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C:\Users\mas_glennfoo\Documents\MAS Documents\Publishing\Benjamin Teo - 28 Jan 2022\"/>
    </mc:Choice>
  </mc:AlternateContent>
  <xr:revisionPtr revIDLastSave="0" documentId="8_{3F987750-5CC5-4842-A064-CABAB58793CF}" xr6:coauthVersionLast="46" xr6:coauthVersionMax="46" xr10:uidLastSave="{00000000-0000-0000-0000-000000000000}"/>
  <bookViews>
    <workbookView xWindow="10" yWindow="0" windowWidth="19180" windowHeight="10200" tabRatio="861" firstSheet="22" activeTab="22" xr2:uid="{00000000-000D-0000-FFFF-FFFF00000000}"/>
  </bookViews>
  <sheets>
    <sheet name="610_A1_2_ReportingFrequency_1" sheetId="479" r:id="rId1"/>
    <sheet name="610_A1_2_ReportingFrequency_2" sheetId="480" r:id="rId2"/>
    <sheet name="1003_A1_2_ReportingFrequency_1" sheetId="482" r:id="rId3"/>
    <sheet name="Drop-Down" sheetId="483" state="hidden" r:id="rId4"/>
    <sheet name="A1(1)" sheetId="402" r:id="rId5"/>
    <sheet name="B1(1)" sheetId="401" r:id="rId6"/>
    <sheet name="B2(1)" sheetId="407" r:id="rId7"/>
    <sheet name="B1_2(1)" sheetId="409" r:id="rId8"/>
    <sheet name="B1_3(1)" sheetId="411" r:id="rId9"/>
    <sheet name="B2_1(1)" sheetId="412" r:id="rId10"/>
    <sheet name="B2_2_I(1)" sheetId="413" r:id="rId11"/>
    <sheet name="B2_2_II(1)" sheetId="414" r:id="rId12"/>
    <sheet name="B2_3_I(1)" sheetId="415" r:id="rId13"/>
    <sheet name="B2_3_II(1)" sheetId="416" r:id="rId14"/>
    <sheet name="B2_4(1)" sheetId="417" r:id="rId15"/>
    <sheet name="B3_1(1)" sheetId="418" r:id="rId16"/>
    <sheet name="B3_2_I(1)" sheetId="419" r:id="rId17"/>
    <sheet name="B3_2_II(1)" sheetId="420" r:id="rId18"/>
    <sheet name="B3_3(1)" sheetId="421" r:id="rId19"/>
    <sheet name="B3_4_I(1)" sheetId="422" r:id="rId20"/>
    <sheet name="B3_4_II(1)" sheetId="423" r:id="rId21"/>
    <sheet name="B3_4_III(1)" sheetId="424" r:id="rId22"/>
    <sheet name="B3_5(1)" sheetId="425" r:id="rId23"/>
    <sheet name="B3_6(1)" sheetId="426" r:id="rId24"/>
    <sheet name="B3_7(1)" sheetId="427" r:id="rId25"/>
    <sheet name="C1_1(1)" sheetId="428" r:id="rId26"/>
    <sheet name="C1_2(1)" sheetId="429" r:id="rId27"/>
    <sheet name="C1_3(1)" sheetId="430" r:id="rId28"/>
    <sheet name="C1_4(1)" sheetId="431" r:id="rId29"/>
    <sheet name="C1_5(1)" sheetId="432" r:id="rId30"/>
    <sheet name="C1_6_I(1)" sheetId="433" r:id="rId31"/>
    <sheet name="C1_6_II(1)" sheetId="476" r:id="rId32"/>
    <sheet name="D1(1)" sheetId="465" r:id="rId33"/>
    <sheet name="D2_I(1)" sheetId="437" r:id="rId34"/>
    <sheet name="D2_II(1)" sheetId="438" r:id="rId35"/>
    <sheet name="D2_III(1)" sheetId="477" r:id="rId36"/>
    <sheet name="D3_1_I(1)" sheetId="440" r:id="rId37"/>
    <sheet name="D3_1_II(1)" sheetId="441" r:id="rId38"/>
    <sheet name="D3_1_III(1)" sheetId="442" r:id="rId39"/>
    <sheet name="D3_2_I_II(1)" sheetId="443" r:id="rId40"/>
    <sheet name="D3_2_III_IV_V(1)" sheetId="444" r:id="rId41"/>
    <sheet name="D4_I(1)" sheetId="478" r:id="rId42"/>
    <sheet name="D4_II(1)" sheetId="439" r:id="rId43"/>
    <sheet name="D5(1)" sheetId="471" r:id="rId44"/>
    <sheet name="E_1(1)" sheetId="448" r:id="rId45"/>
    <sheet name="E_2(1)" sheetId="449" r:id="rId46"/>
    <sheet name="E_3_I_II(1)" sheetId="450" r:id="rId47"/>
    <sheet name="F_1(1)" sheetId="451" r:id="rId48"/>
    <sheet name="F_2(1)" sheetId="453" r:id="rId49"/>
    <sheet name="F_3(1)" sheetId="454" r:id="rId50"/>
    <sheet name="G1_1(1)" sheetId="455" r:id="rId51"/>
    <sheet name="G1_2(1)" sheetId="456" r:id="rId52"/>
    <sheet name="H_1(1)" sheetId="457" r:id="rId53"/>
    <sheet name="I_FX_IR_I(1)" sheetId="458" r:id="rId54"/>
    <sheet name="I_FX_IR_II(1)" sheetId="459" r:id="rId55"/>
    <sheet name="J_1(1)" sheetId="460" r:id="rId56"/>
    <sheet name="K_1(1)" sheetId="461" r:id="rId57"/>
    <sheet name="L_1(1)" sheetId="462" r:id="rId58"/>
    <sheet name="L_2(1)" sheetId="463" r:id="rId59"/>
    <sheet name="M_1(1)" sheetId="464" r:id="rId60"/>
  </sheets>
  <externalReferences>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s>
  <definedNames>
    <definedName name="\A" localSheetId="1">#REF!</definedName>
    <definedName name="\A" localSheetId="35">#REF!</definedName>
    <definedName name="\A" localSheetId="41">#REF!</definedName>
    <definedName name="\A">#REF!</definedName>
    <definedName name="\B" localSheetId="1">#REF!</definedName>
    <definedName name="\B" localSheetId="35">#REF!</definedName>
    <definedName name="\B" localSheetId="41">#REF!</definedName>
    <definedName name="\B">#REF!</definedName>
    <definedName name="\D" localSheetId="1">#REF!</definedName>
    <definedName name="\D" localSheetId="35">#REF!</definedName>
    <definedName name="\D" localSheetId="41">#REF!</definedName>
    <definedName name="\D">#REF!</definedName>
    <definedName name="\E" localSheetId="1">#REF!</definedName>
    <definedName name="\E">#REF!</definedName>
    <definedName name="\F" localSheetId="1">#REF!</definedName>
    <definedName name="\F">#REF!</definedName>
    <definedName name="\G" localSheetId="1">#REF!</definedName>
    <definedName name="\G">#REF!</definedName>
    <definedName name="\H" localSheetId="1">#REF!</definedName>
    <definedName name="\H">#REF!</definedName>
    <definedName name="\I" localSheetId="1">#REF!</definedName>
    <definedName name="\I">#REF!</definedName>
    <definedName name="\J" localSheetId="1">#REF!</definedName>
    <definedName name="\J">#REF!</definedName>
    <definedName name="\M" localSheetId="1">#REF!</definedName>
    <definedName name="\M">#REF!</definedName>
    <definedName name="\P" localSheetId="1">#REF!</definedName>
    <definedName name="\P">#REF!</definedName>
    <definedName name="\S" localSheetId="1">#REF!</definedName>
    <definedName name="\S">#REF!</definedName>
    <definedName name="\T" localSheetId="1">#REF!</definedName>
    <definedName name="\T">#REF!</definedName>
    <definedName name="\T1" localSheetId="1">#REF!</definedName>
    <definedName name="\T1">#REF!</definedName>
    <definedName name="\T2" localSheetId="1">[1]BOP!#REF!</definedName>
    <definedName name="\T2">[1]BOP!#REF!</definedName>
    <definedName name="\U" localSheetId="1">#REF!</definedName>
    <definedName name="\U">#REF!</definedName>
    <definedName name="\W" localSheetId="1">#REF!</definedName>
    <definedName name="\W">#REF!</definedName>
    <definedName name="__10FA_L" localSheetId="1">#REF!</definedName>
    <definedName name="__10FA_L">#REF!</definedName>
    <definedName name="__11GAZ_LIABS" localSheetId="1">#REF!</definedName>
    <definedName name="__11GAZ_LIABS">#REF!</definedName>
    <definedName name="__123Graph_AREER" localSheetId="1" hidden="1">[2]ER!#REF!</definedName>
    <definedName name="__123Graph_AREER" localSheetId="7" hidden="1">[2]ER!#REF!</definedName>
    <definedName name="__123Graph_AREER" localSheetId="8" hidden="1">[2]ER!#REF!</definedName>
    <definedName name="__123Graph_AREER" localSheetId="9" hidden="1">[2]ER!#REF!</definedName>
    <definedName name="__123Graph_AREER" localSheetId="10" hidden="1">[2]ER!#REF!</definedName>
    <definedName name="__123Graph_AREER" localSheetId="11" hidden="1">[2]ER!#REF!</definedName>
    <definedName name="__123Graph_AREER" localSheetId="12" hidden="1">[2]ER!#REF!</definedName>
    <definedName name="__123Graph_AREER" localSheetId="13" hidden="1">[2]ER!#REF!</definedName>
    <definedName name="__123Graph_AREER" localSheetId="14" hidden="1">[2]ER!#REF!</definedName>
    <definedName name="__123Graph_AREER" localSheetId="15" hidden="1">[2]ER!#REF!</definedName>
    <definedName name="__123Graph_AREER" localSheetId="16" hidden="1">[2]ER!#REF!</definedName>
    <definedName name="__123Graph_AREER" localSheetId="17" hidden="1">[2]ER!#REF!</definedName>
    <definedName name="__123Graph_AREER" localSheetId="18" hidden="1">[2]ER!#REF!</definedName>
    <definedName name="__123Graph_AREER" localSheetId="19" hidden="1">[2]ER!#REF!</definedName>
    <definedName name="__123Graph_AREER" localSheetId="20" hidden="1">[2]ER!#REF!</definedName>
    <definedName name="__123Graph_AREER" localSheetId="21" hidden="1">[2]ER!#REF!</definedName>
    <definedName name="__123Graph_AREER" localSheetId="22" hidden="1">[2]ER!#REF!</definedName>
    <definedName name="__123Graph_AREER" localSheetId="23" hidden="1">[2]ER!#REF!</definedName>
    <definedName name="__123Graph_AREER" localSheetId="24" hidden="1">[2]ER!#REF!</definedName>
    <definedName name="__123Graph_AREER" localSheetId="25" hidden="1">[2]ER!#REF!</definedName>
    <definedName name="__123Graph_AREER" localSheetId="26" hidden="1">[2]ER!#REF!</definedName>
    <definedName name="__123Graph_AREER" localSheetId="27" hidden="1">[2]ER!#REF!</definedName>
    <definedName name="__123Graph_AREER" localSheetId="28" hidden="1">[2]ER!#REF!</definedName>
    <definedName name="__123Graph_AREER" localSheetId="29" hidden="1">[2]ER!#REF!</definedName>
    <definedName name="__123Graph_AREER" localSheetId="30" hidden="1">[2]ER!#REF!</definedName>
    <definedName name="__123Graph_AREER" localSheetId="31" hidden="1">[2]ER!#REF!</definedName>
    <definedName name="__123Graph_AREER" localSheetId="32" hidden="1">[2]ER!#REF!</definedName>
    <definedName name="__123Graph_AREER" localSheetId="33" hidden="1">[2]ER!#REF!</definedName>
    <definedName name="__123Graph_AREER" localSheetId="34" hidden="1">[2]ER!#REF!</definedName>
    <definedName name="__123Graph_AREER" localSheetId="35" hidden="1">[2]ER!#REF!</definedName>
    <definedName name="__123Graph_AREER" localSheetId="36" hidden="1">[2]ER!#REF!</definedName>
    <definedName name="__123Graph_AREER" localSheetId="37" hidden="1">[2]ER!#REF!</definedName>
    <definedName name="__123Graph_AREER" localSheetId="38" hidden="1">[2]ER!#REF!</definedName>
    <definedName name="__123Graph_AREER" localSheetId="39" hidden="1">[2]ER!#REF!</definedName>
    <definedName name="__123Graph_AREER" localSheetId="40" hidden="1">[2]ER!#REF!</definedName>
    <definedName name="__123Graph_AREER" localSheetId="41" hidden="1">[2]ER!#REF!</definedName>
    <definedName name="__123Graph_AREER" localSheetId="42" hidden="1">[2]ER!#REF!</definedName>
    <definedName name="__123Graph_AREER" localSheetId="43" hidden="1">[2]ER!#REF!</definedName>
    <definedName name="__123Graph_AREER" localSheetId="44" hidden="1">[2]ER!#REF!</definedName>
    <definedName name="__123Graph_AREER" localSheetId="45" hidden="1">[2]ER!#REF!</definedName>
    <definedName name="__123Graph_AREER" localSheetId="46" hidden="1">[2]ER!#REF!</definedName>
    <definedName name="__123Graph_AREER" localSheetId="47" hidden="1">[2]ER!#REF!</definedName>
    <definedName name="__123Graph_AREER" localSheetId="48" hidden="1">[2]ER!#REF!</definedName>
    <definedName name="__123Graph_AREER" localSheetId="49" hidden="1">[2]ER!#REF!</definedName>
    <definedName name="__123Graph_AREER" localSheetId="50" hidden="1">[2]ER!#REF!</definedName>
    <definedName name="__123Graph_AREER" localSheetId="51" hidden="1">[2]ER!#REF!</definedName>
    <definedName name="__123Graph_AREER" localSheetId="52" hidden="1">[2]ER!#REF!</definedName>
    <definedName name="__123Graph_AREER" localSheetId="53" hidden="1">[2]ER!#REF!</definedName>
    <definedName name="__123Graph_AREER" localSheetId="54" hidden="1">[2]ER!#REF!</definedName>
    <definedName name="__123Graph_AREER" localSheetId="55" hidden="1">[2]ER!#REF!</definedName>
    <definedName name="__123Graph_AREER" localSheetId="56" hidden="1">[2]ER!#REF!</definedName>
    <definedName name="__123Graph_AREER" localSheetId="57" hidden="1">[2]ER!#REF!</definedName>
    <definedName name="__123Graph_AREER" localSheetId="58" hidden="1">[2]ER!#REF!</definedName>
    <definedName name="__123Graph_AREER" localSheetId="59" hidden="1">[2]ER!#REF!</definedName>
    <definedName name="__123Graph_AREER" hidden="1">[2]ER!#REF!</definedName>
    <definedName name="__123Graph_BREER" localSheetId="1" hidden="1">[2]ER!#REF!</definedName>
    <definedName name="__123Graph_BREER" localSheetId="7" hidden="1">[2]ER!#REF!</definedName>
    <definedName name="__123Graph_BREER" localSheetId="8" hidden="1">[2]ER!#REF!</definedName>
    <definedName name="__123Graph_BREER" localSheetId="9" hidden="1">[2]ER!#REF!</definedName>
    <definedName name="__123Graph_BREER" localSheetId="10" hidden="1">[2]ER!#REF!</definedName>
    <definedName name="__123Graph_BREER" localSheetId="11" hidden="1">[2]ER!#REF!</definedName>
    <definedName name="__123Graph_BREER" localSheetId="12" hidden="1">[2]ER!#REF!</definedName>
    <definedName name="__123Graph_BREER" localSheetId="13" hidden="1">[2]ER!#REF!</definedName>
    <definedName name="__123Graph_BREER" localSheetId="14" hidden="1">[2]ER!#REF!</definedName>
    <definedName name="__123Graph_BREER" localSheetId="15" hidden="1">[2]ER!#REF!</definedName>
    <definedName name="__123Graph_BREER" localSheetId="16" hidden="1">[2]ER!#REF!</definedName>
    <definedName name="__123Graph_BREER" localSheetId="17" hidden="1">[2]ER!#REF!</definedName>
    <definedName name="__123Graph_BREER" localSheetId="18" hidden="1">[2]ER!#REF!</definedName>
    <definedName name="__123Graph_BREER" localSheetId="19" hidden="1">[2]ER!#REF!</definedName>
    <definedName name="__123Graph_BREER" localSheetId="20" hidden="1">[2]ER!#REF!</definedName>
    <definedName name="__123Graph_BREER" localSheetId="21" hidden="1">[2]ER!#REF!</definedName>
    <definedName name="__123Graph_BREER" localSheetId="22" hidden="1">[2]ER!#REF!</definedName>
    <definedName name="__123Graph_BREER" localSheetId="23" hidden="1">[2]ER!#REF!</definedName>
    <definedName name="__123Graph_BREER" localSheetId="24" hidden="1">[2]ER!#REF!</definedName>
    <definedName name="__123Graph_BREER" localSheetId="25" hidden="1">[2]ER!#REF!</definedName>
    <definedName name="__123Graph_BREER" localSheetId="26" hidden="1">[2]ER!#REF!</definedName>
    <definedName name="__123Graph_BREER" localSheetId="27" hidden="1">[2]ER!#REF!</definedName>
    <definedName name="__123Graph_BREER" localSheetId="28" hidden="1">[2]ER!#REF!</definedName>
    <definedName name="__123Graph_BREER" localSheetId="29" hidden="1">[2]ER!#REF!</definedName>
    <definedName name="__123Graph_BREER" localSheetId="30" hidden="1">[2]ER!#REF!</definedName>
    <definedName name="__123Graph_BREER" localSheetId="31" hidden="1">[2]ER!#REF!</definedName>
    <definedName name="__123Graph_BREER" localSheetId="32" hidden="1">[2]ER!#REF!</definedName>
    <definedName name="__123Graph_BREER" localSheetId="33" hidden="1">[2]ER!#REF!</definedName>
    <definedName name="__123Graph_BREER" localSheetId="34" hidden="1">[2]ER!#REF!</definedName>
    <definedName name="__123Graph_BREER" localSheetId="35" hidden="1">[2]ER!#REF!</definedName>
    <definedName name="__123Graph_BREER" localSheetId="36" hidden="1">[2]ER!#REF!</definedName>
    <definedName name="__123Graph_BREER" localSheetId="37" hidden="1">[2]ER!#REF!</definedName>
    <definedName name="__123Graph_BREER" localSheetId="38" hidden="1">[2]ER!#REF!</definedName>
    <definedName name="__123Graph_BREER" localSheetId="39" hidden="1">[2]ER!#REF!</definedName>
    <definedName name="__123Graph_BREER" localSheetId="40" hidden="1">[2]ER!#REF!</definedName>
    <definedName name="__123Graph_BREER" localSheetId="41" hidden="1">[2]ER!#REF!</definedName>
    <definedName name="__123Graph_BREER" localSheetId="42" hidden="1">[2]ER!#REF!</definedName>
    <definedName name="__123Graph_BREER" localSheetId="43" hidden="1">[2]ER!#REF!</definedName>
    <definedName name="__123Graph_BREER" localSheetId="44" hidden="1">[2]ER!#REF!</definedName>
    <definedName name="__123Graph_BREER" localSheetId="45" hidden="1">[2]ER!#REF!</definedName>
    <definedName name="__123Graph_BREER" localSheetId="46" hidden="1">[2]ER!#REF!</definedName>
    <definedName name="__123Graph_BREER" localSheetId="47" hidden="1">[2]ER!#REF!</definedName>
    <definedName name="__123Graph_BREER" localSheetId="48" hidden="1">[2]ER!#REF!</definedName>
    <definedName name="__123Graph_BREER" localSheetId="49" hidden="1">[2]ER!#REF!</definedName>
    <definedName name="__123Graph_BREER" localSheetId="50" hidden="1">[2]ER!#REF!</definedName>
    <definedName name="__123Graph_BREER" localSheetId="51" hidden="1">[2]ER!#REF!</definedName>
    <definedName name="__123Graph_BREER" localSheetId="52" hidden="1">[2]ER!#REF!</definedName>
    <definedName name="__123Graph_BREER" localSheetId="53" hidden="1">[2]ER!#REF!</definedName>
    <definedName name="__123Graph_BREER" localSheetId="54" hidden="1">[2]ER!#REF!</definedName>
    <definedName name="__123Graph_BREER" localSheetId="55" hidden="1">[2]ER!#REF!</definedName>
    <definedName name="__123Graph_BREER" localSheetId="56" hidden="1">[2]ER!#REF!</definedName>
    <definedName name="__123Graph_BREER" localSheetId="57" hidden="1">[2]ER!#REF!</definedName>
    <definedName name="__123Graph_BREER" localSheetId="58" hidden="1">[2]ER!#REF!</definedName>
    <definedName name="__123Graph_BREER" localSheetId="59" hidden="1">[2]ER!#REF!</definedName>
    <definedName name="__123Graph_BREER" hidden="1">[2]ER!#REF!</definedName>
    <definedName name="__123Graph_CREER" localSheetId="1" hidden="1">[2]ER!#REF!</definedName>
    <definedName name="__123Graph_CREER" localSheetId="7" hidden="1">[2]ER!#REF!</definedName>
    <definedName name="__123Graph_CREER" localSheetId="8" hidden="1">[2]ER!#REF!</definedName>
    <definedName name="__123Graph_CREER" localSheetId="9" hidden="1">[2]ER!#REF!</definedName>
    <definedName name="__123Graph_CREER" localSheetId="10" hidden="1">[2]ER!#REF!</definedName>
    <definedName name="__123Graph_CREER" localSheetId="11" hidden="1">[2]ER!#REF!</definedName>
    <definedName name="__123Graph_CREER" localSheetId="12" hidden="1">[2]ER!#REF!</definedName>
    <definedName name="__123Graph_CREER" localSheetId="13" hidden="1">[2]ER!#REF!</definedName>
    <definedName name="__123Graph_CREER" localSheetId="14" hidden="1">[2]ER!#REF!</definedName>
    <definedName name="__123Graph_CREER" localSheetId="15" hidden="1">[2]ER!#REF!</definedName>
    <definedName name="__123Graph_CREER" localSheetId="16" hidden="1">[2]ER!#REF!</definedName>
    <definedName name="__123Graph_CREER" localSheetId="17" hidden="1">[2]ER!#REF!</definedName>
    <definedName name="__123Graph_CREER" localSheetId="18" hidden="1">[2]ER!#REF!</definedName>
    <definedName name="__123Graph_CREER" localSheetId="19" hidden="1">[2]ER!#REF!</definedName>
    <definedName name="__123Graph_CREER" localSheetId="20" hidden="1">[2]ER!#REF!</definedName>
    <definedName name="__123Graph_CREER" localSheetId="21" hidden="1">[2]ER!#REF!</definedName>
    <definedName name="__123Graph_CREER" localSheetId="22" hidden="1">[2]ER!#REF!</definedName>
    <definedName name="__123Graph_CREER" localSheetId="23" hidden="1">[2]ER!#REF!</definedName>
    <definedName name="__123Graph_CREER" localSheetId="24" hidden="1">[2]ER!#REF!</definedName>
    <definedName name="__123Graph_CREER" localSheetId="25" hidden="1">[2]ER!#REF!</definedName>
    <definedName name="__123Graph_CREER" localSheetId="26" hidden="1">[2]ER!#REF!</definedName>
    <definedName name="__123Graph_CREER" localSheetId="27" hidden="1">[2]ER!#REF!</definedName>
    <definedName name="__123Graph_CREER" localSheetId="28" hidden="1">[2]ER!#REF!</definedName>
    <definedName name="__123Graph_CREER" localSheetId="29" hidden="1">[2]ER!#REF!</definedName>
    <definedName name="__123Graph_CREER" localSheetId="30" hidden="1">[2]ER!#REF!</definedName>
    <definedName name="__123Graph_CREER" localSheetId="31" hidden="1">[2]ER!#REF!</definedName>
    <definedName name="__123Graph_CREER" localSheetId="32" hidden="1">[2]ER!#REF!</definedName>
    <definedName name="__123Graph_CREER" localSheetId="33" hidden="1">[2]ER!#REF!</definedName>
    <definedName name="__123Graph_CREER" localSheetId="34" hidden="1">[2]ER!#REF!</definedName>
    <definedName name="__123Graph_CREER" localSheetId="35" hidden="1">[2]ER!#REF!</definedName>
    <definedName name="__123Graph_CREER" localSheetId="36" hidden="1">[2]ER!#REF!</definedName>
    <definedName name="__123Graph_CREER" localSheetId="37" hidden="1">[2]ER!#REF!</definedName>
    <definedName name="__123Graph_CREER" localSheetId="38" hidden="1">[2]ER!#REF!</definedName>
    <definedName name="__123Graph_CREER" localSheetId="39" hidden="1">[2]ER!#REF!</definedName>
    <definedName name="__123Graph_CREER" localSheetId="40" hidden="1">[2]ER!#REF!</definedName>
    <definedName name="__123Graph_CREER" localSheetId="41" hidden="1">[2]ER!#REF!</definedName>
    <definedName name="__123Graph_CREER" localSheetId="42" hidden="1">[2]ER!#REF!</definedName>
    <definedName name="__123Graph_CREER" localSheetId="43" hidden="1">[2]ER!#REF!</definedName>
    <definedName name="__123Graph_CREER" localSheetId="44" hidden="1">[2]ER!#REF!</definedName>
    <definedName name="__123Graph_CREER" localSheetId="45" hidden="1">[2]ER!#REF!</definedName>
    <definedName name="__123Graph_CREER" localSheetId="46" hidden="1">[2]ER!#REF!</definedName>
    <definedName name="__123Graph_CREER" localSheetId="47" hidden="1">[2]ER!#REF!</definedName>
    <definedName name="__123Graph_CREER" localSheetId="48" hidden="1">[2]ER!#REF!</definedName>
    <definedName name="__123Graph_CREER" localSheetId="49" hidden="1">[2]ER!#REF!</definedName>
    <definedName name="__123Graph_CREER" localSheetId="50" hidden="1">[2]ER!#REF!</definedName>
    <definedName name="__123Graph_CREER" localSheetId="51" hidden="1">[2]ER!#REF!</definedName>
    <definedName name="__123Graph_CREER" localSheetId="52" hidden="1">[2]ER!#REF!</definedName>
    <definedName name="__123Graph_CREER" localSheetId="53" hidden="1">[2]ER!#REF!</definedName>
    <definedName name="__123Graph_CREER" localSheetId="54" hidden="1">[2]ER!#REF!</definedName>
    <definedName name="__123Graph_CREER" localSheetId="55" hidden="1">[2]ER!#REF!</definedName>
    <definedName name="__123Graph_CREER" localSheetId="56" hidden="1">[2]ER!#REF!</definedName>
    <definedName name="__123Graph_CREER" localSheetId="57" hidden="1">[2]ER!#REF!</definedName>
    <definedName name="__123Graph_CREER" localSheetId="58" hidden="1">[2]ER!#REF!</definedName>
    <definedName name="__123Graph_CREER" localSheetId="59" hidden="1">[2]ER!#REF!</definedName>
    <definedName name="__123Graph_CREER" hidden="1">[2]ER!#REF!</definedName>
    <definedName name="__12INT_RESERVES" localSheetId="1">#REF!</definedName>
    <definedName name="__12INT_RESERVES">#REF!</definedName>
    <definedName name="__1r" localSheetId="1">#REF!</definedName>
    <definedName name="__1r">#REF!</definedName>
    <definedName name="__2Macros_Import_.qbop" localSheetId="31">[3]!'[Macros Import].qbop'</definedName>
    <definedName name="__2Macros_Import_.qbop">[3]!'[Macros Import].qbop'</definedName>
    <definedName name="__3__123Graph_ACPI_ER_LOG" localSheetId="1" hidden="1">[2]ER!#REF!</definedName>
    <definedName name="__3__123Graph_ACPI_ER_LOG" localSheetId="7" hidden="1">[2]ER!#REF!</definedName>
    <definedName name="__3__123Graph_ACPI_ER_LOG" localSheetId="8" hidden="1">[2]ER!#REF!</definedName>
    <definedName name="__3__123Graph_ACPI_ER_LOG" localSheetId="9" hidden="1">[2]ER!#REF!</definedName>
    <definedName name="__3__123Graph_ACPI_ER_LOG" localSheetId="10" hidden="1">[2]ER!#REF!</definedName>
    <definedName name="__3__123Graph_ACPI_ER_LOG" localSheetId="11" hidden="1">[2]ER!#REF!</definedName>
    <definedName name="__3__123Graph_ACPI_ER_LOG" localSheetId="12" hidden="1">[2]ER!#REF!</definedName>
    <definedName name="__3__123Graph_ACPI_ER_LOG" localSheetId="13" hidden="1">[2]ER!#REF!</definedName>
    <definedName name="__3__123Graph_ACPI_ER_LOG" localSheetId="14" hidden="1">[2]ER!#REF!</definedName>
    <definedName name="__3__123Graph_ACPI_ER_LOG" localSheetId="15" hidden="1">[2]ER!#REF!</definedName>
    <definedName name="__3__123Graph_ACPI_ER_LOG" localSheetId="16" hidden="1">[2]ER!#REF!</definedName>
    <definedName name="__3__123Graph_ACPI_ER_LOG" localSheetId="17" hidden="1">[2]ER!#REF!</definedName>
    <definedName name="__3__123Graph_ACPI_ER_LOG" localSheetId="18" hidden="1">[2]ER!#REF!</definedName>
    <definedName name="__3__123Graph_ACPI_ER_LOG" localSheetId="19" hidden="1">[2]ER!#REF!</definedName>
    <definedName name="__3__123Graph_ACPI_ER_LOG" localSheetId="20" hidden="1">[2]ER!#REF!</definedName>
    <definedName name="__3__123Graph_ACPI_ER_LOG" localSheetId="21" hidden="1">[2]ER!#REF!</definedName>
    <definedName name="__3__123Graph_ACPI_ER_LOG" localSheetId="22" hidden="1">[2]ER!#REF!</definedName>
    <definedName name="__3__123Graph_ACPI_ER_LOG" localSheetId="23" hidden="1">[2]ER!#REF!</definedName>
    <definedName name="__3__123Graph_ACPI_ER_LOG" localSheetId="24" hidden="1">[2]ER!#REF!</definedName>
    <definedName name="__3__123Graph_ACPI_ER_LOG" localSheetId="25" hidden="1">[2]ER!#REF!</definedName>
    <definedName name="__3__123Graph_ACPI_ER_LOG" localSheetId="26" hidden="1">[2]ER!#REF!</definedName>
    <definedName name="__3__123Graph_ACPI_ER_LOG" localSheetId="27" hidden="1">[2]ER!#REF!</definedName>
    <definedName name="__3__123Graph_ACPI_ER_LOG" localSheetId="28" hidden="1">[2]ER!#REF!</definedName>
    <definedName name="__3__123Graph_ACPI_ER_LOG" localSheetId="29" hidden="1">[2]ER!#REF!</definedName>
    <definedName name="__3__123Graph_ACPI_ER_LOG" localSheetId="30" hidden="1">[2]ER!#REF!</definedName>
    <definedName name="__3__123Graph_ACPI_ER_LOG" localSheetId="31" hidden="1">[2]ER!#REF!</definedName>
    <definedName name="__3__123Graph_ACPI_ER_LOG" localSheetId="32" hidden="1">[2]ER!#REF!</definedName>
    <definedName name="__3__123Graph_ACPI_ER_LOG" localSheetId="33" hidden="1">[2]ER!#REF!</definedName>
    <definedName name="__3__123Graph_ACPI_ER_LOG" localSheetId="34" hidden="1">[2]ER!#REF!</definedName>
    <definedName name="__3__123Graph_ACPI_ER_LOG" localSheetId="35" hidden="1">[2]ER!#REF!</definedName>
    <definedName name="__3__123Graph_ACPI_ER_LOG" localSheetId="36" hidden="1">[2]ER!#REF!</definedName>
    <definedName name="__3__123Graph_ACPI_ER_LOG" localSheetId="37" hidden="1">[2]ER!#REF!</definedName>
    <definedName name="__3__123Graph_ACPI_ER_LOG" localSheetId="38" hidden="1">[2]ER!#REF!</definedName>
    <definedName name="__3__123Graph_ACPI_ER_LOG" localSheetId="39" hidden="1">[2]ER!#REF!</definedName>
    <definedName name="__3__123Graph_ACPI_ER_LOG" localSheetId="40" hidden="1">[2]ER!#REF!</definedName>
    <definedName name="__3__123Graph_ACPI_ER_LOG" localSheetId="41" hidden="1">[2]ER!#REF!</definedName>
    <definedName name="__3__123Graph_ACPI_ER_LOG" localSheetId="42" hidden="1">[2]ER!#REF!</definedName>
    <definedName name="__3__123Graph_ACPI_ER_LOG" localSheetId="43" hidden="1">[2]ER!#REF!</definedName>
    <definedName name="__3__123Graph_ACPI_ER_LOG" localSheetId="44" hidden="1">[2]ER!#REF!</definedName>
    <definedName name="__3__123Graph_ACPI_ER_LOG" localSheetId="45" hidden="1">[2]ER!#REF!</definedName>
    <definedName name="__3__123Graph_ACPI_ER_LOG" localSheetId="46" hidden="1">[2]ER!#REF!</definedName>
    <definedName name="__3__123Graph_ACPI_ER_LOG" localSheetId="47" hidden="1">[2]ER!#REF!</definedName>
    <definedName name="__3__123Graph_ACPI_ER_LOG" localSheetId="48" hidden="1">[2]ER!#REF!</definedName>
    <definedName name="__3__123Graph_ACPI_ER_LOG" localSheetId="49" hidden="1">[2]ER!#REF!</definedName>
    <definedName name="__3__123Graph_ACPI_ER_LOG" localSheetId="50" hidden="1">[2]ER!#REF!</definedName>
    <definedName name="__3__123Graph_ACPI_ER_LOG" localSheetId="51" hidden="1">[2]ER!#REF!</definedName>
    <definedName name="__3__123Graph_ACPI_ER_LOG" localSheetId="52" hidden="1">[2]ER!#REF!</definedName>
    <definedName name="__3__123Graph_ACPI_ER_LOG" localSheetId="53" hidden="1">[2]ER!#REF!</definedName>
    <definedName name="__3__123Graph_ACPI_ER_LOG" localSheetId="54" hidden="1">[2]ER!#REF!</definedName>
    <definedName name="__3__123Graph_ACPI_ER_LOG" localSheetId="55" hidden="1">[2]ER!#REF!</definedName>
    <definedName name="__3__123Graph_ACPI_ER_LOG" localSheetId="56" hidden="1">[2]ER!#REF!</definedName>
    <definedName name="__3__123Graph_ACPI_ER_LOG" localSheetId="57" hidden="1">[2]ER!#REF!</definedName>
    <definedName name="__3__123Graph_ACPI_ER_LOG" localSheetId="58" hidden="1">[2]ER!#REF!</definedName>
    <definedName name="__3__123Graph_ACPI_ER_LOG" localSheetId="59" hidden="1">[2]ER!#REF!</definedName>
    <definedName name="__3__123Graph_ACPI_ER_LOG" hidden="1">[2]ER!#REF!</definedName>
    <definedName name="__4__123Graph_BCPI_ER_LOG" localSheetId="1" hidden="1">[2]ER!#REF!</definedName>
    <definedName name="__4__123Graph_BCPI_ER_LOG" localSheetId="7" hidden="1">[2]ER!#REF!</definedName>
    <definedName name="__4__123Graph_BCPI_ER_LOG" localSheetId="8" hidden="1">[2]ER!#REF!</definedName>
    <definedName name="__4__123Graph_BCPI_ER_LOG" localSheetId="9" hidden="1">[2]ER!#REF!</definedName>
    <definedName name="__4__123Graph_BCPI_ER_LOG" localSheetId="10" hidden="1">[2]ER!#REF!</definedName>
    <definedName name="__4__123Graph_BCPI_ER_LOG" localSheetId="11" hidden="1">[2]ER!#REF!</definedName>
    <definedName name="__4__123Graph_BCPI_ER_LOG" localSheetId="12" hidden="1">[2]ER!#REF!</definedName>
    <definedName name="__4__123Graph_BCPI_ER_LOG" localSheetId="13" hidden="1">[2]ER!#REF!</definedName>
    <definedName name="__4__123Graph_BCPI_ER_LOG" localSheetId="14" hidden="1">[2]ER!#REF!</definedName>
    <definedName name="__4__123Graph_BCPI_ER_LOG" localSheetId="15" hidden="1">[2]ER!#REF!</definedName>
    <definedName name="__4__123Graph_BCPI_ER_LOG" localSheetId="16" hidden="1">[2]ER!#REF!</definedName>
    <definedName name="__4__123Graph_BCPI_ER_LOG" localSheetId="17" hidden="1">[2]ER!#REF!</definedName>
    <definedName name="__4__123Graph_BCPI_ER_LOG" localSheetId="18" hidden="1">[2]ER!#REF!</definedName>
    <definedName name="__4__123Graph_BCPI_ER_LOG" localSheetId="19" hidden="1">[2]ER!#REF!</definedName>
    <definedName name="__4__123Graph_BCPI_ER_LOG" localSheetId="20" hidden="1">[2]ER!#REF!</definedName>
    <definedName name="__4__123Graph_BCPI_ER_LOG" localSheetId="21" hidden="1">[2]ER!#REF!</definedName>
    <definedName name="__4__123Graph_BCPI_ER_LOG" localSheetId="22" hidden="1">[2]ER!#REF!</definedName>
    <definedName name="__4__123Graph_BCPI_ER_LOG" localSheetId="23" hidden="1">[2]ER!#REF!</definedName>
    <definedName name="__4__123Graph_BCPI_ER_LOG" localSheetId="24" hidden="1">[2]ER!#REF!</definedName>
    <definedName name="__4__123Graph_BCPI_ER_LOG" localSheetId="25" hidden="1">[2]ER!#REF!</definedName>
    <definedName name="__4__123Graph_BCPI_ER_LOG" localSheetId="26" hidden="1">[2]ER!#REF!</definedName>
    <definedName name="__4__123Graph_BCPI_ER_LOG" localSheetId="27" hidden="1">[2]ER!#REF!</definedName>
    <definedName name="__4__123Graph_BCPI_ER_LOG" localSheetId="28" hidden="1">[2]ER!#REF!</definedName>
    <definedName name="__4__123Graph_BCPI_ER_LOG" localSheetId="29" hidden="1">[2]ER!#REF!</definedName>
    <definedName name="__4__123Graph_BCPI_ER_LOG" localSheetId="30" hidden="1">[2]ER!#REF!</definedName>
    <definedName name="__4__123Graph_BCPI_ER_LOG" localSheetId="31" hidden="1">[2]ER!#REF!</definedName>
    <definedName name="__4__123Graph_BCPI_ER_LOG" localSheetId="32" hidden="1">[2]ER!#REF!</definedName>
    <definedName name="__4__123Graph_BCPI_ER_LOG" localSheetId="33" hidden="1">[2]ER!#REF!</definedName>
    <definedName name="__4__123Graph_BCPI_ER_LOG" localSheetId="34" hidden="1">[2]ER!#REF!</definedName>
    <definedName name="__4__123Graph_BCPI_ER_LOG" localSheetId="35" hidden="1">[2]ER!#REF!</definedName>
    <definedName name="__4__123Graph_BCPI_ER_LOG" localSheetId="36" hidden="1">[2]ER!#REF!</definedName>
    <definedName name="__4__123Graph_BCPI_ER_LOG" localSheetId="37" hidden="1">[2]ER!#REF!</definedName>
    <definedName name="__4__123Graph_BCPI_ER_LOG" localSheetId="38" hidden="1">[2]ER!#REF!</definedName>
    <definedName name="__4__123Graph_BCPI_ER_LOG" localSheetId="39" hidden="1">[2]ER!#REF!</definedName>
    <definedName name="__4__123Graph_BCPI_ER_LOG" localSheetId="40" hidden="1">[2]ER!#REF!</definedName>
    <definedName name="__4__123Graph_BCPI_ER_LOG" localSheetId="41" hidden="1">[2]ER!#REF!</definedName>
    <definedName name="__4__123Graph_BCPI_ER_LOG" localSheetId="42" hidden="1">[2]ER!#REF!</definedName>
    <definedName name="__4__123Graph_BCPI_ER_LOG" localSheetId="43" hidden="1">[2]ER!#REF!</definedName>
    <definedName name="__4__123Graph_BCPI_ER_LOG" localSheetId="44" hidden="1">[2]ER!#REF!</definedName>
    <definedName name="__4__123Graph_BCPI_ER_LOG" localSheetId="45" hidden="1">[2]ER!#REF!</definedName>
    <definedName name="__4__123Graph_BCPI_ER_LOG" localSheetId="46" hidden="1">[2]ER!#REF!</definedName>
    <definedName name="__4__123Graph_BCPI_ER_LOG" localSheetId="47" hidden="1">[2]ER!#REF!</definedName>
    <definedName name="__4__123Graph_BCPI_ER_LOG" localSheetId="48" hidden="1">[2]ER!#REF!</definedName>
    <definedName name="__4__123Graph_BCPI_ER_LOG" localSheetId="49" hidden="1">[2]ER!#REF!</definedName>
    <definedName name="__4__123Graph_BCPI_ER_LOG" localSheetId="50" hidden="1">[2]ER!#REF!</definedName>
    <definedName name="__4__123Graph_BCPI_ER_LOG" localSheetId="51" hidden="1">[2]ER!#REF!</definedName>
    <definedName name="__4__123Graph_BCPI_ER_LOG" localSheetId="52" hidden="1">[2]ER!#REF!</definedName>
    <definedName name="__4__123Graph_BCPI_ER_LOG" localSheetId="53" hidden="1">[2]ER!#REF!</definedName>
    <definedName name="__4__123Graph_BCPI_ER_LOG" localSheetId="54" hidden="1">[2]ER!#REF!</definedName>
    <definedName name="__4__123Graph_BCPI_ER_LOG" localSheetId="55" hidden="1">[2]ER!#REF!</definedName>
    <definedName name="__4__123Graph_BCPI_ER_LOG" localSheetId="56" hidden="1">[2]ER!#REF!</definedName>
    <definedName name="__4__123Graph_BCPI_ER_LOG" localSheetId="57" hidden="1">[2]ER!#REF!</definedName>
    <definedName name="__4__123Graph_BCPI_ER_LOG" localSheetId="58" hidden="1">[2]ER!#REF!</definedName>
    <definedName name="__4__123Graph_BCPI_ER_LOG" localSheetId="59" hidden="1">[2]ER!#REF!</definedName>
    <definedName name="__4__123Graph_BCPI_ER_LOG" hidden="1">[2]ER!#REF!</definedName>
    <definedName name="__5__123Graph_BIBA_IBRD" localSheetId="1" hidden="1">[2]WB!#REF!</definedName>
    <definedName name="__5__123Graph_BIBA_IBRD" localSheetId="7" hidden="1">[2]WB!#REF!</definedName>
    <definedName name="__5__123Graph_BIBA_IBRD" localSheetId="8" hidden="1">[2]WB!#REF!</definedName>
    <definedName name="__5__123Graph_BIBA_IBRD" localSheetId="9" hidden="1">[2]WB!#REF!</definedName>
    <definedName name="__5__123Graph_BIBA_IBRD" localSheetId="10" hidden="1">[2]WB!#REF!</definedName>
    <definedName name="__5__123Graph_BIBA_IBRD" localSheetId="11" hidden="1">[2]WB!#REF!</definedName>
    <definedName name="__5__123Graph_BIBA_IBRD" localSheetId="12" hidden="1">[2]WB!#REF!</definedName>
    <definedName name="__5__123Graph_BIBA_IBRD" localSheetId="13" hidden="1">[2]WB!#REF!</definedName>
    <definedName name="__5__123Graph_BIBA_IBRD" localSheetId="14" hidden="1">[2]WB!#REF!</definedName>
    <definedName name="__5__123Graph_BIBA_IBRD" localSheetId="15" hidden="1">[2]WB!#REF!</definedName>
    <definedName name="__5__123Graph_BIBA_IBRD" localSheetId="16" hidden="1">[2]WB!#REF!</definedName>
    <definedName name="__5__123Graph_BIBA_IBRD" localSheetId="17" hidden="1">[2]WB!#REF!</definedName>
    <definedName name="__5__123Graph_BIBA_IBRD" localSheetId="18" hidden="1">[2]WB!#REF!</definedName>
    <definedName name="__5__123Graph_BIBA_IBRD" localSheetId="19" hidden="1">[2]WB!#REF!</definedName>
    <definedName name="__5__123Graph_BIBA_IBRD" localSheetId="20" hidden="1">[2]WB!#REF!</definedName>
    <definedName name="__5__123Graph_BIBA_IBRD" localSheetId="21" hidden="1">[2]WB!#REF!</definedName>
    <definedName name="__5__123Graph_BIBA_IBRD" localSheetId="22" hidden="1">[2]WB!#REF!</definedName>
    <definedName name="__5__123Graph_BIBA_IBRD" localSheetId="23" hidden="1">[2]WB!#REF!</definedName>
    <definedName name="__5__123Graph_BIBA_IBRD" localSheetId="24" hidden="1">[2]WB!#REF!</definedName>
    <definedName name="__5__123Graph_BIBA_IBRD" localSheetId="25" hidden="1">[2]WB!#REF!</definedName>
    <definedName name="__5__123Graph_BIBA_IBRD" localSheetId="26" hidden="1">[2]WB!#REF!</definedName>
    <definedName name="__5__123Graph_BIBA_IBRD" localSheetId="27" hidden="1">[2]WB!#REF!</definedName>
    <definedName name="__5__123Graph_BIBA_IBRD" localSheetId="28" hidden="1">[2]WB!#REF!</definedName>
    <definedName name="__5__123Graph_BIBA_IBRD" localSheetId="29" hidden="1">[2]WB!#REF!</definedName>
    <definedName name="__5__123Graph_BIBA_IBRD" localSheetId="30" hidden="1">[2]WB!#REF!</definedName>
    <definedName name="__5__123Graph_BIBA_IBRD" localSheetId="31" hidden="1">[2]WB!#REF!</definedName>
    <definedName name="__5__123Graph_BIBA_IBRD" localSheetId="32" hidden="1">[2]WB!#REF!</definedName>
    <definedName name="__5__123Graph_BIBA_IBRD" localSheetId="33" hidden="1">[2]WB!#REF!</definedName>
    <definedName name="__5__123Graph_BIBA_IBRD" localSheetId="34" hidden="1">[2]WB!#REF!</definedName>
    <definedName name="__5__123Graph_BIBA_IBRD" localSheetId="35" hidden="1">[2]WB!#REF!</definedName>
    <definedName name="__5__123Graph_BIBA_IBRD" localSheetId="36" hidden="1">[2]WB!#REF!</definedName>
    <definedName name="__5__123Graph_BIBA_IBRD" localSheetId="37" hidden="1">[2]WB!#REF!</definedName>
    <definedName name="__5__123Graph_BIBA_IBRD" localSheetId="38" hidden="1">[2]WB!#REF!</definedName>
    <definedName name="__5__123Graph_BIBA_IBRD" localSheetId="39" hidden="1">[2]WB!#REF!</definedName>
    <definedName name="__5__123Graph_BIBA_IBRD" localSheetId="40" hidden="1">[2]WB!#REF!</definedName>
    <definedName name="__5__123Graph_BIBA_IBRD" localSheetId="41" hidden="1">[2]WB!#REF!</definedName>
    <definedName name="__5__123Graph_BIBA_IBRD" localSheetId="42" hidden="1">[2]WB!#REF!</definedName>
    <definedName name="__5__123Graph_BIBA_IBRD" localSheetId="43" hidden="1">[2]WB!#REF!</definedName>
    <definedName name="__5__123Graph_BIBA_IBRD" localSheetId="44" hidden="1">[2]WB!#REF!</definedName>
    <definedName name="__5__123Graph_BIBA_IBRD" localSheetId="45" hidden="1">[2]WB!#REF!</definedName>
    <definedName name="__5__123Graph_BIBA_IBRD" localSheetId="46" hidden="1">[2]WB!#REF!</definedName>
    <definedName name="__5__123Graph_BIBA_IBRD" localSheetId="47" hidden="1">[2]WB!#REF!</definedName>
    <definedName name="__5__123Graph_BIBA_IBRD" localSheetId="48" hidden="1">[2]WB!#REF!</definedName>
    <definedName name="__5__123Graph_BIBA_IBRD" localSheetId="49" hidden="1">[2]WB!#REF!</definedName>
    <definedName name="__5__123Graph_BIBA_IBRD" localSheetId="50" hidden="1">[2]WB!#REF!</definedName>
    <definedName name="__5__123Graph_BIBA_IBRD" localSheetId="51" hidden="1">[2]WB!#REF!</definedName>
    <definedName name="__5__123Graph_BIBA_IBRD" localSheetId="52" hidden="1">[2]WB!#REF!</definedName>
    <definedName name="__5__123Graph_BIBA_IBRD" localSheetId="53" hidden="1">[2]WB!#REF!</definedName>
    <definedName name="__5__123Graph_BIBA_IBRD" localSheetId="54" hidden="1">[2]WB!#REF!</definedName>
    <definedName name="__5__123Graph_BIBA_IBRD" localSheetId="55" hidden="1">[2]WB!#REF!</definedName>
    <definedName name="__5__123Graph_BIBA_IBRD" localSheetId="56" hidden="1">[2]WB!#REF!</definedName>
    <definedName name="__5__123Graph_BIBA_IBRD" localSheetId="57" hidden="1">[2]WB!#REF!</definedName>
    <definedName name="__5__123Graph_BIBA_IBRD" localSheetId="58" hidden="1">[2]WB!#REF!</definedName>
    <definedName name="__5__123Graph_BIBA_IBRD" localSheetId="59" hidden="1">[2]WB!#REF!</definedName>
    <definedName name="__5__123Graph_BIBA_IBRD" hidden="1">[2]WB!#REF!</definedName>
    <definedName name="__6B.2_B.3" localSheetId="1">#REF!</definedName>
    <definedName name="__6B.2_B.3">#REF!</definedName>
    <definedName name="__7B.4___5" localSheetId="1">#REF!</definedName>
    <definedName name="__7B.4___5">#REF!</definedName>
    <definedName name="__8CONSOL_B2" localSheetId="1">#REF!</definedName>
    <definedName name="__8CONSOL_B2">#REF!</definedName>
    <definedName name="__9CONSOL_DEPOSITS" localSheetId="1">'[4]A 11'!#REF!</definedName>
    <definedName name="__9CONSOL_DEPOSITS">'[4]A 11'!#REF!</definedName>
    <definedName name="__BOP2" localSheetId="1">[5]BoP!#REF!</definedName>
    <definedName name="__BOP2">[5]BoP!#REF!</definedName>
    <definedName name="__END94" localSheetId="1">#REF!</definedName>
    <definedName name="__END94">#REF!</definedName>
    <definedName name="__RES2" localSheetId="1">[5]RES!#REF!</definedName>
    <definedName name="__RES2">[5]RES!#REF!</definedName>
    <definedName name="__sr4" localSheetId="1">#REF!</definedName>
    <definedName name="__sr4">#REF!</definedName>
    <definedName name="__sr5" localSheetId="1">#REF!</definedName>
    <definedName name="__sr5">#REF!</definedName>
    <definedName name="__SUM2" localSheetId="1">#REF!</definedName>
    <definedName name="__SUM2">#REF!</definedName>
    <definedName name="__TAB1" localSheetId="1">#REF!</definedName>
    <definedName name="__TAB1">#REF!</definedName>
    <definedName name="__Tab19" localSheetId="1">#REF!</definedName>
    <definedName name="__Tab19">#REF!</definedName>
    <definedName name="__Tab20" localSheetId="1">#REF!</definedName>
    <definedName name="__Tab20">#REF!</definedName>
    <definedName name="__Tab21" localSheetId="1">#REF!</definedName>
    <definedName name="__Tab21">#REF!</definedName>
    <definedName name="__Tab22" localSheetId="1">#REF!</definedName>
    <definedName name="__Tab22">#REF!</definedName>
    <definedName name="__Tab23" localSheetId="1">#REF!</definedName>
    <definedName name="__Tab23">#REF!</definedName>
    <definedName name="__Tab24" localSheetId="1">#REF!</definedName>
    <definedName name="__Tab24">#REF!</definedName>
    <definedName name="__Tab26" localSheetId="1">#REF!</definedName>
    <definedName name="__Tab26">#REF!</definedName>
    <definedName name="__Tab27" localSheetId="1">#REF!</definedName>
    <definedName name="__Tab27">#REF!</definedName>
    <definedName name="__Tab28" localSheetId="1">#REF!</definedName>
    <definedName name="__Tab28">#REF!</definedName>
    <definedName name="__Tab29" localSheetId="1">#REF!</definedName>
    <definedName name="__Tab29">#REF!</definedName>
    <definedName name="__Tab30" localSheetId="1">#REF!</definedName>
    <definedName name="__Tab30">#REF!</definedName>
    <definedName name="__Tab31" localSheetId="1">#REF!</definedName>
    <definedName name="__Tab31">#REF!</definedName>
    <definedName name="__Tab32" localSheetId="1">#REF!</definedName>
    <definedName name="__Tab32">#REF!</definedName>
    <definedName name="__Tab33" localSheetId="1">#REF!</definedName>
    <definedName name="__Tab33">#REF!</definedName>
    <definedName name="__Tab34" localSheetId="1">#REF!</definedName>
    <definedName name="__Tab34">#REF!</definedName>
    <definedName name="__Tab35" localSheetId="1">#REF!</definedName>
    <definedName name="__Tab35">#REF!</definedName>
    <definedName name="__WB2" localSheetId="1">#REF!</definedName>
    <definedName name="__WB2">#REF!</definedName>
    <definedName name="__YR0110">'[1]Imp:DSA output'!$O$9:$R$464</definedName>
    <definedName name="__YR89">'[1]Imp:DSA output'!$C$9:$C$464</definedName>
    <definedName name="__YR90">'[1]Imp:DSA output'!$D$9:$D$464</definedName>
    <definedName name="__YR91">'[1]Imp:DSA output'!$E$9:$E$464</definedName>
    <definedName name="__YR92">'[1]Imp:DSA output'!$F$9:$F$464</definedName>
    <definedName name="__YR93">'[1]Imp:DSA output'!$G$9:$G$464</definedName>
    <definedName name="__YR94">'[1]Imp:DSA output'!$H$9:$H$464</definedName>
    <definedName name="__YR95">'[1]Imp:DSA output'!$I$9:$I$464</definedName>
    <definedName name="_10FA_L" localSheetId="1">#REF!</definedName>
    <definedName name="_10FA_L">#REF!</definedName>
    <definedName name="_11GAZ_LIABS" localSheetId="1">#REF!</definedName>
    <definedName name="_11GAZ_LIABS">#REF!</definedName>
    <definedName name="_12INT_RESERVES" localSheetId="1">#REF!</definedName>
    <definedName name="_12INT_RESERVES">#REF!</definedName>
    <definedName name="_1r" localSheetId="1">#REF!</definedName>
    <definedName name="_1r">#REF!</definedName>
    <definedName name="_1SEC_A_FIM16">[6]FIM16!$J$1</definedName>
    <definedName name="_2Macros_Import_.qbop" localSheetId="31">[7]!'[Macros Import].qbop'</definedName>
    <definedName name="_2Macros_Import_.qbop">[7]!'[Macros Import].qbop'</definedName>
    <definedName name="_3__123Graph_ACPI_ER_LOG" localSheetId="1" hidden="1">[2]ER!#REF!</definedName>
    <definedName name="_3__123Graph_ACPI_ER_LOG" localSheetId="7" hidden="1">[2]ER!#REF!</definedName>
    <definedName name="_3__123Graph_ACPI_ER_LOG" localSheetId="8" hidden="1">[2]ER!#REF!</definedName>
    <definedName name="_3__123Graph_ACPI_ER_LOG" localSheetId="9" hidden="1">[2]ER!#REF!</definedName>
    <definedName name="_3__123Graph_ACPI_ER_LOG" localSheetId="10" hidden="1">[2]ER!#REF!</definedName>
    <definedName name="_3__123Graph_ACPI_ER_LOG" localSheetId="11" hidden="1">[2]ER!#REF!</definedName>
    <definedName name="_3__123Graph_ACPI_ER_LOG" localSheetId="12" hidden="1">[2]ER!#REF!</definedName>
    <definedName name="_3__123Graph_ACPI_ER_LOG" localSheetId="13" hidden="1">[2]ER!#REF!</definedName>
    <definedName name="_3__123Graph_ACPI_ER_LOG" localSheetId="14" hidden="1">[2]ER!#REF!</definedName>
    <definedName name="_3__123Graph_ACPI_ER_LOG" localSheetId="15" hidden="1">[2]ER!#REF!</definedName>
    <definedName name="_3__123Graph_ACPI_ER_LOG" localSheetId="16" hidden="1">[2]ER!#REF!</definedName>
    <definedName name="_3__123Graph_ACPI_ER_LOG" localSheetId="17" hidden="1">[2]ER!#REF!</definedName>
    <definedName name="_3__123Graph_ACPI_ER_LOG" localSheetId="18" hidden="1">[2]ER!#REF!</definedName>
    <definedName name="_3__123Graph_ACPI_ER_LOG" localSheetId="19" hidden="1">[2]ER!#REF!</definedName>
    <definedName name="_3__123Graph_ACPI_ER_LOG" localSheetId="20" hidden="1">[2]ER!#REF!</definedName>
    <definedName name="_3__123Graph_ACPI_ER_LOG" localSheetId="21" hidden="1">[2]ER!#REF!</definedName>
    <definedName name="_3__123Graph_ACPI_ER_LOG" localSheetId="22" hidden="1">[2]ER!#REF!</definedName>
    <definedName name="_3__123Graph_ACPI_ER_LOG" localSheetId="23" hidden="1">[2]ER!#REF!</definedName>
    <definedName name="_3__123Graph_ACPI_ER_LOG" localSheetId="24" hidden="1">[2]ER!#REF!</definedName>
    <definedName name="_3__123Graph_ACPI_ER_LOG" localSheetId="25" hidden="1">[2]ER!#REF!</definedName>
    <definedName name="_3__123Graph_ACPI_ER_LOG" localSheetId="26" hidden="1">[2]ER!#REF!</definedName>
    <definedName name="_3__123Graph_ACPI_ER_LOG" localSheetId="27" hidden="1">[2]ER!#REF!</definedName>
    <definedName name="_3__123Graph_ACPI_ER_LOG" localSheetId="28" hidden="1">[2]ER!#REF!</definedName>
    <definedName name="_3__123Graph_ACPI_ER_LOG" localSheetId="29" hidden="1">[2]ER!#REF!</definedName>
    <definedName name="_3__123Graph_ACPI_ER_LOG" localSheetId="30" hidden="1">[2]ER!#REF!</definedName>
    <definedName name="_3__123Graph_ACPI_ER_LOG" localSheetId="31" hidden="1">[2]ER!#REF!</definedName>
    <definedName name="_3__123Graph_ACPI_ER_LOG" localSheetId="32" hidden="1">[2]ER!#REF!</definedName>
    <definedName name="_3__123Graph_ACPI_ER_LOG" localSheetId="33" hidden="1">[2]ER!#REF!</definedName>
    <definedName name="_3__123Graph_ACPI_ER_LOG" localSheetId="34" hidden="1">[2]ER!#REF!</definedName>
    <definedName name="_3__123Graph_ACPI_ER_LOG" localSheetId="35" hidden="1">[2]ER!#REF!</definedName>
    <definedName name="_3__123Graph_ACPI_ER_LOG" localSheetId="36" hidden="1">[2]ER!#REF!</definedName>
    <definedName name="_3__123Graph_ACPI_ER_LOG" localSheetId="37" hidden="1">[2]ER!#REF!</definedName>
    <definedName name="_3__123Graph_ACPI_ER_LOG" localSheetId="38" hidden="1">[2]ER!#REF!</definedName>
    <definedName name="_3__123Graph_ACPI_ER_LOG" localSheetId="39" hidden="1">[2]ER!#REF!</definedName>
    <definedName name="_3__123Graph_ACPI_ER_LOG" localSheetId="40" hidden="1">[2]ER!#REF!</definedName>
    <definedName name="_3__123Graph_ACPI_ER_LOG" localSheetId="41" hidden="1">[2]ER!#REF!</definedName>
    <definedName name="_3__123Graph_ACPI_ER_LOG" localSheetId="42" hidden="1">[2]ER!#REF!</definedName>
    <definedName name="_3__123Graph_ACPI_ER_LOG" localSheetId="43" hidden="1">[2]ER!#REF!</definedName>
    <definedName name="_3__123Graph_ACPI_ER_LOG" localSheetId="44" hidden="1">[2]ER!#REF!</definedName>
    <definedName name="_3__123Graph_ACPI_ER_LOG" localSheetId="45" hidden="1">[2]ER!#REF!</definedName>
    <definedName name="_3__123Graph_ACPI_ER_LOG" localSheetId="46" hidden="1">[2]ER!#REF!</definedName>
    <definedName name="_3__123Graph_ACPI_ER_LOG" localSheetId="47" hidden="1">[2]ER!#REF!</definedName>
    <definedName name="_3__123Graph_ACPI_ER_LOG" localSheetId="48" hidden="1">[2]ER!#REF!</definedName>
    <definedName name="_3__123Graph_ACPI_ER_LOG" localSheetId="49" hidden="1">[2]ER!#REF!</definedName>
    <definedName name="_3__123Graph_ACPI_ER_LOG" localSheetId="50" hidden="1">[2]ER!#REF!</definedName>
    <definedName name="_3__123Graph_ACPI_ER_LOG" localSheetId="51" hidden="1">[2]ER!#REF!</definedName>
    <definedName name="_3__123Graph_ACPI_ER_LOG" localSheetId="52" hidden="1">[2]ER!#REF!</definedName>
    <definedName name="_3__123Graph_ACPI_ER_LOG" localSheetId="53" hidden="1">[2]ER!#REF!</definedName>
    <definedName name="_3__123Graph_ACPI_ER_LOG" localSheetId="54" hidden="1">[2]ER!#REF!</definedName>
    <definedName name="_3__123Graph_ACPI_ER_LOG" localSheetId="55" hidden="1">[2]ER!#REF!</definedName>
    <definedName name="_3__123Graph_ACPI_ER_LOG" localSheetId="56" hidden="1">[2]ER!#REF!</definedName>
    <definedName name="_3__123Graph_ACPI_ER_LOG" localSheetId="57" hidden="1">[2]ER!#REF!</definedName>
    <definedName name="_3__123Graph_ACPI_ER_LOG" localSheetId="58" hidden="1">[2]ER!#REF!</definedName>
    <definedName name="_3__123Graph_ACPI_ER_LOG" localSheetId="59" hidden="1">[2]ER!#REF!</definedName>
    <definedName name="_3__123Graph_ACPI_ER_LOG" hidden="1">[2]ER!#REF!</definedName>
    <definedName name="_4__123Graph_BCPI_ER_LOG" localSheetId="1" hidden="1">[2]ER!#REF!</definedName>
    <definedName name="_4__123Graph_BCPI_ER_LOG" localSheetId="7" hidden="1">[2]ER!#REF!</definedName>
    <definedName name="_4__123Graph_BCPI_ER_LOG" localSheetId="8" hidden="1">[2]ER!#REF!</definedName>
    <definedName name="_4__123Graph_BCPI_ER_LOG" localSheetId="9" hidden="1">[2]ER!#REF!</definedName>
    <definedName name="_4__123Graph_BCPI_ER_LOG" localSheetId="10" hidden="1">[2]ER!#REF!</definedName>
    <definedName name="_4__123Graph_BCPI_ER_LOG" localSheetId="11" hidden="1">[2]ER!#REF!</definedName>
    <definedName name="_4__123Graph_BCPI_ER_LOG" localSheetId="12" hidden="1">[2]ER!#REF!</definedName>
    <definedName name="_4__123Graph_BCPI_ER_LOG" localSheetId="13" hidden="1">[2]ER!#REF!</definedName>
    <definedName name="_4__123Graph_BCPI_ER_LOG" localSheetId="14" hidden="1">[2]ER!#REF!</definedName>
    <definedName name="_4__123Graph_BCPI_ER_LOG" localSheetId="15" hidden="1">[2]ER!#REF!</definedName>
    <definedName name="_4__123Graph_BCPI_ER_LOG" localSheetId="16" hidden="1">[2]ER!#REF!</definedName>
    <definedName name="_4__123Graph_BCPI_ER_LOG" localSheetId="17" hidden="1">[2]ER!#REF!</definedName>
    <definedName name="_4__123Graph_BCPI_ER_LOG" localSheetId="18" hidden="1">[2]ER!#REF!</definedName>
    <definedName name="_4__123Graph_BCPI_ER_LOG" localSheetId="19" hidden="1">[2]ER!#REF!</definedName>
    <definedName name="_4__123Graph_BCPI_ER_LOG" localSheetId="20" hidden="1">[2]ER!#REF!</definedName>
    <definedName name="_4__123Graph_BCPI_ER_LOG" localSheetId="21" hidden="1">[2]ER!#REF!</definedName>
    <definedName name="_4__123Graph_BCPI_ER_LOG" localSheetId="22" hidden="1">[2]ER!#REF!</definedName>
    <definedName name="_4__123Graph_BCPI_ER_LOG" localSheetId="23" hidden="1">[2]ER!#REF!</definedName>
    <definedName name="_4__123Graph_BCPI_ER_LOG" localSheetId="24" hidden="1">[2]ER!#REF!</definedName>
    <definedName name="_4__123Graph_BCPI_ER_LOG" localSheetId="25" hidden="1">[2]ER!#REF!</definedName>
    <definedName name="_4__123Graph_BCPI_ER_LOG" localSheetId="26" hidden="1">[2]ER!#REF!</definedName>
    <definedName name="_4__123Graph_BCPI_ER_LOG" localSheetId="27" hidden="1">[2]ER!#REF!</definedName>
    <definedName name="_4__123Graph_BCPI_ER_LOG" localSheetId="28" hidden="1">[2]ER!#REF!</definedName>
    <definedName name="_4__123Graph_BCPI_ER_LOG" localSheetId="29" hidden="1">[2]ER!#REF!</definedName>
    <definedName name="_4__123Graph_BCPI_ER_LOG" localSheetId="30" hidden="1">[2]ER!#REF!</definedName>
    <definedName name="_4__123Graph_BCPI_ER_LOG" localSheetId="31" hidden="1">[2]ER!#REF!</definedName>
    <definedName name="_4__123Graph_BCPI_ER_LOG" localSheetId="32" hidden="1">[2]ER!#REF!</definedName>
    <definedName name="_4__123Graph_BCPI_ER_LOG" localSheetId="33" hidden="1">[2]ER!#REF!</definedName>
    <definedName name="_4__123Graph_BCPI_ER_LOG" localSheetId="34" hidden="1">[2]ER!#REF!</definedName>
    <definedName name="_4__123Graph_BCPI_ER_LOG" localSheetId="35" hidden="1">[2]ER!#REF!</definedName>
    <definedName name="_4__123Graph_BCPI_ER_LOG" localSheetId="36" hidden="1">[2]ER!#REF!</definedName>
    <definedName name="_4__123Graph_BCPI_ER_LOG" localSheetId="37" hidden="1">[2]ER!#REF!</definedName>
    <definedName name="_4__123Graph_BCPI_ER_LOG" localSheetId="38" hidden="1">[2]ER!#REF!</definedName>
    <definedName name="_4__123Graph_BCPI_ER_LOG" localSheetId="39" hidden="1">[2]ER!#REF!</definedName>
    <definedName name="_4__123Graph_BCPI_ER_LOG" localSheetId="40" hidden="1">[2]ER!#REF!</definedName>
    <definedName name="_4__123Graph_BCPI_ER_LOG" localSheetId="41" hidden="1">[2]ER!#REF!</definedName>
    <definedName name="_4__123Graph_BCPI_ER_LOG" localSheetId="42" hidden="1">[2]ER!#REF!</definedName>
    <definedName name="_4__123Graph_BCPI_ER_LOG" localSheetId="43" hidden="1">[2]ER!#REF!</definedName>
    <definedName name="_4__123Graph_BCPI_ER_LOG" localSheetId="44" hidden="1">[2]ER!#REF!</definedName>
    <definedName name="_4__123Graph_BCPI_ER_LOG" localSheetId="45" hidden="1">[2]ER!#REF!</definedName>
    <definedName name="_4__123Graph_BCPI_ER_LOG" localSheetId="46" hidden="1">[2]ER!#REF!</definedName>
    <definedName name="_4__123Graph_BCPI_ER_LOG" localSheetId="47" hidden="1">[2]ER!#REF!</definedName>
    <definedName name="_4__123Graph_BCPI_ER_LOG" localSheetId="48" hidden="1">[2]ER!#REF!</definedName>
    <definedName name="_4__123Graph_BCPI_ER_LOG" localSheetId="49" hidden="1">[2]ER!#REF!</definedName>
    <definedName name="_4__123Graph_BCPI_ER_LOG" localSheetId="50" hidden="1">[2]ER!#REF!</definedName>
    <definedName name="_4__123Graph_BCPI_ER_LOG" localSheetId="51" hidden="1">[2]ER!#REF!</definedName>
    <definedName name="_4__123Graph_BCPI_ER_LOG" localSheetId="52" hidden="1">[2]ER!#REF!</definedName>
    <definedName name="_4__123Graph_BCPI_ER_LOG" localSheetId="53" hidden="1">[2]ER!#REF!</definedName>
    <definedName name="_4__123Graph_BCPI_ER_LOG" localSheetId="54" hidden="1">[2]ER!#REF!</definedName>
    <definedName name="_4__123Graph_BCPI_ER_LOG" localSheetId="55" hidden="1">[2]ER!#REF!</definedName>
    <definedName name="_4__123Graph_BCPI_ER_LOG" localSheetId="56" hidden="1">[2]ER!#REF!</definedName>
    <definedName name="_4__123Graph_BCPI_ER_LOG" localSheetId="57" hidden="1">[2]ER!#REF!</definedName>
    <definedName name="_4__123Graph_BCPI_ER_LOG" localSheetId="58" hidden="1">[2]ER!#REF!</definedName>
    <definedName name="_4__123Graph_BCPI_ER_LOG" localSheetId="59" hidden="1">[2]ER!#REF!</definedName>
    <definedName name="_4__123Graph_BCPI_ER_LOG" hidden="1">[2]ER!#REF!</definedName>
    <definedName name="_5__123Graph_BIBA_IBRD" localSheetId="1" hidden="1">[2]WB!#REF!</definedName>
    <definedName name="_5__123Graph_BIBA_IBRD" localSheetId="7" hidden="1">[2]WB!#REF!</definedName>
    <definedName name="_5__123Graph_BIBA_IBRD" localSheetId="8" hidden="1">[2]WB!#REF!</definedName>
    <definedName name="_5__123Graph_BIBA_IBRD" localSheetId="9" hidden="1">[2]WB!#REF!</definedName>
    <definedName name="_5__123Graph_BIBA_IBRD" localSheetId="10" hidden="1">[2]WB!#REF!</definedName>
    <definedName name="_5__123Graph_BIBA_IBRD" localSheetId="11" hidden="1">[2]WB!#REF!</definedName>
    <definedName name="_5__123Graph_BIBA_IBRD" localSheetId="12" hidden="1">[2]WB!#REF!</definedName>
    <definedName name="_5__123Graph_BIBA_IBRD" localSheetId="13" hidden="1">[2]WB!#REF!</definedName>
    <definedName name="_5__123Graph_BIBA_IBRD" localSheetId="14" hidden="1">[2]WB!#REF!</definedName>
    <definedName name="_5__123Graph_BIBA_IBRD" localSheetId="15" hidden="1">[2]WB!#REF!</definedName>
    <definedName name="_5__123Graph_BIBA_IBRD" localSheetId="16" hidden="1">[2]WB!#REF!</definedName>
    <definedName name="_5__123Graph_BIBA_IBRD" localSheetId="17" hidden="1">[2]WB!#REF!</definedName>
    <definedName name="_5__123Graph_BIBA_IBRD" localSheetId="18" hidden="1">[2]WB!#REF!</definedName>
    <definedName name="_5__123Graph_BIBA_IBRD" localSheetId="19" hidden="1">[2]WB!#REF!</definedName>
    <definedName name="_5__123Graph_BIBA_IBRD" localSheetId="20" hidden="1">[2]WB!#REF!</definedName>
    <definedName name="_5__123Graph_BIBA_IBRD" localSheetId="21" hidden="1">[2]WB!#REF!</definedName>
    <definedName name="_5__123Graph_BIBA_IBRD" localSheetId="22" hidden="1">[2]WB!#REF!</definedName>
    <definedName name="_5__123Graph_BIBA_IBRD" localSheetId="23" hidden="1">[2]WB!#REF!</definedName>
    <definedName name="_5__123Graph_BIBA_IBRD" localSheetId="24" hidden="1">[2]WB!#REF!</definedName>
    <definedName name="_5__123Graph_BIBA_IBRD" localSheetId="25" hidden="1">[2]WB!#REF!</definedName>
    <definedName name="_5__123Graph_BIBA_IBRD" localSheetId="26" hidden="1">[2]WB!#REF!</definedName>
    <definedName name="_5__123Graph_BIBA_IBRD" localSheetId="27" hidden="1">[2]WB!#REF!</definedName>
    <definedName name="_5__123Graph_BIBA_IBRD" localSheetId="28" hidden="1">[2]WB!#REF!</definedName>
    <definedName name="_5__123Graph_BIBA_IBRD" localSheetId="29" hidden="1">[2]WB!#REF!</definedName>
    <definedName name="_5__123Graph_BIBA_IBRD" localSheetId="30" hidden="1">[2]WB!#REF!</definedName>
    <definedName name="_5__123Graph_BIBA_IBRD" localSheetId="31" hidden="1">[2]WB!#REF!</definedName>
    <definedName name="_5__123Graph_BIBA_IBRD" localSheetId="32" hidden="1">[2]WB!#REF!</definedName>
    <definedName name="_5__123Graph_BIBA_IBRD" localSheetId="33" hidden="1">[2]WB!#REF!</definedName>
    <definedName name="_5__123Graph_BIBA_IBRD" localSheetId="34" hidden="1">[2]WB!#REF!</definedName>
    <definedName name="_5__123Graph_BIBA_IBRD" localSheetId="35" hidden="1">[2]WB!#REF!</definedName>
    <definedName name="_5__123Graph_BIBA_IBRD" localSheetId="36" hidden="1">[2]WB!#REF!</definedName>
    <definedName name="_5__123Graph_BIBA_IBRD" localSheetId="37" hidden="1">[2]WB!#REF!</definedName>
    <definedName name="_5__123Graph_BIBA_IBRD" localSheetId="38" hidden="1">[2]WB!#REF!</definedName>
    <definedName name="_5__123Graph_BIBA_IBRD" localSheetId="39" hidden="1">[2]WB!#REF!</definedName>
    <definedName name="_5__123Graph_BIBA_IBRD" localSheetId="40" hidden="1">[2]WB!#REF!</definedName>
    <definedName name="_5__123Graph_BIBA_IBRD" localSheetId="41" hidden="1">[2]WB!#REF!</definedName>
    <definedName name="_5__123Graph_BIBA_IBRD" localSheetId="42" hidden="1">[2]WB!#REF!</definedName>
    <definedName name="_5__123Graph_BIBA_IBRD" localSheetId="43" hidden="1">[2]WB!#REF!</definedName>
    <definedName name="_5__123Graph_BIBA_IBRD" localSheetId="44" hidden="1">[2]WB!#REF!</definedName>
    <definedName name="_5__123Graph_BIBA_IBRD" localSheetId="45" hidden="1">[2]WB!#REF!</definedName>
    <definedName name="_5__123Graph_BIBA_IBRD" localSheetId="46" hidden="1">[2]WB!#REF!</definedName>
    <definedName name="_5__123Graph_BIBA_IBRD" localSheetId="47" hidden="1">[2]WB!#REF!</definedName>
    <definedName name="_5__123Graph_BIBA_IBRD" localSheetId="48" hidden="1">[2]WB!#REF!</definedName>
    <definedName name="_5__123Graph_BIBA_IBRD" localSheetId="49" hidden="1">[2]WB!#REF!</definedName>
    <definedName name="_5__123Graph_BIBA_IBRD" localSheetId="50" hidden="1">[2]WB!#REF!</definedName>
    <definedName name="_5__123Graph_BIBA_IBRD" localSheetId="51" hidden="1">[2]WB!#REF!</definedName>
    <definedName name="_5__123Graph_BIBA_IBRD" localSheetId="52" hidden="1">[2]WB!#REF!</definedName>
    <definedName name="_5__123Graph_BIBA_IBRD" localSheetId="53" hidden="1">[2]WB!#REF!</definedName>
    <definedName name="_5__123Graph_BIBA_IBRD" localSheetId="54" hidden="1">[2]WB!#REF!</definedName>
    <definedName name="_5__123Graph_BIBA_IBRD" localSheetId="55" hidden="1">[2]WB!#REF!</definedName>
    <definedName name="_5__123Graph_BIBA_IBRD" localSheetId="56" hidden="1">[2]WB!#REF!</definedName>
    <definedName name="_5__123Graph_BIBA_IBRD" localSheetId="57" hidden="1">[2]WB!#REF!</definedName>
    <definedName name="_5__123Graph_BIBA_IBRD" localSheetId="58" hidden="1">[2]WB!#REF!</definedName>
    <definedName name="_5__123Graph_BIBA_IBRD" localSheetId="59" hidden="1">[2]WB!#REF!</definedName>
    <definedName name="_5__123Graph_BIBA_IBRD" hidden="1">[2]WB!#REF!</definedName>
    <definedName name="_6B.2_B.3" localSheetId="1">#REF!</definedName>
    <definedName name="_6B.2_B.3">#REF!</definedName>
    <definedName name="_7B.4___5" localSheetId="1">#REF!</definedName>
    <definedName name="_7B.4___5">#REF!</definedName>
    <definedName name="_8CONSOL_B2" localSheetId="1">#REF!</definedName>
    <definedName name="_8CONSOL_B2">#REF!</definedName>
    <definedName name="_9CONSOL_DEPOSITS" localSheetId="1">'[8]A 11'!#REF!</definedName>
    <definedName name="_9CONSOL_DEPOSITS">'[8]A 11'!#REF!</definedName>
    <definedName name="_AUG1">[9]AUGUST!$1:$1048576</definedName>
    <definedName name="_BOP2" localSheetId="1">[10]BoP!#REF!</definedName>
    <definedName name="_BOP2">[10]BoP!#REF!</definedName>
    <definedName name="_END94" localSheetId="1">#REF!</definedName>
    <definedName name="_END94">#REF!</definedName>
    <definedName name="_Fill" localSheetId="1" hidden="1">#REF!</definedName>
    <definedName name="_Fill" localSheetId="7"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24" hidden="1">#REF!</definedName>
    <definedName name="_Fill" localSheetId="25" hidden="1">#REF!</definedName>
    <definedName name="_Fill" localSheetId="26" hidden="1">#REF!</definedName>
    <definedName name="_Fill" localSheetId="27"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hidden="1">#REF!</definedName>
    <definedName name="_xlnm._FilterDatabase" localSheetId="18" hidden="1">'B3_3(1)'!$A$5:$W$18</definedName>
    <definedName name="_xlnm._FilterDatabase" localSheetId="3" hidden="1">'Drop-Down'!$A$1:$R$1</definedName>
    <definedName name="_xlnm._FilterDatabase" localSheetId="47" hidden="1">'F_1(1)'!$A$27:$BB$33</definedName>
    <definedName name="_Order1" hidden="1">0</definedName>
    <definedName name="_Order2" hidden="1">0</definedName>
    <definedName name="_Parse_Out" localSheetId="1" hidden="1">#REF!</definedName>
    <definedName name="_Parse_Out" localSheetId="7" hidden="1">#REF!</definedName>
    <definedName name="_Parse_Out" localSheetId="8" hidden="1">#REF!</definedName>
    <definedName name="_Parse_Out" localSheetId="9" hidden="1">#REF!</definedName>
    <definedName name="_Parse_Out" localSheetId="10" hidden="1">#REF!</definedName>
    <definedName name="_Parse_Out" localSheetId="11" hidden="1">#REF!</definedName>
    <definedName name="_Parse_Out" localSheetId="12" hidden="1">#REF!</definedName>
    <definedName name="_Parse_Out" localSheetId="13" hidden="1">#REF!</definedName>
    <definedName name="_Parse_Out" localSheetId="14" hidden="1">#REF!</definedName>
    <definedName name="_Parse_Out" localSheetId="15" hidden="1">#REF!</definedName>
    <definedName name="_Parse_Out" localSheetId="16" hidden="1">#REF!</definedName>
    <definedName name="_Parse_Out" localSheetId="17" hidden="1">#REF!</definedName>
    <definedName name="_Parse_Out" localSheetId="18" hidden="1">#REF!</definedName>
    <definedName name="_Parse_Out" localSheetId="19" hidden="1">#REF!</definedName>
    <definedName name="_Parse_Out" localSheetId="20" hidden="1">#REF!</definedName>
    <definedName name="_Parse_Out" localSheetId="21" hidden="1">#REF!</definedName>
    <definedName name="_Parse_Out" localSheetId="22" hidden="1">#REF!</definedName>
    <definedName name="_Parse_Out" localSheetId="23" hidden="1">#REF!</definedName>
    <definedName name="_Parse_Out" localSheetId="24" hidden="1">#REF!</definedName>
    <definedName name="_Parse_Out" localSheetId="25" hidden="1">#REF!</definedName>
    <definedName name="_Parse_Out" localSheetId="26" hidden="1">#REF!</definedName>
    <definedName name="_Parse_Out" localSheetId="27" hidden="1">#REF!</definedName>
    <definedName name="_Parse_Out" localSheetId="28" hidden="1">#REF!</definedName>
    <definedName name="_Parse_Out" localSheetId="29" hidden="1">#REF!</definedName>
    <definedName name="_Parse_Out" localSheetId="30" hidden="1">#REF!</definedName>
    <definedName name="_Parse_Out" localSheetId="31" hidden="1">#REF!</definedName>
    <definedName name="_Parse_Out" localSheetId="32" hidden="1">#REF!</definedName>
    <definedName name="_Parse_Out" localSheetId="33" hidden="1">#REF!</definedName>
    <definedName name="_Parse_Out" localSheetId="34" hidden="1">#REF!</definedName>
    <definedName name="_Parse_Out" localSheetId="35" hidden="1">#REF!</definedName>
    <definedName name="_Parse_Out" localSheetId="36" hidden="1">#REF!</definedName>
    <definedName name="_Parse_Out" localSheetId="37" hidden="1">#REF!</definedName>
    <definedName name="_Parse_Out" localSheetId="38" hidden="1">#REF!</definedName>
    <definedName name="_Parse_Out" localSheetId="39" hidden="1">#REF!</definedName>
    <definedName name="_Parse_Out" localSheetId="40" hidden="1">#REF!</definedName>
    <definedName name="_Parse_Out" localSheetId="41" hidden="1">#REF!</definedName>
    <definedName name="_Parse_Out" localSheetId="42" hidden="1">#REF!</definedName>
    <definedName name="_Parse_Out" localSheetId="43" hidden="1">#REF!</definedName>
    <definedName name="_Parse_Out" localSheetId="44" hidden="1">#REF!</definedName>
    <definedName name="_Parse_Out" localSheetId="45" hidden="1">#REF!</definedName>
    <definedName name="_Parse_Out" localSheetId="46" hidden="1">#REF!</definedName>
    <definedName name="_Parse_Out" localSheetId="47" hidden="1">#REF!</definedName>
    <definedName name="_Parse_Out" localSheetId="48" hidden="1">#REF!</definedName>
    <definedName name="_Parse_Out" localSheetId="49" hidden="1">#REF!</definedName>
    <definedName name="_Parse_Out" localSheetId="50" hidden="1">#REF!</definedName>
    <definedName name="_Parse_Out" localSheetId="51" hidden="1">#REF!</definedName>
    <definedName name="_Parse_Out" localSheetId="52" hidden="1">#REF!</definedName>
    <definedName name="_Parse_Out" localSheetId="53" hidden="1">#REF!</definedName>
    <definedName name="_Parse_Out" localSheetId="54" hidden="1">#REF!</definedName>
    <definedName name="_Parse_Out" localSheetId="55" hidden="1">#REF!</definedName>
    <definedName name="_Parse_Out" localSheetId="56" hidden="1">#REF!</definedName>
    <definedName name="_Parse_Out" localSheetId="57" hidden="1">#REF!</definedName>
    <definedName name="_Parse_Out" localSheetId="58" hidden="1">#REF!</definedName>
    <definedName name="_Parse_Out" localSheetId="59" hidden="1">#REF!</definedName>
    <definedName name="_Parse_Out" hidden="1">#REF!</definedName>
    <definedName name="_Regression_Out" localSheetId="1" hidden="1">#REF!</definedName>
    <definedName name="_Regression_Out" localSheetId="7" hidden="1">#REF!</definedName>
    <definedName name="_Regression_Out" localSheetId="8" hidden="1">#REF!</definedName>
    <definedName name="_Regression_Out" localSheetId="9" hidden="1">#REF!</definedName>
    <definedName name="_Regression_Out" localSheetId="10" hidden="1">#REF!</definedName>
    <definedName name="_Regression_Out" localSheetId="11" hidden="1">#REF!</definedName>
    <definedName name="_Regression_Out" localSheetId="12" hidden="1">#REF!</definedName>
    <definedName name="_Regression_Out" localSheetId="13" hidden="1">#REF!</definedName>
    <definedName name="_Regression_Out" localSheetId="14" hidden="1">#REF!</definedName>
    <definedName name="_Regression_Out" localSheetId="15" hidden="1">#REF!</definedName>
    <definedName name="_Regression_Out" localSheetId="16" hidden="1">#REF!</definedName>
    <definedName name="_Regression_Out" localSheetId="17" hidden="1">#REF!</definedName>
    <definedName name="_Regression_Out" localSheetId="18" hidden="1">#REF!</definedName>
    <definedName name="_Regression_Out" localSheetId="19" hidden="1">#REF!</definedName>
    <definedName name="_Regression_Out" localSheetId="20" hidden="1">#REF!</definedName>
    <definedName name="_Regression_Out" localSheetId="21" hidden="1">#REF!</definedName>
    <definedName name="_Regression_Out" localSheetId="22" hidden="1">#REF!</definedName>
    <definedName name="_Regression_Out" localSheetId="23" hidden="1">#REF!</definedName>
    <definedName name="_Regression_Out" localSheetId="24" hidden="1">#REF!</definedName>
    <definedName name="_Regression_Out" localSheetId="25" hidden="1">#REF!</definedName>
    <definedName name="_Regression_Out" localSheetId="26" hidden="1">#REF!</definedName>
    <definedName name="_Regression_Out" localSheetId="27" hidden="1">#REF!</definedName>
    <definedName name="_Regression_Out" localSheetId="28" hidden="1">#REF!</definedName>
    <definedName name="_Regression_Out" localSheetId="29" hidden="1">#REF!</definedName>
    <definedName name="_Regression_Out" localSheetId="30" hidden="1">#REF!</definedName>
    <definedName name="_Regression_Out" localSheetId="31" hidden="1">#REF!</definedName>
    <definedName name="_Regression_Out" localSheetId="32" hidden="1">#REF!</definedName>
    <definedName name="_Regression_Out" localSheetId="33" hidden="1">#REF!</definedName>
    <definedName name="_Regression_Out" localSheetId="34" hidden="1">#REF!</definedName>
    <definedName name="_Regression_Out" localSheetId="35" hidden="1">#REF!</definedName>
    <definedName name="_Regression_Out" localSheetId="36" hidden="1">#REF!</definedName>
    <definedName name="_Regression_Out" localSheetId="37" hidden="1">#REF!</definedName>
    <definedName name="_Regression_Out" localSheetId="38" hidden="1">#REF!</definedName>
    <definedName name="_Regression_Out" localSheetId="39" hidden="1">#REF!</definedName>
    <definedName name="_Regression_Out" localSheetId="40" hidden="1">#REF!</definedName>
    <definedName name="_Regression_Out" localSheetId="41" hidden="1">#REF!</definedName>
    <definedName name="_Regression_Out" localSheetId="42" hidden="1">#REF!</definedName>
    <definedName name="_Regression_Out" localSheetId="43" hidden="1">#REF!</definedName>
    <definedName name="_Regression_Out" localSheetId="44" hidden="1">#REF!</definedName>
    <definedName name="_Regression_Out" localSheetId="45" hidden="1">#REF!</definedName>
    <definedName name="_Regression_Out" localSheetId="46" hidden="1">#REF!</definedName>
    <definedName name="_Regression_Out" localSheetId="47" hidden="1">#REF!</definedName>
    <definedName name="_Regression_Out" localSheetId="48" hidden="1">#REF!</definedName>
    <definedName name="_Regression_Out" localSheetId="49" hidden="1">#REF!</definedName>
    <definedName name="_Regression_Out" localSheetId="50" hidden="1">#REF!</definedName>
    <definedName name="_Regression_Out" localSheetId="51" hidden="1">#REF!</definedName>
    <definedName name="_Regression_Out" localSheetId="52" hidden="1">#REF!</definedName>
    <definedName name="_Regression_Out" localSheetId="53" hidden="1">#REF!</definedName>
    <definedName name="_Regression_Out" localSheetId="54" hidden="1">#REF!</definedName>
    <definedName name="_Regression_Out" localSheetId="55" hidden="1">#REF!</definedName>
    <definedName name="_Regression_Out" localSheetId="56" hidden="1">#REF!</definedName>
    <definedName name="_Regression_Out" localSheetId="57" hidden="1">#REF!</definedName>
    <definedName name="_Regression_Out" localSheetId="58" hidden="1">#REF!</definedName>
    <definedName name="_Regression_Out" localSheetId="59" hidden="1">#REF!</definedName>
    <definedName name="_Regression_Out" hidden="1">#REF!</definedName>
    <definedName name="_Regression_X" localSheetId="1" hidden="1">#REF!</definedName>
    <definedName name="_Regression_X" localSheetId="7" hidden="1">#REF!</definedName>
    <definedName name="_Regression_X" localSheetId="8" hidden="1">#REF!</definedName>
    <definedName name="_Regression_X" localSheetId="9" hidden="1">#REF!</definedName>
    <definedName name="_Regression_X" localSheetId="10"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6" hidden="1">#REF!</definedName>
    <definedName name="_Regression_X" localSheetId="17" hidden="1">#REF!</definedName>
    <definedName name="_Regression_X" localSheetId="18" hidden="1">#REF!</definedName>
    <definedName name="_Regression_X" localSheetId="19" hidden="1">#REF!</definedName>
    <definedName name="_Regression_X" localSheetId="20" hidden="1">#REF!</definedName>
    <definedName name="_Regression_X" localSheetId="21" hidden="1">#REF!</definedName>
    <definedName name="_Regression_X" localSheetId="22" hidden="1">#REF!</definedName>
    <definedName name="_Regression_X" localSheetId="23" hidden="1">#REF!</definedName>
    <definedName name="_Regression_X" localSheetId="24" hidden="1">#REF!</definedName>
    <definedName name="_Regression_X" localSheetId="25" hidden="1">#REF!</definedName>
    <definedName name="_Regression_X" localSheetId="26" hidden="1">#REF!</definedName>
    <definedName name="_Regression_X" localSheetId="27" hidden="1">#REF!</definedName>
    <definedName name="_Regression_X" localSheetId="28" hidden="1">#REF!</definedName>
    <definedName name="_Regression_X" localSheetId="29" hidden="1">#REF!</definedName>
    <definedName name="_Regression_X" localSheetId="30" hidden="1">#REF!</definedName>
    <definedName name="_Regression_X" localSheetId="31" hidden="1">#REF!</definedName>
    <definedName name="_Regression_X" localSheetId="32" hidden="1">#REF!</definedName>
    <definedName name="_Regression_X" localSheetId="33" hidden="1">#REF!</definedName>
    <definedName name="_Regression_X" localSheetId="34" hidden="1">#REF!</definedName>
    <definedName name="_Regression_X" localSheetId="35" hidden="1">#REF!</definedName>
    <definedName name="_Regression_X" localSheetId="36" hidden="1">#REF!</definedName>
    <definedName name="_Regression_X" localSheetId="37" hidden="1">#REF!</definedName>
    <definedName name="_Regression_X" localSheetId="38" hidden="1">#REF!</definedName>
    <definedName name="_Regression_X" localSheetId="39" hidden="1">#REF!</definedName>
    <definedName name="_Regression_X" localSheetId="40" hidden="1">#REF!</definedName>
    <definedName name="_Regression_X" localSheetId="41" hidden="1">#REF!</definedName>
    <definedName name="_Regression_X" localSheetId="42" hidden="1">#REF!</definedName>
    <definedName name="_Regression_X" localSheetId="43" hidden="1">#REF!</definedName>
    <definedName name="_Regression_X" localSheetId="44" hidden="1">#REF!</definedName>
    <definedName name="_Regression_X" localSheetId="45" hidden="1">#REF!</definedName>
    <definedName name="_Regression_X" localSheetId="46" hidden="1">#REF!</definedName>
    <definedName name="_Regression_X" localSheetId="47" hidden="1">#REF!</definedName>
    <definedName name="_Regression_X" localSheetId="48" hidden="1">#REF!</definedName>
    <definedName name="_Regression_X" localSheetId="49" hidden="1">#REF!</definedName>
    <definedName name="_Regression_X" localSheetId="50" hidden="1">#REF!</definedName>
    <definedName name="_Regression_X" localSheetId="51" hidden="1">#REF!</definedName>
    <definedName name="_Regression_X" localSheetId="52" hidden="1">#REF!</definedName>
    <definedName name="_Regression_X" localSheetId="53" hidden="1">#REF!</definedName>
    <definedName name="_Regression_X" localSheetId="54" hidden="1">#REF!</definedName>
    <definedName name="_Regression_X" localSheetId="55" hidden="1">#REF!</definedName>
    <definedName name="_Regression_X" localSheetId="56" hidden="1">#REF!</definedName>
    <definedName name="_Regression_X" localSheetId="57" hidden="1">#REF!</definedName>
    <definedName name="_Regression_X" localSheetId="58" hidden="1">#REF!</definedName>
    <definedName name="_Regression_X" localSheetId="59" hidden="1">#REF!</definedName>
    <definedName name="_Regression_X" hidden="1">#REF!</definedName>
    <definedName name="_Regression_Y" localSheetId="1" hidden="1">#REF!</definedName>
    <definedName name="_Regression_Y" localSheetId="7" hidden="1">#REF!</definedName>
    <definedName name="_Regression_Y" localSheetId="8" hidden="1">#REF!</definedName>
    <definedName name="_Regression_Y" localSheetId="9" hidden="1">#REF!</definedName>
    <definedName name="_Regression_Y" localSheetId="10" hidden="1">#REF!</definedName>
    <definedName name="_Regression_Y" localSheetId="11" hidden="1">#REF!</definedName>
    <definedName name="_Regression_Y" localSheetId="12" hidden="1">#REF!</definedName>
    <definedName name="_Regression_Y" localSheetId="13" hidden="1">#REF!</definedName>
    <definedName name="_Regression_Y" localSheetId="14" hidden="1">#REF!</definedName>
    <definedName name="_Regression_Y" localSheetId="15" hidden="1">#REF!</definedName>
    <definedName name="_Regression_Y" localSheetId="16" hidden="1">#REF!</definedName>
    <definedName name="_Regression_Y" localSheetId="17" hidden="1">#REF!</definedName>
    <definedName name="_Regression_Y" localSheetId="18" hidden="1">#REF!</definedName>
    <definedName name="_Regression_Y" localSheetId="19" hidden="1">#REF!</definedName>
    <definedName name="_Regression_Y" localSheetId="20" hidden="1">#REF!</definedName>
    <definedName name="_Regression_Y" localSheetId="21" hidden="1">#REF!</definedName>
    <definedName name="_Regression_Y" localSheetId="22" hidden="1">#REF!</definedName>
    <definedName name="_Regression_Y" localSheetId="23" hidden="1">#REF!</definedName>
    <definedName name="_Regression_Y" localSheetId="24" hidden="1">#REF!</definedName>
    <definedName name="_Regression_Y" localSheetId="25" hidden="1">#REF!</definedName>
    <definedName name="_Regression_Y" localSheetId="26" hidden="1">#REF!</definedName>
    <definedName name="_Regression_Y" localSheetId="27" hidden="1">#REF!</definedName>
    <definedName name="_Regression_Y" localSheetId="28" hidden="1">#REF!</definedName>
    <definedName name="_Regression_Y" localSheetId="29" hidden="1">#REF!</definedName>
    <definedName name="_Regression_Y" localSheetId="30" hidden="1">#REF!</definedName>
    <definedName name="_Regression_Y" localSheetId="31" hidden="1">#REF!</definedName>
    <definedName name="_Regression_Y" localSheetId="32" hidden="1">#REF!</definedName>
    <definedName name="_Regression_Y" localSheetId="33" hidden="1">#REF!</definedName>
    <definedName name="_Regression_Y" localSheetId="34" hidden="1">#REF!</definedName>
    <definedName name="_Regression_Y" localSheetId="35" hidden="1">#REF!</definedName>
    <definedName name="_Regression_Y" localSheetId="36" hidden="1">#REF!</definedName>
    <definedName name="_Regression_Y" localSheetId="37" hidden="1">#REF!</definedName>
    <definedName name="_Regression_Y" localSheetId="38" hidden="1">#REF!</definedName>
    <definedName name="_Regression_Y" localSheetId="39" hidden="1">#REF!</definedName>
    <definedName name="_Regression_Y" localSheetId="40" hidden="1">#REF!</definedName>
    <definedName name="_Regression_Y" localSheetId="41" hidden="1">#REF!</definedName>
    <definedName name="_Regression_Y" localSheetId="42" hidden="1">#REF!</definedName>
    <definedName name="_Regression_Y" localSheetId="43" hidden="1">#REF!</definedName>
    <definedName name="_Regression_Y" localSheetId="44" hidden="1">#REF!</definedName>
    <definedName name="_Regression_Y" localSheetId="45" hidden="1">#REF!</definedName>
    <definedName name="_Regression_Y" localSheetId="46" hidden="1">#REF!</definedName>
    <definedName name="_Regression_Y" localSheetId="47" hidden="1">#REF!</definedName>
    <definedName name="_Regression_Y" localSheetId="48" hidden="1">#REF!</definedName>
    <definedName name="_Regression_Y" localSheetId="49" hidden="1">#REF!</definedName>
    <definedName name="_Regression_Y" localSheetId="50" hidden="1">#REF!</definedName>
    <definedName name="_Regression_Y" localSheetId="51" hidden="1">#REF!</definedName>
    <definedName name="_Regression_Y" localSheetId="52" hidden="1">#REF!</definedName>
    <definedName name="_Regression_Y" localSheetId="53" hidden="1">#REF!</definedName>
    <definedName name="_Regression_Y" localSheetId="54" hidden="1">#REF!</definedName>
    <definedName name="_Regression_Y" localSheetId="55" hidden="1">#REF!</definedName>
    <definedName name="_Regression_Y" localSheetId="56" hidden="1">#REF!</definedName>
    <definedName name="_Regression_Y" localSheetId="57" hidden="1">#REF!</definedName>
    <definedName name="_Regression_Y" localSheetId="58" hidden="1">#REF!</definedName>
    <definedName name="_Regression_Y" localSheetId="59" hidden="1">#REF!</definedName>
    <definedName name="_Regression_Y" hidden="1">#REF!</definedName>
    <definedName name="_RES2" localSheetId="1">[10]RES!#REF!</definedName>
    <definedName name="_RES2">[10]RES!#REF!</definedName>
    <definedName name="_sr4" localSheetId="1">#REF!</definedName>
    <definedName name="_sr4">#REF!</definedName>
    <definedName name="_sr5" localSheetId="1">#REF!</definedName>
    <definedName name="_sr5">#REF!</definedName>
    <definedName name="_SUM2" localSheetId="1">#REF!</definedName>
    <definedName name="_SUM2">#REF!</definedName>
    <definedName name="_TAB1" localSheetId="1">#REF!</definedName>
    <definedName name="_TAB1">#REF!</definedName>
    <definedName name="_Tab19" localSheetId="1">#REF!</definedName>
    <definedName name="_Tab19">#REF!</definedName>
    <definedName name="_Tab20" localSheetId="1">#REF!</definedName>
    <definedName name="_Tab20">#REF!</definedName>
    <definedName name="_Tab21" localSheetId="1">#REF!</definedName>
    <definedName name="_Tab21">#REF!</definedName>
    <definedName name="_Tab22" localSheetId="1">#REF!</definedName>
    <definedName name="_Tab22">#REF!</definedName>
    <definedName name="_Tab23" localSheetId="1">#REF!</definedName>
    <definedName name="_Tab23">#REF!</definedName>
    <definedName name="_Tab24" localSheetId="1">#REF!</definedName>
    <definedName name="_Tab24">#REF!</definedName>
    <definedName name="_Tab26" localSheetId="1">#REF!</definedName>
    <definedName name="_Tab26">#REF!</definedName>
    <definedName name="_Tab27" localSheetId="1">#REF!</definedName>
    <definedName name="_Tab27">#REF!</definedName>
    <definedName name="_Tab28" localSheetId="1">#REF!</definedName>
    <definedName name="_Tab28">#REF!</definedName>
    <definedName name="_Tab29" localSheetId="1">#REF!</definedName>
    <definedName name="_Tab29">#REF!</definedName>
    <definedName name="_Tab30" localSheetId="1">#REF!</definedName>
    <definedName name="_Tab30">#REF!</definedName>
    <definedName name="_Tab31" localSheetId="1">#REF!</definedName>
    <definedName name="_Tab31">#REF!</definedName>
    <definedName name="_Tab32" localSheetId="1">#REF!</definedName>
    <definedName name="_Tab32">#REF!</definedName>
    <definedName name="_Tab33" localSheetId="1">#REF!</definedName>
    <definedName name="_Tab33">#REF!</definedName>
    <definedName name="_Tab34" localSheetId="1">#REF!</definedName>
    <definedName name="_Tab34">#REF!</definedName>
    <definedName name="_Tab35" localSheetId="1">#REF!</definedName>
    <definedName name="_Tab35">#REF!</definedName>
    <definedName name="_WB2" localSheetId="1">#REF!</definedName>
    <definedName name="_WB2">#REF!</definedName>
    <definedName name="_YR0110">'[1]Imp:DSA output'!$O$9:$R$464</definedName>
    <definedName name="_YR89">'[1]Imp:DSA output'!$C$9:$C$464</definedName>
    <definedName name="_YR90">'[1]Imp:DSA output'!$D$9:$D$464</definedName>
    <definedName name="_YR91">'[1]Imp:DSA output'!$E$9:$E$464</definedName>
    <definedName name="_YR92">'[1]Imp:DSA output'!$F$9:$F$464</definedName>
    <definedName name="_YR93">'[1]Imp:DSA output'!$G$9:$G$464</definedName>
    <definedName name="_YR94">'[1]Imp:DSA output'!$H$9:$H$464</definedName>
    <definedName name="_YR95">'[1]Imp:DSA output'!$I$9:$I$464</definedName>
    <definedName name="_Z" localSheetId="1">[1]Imp!#REF!</definedName>
    <definedName name="_Z">[1]Imp!#REF!</definedName>
    <definedName name="AAA" localSheetId="1">#REF!</definedName>
    <definedName name="AAA">#REF!</definedName>
    <definedName name="ACTIVATE" localSheetId="1">#REF!</definedName>
    <definedName name="ACTIVATE">#REF!</definedName>
    <definedName name="ALL">'[1]Imp:DSA output'!$C$9:$R$464</definedName>
    <definedName name="APR">[11]APR!$1:$1048576</definedName>
    <definedName name="April">[12]Spot!$A:$IV</definedName>
    <definedName name="AS2DocOpenMode" hidden="1">"AS2DocumentEdit"</definedName>
    <definedName name="atrade" localSheetId="31">[3]!atrade</definedName>
    <definedName name="atrade">[3]!atrade</definedName>
    <definedName name="August" localSheetId="1">#REF!</definedName>
    <definedName name="August">#REF!</definedName>
    <definedName name="Batumi_debt" localSheetId="1">#REF!</definedName>
    <definedName name="Batumi_debt">#REF!</definedName>
    <definedName name="BBB" localSheetId="1">#REF!</definedName>
    <definedName name="BBB">#REF!</definedName>
    <definedName name="BCA">#N/A</definedName>
    <definedName name="BCA_GDP">#N/A</definedName>
    <definedName name="BCA_NGDP" localSheetId="1">#REF!</definedName>
    <definedName name="BCA_NGDP">#REF!</definedName>
    <definedName name="BCAT">[13]FEB!$1:$1048576</definedName>
    <definedName name="BE">#N/A</definedName>
    <definedName name="BEA" localSheetId="1">#REF!</definedName>
    <definedName name="BEA">#REF!</definedName>
    <definedName name="BEAI">#N/A</definedName>
    <definedName name="BEAIB">#N/A</definedName>
    <definedName name="BEAIG">#N/A</definedName>
    <definedName name="BEAP">#N/A</definedName>
    <definedName name="BEAPB">#N/A</definedName>
    <definedName name="BEAPG">#N/A</definedName>
    <definedName name="BED" localSheetId="1">#REF!</definedName>
    <definedName name="BED">#REF!</definedName>
    <definedName name="BED_6" localSheetId="1">#REF!</definedName>
    <definedName name="BED_6">#REF!</definedName>
    <definedName name="BEO" localSheetId="1">#REF!</definedName>
    <definedName name="BEO">#REF!</definedName>
    <definedName name="BER" localSheetId="1">#REF!</definedName>
    <definedName name="BER">#REF!</definedName>
    <definedName name="BERI">#N/A</definedName>
    <definedName name="BERIB">#N/A</definedName>
    <definedName name="BERIG">#N/A</definedName>
    <definedName name="BERP">#N/A</definedName>
    <definedName name="BERPB">#N/A</definedName>
    <definedName name="BERPG">#N/A</definedName>
    <definedName name="BF">#N/A</definedName>
    <definedName name="BFD" localSheetId="1">#REF!</definedName>
    <definedName name="BFD">#REF!</definedName>
    <definedName name="BFDA" localSheetId="1">#REF!</definedName>
    <definedName name="BFDA">#REF!</definedName>
    <definedName name="BFDI" localSheetId="1">#REF!</definedName>
    <definedName name="BFDI">#REF!</definedName>
    <definedName name="BFDIL" localSheetId="1">#REF!</definedName>
    <definedName name="BFDIL">#REF!</definedName>
    <definedName name="BFL">#N/A</definedName>
    <definedName name="BFL_D">#N/A</definedName>
    <definedName name="BFL_DF">#N/A</definedName>
    <definedName name="BFLB">#N/A</definedName>
    <definedName name="BFLB_D">#N/A</definedName>
    <definedName name="BFLB_DF">#N/A</definedName>
    <definedName name="BFLD_DF">#N/A</definedName>
    <definedName name="BFLG">#N/A</definedName>
    <definedName name="BFLG_D">#N/A</definedName>
    <definedName name="BFLG_DF">#N/A</definedName>
    <definedName name="BFO" localSheetId="1">#REF!</definedName>
    <definedName name="BFO">#REF!</definedName>
    <definedName name="BFOA" localSheetId="1">#REF!</definedName>
    <definedName name="BFOA">#REF!</definedName>
    <definedName name="BFOAG" localSheetId="1">#REF!</definedName>
    <definedName name="BFOAG">#REF!</definedName>
    <definedName name="BFOL" localSheetId="1">#REF!</definedName>
    <definedName name="BFOL">#REF!</definedName>
    <definedName name="BFOL_B" localSheetId="1">#REF!</definedName>
    <definedName name="BFOL_B">#REF!</definedName>
    <definedName name="BFOL_G" localSheetId="1">#REF!</definedName>
    <definedName name="BFOL_G">#REF!</definedName>
    <definedName name="BFOL_L" localSheetId="1">#REF!</definedName>
    <definedName name="BFOL_L">#REF!</definedName>
    <definedName name="BFOL_O" localSheetId="1">#REF!</definedName>
    <definedName name="BFOL_O">#REF!</definedName>
    <definedName name="BFOL_S" localSheetId="1">#REF!</definedName>
    <definedName name="BFOL_S">#REF!</definedName>
    <definedName name="BFOLB" localSheetId="1">#REF!</definedName>
    <definedName name="BFOLB">#REF!</definedName>
    <definedName name="BFOLG_L" localSheetId="1">#REF!</definedName>
    <definedName name="BFOLG_L">#REF!</definedName>
    <definedName name="BFP" localSheetId="1">#REF!</definedName>
    <definedName name="BFP">#REF!</definedName>
    <definedName name="BFPA" localSheetId="1">#REF!</definedName>
    <definedName name="BFPA">#REF!</definedName>
    <definedName name="BFPAG" localSheetId="1">#REF!</definedName>
    <definedName name="BFPAG">#REF!</definedName>
    <definedName name="BFPL" localSheetId="1">#REF!</definedName>
    <definedName name="BFPL">#REF!</definedName>
    <definedName name="BFPLBN" localSheetId="1">#REF!</definedName>
    <definedName name="BFPLBN">#REF!</definedName>
    <definedName name="BFPLD" localSheetId="1">#REF!</definedName>
    <definedName name="BFPLD">#REF!</definedName>
    <definedName name="BFPLD_G" localSheetId="1">#REF!</definedName>
    <definedName name="BFPLD_G">#REF!</definedName>
    <definedName name="BFPLE" localSheetId="1">#REF!</definedName>
    <definedName name="BFPLE">#REF!</definedName>
    <definedName name="BFPLE_G" localSheetId="1">#REF!</definedName>
    <definedName name="BFPLE_G">#REF!</definedName>
    <definedName name="BFPLMM" localSheetId="1">#REF!</definedName>
    <definedName name="BFPLMM">#REF!</definedName>
    <definedName name="BFRA">#N/A</definedName>
    <definedName name="BFUND" localSheetId="1">#REF!</definedName>
    <definedName name="BFUND">#REF!</definedName>
    <definedName name="BGS" localSheetId="1">#REF!</definedName>
    <definedName name="BGS">#REF!</definedName>
    <definedName name="BI">#N/A</definedName>
    <definedName name="BIP" localSheetId="1">#REF!</definedName>
    <definedName name="BIP">#REF!</definedName>
    <definedName name="BK">#N/A</definedName>
    <definedName name="BKF">#N/A</definedName>
    <definedName name="BKFA" localSheetId="1">#REF!</definedName>
    <definedName name="BKFA">#REF!</definedName>
    <definedName name="BKO" localSheetId="1">#REF!</definedName>
    <definedName name="BKO">#REF!</definedName>
    <definedName name="BM" localSheetId="1">#REF!</definedName>
    <definedName name="BM">#REF!</definedName>
    <definedName name="BMG">[14]Q6!$E$28:$AH$28</definedName>
    <definedName name="BMII">#N/A</definedName>
    <definedName name="BMII_7" localSheetId="1">#REF!</definedName>
    <definedName name="BMII_7">#REF!</definedName>
    <definedName name="BMIIB">#N/A</definedName>
    <definedName name="BMIIG">#N/A</definedName>
    <definedName name="BMS" localSheetId="1">#REF!</definedName>
    <definedName name="BMS">#REF!</definedName>
    <definedName name="BOP">#N/A</definedName>
    <definedName name="BOPUSD" localSheetId="1">#REF!</definedName>
    <definedName name="BOPUSD">#REF!</definedName>
    <definedName name="BRASS" localSheetId="1">#REF!</definedName>
    <definedName name="BRASS">#REF!</definedName>
    <definedName name="BRASS_1" localSheetId="1">#REF!</definedName>
    <definedName name="BRASS_1">#REF!</definedName>
    <definedName name="BRASS_6" localSheetId="1">#REF!</definedName>
    <definedName name="BRASS_6">#REF!</definedName>
    <definedName name="BSQ5_DECLARATION" localSheetId="1">#REF!</definedName>
    <definedName name="BSQ5_DECLARATION">#REF!</definedName>
    <definedName name="BSQ5_SA" localSheetId="1">#REF!</definedName>
    <definedName name="BSQ5_SA">#REF!</definedName>
    <definedName name="BSQ5_SB" localSheetId="1">#REF!</definedName>
    <definedName name="BSQ5_SB">#REF!</definedName>
    <definedName name="BSQ5_SUMMARY" localSheetId="1">#REF!</definedName>
    <definedName name="BSQ5_SUMMARY">#REF!</definedName>
    <definedName name="BTR" localSheetId="1">#REF!</definedName>
    <definedName name="BTR">#REF!</definedName>
    <definedName name="BTRG" localSheetId="1">#REF!</definedName>
    <definedName name="BTRG">#REF!</definedName>
    <definedName name="BX" localSheetId="1">#REF!</definedName>
    <definedName name="BX">#REF!</definedName>
    <definedName name="BXG">[14]Q6!$E$26:$AH$26</definedName>
    <definedName name="BXS" localSheetId="1">#REF!</definedName>
    <definedName name="BXS">#REF!</definedName>
    <definedName name="C.2" localSheetId="1">#REF!</definedName>
    <definedName name="C.2">#REF!</definedName>
    <definedName name="calcNGS_NGDP">#N/A</definedName>
    <definedName name="CAT">'[15]Untitled (2)'!$1:$1048576</definedName>
    <definedName name="CBM10_DECLARATION" localSheetId="1">#REF!</definedName>
    <definedName name="CBM10_DECLARATION">#REF!</definedName>
    <definedName name="CBM10_DEPOSITS" localSheetId="1">#REF!</definedName>
    <definedName name="CBM10_DEPOSITS">#REF!</definedName>
    <definedName name="CBM10_LOANS" localSheetId="1">#REF!</definedName>
    <definedName name="CBM10_LOANS">#REF!</definedName>
    <definedName name="CBM16_DECLARATION" localSheetId="1">#REF!</definedName>
    <definedName name="CBM16_DECLARATION">#REF!</definedName>
    <definedName name="CBM16_SEC_A" localSheetId="1">#REF!</definedName>
    <definedName name="CBM16_SEC_A">#REF!</definedName>
    <definedName name="CBM16_SEC_B" localSheetId="1">#REF!</definedName>
    <definedName name="CBM16_SEC_B">#REF!</definedName>
    <definedName name="CBM16_SEC_C" localSheetId="1">#REF!</definedName>
    <definedName name="CBM16_SEC_C">#REF!</definedName>
    <definedName name="CBM9_DECLARATION" localSheetId="1">#REF!</definedName>
    <definedName name="CBM9_DECLARATION">#REF!</definedName>
    <definedName name="CBM9_DEPOSITS" localSheetId="1">#REF!</definedName>
    <definedName name="CBM9_DEPOSITS">#REF!</definedName>
    <definedName name="CBM9_LOANS" localSheetId="1">#REF!</definedName>
    <definedName name="CBM9_LOANS">#REF!</definedName>
    <definedName name="CCC" localSheetId="1">#REF!</definedName>
    <definedName name="CCC">#REF!</definedName>
    <definedName name="CHK5.1" localSheetId="1">#REF!</definedName>
    <definedName name="CHK5.1">#REF!</definedName>
    <definedName name="cirr" localSheetId="1">#REF!</definedName>
    <definedName name="cirr">#REF!</definedName>
    <definedName name="CONSOL" localSheetId="1">#REF!</definedName>
    <definedName name="CONSOL">#REF!</definedName>
    <definedName name="CONSOLC2" localSheetId="1">#REF!</definedName>
    <definedName name="CONSOLC2">#REF!</definedName>
    <definedName name="ConversionFactor" localSheetId="1">#REF!</definedName>
    <definedName name="ConversionFactor">#REF!</definedName>
    <definedName name="copystart" localSheetId="1">#REF!</definedName>
    <definedName name="copystart">#REF!</definedName>
    <definedName name="Copytodebt" localSheetId="1">'[1]in-out'!#REF!</definedName>
    <definedName name="Copytodebt">'[1]in-out'!#REF!</definedName>
    <definedName name="COUNT" localSheetId="1">#REF!</definedName>
    <definedName name="COUNT">#REF!</definedName>
    <definedName name="COUNTER" localSheetId="1">#REF!</definedName>
    <definedName name="COUNTER">#REF!</definedName>
    <definedName name="CPF" localSheetId="1">#REF!</definedName>
    <definedName name="CPF">#REF!</definedName>
    <definedName name="CPI_Core" localSheetId="1">#REF!</definedName>
    <definedName name="CPI_Core">#REF!</definedName>
    <definedName name="CPI_NAT_monthly" localSheetId="1">#REF!</definedName>
    <definedName name="CPI_NAT_monthly">#REF!</definedName>
    <definedName name="d" localSheetId="1">#REF!</definedName>
    <definedName name="d">#REF!</definedName>
    <definedName name="D_B" localSheetId="1">#REF!</definedName>
    <definedName name="D_B">#REF!</definedName>
    <definedName name="D_G" localSheetId="1">#REF!</definedName>
    <definedName name="D_G">#REF!</definedName>
    <definedName name="D_Ind" localSheetId="1">#REF!</definedName>
    <definedName name="D_Ind">#REF!</definedName>
    <definedName name="D_L" localSheetId="1">#REF!</definedName>
    <definedName name="D_L">#REF!</definedName>
    <definedName name="D_O" localSheetId="1">#REF!</definedName>
    <definedName name="D_O">#REF!</definedName>
    <definedName name="D_S" localSheetId="1">#REF!</definedName>
    <definedName name="D_S">#REF!</definedName>
    <definedName name="D_SRM" localSheetId="1">#REF!</definedName>
    <definedName name="D_SRM">#REF!</definedName>
    <definedName name="D_SY" localSheetId="1">#REF!</definedName>
    <definedName name="D_SY">#REF!</definedName>
    <definedName name="da" localSheetId="1">#REF!</definedName>
    <definedName name="da">#REF!</definedName>
    <definedName name="DABproj">#N/A</definedName>
    <definedName name="DAGproj">#N/A</definedName>
    <definedName name="DAproj">#N/A</definedName>
    <definedName name="DASD">#N/A</definedName>
    <definedName name="DASDB">#N/A</definedName>
    <definedName name="DASDG">#N/A</definedName>
    <definedName name="_xlnm.Database" localSheetId="1">#REF!</definedName>
    <definedName name="_xlnm.Database">#REF!</definedName>
    <definedName name="DataTypes" localSheetId="1">#REF!</definedName>
    <definedName name="DataTypes">#REF!</definedName>
    <definedName name="date" localSheetId="1">#REF!</definedName>
    <definedName name="date">#REF!</definedName>
    <definedName name="DATE1" localSheetId="1">#REF!</definedName>
    <definedName name="DATE1">#REF!</definedName>
    <definedName name="DATES" localSheetId="1">#REF!</definedName>
    <definedName name="DATES">#REF!</definedName>
    <definedName name="Dates1" localSheetId="1">#REF!</definedName>
    <definedName name="Dates1">#REF!</definedName>
    <definedName name="DB" localSheetId="1">#REF!</definedName>
    <definedName name="DB">#REF!</definedName>
    <definedName name="DBproj">#N/A</definedName>
    <definedName name="ddddd" localSheetId="1">#REF!</definedName>
    <definedName name="ddddd">#REF!</definedName>
    <definedName name="Debenture_securities">'[16]B - Debentures'!$A$45:$A$48</definedName>
    <definedName name="DEBRIEF" localSheetId="1">#REF!</definedName>
    <definedName name="DEBRIEF">#REF!</definedName>
    <definedName name="DEBT" localSheetId="1">#REF!</definedName>
    <definedName name="DEBT">#REF!</definedName>
    <definedName name="DECLARATION_FIM16" localSheetId="1">[17]FIM16!#REF!</definedName>
    <definedName name="DECLARATION_FIM16">[17]FIM16!#REF!</definedName>
    <definedName name="DEFL" localSheetId="1">#REF!</definedName>
    <definedName name="DEFL">#REF!</definedName>
    <definedName name="Density" localSheetId="1">#REF!</definedName>
    <definedName name="Density">#REF!</definedName>
    <definedName name="DG" localSheetId="1">#REF!</definedName>
    <definedName name="DG">#REF!</definedName>
    <definedName name="DG_S" localSheetId="1">#REF!</definedName>
    <definedName name="DG_S">#REF!</definedName>
    <definedName name="DGproj">#N/A</definedName>
    <definedName name="Dimmensions" localSheetId="1" hidden="1">{"pl",#N/A,FALSE,"P&amp;L";"scpl",#N/A,FALSE,"scpl"}</definedName>
    <definedName name="Dimmensions" localSheetId="4" hidden="1">{"pl",#N/A,FALSE,"P&amp;L";"scpl",#N/A,FALSE,"scpl"}</definedName>
    <definedName name="Dimmensions" localSheetId="7" hidden="1">{"pl",#N/A,FALSE,"P&amp;L";"scpl",#N/A,FALSE,"scpl"}</definedName>
    <definedName name="Dimmensions" localSheetId="8" hidden="1">{"pl",#N/A,FALSE,"P&amp;L";"scpl",#N/A,FALSE,"scpl"}</definedName>
    <definedName name="Dimmensions" localSheetId="6" hidden="1">{"pl",#N/A,FALSE,"P&amp;L";"scpl",#N/A,FALSE,"scpl"}</definedName>
    <definedName name="Dimmensions" localSheetId="9" hidden="1">{"pl",#N/A,FALSE,"P&amp;L";"scpl",#N/A,FALSE,"scpl"}</definedName>
    <definedName name="Dimmensions" localSheetId="10" hidden="1">{"pl",#N/A,FALSE,"P&amp;L";"scpl",#N/A,FALSE,"scpl"}</definedName>
    <definedName name="Dimmensions" localSheetId="11" hidden="1">{"pl",#N/A,FALSE,"P&amp;L";"scpl",#N/A,FALSE,"scpl"}</definedName>
    <definedName name="Dimmensions" localSheetId="12" hidden="1">{"pl",#N/A,FALSE,"P&amp;L";"scpl",#N/A,FALSE,"scpl"}</definedName>
    <definedName name="Dimmensions" localSheetId="13" hidden="1">{"pl",#N/A,FALSE,"P&amp;L";"scpl",#N/A,FALSE,"scpl"}</definedName>
    <definedName name="Dimmensions" localSheetId="14" hidden="1">{"pl",#N/A,FALSE,"P&amp;L";"scpl",#N/A,FALSE,"scpl"}</definedName>
    <definedName name="Dimmensions" localSheetId="15" hidden="1">{"pl",#N/A,FALSE,"P&amp;L";"scpl",#N/A,FALSE,"scpl"}</definedName>
    <definedName name="Dimmensions" localSheetId="16" hidden="1">{"pl",#N/A,FALSE,"P&amp;L";"scpl",#N/A,FALSE,"scpl"}</definedName>
    <definedName name="Dimmensions" localSheetId="17" hidden="1">{"pl",#N/A,FALSE,"P&amp;L";"scpl",#N/A,FALSE,"scpl"}</definedName>
    <definedName name="Dimmensions" localSheetId="18" hidden="1">{"pl",#N/A,FALSE,"P&amp;L";"scpl",#N/A,FALSE,"scpl"}</definedName>
    <definedName name="Dimmensions" localSheetId="19" hidden="1">{"pl",#N/A,FALSE,"P&amp;L";"scpl",#N/A,FALSE,"scpl"}</definedName>
    <definedName name="Dimmensions" localSheetId="20" hidden="1">{"pl",#N/A,FALSE,"P&amp;L";"scpl",#N/A,FALSE,"scpl"}</definedName>
    <definedName name="Dimmensions" localSheetId="21" hidden="1">{"pl",#N/A,FALSE,"P&amp;L";"scpl",#N/A,FALSE,"scpl"}</definedName>
    <definedName name="Dimmensions" localSheetId="22" hidden="1">{"pl",#N/A,FALSE,"P&amp;L";"scpl",#N/A,FALSE,"scpl"}</definedName>
    <definedName name="Dimmensions" localSheetId="23" hidden="1">{"pl",#N/A,FALSE,"P&amp;L";"scpl",#N/A,FALSE,"scpl"}</definedName>
    <definedName name="Dimmensions" localSheetId="24" hidden="1">{"pl",#N/A,FALSE,"P&amp;L";"scpl",#N/A,FALSE,"scpl"}</definedName>
    <definedName name="Dimmensions" localSheetId="25" hidden="1">{"pl",#N/A,FALSE,"P&amp;L";"scpl",#N/A,FALSE,"scpl"}</definedName>
    <definedName name="Dimmensions" localSheetId="26" hidden="1">{"pl",#N/A,FALSE,"P&amp;L";"scpl",#N/A,FALSE,"scpl"}</definedName>
    <definedName name="Dimmensions" localSheetId="27" hidden="1">{"pl",#N/A,FALSE,"P&amp;L";"scpl",#N/A,FALSE,"scpl"}</definedName>
    <definedName name="Dimmensions" localSheetId="28" hidden="1">{"pl",#N/A,FALSE,"P&amp;L";"scpl",#N/A,FALSE,"scpl"}</definedName>
    <definedName name="Dimmensions" localSheetId="29" hidden="1">{"pl",#N/A,FALSE,"P&amp;L";"scpl",#N/A,FALSE,"scpl"}</definedName>
    <definedName name="Dimmensions" localSheetId="30" hidden="1">{"pl",#N/A,FALSE,"P&amp;L";"scpl",#N/A,FALSE,"scpl"}</definedName>
    <definedName name="Dimmensions" localSheetId="31" hidden="1">{"pl",#N/A,FALSE,"P&amp;L";"scpl",#N/A,FALSE,"scpl"}</definedName>
    <definedName name="Dimmensions" localSheetId="32" hidden="1">{"pl",#N/A,FALSE,"P&amp;L";"scpl",#N/A,FALSE,"scpl"}</definedName>
    <definedName name="Dimmensions" localSheetId="33" hidden="1">{"pl",#N/A,FALSE,"P&amp;L";"scpl",#N/A,FALSE,"scpl"}</definedName>
    <definedName name="Dimmensions" localSheetId="34" hidden="1">{"pl",#N/A,FALSE,"P&amp;L";"scpl",#N/A,FALSE,"scpl"}</definedName>
    <definedName name="Dimmensions" localSheetId="35" hidden="1">{"pl",#N/A,FALSE,"P&amp;L";"scpl",#N/A,FALSE,"scpl"}</definedName>
    <definedName name="Dimmensions" localSheetId="36" hidden="1">{"pl",#N/A,FALSE,"P&amp;L";"scpl",#N/A,FALSE,"scpl"}</definedName>
    <definedName name="Dimmensions" localSheetId="37" hidden="1">{"pl",#N/A,FALSE,"P&amp;L";"scpl",#N/A,FALSE,"scpl"}</definedName>
    <definedName name="Dimmensions" localSheetId="38" hidden="1">{"pl",#N/A,FALSE,"P&amp;L";"scpl",#N/A,FALSE,"scpl"}</definedName>
    <definedName name="Dimmensions" localSheetId="39" hidden="1">{"pl",#N/A,FALSE,"P&amp;L";"scpl",#N/A,FALSE,"scpl"}</definedName>
    <definedName name="Dimmensions" localSheetId="40" hidden="1">{"pl",#N/A,FALSE,"P&amp;L";"scpl",#N/A,FALSE,"scpl"}</definedName>
    <definedName name="Dimmensions" localSheetId="41" hidden="1">{"pl",#N/A,FALSE,"P&amp;L";"scpl",#N/A,FALSE,"scpl"}</definedName>
    <definedName name="Dimmensions" localSheetId="42" hidden="1">{"pl",#N/A,FALSE,"P&amp;L";"scpl",#N/A,FALSE,"scpl"}</definedName>
    <definedName name="Dimmensions" localSheetId="43" hidden="1">{"pl",#N/A,FALSE,"P&amp;L";"scpl",#N/A,FALSE,"scpl"}</definedName>
    <definedName name="Dimmensions" localSheetId="44" hidden="1">{"pl",#N/A,FALSE,"P&amp;L";"scpl",#N/A,FALSE,"scpl"}</definedName>
    <definedName name="Dimmensions" localSheetId="45" hidden="1">{"pl",#N/A,FALSE,"P&amp;L";"scpl",#N/A,FALSE,"scpl"}</definedName>
    <definedName name="Dimmensions" localSheetId="46" hidden="1">{"pl",#N/A,FALSE,"P&amp;L";"scpl",#N/A,FALSE,"scpl"}</definedName>
    <definedName name="Dimmensions" localSheetId="47" hidden="1">{"pl",#N/A,FALSE,"P&amp;L";"scpl",#N/A,FALSE,"scpl"}</definedName>
    <definedName name="Dimmensions" localSheetId="48" hidden="1">{"pl",#N/A,FALSE,"P&amp;L";"scpl",#N/A,FALSE,"scpl"}</definedName>
    <definedName name="Dimmensions" localSheetId="49" hidden="1">{"pl",#N/A,FALSE,"P&amp;L";"scpl",#N/A,FALSE,"scpl"}</definedName>
    <definedName name="Dimmensions" localSheetId="50" hidden="1">{"pl",#N/A,FALSE,"P&amp;L";"scpl",#N/A,FALSE,"scpl"}</definedName>
    <definedName name="Dimmensions" localSheetId="51" hidden="1">{"pl",#N/A,FALSE,"P&amp;L";"scpl",#N/A,FALSE,"scpl"}</definedName>
    <definedName name="Dimmensions" localSheetId="52" hidden="1">{"pl",#N/A,FALSE,"P&amp;L";"scpl",#N/A,FALSE,"scpl"}</definedName>
    <definedName name="Dimmensions" localSheetId="53" hidden="1">{"pl",#N/A,FALSE,"P&amp;L";"scpl",#N/A,FALSE,"scpl"}</definedName>
    <definedName name="Dimmensions" localSheetId="54" hidden="1">{"pl",#N/A,FALSE,"P&amp;L";"scpl",#N/A,FALSE,"scpl"}</definedName>
    <definedName name="Dimmensions" localSheetId="55" hidden="1">{"pl",#N/A,FALSE,"P&amp;L";"scpl",#N/A,FALSE,"scpl"}</definedName>
    <definedName name="Dimmensions" localSheetId="56" hidden="1">{"pl",#N/A,FALSE,"P&amp;L";"scpl",#N/A,FALSE,"scpl"}</definedName>
    <definedName name="Dimmensions" localSheetId="57" hidden="1">{"pl",#N/A,FALSE,"P&amp;L";"scpl",#N/A,FALSE,"scpl"}</definedName>
    <definedName name="Dimmensions" localSheetId="58" hidden="1">{"pl",#N/A,FALSE,"P&amp;L";"scpl",#N/A,FALSE,"scpl"}</definedName>
    <definedName name="Dimmensions" localSheetId="59" hidden="1">{"pl",#N/A,FALSE,"P&amp;L";"scpl",#N/A,FALSE,"scpl"}</definedName>
    <definedName name="Dimmensions" hidden="1">{"pl",#N/A,FALSE,"P&amp;L";"scpl",#N/A,FALSE,"scpl"}</definedName>
    <definedName name="Discount_IDA">[18]NPV!$B$28</definedName>
    <definedName name="Discount_NC" localSheetId="1">[18]NPV!#REF!</definedName>
    <definedName name="Discount_NC">[18]NPV!#REF!</definedName>
    <definedName name="DiscountRate" localSheetId="1">#REF!</definedName>
    <definedName name="DiscountRate">#REF!</definedName>
    <definedName name="DO" localSheetId="1">#REF!</definedName>
    <definedName name="DO">#REF!</definedName>
    <definedName name="Dproj">#N/A</definedName>
    <definedName name="DS" localSheetId="1">#REF!</definedName>
    <definedName name="DS">#REF!</definedName>
    <definedName name="DSA_Assumptions" localSheetId="1">#REF!</definedName>
    <definedName name="DSA_Assumptions">#REF!</definedName>
    <definedName name="DSD">#N/A</definedName>
    <definedName name="DSD_S">#N/A</definedName>
    <definedName name="DSDB">#N/A</definedName>
    <definedName name="DSDG">#N/A</definedName>
    <definedName name="DSI" localSheetId="1">#REF!</definedName>
    <definedName name="DSI">#REF!</definedName>
    <definedName name="DSIBproj">#N/A</definedName>
    <definedName name="DSIGproj">#N/A</definedName>
    <definedName name="DSIproj">#N/A</definedName>
    <definedName name="DSISD">#N/A</definedName>
    <definedName name="DSISDB">#N/A</definedName>
    <definedName name="DSISDG">#N/A</definedName>
    <definedName name="DSP" localSheetId="1">#REF!</definedName>
    <definedName name="DSP">#REF!</definedName>
    <definedName name="DSPBproj">#N/A</definedName>
    <definedName name="DSPG" localSheetId="1">#REF!</definedName>
    <definedName name="DSPG">#REF!</definedName>
    <definedName name="DSPGproj">#N/A</definedName>
    <definedName name="DSPproj">#N/A</definedName>
    <definedName name="DSPSD">#N/A</definedName>
    <definedName name="DSPSDB">#N/A</definedName>
    <definedName name="DSPSDG">#N/A</definedName>
    <definedName name="DUEDATE" localSheetId="1">[19]SALES!#REF!</definedName>
    <definedName name="DUEDATE">[19]SALES!#REF!</definedName>
    <definedName name="EBRD" localSheetId="1">#REF!</definedName>
    <definedName name="EBRD">#REF!</definedName>
    <definedName name="EDNA">#N/A</definedName>
    <definedName name="empty" localSheetId="1">#REF!</definedName>
    <definedName name="empty">#REF!</definedName>
    <definedName name="ENDA">#N/A</definedName>
    <definedName name="ESAF_QUAR_GDP" localSheetId="1">#REF!</definedName>
    <definedName name="ESAF_QUAR_GDP">#REF!</definedName>
    <definedName name="esafr" localSheetId="1">#REF!</definedName>
    <definedName name="esafr">#REF!</definedName>
    <definedName name="ExitWRS">[20]Main!$AB$25</definedName>
    <definedName name="FIM13_DECLARATION" localSheetId="1">[21]FIM13!#REF!</definedName>
    <definedName name="FIM13_DECLARATION">[21]FIM13!#REF!</definedName>
    <definedName name="FIM14_DECLARATION" localSheetId="1">#REF!</definedName>
    <definedName name="FIM14_DECLARATION">#REF!</definedName>
    <definedName name="FIM16_DECLARATION" localSheetId="1">#REF!</definedName>
    <definedName name="FIM16_DECLARATION">#REF!</definedName>
    <definedName name="FIM16_SEC_A" localSheetId="1">#REF!</definedName>
    <definedName name="FIM16_SEC_A">#REF!</definedName>
    <definedName name="FIM16_SEC_B" localSheetId="1">#REF!</definedName>
    <definedName name="FIM16_SEC_B">#REF!</definedName>
    <definedName name="FIM16_SEC_C" localSheetId="1">#REF!</definedName>
    <definedName name="FIM16_SEC_C">#REF!</definedName>
    <definedName name="FIM17_DECLARATION" localSheetId="1">#REF!</definedName>
    <definedName name="FIM17_DECLARATION">#REF!</definedName>
    <definedName name="FIM9_DECLARATION" localSheetId="1">#REF!</definedName>
    <definedName name="FIM9_DECLARATION">#REF!</definedName>
    <definedName name="FIM9_DEPOSITS" localSheetId="1">#REF!</definedName>
    <definedName name="FIM9_DEPOSITS">#REF!</definedName>
    <definedName name="FIM9_LOANS" localSheetId="1">#REF!</definedName>
    <definedName name="FIM9_LOANS">#REF!</definedName>
    <definedName name="Fisc" localSheetId="1">#REF!</definedName>
    <definedName name="Fisc">#REF!</definedName>
    <definedName name="FRAMENO" localSheetId="1">#REF!</definedName>
    <definedName name="FRAMENO">#REF!</definedName>
    <definedName name="framework_macro" localSheetId="1">#REF!</definedName>
    <definedName name="framework_macro">#REF!</definedName>
    <definedName name="framework_macro_new" localSheetId="1">#REF!</definedName>
    <definedName name="framework_macro_new">#REF!</definedName>
    <definedName name="framework_monetary" localSheetId="1">#REF!</definedName>
    <definedName name="framework_monetary">#REF!</definedName>
    <definedName name="FRAMEYES" localSheetId="1">#REF!</definedName>
    <definedName name="FRAMEYES">#REF!</definedName>
    <definedName name="GAP" localSheetId="1">#REF!</definedName>
    <definedName name="GAP">#REF!</definedName>
    <definedName name="GAPFGFROM" localSheetId="1">#REF!</definedName>
    <definedName name="GAPFGFROM">#REF!</definedName>
    <definedName name="GAPFGTO" localSheetId="1">#REF!</definedName>
    <definedName name="GAPFGTO">#REF!</definedName>
    <definedName name="GAPSTFROM" localSheetId="1">#REF!</definedName>
    <definedName name="GAPSTFROM">#REF!</definedName>
    <definedName name="GAPSTTO" localSheetId="1">#REF!</definedName>
    <definedName name="GAPSTTO">#REF!</definedName>
    <definedName name="GAPTEST" localSheetId="1">#REF!</definedName>
    <definedName name="GAPTEST">#REF!</definedName>
    <definedName name="GAPTESTFG" localSheetId="1">#REF!</definedName>
    <definedName name="GAPTESTFG">#REF!</definedName>
    <definedName name="Gas_Ref_Price" localSheetId="1">#REF!</definedName>
    <definedName name="Gas_Ref_Price">#REF!</definedName>
    <definedName name="GAZZETTE" localSheetId="1">#REF!</definedName>
    <definedName name="GAZZETTE">#REF!</definedName>
    <definedName name="GCB_NGDP">#N/A</definedName>
    <definedName name="GGB_NGDP">#N/A</definedName>
    <definedName name="GH" hidden="1">{#N/A,#N/A,FALSE,"EXCISE"}</definedName>
    <definedName name="GJ" hidden="1">{#N/A,#N/A,FALSE,"EXRATE"}</definedName>
    <definedName name="GL" localSheetId="1">#REF!</definedName>
    <definedName name="GL">#REF!</definedName>
    <definedName name="Gov_public_securities">'[16]C - Government Sec'!$A$30:$A$32</definedName>
    <definedName name="Grace_IDA">[18]NPV!$B$25</definedName>
    <definedName name="Grace_NC" localSheetId="1">[18]NPV!#REF!</definedName>
    <definedName name="Grace_NC">[18]NPV!#REF!</definedName>
    <definedName name="GRADE" localSheetId="31">[22]!GRADE</definedName>
    <definedName name="GRADE">[22]!GRADE</definedName>
    <definedName name="GrossHeatingValue" localSheetId="1">#REF!</definedName>
    <definedName name="GrossHeatingValue">#REF!</definedName>
    <definedName name="GrossHeatingValueComponents" localSheetId="1">#REF!</definedName>
    <definedName name="GrossHeatingValueComponents">#REF!</definedName>
    <definedName name="h">[12]Spot!$A:$IV</definedName>
    <definedName name="HEADING" localSheetId="1">#REF!</definedName>
    <definedName name="HEADING">#REF!</definedName>
    <definedName name="Hi" localSheetId="1">#REF!</definedName>
    <definedName name="Hi">#REF!</definedName>
    <definedName name="HTML_CodePage" hidden="1">1252</definedName>
    <definedName name="HTML_Description" hidden="1">""</definedName>
    <definedName name="HTML_Email" hidden="1">""</definedName>
    <definedName name="HTML_Header" hidden="1">"2002 Data"</definedName>
    <definedName name="HTML_LastUpdate" hidden="1">"04/11/2002"</definedName>
    <definedName name="HTML_LineAfter" hidden="1">FALSE</definedName>
    <definedName name="HTML_LineBefore" hidden="1">FALSE</definedName>
    <definedName name="HTML_Name" hidden="1">"Ken Wiseman"</definedName>
    <definedName name="HTML_OBDlg2" hidden="1">TRUE</definedName>
    <definedName name="HTML_OBDlg4" hidden="1">TRUE</definedName>
    <definedName name="HTML_OS" hidden="1">0</definedName>
    <definedName name="HTML_PathFile" hidden="1">"C:\My Documents\2002HTML.htm"</definedName>
    <definedName name="HTML_Title" hidden="1">"2002 charts"</definedName>
    <definedName name="IDAr" localSheetId="1">#REF!</definedName>
    <definedName name="IDAr">#REF!</definedName>
    <definedName name="IFSASSETS" localSheetId="1">#REF!</definedName>
    <definedName name="IFSASSETS">#REF!</definedName>
    <definedName name="IFSLIABS" localSheetId="1">#REF!</definedName>
    <definedName name="IFSLIABS">#REF!</definedName>
    <definedName name="IM" localSheetId="1">#REF!</definedName>
    <definedName name="IM">#REF!</definedName>
    <definedName name="IMF" localSheetId="1">#REF!</definedName>
    <definedName name="IMF">#REF!</definedName>
    <definedName name="INPUT_2" localSheetId="1">[5]Input!#REF!</definedName>
    <definedName name="INPUT_2">[5]Input!#REF!</definedName>
    <definedName name="INPUT_4" localSheetId="1">[5]Input!#REF!</definedName>
    <definedName name="INPUT_4">[5]Input!#REF!</definedName>
    <definedName name="Interest_IDA">[18]NPV!$B$27</definedName>
    <definedName name="Interest_NC" localSheetId="1">[18]NPV!#REF!</definedName>
    <definedName name="Interest_NC">[18]NPV!#REF!</definedName>
    <definedName name="InterestRate" localSheetId="1">#REF!</definedName>
    <definedName name="InterestRate">#REF!</definedName>
    <definedName name="JAN">[23]JAN!$1:$1048576</definedName>
    <definedName name="Jan_Jun02_COM" localSheetId="1">'[19]CLOSING STOCK'!#REF!</definedName>
    <definedName name="Jan_Jun02_COM">'[19]CLOSING STOCK'!#REF!</definedName>
    <definedName name="JULY1">[24]JULY!$1:$1048576</definedName>
    <definedName name="KOGAS" localSheetId="1">#REF!</definedName>
    <definedName name="KOGAS">#REF!</definedName>
    <definedName name="KOGASDUEDATE" localSheetId="1">#REF!</definedName>
    <definedName name="KOGASDUEDATE">#REF!</definedName>
    <definedName name="KOGASSPOT" localSheetId="1">#REF!</definedName>
    <definedName name="KOGASSPOT">#REF!</definedName>
    <definedName name="LINES" localSheetId="1">#REF!</definedName>
    <definedName name="LINES">#REF!</definedName>
    <definedName name="LIST" localSheetId="1">#REF!</definedName>
    <definedName name="LIST">#REF!</definedName>
    <definedName name="LNG_Price" localSheetId="1">#REF!</definedName>
    <definedName name="LNG_Price">#REF!</definedName>
    <definedName name="LNG_Ref_Price" localSheetId="1">#REF!</definedName>
    <definedName name="LNG_Ref_Price">#REF!</definedName>
    <definedName name="LoadingTemperature" localSheetId="1">#REF!</definedName>
    <definedName name="LoadingTemperature">#REF!</definedName>
    <definedName name="LTcirr" localSheetId="1">#REF!</definedName>
    <definedName name="LTcirr">#REF!</definedName>
    <definedName name="LTr" localSheetId="1">#REF!</definedName>
    <definedName name="LTr">#REF!</definedName>
    <definedName name="LUR">#N/A</definedName>
    <definedName name="MACRO" localSheetId="1">#REF!</definedName>
    <definedName name="MACRO">#REF!</definedName>
    <definedName name="MACRO_ASSUMP_2006" localSheetId="1">#REF!</definedName>
    <definedName name="MACRO_ASSUMP_2006">#REF!</definedName>
    <definedName name="Maturity_IDA">[18]NPV!$B$26</definedName>
    <definedName name="Maturity_NC" localSheetId="1">[18]NPV!#REF!</definedName>
    <definedName name="Maturity_NC">[18]NPV!#REF!</definedName>
    <definedName name="MCV">#N/A</definedName>
    <definedName name="MCV_B">#N/A</definedName>
    <definedName name="MCV_B1" localSheetId="1">#REF!</definedName>
    <definedName name="MCV_B1">#REF!</definedName>
    <definedName name="MCV_D">#N/A</definedName>
    <definedName name="MCV_D1" localSheetId="1">#REF!</definedName>
    <definedName name="MCV_D1">#REF!</definedName>
    <definedName name="MCV_N">#N/A</definedName>
    <definedName name="MCV_T">#N/A</definedName>
    <definedName name="MCV_T1" localSheetId="1">#REF!</definedName>
    <definedName name="MCV_T1">#REF!</definedName>
    <definedName name="mflowsa" localSheetId="31">[3]!mflowsa</definedName>
    <definedName name="mflowsa">[3]!mflowsa</definedName>
    <definedName name="mflowsq" localSheetId="31">[3]!mflowsq</definedName>
    <definedName name="mflowsq">[3]!mflowsq</definedName>
    <definedName name="Mi" localSheetId="1">#REF!</definedName>
    <definedName name="Mi">#REF!</definedName>
    <definedName name="MIDDLE" localSheetId="1">#REF!</definedName>
    <definedName name="MIDDLE">#REF!</definedName>
    <definedName name="MISC4" localSheetId="1">[5]OUTPUT!#REF!</definedName>
    <definedName name="MISC4">[5]OUTPUT!#REF!</definedName>
    <definedName name="MixtureMolecularMass" localSheetId="1">#REF!</definedName>
    <definedName name="MixtureMolecularMass">#REF!</definedName>
    <definedName name="mstocksa" localSheetId="31">[3]!mstocksa</definedName>
    <definedName name="mstocksa">[3]!mstocksa</definedName>
    <definedName name="mstocksq" localSheetId="31">[3]!mstocksq</definedName>
    <definedName name="mstocksq">[3]!mstocksq</definedName>
    <definedName name="myCheckList" localSheetId="1">#REF!</definedName>
    <definedName name="myCheckList">#REF!</definedName>
    <definedName name="myCompletionRate" localSheetId="1">#REF!</definedName>
    <definedName name="myCompletionRate">#REF!</definedName>
    <definedName name="n" localSheetId="1">#REF!</definedName>
    <definedName name="n">#REF!</definedName>
    <definedName name="NAMES" localSheetId="1">#REF!</definedName>
    <definedName name="NAMES">#REF!</definedName>
    <definedName name="NCG">#N/A</definedName>
    <definedName name="NCG_R">#N/A</definedName>
    <definedName name="NCP">#N/A</definedName>
    <definedName name="NCP_R">#N/A</definedName>
    <definedName name="NEWSHEET" localSheetId="1">#REF!</definedName>
    <definedName name="NEWSHEET">#REF!</definedName>
    <definedName name="NFI">#N/A</definedName>
    <definedName name="NFI_R">#N/A</definedName>
    <definedName name="NGDP">#N/A</definedName>
    <definedName name="NGDP_DG">#N/A</definedName>
    <definedName name="NGDP_R">#N/A</definedName>
    <definedName name="NGDP_RG">#N/A</definedName>
    <definedName name="NGL" localSheetId="1">#REF!</definedName>
    <definedName name="NGL">#REF!</definedName>
    <definedName name="NGS_NGDP">#N/A</definedName>
    <definedName name="NINV">#N/A</definedName>
    <definedName name="NINV_R">#N/A</definedName>
    <definedName name="NM">#N/A</definedName>
    <definedName name="NM_R">#N/A</definedName>
    <definedName name="NMG_RG">#N/A</definedName>
    <definedName name="Notes" localSheetId="1">[25]UPLOAD!#REF!</definedName>
    <definedName name="Notes">[25]UPLOAD!#REF!</definedName>
    <definedName name="NOTITLES" localSheetId="1">#REF!</definedName>
    <definedName name="NOTITLES">#REF!</definedName>
    <definedName name="NOV">[26]NOV!$1:$1048576</definedName>
    <definedName name="NTDD_RG">#N/A</definedName>
    <definedName name="NX">#N/A</definedName>
    <definedName name="NX_R">#N/A</definedName>
    <definedName name="NXG_RG">#N/A</definedName>
    <definedName name="OECD_Table" localSheetId="1">#REF!</definedName>
    <definedName name="OECD_Table">#REF!</definedName>
    <definedName name="OSAKA" localSheetId="1">#REF!</definedName>
    <definedName name="OSAKA">#REF!</definedName>
    <definedName name="P" localSheetId="1">#REF!</definedName>
    <definedName name="P">#REF!</definedName>
    <definedName name="Paym_Cap" localSheetId="1">#REF!</definedName>
    <definedName name="Paym_Cap">#REF!</definedName>
    <definedName name="Payment_Due_Date" localSheetId="1">#REF!</definedName>
    <definedName name="Payment_Due_Date">#REF!</definedName>
    <definedName name="pchBM" localSheetId="1">#REF!</definedName>
    <definedName name="pchBM">#REF!</definedName>
    <definedName name="pchBMG" localSheetId="1">#REF!</definedName>
    <definedName name="pchBMG">#REF!</definedName>
    <definedName name="pchBX" localSheetId="1">#REF!</definedName>
    <definedName name="pchBX">#REF!</definedName>
    <definedName name="pchBXG" localSheetId="1">#REF!</definedName>
    <definedName name="pchBXG">#REF!</definedName>
    <definedName name="PCPI" localSheetId="1">#REF!</definedName>
    <definedName name="PCPI">#REF!</definedName>
    <definedName name="PCPIG">#N/A</definedName>
    <definedName name="PETRO" localSheetId="1">#REF!</definedName>
    <definedName name="PETRO">#REF!</definedName>
    <definedName name="PFP" localSheetId="1">#REF!</definedName>
    <definedName name="PFP">#REF!</definedName>
    <definedName name="pfp_table1" localSheetId="1">#REF!</definedName>
    <definedName name="pfp_table1">#REF!</definedName>
    <definedName name="PMT_DUE_DATE" localSheetId="1">[19]SALES!#REF!</definedName>
    <definedName name="PMT_DUE_DATE">[19]SALES!#REF!</definedName>
    <definedName name="PPPWGT">#N/A</definedName>
    <definedName name="PRICE" localSheetId="1">#REF!</definedName>
    <definedName name="PRICE">#REF!</definedName>
    <definedName name="PRICETAB" localSheetId="1">#REF!</definedName>
    <definedName name="PRICETAB">#REF!</definedName>
    <definedName name="_xlnm.Print_Area" localSheetId="1">#REF!</definedName>
    <definedName name="_xlnm.Print_Area" localSheetId="4">'A1(1)'!$A$1:$C$78</definedName>
    <definedName name="_xlnm.Print_Area" localSheetId="5">'B1(1)'!$A$1:$C$29</definedName>
    <definedName name="_xlnm.Print_Area" localSheetId="7">'B1_2(1)'!$A$1:$J$59</definedName>
    <definedName name="_xlnm.Print_Area" localSheetId="8">'B1_3(1)'!$A$1:$G$33</definedName>
    <definedName name="_xlnm.Print_Area" localSheetId="6">'B2(1)'!$A$1:$C$36</definedName>
    <definedName name="_xlnm.Print_Area" localSheetId="9">'B2_1(1)'!$A$1:$H$28</definedName>
    <definedName name="_xlnm.Print_Area" localSheetId="13">'B2_3_II(1)'!$A$1:$B$40</definedName>
    <definedName name="_xlnm.Print_Area" localSheetId="14">'B2_4(1)'!$A$5:$D$35</definedName>
    <definedName name="_xlnm.Print_Area" localSheetId="15">'B3_1(1)'!$A$2:$D$27</definedName>
    <definedName name="_xlnm.Print_Area" localSheetId="16">'B3_2_I(1)'!$A$1:$D$31</definedName>
    <definedName name="_xlnm.Print_Area" localSheetId="17">'B3_2_II(1)'!$A$1:$C$17</definedName>
    <definedName name="_xlnm.Print_Area" localSheetId="18">'B3_3(1)'!$A$2:$W$18</definedName>
    <definedName name="_xlnm.Print_Area" localSheetId="19">'B3_4_I(1)'!$A$1:$K$71</definedName>
    <definedName name="_xlnm.Print_Area" localSheetId="21">'B3_4_III(1)'!$A$1:$K$102</definedName>
    <definedName name="_xlnm.Print_Area" localSheetId="22">'B3_5(1)'!$A$1:$D$27</definedName>
    <definedName name="_xlnm.Print_Area" localSheetId="23">'B3_6(1)'!$A$1:$C$16</definedName>
    <definedName name="_xlnm.Print_Area" localSheetId="25">'C1_1(1)'!$A$1:$X$26</definedName>
    <definedName name="_xlnm.Print_Area" localSheetId="27">'C1_3(1)'!$A$2:$AG$251</definedName>
    <definedName name="_xlnm.Print_Area" localSheetId="28">'C1_4(1)'!$A$3:$AA$12</definedName>
    <definedName name="_xlnm.Print_Area" localSheetId="29">'C1_5(1)'!$A$3:$Y$13</definedName>
    <definedName name="_xlnm.Print_Area" localSheetId="30">'C1_6_I(1)'!$A$1:$AB$13</definedName>
    <definedName name="_xlnm.Print_Area" localSheetId="32">'D1(1)'!$A$2:$N$70</definedName>
    <definedName name="_xlnm.Print_Area" localSheetId="33">'D2_I(1)'!$A$1:$T$401</definedName>
    <definedName name="_xlnm.Print_Area" localSheetId="35">'D2_III(1)'!$A$1:$D$55</definedName>
    <definedName name="_xlnm.Print_Area" localSheetId="36">'D3_1_I(1)'!$A$1:$Q$37</definedName>
    <definedName name="_xlnm.Print_Area" localSheetId="39">'D3_2_I_II(1)'!$A$2:$F$138</definedName>
    <definedName name="_xlnm.Print_Area" localSheetId="40">'D3_2_III_IV_V(1)'!$A$1:$G$85</definedName>
    <definedName name="_xlnm.Print_Area" localSheetId="41">'D4_I(1)'!$A$1:$V$286</definedName>
    <definedName name="_xlnm.Print_Area" localSheetId="42">'D4_II(1)'!$A$5:$D$41</definedName>
    <definedName name="_xlnm.Print_Area" localSheetId="43">'D5(1)'!$A$1:$C$23</definedName>
    <definedName name="_xlnm.Print_Area" localSheetId="44">'E_1(1)'!$A$1:$J$49</definedName>
    <definedName name="_xlnm.Print_Area" localSheetId="47">'F_1(1)'!$A$1:$BB$33</definedName>
    <definedName name="_xlnm.Print_Area" localSheetId="49">'F_3(1)'!$A$1:$Q$28</definedName>
    <definedName name="_xlnm.Print_Area" localSheetId="50">'G1_1(1)'!$A$4:$P$46</definedName>
    <definedName name="_xlnm.Print_Area" localSheetId="51">'G1_2(1)'!$A$3:$Q$42</definedName>
    <definedName name="_xlnm.Print_Area" localSheetId="54">'I_FX_IR_II(1)'!$A$2:$AC$38</definedName>
    <definedName name="_xlnm.Print_Area" localSheetId="55">'J_1(1)'!$A$3:$F$74</definedName>
    <definedName name="_xlnm.Print_Area" localSheetId="56">'K_1(1)'!$A$4:$D$15</definedName>
    <definedName name="_xlnm.Print_Area" localSheetId="57">'L_1(1)'!$A$5:$D$8</definedName>
    <definedName name="_xlnm.Print_Area" localSheetId="58">'L_2(1)'!$A$3:$C$21</definedName>
    <definedName name="_xlnm.Print_Area" localSheetId="59">'M_1(1)'!$A$4:$L$21</definedName>
    <definedName name="_xlnm.Print_Area">#REF!</definedName>
    <definedName name="_xlnm.Print_Titles">#N/A</definedName>
    <definedName name="Print_Titles_MI" localSheetId="1">[27]SECSUM!#REF!</definedName>
    <definedName name="Print_Titles_MI">[27]SECSUM!#REF!</definedName>
    <definedName name="PRINTMACRO" localSheetId="1">#REF!</definedName>
    <definedName name="PRINTMACRO">#REF!</definedName>
    <definedName name="PrintThis_Links">[20]Links!$A$1:$F$33</definedName>
    <definedName name="PRMONTH" localSheetId="1">#REF!</definedName>
    <definedName name="PRMONTH">#REF!</definedName>
    <definedName name="prn">[18]FSUOUT!$B$2:$V$32</definedName>
    <definedName name="Prog1998" localSheetId="1">'[28]2003'!#REF!</definedName>
    <definedName name="Prog1998">'[28]2003'!#REF!</definedName>
    <definedName name="PRYEAR" localSheetId="1">#REF!</definedName>
    <definedName name="PRYEAR">#REF!</definedName>
    <definedName name="Q_5" localSheetId="1">#REF!</definedName>
    <definedName name="Q_5">#REF!</definedName>
    <definedName name="Q_6" localSheetId="1">#REF!</definedName>
    <definedName name="Q_6">#REF!</definedName>
    <definedName name="Q_7" localSheetId="1">#REF!</definedName>
    <definedName name="Q_7">#REF!</definedName>
    <definedName name="QFISCAL" localSheetId="1">'[29]Quarterly Raw Data'!#REF!</definedName>
    <definedName name="QFISCAL">'[29]Quarterly Raw Data'!#REF!</definedName>
    <definedName name="qq" localSheetId="1">#REF!</definedName>
    <definedName name="qq">#REF!</definedName>
    <definedName name="qqq" localSheetId="1" hidden="1">{#N/A,#N/A,FALSE,"EXTRABUDGT"}</definedName>
    <definedName name="qqq" localSheetId="4" hidden="1">{#N/A,#N/A,FALSE,"EXTRABUDGT"}</definedName>
    <definedName name="qqq" localSheetId="7" hidden="1">{#N/A,#N/A,FALSE,"EXTRABUDGT"}</definedName>
    <definedName name="qqq" localSheetId="8" hidden="1">{#N/A,#N/A,FALSE,"EXTRABUDGT"}</definedName>
    <definedName name="qqq" localSheetId="6" hidden="1">{#N/A,#N/A,FALSE,"EXTRABUDGT"}</definedName>
    <definedName name="qqq" localSheetId="9" hidden="1">{#N/A,#N/A,FALSE,"EXTRABUDGT"}</definedName>
    <definedName name="qqq" localSheetId="10" hidden="1">{#N/A,#N/A,FALSE,"EXTRABUDGT"}</definedName>
    <definedName name="qqq" localSheetId="11" hidden="1">{#N/A,#N/A,FALSE,"EXTRABUDGT"}</definedName>
    <definedName name="qqq" localSheetId="12" hidden="1">{#N/A,#N/A,FALSE,"EXTRABUDGT"}</definedName>
    <definedName name="qqq" localSheetId="13" hidden="1">{#N/A,#N/A,FALSE,"EXTRABUDGT"}</definedName>
    <definedName name="qqq" localSheetId="14" hidden="1">{#N/A,#N/A,FALSE,"EXTRABUDGT"}</definedName>
    <definedName name="qqq" localSheetId="15" hidden="1">{#N/A,#N/A,FALSE,"EXTRABUDGT"}</definedName>
    <definedName name="qqq" localSheetId="16" hidden="1">{#N/A,#N/A,FALSE,"EXTRABUDGT"}</definedName>
    <definedName name="qqq" localSheetId="17" hidden="1">{#N/A,#N/A,FALSE,"EXTRABUDGT"}</definedName>
    <definedName name="qqq" localSheetId="18" hidden="1">{#N/A,#N/A,FALSE,"EXTRABUDGT"}</definedName>
    <definedName name="qqq" localSheetId="19" hidden="1">{#N/A,#N/A,FALSE,"EXTRABUDGT"}</definedName>
    <definedName name="qqq" localSheetId="20" hidden="1">{#N/A,#N/A,FALSE,"EXTRABUDGT"}</definedName>
    <definedName name="qqq" localSheetId="21" hidden="1">{#N/A,#N/A,FALSE,"EXTRABUDGT"}</definedName>
    <definedName name="qqq" localSheetId="22" hidden="1">{#N/A,#N/A,FALSE,"EXTRABUDGT"}</definedName>
    <definedName name="qqq" localSheetId="23" hidden="1">{#N/A,#N/A,FALSE,"EXTRABUDGT"}</definedName>
    <definedName name="qqq" localSheetId="24" hidden="1">{#N/A,#N/A,FALSE,"EXTRABUDGT"}</definedName>
    <definedName name="qqq" localSheetId="25" hidden="1">{#N/A,#N/A,FALSE,"EXTRABUDGT"}</definedName>
    <definedName name="qqq" localSheetId="26" hidden="1">{#N/A,#N/A,FALSE,"EXTRABUDGT"}</definedName>
    <definedName name="qqq" localSheetId="27" hidden="1">{#N/A,#N/A,FALSE,"EXTRABUDGT"}</definedName>
    <definedName name="qqq" localSheetId="28" hidden="1">{#N/A,#N/A,FALSE,"EXTRABUDGT"}</definedName>
    <definedName name="qqq" localSheetId="29" hidden="1">{#N/A,#N/A,FALSE,"EXTRABUDGT"}</definedName>
    <definedName name="qqq" localSheetId="30" hidden="1">{#N/A,#N/A,FALSE,"EXTRABUDGT"}</definedName>
    <definedName name="qqq" localSheetId="31" hidden="1">{#N/A,#N/A,FALSE,"EXTRABUDGT"}</definedName>
    <definedName name="qqq" localSheetId="32" hidden="1">{#N/A,#N/A,FALSE,"EXTRABUDGT"}</definedName>
    <definedName name="qqq" localSheetId="33" hidden="1">{#N/A,#N/A,FALSE,"EXTRABUDGT"}</definedName>
    <definedName name="qqq" localSheetId="34" hidden="1">{#N/A,#N/A,FALSE,"EXTRABUDGT"}</definedName>
    <definedName name="qqq" localSheetId="35" hidden="1">{#N/A,#N/A,FALSE,"EXTRABUDGT"}</definedName>
    <definedName name="qqq" localSheetId="36" hidden="1">{#N/A,#N/A,FALSE,"EXTRABUDGT"}</definedName>
    <definedName name="qqq" localSheetId="37" hidden="1">{#N/A,#N/A,FALSE,"EXTRABUDGT"}</definedName>
    <definedName name="qqq" localSheetId="38" hidden="1">{#N/A,#N/A,FALSE,"EXTRABUDGT"}</definedName>
    <definedName name="qqq" localSheetId="39" hidden="1">{#N/A,#N/A,FALSE,"EXTRABUDGT"}</definedName>
    <definedName name="qqq" localSheetId="40" hidden="1">{#N/A,#N/A,FALSE,"EXTRABUDGT"}</definedName>
    <definedName name="qqq" localSheetId="41" hidden="1">{#N/A,#N/A,FALSE,"EXTRABUDGT"}</definedName>
    <definedName name="qqq" localSheetId="42" hidden="1">{#N/A,#N/A,FALSE,"EXTRABUDGT"}</definedName>
    <definedName name="qqq" localSheetId="43" hidden="1">{#N/A,#N/A,FALSE,"EXTRABUDGT"}</definedName>
    <definedName name="qqq" localSheetId="44" hidden="1">{#N/A,#N/A,FALSE,"EXTRABUDGT"}</definedName>
    <definedName name="qqq" localSheetId="45" hidden="1">{#N/A,#N/A,FALSE,"EXTRABUDGT"}</definedName>
    <definedName name="qqq" localSheetId="46" hidden="1">{#N/A,#N/A,FALSE,"EXTRABUDGT"}</definedName>
    <definedName name="qqq" localSheetId="47" hidden="1">{#N/A,#N/A,FALSE,"EXTRABUDGT"}</definedName>
    <definedName name="qqq" localSheetId="48" hidden="1">{#N/A,#N/A,FALSE,"EXTRABUDGT"}</definedName>
    <definedName name="qqq" localSheetId="49" hidden="1">{#N/A,#N/A,FALSE,"EXTRABUDGT"}</definedName>
    <definedName name="qqq" localSheetId="50" hidden="1">{#N/A,#N/A,FALSE,"EXTRABUDGT"}</definedName>
    <definedName name="qqq" localSheetId="51" hidden="1">{#N/A,#N/A,FALSE,"EXTRABUDGT"}</definedName>
    <definedName name="qqq" localSheetId="52" hidden="1">{#N/A,#N/A,FALSE,"EXTRABUDGT"}</definedName>
    <definedName name="qqq" localSheetId="53" hidden="1">{#N/A,#N/A,FALSE,"EXTRABUDGT"}</definedName>
    <definedName name="qqq" localSheetId="54" hidden="1">{#N/A,#N/A,FALSE,"EXTRABUDGT"}</definedName>
    <definedName name="qqq" localSheetId="55" hidden="1">{#N/A,#N/A,FALSE,"EXTRABUDGT"}</definedName>
    <definedName name="qqq" localSheetId="56" hidden="1">{#N/A,#N/A,FALSE,"EXTRABUDGT"}</definedName>
    <definedName name="qqq" localSheetId="57" hidden="1">{#N/A,#N/A,FALSE,"EXTRABUDGT"}</definedName>
    <definedName name="qqq" localSheetId="58" hidden="1">{#N/A,#N/A,FALSE,"EXTRABUDGT"}</definedName>
    <definedName name="qqq" localSheetId="59" hidden="1">{#N/A,#N/A,FALSE,"EXTRABUDGT"}</definedName>
    <definedName name="qqq" hidden="1">{#N/A,#N/A,FALSE,"EXTRABUDGT"}</definedName>
    <definedName name="QTAB7" localSheetId="1">'[29]Quarterly MacroFlow'!#REF!</definedName>
    <definedName name="QTAB7">'[29]Quarterly MacroFlow'!#REF!</definedName>
    <definedName name="QTAB7A" localSheetId="1">'[29]Quarterly MacroFlow'!#REF!</definedName>
    <definedName name="QTAB7A">'[29]Quarterly MacroFlow'!#REF!</definedName>
    <definedName name="RCT" localSheetId="1">#REF!</definedName>
    <definedName name="RCT">#REF!</definedName>
    <definedName name="RCTNGL" localSheetId="1">#REF!</definedName>
    <definedName name="RCTNGL">#REF!</definedName>
    <definedName name="Recover">[30]Macro1!$A$63</definedName>
    <definedName name="RED_BOP" localSheetId="1">#REF!</definedName>
    <definedName name="RED_BOP">#REF!</definedName>
    <definedName name="red_cpi" localSheetId="1">#REF!</definedName>
    <definedName name="red_cpi">#REF!</definedName>
    <definedName name="RED_D" localSheetId="1">#REF!</definedName>
    <definedName name="RED_D">#REF!</definedName>
    <definedName name="RED_DS" localSheetId="1">#REF!</definedName>
    <definedName name="RED_DS">#REF!</definedName>
    <definedName name="red_gdp_exp" localSheetId="1">#REF!</definedName>
    <definedName name="red_gdp_exp">#REF!</definedName>
    <definedName name="red_govt_empl" localSheetId="1">#REF!</definedName>
    <definedName name="red_govt_empl">#REF!</definedName>
    <definedName name="RED_NATCPI" localSheetId="1">#REF!</definedName>
    <definedName name="RED_NATCPI">#REF!</definedName>
    <definedName name="RED_TBCPI" localSheetId="1">#REF!</definedName>
    <definedName name="RED_TBCPI">#REF!</definedName>
    <definedName name="RED_TRD" localSheetId="1">#REF!</definedName>
    <definedName name="RED_TRD">#REF!</definedName>
    <definedName name="right" localSheetId="1">#REF!</definedName>
    <definedName name="right">#REF!</definedName>
    <definedName name="rindex" localSheetId="1">#REF!</definedName>
    <definedName name="rindex">#REF!</definedName>
    <definedName name="rngErrorSort">[20]ErrCheck!$A$4</definedName>
    <definedName name="rngLastSave">[20]Main!$G$19</definedName>
    <definedName name="rngLastSent">[20]Main!$G$18</definedName>
    <definedName name="rngLastUpdate">[20]Links!$D$2</definedName>
    <definedName name="rngNeedsUpdate">[20]Links!$E$2</definedName>
    <definedName name="rngQuestChecked">[20]ErrCheck!$A$3</definedName>
    <definedName name="Rows_Table" localSheetId="1">#REF!</definedName>
    <definedName name="Rows_Table">#REF!</definedName>
    <definedName name="SA_Tab" localSheetId="1">#REF!</definedName>
    <definedName name="SA_Tab">#REF!</definedName>
    <definedName name="sds_gdp_exp_lari" localSheetId="1">#REF!</definedName>
    <definedName name="sds_gdp_exp_lari">#REF!</definedName>
    <definedName name="sds_gdp_origin" localSheetId="1">#REF!</definedName>
    <definedName name="sds_gdp_origin">#REF!</definedName>
    <definedName name="sds_gpd_exp_gdp" localSheetId="1">#REF!</definedName>
    <definedName name="sds_gpd_exp_gdp">#REF!</definedName>
    <definedName name="SEC_A_FIM160">[6]FIM16!$J$1</definedName>
    <definedName name="SEC_B_FIM16">[6]FIM16!$J$38</definedName>
    <definedName name="SEC_C_FIM16">[6]FIM16!$J$290</definedName>
    <definedName name="sencount" hidden="1">2</definedName>
    <definedName name="SEPT">[31]SEPT.!$A$1:$I$174</definedName>
    <definedName name="SHELL" localSheetId="1">#REF!</definedName>
    <definedName name="SHELL">#REF!</definedName>
    <definedName name="spot">[12]Spot!$A:$IV</definedName>
    <definedName name="sr1page1" localSheetId="1">#REF!</definedName>
    <definedName name="sr1page1">#REF!</definedName>
    <definedName name="sr1page2" localSheetId="1">#REF!</definedName>
    <definedName name="sr1page2">#REF!</definedName>
    <definedName name="sr3memo" localSheetId="1">#REF!</definedName>
    <definedName name="sr3memo">#REF!</definedName>
    <definedName name="sr3page1" localSheetId="1">#REF!</definedName>
    <definedName name="sr3page1">#REF!</definedName>
    <definedName name="sr3page2" localSheetId="1">#REF!</definedName>
    <definedName name="sr3page2">#REF!</definedName>
    <definedName name="sr3page3" localSheetId="1">#REF!</definedName>
    <definedName name="sr3page3">#REF!</definedName>
    <definedName name="sr6page1" localSheetId="1">#REF!</definedName>
    <definedName name="sr6page1">#REF!</definedName>
    <definedName name="sr6page2" localSheetId="1">#REF!</definedName>
    <definedName name="sr6page2">#REF!</definedName>
    <definedName name="sr6page3" localSheetId="1">#REF!</definedName>
    <definedName name="sr6page3">#REF!</definedName>
    <definedName name="START" localSheetId="1">#REF!</definedName>
    <definedName name="START">#REF!</definedName>
    <definedName name="STFQTAB" localSheetId="1">#REF!</definedName>
    <definedName name="STFQTAB">#REF!</definedName>
    <definedName name="STOP" localSheetId="1">#REF!</definedName>
    <definedName name="STOP">#REF!</definedName>
    <definedName name="SUM">[2]BoP!$E$313:$BE$365</definedName>
    <definedName name="SumXiVi" localSheetId="1">#REF!</definedName>
    <definedName name="SumXiVi">#REF!</definedName>
    <definedName name="Tab25a" localSheetId="1">#REF!</definedName>
    <definedName name="Tab25a">#REF!</definedName>
    <definedName name="Tab25b" localSheetId="1">#REF!</definedName>
    <definedName name="Tab25b">#REF!</definedName>
    <definedName name="Table__47">[32]RED47!$A$1:$I$53</definedName>
    <definedName name="Table_2._Country_X___Public_Sector_Financing_1" localSheetId="1">#REF!</definedName>
    <definedName name="Table_2._Country_X___Public_Sector_Financing_1">#REF!</definedName>
    <definedName name="Table_Template" localSheetId="1">#REF!</definedName>
    <definedName name="Table_Template">#REF!</definedName>
    <definedName name="Table1" localSheetId="1">#REF!</definedName>
    <definedName name="Table1">#REF!</definedName>
    <definedName name="Table2" localSheetId="1">#REF!</definedName>
    <definedName name="Table2">#REF!</definedName>
    <definedName name="TableA" localSheetId="1">#REF!</definedName>
    <definedName name="TableA">#REF!</definedName>
    <definedName name="TableB1" localSheetId="1">#REF!</definedName>
    <definedName name="TableB1">#REF!</definedName>
    <definedName name="TableB2" localSheetId="1">#REF!</definedName>
    <definedName name="TableB2">#REF!</definedName>
    <definedName name="TableB3" localSheetId="1">#REF!</definedName>
    <definedName name="TableB3">#REF!</definedName>
    <definedName name="TableC1" localSheetId="1">#REF!</definedName>
    <definedName name="TableC1">#REF!</definedName>
    <definedName name="TableC2" localSheetId="1">#REF!</definedName>
    <definedName name="TableC2">#REF!</definedName>
    <definedName name="TableC3" localSheetId="1">#REF!</definedName>
    <definedName name="TableC3">#REF!</definedName>
    <definedName name="TableName">"Dummy"</definedName>
    <definedName name="tblChecks">[20]ErrCheck!$A$3:$E$5</definedName>
    <definedName name="tblLinks">[20]Links!$A$4:$F$33</definedName>
    <definedName name="Template_Table" localSheetId="1">#REF!</definedName>
    <definedName name="Template_Table">#REF!</definedName>
    <definedName name="TextRefCopyRangeCount" hidden="1">20</definedName>
    <definedName name="title" localSheetId="1">#REF!</definedName>
    <definedName name="title">#REF!</definedName>
    <definedName name="TITLES" localSheetId="1">#REF!</definedName>
    <definedName name="TITLES">#REF!</definedName>
    <definedName name="TM" localSheetId="1">#REF!</definedName>
    <definedName name="TM">#REF!</definedName>
    <definedName name="TM_D" localSheetId="1">#REF!</definedName>
    <definedName name="TM_D">#REF!</definedName>
    <definedName name="TM_DPCH" localSheetId="1">#REF!</definedName>
    <definedName name="TM_DPCH">#REF!</definedName>
    <definedName name="TM_R" localSheetId="1">#REF!</definedName>
    <definedName name="TM_R">#REF!</definedName>
    <definedName name="TM_RPCH" localSheetId="1">#REF!</definedName>
    <definedName name="TM_RPCH">#REF!</definedName>
    <definedName name="TMG" localSheetId="1">#REF!</definedName>
    <definedName name="TMG">#REF!</definedName>
    <definedName name="TMG_D">[14]Q5!$E$23:$AH$23</definedName>
    <definedName name="TMG_DPCH" localSheetId="1">#REF!</definedName>
    <definedName name="TMG_DPCH">#REF!</definedName>
    <definedName name="TMG_R" localSheetId="1">#REF!</definedName>
    <definedName name="TMG_R">#REF!</definedName>
    <definedName name="TMG_RPCH" localSheetId="1">#REF!</definedName>
    <definedName name="TMG_RPCH">#REF!</definedName>
    <definedName name="TMGO">#N/A</definedName>
    <definedName name="TMGO_D" localSheetId="1">#REF!</definedName>
    <definedName name="TMGO_D">#REF!</definedName>
    <definedName name="TMGO_DPCH" localSheetId="1">#REF!</definedName>
    <definedName name="TMGO_DPCH">#REF!</definedName>
    <definedName name="TMGO_R" localSheetId="1">#REF!</definedName>
    <definedName name="TMGO_R">#REF!</definedName>
    <definedName name="TMGO_RPCH" localSheetId="1">#REF!</definedName>
    <definedName name="TMGO_RPCH">#REF!</definedName>
    <definedName name="TMGXO" localSheetId="1">#REF!</definedName>
    <definedName name="TMGXO">#REF!</definedName>
    <definedName name="TMGXO_D" localSheetId="1">#REF!</definedName>
    <definedName name="TMGXO_D">#REF!</definedName>
    <definedName name="TMGXO_DPCH" localSheetId="1">#REF!</definedName>
    <definedName name="TMGXO_DPCH">#REF!</definedName>
    <definedName name="TMGXO_R" localSheetId="1">#REF!</definedName>
    <definedName name="TMGXO_R">#REF!</definedName>
    <definedName name="TMGXO_RPCH" localSheetId="1">#REF!</definedName>
    <definedName name="TMGXO_RPCH">#REF!</definedName>
    <definedName name="TMS" localSheetId="1">#REF!</definedName>
    <definedName name="TMS">#REF!</definedName>
    <definedName name="TOC" localSheetId="1">#REF!</definedName>
    <definedName name="TOC">#REF!</definedName>
    <definedName name="TODO">[33]BCC!$A$1:$N$821,[33]BCC!$A$822:$N$1624</definedName>
    <definedName name="Total_Cargo_Cost" localSheetId="1">#REF!</definedName>
    <definedName name="Total_Cargo_Cost">#REF!</definedName>
    <definedName name="Total_Energy_Loaded" localSheetId="1">#REF!</definedName>
    <definedName name="Total_Energy_Loaded">#REF!</definedName>
    <definedName name="Trade" localSheetId="1">#REF!</definedName>
    <definedName name="Trade">#REF!</definedName>
    <definedName name="TRADE3" localSheetId="1">[5]Trade!#REF!</definedName>
    <definedName name="TRADE3">[5]Trade!#REF!</definedName>
    <definedName name="TV" localSheetId="1">#REF!</definedName>
    <definedName name="TV">#REF!</definedName>
    <definedName name="TX" localSheetId="1">#REF!</definedName>
    <definedName name="TX">#REF!</definedName>
    <definedName name="TX_D" localSheetId="1">#REF!</definedName>
    <definedName name="TX_D">#REF!</definedName>
    <definedName name="TX_DPCH" localSheetId="1">#REF!</definedName>
    <definedName name="TX_DPCH">#REF!</definedName>
    <definedName name="TX_R" localSheetId="1">#REF!</definedName>
    <definedName name="TX_R">#REF!</definedName>
    <definedName name="TX_RPCH" localSheetId="1">#REF!</definedName>
    <definedName name="TX_RPCH">#REF!</definedName>
    <definedName name="TXG" localSheetId="1">#REF!</definedName>
    <definedName name="TXG">#REF!</definedName>
    <definedName name="TXG_D">#N/A</definedName>
    <definedName name="TXG_DPCH" localSheetId="1">#REF!</definedName>
    <definedName name="TXG_DPCH">#REF!</definedName>
    <definedName name="TXG_R" localSheetId="1">#REF!</definedName>
    <definedName name="TXG_R">#REF!</definedName>
    <definedName name="TXG_RPCH" localSheetId="1">#REF!</definedName>
    <definedName name="TXG_RPCH">#REF!</definedName>
    <definedName name="TXGO">#N/A</definedName>
    <definedName name="TXGO_D" localSheetId="1">#REF!</definedName>
    <definedName name="TXGO_D">#REF!</definedName>
    <definedName name="TXGO_DPCH" localSheetId="1">#REF!</definedName>
    <definedName name="TXGO_DPCH">#REF!</definedName>
    <definedName name="TXGO_R" localSheetId="1">#REF!</definedName>
    <definedName name="TXGO_R">#REF!</definedName>
    <definedName name="TXGO_RPCH" localSheetId="1">#REF!</definedName>
    <definedName name="TXGO_RPCH">#REF!</definedName>
    <definedName name="TXGXO" localSheetId="1">#REF!</definedName>
    <definedName name="TXGXO">#REF!</definedName>
    <definedName name="TXGXO_D" localSheetId="1">#REF!</definedName>
    <definedName name="TXGXO_D">#REF!</definedName>
    <definedName name="TXGXO_DPCH" localSheetId="1">#REF!</definedName>
    <definedName name="TXGXO_DPCH">#REF!</definedName>
    <definedName name="TXGXO_R" localSheetId="1">#REF!</definedName>
    <definedName name="TXGXO_R">#REF!</definedName>
    <definedName name="TXGXO_RPCH" localSheetId="1">#REF!</definedName>
    <definedName name="TXGXO_RPCH">#REF!</definedName>
    <definedName name="TXS" localSheetId="1">#REF!</definedName>
    <definedName name="TXS">#REF!</definedName>
    <definedName name="UF" localSheetId="1">#REF!</definedName>
    <definedName name="UF">#REF!</definedName>
    <definedName name="unemp_96Q3" localSheetId="1">#REF!</definedName>
    <definedName name="unemp_96Q3">#REF!</definedName>
    <definedName name="unemp_96Q4" localSheetId="1">#REF!</definedName>
    <definedName name="unemp_96Q4">#REF!</definedName>
    <definedName name="unemp_97Q1" localSheetId="1">#REF!</definedName>
    <definedName name="unemp_97Q1">#REF!</definedName>
    <definedName name="unemp_97Q2" localSheetId="1">#REF!</definedName>
    <definedName name="unemp_97Q2">#REF!</definedName>
    <definedName name="unemp_nat" localSheetId="1">#REF!</definedName>
    <definedName name="unemp_nat">#REF!</definedName>
    <definedName name="unemp_urbrural" localSheetId="1">#REF!</definedName>
    <definedName name="unemp_urbrural">#REF!</definedName>
    <definedName name="Untitled" localSheetId="1">#REF!</definedName>
    <definedName name="Untitled">#REF!</definedName>
    <definedName name="USDSR" localSheetId="1">#REF!</definedName>
    <definedName name="USDSR">#REF!</definedName>
    <definedName name="value" localSheetId="1">#REF!</definedName>
    <definedName name="value">#REF!</definedName>
    <definedName name="VcorrK1" localSheetId="1">#REF!</definedName>
    <definedName name="VcorrK1">#REF!</definedName>
    <definedName name="VcorrK2" localSheetId="1">#REF!</definedName>
    <definedName name="VcorrK2">#REF!</definedName>
    <definedName name="Vi" localSheetId="1">#REF!</definedName>
    <definedName name="Vi">#REF!</definedName>
    <definedName name="VolumeLoaded" localSheetId="1">#REF!</definedName>
    <definedName name="VolumeLoaded">#REF!</definedName>
    <definedName name="VTITLES" localSheetId="1">#REF!</definedName>
    <definedName name="VTITLES">#REF!</definedName>
    <definedName name="wage_govt_sector" localSheetId="1">#REF!</definedName>
    <definedName name="wage_govt_sector">#REF!</definedName>
    <definedName name="WAPR" localSheetId="1">#REF!</definedName>
    <definedName name="WAPR">#REF!</definedName>
    <definedName name="WEO" localSheetId="1">#REF!</definedName>
    <definedName name="WEO">#REF!</definedName>
    <definedName name="WMM" localSheetId="1">#REF!</definedName>
    <definedName name="WMM">#REF!</definedName>
    <definedName name="WPCP33_D" localSheetId="1">#REF!</definedName>
    <definedName name="WPCP33_D">#REF!</definedName>
    <definedName name="WPCP33pch" localSheetId="1">#REF!</definedName>
    <definedName name="WPCP33pch">#REF!</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8"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10"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16"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localSheetId="18" hidden="1">{#N/A,#N/A,FALSE,"Aging Summary";#N/A,#N/A,FALSE,"Ratio Analysis";#N/A,#N/A,FALSE,"Test 120 Day Accts";#N/A,#N/A,FALSE,"Tickmarks"}</definedName>
    <definedName name="wrn.Aging._.and._.Trend._.Analysis." localSheetId="19" hidden="1">{#N/A,#N/A,FALSE,"Aging Summary";#N/A,#N/A,FALSE,"Ratio Analysis";#N/A,#N/A,FALSE,"Test 120 Day Accts";#N/A,#N/A,FALSE,"Tickmarks"}</definedName>
    <definedName name="wrn.Aging._.and._.Trend._.Analysis." localSheetId="20" hidden="1">{#N/A,#N/A,FALSE,"Aging Summary";#N/A,#N/A,FALSE,"Ratio Analysis";#N/A,#N/A,FALSE,"Test 120 Day Accts";#N/A,#N/A,FALSE,"Tickmarks"}</definedName>
    <definedName name="wrn.Aging._.and._.Trend._.Analysis." localSheetId="21" hidden="1">{#N/A,#N/A,FALSE,"Aging Summary";#N/A,#N/A,FALSE,"Ratio Analysis";#N/A,#N/A,FALSE,"Test 120 Day Accts";#N/A,#N/A,FALSE,"Tickmarks"}</definedName>
    <definedName name="wrn.Aging._.and._.Trend._.Analysis." localSheetId="22" hidden="1">{#N/A,#N/A,FALSE,"Aging Summary";#N/A,#N/A,FALSE,"Ratio Analysis";#N/A,#N/A,FALSE,"Test 120 Day Accts";#N/A,#N/A,FALSE,"Tickmarks"}</definedName>
    <definedName name="wrn.Aging._.and._.Trend._.Analysis." localSheetId="23" hidden="1">{#N/A,#N/A,FALSE,"Aging Summary";#N/A,#N/A,FALSE,"Ratio Analysis";#N/A,#N/A,FALSE,"Test 120 Day Accts";#N/A,#N/A,FALSE,"Tickmarks"}</definedName>
    <definedName name="wrn.Aging._.and._.Trend._.Analysis." localSheetId="24" hidden="1">{#N/A,#N/A,FALSE,"Aging Summary";#N/A,#N/A,FALSE,"Ratio Analysis";#N/A,#N/A,FALSE,"Test 120 Day Accts";#N/A,#N/A,FALSE,"Tickmarks"}</definedName>
    <definedName name="wrn.Aging._.and._.Trend._.Analysis." localSheetId="25" hidden="1">{#N/A,#N/A,FALSE,"Aging Summary";#N/A,#N/A,FALSE,"Ratio Analysis";#N/A,#N/A,FALSE,"Test 120 Day Accts";#N/A,#N/A,FALSE,"Tickmarks"}</definedName>
    <definedName name="wrn.Aging._.and._.Trend._.Analysis." localSheetId="26" hidden="1">{#N/A,#N/A,FALSE,"Aging Summary";#N/A,#N/A,FALSE,"Ratio Analysis";#N/A,#N/A,FALSE,"Test 120 Day Accts";#N/A,#N/A,FALSE,"Tickmarks"}</definedName>
    <definedName name="wrn.Aging._.and._.Trend._.Analysis." localSheetId="27" hidden="1">{#N/A,#N/A,FALSE,"Aging Summary";#N/A,#N/A,FALSE,"Ratio Analysis";#N/A,#N/A,FALSE,"Test 120 Day Accts";#N/A,#N/A,FALSE,"Tickmarks"}</definedName>
    <definedName name="wrn.Aging._.and._.Trend._.Analysis." localSheetId="28" hidden="1">{#N/A,#N/A,FALSE,"Aging Summary";#N/A,#N/A,FALSE,"Ratio Analysis";#N/A,#N/A,FALSE,"Test 120 Day Accts";#N/A,#N/A,FALSE,"Tickmarks"}</definedName>
    <definedName name="wrn.Aging._.and._.Trend._.Analysis." localSheetId="29" hidden="1">{#N/A,#N/A,FALSE,"Aging Summary";#N/A,#N/A,FALSE,"Ratio Analysis";#N/A,#N/A,FALSE,"Test 120 Day Accts";#N/A,#N/A,FALSE,"Tickmarks"}</definedName>
    <definedName name="wrn.Aging._.and._.Trend._.Analysis." localSheetId="30" hidden="1">{#N/A,#N/A,FALSE,"Aging Summary";#N/A,#N/A,FALSE,"Ratio Analysis";#N/A,#N/A,FALSE,"Test 120 Day Accts";#N/A,#N/A,FALSE,"Tickmarks"}</definedName>
    <definedName name="wrn.Aging._.and._.Trend._.Analysis." localSheetId="31" hidden="1">{#N/A,#N/A,FALSE,"Aging Summary";#N/A,#N/A,FALSE,"Ratio Analysis";#N/A,#N/A,FALSE,"Test 120 Day Accts";#N/A,#N/A,FALSE,"Tickmarks"}</definedName>
    <definedName name="wrn.Aging._.and._.Trend._.Analysis." localSheetId="32" hidden="1">{#N/A,#N/A,FALSE,"Aging Summary";#N/A,#N/A,FALSE,"Ratio Analysis";#N/A,#N/A,FALSE,"Test 120 Day Accts";#N/A,#N/A,FALSE,"Tickmarks"}</definedName>
    <definedName name="wrn.Aging._.and._.Trend._.Analysis." localSheetId="33" hidden="1">{#N/A,#N/A,FALSE,"Aging Summary";#N/A,#N/A,FALSE,"Ratio Analysis";#N/A,#N/A,FALSE,"Test 120 Day Accts";#N/A,#N/A,FALSE,"Tickmarks"}</definedName>
    <definedName name="wrn.Aging._.and._.Trend._.Analysis." localSheetId="34"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38"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41" hidden="1">{#N/A,#N/A,FALSE,"Aging Summary";#N/A,#N/A,FALSE,"Ratio Analysis";#N/A,#N/A,FALSE,"Test 120 Day Accts";#N/A,#N/A,FALSE,"Tickmarks"}</definedName>
    <definedName name="wrn.Aging._.and._.Trend._.Analysis." localSheetId="42" hidden="1">{#N/A,#N/A,FALSE,"Aging Summary";#N/A,#N/A,FALSE,"Ratio Analysis";#N/A,#N/A,FALSE,"Test 120 Day Accts";#N/A,#N/A,FALSE,"Tickmarks"}</definedName>
    <definedName name="wrn.Aging._.and._.Trend._.Analysis." localSheetId="43" hidden="1">{#N/A,#N/A,FALSE,"Aging Summary";#N/A,#N/A,FALSE,"Ratio Analysis";#N/A,#N/A,FALSE,"Test 120 Day Accts";#N/A,#N/A,FALSE,"Tickmarks"}</definedName>
    <definedName name="wrn.Aging._.and._.Trend._.Analysis." localSheetId="44" hidden="1">{#N/A,#N/A,FALSE,"Aging Summary";#N/A,#N/A,FALSE,"Ratio Analysis";#N/A,#N/A,FALSE,"Test 120 Day Accts";#N/A,#N/A,FALSE,"Tickmarks"}</definedName>
    <definedName name="wrn.Aging._.and._.Trend._.Analysis." localSheetId="45" hidden="1">{#N/A,#N/A,FALSE,"Aging Summary";#N/A,#N/A,FALSE,"Ratio Analysis";#N/A,#N/A,FALSE,"Test 120 Day Accts";#N/A,#N/A,FALSE,"Tickmarks"}</definedName>
    <definedName name="wrn.Aging._.and._.Trend._.Analysis." localSheetId="46" hidden="1">{#N/A,#N/A,FALSE,"Aging Summary";#N/A,#N/A,FALSE,"Ratio Analysis";#N/A,#N/A,FALSE,"Test 120 Day Accts";#N/A,#N/A,FALSE,"Tickmarks"}</definedName>
    <definedName name="wrn.Aging._.and._.Trend._.Analysis." localSheetId="47" hidden="1">{#N/A,#N/A,FALSE,"Aging Summary";#N/A,#N/A,FALSE,"Ratio Analysis";#N/A,#N/A,FALSE,"Test 120 Day Accts";#N/A,#N/A,FALSE,"Tickmarks"}</definedName>
    <definedName name="wrn.Aging._.and._.Trend._.Analysis." localSheetId="48" hidden="1">{#N/A,#N/A,FALSE,"Aging Summary";#N/A,#N/A,FALSE,"Ratio Analysis";#N/A,#N/A,FALSE,"Test 120 Day Accts";#N/A,#N/A,FALSE,"Tickmarks"}</definedName>
    <definedName name="wrn.Aging._.and._.Trend._.Analysis." localSheetId="49" hidden="1">{#N/A,#N/A,FALSE,"Aging Summary";#N/A,#N/A,FALSE,"Ratio Analysis";#N/A,#N/A,FALSE,"Test 120 Day Accts";#N/A,#N/A,FALSE,"Tickmarks"}</definedName>
    <definedName name="wrn.Aging._.and._.Trend._.Analysis." localSheetId="50" hidden="1">{#N/A,#N/A,FALSE,"Aging Summary";#N/A,#N/A,FALSE,"Ratio Analysis";#N/A,#N/A,FALSE,"Test 120 Day Accts";#N/A,#N/A,FALSE,"Tickmarks"}</definedName>
    <definedName name="wrn.Aging._.and._.Trend._.Analysis." localSheetId="51" hidden="1">{#N/A,#N/A,FALSE,"Aging Summary";#N/A,#N/A,FALSE,"Ratio Analysis";#N/A,#N/A,FALSE,"Test 120 Day Accts";#N/A,#N/A,FALSE,"Tickmarks"}</definedName>
    <definedName name="wrn.Aging._.and._.Trend._.Analysis." localSheetId="52" hidden="1">{#N/A,#N/A,FALSE,"Aging Summary";#N/A,#N/A,FALSE,"Ratio Analysis";#N/A,#N/A,FALSE,"Test 120 Day Accts";#N/A,#N/A,FALSE,"Tickmarks"}</definedName>
    <definedName name="wrn.Aging._.and._.Trend._.Analysis." localSheetId="53" hidden="1">{#N/A,#N/A,FALSE,"Aging Summary";#N/A,#N/A,FALSE,"Ratio Analysis";#N/A,#N/A,FALSE,"Test 120 Day Accts";#N/A,#N/A,FALSE,"Tickmarks"}</definedName>
    <definedName name="wrn.Aging._.and._.Trend._.Analysis." localSheetId="54" hidden="1">{#N/A,#N/A,FALSE,"Aging Summary";#N/A,#N/A,FALSE,"Ratio Analysis";#N/A,#N/A,FALSE,"Test 120 Day Accts";#N/A,#N/A,FALSE,"Tickmarks"}</definedName>
    <definedName name="wrn.Aging._.and._.Trend._.Analysis." localSheetId="55" hidden="1">{#N/A,#N/A,FALSE,"Aging Summary";#N/A,#N/A,FALSE,"Ratio Analysis";#N/A,#N/A,FALSE,"Test 120 Day Accts";#N/A,#N/A,FALSE,"Tickmarks"}</definedName>
    <definedName name="wrn.Aging._.and._.Trend._.Analysis." localSheetId="56" hidden="1">{#N/A,#N/A,FALSE,"Aging Summary";#N/A,#N/A,FALSE,"Ratio Analysis";#N/A,#N/A,FALSE,"Test 120 Day Accts";#N/A,#N/A,FALSE,"Tickmarks"}</definedName>
    <definedName name="wrn.Aging._.and._.Trend._.Analysis." localSheetId="57" hidden="1">{#N/A,#N/A,FALSE,"Aging Summary";#N/A,#N/A,FALSE,"Ratio Analysis";#N/A,#N/A,FALSE,"Test 120 Day Accts";#N/A,#N/A,FALSE,"Tickmarks"}</definedName>
    <definedName name="wrn.Aging._.and._.Trend._.Analysis." localSheetId="58" hidden="1">{#N/A,#N/A,FALSE,"Aging Summary";#N/A,#N/A,FALSE,"Ratio Analysis";#N/A,#N/A,FALSE,"Test 120 Day Accts";#N/A,#N/A,FALSE,"Tickmarks"}</definedName>
    <definedName name="wrn.Aging._.and._.Trend._.Analysis." localSheetId="59"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ANKS." localSheetId="1" hidden="1">{#N/A,#N/A,FALSE,"BANKS"}</definedName>
    <definedName name="wrn.BANKS." localSheetId="4" hidden="1">{#N/A,#N/A,FALSE,"BANKS"}</definedName>
    <definedName name="wrn.BANKS." localSheetId="7" hidden="1">{#N/A,#N/A,FALSE,"BANKS"}</definedName>
    <definedName name="wrn.BANKS." localSheetId="8" hidden="1">{#N/A,#N/A,FALSE,"BANKS"}</definedName>
    <definedName name="wrn.BANKS." localSheetId="6" hidden="1">{#N/A,#N/A,FALSE,"BANKS"}</definedName>
    <definedName name="wrn.BANKS." localSheetId="9" hidden="1">{#N/A,#N/A,FALSE,"BANKS"}</definedName>
    <definedName name="wrn.BANKS." localSheetId="10" hidden="1">{#N/A,#N/A,FALSE,"BANKS"}</definedName>
    <definedName name="wrn.BANKS." localSheetId="11" hidden="1">{#N/A,#N/A,FALSE,"BANKS"}</definedName>
    <definedName name="wrn.BANKS." localSheetId="12" hidden="1">{#N/A,#N/A,FALSE,"BANKS"}</definedName>
    <definedName name="wrn.BANKS." localSheetId="13" hidden="1">{#N/A,#N/A,FALSE,"BANKS"}</definedName>
    <definedName name="wrn.BANKS." localSheetId="14" hidden="1">{#N/A,#N/A,FALSE,"BANKS"}</definedName>
    <definedName name="wrn.BANKS." localSheetId="15" hidden="1">{#N/A,#N/A,FALSE,"BANKS"}</definedName>
    <definedName name="wrn.BANKS." localSheetId="16" hidden="1">{#N/A,#N/A,FALSE,"BANKS"}</definedName>
    <definedName name="wrn.BANKS." localSheetId="17" hidden="1">{#N/A,#N/A,FALSE,"BANKS"}</definedName>
    <definedName name="wrn.BANKS." localSheetId="18" hidden="1">{#N/A,#N/A,FALSE,"BANKS"}</definedName>
    <definedName name="wrn.BANKS." localSheetId="19" hidden="1">{#N/A,#N/A,FALSE,"BANKS"}</definedName>
    <definedName name="wrn.BANKS." localSheetId="20" hidden="1">{#N/A,#N/A,FALSE,"BANKS"}</definedName>
    <definedName name="wrn.BANKS." localSheetId="21" hidden="1">{#N/A,#N/A,FALSE,"BANKS"}</definedName>
    <definedName name="wrn.BANKS." localSheetId="22" hidden="1">{#N/A,#N/A,FALSE,"BANKS"}</definedName>
    <definedName name="wrn.BANKS." localSheetId="23" hidden="1">{#N/A,#N/A,FALSE,"BANKS"}</definedName>
    <definedName name="wrn.BANKS." localSheetId="24" hidden="1">{#N/A,#N/A,FALSE,"BANKS"}</definedName>
    <definedName name="wrn.BANKS." localSheetId="25" hidden="1">{#N/A,#N/A,FALSE,"BANKS"}</definedName>
    <definedName name="wrn.BANKS." localSheetId="26" hidden="1">{#N/A,#N/A,FALSE,"BANKS"}</definedName>
    <definedName name="wrn.BANKS." localSheetId="27" hidden="1">{#N/A,#N/A,FALSE,"BANKS"}</definedName>
    <definedName name="wrn.BANKS." localSheetId="28" hidden="1">{#N/A,#N/A,FALSE,"BANKS"}</definedName>
    <definedName name="wrn.BANKS." localSheetId="29" hidden="1">{#N/A,#N/A,FALSE,"BANKS"}</definedName>
    <definedName name="wrn.BANKS." localSheetId="30" hidden="1">{#N/A,#N/A,FALSE,"BANKS"}</definedName>
    <definedName name="wrn.BANKS." localSheetId="31" hidden="1">{#N/A,#N/A,FALSE,"BANKS"}</definedName>
    <definedName name="wrn.BANKS." localSheetId="32" hidden="1">{#N/A,#N/A,FALSE,"BANKS"}</definedName>
    <definedName name="wrn.BANKS." localSheetId="33" hidden="1">{#N/A,#N/A,FALSE,"BANKS"}</definedName>
    <definedName name="wrn.BANKS." localSheetId="34" hidden="1">{#N/A,#N/A,FALSE,"BANKS"}</definedName>
    <definedName name="wrn.BANKS." localSheetId="35" hidden="1">{#N/A,#N/A,FALSE,"BANKS"}</definedName>
    <definedName name="wrn.BANKS." localSheetId="36" hidden="1">{#N/A,#N/A,FALSE,"BANKS"}</definedName>
    <definedName name="wrn.BANKS." localSheetId="37" hidden="1">{#N/A,#N/A,FALSE,"BANKS"}</definedName>
    <definedName name="wrn.BANKS." localSheetId="38" hidden="1">{#N/A,#N/A,FALSE,"BANKS"}</definedName>
    <definedName name="wrn.BANKS." localSheetId="39" hidden="1">{#N/A,#N/A,FALSE,"BANKS"}</definedName>
    <definedName name="wrn.BANKS." localSheetId="40" hidden="1">{#N/A,#N/A,FALSE,"BANKS"}</definedName>
    <definedName name="wrn.BANKS." localSheetId="41" hidden="1">{#N/A,#N/A,FALSE,"BANKS"}</definedName>
    <definedName name="wrn.BANKS." localSheetId="42" hidden="1">{#N/A,#N/A,FALSE,"BANKS"}</definedName>
    <definedName name="wrn.BANKS." localSheetId="43" hidden="1">{#N/A,#N/A,FALSE,"BANKS"}</definedName>
    <definedName name="wrn.BANKS." localSheetId="44" hidden="1">{#N/A,#N/A,FALSE,"BANKS"}</definedName>
    <definedName name="wrn.BANKS." localSheetId="45" hidden="1">{#N/A,#N/A,FALSE,"BANKS"}</definedName>
    <definedName name="wrn.BANKS." localSheetId="46" hidden="1">{#N/A,#N/A,FALSE,"BANKS"}</definedName>
    <definedName name="wrn.BANKS." localSheetId="47" hidden="1">{#N/A,#N/A,FALSE,"BANKS"}</definedName>
    <definedName name="wrn.BANKS." localSheetId="48" hidden="1">{#N/A,#N/A,FALSE,"BANKS"}</definedName>
    <definedName name="wrn.BANKS." localSheetId="49" hidden="1">{#N/A,#N/A,FALSE,"BANKS"}</definedName>
    <definedName name="wrn.BANKS." localSheetId="50" hidden="1">{#N/A,#N/A,FALSE,"BANKS"}</definedName>
    <definedName name="wrn.BANKS." localSheetId="51" hidden="1">{#N/A,#N/A,FALSE,"BANKS"}</definedName>
    <definedName name="wrn.BANKS." localSheetId="52" hidden="1">{#N/A,#N/A,FALSE,"BANKS"}</definedName>
    <definedName name="wrn.BANKS." localSheetId="53" hidden="1">{#N/A,#N/A,FALSE,"BANKS"}</definedName>
    <definedName name="wrn.BANKS." localSheetId="54" hidden="1">{#N/A,#N/A,FALSE,"BANKS"}</definedName>
    <definedName name="wrn.BANKS." localSheetId="55" hidden="1">{#N/A,#N/A,FALSE,"BANKS"}</definedName>
    <definedName name="wrn.BANKS." localSheetId="56" hidden="1">{#N/A,#N/A,FALSE,"BANKS"}</definedName>
    <definedName name="wrn.BANKS." localSheetId="57" hidden="1">{#N/A,#N/A,FALSE,"BANKS"}</definedName>
    <definedName name="wrn.BANKS." localSheetId="58" hidden="1">{#N/A,#N/A,FALSE,"BANKS"}</definedName>
    <definedName name="wrn.BANKS." localSheetId="59" hidden="1">{#N/A,#N/A,FALSE,"BANKS"}</definedName>
    <definedName name="wrn.BANKS." hidden="1">{#N/A,#N/A,FALSE,"BANKS"}</definedName>
    <definedName name="wrn.BOP." localSheetId="1" hidden="1">{#N/A,#N/A,FALSE,"BOP"}</definedName>
    <definedName name="wrn.BOP." localSheetId="4" hidden="1">{#N/A,#N/A,FALSE,"BOP"}</definedName>
    <definedName name="wrn.BOP." localSheetId="7" hidden="1">{#N/A,#N/A,FALSE,"BOP"}</definedName>
    <definedName name="wrn.BOP." localSheetId="8" hidden="1">{#N/A,#N/A,FALSE,"BOP"}</definedName>
    <definedName name="wrn.BOP." localSheetId="6" hidden="1">{#N/A,#N/A,FALSE,"BOP"}</definedName>
    <definedName name="wrn.BOP." localSheetId="9" hidden="1">{#N/A,#N/A,FALSE,"BOP"}</definedName>
    <definedName name="wrn.BOP." localSheetId="10" hidden="1">{#N/A,#N/A,FALSE,"BOP"}</definedName>
    <definedName name="wrn.BOP." localSheetId="11" hidden="1">{#N/A,#N/A,FALSE,"BOP"}</definedName>
    <definedName name="wrn.BOP." localSheetId="12" hidden="1">{#N/A,#N/A,FALSE,"BOP"}</definedName>
    <definedName name="wrn.BOP." localSheetId="13" hidden="1">{#N/A,#N/A,FALSE,"BOP"}</definedName>
    <definedName name="wrn.BOP." localSheetId="14" hidden="1">{#N/A,#N/A,FALSE,"BOP"}</definedName>
    <definedName name="wrn.BOP." localSheetId="15" hidden="1">{#N/A,#N/A,FALSE,"BOP"}</definedName>
    <definedName name="wrn.BOP." localSheetId="16" hidden="1">{#N/A,#N/A,FALSE,"BOP"}</definedName>
    <definedName name="wrn.BOP." localSheetId="17" hidden="1">{#N/A,#N/A,FALSE,"BOP"}</definedName>
    <definedName name="wrn.BOP." localSheetId="18" hidden="1">{#N/A,#N/A,FALSE,"BOP"}</definedName>
    <definedName name="wrn.BOP." localSheetId="19" hidden="1">{#N/A,#N/A,FALSE,"BOP"}</definedName>
    <definedName name="wrn.BOP." localSheetId="20" hidden="1">{#N/A,#N/A,FALSE,"BOP"}</definedName>
    <definedName name="wrn.BOP." localSheetId="21" hidden="1">{#N/A,#N/A,FALSE,"BOP"}</definedName>
    <definedName name="wrn.BOP." localSheetId="22" hidden="1">{#N/A,#N/A,FALSE,"BOP"}</definedName>
    <definedName name="wrn.BOP." localSheetId="23" hidden="1">{#N/A,#N/A,FALSE,"BOP"}</definedName>
    <definedName name="wrn.BOP." localSheetId="24" hidden="1">{#N/A,#N/A,FALSE,"BOP"}</definedName>
    <definedName name="wrn.BOP." localSheetId="25" hidden="1">{#N/A,#N/A,FALSE,"BOP"}</definedName>
    <definedName name="wrn.BOP." localSheetId="26" hidden="1">{#N/A,#N/A,FALSE,"BOP"}</definedName>
    <definedName name="wrn.BOP." localSheetId="27" hidden="1">{#N/A,#N/A,FALSE,"BOP"}</definedName>
    <definedName name="wrn.BOP." localSheetId="28" hidden="1">{#N/A,#N/A,FALSE,"BOP"}</definedName>
    <definedName name="wrn.BOP." localSheetId="29" hidden="1">{#N/A,#N/A,FALSE,"BOP"}</definedName>
    <definedName name="wrn.BOP." localSheetId="30" hidden="1">{#N/A,#N/A,FALSE,"BOP"}</definedName>
    <definedName name="wrn.BOP." localSheetId="31" hidden="1">{#N/A,#N/A,FALSE,"BOP"}</definedName>
    <definedName name="wrn.BOP." localSheetId="32" hidden="1">{#N/A,#N/A,FALSE,"BOP"}</definedName>
    <definedName name="wrn.BOP." localSheetId="33" hidden="1">{#N/A,#N/A,FALSE,"BOP"}</definedName>
    <definedName name="wrn.BOP." localSheetId="34" hidden="1">{#N/A,#N/A,FALSE,"BOP"}</definedName>
    <definedName name="wrn.BOP." localSheetId="35" hidden="1">{#N/A,#N/A,FALSE,"BOP"}</definedName>
    <definedName name="wrn.BOP." localSheetId="36" hidden="1">{#N/A,#N/A,FALSE,"BOP"}</definedName>
    <definedName name="wrn.BOP." localSheetId="37" hidden="1">{#N/A,#N/A,FALSE,"BOP"}</definedName>
    <definedName name="wrn.BOP." localSheetId="38" hidden="1">{#N/A,#N/A,FALSE,"BOP"}</definedName>
    <definedName name="wrn.BOP." localSheetId="39" hidden="1">{#N/A,#N/A,FALSE,"BOP"}</definedName>
    <definedName name="wrn.BOP." localSheetId="40" hidden="1">{#N/A,#N/A,FALSE,"BOP"}</definedName>
    <definedName name="wrn.BOP." localSheetId="41" hidden="1">{#N/A,#N/A,FALSE,"BOP"}</definedName>
    <definedName name="wrn.BOP." localSheetId="42" hidden="1">{#N/A,#N/A,FALSE,"BOP"}</definedName>
    <definedName name="wrn.BOP." localSheetId="43" hidden="1">{#N/A,#N/A,FALSE,"BOP"}</definedName>
    <definedName name="wrn.BOP." localSheetId="44" hidden="1">{#N/A,#N/A,FALSE,"BOP"}</definedName>
    <definedName name="wrn.BOP." localSheetId="45" hidden="1">{#N/A,#N/A,FALSE,"BOP"}</definedName>
    <definedName name="wrn.BOP." localSheetId="46" hidden="1">{#N/A,#N/A,FALSE,"BOP"}</definedName>
    <definedName name="wrn.BOP." localSheetId="47" hidden="1">{#N/A,#N/A,FALSE,"BOP"}</definedName>
    <definedName name="wrn.BOP." localSheetId="48" hidden="1">{#N/A,#N/A,FALSE,"BOP"}</definedName>
    <definedName name="wrn.BOP." localSheetId="49" hidden="1">{#N/A,#N/A,FALSE,"BOP"}</definedName>
    <definedName name="wrn.BOP." localSheetId="50" hidden="1">{#N/A,#N/A,FALSE,"BOP"}</definedName>
    <definedName name="wrn.BOP." localSheetId="51" hidden="1">{#N/A,#N/A,FALSE,"BOP"}</definedName>
    <definedName name="wrn.BOP." localSheetId="52" hidden="1">{#N/A,#N/A,FALSE,"BOP"}</definedName>
    <definedName name="wrn.BOP." localSheetId="53" hidden="1">{#N/A,#N/A,FALSE,"BOP"}</definedName>
    <definedName name="wrn.BOP." localSheetId="54" hidden="1">{#N/A,#N/A,FALSE,"BOP"}</definedName>
    <definedName name="wrn.BOP." localSheetId="55" hidden="1">{#N/A,#N/A,FALSE,"BOP"}</definedName>
    <definedName name="wrn.BOP." localSheetId="56" hidden="1">{#N/A,#N/A,FALSE,"BOP"}</definedName>
    <definedName name="wrn.BOP." localSheetId="57" hidden="1">{#N/A,#N/A,FALSE,"BOP"}</definedName>
    <definedName name="wrn.BOP." localSheetId="58" hidden="1">{#N/A,#N/A,FALSE,"BOP"}</definedName>
    <definedName name="wrn.BOP." localSheetId="59" hidden="1">{#N/A,#N/A,FALSE,"BOP"}</definedName>
    <definedName name="wrn.BOP." hidden="1">{#N/A,#N/A,FALSE,"BOP"}</definedName>
    <definedName name="wrn.BOP_MIDTERM." localSheetId="1" hidden="1">{"BOP_TAB",#N/A,FALSE,"N";"MIDTERM_TAB",#N/A,FALSE,"O"}</definedName>
    <definedName name="wrn.BOP_MIDTERM." localSheetId="4" hidden="1">{"BOP_TAB",#N/A,FALSE,"N";"MIDTERM_TAB",#N/A,FALSE,"O"}</definedName>
    <definedName name="wrn.BOP_MIDTERM." localSheetId="7" hidden="1">{"BOP_TAB",#N/A,FALSE,"N";"MIDTERM_TAB",#N/A,FALSE,"O"}</definedName>
    <definedName name="wrn.BOP_MIDTERM." localSheetId="8" hidden="1">{"BOP_TAB",#N/A,FALSE,"N";"MIDTERM_TAB",#N/A,FALSE,"O"}</definedName>
    <definedName name="wrn.BOP_MIDTERM." localSheetId="6" hidden="1">{"BOP_TAB",#N/A,FALSE,"N";"MIDTERM_TAB",#N/A,FALSE,"O"}</definedName>
    <definedName name="wrn.BOP_MIDTERM." localSheetId="9" hidden="1">{"BOP_TAB",#N/A,FALSE,"N";"MIDTERM_TAB",#N/A,FALSE,"O"}</definedName>
    <definedName name="wrn.BOP_MIDTERM." localSheetId="10" hidden="1">{"BOP_TAB",#N/A,FALSE,"N";"MIDTERM_TAB",#N/A,FALSE,"O"}</definedName>
    <definedName name="wrn.BOP_MIDTERM." localSheetId="11" hidden="1">{"BOP_TAB",#N/A,FALSE,"N";"MIDTERM_TAB",#N/A,FALSE,"O"}</definedName>
    <definedName name="wrn.BOP_MIDTERM." localSheetId="12" hidden="1">{"BOP_TAB",#N/A,FALSE,"N";"MIDTERM_TAB",#N/A,FALSE,"O"}</definedName>
    <definedName name="wrn.BOP_MIDTERM." localSheetId="13" hidden="1">{"BOP_TAB",#N/A,FALSE,"N";"MIDTERM_TAB",#N/A,FALSE,"O"}</definedName>
    <definedName name="wrn.BOP_MIDTERM." localSheetId="14" hidden="1">{"BOP_TAB",#N/A,FALSE,"N";"MIDTERM_TAB",#N/A,FALSE,"O"}</definedName>
    <definedName name="wrn.BOP_MIDTERM." localSheetId="15" hidden="1">{"BOP_TAB",#N/A,FALSE,"N";"MIDTERM_TAB",#N/A,FALSE,"O"}</definedName>
    <definedName name="wrn.BOP_MIDTERM." localSheetId="16" hidden="1">{"BOP_TAB",#N/A,FALSE,"N";"MIDTERM_TAB",#N/A,FALSE,"O"}</definedName>
    <definedName name="wrn.BOP_MIDTERM." localSheetId="17" hidden="1">{"BOP_TAB",#N/A,FALSE,"N";"MIDTERM_TAB",#N/A,FALSE,"O"}</definedName>
    <definedName name="wrn.BOP_MIDTERM." localSheetId="18" hidden="1">{"BOP_TAB",#N/A,FALSE,"N";"MIDTERM_TAB",#N/A,FALSE,"O"}</definedName>
    <definedName name="wrn.BOP_MIDTERM." localSheetId="19" hidden="1">{"BOP_TAB",#N/A,FALSE,"N";"MIDTERM_TAB",#N/A,FALSE,"O"}</definedName>
    <definedName name="wrn.BOP_MIDTERM." localSheetId="20" hidden="1">{"BOP_TAB",#N/A,FALSE,"N";"MIDTERM_TAB",#N/A,FALSE,"O"}</definedName>
    <definedName name="wrn.BOP_MIDTERM." localSheetId="21" hidden="1">{"BOP_TAB",#N/A,FALSE,"N";"MIDTERM_TAB",#N/A,FALSE,"O"}</definedName>
    <definedName name="wrn.BOP_MIDTERM." localSheetId="22" hidden="1">{"BOP_TAB",#N/A,FALSE,"N";"MIDTERM_TAB",#N/A,FALSE,"O"}</definedName>
    <definedName name="wrn.BOP_MIDTERM." localSheetId="23" hidden="1">{"BOP_TAB",#N/A,FALSE,"N";"MIDTERM_TAB",#N/A,FALSE,"O"}</definedName>
    <definedName name="wrn.BOP_MIDTERM." localSheetId="24" hidden="1">{"BOP_TAB",#N/A,FALSE,"N";"MIDTERM_TAB",#N/A,FALSE,"O"}</definedName>
    <definedName name="wrn.BOP_MIDTERM." localSheetId="25" hidden="1">{"BOP_TAB",#N/A,FALSE,"N";"MIDTERM_TAB",#N/A,FALSE,"O"}</definedName>
    <definedName name="wrn.BOP_MIDTERM." localSheetId="26" hidden="1">{"BOP_TAB",#N/A,FALSE,"N";"MIDTERM_TAB",#N/A,FALSE,"O"}</definedName>
    <definedName name="wrn.BOP_MIDTERM." localSheetId="27" hidden="1">{"BOP_TAB",#N/A,FALSE,"N";"MIDTERM_TAB",#N/A,FALSE,"O"}</definedName>
    <definedName name="wrn.BOP_MIDTERM." localSheetId="28" hidden="1">{"BOP_TAB",#N/A,FALSE,"N";"MIDTERM_TAB",#N/A,FALSE,"O"}</definedName>
    <definedName name="wrn.BOP_MIDTERM." localSheetId="29" hidden="1">{"BOP_TAB",#N/A,FALSE,"N";"MIDTERM_TAB",#N/A,FALSE,"O"}</definedName>
    <definedName name="wrn.BOP_MIDTERM." localSheetId="30" hidden="1">{"BOP_TAB",#N/A,FALSE,"N";"MIDTERM_TAB",#N/A,FALSE,"O"}</definedName>
    <definedName name="wrn.BOP_MIDTERM." localSheetId="31" hidden="1">{"BOP_TAB",#N/A,FALSE,"N";"MIDTERM_TAB",#N/A,FALSE,"O"}</definedName>
    <definedName name="wrn.BOP_MIDTERM." localSheetId="32" hidden="1">{"BOP_TAB",#N/A,FALSE,"N";"MIDTERM_TAB",#N/A,FALSE,"O"}</definedName>
    <definedName name="wrn.BOP_MIDTERM." localSheetId="33" hidden="1">{"BOP_TAB",#N/A,FALSE,"N";"MIDTERM_TAB",#N/A,FALSE,"O"}</definedName>
    <definedName name="wrn.BOP_MIDTERM." localSheetId="34" hidden="1">{"BOP_TAB",#N/A,FALSE,"N";"MIDTERM_TAB",#N/A,FALSE,"O"}</definedName>
    <definedName name="wrn.BOP_MIDTERM." localSheetId="35" hidden="1">{"BOP_TAB",#N/A,FALSE,"N";"MIDTERM_TAB",#N/A,FALSE,"O"}</definedName>
    <definedName name="wrn.BOP_MIDTERM." localSheetId="36" hidden="1">{"BOP_TAB",#N/A,FALSE,"N";"MIDTERM_TAB",#N/A,FALSE,"O"}</definedName>
    <definedName name="wrn.BOP_MIDTERM." localSheetId="37" hidden="1">{"BOP_TAB",#N/A,FALSE,"N";"MIDTERM_TAB",#N/A,FALSE,"O"}</definedName>
    <definedName name="wrn.BOP_MIDTERM." localSheetId="38" hidden="1">{"BOP_TAB",#N/A,FALSE,"N";"MIDTERM_TAB",#N/A,FALSE,"O"}</definedName>
    <definedName name="wrn.BOP_MIDTERM." localSheetId="39" hidden="1">{"BOP_TAB",#N/A,FALSE,"N";"MIDTERM_TAB",#N/A,FALSE,"O"}</definedName>
    <definedName name="wrn.BOP_MIDTERM." localSheetId="40" hidden="1">{"BOP_TAB",#N/A,FALSE,"N";"MIDTERM_TAB",#N/A,FALSE,"O"}</definedName>
    <definedName name="wrn.BOP_MIDTERM." localSheetId="41" hidden="1">{"BOP_TAB",#N/A,FALSE,"N";"MIDTERM_TAB",#N/A,FALSE,"O"}</definedName>
    <definedName name="wrn.BOP_MIDTERM." localSheetId="42" hidden="1">{"BOP_TAB",#N/A,FALSE,"N";"MIDTERM_TAB",#N/A,FALSE,"O"}</definedName>
    <definedName name="wrn.BOP_MIDTERM." localSheetId="43" hidden="1">{"BOP_TAB",#N/A,FALSE,"N";"MIDTERM_TAB",#N/A,FALSE,"O"}</definedName>
    <definedName name="wrn.BOP_MIDTERM." localSheetId="44" hidden="1">{"BOP_TAB",#N/A,FALSE,"N";"MIDTERM_TAB",#N/A,FALSE,"O"}</definedName>
    <definedName name="wrn.BOP_MIDTERM." localSheetId="45" hidden="1">{"BOP_TAB",#N/A,FALSE,"N";"MIDTERM_TAB",#N/A,FALSE,"O"}</definedName>
    <definedName name="wrn.BOP_MIDTERM." localSheetId="46" hidden="1">{"BOP_TAB",#N/A,FALSE,"N";"MIDTERM_TAB",#N/A,FALSE,"O"}</definedName>
    <definedName name="wrn.BOP_MIDTERM." localSheetId="47" hidden="1">{"BOP_TAB",#N/A,FALSE,"N";"MIDTERM_TAB",#N/A,FALSE,"O"}</definedName>
    <definedName name="wrn.BOP_MIDTERM." localSheetId="48" hidden="1">{"BOP_TAB",#N/A,FALSE,"N";"MIDTERM_TAB",#N/A,FALSE,"O"}</definedName>
    <definedName name="wrn.BOP_MIDTERM." localSheetId="49" hidden="1">{"BOP_TAB",#N/A,FALSE,"N";"MIDTERM_TAB",#N/A,FALSE,"O"}</definedName>
    <definedName name="wrn.BOP_MIDTERM." localSheetId="50" hidden="1">{"BOP_TAB",#N/A,FALSE,"N";"MIDTERM_TAB",#N/A,FALSE,"O"}</definedName>
    <definedName name="wrn.BOP_MIDTERM." localSheetId="51" hidden="1">{"BOP_TAB",#N/A,FALSE,"N";"MIDTERM_TAB",#N/A,FALSE,"O"}</definedName>
    <definedName name="wrn.BOP_MIDTERM." localSheetId="52" hidden="1">{"BOP_TAB",#N/A,FALSE,"N";"MIDTERM_TAB",#N/A,FALSE,"O"}</definedName>
    <definedName name="wrn.BOP_MIDTERM." localSheetId="53" hidden="1">{"BOP_TAB",#N/A,FALSE,"N";"MIDTERM_TAB",#N/A,FALSE,"O"}</definedName>
    <definedName name="wrn.BOP_MIDTERM." localSheetId="54" hidden="1">{"BOP_TAB",#N/A,FALSE,"N";"MIDTERM_TAB",#N/A,FALSE,"O"}</definedName>
    <definedName name="wrn.BOP_MIDTERM." localSheetId="55" hidden="1">{"BOP_TAB",#N/A,FALSE,"N";"MIDTERM_TAB",#N/A,FALSE,"O"}</definedName>
    <definedName name="wrn.BOP_MIDTERM." localSheetId="56" hidden="1">{"BOP_TAB",#N/A,FALSE,"N";"MIDTERM_TAB",#N/A,FALSE,"O"}</definedName>
    <definedName name="wrn.BOP_MIDTERM." localSheetId="57" hidden="1">{"BOP_TAB",#N/A,FALSE,"N";"MIDTERM_TAB",#N/A,FALSE,"O"}</definedName>
    <definedName name="wrn.BOP_MIDTERM." localSheetId="58" hidden="1">{"BOP_TAB",#N/A,FALSE,"N";"MIDTERM_TAB",#N/A,FALSE,"O"}</definedName>
    <definedName name="wrn.BOP_MIDTERM." localSheetId="59" hidden="1">{"BOP_TAB",#N/A,FALSE,"N";"MIDTERM_TAB",#N/A,FALSE,"O"}</definedName>
    <definedName name="wrn.BOP_MIDTERM." hidden="1">{"BOP_TAB",#N/A,FALSE,"N";"MIDTERM_TAB",#N/A,FALSE,"O"}</definedName>
    <definedName name="wrn.CREDIT." localSheetId="1" hidden="1">{#N/A,#N/A,FALSE,"CREDIT"}</definedName>
    <definedName name="wrn.CREDIT." localSheetId="4" hidden="1">{#N/A,#N/A,FALSE,"CREDIT"}</definedName>
    <definedName name="wrn.CREDIT." localSheetId="7" hidden="1">{#N/A,#N/A,FALSE,"CREDIT"}</definedName>
    <definedName name="wrn.CREDIT." localSheetId="8" hidden="1">{#N/A,#N/A,FALSE,"CREDIT"}</definedName>
    <definedName name="wrn.CREDIT." localSheetId="6" hidden="1">{#N/A,#N/A,FALSE,"CREDIT"}</definedName>
    <definedName name="wrn.CREDIT." localSheetId="9" hidden="1">{#N/A,#N/A,FALSE,"CREDIT"}</definedName>
    <definedName name="wrn.CREDIT." localSheetId="10" hidden="1">{#N/A,#N/A,FALSE,"CREDIT"}</definedName>
    <definedName name="wrn.CREDIT." localSheetId="11" hidden="1">{#N/A,#N/A,FALSE,"CREDIT"}</definedName>
    <definedName name="wrn.CREDIT." localSheetId="12" hidden="1">{#N/A,#N/A,FALSE,"CREDIT"}</definedName>
    <definedName name="wrn.CREDIT." localSheetId="13" hidden="1">{#N/A,#N/A,FALSE,"CREDIT"}</definedName>
    <definedName name="wrn.CREDIT." localSheetId="14" hidden="1">{#N/A,#N/A,FALSE,"CREDIT"}</definedName>
    <definedName name="wrn.CREDIT." localSheetId="15" hidden="1">{#N/A,#N/A,FALSE,"CREDIT"}</definedName>
    <definedName name="wrn.CREDIT." localSheetId="16" hidden="1">{#N/A,#N/A,FALSE,"CREDIT"}</definedName>
    <definedName name="wrn.CREDIT." localSheetId="17" hidden="1">{#N/A,#N/A,FALSE,"CREDIT"}</definedName>
    <definedName name="wrn.CREDIT." localSheetId="18" hidden="1">{#N/A,#N/A,FALSE,"CREDIT"}</definedName>
    <definedName name="wrn.CREDIT." localSheetId="19" hidden="1">{#N/A,#N/A,FALSE,"CREDIT"}</definedName>
    <definedName name="wrn.CREDIT." localSheetId="20" hidden="1">{#N/A,#N/A,FALSE,"CREDIT"}</definedName>
    <definedName name="wrn.CREDIT." localSheetId="21" hidden="1">{#N/A,#N/A,FALSE,"CREDIT"}</definedName>
    <definedName name="wrn.CREDIT." localSheetId="22" hidden="1">{#N/A,#N/A,FALSE,"CREDIT"}</definedName>
    <definedName name="wrn.CREDIT." localSheetId="23" hidden="1">{#N/A,#N/A,FALSE,"CREDIT"}</definedName>
    <definedName name="wrn.CREDIT." localSheetId="24" hidden="1">{#N/A,#N/A,FALSE,"CREDIT"}</definedName>
    <definedName name="wrn.CREDIT." localSheetId="25" hidden="1">{#N/A,#N/A,FALSE,"CREDIT"}</definedName>
    <definedName name="wrn.CREDIT." localSheetId="26" hidden="1">{#N/A,#N/A,FALSE,"CREDIT"}</definedName>
    <definedName name="wrn.CREDIT." localSheetId="27" hidden="1">{#N/A,#N/A,FALSE,"CREDIT"}</definedName>
    <definedName name="wrn.CREDIT." localSheetId="28" hidden="1">{#N/A,#N/A,FALSE,"CREDIT"}</definedName>
    <definedName name="wrn.CREDIT." localSheetId="29" hidden="1">{#N/A,#N/A,FALSE,"CREDIT"}</definedName>
    <definedName name="wrn.CREDIT." localSheetId="30" hidden="1">{#N/A,#N/A,FALSE,"CREDIT"}</definedName>
    <definedName name="wrn.CREDIT." localSheetId="31" hidden="1">{#N/A,#N/A,FALSE,"CREDIT"}</definedName>
    <definedName name="wrn.CREDIT." localSheetId="32" hidden="1">{#N/A,#N/A,FALSE,"CREDIT"}</definedName>
    <definedName name="wrn.CREDIT." localSheetId="33" hidden="1">{#N/A,#N/A,FALSE,"CREDIT"}</definedName>
    <definedName name="wrn.CREDIT." localSheetId="34" hidden="1">{#N/A,#N/A,FALSE,"CREDIT"}</definedName>
    <definedName name="wrn.CREDIT." localSheetId="35" hidden="1">{#N/A,#N/A,FALSE,"CREDIT"}</definedName>
    <definedName name="wrn.CREDIT." localSheetId="36" hidden="1">{#N/A,#N/A,FALSE,"CREDIT"}</definedName>
    <definedName name="wrn.CREDIT." localSheetId="37" hidden="1">{#N/A,#N/A,FALSE,"CREDIT"}</definedName>
    <definedName name="wrn.CREDIT." localSheetId="38" hidden="1">{#N/A,#N/A,FALSE,"CREDIT"}</definedName>
    <definedName name="wrn.CREDIT." localSheetId="39" hidden="1">{#N/A,#N/A,FALSE,"CREDIT"}</definedName>
    <definedName name="wrn.CREDIT." localSheetId="40" hidden="1">{#N/A,#N/A,FALSE,"CREDIT"}</definedName>
    <definedName name="wrn.CREDIT." localSheetId="41" hidden="1">{#N/A,#N/A,FALSE,"CREDIT"}</definedName>
    <definedName name="wrn.CREDIT." localSheetId="42" hidden="1">{#N/A,#N/A,FALSE,"CREDIT"}</definedName>
    <definedName name="wrn.CREDIT." localSheetId="43" hidden="1">{#N/A,#N/A,FALSE,"CREDIT"}</definedName>
    <definedName name="wrn.CREDIT." localSheetId="44" hidden="1">{#N/A,#N/A,FALSE,"CREDIT"}</definedName>
    <definedName name="wrn.CREDIT." localSheetId="45" hidden="1">{#N/A,#N/A,FALSE,"CREDIT"}</definedName>
    <definedName name="wrn.CREDIT." localSheetId="46" hidden="1">{#N/A,#N/A,FALSE,"CREDIT"}</definedName>
    <definedName name="wrn.CREDIT." localSheetId="47" hidden="1">{#N/A,#N/A,FALSE,"CREDIT"}</definedName>
    <definedName name="wrn.CREDIT." localSheetId="48" hidden="1">{#N/A,#N/A,FALSE,"CREDIT"}</definedName>
    <definedName name="wrn.CREDIT." localSheetId="49" hidden="1">{#N/A,#N/A,FALSE,"CREDIT"}</definedName>
    <definedName name="wrn.CREDIT." localSheetId="50" hidden="1">{#N/A,#N/A,FALSE,"CREDIT"}</definedName>
    <definedName name="wrn.CREDIT." localSheetId="51" hidden="1">{#N/A,#N/A,FALSE,"CREDIT"}</definedName>
    <definedName name="wrn.CREDIT." localSheetId="52" hidden="1">{#N/A,#N/A,FALSE,"CREDIT"}</definedName>
    <definedName name="wrn.CREDIT." localSheetId="53" hidden="1">{#N/A,#N/A,FALSE,"CREDIT"}</definedName>
    <definedName name="wrn.CREDIT." localSheetId="54" hidden="1">{#N/A,#N/A,FALSE,"CREDIT"}</definedName>
    <definedName name="wrn.CREDIT." localSheetId="55" hidden="1">{#N/A,#N/A,FALSE,"CREDIT"}</definedName>
    <definedName name="wrn.CREDIT." localSheetId="56" hidden="1">{#N/A,#N/A,FALSE,"CREDIT"}</definedName>
    <definedName name="wrn.CREDIT." localSheetId="57" hidden="1">{#N/A,#N/A,FALSE,"CREDIT"}</definedName>
    <definedName name="wrn.CREDIT." localSheetId="58" hidden="1">{#N/A,#N/A,FALSE,"CREDIT"}</definedName>
    <definedName name="wrn.CREDIT." localSheetId="59" hidden="1">{#N/A,#N/A,FALSE,"CREDIT"}</definedName>
    <definedName name="wrn.CREDIT." hidden="1">{#N/A,#N/A,FALSE,"CREDIT"}</definedName>
    <definedName name="wrn.DEBTSVC." localSheetId="1" hidden="1">{#N/A,#N/A,FALSE,"DEBTSVC"}</definedName>
    <definedName name="wrn.DEBTSVC." localSheetId="4" hidden="1">{#N/A,#N/A,FALSE,"DEBTSVC"}</definedName>
    <definedName name="wrn.DEBTSVC." localSheetId="7" hidden="1">{#N/A,#N/A,FALSE,"DEBTSVC"}</definedName>
    <definedName name="wrn.DEBTSVC." localSheetId="8" hidden="1">{#N/A,#N/A,FALSE,"DEBTSVC"}</definedName>
    <definedName name="wrn.DEBTSVC." localSheetId="6" hidden="1">{#N/A,#N/A,FALSE,"DEBTSVC"}</definedName>
    <definedName name="wrn.DEBTSVC." localSheetId="9" hidden="1">{#N/A,#N/A,FALSE,"DEBTSVC"}</definedName>
    <definedName name="wrn.DEBTSVC." localSheetId="10" hidden="1">{#N/A,#N/A,FALSE,"DEBTSVC"}</definedName>
    <definedName name="wrn.DEBTSVC." localSheetId="11" hidden="1">{#N/A,#N/A,FALSE,"DEBTSVC"}</definedName>
    <definedName name="wrn.DEBTSVC." localSheetId="12" hidden="1">{#N/A,#N/A,FALSE,"DEBTSVC"}</definedName>
    <definedName name="wrn.DEBTSVC." localSheetId="13" hidden="1">{#N/A,#N/A,FALSE,"DEBTSVC"}</definedName>
    <definedName name="wrn.DEBTSVC." localSheetId="14" hidden="1">{#N/A,#N/A,FALSE,"DEBTSVC"}</definedName>
    <definedName name="wrn.DEBTSVC." localSheetId="15" hidden="1">{#N/A,#N/A,FALSE,"DEBTSVC"}</definedName>
    <definedName name="wrn.DEBTSVC." localSheetId="16" hidden="1">{#N/A,#N/A,FALSE,"DEBTSVC"}</definedName>
    <definedName name="wrn.DEBTSVC." localSheetId="17" hidden="1">{#N/A,#N/A,FALSE,"DEBTSVC"}</definedName>
    <definedName name="wrn.DEBTSVC." localSheetId="18" hidden="1">{#N/A,#N/A,FALSE,"DEBTSVC"}</definedName>
    <definedName name="wrn.DEBTSVC." localSheetId="19" hidden="1">{#N/A,#N/A,FALSE,"DEBTSVC"}</definedName>
    <definedName name="wrn.DEBTSVC." localSheetId="20" hidden="1">{#N/A,#N/A,FALSE,"DEBTSVC"}</definedName>
    <definedName name="wrn.DEBTSVC." localSheetId="21" hidden="1">{#N/A,#N/A,FALSE,"DEBTSVC"}</definedName>
    <definedName name="wrn.DEBTSVC." localSheetId="22" hidden="1">{#N/A,#N/A,FALSE,"DEBTSVC"}</definedName>
    <definedName name="wrn.DEBTSVC." localSheetId="23" hidden="1">{#N/A,#N/A,FALSE,"DEBTSVC"}</definedName>
    <definedName name="wrn.DEBTSVC." localSheetId="24" hidden="1">{#N/A,#N/A,FALSE,"DEBTSVC"}</definedName>
    <definedName name="wrn.DEBTSVC." localSheetId="25" hidden="1">{#N/A,#N/A,FALSE,"DEBTSVC"}</definedName>
    <definedName name="wrn.DEBTSVC." localSheetId="26" hidden="1">{#N/A,#N/A,FALSE,"DEBTSVC"}</definedName>
    <definedName name="wrn.DEBTSVC." localSheetId="27" hidden="1">{#N/A,#N/A,FALSE,"DEBTSVC"}</definedName>
    <definedName name="wrn.DEBTSVC." localSheetId="28" hidden="1">{#N/A,#N/A,FALSE,"DEBTSVC"}</definedName>
    <definedName name="wrn.DEBTSVC." localSheetId="29" hidden="1">{#N/A,#N/A,FALSE,"DEBTSVC"}</definedName>
    <definedName name="wrn.DEBTSVC." localSheetId="30" hidden="1">{#N/A,#N/A,FALSE,"DEBTSVC"}</definedName>
    <definedName name="wrn.DEBTSVC." localSheetId="31" hidden="1">{#N/A,#N/A,FALSE,"DEBTSVC"}</definedName>
    <definedName name="wrn.DEBTSVC." localSheetId="32" hidden="1">{#N/A,#N/A,FALSE,"DEBTSVC"}</definedName>
    <definedName name="wrn.DEBTSVC." localSheetId="33" hidden="1">{#N/A,#N/A,FALSE,"DEBTSVC"}</definedName>
    <definedName name="wrn.DEBTSVC." localSheetId="34" hidden="1">{#N/A,#N/A,FALSE,"DEBTSVC"}</definedName>
    <definedName name="wrn.DEBTSVC." localSheetId="35" hidden="1">{#N/A,#N/A,FALSE,"DEBTSVC"}</definedName>
    <definedName name="wrn.DEBTSVC." localSheetId="36" hidden="1">{#N/A,#N/A,FALSE,"DEBTSVC"}</definedName>
    <definedName name="wrn.DEBTSVC." localSheetId="37" hidden="1">{#N/A,#N/A,FALSE,"DEBTSVC"}</definedName>
    <definedName name="wrn.DEBTSVC." localSheetId="38" hidden="1">{#N/A,#N/A,FALSE,"DEBTSVC"}</definedName>
    <definedName name="wrn.DEBTSVC." localSheetId="39" hidden="1">{#N/A,#N/A,FALSE,"DEBTSVC"}</definedName>
    <definedName name="wrn.DEBTSVC." localSheetId="40" hidden="1">{#N/A,#N/A,FALSE,"DEBTSVC"}</definedName>
    <definedName name="wrn.DEBTSVC." localSheetId="41" hidden="1">{#N/A,#N/A,FALSE,"DEBTSVC"}</definedName>
    <definedName name="wrn.DEBTSVC." localSheetId="42" hidden="1">{#N/A,#N/A,FALSE,"DEBTSVC"}</definedName>
    <definedName name="wrn.DEBTSVC." localSheetId="43" hidden="1">{#N/A,#N/A,FALSE,"DEBTSVC"}</definedName>
    <definedName name="wrn.DEBTSVC." localSheetId="44" hidden="1">{#N/A,#N/A,FALSE,"DEBTSVC"}</definedName>
    <definedName name="wrn.DEBTSVC." localSheetId="45" hidden="1">{#N/A,#N/A,FALSE,"DEBTSVC"}</definedName>
    <definedName name="wrn.DEBTSVC." localSheetId="46" hidden="1">{#N/A,#N/A,FALSE,"DEBTSVC"}</definedName>
    <definedName name="wrn.DEBTSVC." localSheetId="47" hidden="1">{#N/A,#N/A,FALSE,"DEBTSVC"}</definedName>
    <definedName name="wrn.DEBTSVC." localSheetId="48" hidden="1">{#N/A,#N/A,FALSE,"DEBTSVC"}</definedName>
    <definedName name="wrn.DEBTSVC." localSheetId="49" hidden="1">{#N/A,#N/A,FALSE,"DEBTSVC"}</definedName>
    <definedName name="wrn.DEBTSVC." localSheetId="50" hidden="1">{#N/A,#N/A,FALSE,"DEBTSVC"}</definedName>
    <definedName name="wrn.DEBTSVC." localSheetId="51" hidden="1">{#N/A,#N/A,FALSE,"DEBTSVC"}</definedName>
    <definedName name="wrn.DEBTSVC." localSheetId="52" hidden="1">{#N/A,#N/A,FALSE,"DEBTSVC"}</definedName>
    <definedName name="wrn.DEBTSVC." localSheetId="53" hidden="1">{#N/A,#N/A,FALSE,"DEBTSVC"}</definedName>
    <definedName name="wrn.DEBTSVC." localSheetId="54" hidden="1">{#N/A,#N/A,FALSE,"DEBTSVC"}</definedName>
    <definedName name="wrn.DEBTSVC." localSheetId="55" hidden="1">{#N/A,#N/A,FALSE,"DEBTSVC"}</definedName>
    <definedName name="wrn.DEBTSVC." localSheetId="56" hidden="1">{#N/A,#N/A,FALSE,"DEBTSVC"}</definedName>
    <definedName name="wrn.DEBTSVC." localSheetId="57" hidden="1">{#N/A,#N/A,FALSE,"DEBTSVC"}</definedName>
    <definedName name="wrn.DEBTSVC." localSheetId="58" hidden="1">{#N/A,#N/A,FALSE,"DEBTSVC"}</definedName>
    <definedName name="wrn.DEBTSVC." localSheetId="59" hidden="1">{#N/A,#N/A,FALSE,"DEBTSVC"}</definedName>
    <definedName name="wrn.DEBTSVC." hidden="1">{#N/A,#N/A,FALSE,"DEBTSVC"}</definedName>
    <definedName name="wrn.DEPO." localSheetId="1" hidden="1">{#N/A,#N/A,FALSE,"DEPO"}</definedName>
    <definedName name="wrn.DEPO." localSheetId="4" hidden="1">{#N/A,#N/A,FALSE,"DEPO"}</definedName>
    <definedName name="wrn.DEPO." localSheetId="7" hidden="1">{#N/A,#N/A,FALSE,"DEPO"}</definedName>
    <definedName name="wrn.DEPO." localSheetId="8" hidden="1">{#N/A,#N/A,FALSE,"DEPO"}</definedName>
    <definedName name="wrn.DEPO." localSheetId="6" hidden="1">{#N/A,#N/A,FALSE,"DEPO"}</definedName>
    <definedName name="wrn.DEPO." localSheetId="9" hidden="1">{#N/A,#N/A,FALSE,"DEPO"}</definedName>
    <definedName name="wrn.DEPO." localSheetId="10" hidden="1">{#N/A,#N/A,FALSE,"DEPO"}</definedName>
    <definedName name="wrn.DEPO." localSheetId="11" hidden="1">{#N/A,#N/A,FALSE,"DEPO"}</definedName>
    <definedName name="wrn.DEPO." localSheetId="12" hidden="1">{#N/A,#N/A,FALSE,"DEPO"}</definedName>
    <definedName name="wrn.DEPO." localSheetId="13" hidden="1">{#N/A,#N/A,FALSE,"DEPO"}</definedName>
    <definedName name="wrn.DEPO." localSheetId="14" hidden="1">{#N/A,#N/A,FALSE,"DEPO"}</definedName>
    <definedName name="wrn.DEPO." localSheetId="15" hidden="1">{#N/A,#N/A,FALSE,"DEPO"}</definedName>
    <definedName name="wrn.DEPO." localSheetId="16" hidden="1">{#N/A,#N/A,FALSE,"DEPO"}</definedName>
    <definedName name="wrn.DEPO." localSheetId="17" hidden="1">{#N/A,#N/A,FALSE,"DEPO"}</definedName>
    <definedName name="wrn.DEPO." localSheetId="18" hidden="1">{#N/A,#N/A,FALSE,"DEPO"}</definedName>
    <definedName name="wrn.DEPO." localSheetId="19" hidden="1">{#N/A,#N/A,FALSE,"DEPO"}</definedName>
    <definedName name="wrn.DEPO." localSheetId="20" hidden="1">{#N/A,#N/A,FALSE,"DEPO"}</definedName>
    <definedName name="wrn.DEPO." localSheetId="21" hidden="1">{#N/A,#N/A,FALSE,"DEPO"}</definedName>
    <definedName name="wrn.DEPO." localSheetId="22" hidden="1">{#N/A,#N/A,FALSE,"DEPO"}</definedName>
    <definedName name="wrn.DEPO." localSheetId="23" hidden="1">{#N/A,#N/A,FALSE,"DEPO"}</definedName>
    <definedName name="wrn.DEPO." localSheetId="24" hidden="1">{#N/A,#N/A,FALSE,"DEPO"}</definedName>
    <definedName name="wrn.DEPO." localSheetId="25" hidden="1">{#N/A,#N/A,FALSE,"DEPO"}</definedName>
    <definedName name="wrn.DEPO." localSheetId="26" hidden="1">{#N/A,#N/A,FALSE,"DEPO"}</definedName>
    <definedName name="wrn.DEPO." localSheetId="27" hidden="1">{#N/A,#N/A,FALSE,"DEPO"}</definedName>
    <definedName name="wrn.DEPO." localSheetId="28" hidden="1">{#N/A,#N/A,FALSE,"DEPO"}</definedName>
    <definedName name="wrn.DEPO." localSheetId="29" hidden="1">{#N/A,#N/A,FALSE,"DEPO"}</definedName>
    <definedName name="wrn.DEPO." localSheetId="30" hidden="1">{#N/A,#N/A,FALSE,"DEPO"}</definedName>
    <definedName name="wrn.DEPO." localSheetId="31" hidden="1">{#N/A,#N/A,FALSE,"DEPO"}</definedName>
    <definedName name="wrn.DEPO." localSheetId="32" hidden="1">{#N/A,#N/A,FALSE,"DEPO"}</definedName>
    <definedName name="wrn.DEPO." localSheetId="33" hidden="1">{#N/A,#N/A,FALSE,"DEPO"}</definedName>
    <definedName name="wrn.DEPO." localSheetId="34" hidden="1">{#N/A,#N/A,FALSE,"DEPO"}</definedName>
    <definedName name="wrn.DEPO." localSheetId="35" hidden="1">{#N/A,#N/A,FALSE,"DEPO"}</definedName>
    <definedName name="wrn.DEPO." localSheetId="36" hidden="1">{#N/A,#N/A,FALSE,"DEPO"}</definedName>
    <definedName name="wrn.DEPO." localSheetId="37" hidden="1">{#N/A,#N/A,FALSE,"DEPO"}</definedName>
    <definedName name="wrn.DEPO." localSheetId="38" hidden="1">{#N/A,#N/A,FALSE,"DEPO"}</definedName>
    <definedName name="wrn.DEPO." localSheetId="39" hidden="1">{#N/A,#N/A,FALSE,"DEPO"}</definedName>
    <definedName name="wrn.DEPO." localSheetId="40" hidden="1">{#N/A,#N/A,FALSE,"DEPO"}</definedName>
    <definedName name="wrn.DEPO." localSheetId="41" hidden="1">{#N/A,#N/A,FALSE,"DEPO"}</definedName>
    <definedName name="wrn.DEPO." localSheetId="42" hidden="1">{#N/A,#N/A,FALSE,"DEPO"}</definedName>
    <definedName name="wrn.DEPO." localSheetId="43" hidden="1">{#N/A,#N/A,FALSE,"DEPO"}</definedName>
    <definedName name="wrn.DEPO." localSheetId="44" hidden="1">{#N/A,#N/A,FALSE,"DEPO"}</definedName>
    <definedName name="wrn.DEPO." localSheetId="45" hidden="1">{#N/A,#N/A,FALSE,"DEPO"}</definedName>
    <definedName name="wrn.DEPO." localSheetId="46" hidden="1">{#N/A,#N/A,FALSE,"DEPO"}</definedName>
    <definedName name="wrn.DEPO." localSheetId="47" hidden="1">{#N/A,#N/A,FALSE,"DEPO"}</definedName>
    <definedName name="wrn.DEPO." localSheetId="48" hidden="1">{#N/A,#N/A,FALSE,"DEPO"}</definedName>
    <definedName name="wrn.DEPO." localSheetId="49" hidden="1">{#N/A,#N/A,FALSE,"DEPO"}</definedName>
    <definedName name="wrn.DEPO." localSheetId="50" hidden="1">{#N/A,#N/A,FALSE,"DEPO"}</definedName>
    <definedName name="wrn.DEPO." localSheetId="51" hidden="1">{#N/A,#N/A,FALSE,"DEPO"}</definedName>
    <definedName name="wrn.DEPO." localSheetId="52" hidden="1">{#N/A,#N/A,FALSE,"DEPO"}</definedName>
    <definedName name="wrn.DEPO." localSheetId="53" hidden="1">{#N/A,#N/A,FALSE,"DEPO"}</definedName>
    <definedName name="wrn.DEPO." localSheetId="54" hidden="1">{#N/A,#N/A,FALSE,"DEPO"}</definedName>
    <definedName name="wrn.DEPO." localSheetId="55" hidden="1">{#N/A,#N/A,FALSE,"DEPO"}</definedName>
    <definedName name="wrn.DEPO." localSheetId="56" hidden="1">{#N/A,#N/A,FALSE,"DEPO"}</definedName>
    <definedName name="wrn.DEPO." localSheetId="57" hidden="1">{#N/A,#N/A,FALSE,"DEPO"}</definedName>
    <definedName name="wrn.DEPO." localSheetId="58" hidden="1">{#N/A,#N/A,FALSE,"DEPO"}</definedName>
    <definedName name="wrn.DEPO." localSheetId="59" hidden="1">{#N/A,#N/A,FALSE,"DEPO"}</definedName>
    <definedName name="wrn.DEPO." hidden="1">{#N/A,#N/A,FALSE,"DEPO"}</definedName>
    <definedName name="wrn.EXCISE." localSheetId="1" hidden="1">{#N/A,#N/A,FALSE,"EXCISE"}</definedName>
    <definedName name="wrn.EXCISE." localSheetId="4" hidden="1">{#N/A,#N/A,FALSE,"EXCISE"}</definedName>
    <definedName name="wrn.EXCISE." localSheetId="7" hidden="1">{#N/A,#N/A,FALSE,"EXCISE"}</definedName>
    <definedName name="wrn.EXCISE." localSheetId="8" hidden="1">{#N/A,#N/A,FALSE,"EXCISE"}</definedName>
    <definedName name="wrn.EXCISE." localSheetId="6" hidden="1">{#N/A,#N/A,FALSE,"EXCISE"}</definedName>
    <definedName name="wrn.EXCISE." localSheetId="9" hidden="1">{#N/A,#N/A,FALSE,"EXCISE"}</definedName>
    <definedName name="wrn.EXCISE." localSheetId="10" hidden="1">{#N/A,#N/A,FALSE,"EXCISE"}</definedName>
    <definedName name="wrn.EXCISE." localSheetId="11" hidden="1">{#N/A,#N/A,FALSE,"EXCISE"}</definedName>
    <definedName name="wrn.EXCISE." localSheetId="12" hidden="1">{#N/A,#N/A,FALSE,"EXCISE"}</definedName>
    <definedName name="wrn.EXCISE." localSheetId="13" hidden="1">{#N/A,#N/A,FALSE,"EXCISE"}</definedName>
    <definedName name="wrn.EXCISE." localSheetId="14" hidden="1">{#N/A,#N/A,FALSE,"EXCISE"}</definedName>
    <definedName name="wrn.EXCISE." localSheetId="15" hidden="1">{#N/A,#N/A,FALSE,"EXCISE"}</definedName>
    <definedName name="wrn.EXCISE." localSheetId="16" hidden="1">{#N/A,#N/A,FALSE,"EXCISE"}</definedName>
    <definedName name="wrn.EXCISE." localSheetId="17" hidden="1">{#N/A,#N/A,FALSE,"EXCISE"}</definedName>
    <definedName name="wrn.EXCISE." localSheetId="18" hidden="1">{#N/A,#N/A,FALSE,"EXCISE"}</definedName>
    <definedName name="wrn.EXCISE." localSheetId="19" hidden="1">{#N/A,#N/A,FALSE,"EXCISE"}</definedName>
    <definedName name="wrn.EXCISE." localSheetId="20" hidden="1">{#N/A,#N/A,FALSE,"EXCISE"}</definedName>
    <definedName name="wrn.EXCISE." localSheetId="21" hidden="1">{#N/A,#N/A,FALSE,"EXCISE"}</definedName>
    <definedName name="wrn.EXCISE." localSheetId="22" hidden="1">{#N/A,#N/A,FALSE,"EXCISE"}</definedName>
    <definedName name="wrn.EXCISE." localSheetId="23" hidden="1">{#N/A,#N/A,FALSE,"EXCISE"}</definedName>
    <definedName name="wrn.EXCISE." localSheetId="24" hidden="1">{#N/A,#N/A,FALSE,"EXCISE"}</definedName>
    <definedName name="wrn.EXCISE." localSheetId="25" hidden="1">{#N/A,#N/A,FALSE,"EXCISE"}</definedName>
    <definedName name="wrn.EXCISE." localSheetId="26" hidden="1">{#N/A,#N/A,FALSE,"EXCISE"}</definedName>
    <definedName name="wrn.EXCISE." localSheetId="27" hidden="1">{#N/A,#N/A,FALSE,"EXCISE"}</definedName>
    <definedName name="wrn.EXCISE." localSheetId="28" hidden="1">{#N/A,#N/A,FALSE,"EXCISE"}</definedName>
    <definedName name="wrn.EXCISE." localSheetId="29" hidden="1">{#N/A,#N/A,FALSE,"EXCISE"}</definedName>
    <definedName name="wrn.EXCISE." localSheetId="30" hidden="1">{#N/A,#N/A,FALSE,"EXCISE"}</definedName>
    <definedName name="wrn.EXCISE." localSheetId="31" hidden="1">{#N/A,#N/A,FALSE,"EXCISE"}</definedName>
    <definedName name="wrn.EXCISE." localSheetId="32" hidden="1">{#N/A,#N/A,FALSE,"EXCISE"}</definedName>
    <definedName name="wrn.EXCISE." localSheetId="33" hidden="1">{#N/A,#N/A,FALSE,"EXCISE"}</definedName>
    <definedName name="wrn.EXCISE." localSheetId="34" hidden="1">{#N/A,#N/A,FALSE,"EXCISE"}</definedName>
    <definedName name="wrn.EXCISE." localSheetId="35" hidden="1">{#N/A,#N/A,FALSE,"EXCISE"}</definedName>
    <definedName name="wrn.EXCISE." localSheetId="36" hidden="1">{#N/A,#N/A,FALSE,"EXCISE"}</definedName>
    <definedName name="wrn.EXCISE." localSheetId="37" hidden="1">{#N/A,#N/A,FALSE,"EXCISE"}</definedName>
    <definedName name="wrn.EXCISE." localSheetId="38" hidden="1">{#N/A,#N/A,FALSE,"EXCISE"}</definedName>
    <definedName name="wrn.EXCISE." localSheetId="39" hidden="1">{#N/A,#N/A,FALSE,"EXCISE"}</definedName>
    <definedName name="wrn.EXCISE." localSheetId="40" hidden="1">{#N/A,#N/A,FALSE,"EXCISE"}</definedName>
    <definedName name="wrn.EXCISE." localSheetId="41" hidden="1">{#N/A,#N/A,FALSE,"EXCISE"}</definedName>
    <definedName name="wrn.EXCISE." localSheetId="42" hidden="1">{#N/A,#N/A,FALSE,"EXCISE"}</definedName>
    <definedName name="wrn.EXCISE." localSheetId="43" hidden="1">{#N/A,#N/A,FALSE,"EXCISE"}</definedName>
    <definedName name="wrn.EXCISE." localSheetId="44" hidden="1">{#N/A,#N/A,FALSE,"EXCISE"}</definedName>
    <definedName name="wrn.EXCISE." localSheetId="45" hidden="1">{#N/A,#N/A,FALSE,"EXCISE"}</definedName>
    <definedName name="wrn.EXCISE." localSheetId="46" hidden="1">{#N/A,#N/A,FALSE,"EXCISE"}</definedName>
    <definedName name="wrn.EXCISE." localSheetId="47" hidden="1">{#N/A,#N/A,FALSE,"EXCISE"}</definedName>
    <definedName name="wrn.EXCISE." localSheetId="48" hidden="1">{#N/A,#N/A,FALSE,"EXCISE"}</definedName>
    <definedName name="wrn.EXCISE." localSheetId="49" hidden="1">{#N/A,#N/A,FALSE,"EXCISE"}</definedName>
    <definedName name="wrn.EXCISE." localSheetId="50" hidden="1">{#N/A,#N/A,FALSE,"EXCISE"}</definedName>
    <definedName name="wrn.EXCISE." localSheetId="51" hidden="1">{#N/A,#N/A,FALSE,"EXCISE"}</definedName>
    <definedName name="wrn.EXCISE." localSheetId="52" hidden="1">{#N/A,#N/A,FALSE,"EXCISE"}</definedName>
    <definedName name="wrn.EXCISE." localSheetId="53" hidden="1">{#N/A,#N/A,FALSE,"EXCISE"}</definedName>
    <definedName name="wrn.EXCISE." localSheetId="54" hidden="1">{#N/A,#N/A,FALSE,"EXCISE"}</definedName>
    <definedName name="wrn.EXCISE." localSheetId="55" hidden="1">{#N/A,#N/A,FALSE,"EXCISE"}</definedName>
    <definedName name="wrn.EXCISE." localSheetId="56" hidden="1">{#N/A,#N/A,FALSE,"EXCISE"}</definedName>
    <definedName name="wrn.EXCISE." localSheetId="57" hidden="1">{#N/A,#N/A,FALSE,"EXCISE"}</definedName>
    <definedName name="wrn.EXCISE." localSheetId="58" hidden="1">{#N/A,#N/A,FALSE,"EXCISE"}</definedName>
    <definedName name="wrn.EXCISE." localSheetId="59" hidden="1">{#N/A,#N/A,FALSE,"EXCISE"}</definedName>
    <definedName name="wrn.EXCISE." hidden="1">{#N/A,#N/A,FALSE,"EXCISE"}</definedName>
    <definedName name="wrn.EXRATE." localSheetId="1" hidden="1">{#N/A,#N/A,FALSE,"EXRATE"}</definedName>
    <definedName name="wrn.EXRATE." localSheetId="4" hidden="1">{#N/A,#N/A,FALSE,"EXRATE"}</definedName>
    <definedName name="wrn.EXRATE." localSheetId="7" hidden="1">{#N/A,#N/A,FALSE,"EXRATE"}</definedName>
    <definedName name="wrn.EXRATE." localSheetId="8" hidden="1">{#N/A,#N/A,FALSE,"EXRATE"}</definedName>
    <definedName name="wrn.EXRATE." localSheetId="6" hidden="1">{#N/A,#N/A,FALSE,"EXRATE"}</definedName>
    <definedName name="wrn.EXRATE." localSheetId="9" hidden="1">{#N/A,#N/A,FALSE,"EXRATE"}</definedName>
    <definedName name="wrn.EXRATE." localSheetId="10" hidden="1">{#N/A,#N/A,FALSE,"EXRATE"}</definedName>
    <definedName name="wrn.EXRATE." localSheetId="11" hidden="1">{#N/A,#N/A,FALSE,"EXRATE"}</definedName>
    <definedName name="wrn.EXRATE." localSheetId="12" hidden="1">{#N/A,#N/A,FALSE,"EXRATE"}</definedName>
    <definedName name="wrn.EXRATE." localSheetId="13" hidden="1">{#N/A,#N/A,FALSE,"EXRATE"}</definedName>
    <definedName name="wrn.EXRATE." localSheetId="14" hidden="1">{#N/A,#N/A,FALSE,"EXRATE"}</definedName>
    <definedName name="wrn.EXRATE." localSheetId="15" hidden="1">{#N/A,#N/A,FALSE,"EXRATE"}</definedName>
    <definedName name="wrn.EXRATE." localSheetId="16" hidden="1">{#N/A,#N/A,FALSE,"EXRATE"}</definedName>
    <definedName name="wrn.EXRATE." localSheetId="17" hidden="1">{#N/A,#N/A,FALSE,"EXRATE"}</definedName>
    <definedName name="wrn.EXRATE." localSheetId="18" hidden="1">{#N/A,#N/A,FALSE,"EXRATE"}</definedName>
    <definedName name="wrn.EXRATE." localSheetId="19" hidden="1">{#N/A,#N/A,FALSE,"EXRATE"}</definedName>
    <definedName name="wrn.EXRATE." localSheetId="20" hidden="1">{#N/A,#N/A,FALSE,"EXRATE"}</definedName>
    <definedName name="wrn.EXRATE." localSheetId="21" hidden="1">{#N/A,#N/A,FALSE,"EXRATE"}</definedName>
    <definedName name="wrn.EXRATE." localSheetId="22" hidden="1">{#N/A,#N/A,FALSE,"EXRATE"}</definedName>
    <definedName name="wrn.EXRATE." localSheetId="23" hidden="1">{#N/A,#N/A,FALSE,"EXRATE"}</definedName>
    <definedName name="wrn.EXRATE." localSheetId="24" hidden="1">{#N/A,#N/A,FALSE,"EXRATE"}</definedName>
    <definedName name="wrn.EXRATE." localSheetId="25" hidden="1">{#N/A,#N/A,FALSE,"EXRATE"}</definedName>
    <definedName name="wrn.EXRATE." localSheetId="26" hidden="1">{#N/A,#N/A,FALSE,"EXRATE"}</definedName>
    <definedName name="wrn.EXRATE." localSheetId="27" hidden="1">{#N/A,#N/A,FALSE,"EXRATE"}</definedName>
    <definedName name="wrn.EXRATE." localSheetId="28" hidden="1">{#N/A,#N/A,FALSE,"EXRATE"}</definedName>
    <definedName name="wrn.EXRATE." localSheetId="29" hidden="1">{#N/A,#N/A,FALSE,"EXRATE"}</definedName>
    <definedName name="wrn.EXRATE." localSheetId="30" hidden="1">{#N/A,#N/A,FALSE,"EXRATE"}</definedName>
    <definedName name="wrn.EXRATE." localSheetId="31" hidden="1">{#N/A,#N/A,FALSE,"EXRATE"}</definedName>
    <definedName name="wrn.EXRATE." localSheetId="32" hidden="1">{#N/A,#N/A,FALSE,"EXRATE"}</definedName>
    <definedName name="wrn.EXRATE." localSheetId="33" hidden="1">{#N/A,#N/A,FALSE,"EXRATE"}</definedName>
    <definedName name="wrn.EXRATE." localSheetId="34" hidden="1">{#N/A,#N/A,FALSE,"EXRATE"}</definedName>
    <definedName name="wrn.EXRATE." localSheetId="35" hidden="1">{#N/A,#N/A,FALSE,"EXRATE"}</definedName>
    <definedName name="wrn.EXRATE." localSheetId="36" hidden="1">{#N/A,#N/A,FALSE,"EXRATE"}</definedName>
    <definedName name="wrn.EXRATE." localSheetId="37" hidden="1">{#N/A,#N/A,FALSE,"EXRATE"}</definedName>
    <definedName name="wrn.EXRATE." localSheetId="38" hidden="1">{#N/A,#N/A,FALSE,"EXRATE"}</definedName>
    <definedName name="wrn.EXRATE." localSheetId="39" hidden="1">{#N/A,#N/A,FALSE,"EXRATE"}</definedName>
    <definedName name="wrn.EXRATE." localSheetId="40" hidden="1">{#N/A,#N/A,FALSE,"EXRATE"}</definedName>
    <definedName name="wrn.EXRATE." localSheetId="41" hidden="1">{#N/A,#N/A,FALSE,"EXRATE"}</definedName>
    <definedName name="wrn.EXRATE." localSheetId="42" hidden="1">{#N/A,#N/A,FALSE,"EXRATE"}</definedName>
    <definedName name="wrn.EXRATE." localSheetId="43" hidden="1">{#N/A,#N/A,FALSE,"EXRATE"}</definedName>
    <definedName name="wrn.EXRATE." localSheetId="44" hidden="1">{#N/A,#N/A,FALSE,"EXRATE"}</definedName>
    <definedName name="wrn.EXRATE." localSheetId="45" hidden="1">{#N/A,#N/A,FALSE,"EXRATE"}</definedName>
    <definedName name="wrn.EXRATE." localSheetId="46" hidden="1">{#N/A,#N/A,FALSE,"EXRATE"}</definedName>
    <definedName name="wrn.EXRATE." localSheetId="47" hidden="1">{#N/A,#N/A,FALSE,"EXRATE"}</definedName>
    <definedName name="wrn.EXRATE." localSheetId="48" hidden="1">{#N/A,#N/A,FALSE,"EXRATE"}</definedName>
    <definedName name="wrn.EXRATE." localSheetId="49" hidden="1">{#N/A,#N/A,FALSE,"EXRATE"}</definedName>
    <definedName name="wrn.EXRATE." localSheetId="50" hidden="1">{#N/A,#N/A,FALSE,"EXRATE"}</definedName>
    <definedName name="wrn.EXRATE." localSheetId="51" hidden="1">{#N/A,#N/A,FALSE,"EXRATE"}</definedName>
    <definedName name="wrn.EXRATE." localSheetId="52" hidden="1">{#N/A,#N/A,FALSE,"EXRATE"}</definedName>
    <definedName name="wrn.EXRATE." localSheetId="53" hidden="1">{#N/A,#N/A,FALSE,"EXRATE"}</definedName>
    <definedName name="wrn.EXRATE." localSheetId="54" hidden="1">{#N/A,#N/A,FALSE,"EXRATE"}</definedName>
    <definedName name="wrn.EXRATE." localSheetId="55" hidden="1">{#N/A,#N/A,FALSE,"EXRATE"}</definedName>
    <definedName name="wrn.EXRATE." localSheetId="56" hidden="1">{#N/A,#N/A,FALSE,"EXRATE"}</definedName>
    <definedName name="wrn.EXRATE." localSheetId="57" hidden="1">{#N/A,#N/A,FALSE,"EXRATE"}</definedName>
    <definedName name="wrn.EXRATE." localSheetId="58" hidden="1">{#N/A,#N/A,FALSE,"EXRATE"}</definedName>
    <definedName name="wrn.EXRATE." localSheetId="59" hidden="1">{#N/A,#N/A,FALSE,"EXRATE"}</definedName>
    <definedName name="wrn.EXRATE." hidden="1">{#N/A,#N/A,FALSE,"EXRATE"}</definedName>
    <definedName name="wrn.EXTDEBT." localSheetId="1" hidden="1">{#N/A,#N/A,FALSE,"EXTDEBT"}</definedName>
    <definedName name="wrn.EXTDEBT." localSheetId="4" hidden="1">{#N/A,#N/A,FALSE,"EXTDEBT"}</definedName>
    <definedName name="wrn.EXTDEBT." localSheetId="7" hidden="1">{#N/A,#N/A,FALSE,"EXTDEBT"}</definedName>
    <definedName name="wrn.EXTDEBT." localSheetId="8" hidden="1">{#N/A,#N/A,FALSE,"EXTDEBT"}</definedName>
    <definedName name="wrn.EXTDEBT." localSheetId="6" hidden="1">{#N/A,#N/A,FALSE,"EXTDEBT"}</definedName>
    <definedName name="wrn.EXTDEBT." localSheetId="9" hidden="1">{#N/A,#N/A,FALSE,"EXTDEBT"}</definedName>
    <definedName name="wrn.EXTDEBT." localSheetId="10" hidden="1">{#N/A,#N/A,FALSE,"EXTDEBT"}</definedName>
    <definedName name="wrn.EXTDEBT." localSheetId="11" hidden="1">{#N/A,#N/A,FALSE,"EXTDEBT"}</definedName>
    <definedName name="wrn.EXTDEBT." localSheetId="12" hidden="1">{#N/A,#N/A,FALSE,"EXTDEBT"}</definedName>
    <definedName name="wrn.EXTDEBT." localSheetId="13" hidden="1">{#N/A,#N/A,FALSE,"EXTDEBT"}</definedName>
    <definedName name="wrn.EXTDEBT." localSheetId="14" hidden="1">{#N/A,#N/A,FALSE,"EXTDEBT"}</definedName>
    <definedName name="wrn.EXTDEBT." localSheetId="15" hidden="1">{#N/A,#N/A,FALSE,"EXTDEBT"}</definedName>
    <definedName name="wrn.EXTDEBT." localSheetId="16" hidden="1">{#N/A,#N/A,FALSE,"EXTDEBT"}</definedName>
    <definedName name="wrn.EXTDEBT." localSheetId="17" hidden="1">{#N/A,#N/A,FALSE,"EXTDEBT"}</definedName>
    <definedName name="wrn.EXTDEBT." localSheetId="18" hidden="1">{#N/A,#N/A,FALSE,"EXTDEBT"}</definedName>
    <definedName name="wrn.EXTDEBT." localSheetId="19" hidden="1">{#N/A,#N/A,FALSE,"EXTDEBT"}</definedName>
    <definedName name="wrn.EXTDEBT." localSheetId="20" hidden="1">{#N/A,#N/A,FALSE,"EXTDEBT"}</definedName>
    <definedName name="wrn.EXTDEBT." localSheetId="21" hidden="1">{#N/A,#N/A,FALSE,"EXTDEBT"}</definedName>
    <definedName name="wrn.EXTDEBT." localSheetId="22" hidden="1">{#N/A,#N/A,FALSE,"EXTDEBT"}</definedName>
    <definedName name="wrn.EXTDEBT." localSheetId="23" hidden="1">{#N/A,#N/A,FALSE,"EXTDEBT"}</definedName>
    <definedName name="wrn.EXTDEBT." localSheetId="24" hidden="1">{#N/A,#N/A,FALSE,"EXTDEBT"}</definedName>
    <definedName name="wrn.EXTDEBT." localSheetId="25" hidden="1">{#N/A,#N/A,FALSE,"EXTDEBT"}</definedName>
    <definedName name="wrn.EXTDEBT." localSheetId="26" hidden="1">{#N/A,#N/A,FALSE,"EXTDEBT"}</definedName>
    <definedName name="wrn.EXTDEBT." localSheetId="27" hidden="1">{#N/A,#N/A,FALSE,"EXTDEBT"}</definedName>
    <definedName name="wrn.EXTDEBT." localSheetId="28" hidden="1">{#N/A,#N/A,FALSE,"EXTDEBT"}</definedName>
    <definedName name="wrn.EXTDEBT." localSheetId="29" hidden="1">{#N/A,#N/A,FALSE,"EXTDEBT"}</definedName>
    <definedName name="wrn.EXTDEBT." localSheetId="30" hidden="1">{#N/A,#N/A,FALSE,"EXTDEBT"}</definedName>
    <definedName name="wrn.EXTDEBT." localSheetId="31" hidden="1">{#N/A,#N/A,FALSE,"EXTDEBT"}</definedName>
    <definedName name="wrn.EXTDEBT." localSheetId="32" hidden="1">{#N/A,#N/A,FALSE,"EXTDEBT"}</definedName>
    <definedName name="wrn.EXTDEBT." localSheetId="33" hidden="1">{#N/A,#N/A,FALSE,"EXTDEBT"}</definedName>
    <definedName name="wrn.EXTDEBT." localSheetId="34" hidden="1">{#N/A,#N/A,FALSE,"EXTDEBT"}</definedName>
    <definedName name="wrn.EXTDEBT." localSheetId="35" hidden="1">{#N/A,#N/A,FALSE,"EXTDEBT"}</definedName>
    <definedName name="wrn.EXTDEBT." localSheetId="36" hidden="1">{#N/A,#N/A,FALSE,"EXTDEBT"}</definedName>
    <definedName name="wrn.EXTDEBT." localSheetId="37" hidden="1">{#N/A,#N/A,FALSE,"EXTDEBT"}</definedName>
    <definedName name="wrn.EXTDEBT." localSheetId="38" hidden="1">{#N/A,#N/A,FALSE,"EXTDEBT"}</definedName>
    <definedName name="wrn.EXTDEBT." localSheetId="39" hidden="1">{#N/A,#N/A,FALSE,"EXTDEBT"}</definedName>
    <definedName name="wrn.EXTDEBT." localSheetId="40" hidden="1">{#N/A,#N/A,FALSE,"EXTDEBT"}</definedName>
    <definedName name="wrn.EXTDEBT." localSheetId="41" hidden="1">{#N/A,#N/A,FALSE,"EXTDEBT"}</definedName>
    <definedName name="wrn.EXTDEBT." localSheetId="42" hidden="1">{#N/A,#N/A,FALSE,"EXTDEBT"}</definedName>
    <definedName name="wrn.EXTDEBT." localSheetId="43" hidden="1">{#N/A,#N/A,FALSE,"EXTDEBT"}</definedName>
    <definedName name="wrn.EXTDEBT." localSheetId="44" hidden="1">{#N/A,#N/A,FALSE,"EXTDEBT"}</definedName>
    <definedName name="wrn.EXTDEBT." localSheetId="45" hidden="1">{#N/A,#N/A,FALSE,"EXTDEBT"}</definedName>
    <definedName name="wrn.EXTDEBT." localSheetId="46" hidden="1">{#N/A,#N/A,FALSE,"EXTDEBT"}</definedName>
    <definedName name="wrn.EXTDEBT." localSheetId="47" hidden="1">{#N/A,#N/A,FALSE,"EXTDEBT"}</definedName>
    <definedName name="wrn.EXTDEBT." localSheetId="48" hidden="1">{#N/A,#N/A,FALSE,"EXTDEBT"}</definedName>
    <definedName name="wrn.EXTDEBT." localSheetId="49" hidden="1">{#N/A,#N/A,FALSE,"EXTDEBT"}</definedName>
    <definedName name="wrn.EXTDEBT." localSheetId="50" hidden="1">{#N/A,#N/A,FALSE,"EXTDEBT"}</definedName>
    <definedName name="wrn.EXTDEBT." localSheetId="51" hidden="1">{#N/A,#N/A,FALSE,"EXTDEBT"}</definedName>
    <definedName name="wrn.EXTDEBT." localSheetId="52" hidden="1">{#N/A,#N/A,FALSE,"EXTDEBT"}</definedName>
    <definedName name="wrn.EXTDEBT." localSheetId="53" hidden="1">{#N/A,#N/A,FALSE,"EXTDEBT"}</definedName>
    <definedName name="wrn.EXTDEBT." localSheetId="54" hidden="1">{#N/A,#N/A,FALSE,"EXTDEBT"}</definedName>
    <definedName name="wrn.EXTDEBT." localSheetId="55" hidden="1">{#N/A,#N/A,FALSE,"EXTDEBT"}</definedName>
    <definedName name="wrn.EXTDEBT." localSheetId="56" hidden="1">{#N/A,#N/A,FALSE,"EXTDEBT"}</definedName>
    <definedName name="wrn.EXTDEBT." localSheetId="57" hidden="1">{#N/A,#N/A,FALSE,"EXTDEBT"}</definedName>
    <definedName name="wrn.EXTDEBT." localSheetId="58" hidden="1">{#N/A,#N/A,FALSE,"EXTDEBT"}</definedName>
    <definedName name="wrn.EXTDEBT." localSheetId="59" hidden="1">{#N/A,#N/A,FALSE,"EXTDEBT"}</definedName>
    <definedName name="wrn.EXTDEBT." hidden="1">{#N/A,#N/A,FALSE,"EXTDEBT"}</definedName>
    <definedName name="wrn.EXTRABUDGT." localSheetId="1" hidden="1">{#N/A,#N/A,FALSE,"EXTRABUDGT"}</definedName>
    <definedName name="wrn.EXTRABUDGT." localSheetId="4" hidden="1">{#N/A,#N/A,FALSE,"EXTRABUDGT"}</definedName>
    <definedName name="wrn.EXTRABUDGT." localSheetId="7" hidden="1">{#N/A,#N/A,FALSE,"EXTRABUDGT"}</definedName>
    <definedName name="wrn.EXTRABUDGT." localSheetId="8" hidden="1">{#N/A,#N/A,FALSE,"EXTRABUDGT"}</definedName>
    <definedName name="wrn.EXTRABUDGT." localSheetId="6" hidden="1">{#N/A,#N/A,FALSE,"EXTRABUDGT"}</definedName>
    <definedName name="wrn.EXTRABUDGT." localSheetId="9" hidden="1">{#N/A,#N/A,FALSE,"EXTRABUDGT"}</definedName>
    <definedName name="wrn.EXTRABUDGT." localSheetId="10" hidden="1">{#N/A,#N/A,FALSE,"EXTRABUDGT"}</definedName>
    <definedName name="wrn.EXTRABUDGT." localSheetId="11" hidden="1">{#N/A,#N/A,FALSE,"EXTRABUDGT"}</definedName>
    <definedName name="wrn.EXTRABUDGT." localSheetId="12" hidden="1">{#N/A,#N/A,FALSE,"EXTRABUDGT"}</definedName>
    <definedName name="wrn.EXTRABUDGT." localSheetId="13" hidden="1">{#N/A,#N/A,FALSE,"EXTRABUDGT"}</definedName>
    <definedName name="wrn.EXTRABUDGT." localSheetId="14" hidden="1">{#N/A,#N/A,FALSE,"EXTRABUDGT"}</definedName>
    <definedName name="wrn.EXTRABUDGT." localSheetId="15" hidden="1">{#N/A,#N/A,FALSE,"EXTRABUDGT"}</definedName>
    <definedName name="wrn.EXTRABUDGT." localSheetId="16" hidden="1">{#N/A,#N/A,FALSE,"EXTRABUDGT"}</definedName>
    <definedName name="wrn.EXTRABUDGT." localSheetId="17" hidden="1">{#N/A,#N/A,FALSE,"EXTRABUDGT"}</definedName>
    <definedName name="wrn.EXTRABUDGT." localSheetId="18" hidden="1">{#N/A,#N/A,FALSE,"EXTRABUDGT"}</definedName>
    <definedName name="wrn.EXTRABUDGT." localSheetId="19" hidden="1">{#N/A,#N/A,FALSE,"EXTRABUDGT"}</definedName>
    <definedName name="wrn.EXTRABUDGT." localSheetId="20" hidden="1">{#N/A,#N/A,FALSE,"EXTRABUDGT"}</definedName>
    <definedName name="wrn.EXTRABUDGT." localSheetId="21" hidden="1">{#N/A,#N/A,FALSE,"EXTRABUDGT"}</definedName>
    <definedName name="wrn.EXTRABUDGT." localSheetId="22" hidden="1">{#N/A,#N/A,FALSE,"EXTRABUDGT"}</definedName>
    <definedName name="wrn.EXTRABUDGT." localSheetId="23" hidden="1">{#N/A,#N/A,FALSE,"EXTRABUDGT"}</definedName>
    <definedName name="wrn.EXTRABUDGT." localSheetId="24" hidden="1">{#N/A,#N/A,FALSE,"EXTRABUDGT"}</definedName>
    <definedName name="wrn.EXTRABUDGT." localSheetId="25" hidden="1">{#N/A,#N/A,FALSE,"EXTRABUDGT"}</definedName>
    <definedName name="wrn.EXTRABUDGT." localSheetId="26" hidden="1">{#N/A,#N/A,FALSE,"EXTRABUDGT"}</definedName>
    <definedName name="wrn.EXTRABUDGT." localSheetId="27" hidden="1">{#N/A,#N/A,FALSE,"EXTRABUDGT"}</definedName>
    <definedName name="wrn.EXTRABUDGT." localSheetId="28" hidden="1">{#N/A,#N/A,FALSE,"EXTRABUDGT"}</definedName>
    <definedName name="wrn.EXTRABUDGT." localSheetId="29" hidden="1">{#N/A,#N/A,FALSE,"EXTRABUDGT"}</definedName>
    <definedName name="wrn.EXTRABUDGT." localSheetId="30" hidden="1">{#N/A,#N/A,FALSE,"EXTRABUDGT"}</definedName>
    <definedName name="wrn.EXTRABUDGT." localSheetId="31" hidden="1">{#N/A,#N/A,FALSE,"EXTRABUDGT"}</definedName>
    <definedName name="wrn.EXTRABUDGT." localSheetId="32" hidden="1">{#N/A,#N/A,FALSE,"EXTRABUDGT"}</definedName>
    <definedName name="wrn.EXTRABUDGT." localSheetId="33" hidden="1">{#N/A,#N/A,FALSE,"EXTRABUDGT"}</definedName>
    <definedName name="wrn.EXTRABUDGT." localSheetId="34" hidden="1">{#N/A,#N/A,FALSE,"EXTRABUDGT"}</definedName>
    <definedName name="wrn.EXTRABUDGT." localSheetId="35" hidden="1">{#N/A,#N/A,FALSE,"EXTRABUDGT"}</definedName>
    <definedName name="wrn.EXTRABUDGT." localSheetId="36" hidden="1">{#N/A,#N/A,FALSE,"EXTRABUDGT"}</definedName>
    <definedName name="wrn.EXTRABUDGT." localSheetId="37" hidden="1">{#N/A,#N/A,FALSE,"EXTRABUDGT"}</definedName>
    <definedName name="wrn.EXTRABUDGT." localSheetId="38" hidden="1">{#N/A,#N/A,FALSE,"EXTRABUDGT"}</definedName>
    <definedName name="wrn.EXTRABUDGT." localSheetId="39" hidden="1">{#N/A,#N/A,FALSE,"EXTRABUDGT"}</definedName>
    <definedName name="wrn.EXTRABUDGT." localSheetId="40" hidden="1">{#N/A,#N/A,FALSE,"EXTRABUDGT"}</definedName>
    <definedName name="wrn.EXTRABUDGT." localSheetId="41" hidden="1">{#N/A,#N/A,FALSE,"EXTRABUDGT"}</definedName>
    <definedName name="wrn.EXTRABUDGT." localSheetId="42" hidden="1">{#N/A,#N/A,FALSE,"EXTRABUDGT"}</definedName>
    <definedName name="wrn.EXTRABUDGT." localSheetId="43" hidden="1">{#N/A,#N/A,FALSE,"EXTRABUDGT"}</definedName>
    <definedName name="wrn.EXTRABUDGT." localSheetId="44" hidden="1">{#N/A,#N/A,FALSE,"EXTRABUDGT"}</definedName>
    <definedName name="wrn.EXTRABUDGT." localSheetId="45" hidden="1">{#N/A,#N/A,FALSE,"EXTRABUDGT"}</definedName>
    <definedName name="wrn.EXTRABUDGT." localSheetId="46" hidden="1">{#N/A,#N/A,FALSE,"EXTRABUDGT"}</definedName>
    <definedName name="wrn.EXTRABUDGT." localSheetId="47" hidden="1">{#N/A,#N/A,FALSE,"EXTRABUDGT"}</definedName>
    <definedName name="wrn.EXTRABUDGT." localSheetId="48" hidden="1">{#N/A,#N/A,FALSE,"EXTRABUDGT"}</definedName>
    <definedName name="wrn.EXTRABUDGT." localSheetId="49" hidden="1">{#N/A,#N/A,FALSE,"EXTRABUDGT"}</definedName>
    <definedName name="wrn.EXTRABUDGT." localSheetId="50" hidden="1">{#N/A,#N/A,FALSE,"EXTRABUDGT"}</definedName>
    <definedName name="wrn.EXTRABUDGT." localSheetId="51" hidden="1">{#N/A,#N/A,FALSE,"EXTRABUDGT"}</definedName>
    <definedName name="wrn.EXTRABUDGT." localSheetId="52" hidden="1">{#N/A,#N/A,FALSE,"EXTRABUDGT"}</definedName>
    <definedName name="wrn.EXTRABUDGT." localSheetId="53" hidden="1">{#N/A,#N/A,FALSE,"EXTRABUDGT"}</definedName>
    <definedName name="wrn.EXTRABUDGT." localSheetId="54" hidden="1">{#N/A,#N/A,FALSE,"EXTRABUDGT"}</definedName>
    <definedName name="wrn.EXTRABUDGT." localSheetId="55" hidden="1">{#N/A,#N/A,FALSE,"EXTRABUDGT"}</definedName>
    <definedName name="wrn.EXTRABUDGT." localSheetId="56" hidden="1">{#N/A,#N/A,FALSE,"EXTRABUDGT"}</definedName>
    <definedName name="wrn.EXTRABUDGT." localSheetId="57" hidden="1">{#N/A,#N/A,FALSE,"EXTRABUDGT"}</definedName>
    <definedName name="wrn.EXTRABUDGT." localSheetId="58" hidden="1">{#N/A,#N/A,FALSE,"EXTRABUDGT"}</definedName>
    <definedName name="wrn.EXTRABUDGT." localSheetId="59" hidden="1">{#N/A,#N/A,FALSE,"EXTRABUDGT"}</definedName>
    <definedName name="wrn.EXTRABUDGT." hidden="1">{#N/A,#N/A,FALSE,"EXTRABUDGT"}</definedName>
    <definedName name="wrn.EXTRABUDGT2." localSheetId="1" hidden="1">{#N/A,#N/A,FALSE,"EXTRABUDGT2"}</definedName>
    <definedName name="wrn.EXTRABUDGT2." localSheetId="4" hidden="1">{#N/A,#N/A,FALSE,"EXTRABUDGT2"}</definedName>
    <definedName name="wrn.EXTRABUDGT2." localSheetId="7" hidden="1">{#N/A,#N/A,FALSE,"EXTRABUDGT2"}</definedName>
    <definedName name="wrn.EXTRABUDGT2." localSheetId="8" hidden="1">{#N/A,#N/A,FALSE,"EXTRABUDGT2"}</definedName>
    <definedName name="wrn.EXTRABUDGT2." localSheetId="6" hidden="1">{#N/A,#N/A,FALSE,"EXTRABUDGT2"}</definedName>
    <definedName name="wrn.EXTRABUDGT2." localSheetId="9" hidden="1">{#N/A,#N/A,FALSE,"EXTRABUDGT2"}</definedName>
    <definedName name="wrn.EXTRABUDGT2." localSheetId="10" hidden="1">{#N/A,#N/A,FALSE,"EXTRABUDGT2"}</definedName>
    <definedName name="wrn.EXTRABUDGT2." localSheetId="11" hidden="1">{#N/A,#N/A,FALSE,"EXTRABUDGT2"}</definedName>
    <definedName name="wrn.EXTRABUDGT2." localSheetId="12" hidden="1">{#N/A,#N/A,FALSE,"EXTRABUDGT2"}</definedName>
    <definedName name="wrn.EXTRABUDGT2." localSheetId="13" hidden="1">{#N/A,#N/A,FALSE,"EXTRABUDGT2"}</definedName>
    <definedName name="wrn.EXTRABUDGT2." localSheetId="14" hidden="1">{#N/A,#N/A,FALSE,"EXTRABUDGT2"}</definedName>
    <definedName name="wrn.EXTRABUDGT2." localSheetId="15" hidden="1">{#N/A,#N/A,FALSE,"EXTRABUDGT2"}</definedName>
    <definedName name="wrn.EXTRABUDGT2." localSheetId="16" hidden="1">{#N/A,#N/A,FALSE,"EXTRABUDGT2"}</definedName>
    <definedName name="wrn.EXTRABUDGT2." localSheetId="17" hidden="1">{#N/A,#N/A,FALSE,"EXTRABUDGT2"}</definedName>
    <definedName name="wrn.EXTRABUDGT2." localSheetId="18" hidden="1">{#N/A,#N/A,FALSE,"EXTRABUDGT2"}</definedName>
    <definedName name="wrn.EXTRABUDGT2." localSheetId="19" hidden="1">{#N/A,#N/A,FALSE,"EXTRABUDGT2"}</definedName>
    <definedName name="wrn.EXTRABUDGT2." localSheetId="20" hidden="1">{#N/A,#N/A,FALSE,"EXTRABUDGT2"}</definedName>
    <definedName name="wrn.EXTRABUDGT2." localSheetId="21" hidden="1">{#N/A,#N/A,FALSE,"EXTRABUDGT2"}</definedName>
    <definedName name="wrn.EXTRABUDGT2." localSheetId="22" hidden="1">{#N/A,#N/A,FALSE,"EXTRABUDGT2"}</definedName>
    <definedName name="wrn.EXTRABUDGT2." localSheetId="23" hidden="1">{#N/A,#N/A,FALSE,"EXTRABUDGT2"}</definedName>
    <definedName name="wrn.EXTRABUDGT2." localSheetId="24" hidden="1">{#N/A,#N/A,FALSE,"EXTRABUDGT2"}</definedName>
    <definedName name="wrn.EXTRABUDGT2." localSheetId="25" hidden="1">{#N/A,#N/A,FALSE,"EXTRABUDGT2"}</definedName>
    <definedName name="wrn.EXTRABUDGT2." localSheetId="26" hidden="1">{#N/A,#N/A,FALSE,"EXTRABUDGT2"}</definedName>
    <definedName name="wrn.EXTRABUDGT2." localSheetId="27" hidden="1">{#N/A,#N/A,FALSE,"EXTRABUDGT2"}</definedName>
    <definedName name="wrn.EXTRABUDGT2." localSheetId="28" hidden="1">{#N/A,#N/A,FALSE,"EXTRABUDGT2"}</definedName>
    <definedName name="wrn.EXTRABUDGT2." localSheetId="29" hidden="1">{#N/A,#N/A,FALSE,"EXTRABUDGT2"}</definedName>
    <definedName name="wrn.EXTRABUDGT2." localSheetId="30" hidden="1">{#N/A,#N/A,FALSE,"EXTRABUDGT2"}</definedName>
    <definedName name="wrn.EXTRABUDGT2." localSheetId="31" hidden="1">{#N/A,#N/A,FALSE,"EXTRABUDGT2"}</definedName>
    <definedName name="wrn.EXTRABUDGT2." localSheetId="32" hidden="1">{#N/A,#N/A,FALSE,"EXTRABUDGT2"}</definedName>
    <definedName name="wrn.EXTRABUDGT2." localSheetId="33" hidden="1">{#N/A,#N/A,FALSE,"EXTRABUDGT2"}</definedName>
    <definedName name="wrn.EXTRABUDGT2." localSheetId="34" hidden="1">{#N/A,#N/A,FALSE,"EXTRABUDGT2"}</definedName>
    <definedName name="wrn.EXTRABUDGT2." localSheetId="35" hidden="1">{#N/A,#N/A,FALSE,"EXTRABUDGT2"}</definedName>
    <definedName name="wrn.EXTRABUDGT2." localSheetId="36" hidden="1">{#N/A,#N/A,FALSE,"EXTRABUDGT2"}</definedName>
    <definedName name="wrn.EXTRABUDGT2." localSheetId="37" hidden="1">{#N/A,#N/A,FALSE,"EXTRABUDGT2"}</definedName>
    <definedName name="wrn.EXTRABUDGT2." localSheetId="38" hidden="1">{#N/A,#N/A,FALSE,"EXTRABUDGT2"}</definedName>
    <definedName name="wrn.EXTRABUDGT2." localSheetId="39" hidden="1">{#N/A,#N/A,FALSE,"EXTRABUDGT2"}</definedName>
    <definedName name="wrn.EXTRABUDGT2." localSheetId="40" hidden="1">{#N/A,#N/A,FALSE,"EXTRABUDGT2"}</definedName>
    <definedName name="wrn.EXTRABUDGT2." localSheetId="41" hidden="1">{#N/A,#N/A,FALSE,"EXTRABUDGT2"}</definedName>
    <definedName name="wrn.EXTRABUDGT2." localSheetId="42" hidden="1">{#N/A,#N/A,FALSE,"EXTRABUDGT2"}</definedName>
    <definedName name="wrn.EXTRABUDGT2." localSheetId="43" hidden="1">{#N/A,#N/A,FALSE,"EXTRABUDGT2"}</definedName>
    <definedName name="wrn.EXTRABUDGT2." localSheetId="44" hidden="1">{#N/A,#N/A,FALSE,"EXTRABUDGT2"}</definedName>
    <definedName name="wrn.EXTRABUDGT2." localSheetId="45" hidden="1">{#N/A,#N/A,FALSE,"EXTRABUDGT2"}</definedName>
    <definedName name="wrn.EXTRABUDGT2." localSheetId="46" hidden="1">{#N/A,#N/A,FALSE,"EXTRABUDGT2"}</definedName>
    <definedName name="wrn.EXTRABUDGT2." localSheetId="47" hidden="1">{#N/A,#N/A,FALSE,"EXTRABUDGT2"}</definedName>
    <definedName name="wrn.EXTRABUDGT2." localSheetId="48" hidden="1">{#N/A,#N/A,FALSE,"EXTRABUDGT2"}</definedName>
    <definedName name="wrn.EXTRABUDGT2." localSheetId="49" hidden="1">{#N/A,#N/A,FALSE,"EXTRABUDGT2"}</definedName>
    <definedName name="wrn.EXTRABUDGT2." localSheetId="50" hidden="1">{#N/A,#N/A,FALSE,"EXTRABUDGT2"}</definedName>
    <definedName name="wrn.EXTRABUDGT2." localSheetId="51" hidden="1">{#N/A,#N/A,FALSE,"EXTRABUDGT2"}</definedName>
    <definedName name="wrn.EXTRABUDGT2." localSheetId="52" hidden="1">{#N/A,#N/A,FALSE,"EXTRABUDGT2"}</definedName>
    <definedName name="wrn.EXTRABUDGT2." localSheetId="53" hidden="1">{#N/A,#N/A,FALSE,"EXTRABUDGT2"}</definedName>
    <definedName name="wrn.EXTRABUDGT2." localSheetId="54" hidden="1">{#N/A,#N/A,FALSE,"EXTRABUDGT2"}</definedName>
    <definedName name="wrn.EXTRABUDGT2." localSheetId="55" hidden="1">{#N/A,#N/A,FALSE,"EXTRABUDGT2"}</definedName>
    <definedName name="wrn.EXTRABUDGT2." localSheetId="56" hidden="1">{#N/A,#N/A,FALSE,"EXTRABUDGT2"}</definedName>
    <definedName name="wrn.EXTRABUDGT2." localSheetId="57" hidden="1">{#N/A,#N/A,FALSE,"EXTRABUDGT2"}</definedName>
    <definedName name="wrn.EXTRABUDGT2." localSheetId="58" hidden="1">{#N/A,#N/A,FALSE,"EXTRABUDGT2"}</definedName>
    <definedName name="wrn.EXTRABUDGT2." localSheetId="59" hidden="1">{#N/A,#N/A,FALSE,"EXTRABUDGT2"}</definedName>
    <definedName name="wrn.EXTRABUDGT2." hidden="1">{#N/A,#N/A,FALSE,"EXTRABUDGT2"}</definedName>
    <definedName name="wrn.flash." localSheetId="1" hidden="1">{"pl",#N/A,FALSE,"P&amp;L";"scpl",#N/A,FALSE,"scpl"}</definedName>
    <definedName name="wrn.flash." localSheetId="4" hidden="1">{"pl",#N/A,FALSE,"P&amp;L";"scpl",#N/A,FALSE,"scpl"}</definedName>
    <definedName name="wrn.flash." localSheetId="7" hidden="1">{"pl",#N/A,FALSE,"P&amp;L";"scpl",#N/A,FALSE,"scpl"}</definedName>
    <definedName name="wrn.flash." localSheetId="8" hidden="1">{"pl",#N/A,FALSE,"P&amp;L";"scpl",#N/A,FALSE,"scpl"}</definedName>
    <definedName name="wrn.flash." localSheetId="6" hidden="1">{"pl",#N/A,FALSE,"P&amp;L";"scpl",#N/A,FALSE,"scpl"}</definedName>
    <definedName name="wrn.flash." localSheetId="9" hidden="1">{"pl",#N/A,FALSE,"P&amp;L";"scpl",#N/A,FALSE,"scpl"}</definedName>
    <definedName name="wrn.flash." localSheetId="10" hidden="1">{"pl",#N/A,FALSE,"P&amp;L";"scpl",#N/A,FALSE,"scpl"}</definedName>
    <definedName name="wrn.flash." localSheetId="11" hidden="1">{"pl",#N/A,FALSE,"P&amp;L";"scpl",#N/A,FALSE,"scpl"}</definedName>
    <definedName name="wrn.flash." localSheetId="12" hidden="1">{"pl",#N/A,FALSE,"P&amp;L";"scpl",#N/A,FALSE,"scpl"}</definedName>
    <definedName name="wrn.flash." localSheetId="13" hidden="1">{"pl",#N/A,FALSE,"P&amp;L";"scpl",#N/A,FALSE,"scpl"}</definedName>
    <definedName name="wrn.flash." localSheetId="14" hidden="1">{"pl",#N/A,FALSE,"P&amp;L";"scpl",#N/A,FALSE,"scpl"}</definedName>
    <definedName name="wrn.flash." localSheetId="15" hidden="1">{"pl",#N/A,FALSE,"P&amp;L";"scpl",#N/A,FALSE,"scpl"}</definedName>
    <definedName name="wrn.flash." localSheetId="16" hidden="1">{"pl",#N/A,FALSE,"P&amp;L";"scpl",#N/A,FALSE,"scpl"}</definedName>
    <definedName name="wrn.flash." localSheetId="17" hidden="1">{"pl",#N/A,FALSE,"P&amp;L";"scpl",#N/A,FALSE,"scpl"}</definedName>
    <definedName name="wrn.flash." localSheetId="18" hidden="1">{"pl",#N/A,FALSE,"P&amp;L";"scpl",#N/A,FALSE,"scpl"}</definedName>
    <definedName name="wrn.flash." localSheetId="19" hidden="1">{"pl",#N/A,FALSE,"P&amp;L";"scpl",#N/A,FALSE,"scpl"}</definedName>
    <definedName name="wrn.flash." localSheetId="20" hidden="1">{"pl",#N/A,FALSE,"P&amp;L";"scpl",#N/A,FALSE,"scpl"}</definedName>
    <definedName name="wrn.flash." localSheetId="21" hidden="1">{"pl",#N/A,FALSE,"P&amp;L";"scpl",#N/A,FALSE,"scpl"}</definedName>
    <definedName name="wrn.flash." localSheetId="22" hidden="1">{"pl",#N/A,FALSE,"P&amp;L";"scpl",#N/A,FALSE,"scpl"}</definedName>
    <definedName name="wrn.flash." localSheetId="23" hidden="1">{"pl",#N/A,FALSE,"P&amp;L";"scpl",#N/A,FALSE,"scpl"}</definedName>
    <definedName name="wrn.flash." localSheetId="24" hidden="1">{"pl",#N/A,FALSE,"P&amp;L";"scpl",#N/A,FALSE,"scpl"}</definedName>
    <definedName name="wrn.flash." localSheetId="25" hidden="1">{"pl",#N/A,FALSE,"P&amp;L";"scpl",#N/A,FALSE,"scpl"}</definedName>
    <definedName name="wrn.flash." localSheetId="26" hidden="1">{"pl",#N/A,FALSE,"P&amp;L";"scpl",#N/A,FALSE,"scpl"}</definedName>
    <definedName name="wrn.flash." localSheetId="27" hidden="1">{"pl",#N/A,FALSE,"P&amp;L";"scpl",#N/A,FALSE,"scpl"}</definedName>
    <definedName name="wrn.flash." localSheetId="28" hidden="1">{"pl",#N/A,FALSE,"P&amp;L";"scpl",#N/A,FALSE,"scpl"}</definedName>
    <definedName name="wrn.flash." localSheetId="29" hidden="1">{"pl",#N/A,FALSE,"P&amp;L";"scpl",#N/A,FALSE,"scpl"}</definedName>
    <definedName name="wrn.flash." localSheetId="30" hidden="1">{"pl",#N/A,FALSE,"P&amp;L";"scpl",#N/A,FALSE,"scpl"}</definedName>
    <definedName name="wrn.flash." localSheetId="31" hidden="1">{"pl",#N/A,FALSE,"P&amp;L";"scpl",#N/A,FALSE,"scpl"}</definedName>
    <definedName name="wrn.flash." localSheetId="32" hidden="1">{"pl",#N/A,FALSE,"P&amp;L";"scpl",#N/A,FALSE,"scpl"}</definedName>
    <definedName name="wrn.flash." localSheetId="33" hidden="1">{"pl",#N/A,FALSE,"P&amp;L";"scpl",#N/A,FALSE,"scpl"}</definedName>
    <definedName name="wrn.flash." localSheetId="34" hidden="1">{"pl",#N/A,FALSE,"P&amp;L";"scpl",#N/A,FALSE,"scpl"}</definedName>
    <definedName name="wrn.flash." localSheetId="35" hidden="1">{"pl",#N/A,FALSE,"P&amp;L";"scpl",#N/A,FALSE,"scpl"}</definedName>
    <definedName name="wrn.flash." localSheetId="36" hidden="1">{"pl",#N/A,FALSE,"P&amp;L";"scpl",#N/A,FALSE,"scpl"}</definedName>
    <definedName name="wrn.flash." localSheetId="37" hidden="1">{"pl",#N/A,FALSE,"P&amp;L";"scpl",#N/A,FALSE,"scpl"}</definedName>
    <definedName name="wrn.flash." localSheetId="38" hidden="1">{"pl",#N/A,FALSE,"P&amp;L";"scpl",#N/A,FALSE,"scpl"}</definedName>
    <definedName name="wrn.flash." localSheetId="39" hidden="1">{"pl",#N/A,FALSE,"P&amp;L";"scpl",#N/A,FALSE,"scpl"}</definedName>
    <definedName name="wrn.flash." localSheetId="40" hidden="1">{"pl",#N/A,FALSE,"P&amp;L";"scpl",#N/A,FALSE,"scpl"}</definedName>
    <definedName name="wrn.flash." localSheetId="41" hidden="1">{"pl",#N/A,FALSE,"P&amp;L";"scpl",#N/A,FALSE,"scpl"}</definedName>
    <definedName name="wrn.flash." localSheetId="42" hidden="1">{"pl",#N/A,FALSE,"P&amp;L";"scpl",#N/A,FALSE,"scpl"}</definedName>
    <definedName name="wrn.flash." localSheetId="43" hidden="1">{"pl",#N/A,FALSE,"P&amp;L";"scpl",#N/A,FALSE,"scpl"}</definedName>
    <definedName name="wrn.flash." localSheetId="44" hidden="1">{"pl",#N/A,FALSE,"P&amp;L";"scpl",#N/A,FALSE,"scpl"}</definedName>
    <definedName name="wrn.flash." localSheetId="45" hidden="1">{"pl",#N/A,FALSE,"P&amp;L";"scpl",#N/A,FALSE,"scpl"}</definedName>
    <definedName name="wrn.flash." localSheetId="46" hidden="1">{"pl",#N/A,FALSE,"P&amp;L";"scpl",#N/A,FALSE,"scpl"}</definedName>
    <definedName name="wrn.flash." localSheetId="47" hidden="1">{"pl",#N/A,FALSE,"P&amp;L";"scpl",#N/A,FALSE,"scpl"}</definedName>
    <definedName name="wrn.flash." localSheetId="48" hidden="1">{"pl",#N/A,FALSE,"P&amp;L";"scpl",#N/A,FALSE,"scpl"}</definedName>
    <definedName name="wrn.flash." localSheetId="49" hidden="1">{"pl",#N/A,FALSE,"P&amp;L";"scpl",#N/A,FALSE,"scpl"}</definedName>
    <definedName name="wrn.flash." localSheetId="50" hidden="1">{"pl",#N/A,FALSE,"P&amp;L";"scpl",#N/A,FALSE,"scpl"}</definedName>
    <definedName name="wrn.flash." localSheetId="51" hidden="1">{"pl",#N/A,FALSE,"P&amp;L";"scpl",#N/A,FALSE,"scpl"}</definedName>
    <definedName name="wrn.flash." localSheetId="52" hidden="1">{"pl",#N/A,FALSE,"P&amp;L";"scpl",#N/A,FALSE,"scpl"}</definedName>
    <definedName name="wrn.flash." localSheetId="53" hidden="1">{"pl",#N/A,FALSE,"P&amp;L";"scpl",#N/A,FALSE,"scpl"}</definedName>
    <definedName name="wrn.flash." localSheetId="54" hidden="1">{"pl",#N/A,FALSE,"P&amp;L";"scpl",#N/A,FALSE,"scpl"}</definedName>
    <definedName name="wrn.flash." localSheetId="55" hidden="1">{"pl",#N/A,FALSE,"P&amp;L";"scpl",#N/A,FALSE,"scpl"}</definedName>
    <definedName name="wrn.flash." localSheetId="56" hidden="1">{"pl",#N/A,FALSE,"P&amp;L";"scpl",#N/A,FALSE,"scpl"}</definedName>
    <definedName name="wrn.flash." localSheetId="57" hidden="1">{"pl",#N/A,FALSE,"P&amp;L";"scpl",#N/A,FALSE,"scpl"}</definedName>
    <definedName name="wrn.flash." localSheetId="58" hidden="1">{"pl",#N/A,FALSE,"P&amp;L";"scpl",#N/A,FALSE,"scpl"}</definedName>
    <definedName name="wrn.flash." localSheetId="59" hidden="1">{"pl",#N/A,FALSE,"P&amp;L";"scpl",#N/A,FALSE,"scpl"}</definedName>
    <definedName name="wrn.flash." hidden="1">{"pl",#N/A,FALSE,"P&amp;L";"scpl",#N/A,FALSE,"scpl"}</definedName>
    <definedName name="wrn.GDP." localSheetId="1" hidden="1">{#N/A,#N/A,FALSE,"GDP_ORIGIN";#N/A,#N/A,FALSE,"EMP_POP"}</definedName>
    <definedName name="wrn.GDP." localSheetId="4" hidden="1">{#N/A,#N/A,FALSE,"GDP_ORIGIN";#N/A,#N/A,FALSE,"EMP_POP"}</definedName>
    <definedName name="wrn.GDP." localSheetId="7" hidden="1">{#N/A,#N/A,FALSE,"GDP_ORIGIN";#N/A,#N/A,FALSE,"EMP_POP"}</definedName>
    <definedName name="wrn.GDP." localSheetId="8" hidden="1">{#N/A,#N/A,FALSE,"GDP_ORIGIN";#N/A,#N/A,FALSE,"EMP_POP"}</definedName>
    <definedName name="wrn.GDP." localSheetId="6" hidden="1">{#N/A,#N/A,FALSE,"GDP_ORIGIN";#N/A,#N/A,FALSE,"EMP_POP"}</definedName>
    <definedName name="wrn.GDP." localSheetId="9" hidden="1">{#N/A,#N/A,FALSE,"GDP_ORIGIN";#N/A,#N/A,FALSE,"EMP_POP"}</definedName>
    <definedName name="wrn.GDP." localSheetId="10" hidden="1">{#N/A,#N/A,FALSE,"GDP_ORIGIN";#N/A,#N/A,FALSE,"EMP_POP"}</definedName>
    <definedName name="wrn.GDP." localSheetId="11" hidden="1">{#N/A,#N/A,FALSE,"GDP_ORIGIN";#N/A,#N/A,FALSE,"EMP_POP"}</definedName>
    <definedName name="wrn.GDP." localSheetId="12" hidden="1">{#N/A,#N/A,FALSE,"GDP_ORIGIN";#N/A,#N/A,FALSE,"EMP_POP"}</definedName>
    <definedName name="wrn.GDP." localSheetId="13" hidden="1">{#N/A,#N/A,FALSE,"GDP_ORIGIN";#N/A,#N/A,FALSE,"EMP_POP"}</definedName>
    <definedName name="wrn.GDP." localSheetId="14" hidden="1">{#N/A,#N/A,FALSE,"GDP_ORIGIN";#N/A,#N/A,FALSE,"EMP_POP"}</definedName>
    <definedName name="wrn.GDP." localSheetId="15" hidden="1">{#N/A,#N/A,FALSE,"GDP_ORIGIN";#N/A,#N/A,FALSE,"EMP_POP"}</definedName>
    <definedName name="wrn.GDP." localSheetId="16" hidden="1">{#N/A,#N/A,FALSE,"GDP_ORIGIN";#N/A,#N/A,FALSE,"EMP_POP"}</definedName>
    <definedName name="wrn.GDP." localSheetId="17" hidden="1">{#N/A,#N/A,FALSE,"GDP_ORIGIN";#N/A,#N/A,FALSE,"EMP_POP"}</definedName>
    <definedName name="wrn.GDP." localSheetId="18" hidden="1">{#N/A,#N/A,FALSE,"GDP_ORIGIN";#N/A,#N/A,FALSE,"EMP_POP"}</definedName>
    <definedName name="wrn.GDP." localSheetId="19" hidden="1">{#N/A,#N/A,FALSE,"GDP_ORIGIN";#N/A,#N/A,FALSE,"EMP_POP"}</definedName>
    <definedName name="wrn.GDP." localSheetId="20" hidden="1">{#N/A,#N/A,FALSE,"GDP_ORIGIN";#N/A,#N/A,FALSE,"EMP_POP"}</definedName>
    <definedName name="wrn.GDP." localSheetId="21" hidden="1">{#N/A,#N/A,FALSE,"GDP_ORIGIN";#N/A,#N/A,FALSE,"EMP_POP"}</definedName>
    <definedName name="wrn.GDP." localSheetId="22" hidden="1">{#N/A,#N/A,FALSE,"GDP_ORIGIN";#N/A,#N/A,FALSE,"EMP_POP"}</definedName>
    <definedName name="wrn.GDP." localSheetId="23" hidden="1">{#N/A,#N/A,FALSE,"GDP_ORIGIN";#N/A,#N/A,FALSE,"EMP_POP"}</definedName>
    <definedName name="wrn.GDP." localSheetId="24" hidden="1">{#N/A,#N/A,FALSE,"GDP_ORIGIN";#N/A,#N/A,FALSE,"EMP_POP"}</definedName>
    <definedName name="wrn.GDP." localSheetId="25" hidden="1">{#N/A,#N/A,FALSE,"GDP_ORIGIN";#N/A,#N/A,FALSE,"EMP_POP"}</definedName>
    <definedName name="wrn.GDP." localSheetId="26" hidden="1">{#N/A,#N/A,FALSE,"GDP_ORIGIN";#N/A,#N/A,FALSE,"EMP_POP"}</definedName>
    <definedName name="wrn.GDP." localSheetId="27" hidden="1">{#N/A,#N/A,FALSE,"GDP_ORIGIN";#N/A,#N/A,FALSE,"EMP_POP"}</definedName>
    <definedName name="wrn.GDP." localSheetId="28" hidden="1">{#N/A,#N/A,FALSE,"GDP_ORIGIN";#N/A,#N/A,FALSE,"EMP_POP"}</definedName>
    <definedName name="wrn.GDP." localSheetId="29" hidden="1">{#N/A,#N/A,FALSE,"GDP_ORIGIN";#N/A,#N/A,FALSE,"EMP_POP"}</definedName>
    <definedName name="wrn.GDP." localSheetId="30" hidden="1">{#N/A,#N/A,FALSE,"GDP_ORIGIN";#N/A,#N/A,FALSE,"EMP_POP"}</definedName>
    <definedName name="wrn.GDP." localSheetId="31" hidden="1">{#N/A,#N/A,FALSE,"GDP_ORIGIN";#N/A,#N/A,FALSE,"EMP_POP"}</definedName>
    <definedName name="wrn.GDP." localSheetId="32" hidden="1">{#N/A,#N/A,FALSE,"GDP_ORIGIN";#N/A,#N/A,FALSE,"EMP_POP"}</definedName>
    <definedName name="wrn.GDP." localSheetId="33" hidden="1">{#N/A,#N/A,FALSE,"GDP_ORIGIN";#N/A,#N/A,FALSE,"EMP_POP"}</definedName>
    <definedName name="wrn.GDP." localSheetId="34" hidden="1">{#N/A,#N/A,FALSE,"GDP_ORIGIN";#N/A,#N/A,FALSE,"EMP_POP"}</definedName>
    <definedName name="wrn.GDP." localSheetId="35" hidden="1">{#N/A,#N/A,FALSE,"GDP_ORIGIN";#N/A,#N/A,FALSE,"EMP_POP"}</definedName>
    <definedName name="wrn.GDP." localSheetId="36" hidden="1">{#N/A,#N/A,FALSE,"GDP_ORIGIN";#N/A,#N/A,FALSE,"EMP_POP"}</definedName>
    <definedName name="wrn.GDP." localSheetId="37" hidden="1">{#N/A,#N/A,FALSE,"GDP_ORIGIN";#N/A,#N/A,FALSE,"EMP_POP"}</definedName>
    <definedName name="wrn.GDP." localSheetId="38" hidden="1">{#N/A,#N/A,FALSE,"GDP_ORIGIN";#N/A,#N/A,FALSE,"EMP_POP"}</definedName>
    <definedName name="wrn.GDP." localSheetId="39" hidden="1">{#N/A,#N/A,FALSE,"GDP_ORIGIN";#N/A,#N/A,FALSE,"EMP_POP"}</definedName>
    <definedName name="wrn.GDP." localSheetId="40" hidden="1">{#N/A,#N/A,FALSE,"GDP_ORIGIN";#N/A,#N/A,FALSE,"EMP_POP"}</definedName>
    <definedName name="wrn.GDP." localSheetId="41" hidden="1">{#N/A,#N/A,FALSE,"GDP_ORIGIN";#N/A,#N/A,FALSE,"EMP_POP"}</definedName>
    <definedName name="wrn.GDP." localSheetId="42" hidden="1">{#N/A,#N/A,FALSE,"GDP_ORIGIN";#N/A,#N/A,FALSE,"EMP_POP"}</definedName>
    <definedName name="wrn.GDP." localSheetId="43" hidden="1">{#N/A,#N/A,FALSE,"GDP_ORIGIN";#N/A,#N/A,FALSE,"EMP_POP"}</definedName>
    <definedName name="wrn.GDP." localSheetId="44" hidden="1">{#N/A,#N/A,FALSE,"GDP_ORIGIN";#N/A,#N/A,FALSE,"EMP_POP"}</definedName>
    <definedName name="wrn.GDP." localSheetId="45" hidden="1">{#N/A,#N/A,FALSE,"GDP_ORIGIN";#N/A,#N/A,FALSE,"EMP_POP"}</definedName>
    <definedName name="wrn.GDP." localSheetId="46" hidden="1">{#N/A,#N/A,FALSE,"GDP_ORIGIN";#N/A,#N/A,FALSE,"EMP_POP"}</definedName>
    <definedName name="wrn.GDP." localSheetId="47" hidden="1">{#N/A,#N/A,FALSE,"GDP_ORIGIN";#N/A,#N/A,FALSE,"EMP_POP"}</definedName>
    <definedName name="wrn.GDP." localSheetId="48" hidden="1">{#N/A,#N/A,FALSE,"GDP_ORIGIN";#N/A,#N/A,FALSE,"EMP_POP"}</definedName>
    <definedName name="wrn.GDP." localSheetId="49" hidden="1">{#N/A,#N/A,FALSE,"GDP_ORIGIN";#N/A,#N/A,FALSE,"EMP_POP"}</definedName>
    <definedName name="wrn.GDP." localSheetId="50" hidden="1">{#N/A,#N/A,FALSE,"GDP_ORIGIN";#N/A,#N/A,FALSE,"EMP_POP"}</definedName>
    <definedName name="wrn.GDP." localSheetId="51" hidden="1">{#N/A,#N/A,FALSE,"GDP_ORIGIN";#N/A,#N/A,FALSE,"EMP_POP"}</definedName>
    <definedName name="wrn.GDP." localSheetId="52" hidden="1">{#N/A,#N/A,FALSE,"GDP_ORIGIN";#N/A,#N/A,FALSE,"EMP_POP"}</definedName>
    <definedName name="wrn.GDP." localSheetId="53" hidden="1">{#N/A,#N/A,FALSE,"GDP_ORIGIN";#N/A,#N/A,FALSE,"EMP_POP"}</definedName>
    <definedName name="wrn.GDP." localSheetId="54" hidden="1">{#N/A,#N/A,FALSE,"GDP_ORIGIN";#N/A,#N/A,FALSE,"EMP_POP"}</definedName>
    <definedName name="wrn.GDP." localSheetId="55" hidden="1">{#N/A,#N/A,FALSE,"GDP_ORIGIN";#N/A,#N/A,FALSE,"EMP_POP"}</definedName>
    <definedName name="wrn.GDP." localSheetId="56" hidden="1">{#N/A,#N/A,FALSE,"GDP_ORIGIN";#N/A,#N/A,FALSE,"EMP_POP"}</definedName>
    <definedName name="wrn.GDP." localSheetId="57" hidden="1">{#N/A,#N/A,FALSE,"GDP_ORIGIN";#N/A,#N/A,FALSE,"EMP_POP"}</definedName>
    <definedName name="wrn.GDP." localSheetId="58" hidden="1">{#N/A,#N/A,FALSE,"GDP_ORIGIN";#N/A,#N/A,FALSE,"EMP_POP"}</definedName>
    <definedName name="wrn.GDP." localSheetId="59" hidden="1">{#N/A,#N/A,FALSE,"GDP_ORIGIN";#N/A,#N/A,FALSE,"EMP_POP"}</definedName>
    <definedName name="wrn.GDP." hidden="1">{#N/A,#N/A,FALSE,"GDP_ORIGIN";#N/A,#N/A,FALSE,"EMP_POP"}</definedName>
    <definedName name="wrn.GGOVT." localSheetId="1" hidden="1">{#N/A,#N/A,FALSE,"GGOVT"}</definedName>
    <definedName name="wrn.GGOVT." localSheetId="4" hidden="1">{#N/A,#N/A,FALSE,"GGOVT"}</definedName>
    <definedName name="wrn.GGOVT." localSheetId="7" hidden="1">{#N/A,#N/A,FALSE,"GGOVT"}</definedName>
    <definedName name="wrn.GGOVT." localSheetId="8" hidden="1">{#N/A,#N/A,FALSE,"GGOVT"}</definedName>
    <definedName name="wrn.GGOVT." localSheetId="6" hidden="1">{#N/A,#N/A,FALSE,"GGOVT"}</definedName>
    <definedName name="wrn.GGOVT." localSheetId="9" hidden="1">{#N/A,#N/A,FALSE,"GGOVT"}</definedName>
    <definedName name="wrn.GGOVT." localSheetId="10" hidden="1">{#N/A,#N/A,FALSE,"GGOVT"}</definedName>
    <definedName name="wrn.GGOVT." localSheetId="11" hidden="1">{#N/A,#N/A,FALSE,"GGOVT"}</definedName>
    <definedName name="wrn.GGOVT." localSheetId="12" hidden="1">{#N/A,#N/A,FALSE,"GGOVT"}</definedName>
    <definedName name="wrn.GGOVT." localSheetId="13" hidden="1">{#N/A,#N/A,FALSE,"GGOVT"}</definedName>
    <definedName name="wrn.GGOVT." localSheetId="14" hidden="1">{#N/A,#N/A,FALSE,"GGOVT"}</definedName>
    <definedName name="wrn.GGOVT." localSheetId="15" hidden="1">{#N/A,#N/A,FALSE,"GGOVT"}</definedName>
    <definedName name="wrn.GGOVT." localSheetId="16" hidden="1">{#N/A,#N/A,FALSE,"GGOVT"}</definedName>
    <definedName name="wrn.GGOVT." localSheetId="17" hidden="1">{#N/A,#N/A,FALSE,"GGOVT"}</definedName>
    <definedName name="wrn.GGOVT." localSheetId="18" hidden="1">{#N/A,#N/A,FALSE,"GGOVT"}</definedName>
    <definedName name="wrn.GGOVT." localSheetId="19" hidden="1">{#N/A,#N/A,FALSE,"GGOVT"}</definedName>
    <definedName name="wrn.GGOVT." localSheetId="20" hidden="1">{#N/A,#N/A,FALSE,"GGOVT"}</definedName>
    <definedName name="wrn.GGOVT." localSheetId="21" hidden="1">{#N/A,#N/A,FALSE,"GGOVT"}</definedName>
    <definedName name="wrn.GGOVT." localSheetId="22" hidden="1">{#N/A,#N/A,FALSE,"GGOVT"}</definedName>
    <definedName name="wrn.GGOVT." localSheetId="23" hidden="1">{#N/A,#N/A,FALSE,"GGOVT"}</definedName>
    <definedName name="wrn.GGOVT." localSheetId="24" hidden="1">{#N/A,#N/A,FALSE,"GGOVT"}</definedName>
    <definedName name="wrn.GGOVT." localSheetId="25" hidden="1">{#N/A,#N/A,FALSE,"GGOVT"}</definedName>
    <definedName name="wrn.GGOVT." localSheetId="26" hidden="1">{#N/A,#N/A,FALSE,"GGOVT"}</definedName>
    <definedName name="wrn.GGOVT." localSheetId="27" hidden="1">{#N/A,#N/A,FALSE,"GGOVT"}</definedName>
    <definedName name="wrn.GGOVT." localSheetId="28" hidden="1">{#N/A,#N/A,FALSE,"GGOVT"}</definedName>
    <definedName name="wrn.GGOVT." localSheetId="29" hidden="1">{#N/A,#N/A,FALSE,"GGOVT"}</definedName>
    <definedName name="wrn.GGOVT." localSheetId="30" hidden="1">{#N/A,#N/A,FALSE,"GGOVT"}</definedName>
    <definedName name="wrn.GGOVT." localSheetId="31" hidden="1">{#N/A,#N/A,FALSE,"GGOVT"}</definedName>
    <definedName name="wrn.GGOVT." localSheetId="32" hidden="1">{#N/A,#N/A,FALSE,"GGOVT"}</definedName>
    <definedName name="wrn.GGOVT." localSheetId="33" hidden="1">{#N/A,#N/A,FALSE,"GGOVT"}</definedName>
    <definedName name="wrn.GGOVT." localSheetId="34" hidden="1">{#N/A,#N/A,FALSE,"GGOVT"}</definedName>
    <definedName name="wrn.GGOVT." localSheetId="35" hidden="1">{#N/A,#N/A,FALSE,"GGOVT"}</definedName>
    <definedName name="wrn.GGOVT." localSheetId="36" hidden="1">{#N/A,#N/A,FALSE,"GGOVT"}</definedName>
    <definedName name="wrn.GGOVT." localSheetId="37" hidden="1">{#N/A,#N/A,FALSE,"GGOVT"}</definedName>
    <definedName name="wrn.GGOVT." localSheetId="38" hidden="1">{#N/A,#N/A,FALSE,"GGOVT"}</definedName>
    <definedName name="wrn.GGOVT." localSheetId="39" hidden="1">{#N/A,#N/A,FALSE,"GGOVT"}</definedName>
    <definedName name="wrn.GGOVT." localSheetId="40" hidden="1">{#N/A,#N/A,FALSE,"GGOVT"}</definedName>
    <definedName name="wrn.GGOVT." localSheetId="41" hidden="1">{#N/A,#N/A,FALSE,"GGOVT"}</definedName>
    <definedName name="wrn.GGOVT." localSheetId="42" hidden="1">{#N/A,#N/A,FALSE,"GGOVT"}</definedName>
    <definedName name="wrn.GGOVT." localSheetId="43" hidden="1">{#N/A,#N/A,FALSE,"GGOVT"}</definedName>
    <definedName name="wrn.GGOVT." localSheetId="44" hidden="1">{#N/A,#N/A,FALSE,"GGOVT"}</definedName>
    <definedName name="wrn.GGOVT." localSheetId="45" hidden="1">{#N/A,#N/A,FALSE,"GGOVT"}</definedName>
    <definedName name="wrn.GGOVT." localSheetId="46" hidden="1">{#N/A,#N/A,FALSE,"GGOVT"}</definedName>
    <definedName name="wrn.GGOVT." localSheetId="47" hidden="1">{#N/A,#N/A,FALSE,"GGOVT"}</definedName>
    <definedName name="wrn.GGOVT." localSheetId="48" hidden="1">{#N/A,#N/A,FALSE,"GGOVT"}</definedName>
    <definedName name="wrn.GGOVT." localSheetId="49" hidden="1">{#N/A,#N/A,FALSE,"GGOVT"}</definedName>
    <definedName name="wrn.GGOVT." localSheetId="50" hidden="1">{#N/A,#N/A,FALSE,"GGOVT"}</definedName>
    <definedName name="wrn.GGOVT." localSheetId="51" hidden="1">{#N/A,#N/A,FALSE,"GGOVT"}</definedName>
    <definedName name="wrn.GGOVT." localSheetId="52" hidden="1">{#N/A,#N/A,FALSE,"GGOVT"}</definedName>
    <definedName name="wrn.GGOVT." localSheetId="53" hidden="1">{#N/A,#N/A,FALSE,"GGOVT"}</definedName>
    <definedName name="wrn.GGOVT." localSheetId="54" hidden="1">{#N/A,#N/A,FALSE,"GGOVT"}</definedName>
    <definedName name="wrn.GGOVT." localSheetId="55" hidden="1">{#N/A,#N/A,FALSE,"GGOVT"}</definedName>
    <definedName name="wrn.GGOVT." localSheetId="56" hidden="1">{#N/A,#N/A,FALSE,"GGOVT"}</definedName>
    <definedName name="wrn.GGOVT." localSheetId="57" hidden="1">{#N/A,#N/A,FALSE,"GGOVT"}</definedName>
    <definedName name="wrn.GGOVT." localSheetId="58" hidden="1">{#N/A,#N/A,FALSE,"GGOVT"}</definedName>
    <definedName name="wrn.GGOVT." localSheetId="59" hidden="1">{#N/A,#N/A,FALSE,"GGOVT"}</definedName>
    <definedName name="wrn.GGOVT." hidden="1">{#N/A,#N/A,FALSE,"GGOVT"}</definedName>
    <definedName name="wrn.GGOVT2." localSheetId="1" hidden="1">{#N/A,#N/A,FALSE,"GGOVT2"}</definedName>
    <definedName name="wrn.GGOVT2." localSheetId="4" hidden="1">{#N/A,#N/A,FALSE,"GGOVT2"}</definedName>
    <definedName name="wrn.GGOVT2." localSheetId="7" hidden="1">{#N/A,#N/A,FALSE,"GGOVT2"}</definedName>
    <definedName name="wrn.GGOVT2." localSheetId="8" hidden="1">{#N/A,#N/A,FALSE,"GGOVT2"}</definedName>
    <definedName name="wrn.GGOVT2." localSheetId="6" hidden="1">{#N/A,#N/A,FALSE,"GGOVT2"}</definedName>
    <definedName name="wrn.GGOVT2." localSheetId="9" hidden="1">{#N/A,#N/A,FALSE,"GGOVT2"}</definedName>
    <definedName name="wrn.GGOVT2." localSheetId="10" hidden="1">{#N/A,#N/A,FALSE,"GGOVT2"}</definedName>
    <definedName name="wrn.GGOVT2." localSheetId="11" hidden="1">{#N/A,#N/A,FALSE,"GGOVT2"}</definedName>
    <definedName name="wrn.GGOVT2." localSheetId="12" hidden="1">{#N/A,#N/A,FALSE,"GGOVT2"}</definedName>
    <definedName name="wrn.GGOVT2." localSheetId="13" hidden="1">{#N/A,#N/A,FALSE,"GGOVT2"}</definedName>
    <definedName name="wrn.GGOVT2." localSheetId="14" hidden="1">{#N/A,#N/A,FALSE,"GGOVT2"}</definedName>
    <definedName name="wrn.GGOVT2." localSheetId="15" hidden="1">{#N/A,#N/A,FALSE,"GGOVT2"}</definedName>
    <definedName name="wrn.GGOVT2." localSheetId="16" hidden="1">{#N/A,#N/A,FALSE,"GGOVT2"}</definedName>
    <definedName name="wrn.GGOVT2." localSheetId="17" hidden="1">{#N/A,#N/A,FALSE,"GGOVT2"}</definedName>
    <definedName name="wrn.GGOVT2." localSheetId="18" hidden="1">{#N/A,#N/A,FALSE,"GGOVT2"}</definedName>
    <definedName name="wrn.GGOVT2." localSheetId="19" hidden="1">{#N/A,#N/A,FALSE,"GGOVT2"}</definedName>
    <definedName name="wrn.GGOVT2." localSheetId="20" hidden="1">{#N/A,#N/A,FALSE,"GGOVT2"}</definedName>
    <definedName name="wrn.GGOVT2." localSheetId="21" hidden="1">{#N/A,#N/A,FALSE,"GGOVT2"}</definedName>
    <definedName name="wrn.GGOVT2." localSheetId="22" hidden="1">{#N/A,#N/A,FALSE,"GGOVT2"}</definedName>
    <definedName name="wrn.GGOVT2." localSheetId="23" hidden="1">{#N/A,#N/A,FALSE,"GGOVT2"}</definedName>
    <definedName name="wrn.GGOVT2." localSheetId="24" hidden="1">{#N/A,#N/A,FALSE,"GGOVT2"}</definedName>
    <definedName name="wrn.GGOVT2." localSheetId="25" hidden="1">{#N/A,#N/A,FALSE,"GGOVT2"}</definedName>
    <definedName name="wrn.GGOVT2." localSheetId="26" hidden="1">{#N/A,#N/A,FALSE,"GGOVT2"}</definedName>
    <definedName name="wrn.GGOVT2." localSheetId="27" hidden="1">{#N/A,#N/A,FALSE,"GGOVT2"}</definedName>
    <definedName name="wrn.GGOVT2." localSheetId="28" hidden="1">{#N/A,#N/A,FALSE,"GGOVT2"}</definedName>
    <definedName name="wrn.GGOVT2." localSheetId="29" hidden="1">{#N/A,#N/A,FALSE,"GGOVT2"}</definedName>
    <definedName name="wrn.GGOVT2." localSheetId="30" hidden="1">{#N/A,#N/A,FALSE,"GGOVT2"}</definedName>
    <definedName name="wrn.GGOVT2." localSheetId="31" hidden="1">{#N/A,#N/A,FALSE,"GGOVT2"}</definedName>
    <definedName name="wrn.GGOVT2." localSheetId="32" hidden="1">{#N/A,#N/A,FALSE,"GGOVT2"}</definedName>
    <definedName name="wrn.GGOVT2." localSheetId="33" hidden="1">{#N/A,#N/A,FALSE,"GGOVT2"}</definedName>
    <definedName name="wrn.GGOVT2." localSheetId="34" hidden="1">{#N/A,#N/A,FALSE,"GGOVT2"}</definedName>
    <definedName name="wrn.GGOVT2." localSheetId="35" hidden="1">{#N/A,#N/A,FALSE,"GGOVT2"}</definedName>
    <definedName name="wrn.GGOVT2." localSheetId="36" hidden="1">{#N/A,#N/A,FALSE,"GGOVT2"}</definedName>
    <definedName name="wrn.GGOVT2." localSheetId="37" hidden="1">{#N/A,#N/A,FALSE,"GGOVT2"}</definedName>
    <definedName name="wrn.GGOVT2." localSheetId="38" hidden="1">{#N/A,#N/A,FALSE,"GGOVT2"}</definedName>
    <definedName name="wrn.GGOVT2." localSheetId="39" hidden="1">{#N/A,#N/A,FALSE,"GGOVT2"}</definedName>
    <definedName name="wrn.GGOVT2." localSheetId="40" hidden="1">{#N/A,#N/A,FALSE,"GGOVT2"}</definedName>
    <definedName name="wrn.GGOVT2." localSheetId="41" hidden="1">{#N/A,#N/A,FALSE,"GGOVT2"}</definedName>
    <definedName name="wrn.GGOVT2." localSheetId="42" hidden="1">{#N/A,#N/A,FALSE,"GGOVT2"}</definedName>
    <definedName name="wrn.GGOVT2." localSheetId="43" hidden="1">{#N/A,#N/A,FALSE,"GGOVT2"}</definedName>
    <definedName name="wrn.GGOVT2." localSheetId="44" hidden="1">{#N/A,#N/A,FALSE,"GGOVT2"}</definedName>
    <definedName name="wrn.GGOVT2." localSheetId="45" hidden="1">{#N/A,#N/A,FALSE,"GGOVT2"}</definedName>
    <definedName name="wrn.GGOVT2." localSheetId="46" hidden="1">{#N/A,#N/A,FALSE,"GGOVT2"}</definedName>
    <definedName name="wrn.GGOVT2." localSheetId="47" hidden="1">{#N/A,#N/A,FALSE,"GGOVT2"}</definedName>
    <definedName name="wrn.GGOVT2." localSheetId="48" hidden="1">{#N/A,#N/A,FALSE,"GGOVT2"}</definedName>
    <definedName name="wrn.GGOVT2." localSheetId="49" hidden="1">{#N/A,#N/A,FALSE,"GGOVT2"}</definedName>
    <definedName name="wrn.GGOVT2." localSheetId="50" hidden="1">{#N/A,#N/A,FALSE,"GGOVT2"}</definedName>
    <definedName name="wrn.GGOVT2." localSheetId="51" hidden="1">{#N/A,#N/A,FALSE,"GGOVT2"}</definedName>
    <definedName name="wrn.GGOVT2." localSheetId="52" hidden="1">{#N/A,#N/A,FALSE,"GGOVT2"}</definedName>
    <definedName name="wrn.GGOVT2." localSheetId="53" hidden="1">{#N/A,#N/A,FALSE,"GGOVT2"}</definedName>
    <definedName name="wrn.GGOVT2." localSheetId="54" hidden="1">{#N/A,#N/A,FALSE,"GGOVT2"}</definedName>
    <definedName name="wrn.GGOVT2." localSheetId="55" hidden="1">{#N/A,#N/A,FALSE,"GGOVT2"}</definedName>
    <definedName name="wrn.GGOVT2." localSheetId="56" hidden="1">{#N/A,#N/A,FALSE,"GGOVT2"}</definedName>
    <definedName name="wrn.GGOVT2." localSheetId="57" hidden="1">{#N/A,#N/A,FALSE,"GGOVT2"}</definedName>
    <definedName name="wrn.GGOVT2." localSheetId="58" hidden="1">{#N/A,#N/A,FALSE,"GGOVT2"}</definedName>
    <definedName name="wrn.GGOVT2." localSheetId="59" hidden="1">{#N/A,#N/A,FALSE,"GGOVT2"}</definedName>
    <definedName name="wrn.GGOVT2." hidden="1">{#N/A,#N/A,FALSE,"GGOVT2"}</definedName>
    <definedName name="wrn.GGOVTPC." localSheetId="1" hidden="1">{#N/A,#N/A,FALSE,"GGOVT%"}</definedName>
    <definedName name="wrn.GGOVTPC." localSheetId="4" hidden="1">{#N/A,#N/A,FALSE,"GGOVT%"}</definedName>
    <definedName name="wrn.GGOVTPC." localSheetId="7" hidden="1">{#N/A,#N/A,FALSE,"GGOVT%"}</definedName>
    <definedName name="wrn.GGOVTPC." localSheetId="8" hidden="1">{#N/A,#N/A,FALSE,"GGOVT%"}</definedName>
    <definedName name="wrn.GGOVTPC." localSheetId="6" hidden="1">{#N/A,#N/A,FALSE,"GGOVT%"}</definedName>
    <definedName name="wrn.GGOVTPC." localSheetId="9" hidden="1">{#N/A,#N/A,FALSE,"GGOVT%"}</definedName>
    <definedName name="wrn.GGOVTPC." localSheetId="10" hidden="1">{#N/A,#N/A,FALSE,"GGOVT%"}</definedName>
    <definedName name="wrn.GGOVTPC." localSheetId="11" hidden="1">{#N/A,#N/A,FALSE,"GGOVT%"}</definedName>
    <definedName name="wrn.GGOVTPC." localSheetId="12" hidden="1">{#N/A,#N/A,FALSE,"GGOVT%"}</definedName>
    <definedName name="wrn.GGOVTPC." localSheetId="13" hidden="1">{#N/A,#N/A,FALSE,"GGOVT%"}</definedName>
    <definedName name="wrn.GGOVTPC." localSheetId="14" hidden="1">{#N/A,#N/A,FALSE,"GGOVT%"}</definedName>
    <definedName name="wrn.GGOVTPC." localSheetId="15" hidden="1">{#N/A,#N/A,FALSE,"GGOVT%"}</definedName>
    <definedName name="wrn.GGOVTPC." localSheetId="16" hidden="1">{#N/A,#N/A,FALSE,"GGOVT%"}</definedName>
    <definedName name="wrn.GGOVTPC." localSheetId="17" hidden="1">{#N/A,#N/A,FALSE,"GGOVT%"}</definedName>
    <definedName name="wrn.GGOVTPC." localSheetId="18" hidden="1">{#N/A,#N/A,FALSE,"GGOVT%"}</definedName>
    <definedName name="wrn.GGOVTPC." localSheetId="19" hidden="1">{#N/A,#N/A,FALSE,"GGOVT%"}</definedName>
    <definedName name="wrn.GGOVTPC." localSheetId="20" hidden="1">{#N/A,#N/A,FALSE,"GGOVT%"}</definedName>
    <definedName name="wrn.GGOVTPC." localSheetId="21" hidden="1">{#N/A,#N/A,FALSE,"GGOVT%"}</definedName>
    <definedName name="wrn.GGOVTPC." localSheetId="22" hidden="1">{#N/A,#N/A,FALSE,"GGOVT%"}</definedName>
    <definedName name="wrn.GGOVTPC." localSheetId="23" hidden="1">{#N/A,#N/A,FALSE,"GGOVT%"}</definedName>
    <definedName name="wrn.GGOVTPC." localSheetId="24" hidden="1">{#N/A,#N/A,FALSE,"GGOVT%"}</definedName>
    <definedName name="wrn.GGOVTPC." localSheetId="25" hidden="1">{#N/A,#N/A,FALSE,"GGOVT%"}</definedName>
    <definedName name="wrn.GGOVTPC." localSheetId="26" hidden="1">{#N/A,#N/A,FALSE,"GGOVT%"}</definedName>
    <definedName name="wrn.GGOVTPC." localSheetId="27" hidden="1">{#N/A,#N/A,FALSE,"GGOVT%"}</definedName>
    <definedName name="wrn.GGOVTPC." localSheetId="28" hidden="1">{#N/A,#N/A,FALSE,"GGOVT%"}</definedName>
    <definedName name="wrn.GGOVTPC." localSheetId="29" hidden="1">{#N/A,#N/A,FALSE,"GGOVT%"}</definedName>
    <definedName name="wrn.GGOVTPC." localSheetId="30" hidden="1">{#N/A,#N/A,FALSE,"GGOVT%"}</definedName>
    <definedName name="wrn.GGOVTPC." localSheetId="31" hidden="1">{#N/A,#N/A,FALSE,"GGOVT%"}</definedName>
    <definedName name="wrn.GGOVTPC." localSheetId="32" hidden="1">{#N/A,#N/A,FALSE,"GGOVT%"}</definedName>
    <definedName name="wrn.GGOVTPC." localSheetId="33" hidden="1">{#N/A,#N/A,FALSE,"GGOVT%"}</definedName>
    <definedName name="wrn.GGOVTPC." localSheetId="34" hidden="1">{#N/A,#N/A,FALSE,"GGOVT%"}</definedName>
    <definedName name="wrn.GGOVTPC." localSheetId="35" hidden="1">{#N/A,#N/A,FALSE,"GGOVT%"}</definedName>
    <definedName name="wrn.GGOVTPC." localSheetId="36" hidden="1">{#N/A,#N/A,FALSE,"GGOVT%"}</definedName>
    <definedName name="wrn.GGOVTPC." localSheetId="37" hidden="1">{#N/A,#N/A,FALSE,"GGOVT%"}</definedName>
    <definedName name="wrn.GGOVTPC." localSheetId="38" hidden="1">{#N/A,#N/A,FALSE,"GGOVT%"}</definedName>
    <definedName name="wrn.GGOVTPC." localSheetId="39" hidden="1">{#N/A,#N/A,FALSE,"GGOVT%"}</definedName>
    <definedName name="wrn.GGOVTPC." localSheetId="40" hidden="1">{#N/A,#N/A,FALSE,"GGOVT%"}</definedName>
    <definedName name="wrn.GGOVTPC." localSheetId="41" hidden="1">{#N/A,#N/A,FALSE,"GGOVT%"}</definedName>
    <definedName name="wrn.GGOVTPC." localSheetId="42" hidden="1">{#N/A,#N/A,FALSE,"GGOVT%"}</definedName>
    <definedName name="wrn.GGOVTPC." localSheetId="43" hidden="1">{#N/A,#N/A,FALSE,"GGOVT%"}</definedName>
    <definedName name="wrn.GGOVTPC." localSheetId="44" hidden="1">{#N/A,#N/A,FALSE,"GGOVT%"}</definedName>
    <definedName name="wrn.GGOVTPC." localSheetId="45" hidden="1">{#N/A,#N/A,FALSE,"GGOVT%"}</definedName>
    <definedName name="wrn.GGOVTPC." localSheetId="46" hidden="1">{#N/A,#N/A,FALSE,"GGOVT%"}</definedName>
    <definedName name="wrn.GGOVTPC." localSheetId="47" hidden="1">{#N/A,#N/A,FALSE,"GGOVT%"}</definedName>
    <definedName name="wrn.GGOVTPC." localSheetId="48" hidden="1">{#N/A,#N/A,FALSE,"GGOVT%"}</definedName>
    <definedName name="wrn.GGOVTPC." localSheetId="49" hidden="1">{#N/A,#N/A,FALSE,"GGOVT%"}</definedName>
    <definedName name="wrn.GGOVTPC." localSheetId="50" hidden="1">{#N/A,#N/A,FALSE,"GGOVT%"}</definedName>
    <definedName name="wrn.GGOVTPC." localSheetId="51" hidden="1">{#N/A,#N/A,FALSE,"GGOVT%"}</definedName>
    <definedName name="wrn.GGOVTPC." localSheetId="52" hidden="1">{#N/A,#N/A,FALSE,"GGOVT%"}</definedName>
    <definedName name="wrn.GGOVTPC." localSheetId="53" hidden="1">{#N/A,#N/A,FALSE,"GGOVT%"}</definedName>
    <definedName name="wrn.GGOVTPC." localSheetId="54" hidden="1">{#N/A,#N/A,FALSE,"GGOVT%"}</definedName>
    <definedName name="wrn.GGOVTPC." localSheetId="55" hidden="1">{#N/A,#N/A,FALSE,"GGOVT%"}</definedName>
    <definedName name="wrn.GGOVTPC." localSheetId="56" hidden="1">{#N/A,#N/A,FALSE,"GGOVT%"}</definedName>
    <definedName name="wrn.GGOVTPC." localSheetId="57" hidden="1">{#N/A,#N/A,FALSE,"GGOVT%"}</definedName>
    <definedName name="wrn.GGOVTPC." localSheetId="58" hidden="1">{#N/A,#N/A,FALSE,"GGOVT%"}</definedName>
    <definedName name="wrn.GGOVTPC." localSheetId="59" hidden="1">{#N/A,#N/A,FALSE,"GGOVT%"}</definedName>
    <definedName name="wrn.GGOVTPC." hidden="1">{#N/A,#N/A,FALSE,"GGOVT%"}</definedName>
    <definedName name="wrn.INCOMETX." localSheetId="1" hidden="1">{#N/A,#N/A,FALSE,"INCOMETX"}</definedName>
    <definedName name="wrn.INCOMETX." localSheetId="4" hidden="1">{#N/A,#N/A,FALSE,"INCOMETX"}</definedName>
    <definedName name="wrn.INCOMETX." localSheetId="7" hidden="1">{#N/A,#N/A,FALSE,"INCOMETX"}</definedName>
    <definedName name="wrn.INCOMETX." localSheetId="8" hidden="1">{#N/A,#N/A,FALSE,"INCOMETX"}</definedName>
    <definedName name="wrn.INCOMETX." localSheetId="6" hidden="1">{#N/A,#N/A,FALSE,"INCOMETX"}</definedName>
    <definedName name="wrn.INCOMETX." localSheetId="9" hidden="1">{#N/A,#N/A,FALSE,"INCOMETX"}</definedName>
    <definedName name="wrn.INCOMETX." localSheetId="10" hidden="1">{#N/A,#N/A,FALSE,"INCOMETX"}</definedName>
    <definedName name="wrn.INCOMETX." localSheetId="11" hidden="1">{#N/A,#N/A,FALSE,"INCOMETX"}</definedName>
    <definedName name="wrn.INCOMETX." localSheetId="12" hidden="1">{#N/A,#N/A,FALSE,"INCOMETX"}</definedName>
    <definedName name="wrn.INCOMETX." localSheetId="13" hidden="1">{#N/A,#N/A,FALSE,"INCOMETX"}</definedName>
    <definedName name="wrn.INCOMETX." localSheetId="14" hidden="1">{#N/A,#N/A,FALSE,"INCOMETX"}</definedName>
    <definedName name="wrn.INCOMETX." localSheetId="15" hidden="1">{#N/A,#N/A,FALSE,"INCOMETX"}</definedName>
    <definedName name="wrn.INCOMETX." localSheetId="16" hidden="1">{#N/A,#N/A,FALSE,"INCOMETX"}</definedName>
    <definedName name="wrn.INCOMETX." localSheetId="17" hidden="1">{#N/A,#N/A,FALSE,"INCOMETX"}</definedName>
    <definedName name="wrn.INCOMETX." localSheetId="18" hidden="1">{#N/A,#N/A,FALSE,"INCOMETX"}</definedName>
    <definedName name="wrn.INCOMETX." localSheetId="19" hidden="1">{#N/A,#N/A,FALSE,"INCOMETX"}</definedName>
    <definedName name="wrn.INCOMETX." localSheetId="20" hidden="1">{#N/A,#N/A,FALSE,"INCOMETX"}</definedName>
    <definedName name="wrn.INCOMETX." localSheetId="21" hidden="1">{#N/A,#N/A,FALSE,"INCOMETX"}</definedName>
    <definedName name="wrn.INCOMETX." localSheetId="22" hidden="1">{#N/A,#N/A,FALSE,"INCOMETX"}</definedName>
    <definedName name="wrn.INCOMETX." localSheetId="23" hidden="1">{#N/A,#N/A,FALSE,"INCOMETX"}</definedName>
    <definedName name="wrn.INCOMETX." localSheetId="24" hidden="1">{#N/A,#N/A,FALSE,"INCOMETX"}</definedName>
    <definedName name="wrn.INCOMETX." localSheetId="25" hidden="1">{#N/A,#N/A,FALSE,"INCOMETX"}</definedName>
    <definedName name="wrn.INCOMETX." localSheetId="26" hidden="1">{#N/A,#N/A,FALSE,"INCOMETX"}</definedName>
    <definedName name="wrn.INCOMETX." localSheetId="27" hidden="1">{#N/A,#N/A,FALSE,"INCOMETX"}</definedName>
    <definedName name="wrn.INCOMETX." localSheetId="28" hidden="1">{#N/A,#N/A,FALSE,"INCOMETX"}</definedName>
    <definedName name="wrn.INCOMETX." localSheetId="29" hidden="1">{#N/A,#N/A,FALSE,"INCOMETX"}</definedName>
    <definedName name="wrn.INCOMETX." localSheetId="30" hidden="1">{#N/A,#N/A,FALSE,"INCOMETX"}</definedName>
    <definedName name="wrn.INCOMETX." localSheetId="31" hidden="1">{#N/A,#N/A,FALSE,"INCOMETX"}</definedName>
    <definedName name="wrn.INCOMETX." localSheetId="32" hidden="1">{#N/A,#N/A,FALSE,"INCOMETX"}</definedName>
    <definedName name="wrn.INCOMETX." localSheetId="33" hidden="1">{#N/A,#N/A,FALSE,"INCOMETX"}</definedName>
    <definedName name="wrn.INCOMETX." localSheetId="34" hidden="1">{#N/A,#N/A,FALSE,"INCOMETX"}</definedName>
    <definedName name="wrn.INCOMETX." localSheetId="35" hidden="1">{#N/A,#N/A,FALSE,"INCOMETX"}</definedName>
    <definedName name="wrn.INCOMETX." localSheetId="36" hidden="1">{#N/A,#N/A,FALSE,"INCOMETX"}</definedName>
    <definedName name="wrn.INCOMETX." localSheetId="37" hidden="1">{#N/A,#N/A,FALSE,"INCOMETX"}</definedName>
    <definedName name="wrn.INCOMETX." localSheetId="38" hidden="1">{#N/A,#N/A,FALSE,"INCOMETX"}</definedName>
    <definedName name="wrn.INCOMETX." localSheetId="39" hidden="1">{#N/A,#N/A,FALSE,"INCOMETX"}</definedName>
    <definedName name="wrn.INCOMETX." localSheetId="40" hidden="1">{#N/A,#N/A,FALSE,"INCOMETX"}</definedName>
    <definedName name="wrn.INCOMETX." localSheetId="41" hidden="1">{#N/A,#N/A,FALSE,"INCOMETX"}</definedName>
    <definedName name="wrn.INCOMETX." localSheetId="42" hidden="1">{#N/A,#N/A,FALSE,"INCOMETX"}</definedName>
    <definedName name="wrn.INCOMETX." localSheetId="43" hidden="1">{#N/A,#N/A,FALSE,"INCOMETX"}</definedName>
    <definedName name="wrn.INCOMETX." localSheetId="44" hidden="1">{#N/A,#N/A,FALSE,"INCOMETX"}</definedName>
    <definedName name="wrn.INCOMETX." localSheetId="45" hidden="1">{#N/A,#N/A,FALSE,"INCOMETX"}</definedName>
    <definedName name="wrn.INCOMETX." localSheetId="46" hidden="1">{#N/A,#N/A,FALSE,"INCOMETX"}</definedName>
    <definedName name="wrn.INCOMETX." localSheetId="47" hidden="1">{#N/A,#N/A,FALSE,"INCOMETX"}</definedName>
    <definedName name="wrn.INCOMETX." localSheetId="48" hidden="1">{#N/A,#N/A,FALSE,"INCOMETX"}</definedName>
    <definedName name="wrn.INCOMETX." localSheetId="49" hidden="1">{#N/A,#N/A,FALSE,"INCOMETX"}</definedName>
    <definedName name="wrn.INCOMETX." localSheetId="50" hidden="1">{#N/A,#N/A,FALSE,"INCOMETX"}</definedName>
    <definedName name="wrn.INCOMETX." localSheetId="51" hidden="1">{#N/A,#N/A,FALSE,"INCOMETX"}</definedName>
    <definedName name="wrn.INCOMETX." localSheetId="52" hidden="1">{#N/A,#N/A,FALSE,"INCOMETX"}</definedName>
    <definedName name="wrn.INCOMETX." localSheetId="53" hidden="1">{#N/A,#N/A,FALSE,"INCOMETX"}</definedName>
    <definedName name="wrn.INCOMETX." localSheetId="54" hidden="1">{#N/A,#N/A,FALSE,"INCOMETX"}</definedName>
    <definedName name="wrn.INCOMETX." localSheetId="55" hidden="1">{#N/A,#N/A,FALSE,"INCOMETX"}</definedName>
    <definedName name="wrn.INCOMETX." localSheetId="56" hidden="1">{#N/A,#N/A,FALSE,"INCOMETX"}</definedName>
    <definedName name="wrn.INCOMETX." localSheetId="57" hidden="1">{#N/A,#N/A,FALSE,"INCOMETX"}</definedName>
    <definedName name="wrn.INCOMETX." localSheetId="58" hidden="1">{#N/A,#N/A,FALSE,"INCOMETX"}</definedName>
    <definedName name="wrn.INCOMETX." localSheetId="59" hidden="1">{#N/A,#N/A,FALSE,"INCOMETX"}</definedName>
    <definedName name="wrn.INCOMETX." hidden="1">{#N/A,#N/A,FALSE,"INCOMETX"}</definedName>
    <definedName name="wrn.Input._.and._.output._.tables." localSheetId="1" hidden="1">{#N/A,#N/A,FALSE,"SimInp1";#N/A,#N/A,FALSE,"SimInp2";#N/A,#N/A,FALSE,"SimOut1";#N/A,#N/A,FALSE,"SimOut2";#N/A,#N/A,FALSE,"SimOut3";#N/A,#N/A,FALSE,"SimOut4";#N/A,#N/A,FALSE,"SimOut5"}</definedName>
    <definedName name="wrn.Input._.and._.output._.tables." localSheetId="4" hidden="1">{#N/A,#N/A,FALSE,"SimInp1";#N/A,#N/A,FALSE,"SimInp2";#N/A,#N/A,FALSE,"SimOut1";#N/A,#N/A,FALSE,"SimOut2";#N/A,#N/A,FALSE,"SimOut3";#N/A,#N/A,FALSE,"SimOut4";#N/A,#N/A,FALSE,"SimOut5"}</definedName>
    <definedName name="wrn.Input._.and._.output._.tables." localSheetId="7" hidden="1">{#N/A,#N/A,FALSE,"SimInp1";#N/A,#N/A,FALSE,"SimInp2";#N/A,#N/A,FALSE,"SimOut1";#N/A,#N/A,FALSE,"SimOut2";#N/A,#N/A,FALSE,"SimOut3";#N/A,#N/A,FALSE,"SimOut4";#N/A,#N/A,FALSE,"SimOut5"}</definedName>
    <definedName name="wrn.Input._.and._.output._.tables." localSheetId="8" hidden="1">{#N/A,#N/A,FALSE,"SimInp1";#N/A,#N/A,FALSE,"SimInp2";#N/A,#N/A,FALSE,"SimOut1";#N/A,#N/A,FALSE,"SimOut2";#N/A,#N/A,FALSE,"SimOut3";#N/A,#N/A,FALSE,"SimOut4";#N/A,#N/A,FALSE,"SimOut5"}</definedName>
    <definedName name="wrn.Input._.and._.output._.tables." localSheetId="6" hidden="1">{#N/A,#N/A,FALSE,"SimInp1";#N/A,#N/A,FALSE,"SimInp2";#N/A,#N/A,FALSE,"SimOut1";#N/A,#N/A,FALSE,"SimOut2";#N/A,#N/A,FALSE,"SimOut3";#N/A,#N/A,FALSE,"SimOut4";#N/A,#N/A,FALSE,"SimOut5"}</definedName>
    <definedName name="wrn.Input._.and._.output._.tables." localSheetId="9" hidden="1">{#N/A,#N/A,FALSE,"SimInp1";#N/A,#N/A,FALSE,"SimInp2";#N/A,#N/A,FALSE,"SimOut1";#N/A,#N/A,FALSE,"SimOut2";#N/A,#N/A,FALSE,"SimOut3";#N/A,#N/A,FALSE,"SimOut4";#N/A,#N/A,FALSE,"SimOut5"}</definedName>
    <definedName name="wrn.Input._.and._.output._.tables." localSheetId="10" hidden="1">{#N/A,#N/A,FALSE,"SimInp1";#N/A,#N/A,FALSE,"SimInp2";#N/A,#N/A,FALSE,"SimOut1";#N/A,#N/A,FALSE,"SimOut2";#N/A,#N/A,FALSE,"SimOut3";#N/A,#N/A,FALSE,"SimOut4";#N/A,#N/A,FALSE,"SimOut5"}</definedName>
    <definedName name="wrn.Input._.and._.output._.tables." localSheetId="11" hidden="1">{#N/A,#N/A,FALSE,"SimInp1";#N/A,#N/A,FALSE,"SimInp2";#N/A,#N/A,FALSE,"SimOut1";#N/A,#N/A,FALSE,"SimOut2";#N/A,#N/A,FALSE,"SimOut3";#N/A,#N/A,FALSE,"SimOut4";#N/A,#N/A,FALSE,"SimOut5"}</definedName>
    <definedName name="wrn.Input._.and._.output._.tables." localSheetId="12" hidden="1">{#N/A,#N/A,FALSE,"SimInp1";#N/A,#N/A,FALSE,"SimInp2";#N/A,#N/A,FALSE,"SimOut1";#N/A,#N/A,FALSE,"SimOut2";#N/A,#N/A,FALSE,"SimOut3";#N/A,#N/A,FALSE,"SimOut4";#N/A,#N/A,FALSE,"SimOut5"}</definedName>
    <definedName name="wrn.Input._.and._.output._.tables." localSheetId="13" hidden="1">{#N/A,#N/A,FALSE,"SimInp1";#N/A,#N/A,FALSE,"SimInp2";#N/A,#N/A,FALSE,"SimOut1";#N/A,#N/A,FALSE,"SimOut2";#N/A,#N/A,FALSE,"SimOut3";#N/A,#N/A,FALSE,"SimOut4";#N/A,#N/A,FALSE,"SimOut5"}</definedName>
    <definedName name="wrn.Input._.and._.output._.tables." localSheetId="14" hidden="1">{#N/A,#N/A,FALSE,"SimInp1";#N/A,#N/A,FALSE,"SimInp2";#N/A,#N/A,FALSE,"SimOut1";#N/A,#N/A,FALSE,"SimOut2";#N/A,#N/A,FALSE,"SimOut3";#N/A,#N/A,FALSE,"SimOut4";#N/A,#N/A,FALSE,"SimOut5"}</definedName>
    <definedName name="wrn.Input._.and._.output._.tables." localSheetId="15" hidden="1">{#N/A,#N/A,FALSE,"SimInp1";#N/A,#N/A,FALSE,"SimInp2";#N/A,#N/A,FALSE,"SimOut1";#N/A,#N/A,FALSE,"SimOut2";#N/A,#N/A,FALSE,"SimOut3";#N/A,#N/A,FALSE,"SimOut4";#N/A,#N/A,FALSE,"SimOut5"}</definedName>
    <definedName name="wrn.Input._.and._.output._.tables." localSheetId="16" hidden="1">{#N/A,#N/A,FALSE,"SimInp1";#N/A,#N/A,FALSE,"SimInp2";#N/A,#N/A,FALSE,"SimOut1";#N/A,#N/A,FALSE,"SimOut2";#N/A,#N/A,FALSE,"SimOut3";#N/A,#N/A,FALSE,"SimOut4";#N/A,#N/A,FALSE,"SimOut5"}</definedName>
    <definedName name="wrn.Input._.and._.output._.tables." localSheetId="17" hidden="1">{#N/A,#N/A,FALSE,"SimInp1";#N/A,#N/A,FALSE,"SimInp2";#N/A,#N/A,FALSE,"SimOut1";#N/A,#N/A,FALSE,"SimOut2";#N/A,#N/A,FALSE,"SimOut3";#N/A,#N/A,FALSE,"SimOut4";#N/A,#N/A,FALSE,"SimOut5"}</definedName>
    <definedName name="wrn.Input._.and._.output._.tables." localSheetId="18" hidden="1">{#N/A,#N/A,FALSE,"SimInp1";#N/A,#N/A,FALSE,"SimInp2";#N/A,#N/A,FALSE,"SimOut1";#N/A,#N/A,FALSE,"SimOut2";#N/A,#N/A,FALSE,"SimOut3";#N/A,#N/A,FALSE,"SimOut4";#N/A,#N/A,FALSE,"SimOut5"}</definedName>
    <definedName name="wrn.Input._.and._.output._.tables." localSheetId="19" hidden="1">{#N/A,#N/A,FALSE,"SimInp1";#N/A,#N/A,FALSE,"SimInp2";#N/A,#N/A,FALSE,"SimOut1";#N/A,#N/A,FALSE,"SimOut2";#N/A,#N/A,FALSE,"SimOut3";#N/A,#N/A,FALSE,"SimOut4";#N/A,#N/A,FALSE,"SimOut5"}</definedName>
    <definedName name="wrn.Input._.and._.output._.tables." localSheetId="20" hidden="1">{#N/A,#N/A,FALSE,"SimInp1";#N/A,#N/A,FALSE,"SimInp2";#N/A,#N/A,FALSE,"SimOut1";#N/A,#N/A,FALSE,"SimOut2";#N/A,#N/A,FALSE,"SimOut3";#N/A,#N/A,FALSE,"SimOut4";#N/A,#N/A,FALSE,"SimOut5"}</definedName>
    <definedName name="wrn.Input._.and._.output._.tables." localSheetId="21" hidden="1">{#N/A,#N/A,FALSE,"SimInp1";#N/A,#N/A,FALSE,"SimInp2";#N/A,#N/A,FALSE,"SimOut1";#N/A,#N/A,FALSE,"SimOut2";#N/A,#N/A,FALSE,"SimOut3";#N/A,#N/A,FALSE,"SimOut4";#N/A,#N/A,FALSE,"SimOut5"}</definedName>
    <definedName name="wrn.Input._.and._.output._.tables." localSheetId="22" hidden="1">{#N/A,#N/A,FALSE,"SimInp1";#N/A,#N/A,FALSE,"SimInp2";#N/A,#N/A,FALSE,"SimOut1";#N/A,#N/A,FALSE,"SimOut2";#N/A,#N/A,FALSE,"SimOut3";#N/A,#N/A,FALSE,"SimOut4";#N/A,#N/A,FALSE,"SimOut5"}</definedName>
    <definedName name="wrn.Input._.and._.output._.tables." localSheetId="23" hidden="1">{#N/A,#N/A,FALSE,"SimInp1";#N/A,#N/A,FALSE,"SimInp2";#N/A,#N/A,FALSE,"SimOut1";#N/A,#N/A,FALSE,"SimOut2";#N/A,#N/A,FALSE,"SimOut3";#N/A,#N/A,FALSE,"SimOut4";#N/A,#N/A,FALSE,"SimOut5"}</definedName>
    <definedName name="wrn.Input._.and._.output._.tables." localSheetId="24" hidden="1">{#N/A,#N/A,FALSE,"SimInp1";#N/A,#N/A,FALSE,"SimInp2";#N/A,#N/A,FALSE,"SimOut1";#N/A,#N/A,FALSE,"SimOut2";#N/A,#N/A,FALSE,"SimOut3";#N/A,#N/A,FALSE,"SimOut4";#N/A,#N/A,FALSE,"SimOut5"}</definedName>
    <definedName name="wrn.Input._.and._.output._.tables." localSheetId="25" hidden="1">{#N/A,#N/A,FALSE,"SimInp1";#N/A,#N/A,FALSE,"SimInp2";#N/A,#N/A,FALSE,"SimOut1";#N/A,#N/A,FALSE,"SimOut2";#N/A,#N/A,FALSE,"SimOut3";#N/A,#N/A,FALSE,"SimOut4";#N/A,#N/A,FALSE,"SimOut5"}</definedName>
    <definedName name="wrn.Input._.and._.output._.tables." localSheetId="26" hidden="1">{#N/A,#N/A,FALSE,"SimInp1";#N/A,#N/A,FALSE,"SimInp2";#N/A,#N/A,FALSE,"SimOut1";#N/A,#N/A,FALSE,"SimOut2";#N/A,#N/A,FALSE,"SimOut3";#N/A,#N/A,FALSE,"SimOut4";#N/A,#N/A,FALSE,"SimOut5"}</definedName>
    <definedName name="wrn.Input._.and._.output._.tables." localSheetId="27" hidden="1">{#N/A,#N/A,FALSE,"SimInp1";#N/A,#N/A,FALSE,"SimInp2";#N/A,#N/A,FALSE,"SimOut1";#N/A,#N/A,FALSE,"SimOut2";#N/A,#N/A,FALSE,"SimOut3";#N/A,#N/A,FALSE,"SimOut4";#N/A,#N/A,FALSE,"SimOut5"}</definedName>
    <definedName name="wrn.Input._.and._.output._.tables." localSheetId="28" hidden="1">{#N/A,#N/A,FALSE,"SimInp1";#N/A,#N/A,FALSE,"SimInp2";#N/A,#N/A,FALSE,"SimOut1";#N/A,#N/A,FALSE,"SimOut2";#N/A,#N/A,FALSE,"SimOut3";#N/A,#N/A,FALSE,"SimOut4";#N/A,#N/A,FALSE,"SimOut5"}</definedName>
    <definedName name="wrn.Input._.and._.output._.tables." localSheetId="29" hidden="1">{#N/A,#N/A,FALSE,"SimInp1";#N/A,#N/A,FALSE,"SimInp2";#N/A,#N/A,FALSE,"SimOut1";#N/A,#N/A,FALSE,"SimOut2";#N/A,#N/A,FALSE,"SimOut3";#N/A,#N/A,FALSE,"SimOut4";#N/A,#N/A,FALSE,"SimOut5"}</definedName>
    <definedName name="wrn.Input._.and._.output._.tables." localSheetId="30" hidden="1">{#N/A,#N/A,FALSE,"SimInp1";#N/A,#N/A,FALSE,"SimInp2";#N/A,#N/A,FALSE,"SimOut1";#N/A,#N/A,FALSE,"SimOut2";#N/A,#N/A,FALSE,"SimOut3";#N/A,#N/A,FALSE,"SimOut4";#N/A,#N/A,FALSE,"SimOut5"}</definedName>
    <definedName name="wrn.Input._.and._.output._.tables." localSheetId="31" hidden="1">{#N/A,#N/A,FALSE,"SimInp1";#N/A,#N/A,FALSE,"SimInp2";#N/A,#N/A,FALSE,"SimOut1";#N/A,#N/A,FALSE,"SimOut2";#N/A,#N/A,FALSE,"SimOut3";#N/A,#N/A,FALSE,"SimOut4";#N/A,#N/A,FALSE,"SimOut5"}</definedName>
    <definedName name="wrn.Input._.and._.output._.tables." localSheetId="32" hidden="1">{#N/A,#N/A,FALSE,"SimInp1";#N/A,#N/A,FALSE,"SimInp2";#N/A,#N/A,FALSE,"SimOut1";#N/A,#N/A,FALSE,"SimOut2";#N/A,#N/A,FALSE,"SimOut3";#N/A,#N/A,FALSE,"SimOut4";#N/A,#N/A,FALSE,"SimOut5"}</definedName>
    <definedName name="wrn.Input._.and._.output._.tables." localSheetId="33" hidden="1">{#N/A,#N/A,FALSE,"SimInp1";#N/A,#N/A,FALSE,"SimInp2";#N/A,#N/A,FALSE,"SimOut1";#N/A,#N/A,FALSE,"SimOut2";#N/A,#N/A,FALSE,"SimOut3";#N/A,#N/A,FALSE,"SimOut4";#N/A,#N/A,FALSE,"SimOut5"}</definedName>
    <definedName name="wrn.Input._.and._.output._.tables." localSheetId="34" hidden="1">{#N/A,#N/A,FALSE,"SimInp1";#N/A,#N/A,FALSE,"SimInp2";#N/A,#N/A,FALSE,"SimOut1";#N/A,#N/A,FALSE,"SimOut2";#N/A,#N/A,FALSE,"SimOut3";#N/A,#N/A,FALSE,"SimOut4";#N/A,#N/A,FALSE,"SimOut5"}</definedName>
    <definedName name="wrn.Input._.and._.output._.tables." localSheetId="35" hidden="1">{#N/A,#N/A,FALSE,"SimInp1";#N/A,#N/A,FALSE,"SimInp2";#N/A,#N/A,FALSE,"SimOut1";#N/A,#N/A,FALSE,"SimOut2";#N/A,#N/A,FALSE,"SimOut3";#N/A,#N/A,FALSE,"SimOut4";#N/A,#N/A,FALSE,"SimOut5"}</definedName>
    <definedName name="wrn.Input._.and._.output._.tables." localSheetId="36" hidden="1">{#N/A,#N/A,FALSE,"SimInp1";#N/A,#N/A,FALSE,"SimInp2";#N/A,#N/A,FALSE,"SimOut1";#N/A,#N/A,FALSE,"SimOut2";#N/A,#N/A,FALSE,"SimOut3";#N/A,#N/A,FALSE,"SimOut4";#N/A,#N/A,FALSE,"SimOut5"}</definedName>
    <definedName name="wrn.Input._.and._.output._.tables." localSheetId="37" hidden="1">{#N/A,#N/A,FALSE,"SimInp1";#N/A,#N/A,FALSE,"SimInp2";#N/A,#N/A,FALSE,"SimOut1";#N/A,#N/A,FALSE,"SimOut2";#N/A,#N/A,FALSE,"SimOut3";#N/A,#N/A,FALSE,"SimOut4";#N/A,#N/A,FALSE,"SimOut5"}</definedName>
    <definedName name="wrn.Input._.and._.output._.tables." localSheetId="38" hidden="1">{#N/A,#N/A,FALSE,"SimInp1";#N/A,#N/A,FALSE,"SimInp2";#N/A,#N/A,FALSE,"SimOut1";#N/A,#N/A,FALSE,"SimOut2";#N/A,#N/A,FALSE,"SimOut3";#N/A,#N/A,FALSE,"SimOut4";#N/A,#N/A,FALSE,"SimOut5"}</definedName>
    <definedName name="wrn.Input._.and._.output._.tables." localSheetId="39" hidden="1">{#N/A,#N/A,FALSE,"SimInp1";#N/A,#N/A,FALSE,"SimInp2";#N/A,#N/A,FALSE,"SimOut1";#N/A,#N/A,FALSE,"SimOut2";#N/A,#N/A,FALSE,"SimOut3";#N/A,#N/A,FALSE,"SimOut4";#N/A,#N/A,FALSE,"SimOut5"}</definedName>
    <definedName name="wrn.Input._.and._.output._.tables." localSheetId="40" hidden="1">{#N/A,#N/A,FALSE,"SimInp1";#N/A,#N/A,FALSE,"SimInp2";#N/A,#N/A,FALSE,"SimOut1";#N/A,#N/A,FALSE,"SimOut2";#N/A,#N/A,FALSE,"SimOut3";#N/A,#N/A,FALSE,"SimOut4";#N/A,#N/A,FALSE,"SimOut5"}</definedName>
    <definedName name="wrn.Input._.and._.output._.tables." localSheetId="41" hidden="1">{#N/A,#N/A,FALSE,"SimInp1";#N/A,#N/A,FALSE,"SimInp2";#N/A,#N/A,FALSE,"SimOut1";#N/A,#N/A,FALSE,"SimOut2";#N/A,#N/A,FALSE,"SimOut3";#N/A,#N/A,FALSE,"SimOut4";#N/A,#N/A,FALSE,"SimOut5"}</definedName>
    <definedName name="wrn.Input._.and._.output._.tables." localSheetId="42" hidden="1">{#N/A,#N/A,FALSE,"SimInp1";#N/A,#N/A,FALSE,"SimInp2";#N/A,#N/A,FALSE,"SimOut1";#N/A,#N/A,FALSE,"SimOut2";#N/A,#N/A,FALSE,"SimOut3";#N/A,#N/A,FALSE,"SimOut4";#N/A,#N/A,FALSE,"SimOut5"}</definedName>
    <definedName name="wrn.Input._.and._.output._.tables." localSheetId="43" hidden="1">{#N/A,#N/A,FALSE,"SimInp1";#N/A,#N/A,FALSE,"SimInp2";#N/A,#N/A,FALSE,"SimOut1";#N/A,#N/A,FALSE,"SimOut2";#N/A,#N/A,FALSE,"SimOut3";#N/A,#N/A,FALSE,"SimOut4";#N/A,#N/A,FALSE,"SimOut5"}</definedName>
    <definedName name="wrn.Input._.and._.output._.tables." localSheetId="44" hidden="1">{#N/A,#N/A,FALSE,"SimInp1";#N/A,#N/A,FALSE,"SimInp2";#N/A,#N/A,FALSE,"SimOut1";#N/A,#N/A,FALSE,"SimOut2";#N/A,#N/A,FALSE,"SimOut3";#N/A,#N/A,FALSE,"SimOut4";#N/A,#N/A,FALSE,"SimOut5"}</definedName>
    <definedName name="wrn.Input._.and._.output._.tables." localSheetId="45" hidden="1">{#N/A,#N/A,FALSE,"SimInp1";#N/A,#N/A,FALSE,"SimInp2";#N/A,#N/A,FALSE,"SimOut1";#N/A,#N/A,FALSE,"SimOut2";#N/A,#N/A,FALSE,"SimOut3";#N/A,#N/A,FALSE,"SimOut4";#N/A,#N/A,FALSE,"SimOut5"}</definedName>
    <definedName name="wrn.Input._.and._.output._.tables." localSheetId="46" hidden="1">{#N/A,#N/A,FALSE,"SimInp1";#N/A,#N/A,FALSE,"SimInp2";#N/A,#N/A,FALSE,"SimOut1";#N/A,#N/A,FALSE,"SimOut2";#N/A,#N/A,FALSE,"SimOut3";#N/A,#N/A,FALSE,"SimOut4";#N/A,#N/A,FALSE,"SimOut5"}</definedName>
    <definedName name="wrn.Input._.and._.output._.tables." localSheetId="47" hidden="1">{#N/A,#N/A,FALSE,"SimInp1";#N/A,#N/A,FALSE,"SimInp2";#N/A,#N/A,FALSE,"SimOut1";#N/A,#N/A,FALSE,"SimOut2";#N/A,#N/A,FALSE,"SimOut3";#N/A,#N/A,FALSE,"SimOut4";#N/A,#N/A,FALSE,"SimOut5"}</definedName>
    <definedName name="wrn.Input._.and._.output._.tables." localSheetId="48" hidden="1">{#N/A,#N/A,FALSE,"SimInp1";#N/A,#N/A,FALSE,"SimInp2";#N/A,#N/A,FALSE,"SimOut1";#N/A,#N/A,FALSE,"SimOut2";#N/A,#N/A,FALSE,"SimOut3";#N/A,#N/A,FALSE,"SimOut4";#N/A,#N/A,FALSE,"SimOut5"}</definedName>
    <definedName name="wrn.Input._.and._.output._.tables." localSheetId="49" hidden="1">{#N/A,#N/A,FALSE,"SimInp1";#N/A,#N/A,FALSE,"SimInp2";#N/A,#N/A,FALSE,"SimOut1";#N/A,#N/A,FALSE,"SimOut2";#N/A,#N/A,FALSE,"SimOut3";#N/A,#N/A,FALSE,"SimOut4";#N/A,#N/A,FALSE,"SimOut5"}</definedName>
    <definedName name="wrn.Input._.and._.output._.tables." localSheetId="50" hidden="1">{#N/A,#N/A,FALSE,"SimInp1";#N/A,#N/A,FALSE,"SimInp2";#N/A,#N/A,FALSE,"SimOut1";#N/A,#N/A,FALSE,"SimOut2";#N/A,#N/A,FALSE,"SimOut3";#N/A,#N/A,FALSE,"SimOut4";#N/A,#N/A,FALSE,"SimOut5"}</definedName>
    <definedName name="wrn.Input._.and._.output._.tables." localSheetId="51" hidden="1">{#N/A,#N/A,FALSE,"SimInp1";#N/A,#N/A,FALSE,"SimInp2";#N/A,#N/A,FALSE,"SimOut1";#N/A,#N/A,FALSE,"SimOut2";#N/A,#N/A,FALSE,"SimOut3";#N/A,#N/A,FALSE,"SimOut4";#N/A,#N/A,FALSE,"SimOut5"}</definedName>
    <definedName name="wrn.Input._.and._.output._.tables." localSheetId="52" hidden="1">{#N/A,#N/A,FALSE,"SimInp1";#N/A,#N/A,FALSE,"SimInp2";#N/A,#N/A,FALSE,"SimOut1";#N/A,#N/A,FALSE,"SimOut2";#N/A,#N/A,FALSE,"SimOut3";#N/A,#N/A,FALSE,"SimOut4";#N/A,#N/A,FALSE,"SimOut5"}</definedName>
    <definedName name="wrn.Input._.and._.output._.tables." localSheetId="53" hidden="1">{#N/A,#N/A,FALSE,"SimInp1";#N/A,#N/A,FALSE,"SimInp2";#N/A,#N/A,FALSE,"SimOut1";#N/A,#N/A,FALSE,"SimOut2";#N/A,#N/A,FALSE,"SimOut3";#N/A,#N/A,FALSE,"SimOut4";#N/A,#N/A,FALSE,"SimOut5"}</definedName>
    <definedName name="wrn.Input._.and._.output._.tables." localSheetId="54" hidden="1">{#N/A,#N/A,FALSE,"SimInp1";#N/A,#N/A,FALSE,"SimInp2";#N/A,#N/A,FALSE,"SimOut1";#N/A,#N/A,FALSE,"SimOut2";#N/A,#N/A,FALSE,"SimOut3";#N/A,#N/A,FALSE,"SimOut4";#N/A,#N/A,FALSE,"SimOut5"}</definedName>
    <definedName name="wrn.Input._.and._.output._.tables." localSheetId="55" hidden="1">{#N/A,#N/A,FALSE,"SimInp1";#N/A,#N/A,FALSE,"SimInp2";#N/A,#N/A,FALSE,"SimOut1";#N/A,#N/A,FALSE,"SimOut2";#N/A,#N/A,FALSE,"SimOut3";#N/A,#N/A,FALSE,"SimOut4";#N/A,#N/A,FALSE,"SimOut5"}</definedName>
    <definedName name="wrn.Input._.and._.output._.tables." localSheetId="56" hidden="1">{#N/A,#N/A,FALSE,"SimInp1";#N/A,#N/A,FALSE,"SimInp2";#N/A,#N/A,FALSE,"SimOut1";#N/A,#N/A,FALSE,"SimOut2";#N/A,#N/A,FALSE,"SimOut3";#N/A,#N/A,FALSE,"SimOut4";#N/A,#N/A,FALSE,"SimOut5"}</definedName>
    <definedName name="wrn.Input._.and._.output._.tables." localSheetId="57" hidden="1">{#N/A,#N/A,FALSE,"SimInp1";#N/A,#N/A,FALSE,"SimInp2";#N/A,#N/A,FALSE,"SimOut1";#N/A,#N/A,FALSE,"SimOut2";#N/A,#N/A,FALSE,"SimOut3";#N/A,#N/A,FALSE,"SimOut4";#N/A,#N/A,FALSE,"SimOut5"}</definedName>
    <definedName name="wrn.Input._.and._.output._.tables." localSheetId="58" hidden="1">{#N/A,#N/A,FALSE,"SimInp1";#N/A,#N/A,FALSE,"SimInp2";#N/A,#N/A,FALSE,"SimOut1";#N/A,#N/A,FALSE,"SimOut2";#N/A,#N/A,FALSE,"SimOut3";#N/A,#N/A,FALSE,"SimOut4";#N/A,#N/A,FALSE,"SimOut5"}</definedName>
    <definedName name="wrn.Input._.and._.output._.tables." localSheetId="59" hidden="1">{#N/A,#N/A,FALSE,"SimInp1";#N/A,#N/A,FALSE,"SimInp2";#N/A,#N/A,FALSE,"SimOut1";#N/A,#N/A,FALSE,"SimOut2";#N/A,#N/A,FALSE,"SimOut3";#N/A,#N/A,FALSE,"SimOut4";#N/A,#N/A,FALSE,"SimOut5"}</definedName>
    <definedName name="wrn.Input._.and._.output._.tables." hidden="1">{#N/A,#N/A,FALSE,"SimInp1";#N/A,#N/A,FALSE,"SimInp2";#N/A,#N/A,FALSE,"SimOut1";#N/A,#N/A,FALSE,"SimOut2";#N/A,#N/A,FALSE,"SimOut3";#N/A,#N/A,FALSE,"SimOut4";#N/A,#N/A,FALSE,"SimOut5"}</definedName>
    <definedName name="wrn.INTERST." localSheetId="1" hidden="1">{#N/A,#N/A,FALSE,"INTERST"}</definedName>
    <definedName name="wrn.INTERST." localSheetId="4" hidden="1">{#N/A,#N/A,FALSE,"INTERST"}</definedName>
    <definedName name="wrn.INTERST." localSheetId="7" hidden="1">{#N/A,#N/A,FALSE,"INTERST"}</definedName>
    <definedName name="wrn.INTERST." localSheetId="8" hidden="1">{#N/A,#N/A,FALSE,"INTERST"}</definedName>
    <definedName name="wrn.INTERST." localSheetId="6" hidden="1">{#N/A,#N/A,FALSE,"INTERST"}</definedName>
    <definedName name="wrn.INTERST." localSheetId="9" hidden="1">{#N/A,#N/A,FALSE,"INTERST"}</definedName>
    <definedName name="wrn.INTERST." localSheetId="10" hidden="1">{#N/A,#N/A,FALSE,"INTERST"}</definedName>
    <definedName name="wrn.INTERST." localSheetId="11" hidden="1">{#N/A,#N/A,FALSE,"INTERST"}</definedName>
    <definedName name="wrn.INTERST." localSheetId="12" hidden="1">{#N/A,#N/A,FALSE,"INTERST"}</definedName>
    <definedName name="wrn.INTERST." localSheetId="13" hidden="1">{#N/A,#N/A,FALSE,"INTERST"}</definedName>
    <definedName name="wrn.INTERST." localSheetId="14" hidden="1">{#N/A,#N/A,FALSE,"INTERST"}</definedName>
    <definedName name="wrn.INTERST." localSheetId="15" hidden="1">{#N/A,#N/A,FALSE,"INTERST"}</definedName>
    <definedName name="wrn.INTERST." localSheetId="16" hidden="1">{#N/A,#N/A,FALSE,"INTERST"}</definedName>
    <definedName name="wrn.INTERST." localSheetId="17" hidden="1">{#N/A,#N/A,FALSE,"INTERST"}</definedName>
    <definedName name="wrn.INTERST." localSheetId="18" hidden="1">{#N/A,#N/A,FALSE,"INTERST"}</definedName>
    <definedName name="wrn.INTERST." localSheetId="19" hidden="1">{#N/A,#N/A,FALSE,"INTERST"}</definedName>
    <definedName name="wrn.INTERST." localSheetId="20" hidden="1">{#N/A,#N/A,FALSE,"INTERST"}</definedName>
    <definedName name="wrn.INTERST." localSheetId="21" hidden="1">{#N/A,#N/A,FALSE,"INTERST"}</definedName>
    <definedName name="wrn.INTERST." localSheetId="22" hidden="1">{#N/A,#N/A,FALSE,"INTERST"}</definedName>
    <definedName name="wrn.INTERST." localSheetId="23" hidden="1">{#N/A,#N/A,FALSE,"INTERST"}</definedName>
    <definedName name="wrn.INTERST." localSheetId="24" hidden="1">{#N/A,#N/A,FALSE,"INTERST"}</definedName>
    <definedName name="wrn.INTERST." localSheetId="25" hidden="1">{#N/A,#N/A,FALSE,"INTERST"}</definedName>
    <definedName name="wrn.INTERST." localSheetId="26" hidden="1">{#N/A,#N/A,FALSE,"INTERST"}</definedName>
    <definedName name="wrn.INTERST." localSheetId="27" hidden="1">{#N/A,#N/A,FALSE,"INTERST"}</definedName>
    <definedName name="wrn.INTERST." localSheetId="28" hidden="1">{#N/A,#N/A,FALSE,"INTERST"}</definedName>
    <definedName name="wrn.INTERST." localSheetId="29" hidden="1">{#N/A,#N/A,FALSE,"INTERST"}</definedName>
    <definedName name="wrn.INTERST." localSheetId="30" hidden="1">{#N/A,#N/A,FALSE,"INTERST"}</definedName>
    <definedName name="wrn.INTERST." localSheetId="31" hidden="1">{#N/A,#N/A,FALSE,"INTERST"}</definedName>
    <definedName name="wrn.INTERST." localSheetId="32" hidden="1">{#N/A,#N/A,FALSE,"INTERST"}</definedName>
    <definedName name="wrn.INTERST." localSheetId="33" hidden="1">{#N/A,#N/A,FALSE,"INTERST"}</definedName>
    <definedName name="wrn.INTERST." localSheetId="34" hidden="1">{#N/A,#N/A,FALSE,"INTERST"}</definedName>
    <definedName name="wrn.INTERST." localSheetId="35" hidden="1">{#N/A,#N/A,FALSE,"INTERST"}</definedName>
    <definedName name="wrn.INTERST." localSheetId="36" hidden="1">{#N/A,#N/A,FALSE,"INTERST"}</definedName>
    <definedName name="wrn.INTERST." localSheetId="37" hidden="1">{#N/A,#N/A,FALSE,"INTERST"}</definedName>
    <definedName name="wrn.INTERST." localSheetId="38" hidden="1">{#N/A,#N/A,FALSE,"INTERST"}</definedName>
    <definedName name="wrn.INTERST." localSheetId="39" hidden="1">{#N/A,#N/A,FALSE,"INTERST"}</definedName>
    <definedName name="wrn.INTERST." localSheetId="40" hidden="1">{#N/A,#N/A,FALSE,"INTERST"}</definedName>
    <definedName name="wrn.INTERST." localSheetId="41" hidden="1">{#N/A,#N/A,FALSE,"INTERST"}</definedName>
    <definedName name="wrn.INTERST." localSheetId="42" hidden="1">{#N/A,#N/A,FALSE,"INTERST"}</definedName>
    <definedName name="wrn.INTERST." localSheetId="43" hidden="1">{#N/A,#N/A,FALSE,"INTERST"}</definedName>
    <definedName name="wrn.INTERST." localSheetId="44" hidden="1">{#N/A,#N/A,FALSE,"INTERST"}</definedName>
    <definedName name="wrn.INTERST." localSheetId="45" hidden="1">{#N/A,#N/A,FALSE,"INTERST"}</definedName>
    <definedName name="wrn.INTERST." localSheetId="46" hidden="1">{#N/A,#N/A,FALSE,"INTERST"}</definedName>
    <definedName name="wrn.INTERST." localSheetId="47" hidden="1">{#N/A,#N/A,FALSE,"INTERST"}</definedName>
    <definedName name="wrn.INTERST." localSheetId="48" hidden="1">{#N/A,#N/A,FALSE,"INTERST"}</definedName>
    <definedName name="wrn.INTERST." localSheetId="49" hidden="1">{#N/A,#N/A,FALSE,"INTERST"}</definedName>
    <definedName name="wrn.INTERST." localSheetId="50" hidden="1">{#N/A,#N/A,FALSE,"INTERST"}</definedName>
    <definedName name="wrn.INTERST." localSheetId="51" hidden="1">{#N/A,#N/A,FALSE,"INTERST"}</definedName>
    <definedName name="wrn.INTERST." localSheetId="52" hidden="1">{#N/A,#N/A,FALSE,"INTERST"}</definedName>
    <definedName name="wrn.INTERST." localSheetId="53" hidden="1">{#N/A,#N/A,FALSE,"INTERST"}</definedName>
    <definedName name="wrn.INTERST." localSheetId="54" hidden="1">{#N/A,#N/A,FALSE,"INTERST"}</definedName>
    <definedName name="wrn.INTERST." localSheetId="55" hidden="1">{#N/A,#N/A,FALSE,"INTERST"}</definedName>
    <definedName name="wrn.INTERST." localSheetId="56" hidden="1">{#N/A,#N/A,FALSE,"INTERST"}</definedName>
    <definedName name="wrn.INTERST." localSheetId="57" hidden="1">{#N/A,#N/A,FALSE,"INTERST"}</definedName>
    <definedName name="wrn.INTERST." localSheetId="58" hidden="1">{#N/A,#N/A,FALSE,"INTERST"}</definedName>
    <definedName name="wrn.INTERST." localSheetId="59" hidden="1">{#N/A,#N/A,FALSE,"INTERST"}</definedName>
    <definedName name="wrn.INTERST." hidden="1">{#N/A,#N/A,FALSE,"INTERST"}</definedName>
    <definedName name="wrn.MDABOP." localSheetId="1" hidden="1">{"BOP_TAB",#N/A,FALSE,"N";"MIDTERM_TAB",#N/A,FALSE,"O";"FUND_CRED",#N/A,FALSE,"P";"DEBT_TAB1",#N/A,FALSE,"Q";"DEBT_TAB2",#N/A,FALSE,"Q";"FORFIN_TAB1",#N/A,FALSE,"R";"FORFIN_TAB2",#N/A,FALSE,"R";"BOP_ANALY",#N/A,FALSE,"U"}</definedName>
    <definedName name="wrn.MDABOP." localSheetId="4" hidden="1">{"BOP_TAB",#N/A,FALSE,"N";"MIDTERM_TAB",#N/A,FALSE,"O";"FUND_CRED",#N/A,FALSE,"P";"DEBT_TAB1",#N/A,FALSE,"Q";"DEBT_TAB2",#N/A,FALSE,"Q";"FORFIN_TAB1",#N/A,FALSE,"R";"FORFIN_TAB2",#N/A,FALSE,"R";"BOP_ANALY",#N/A,FALSE,"U"}</definedName>
    <definedName name="wrn.MDABOP." localSheetId="7" hidden="1">{"BOP_TAB",#N/A,FALSE,"N";"MIDTERM_TAB",#N/A,FALSE,"O";"FUND_CRED",#N/A,FALSE,"P";"DEBT_TAB1",#N/A,FALSE,"Q";"DEBT_TAB2",#N/A,FALSE,"Q";"FORFIN_TAB1",#N/A,FALSE,"R";"FORFIN_TAB2",#N/A,FALSE,"R";"BOP_ANALY",#N/A,FALSE,"U"}</definedName>
    <definedName name="wrn.MDABOP." localSheetId="8" hidden="1">{"BOP_TAB",#N/A,FALSE,"N";"MIDTERM_TAB",#N/A,FALSE,"O";"FUND_CRED",#N/A,FALSE,"P";"DEBT_TAB1",#N/A,FALSE,"Q";"DEBT_TAB2",#N/A,FALSE,"Q";"FORFIN_TAB1",#N/A,FALSE,"R";"FORFIN_TAB2",#N/A,FALSE,"R";"BOP_ANALY",#N/A,FALSE,"U"}</definedName>
    <definedName name="wrn.MDABOP." localSheetId="6" hidden="1">{"BOP_TAB",#N/A,FALSE,"N";"MIDTERM_TAB",#N/A,FALSE,"O";"FUND_CRED",#N/A,FALSE,"P";"DEBT_TAB1",#N/A,FALSE,"Q";"DEBT_TAB2",#N/A,FALSE,"Q";"FORFIN_TAB1",#N/A,FALSE,"R";"FORFIN_TAB2",#N/A,FALSE,"R";"BOP_ANALY",#N/A,FALSE,"U"}</definedName>
    <definedName name="wrn.MDABOP." localSheetId="9" hidden="1">{"BOP_TAB",#N/A,FALSE,"N";"MIDTERM_TAB",#N/A,FALSE,"O";"FUND_CRED",#N/A,FALSE,"P";"DEBT_TAB1",#N/A,FALSE,"Q";"DEBT_TAB2",#N/A,FALSE,"Q";"FORFIN_TAB1",#N/A,FALSE,"R";"FORFIN_TAB2",#N/A,FALSE,"R";"BOP_ANALY",#N/A,FALSE,"U"}</definedName>
    <definedName name="wrn.MDABOP." localSheetId="10" hidden="1">{"BOP_TAB",#N/A,FALSE,"N";"MIDTERM_TAB",#N/A,FALSE,"O";"FUND_CRED",#N/A,FALSE,"P";"DEBT_TAB1",#N/A,FALSE,"Q";"DEBT_TAB2",#N/A,FALSE,"Q";"FORFIN_TAB1",#N/A,FALSE,"R";"FORFIN_TAB2",#N/A,FALSE,"R";"BOP_ANALY",#N/A,FALSE,"U"}</definedName>
    <definedName name="wrn.MDABOP." localSheetId="11" hidden="1">{"BOP_TAB",#N/A,FALSE,"N";"MIDTERM_TAB",#N/A,FALSE,"O";"FUND_CRED",#N/A,FALSE,"P";"DEBT_TAB1",#N/A,FALSE,"Q";"DEBT_TAB2",#N/A,FALSE,"Q";"FORFIN_TAB1",#N/A,FALSE,"R";"FORFIN_TAB2",#N/A,FALSE,"R";"BOP_ANALY",#N/A,FALSE,"U"}</definedName>
    <definedName name="wrn.MDABOP." localSheetId="12" hidden="1">{"BOP_TAB",#N/A,FALSE,"N";"MIDTERM_TAB",#N/A,FALSE,"O";"FUND_CRED",#N/A,FALSE,"P";"DEBT_TAB1",#N/A,FALSE,"Q";"DEBT_TAB2",#N/A,FALSE,"Q";"FORFIN_TAB1",#N/A,FALSE,"R";"FORFIN_TAB2",#N/A,FALSE,"R";"BOP_ANALY",#N/A,FALSE,"U"}</definedName>
    <definedName name="wrn.MDABOP." localSheetId="13" hidden="1">{"BOP_TAB",#N/A,FALSE,"N";"MIDTERM_TAB",#N/A,FALSE,"O";"FUND_CRED",#N/A,FALSE,"P";"DEBT_TAB1",#N/A,FALSE,"Q";"DEBT_TAB2",#N/A,FALSE,"Q";"FORFIN_TAB1",#N/A,FALSE,"R";"FORFIN_TAB2",#N/A,FALSE,"R";"BOP_ANALY",#N/A,FALSE,"U"}</definedName>
    <definedName name="wrn.MDABOP." localSheetId="14" hidden="1">{"BOP_TAB",#N/A,FALSE,"N";"MIDTERM_TAB",#N/A,FALSE,"O";"FUND_CRED",#N/A,FALSE,"P";"DEBT_TAB1",#N/A,FALSE,"Q";"DEBT_TAB2",#N/A,FALSE,"Q";"FORFIN_TAB1",#N/A,FALSE,"R";"FORFIN_TAB2",#N/A,FALSE,"R";"BOP_ANALY",#N/A,FALSE,"U"}</definedName>
    <definedName name="wrn.MDABOP." localSheetId="15" hidden="1">{"BOP_TAB",#N/A,FALSE,"N";"MIDTERM_TAB",#N/A,FALSE,"O";"FUND_CRED",#N/A,FALSE,"P";"DEBT_TAB1",#N/A,FALSE,"Q";"DEBT_TAB2",#N/A,FALSE,"Q";"FORFIN_TAB1",#N/A,FALSE,"R";"FORFIN_TAB2",#N/A,FALSE,"R";"BOP_ANALY",#N/A,FALSE,"U"}</definedName>
    <definedName name="wrn.MDABOP." localSheetId="16" hidden="1">{"BOP_TAB",#N/A,FALSE,"N";"MIDTERM_TAB",#N/A,FALSE,"O";"FUND_CRED",#N/A,FALSE,"P";"DEBT_TAB1",#N/A,FALSE,"Q";"DEBT_TAB2",#N/A,FALSE,"Q";"FORFIN_TAB1",#N/A,FALSE,"R";"FORFIN_TAB2",#N/A,FALSE,"R";"BOP_ANALY",#N/A,FALSE,"U"}</definedName>
    <definedName name="wrn.MDABOP." localSheetId="17" hidden="1">{"BOP_TAB",#N/A,FALSE,"N";"MIDTERM_TAB",#N/A,FALSE,"O";"FUND_CRED",#N/A,FALSE,"P";"DEBT_TAB1",#N/A,FALSE,"Q";"DEBT_TAB2",#N/A,FALSE,"Q";"FORFIN_TAB1",#N/A,FALSE,"R";"FORFIN_TAB2",#N/A,FALSE,"R";"BOP_ANALY",#N/A,FALSE,"U"}</definedName>
    <definedName name="wrn.MDABOP." localSheetId="18" hidden="1">{"BOP_TAB",#N/A,FALSE,"N";"MIDTERM_TAB",#N/A,FALSE,"O";"FUND_CRED",#N/A,FALSE,"P";"DEBT_TAB1",#N/A,FALSE,"Q";"DEBT_TAB2",#N/A,FALSE,"Q";"FORFIN_TAB1",#N/A,FALSE,"R";"FORFIN_TAB2",#N/A,FALSE,"R";"BOP_ANALY",#N/A,FALSE,"U"}</definedName>
    <definedName name="wrn.MDABOP." localSheetId="19" hidden="1">{"BOP_TAB",#N/A,FALSE,"N";"MIDTERM_TAB",#N/A,FALSE,"O";"FUND_CRED",#N/A,FALSE,"P";"DEBT_TAB1",#N/A,FALSE,"Q";"DEBT_TAB2",#N/A,FALSE,"Q";"FORFIN_TAB1",#N/A,FALSE,"R";"FORFIN_TAB2",#N/A,FALSE,"R";"BOP_ANALY",#N/A,FALSE,"U"}</definedName>
    <definedName name="wrn.MDABOP." localSheetId="20" hidden="1">{"BOP_TAB",#N/A,FALSE,"N";"MIDTERM_TAB",#N/A,FALSE,"O";"FUND_CRED",#N/A,FALSE,"P";"DEBT_TAB1",#N/A,FALSE,"Q";"DEBT_TAB2",#N/A,FALSE,"Q";"FORFIN_TAB1",#N/A,FALSE,"R";"FORFIN_TAB2",#N/A,FALSE,"R";"BOP_ANALY",#N/A,FALSE,"U"}</definedName>
    <definedName name="wrn.MDABOP." localSheetId="21" hidden="1">{"BOP_TAB",#N/A,FALSE,"N";"MIDTERM_TAB",#N/A,FALSE,"O";"FUND_CRED",#N/A,FALSE,"P";"DEBT_TAB1",#N/A,FALSE,"Q";"DEBT_TAB2",#N/A,FALSE,"Q";"FORFIN_TAB1",#N/A,FALSE,"R";"FORFIN_TAB2",#N/A,FALSE,"R";"BOP_ANALY",#N/A,FALSE,"U"}</definedName>
    <definedName name="wrn.MDABOP." localSheetId="22" hidden="1">{"BOP_TAB",#N/A,FALSE,"N";"MIDTERM_TAB",#N/A,FALSE,"O";"FUND_CRED",#N/A,FALSE,"P";"DEBT_TAB1",#N/A,FALSE,"Q";"DEBT_TAB2",#N/A,FALSE,"Q";"FORFIN_TAB1",#N/A,FALSE,"R";"FORFIN_TAB2",#N/A,FALSE,"R";"BOP_ANALY",#N/A,FALSE,"U"}</definedName>
    <definedName name="wrn.MDABOP." localSheetId="23" hidden="1">{"BOP_TAB",#N/A,FALSE,"N";"MIDTERM_TAB",#N/A,FALSE,"O";"FUND_CRED",#N/A,FALSE,"P";"DEBT_TAB1",#N/A,FALSE,"Q";"DEBT_TAB2",#N/A,FALSE,"Q";"FORFIN_TAB1",#N/A,FALSE,"R";"FORFIN_TAB2",#N/A,FALSE,"R";"BOP_ANALY",#N/A,FALSE,"U"}</definedName>
    <definedName name="wrn.MDABOP." localSheetId="24" hidden="1">{"BOP_TAB",#N/A,FALSE,"N";"MIDTERM_TAB",#N/A,FALSE,"O";"FUND_CRED",#N/A,FALSE,"P";"DEBT_TAB1",#N/A,FALSE,"Q";"DEBT_TAB2",#N/A,FALSE,"Q";"FORFIN_TAB1",#N/A,FALSE,"R";"FORFIN_TAB2",#N/A,FALSE,"R";"BOP_ANALY",#N/A,FALSE,"U"}</definedName>
    <definedName name="wrn.MDABOP." localSheetId="25" hidden="1">{"BOP_TAB",#N/A,FALSE,"N";"MIDTERM_TAB",#N/A,FALSE,"O";"FUND_CRED",#N/A,FALSE,"P";"DEBT_TAB1",#N/A,FALSE,"Q";"DEBT_TAB2",#N/A,FALSE,"Q";"FORFIN_TAB1",#N/A,FALSE,"R";"FORFIN_TAB2",#N/A,FALSE,"R";"BOP_ANALY",#N/A,FALSE,"U"}</definedName>
    <definedName name="wrn.MDABOP." localSheetId="26" hidden="1">{"BOP_TAB",#N/A,FALSE,"N";"MIDTERM_TAB",#N/A,FALSE,"O";"FUND_CRED",#N/A,FALSE,"P";"DEBT_TAB1",#N/A,FALSE,"Q";"DEBT_TAB2",#N/A,FALSE,"Q";"FORFIN_TAB1",#N/A,FALSE,"R";"FORFIN_TAB2",#N/A,FALSE,"R";"BOP_ANALY",#N/A,FALSE,"U"}</definedName>
    <definedName name="wrn.MDABOP." localSheetId="27" hidden="1">{"BOP_TAB",#N/A,FALSE,"N";"MIDTERM_TAB",#N/A,FALSE,"O";"FUND_CRED",#N/A,FALSE,"P";"DEBT_TAB1",#N/A,FALSE,"Q";"DEBT_TAB2",#N/A,FALSE,"Q";"FORFIN_TAB1",#N/A,FALSE,"R";"FORFIN_TAB2",#N/A,FALSE,"R";"BOP_ANALY",#N/A,FALSE,"U"}</definedName>
    <definedName name="wrn.MDABOP." localSheetId="28" hidden="1">{"BOP_TAB",#N/A,FALSE,"N";"MIDTERM_TAB",#N/A,FALSE,"O";"FUND_CRED",#N/A,FALSE,"P";"DEBT_TAB1",#N/A,FALSE,"Q";"DEBT_TAB2",#N/A,FALSE,"Q";"FORFIN_TAB1",#N/A,FALSE,"R";"FORFIN_TAB2",#N/A,FALSE,"R";"BOP_ANALY",#N/A,FALSE,"U"}</definedName>
    <definedName name="wrn.MDABOP." localSheetId="29" hidden="1">{"BOP_TAB",#N/A,FALSE,"N";"MIDTERM_TAB",#N/A,FALSE,"O";"FUND_CRED",#N/A,FALSE,"P";"DEBT_TAB1",#N/A,FALSE,"Q";"DEBT_TAB2",#N/A,FALSE,"Q";"FORFIN_TAB1",#N/A,FALSE,"R";"FORFIN_TAB2",#N/A,FALSE,"R";"BOP_ANALY",#N/A,FALSE,"U"}</definedName>
    <definedName name="wrn.MDABOP." localSheetId="30" hidden="1">{"BOP_TAB",#N/A,FALSE,"N";"MIDTERM_TAB",#N/A,FALSE,"O";"FUND_CRED",#N/A,FALSE,"P";"DEBT_TAB1",#N/A,FALSE,"Q";"DEBT_TAB2",#N/A,FALSE,"Q";"FORFIN_TAB1",#N/A,FALSE,"R";"FORFIN_TAB2",#N/A,FALSE,"R";"BOP_ANALY",#N/A,FALSE,"U"}</definedName>
    <definedName name="wrn.MDABOP." localSheetId="31" hidden="1">{"BOP_TAB",#N/A,FALSE,"N";"MIDTERM_TAB",#N/A,FALSE,"O";"FUND_CRED",#N/A,FALSE,"P";"DEBT_TAB1",#N/A,FALSE,"Q";"DEBT_TAB2",#N/A,FALSE,"Q";"FORFIN_TAB1",#N/A,FALSE,"R";"FORFIN_TAB2",#N/A,FALSE,"R";"BOP_ANALY",#N/A,FALSE,"U"}</definedName>
    <definedName name="wrn.MDABOP." localSheetId="32" hidden="1">{"BOP_TAB",#N/A,FALSE,"N";"MIDTERM_TAB",#N/A,FALSE,"O";"FUND_CRED",#N/A,FALSE,"P";"DEBT_TAB1",#N/A,FALSE,"Q";"DEBT_TAB2",#N/A,FALSE,"Q";"FORFIN_TAB1",#N/A,FALSE,"R";"FORFIN_TAB2",#N/A,FALSE,"R";"BOP_ANALY",#N/A,FALSE,"U"}</definedName>
    <definedName name="wrn.MDABOP." localSheetId="33" hidden="1">{"BOP_TAB",#N/A,FALSE,"N";"MIDTERM_TAB",#N/A,FALSE,"O";"FUND_CRED",#N/A,FALSE,"P";"DEBT_TAB1",#N/A,FALSE,"Q";"DEBT_TAB2",#N/A,FALSE,"Q";"FORFIN_TAB1",#N/A,FALSE,"R";"FORFIN_TAB2",#N/A,FALSE,"R";"BOP_ANALY",#N/A,FALSE,"U"}</definedName>
    <definedName name="wrn.MDABOP." localSheetId="34" hidden="1">{"BOP_TAB",#N/A,FALSE,"N";"MIDTERM_TAB",#N/A,FALSE,"O";"FUND_CRED",#N/A,FALSE,"P";"DEBT_TAB1",#N/A,FALSE,"Q";"DEBT_TAB2",#N/A,FALSE,"Q";"FORFIN_TAB1",#N/A,FALSE,"R";"FORFIN_TAB2",#N/A,FALSE,"R";"BOP_ANALY",#N/A,FALSE,"U"}</definedName>
    <definedName name="wrn.MDABOP." localSheetId="35" hidden="1">{"BOP_TAB",#N/A,FALSE,"N";"MIDTERM_TAB",#N/A,FALSE,"O";"FUND_CRED",#N/A,FALSE,"P";"DEBT_TAB1",#N/A,FALSE,"Q";"DEBT_TAB2",#N/A,FALSE,"Q";"FORFIN_TAB1",#N/A,FALSE,"R";"FORFIN_TAB2",#N/A,FALSE,"R";"BOP_ANALY",#N/A,FALSE,"U"}</definedName>
    <definedName name="wrn.MDABOP." localSheetId="36" hidden="1">{"BOP_TAB",#N/A,FALSE,"N";"MIDTERM_TAB",#N/A,FALSE,"O";"FUND_CRED",#N/A,FALSE,"P";"DEBT_TAB1",#N/A,FALSE,"Q";"DEBT_TAB2",#N/A,FALSE,"Q";"FORFIN_TAB1",#N/A,FALSE,"R";"FORFIN_TAB2",#N/A,FALSE,"R";"BOP_ANALY",#N/A,FALSE,"U"}</definedName>
    <definedName name="wrn.MDABOP." localSheetId="37" hidden="1">{"BOP_TAB",#N/A,FALSE,"N";"MIDTERM_TAB",#N/A,FALSE,"O";"FUND_CRED",#N/A,FALSE,"P";"DEBT_TAB1",#N/A,FALSE,"Q";"DEBT_TAB2",#N/A,FALSE,"Q";"FORFIN_TAB1",#N/A,FALSE,"R";"FORFIN_TAB2",#N/A,FALSE,"R";"BOP_ANALY",#N/A,FALSE,"U"}</definedName>
    <definedName name="wrn.MDABOP." localSheetId="38" hidden="1">{"BOP_TAB",#N/A,FALSE,"N";"MIDTERM_TAB",#N/A,FALSE,"O";"FUND_CRED",#N/A,FALSE,"P";"DEBT_TAB1",#N/A,FALSE,"Q";"DEBT_TAB2",#N/A,FALSE,"Q";"FORFIN_TAB1",#N/A,FALSE,"R";"FORFIN_TAB2",#N/A,FALSE,"R";"BOP_ANALY",#N/A,FALSE,"U"}</definedName>
    <definedName name="wrn.MDABOP." localSheetId="39" hidden="1">{"BOP_TAB",#N/A,FALSE,"N";"MIDTERM_TAB",#N/A,FALSE,"O";"FUND_CRED",#N/A,FALSE,"P";"DEBT_TAB1",#N/A,FALSE,"Q";"DEBT_TAB2",#N/A,FALSE,"Q";"FORFIN_TAB1",#N/A,FALSE,"R";"FORFIN_TAB2",#N/A,FALSE,"R";"BOP_ANALY",#N/A,FALSE,"U"}</definedName>
    <definedName name="wrn.MDABOP." localSheetId="40" hidden="1">{"BOP_TAB",#N/A,FALSE,"N";"MIDTERM_TAB",#N/A,FALSE,"O";"FUND_CRED",#N/A,FALSE,"P";"DEBT_TAB1",#N/A,FALSE,"Q";"DEBT_TAB2",#N/A,FALSE,"Q";"FORFIN_TAB1",#N/A,FALSE,"R";"FORFIN_TAB2",#N/A,FALSE,"R";"BOP_ANALY",#N/A,FALSE,"U"}</definedName>
    <definedName name="wrn.MDABOP." localSheetId="41" hidden="1">{"BOP_TAB",#N/A,FALSE,"N";"MIDTERM_TAB",#N/A,FALSE,"O";"FUND_CRED",#N/A,FALSE,"P";"DEBT_TAB1",#N/A,FALSE,"Q";"DEBT_TAB2",#N/A,FALSE,"Q";"FORFIN_TAB1",#N/A,FALSE,"R";"FORFIN_TAB2",#N/A,FALSE,"R";"BOP_ANALY",#N/A,FALSE,"U"}</definedName>
    <definedName name="wrn.MDABOP." localSheetId="42" hidden="1">{"BOP_TAB",#N/A,FALSE,"N";"MIDTERM_TAB",#N/A,FALSE,"O";"FUND_CRED",#N/A,FALSE,"P";"DEBT_TAB1",#N/A,FALSE,"Q";"DEBT_TAB2",#N/A,FALSE,"Q";"FORFIN_TAB1",#N/A,FALSE,"R";"FORFIN_TAB2",#N/A,FALSE,"R";"BOP_ANALY",#N/A,FALSE,"U"}</definedName>
    <definedName name="wrn.MDABOP." localSheetId="43" hidden="1">{"BOP_TAB",#N/A,FALSE,"N";"MIDTERM_TAB",#N/A,FALSE,"O";"FUND_CRED",#N/A,FALSE,"P";"DEBT_TAB1",#N/A,FALSE,"Q";"DEBT_TAB2",#N/A,FALSE,"Q";"FORFIN_TAB1",#N/A,FALSE,"R";"FORFIN_TAB2",#N/A,FALSE,"R";"BOP_ANALY",#N/A,FALSE,"U"}</definedName>
    <definedName name="wrn.MDABOP." localSheetId="44" hidden="1">{"BOP_TAB",#N/A,FALSE,"N";"MIDTERM_TAB",#N/A,FALSE,"O";"FUND_CRED",#N/A,FALSE,"P";"DEBT_TAB1",#N/A,FALSE,"Q";"DEBT_TAB2",#N/A,FALSE,"Q";"FORFIN_TAB1",#N/A,FALSE,"R";"FORFIN_TAB2",#N/A,FALSE,"R";"BOP_ANALY",#N/A,FALSE,"U"}</definedName>
    <definedName name="wrn.MDABOP." localSheetId="45" hidden="1">{"BOP_TAB",#N/A,FALSE,"N";"MIDTERM_TAB",#N/A,FALSE,"O";"FUND_CRED",#N/A,FALSE,"P";"DEBT_TAB1",#N/A,FALSE,"Q";"DEBT_TAB2",#N/A,FALSE,"Q";"FORFIN_TAB1",#N/A,FALSE,"R";"FORFIN_TAB2",#N/A,FALSE,"R";"BOP_ANALY",#N/A,FALSE,"U"}</definedName>
    <definedName name="wrn.MDABOP." localSheetId="46" hidden="1">{"BOP_TAB",#N/A,FALSE,"N";"MIDTERM_TAB",#N/A,FALSE,"O";"FUND_CRED",#N/A,FALSE,"P";"DEBT_TAB1",#N/A,FALSE,"Q";"DEBT_TAB2",#N/A,FALSE,"Q";"FORFIN_TAB1",#N/A,FALSE,"R";"FORFIN_TAB2",#N/A,FALSE,"R";"BOP_ANALY",#N/A,FALSE,"U"}</definedName>
    <definedName name="wrn.MDABOP." localSheetId="47" hidden="1">{"BOP_TAB",#N/A,FALSE,"N";"MIDTERM_TAB",#N/A,FALSE,"O";"FUND_CRED",#N/A,FALSE,"P";"DEBT_TAB1",#N/A,FALSE,"Q";"DEBT_TAB2",#N/A,FALSE,"Q";"FORFIN_TAB1",#N/A,FALSE,"R";"FORFIN_TAB2",#N/A,FALSE,"R";"BOP_ANALY",#N/A,FALSE,"U"}</definedName>
    <definedName name="wrn.MDABOP." localSheetId="48" hidden="1">{"BOP_TAB",#N/A,FALSE,"N";"MIDTERM_TAB",#N/A,FALSE,"O";"FUND_CRED",#N/A,FALSE,"P";"DEBT_TAB1",#N/A,FALSE,"Q";"DEBT_TAB2",#N/A,FALSE,"Q";"FORFIN_TAB1",#N/A,FALSE,"R";"FORFIN_TAB2",#N/A,FALSE,"R";"BOP_ANALY",#N/A,FALSE,"U"}</definedName>
    <definedName name="wrn.MDABOP." localSheetId="49" hidden="1">{"BOP_TAB",#N/A,FALSE,"N";"MIDTERM_TAB",#N/A,FALSE,"O";"FUND_CRED",#N/A,FALSE,"P";"DEBT_TAB1",#N/A,FALSE,"Q";"DEBT_TAB2",#N/A,FALSE,"Q";"FORFIN_TAB1",#N/A,FALSE,"R";"FORFIN_TAB2",#N/A,FALSE,"R";"BOP_ANALY",#N/A,FALSE,"U"}</definedName>
    <definedName name="wrn.MDABOP." localSheetId="50" hidden="1">{"BOP_TAB",#N/A,FALSE,"N";"MIDTERM_TAB",#N/A,FALSE,"O";"FUND_CRED",#N/A,FALSE,"P";"DEBT_TAB1",#N/A,FALSE,"Q";"DEBT_TAB2",#N/A,FALSE,"Q";"FORFIN_TAB1",#N/A,FALSE,"R";"FORFIN_TAB2",#N/A,FALSE,"R";"BOP_ANALY",#N/A,FALSE,"U"}</definedName>
    <definedName name="wrn.MDABOP." localSheetId="51" hidden="1">{"BOP_TAB",#N/A,FALSE,"N";"MIDTERM_TAB",#N/A,FALSE,"O";"FUND_CRED",#N/A,FALSE,"P";"DEBT_TAB1",#N/A,FALSE,"Q";"DEBT_TAB2",#N/A,FALSE,"Q";"FORFIN_TAB1",#N/A,FALSE,"R";"FORFIN_TAB2",#N/A,FALSE,"R";"BOP_ANALY",#N/A,FALSE,"U"}</definedName>
    <definedName name="wrn.MDABOP." localSheetId="52" hidden="1">{"BOP_TAB",#N/A,FALSE,"N";"MIDTERM_TAB",#N/A,FALSE,"O";"FUND_CRED",#N/A,FALSE,"P";"DEBT_TAB1",#N/A,FALSE,"Q";"DEBT_TAB2",#N/A,FALSE,"Q";"FORFIN_TAB1",#N/A,FALSE,"R";"FORFIN_TAB2",#N/A,FALSE,"R";"BOP_ANALY",#N/A,FALSE,"U"}</definedName>
    <definedName name="wrn.MDABOP." localSheetId="53" hidden="1">{"BOP_TAB",#N/A,FALSE,"N";"MIDTERM_TAB",#N/A,FALSE,"O";"FUND_CRED",#N/A,FALSE,"P";"DEBT_TAB1",#N/A,FALSE,"Q";"DEBT_TAB2",#N/A,FALSE,"Q";"FORFIN_TAB1",#N/A,FALSE,"R";"FORFIN_TAB2",#N/A,FALSE,"R";"BOP_ANALY",#N/A,FALSE,"U"}</definedName>
    <definedName name="wrn.MDABOP." localSheetId="54" hidden="1">{"BOP_TAB",#N/A,FALSE,"N";"MIDTERM_TAB",#N/A,FALSE,"O";"FUND_CRED",#N/A,FALSE,"P";"DEBT_TAB1",#N/A,FALSE,"Q";"DEBT_TAB2",#N/A,FALSE,"Q";"FORFIN_TAB1",#N/A,FALSE,"R";"FORFIN_TAB2",#N/A,FALSE,"R";"BOP_ANALY",#N/A,FALSE,"U"}</definedName>
    <definedName name="wrn.MDABOP." localSheetId="55" hidden="1">{"BOP_TAB",#N/A,FALSE,"N";"MIDTERM_TAB",#N/A,FALSE,"O";"FUND_CRED",#N/A,FALSE,"P";"DEBT_TAB1",#N/A,FALSE,"Q";"DEBT_TAB2",#N/A,FALSE,"Q";"FORFIN_TAB1",#N/A,FALSE,"R";"FORFIN_TAB2",#N/A,FALSE,"R";"BOP_ANALY",#N/A,FALSE,"U"}</definedName>
    <definedName name="wrn.MDABOP." localSheetId="56" hidden="1">{"BOP_TAB",#N/A,FALSE,"N";"MIDTERM_TAB",#N/A,FALSE,"O";"FUND_CRED",#N/A,FALSE,"P";"DEBT_TAB1",#N/A,FALSE,"Q";"DEBT_TAB2",#N/A,FALSE,"Q";"FORFIN_TAB1",#N/A,FALSE,"R";"FORFIN_TAB2",#N/A,FALSE,"R";"BOP_ANALY",#N/A,FALSE,"U"}</definedName>
    <definedName name="wrn.MDABOP." localSheetId="57" hidden="1">{"BOP_TAB",#N/A,FALSE,"N";"MIDTERM_TAB",#N/A,FALSE,"O";"FUND_CRED",#N/A,FALSE,"P";"DEBT_TAB1",#N/A,FALSE,"Q";"DEBT_TAB2",#N/A,FALSE,"Q";"FORFIN_TAB1",#N/A,FALSE,"R";"FORFIN_TAB2",#N/A,FALSE,"R";"BOP_ANALY",#N/A,FALSE,"U"}</definedName>
    <definedName name="wrn.MDABOP." localSheetId="58" hidden="1">{"BOP_TAB",#N/A,FALSE,"N";"MIDTERM_TAB",#N/A,FALSE,"O";"FUND_CRED",#N/A,FALSE,"P";"DEBT_TAB1",#N/A,FALSE,"Q";"DEBT_TAB2",#N/A,FALSE,"Q";"FORFIN_TAB1",#N/A,FALSE,"R";"FORFIN_TAB2",#N/A,FALSE,"R";"BOP_ANALY",#N/A,FALSE,"U"}</definedName>
    <definedName name="wrn.MDABOP." localSheetId="59" hidden="1">{"BOP_TAB",#N/A,FALSE,"N";"MIDTERM_TAB",#N/A,FALSE,"O";"FUND_CRED",#N/A,FALSE,"P";"DEBT_TAB1",#N/A,FALSE,"Q";"DEBT_TAB2",#N/A,FALSE,"Q";"FORFIN_TAB1",#N/A,FALSE,"R";"FORFIN_TAB2",#N/A,FALSE,"R";"BOP_ANALY",#N/A,FALSE,"U"}</definedName>
    <definedName name="wrn.MDABOP." hidden="1">{"BOP_TAB",#N/A,FALSE,"N";"MIDTERM_TAB",#N/A,FALSE,"O";"FUND_CRED",#N/A,FALSE,"P";"DEBT_TAB1",#N/A,FALSE,"Q";"DEBT_TAB2",#N/A,FALSE,"Q";"FORFIN_TAB1",#N/A,FALSE,"R";"FORFIN_TAB2",#N/A,FALSE,"R";"BOP_ANALY",#N/A,FALSE,"U"}</definedName>
    <definedName name="wrn.MONA." localSheetId="1" hidden="1">{"MONA",#N/A,FALSE,"S"}</definedName>
    <definedName name="wrn.MONA." localSheetId="4" hidden="1">{"MONA",#N/A,FALSE,"S"}</definedName>
    <definedName name="wrn.MONA." localSheetId="7" hidden="1">{"MONA",#N/A,FALSE,"S"}</definedName>
    <definedName name="wrn.MONA." localSheetId="8" hidden="1">{"MONA",#N/A,FALSE,"S"}</definedName>
    <definedName name="wrn.MONA." localSheetId="6" hidden="1">{"MONA",#N/A,FALSE,"S"}</definedName>
    <definedName name="wrn.MONA." localSheetId="9" hidden="1">{"MONA",#N/A,FALSE,"S"}</definedName>
    <definedName name="wrn.MONA." localSheetId="10" hidden="1">{"MONA",#N/A,FALSE,"S"}</definedName>
    <definedName name="wrn.MONA." localSheetId="11" hidden="1">{"MONA",#N/A,FALSE,"S"}</definedName>
    <definedName name="wrn.MONA." localSheetId="12" hidden="1">{"MONA",#N/A,FALSE,"S"}</definedName>
    <definedName name="wrn.MONA." localSheetId="13" hidden="1">{"MONA",#N/A,FALSE,"S"}</definedName>
    <definedName name="wrn.MONA." localSheetId="14" hidden="1">{"MONA",#N/A,FALSE,"S"}</definedName>
    <definedName name="wrn.MONA." localSheetId="15" hidden="1">{"MONA",#N/A,FALSE,"S"}</definedName>
    <definedName name="wrn.MONA." localSheetId="16" hidden="1">{"MONA",#N/A,FALSE,"S"}</definedName>
    <definedName name="wrn.MONA." localSheetId="17" hidden="1">{"MONA",#N/A,FALSE,"S"}</definedName>
    <definedName name="wrn.MONA." localSheetId="18" hidden="1">{"MONA",#N/A,FALSE,"S"}</definedName>
    <definedName name="wrn.MONA." localSheetId="19" hidden="1">{"MONA",#N/A,FALSE,"S"}</definedName>
    <definedName name="wrn.MONA." localSheetId="20" hidden="1">{"MONA",#N/A,FALSE,"S"}</definedName>
    <definedName name="wrn.MONA." localSheetId="21" hidden="1">{"MONA",#N/A,FALSE,"S"}</definedName>
    <definedName name="wrn.MONA." localSheetId="22" hidden="1">{"MONA",#N/A,FALSE,"S"}</definedName>
    <definedName name="wrn.MONA." localSheetId="23" hidden="1">{"MONA",#N/A,FALSE,"S"}</definedName>
    <definedName name="wrn.MONA." localSheetId="24" hidden="1">{"MONA",#N/A,FALSE,"S"}</definedName>
    <definedName name="wrn.MONA." localSheetId="25" hidden="1">{"MONA",#N/A,FALSE,"S"}</definedName>
    <definedName name="wrn.MONA." localSheetId="26" hidden="1">{"MONA",#N/A,FALSE,"S"}</definedName>
    <definedName name="wrn.MONA." localSheetId="27" hidden="1">{"MONA",#N/A,FALSE,"S"}</definedName>
    <definedName name="wrn.MONA." localSheetId="28" hidden="1">{"MONA",#N/A,FALSE,"S"}</definedName>
    <definedName name="wrn.MONA." localSheetId="29" hidden="1">{"MONA",#N/A,FALSE,"S"}</definedName>
    <definedName name="wrn.MONA." localSheetId="30" hidden="1">{"MONA",#N/A,FALSE,"S"}</definedName>
    <definedName name="wrn.MONA." localSheetId="31" hidden="1">{"MONA",#N/A,FALSE,"S"}</definedName>
    <definedName name="wrn.MONA." localSheetId="32" hidden="1">{"MONA",#N/A,FALSE,"S"}</definedName>
    <definedName name="wrn.MONA." localSheetId="33" hidden="1">{"MONA",#N/A,FALSE,"S"}</definedName>
    <definedName name="wrn.MONA." localSheetId="34" hidden="1">{"MONA",#N/A,FALSE,"S"}</definedName>
    <definedName name="wrn.MONA." localSheetId="35" hidden="1">{"MONA",#N/A,FALSE,"S"}</definedName>
    <definedName name="wrn.MONA." localSheetId="36" hidden="1">{"MONA",#N/A,FALSE,"S"}</definedName>
    <definedName name="wrn.MONA." localSheetId="37" hidden="1">{"MONA",#N/A,FALSE,"S"}</definedName>
    <definedName name="wrn.MONA." localSheetId="38" hidden="1">{"MONA",#N/A,FALSE,"S"}</definedName>
    <definedName name="wrn.MONA." localSheetId="39" hidden="1">{"MONA",#N/A,FALSE,"S"}</definedName>
    <definedName name="wrn.MONA." localSheetId="40" hidden="1">{"MONA",#N/A,FALSE,"S"}</definedName>
    <definedName name="wrn.MONA." localSheetId="41" hidden="1">{"MONA",#N/A,FALSE,"S"}</definedName>
    <definedName name="wrn.MONA." localSheetId="42" hidden="1">{"MONA",#N/A,FALSE,"S"}</definedName>
    <definedName name="wrn.MONA." localSheetId="43" hidden="1">{"MONA",#N/A,FALSE,"S"}</definedName>
    <definedName name="wrn.MONA." localSheetId="44" hidden="1">{"MONA",#N/A,FALSE,"S"}</definedName>
    <definedName name="wrn.MONA." localSheetId="45" hidden="1">{"MONA",#N/A,FALSE,"S"}</definedName>
    <definedName name="wrn.MONA." localSheetId="46" hidden="1">{"MONA",#N/A,FALSE,"S"}</definedName>
    <definedName name="wrn.MONA." localSheetId="47" hidden="1">{"MONA",#N/A,FALSE,"S"}</definedName>
    <definedName name="wrn.MONA." localSheetId="48" hidden="1">{"MONA",#N/A,FALSE,"S"}</definedName>
    <definedName name="wrn.MONA." localSheetId="49" hidden="1">{"MONA",#N/A,FALSE,"S"}</definedName>
    <definedName name="wrn.MONA." localSheetId="50" hidden="1">{"MONA",#N/A,FALSE,"S"}</definedName>
    <definedName name="wrn.MONA." localSheetId="51" hidden="1">{"MONA",#N/A,FALSE,"S"}</definedName>
    <definedName name="wrn.MONA." localSheetId="52" hidden="1">{"MONA",#N/A,FALSE,"S"}</definedName>
    <definedName name="wrn.MONA." localSheetId="53" hidden="1">{"MONA",#N/A,FALSE,"S"}</definedName>
    <definedName name="wrn.MONA." localSheetId="54" hidden="1">{"MONA",#N/A,FALSE,"S"}</definedName>
    <definedName name="wrn.MONA." localSheetId="55" hidden="1">{"MONA",#N/A,FALSE,"S"}</definedName>
    <definedName name="wrn.MONA." localSheetId="56" hidden="1">{"MONA",#N/A,FALSE,"S"}</definedName>
    <definedName name="wrn.MONA." localSheetId="57" hidden="1">{"MONA",#N/A,FALSE,"S"}</definedName>
    <definedName name="wrn.MONA." localSheetId="58" hidden="1">{"MONA",#N/A,FALSE,"S"}</definedName>
    <definedName name="wrn.MONA." localSheetId="59" hidden="1">{"MONA",#N/A,FALSE,"S"}</definedName>
    <definedName name="wrn.MONA." hidden="1">{"MONA",#N/A,FALSE,"S"}</definedName>
    <definedName name="wrn.MS." localSheetId="1" hidden="1">{#N/A,#N/A,FALSE,"MS"}</definedName>
    <definedName name="wrn.MS." localSheetId="4" hidden="1">{#N/A,#N/A,FALSE,"MS"}</definedName>
    <definedName name="wrn.MS." localSheetId="7" hidden="1">{#N/A,#N/A,FALSE,"MS"}</definedName>
    <definedName name="wrn.MS." localSheetId="8" hidden="1">{#N/A,#N/A,FALSE,"MS"}</definedName>
    <definedName name="wrn.MS." localSheetId="6" hidden="1">{#N/A,#N/A,FALSE,"MS"}</definedName>
    <definedName name="wrn.MS." localSheetId="9" hidden="1">{#N/A,#N/A,FALSE,"MS"}</definedName>
    <definedName name="wrn.MS." localSheetId="10" hidden="1">{#N/A,#N/A,FALSE,"MS"}</definedName>
    <definedName name="wrn.MS." localSheetId="11" hidden="1">{#N/A,#N/A,FALSE,"MS"}</definedName>
    <definedName name="wrn.MS." localSheetId="12" hidden="1">{#N/A,#N/A,FALSE,"MS"}</definedName>
    <definedName name="wrn.MS." localSheetId="13" hidden="1">{#N/A,#N/A,FALSE,"MS"}</definedName>
    <definedName name="wrn.MS." localSheetId="14" hidden="1">{#N/A,#N/A,FALSE,"MS"}</definedName>
    <definedName name="wrn.MS." localSheetId="15" hidden="1">{#N/A,#N/A,FALSE,"MS"}</definedName>
    <definedName name="wrn.MS." localSheetId="16" hidden="1">{#N/A,#N/A,FALSE,"MS"}</definedName>
    <definedName name="wrn.MS." localSheetId="17" hidden="1">{#N/A,#N/A,FALSE,"MS"}</definedName>
    <definedName name="wrn.MS." localSheetId="18" hidden="1">{#N/A,#N/A,FALSE,"MS"}</definedName>
    <definedName name="wrn.MS." localSheetId="19" hidden="1">{#N/A,#N/A,FALSE,"MS"}</definedName>
    <definedName name="wrn.MS." localSheetId="20" hidden="1">{#N/A,#N/A,FALSE,"MS"}</definedName>
    <definedName name="wrn.MS." localSheetId="21" hidden="1">{#N/A,#N/A,FALSE,"MS"}</definedName>
    <definedName name="wrn.MS." localSheetId="22" hidden="1">{#N/A,#N/A,FALSE,"MS"}</definedName>
    <definedName name="wrn.MS." localSheetId="23" hidden="1">{#N/A,#N/A,FALSE,"MS"}</definedName>
    <definedName name="wrn.MS." localSheetId="24" hidden="1">{#N/A,#N/A,FALSE,"MS"}</definedName>
    <definedName name="wrn.MS." localSheetId="25" hidden="1">{#N/A,#N/A,FALSE,"MS"}</definedName>
    <definedName name="wrn.MS." localSheetId="26" hidden="1">{#N/A,#N/A,FALSE,"MS"}</definedName>
    <definedName name="wrn.MS." localSheetId="27" hidden="1">{#N/A,#N/A,FALSE,"MS"}</definedName>
    <definedName name="wrn.MS." localSheetId="28" hidden="1">{#N/A,#N/A,FALSE,"MS"}</definedName>
    <definedName name="wrn.MS." localSheetId="29" hidden="1">{#N/A,#N/A,FALSE,"MS"}</definedName>
    <definedName name="wrn.MS." localSheetId="30" hidden="1">{#N/A,#N/A,FALSE,"MS"}</definedName>
    <definedName name="wrn.MS." localSheetId="31" hidden="1">{#N/A,#N/A,FALSE,"MS"}</definedName>
    <definedName name="wrn.MS." localSheetId="32" hidden="1">{#N/A,#N/A,FALSE,"MS"}</definedName>
    <definedName name="wrn.MS." localSheetId="33" hidden="1">{#N/A,#N/A,FALSE,"MS"}</definedName>
    <definedName name="wrn.MS." localSheetId="34" hidden="1">{#N/A,#N/A,FALSE,"MS"}</definedName>
    <definedName name="wrn.MS." localSheetId="35" hidden="1">{#N/A,#N/A,FALSE,"MS"}</definedName>
    <definedName name="wrn.MS." localSheetId="36" hidden="1">{#N/A,#N/A,FALSE,"MS"}</definedName>
    <definedName name="wrn.MS." localSheetId="37" hidden="1">{#N/A,#N/A,FALSE,"MS"}</definedName>
    <definedName name="wrn.MS." localSheetId="38" hidden="1">{#N/A,#N/A,FALSE,"MS"}</definedName>
    <definedName name="wrn.MS." localSheetId="39" hidden="1">{#N/A,#N/A,FALSE,"MS"}</definedName>
    <definedName name="wrn.MS." localSheetId="40" hidden="1">{#N/A,#N/A,FALSE,"MS"}</definedName>
    <definedName name="wrn.MS." localSheetId="41" hidden="1">{#N/A,#N/A,FALSE,"MS"}</definedName>
    <definedName name="wrn.MS." localSheetId="42" hidden="1">{#N/A,#N/A,FALSE,"MS"}</definedName>
    <definedName name="wrn.MS." localSheetId="43" hidden="1">{#N/A,#N/A,FALSE,"MS"}</definedName>
    <definedName name="wrn.MS." localSheetId="44" hidden="1">{#N/A,#N/A,FALSE,"MS"}</definedName>
    <definedName name="wrn.MS." localSheetId="45" hidden="1">{#N/A,#N/A,FALSE,"MS"}</definedName>
    <definedName name="wrn.MS." localSheetId="46" hidden="1">{#N/A,#N/A,FALSE,"MS"}</definedName>
    <definedName name="wrn.MS." localSheetId="47" hidden="1">{#N/A,#N/A,FALSE,"MS"}</definedName>
    <definedName name="wrn.MS." localSheetId="48" hidden="1">{#N/A,#N/A,FALSE,"MS"}</definedName>
    <definedName name="wrn.MS." localSheetId="49" hidden="1">{#N/A,#N/A,FALSE,"MS"}</definedName>
    <definedName name="wrn.MS." localSheetId="50" hidden="1">{#N/A,#N/A,FALSE,"MS"}</definedName>
    <definedName name="wrn.MS." localSheetId="51" hidden="1">{#N/A,#N/A,FALSE,"MS"}</definedName>
    <definedName name="wrn.MS." localSheetId="52" hidden="1">{#N/A,#N/A,FALSE,"MS"}</definedName>
    <definedName name="wrn.MS." localSheetId="53" hidden="1">{#N/A,#N/A,FALSE,"MS"}</definedName>
    <definedName name="wrn.MS." localSheetId="54" hidden="1">{#N/A,#N/A,FALSE,"MS"}</definedName>
    <definedName name="wrn.MS." localSheetId="55" hidden="1">{#N/A,#N/A,FALSE,"MS"}</definedName>
    <definedName name="wrn.MS." localSheetId="56" hidden="1">{#N/A,#N/A,FALSE,"MS"}</definedName>
    <definedName name="wrn.MS." localSheetId="57" hidden="1">{#N/A,#N/A,FALSE,"MS"}</definedName>
    <definedName name="wrn.MS." localSheetId="58" hidden="1">{#N/A,#N/A,FALSE,"MS"}</definedName>
    <definedName name="wrn.MS." localSheetId="59" hidden="1">{#N/A,#N/A,FALSE,"MS"}</definedName>
    <definedName name="wrn.MS." hidden="1">{#N/A,#N/A,FALSE,"MS"}</definedName>
    <definedName name="wrn.NBG." localSheetId="1" hidden="1">{#N/A,#N/A,FALSE,"NBG"}</definedName>
    <definedName name="wrn.NBG." localSheetId="4" hidden="1">{#N/A,#N/A,FALSE,"NBG"}</definedName>
    <definedName name="wrn.NBG." localSheetId="7" hidden="1">{#N/A,#N/A,FALSE,"NBG"}</definedName>
    <definedName name="wrn.NBG." localSheetId="8" hidden="1">{#N/A,#N/A,FALSE,"NBG"}</definedName>
    <definedName name="wrn.NBG." localSheetId="6" hidden="1">{#N/A,#N/A,FALSE,"NBG"}</definedName>
    <definedName name="wrn.NBG." localSheetId="9" hidden="1">{#N/A,#N/A,FALSE,"NBG"}</definedName>
    <definedName name="wrn.NBG." localSheetId="10" hidden="1">{#N/A,#N/A,FALSE,"NBG"}</definedName>
    <definedName name="wrn.NBG." localSheetId="11" hidden="1">{#N/A,#N/A,FALSE,"NBG"}</definedName>
    <definedName name="wrn.NBG." localSheetId="12" hidden="1">{#N/A,#N/A,FALSE,"NBG"}</definedName>
    <definedName name="wrn.NBG." localSheetId="13" hidden="1">{#N/A,#N/A,FALSE,"NBG"}</definedName>
    <definedName name="wrn.NBG." localSheetId="14" hidden="1">{#N/A,#N/A,FALSE,"NBG"}</definedName>
    <definedName name="wrn.NBG." localSheetId="15" hidden="1">{#N/A,#N/A,FALSE,"NBG"}</definedName>
    <definedName name="wrn.NBG." localSheetId="16" hidden="1">{#N/A,#N/A,FALSE,"NBG"}</definedName>
    <definedName name="wrn.NBG." localSheetId="17" hidden="1">{#N/A,#N/A,FALSE,"NBG"}</definedName>
    <definedName name="wrn.NBG." localSheetId="18" hidden="1">{#N/A,#N/A,FALSE,"NBG"}</definedName>
    <definedName name="wrn.NBG." localSheetId="19" hidden="1">{#N/A,#N/A,FALSE,"NBG"}</definedName>
    <definedName name="wrn.NBG." localSheetId="20" hidden="1">{#N/A,#N/A,FALSE,"NBG"}</definedName>
    <definedName name="wrn.NBG." localSheetId="21" hidden="1">{#N/A,#N/A,FALSE,"NBG"}</definedName>
    <definedName name="wrn.NBG." localSheetId="22" hidden="1">{#N/A,#N/A,FALSE,"NBG"}</definedName>
    <definedName name="wrn.NBG." localSheetId="23" hidden="1">{#N/A,#N/A,FALSE,"NBG"}</definedName>
    <definedName name="wrn.NBG." localSheetId="24" hidden="1">{#N/A,#N/A,FALSE,"NBG"}</definedName>
    <definedName name="wrn.NBG." localSheetId="25" hidden="1">{#N/A,#N/A,FALSE,"NBG"}</definedName>
    <definedName name="wrn.NBG." localSheetId="26" hidden="1">{#N/A,#N/A,FALSE,"NBG"}</definedName>
    <definedName name="wrn.NBG." localSheetId="27" hidden="1">{#N/A,#N/A,FALSE,"NBG"}</definedName>
    <definedName name="wrn.NBG." localSheetId="28" hidden="1">{#N/A,#N/A,FALSE,"NBG"}</definedName>
    <definedName name="wrn.NBG." localSheetId="29" hidden="1">{#N/A,#N/A,FALSE,"NBG"}</definedName>
    <definedName name="wrn.NBG." localSheetId="30" hidden="1">{#N/A,#N/A,FALSE,"NBG"}</definedName>
    <definedName name="wrn.NBG." localSheetId="31" hidden="1">{#N/A,#N/A,FALSE,"NBG"}</definedName>
    <definedName name="wrn.NBG." localSheetId="32" hidden="1">{#N/A,#N/A,FALSE,"NBG"}</definedName>
    <definedName name="wrn.NBG." localSheetId="33" hidden="1">{#N/A,#N/A,FALSE,"NBG"}</definedName>
    <definedName name="wrn.NBG." localSheetId="34" hidden="1">{#N/A,#N/A,FALSE,"NBG"}</definedName>
    <definedName name="wrn.NBG." localSheetId="35" hidden="1">{#N/A,#N/A,FALSE,"NBG"}</definedName>
    <definedName name="wrn.NBG." localSheetId="36" hidden="1">{#N/A,#N/A,FALSE,"NBG"}</definedName>
    <definedName name="wrn.NBG." localSheetId="37" hidden="1">{#N/A,#N/A,FALSE,"NBG"}</definedName>
    <definedName name="wrn.NBG." localSheetId="38" hidden="1">{#N/A,#N/A,FALSE,"NBG"}</definedName>
    <definedName name="wrn.NBG." localSheetId="39" hidden="1">{#N/A,#N/A,FALSE,"NBG"}</definedName>
    <definedName name="wrn.NBG." localSheetId="40" hidden="1">{#N/A,#N/A,FALSE,"NBG"}</definedName>
    <definedName name="wrn.NBG." localSheetId="41" hidden="1">{#N/A,#N/A,FALSE,"NBG"}</definedName>
    <definedName name="wrn.NBG." localSheetId="42" hidden="1">{#N/A,#N/A,FALSE,"NBG"}</definedName>
    <definedName name="wrn.NBG." localSheetId="43" hidden="1">{#N/A,#N/A,FALSE,"NBG"}</definedName>
    <definedName name="wrn.NBG." localSheetId="44" hidden="1">{#N/A,#N/A,FALSE,"NBG"}</definedName>
    <definedName name="wrn.NBG." localSheetId="45" hidden="1">{#N/A,#N/A,FALSE,"NBG"}</definedName>
    <definedName name="wrn.NBG." localSheetId="46" hidden="1">{#N/A,#N/A,FALSE,"NBG"}</definedName>
    <definedName name="wrn.NBG." localSheetId="47" hidden="1">{#N/A,#N/A,FALSE,"NBG"}</definedName>
    <definedName name="wrn.NBG." localSheetId="48" hidden="1">{#N/A,#N/A,FALSE,"NBG"}</definedName>
    <definedName name="wrn.NBG." localSheetId="49" hidden="1">{#N/A,#N/A,FALSE,"NBG"}</definedName>
    <definedName name="wrn.NBG." localSheetId="50" hidden="1">{#N/A,#N/A,FALSE,"NBG"}</definedName>
    <definedName name="wrn.NBG." localSheetId="51" hidden="1">{#N/A,#N/A,FALSE,"NBG"}</definedName>
    <definedName name="wrn.NBG." localSheetId="52" hidden="1">{#N/A,#N/A,FALSE,"NBG"}</definedName>
    <definedName name="wrn.NBG." localSheetId="53" hidden="1">{#N/A,#N/A,FALSE,"NBG"}</definedName>
    <definedName name="wrn.NBG." localSheetId="54" hidden="1">{#N/A,#N/A,FALSE,"NBG"}</definedName>
    <definedName name="wrn.NBG." localSheetId="55" hidden="1">{#N/A,#N/A,FALSE,"NBG"}</definedName>
    <definedName name="wrn.NBG." localSheetId="56" hidden="1">{#N/A,#N/A,FALSE,"NBG"}</definedName>
    <definedName name="wrn.NBG." localSheetId="57" hidden="1">{#N/A,#N/A,FALSE,"NBG"}</definedName>
    <definedName name="wrn.NBG." localSheetId="58" hidden="1">{#N/A,#N/A,FALSE,"NBG"}</definedName>
    <definedName name="wrn.NBG." localSheetId="59" hidden="1">{#N/A,#N/A,FALSE,"NBG"}</definedName>
    <definedName name="wrn.NBG." hidden="1">{#N/A,#N/A,FALSE,"NBG"}</definedName>
    <definedName name="wrn.Output._.tables." localSheetId="1" hidden="1">{#N/A,#N/A,FALSE,"I";#N/A,#N/A,FALSE,"J";#N/A,#N/A,FALSE,"K";#N/A,#N/A,FALSE,"L";#N/A,#N/A,FALSE,"M";#N/A,#N/A,FALSE,"N";#N/A,#N/A,FALSE,"O"}</definedName>
    <definedName name="wrn.Output._.tables." localSheetId="4" hidden="1">{#N/A,#N/A,FALSE,"I";#N/A,#N/A,FALSE,"J";#N/A,#N/A,FALSE,"K";#N/A,#N/A,FALSE,"L";#N/A,#N/A,FALSE,"M";#N/A,#N/A,FALSE,"N";#N/A,#N/A,FALSE,"O"}</definedName>
    <definedName name="wrn.Output._.tables." localSheetId="7" hidden="1">{#N/A,#N/A,FALSE,"I";#N/A,#N/A,FALSE,"J";#N/A,#N/A,FALSE,"K";#N/A,#N/A,FALSE,"L";#N/A,#N/A,FALSE,"M";#N/A,#N/A,FALSE,"N";#N/A,#N/A,FALSE,"O"}</definedName>
    <definedName name="wrn.Output._.tables." localSheetId="8" hidden="1">{#N/A,#N/A,FALSE,"I";#N/A,#N/A,FALSE,"J";#N/A,#N/A,FALSE,"K";#N/A,#N/A,FALSE,"L";#N/A,#N/A,FALSE,"M";#N/A,#N/A,FALSE,"N";#N/A,#N/A,FALSE,"O"}</definedName>
    <definedName name="wrn.Output._.tables." localSheetId="6" hidden="1">{#N/A,#N/A,FALSE,"I";#N/A,#N/A,FALSE,"J";#N/A,#N/A,FALSE,"K";#N/A,#N/A,FALSE,"L";#N/A,#N/A,FALSE,"M";#N/A,#N/A,FALSE,"N";#N/A,#N/A,FALSE,"O"}</definedName>
    <definedName name="wrn.Output._.tables." localSheetId="9" hidden="1">{#N/A,#N/A,FALSE,"I";#N/A,#N/A,FALSE,"J";#N/A,#N/A,FALSE,"K";#N/A,#N/A,FALSE,"L";#N/A,#N/A,FALSE,"M";#N/A,#N/A,FALSE,"N";#N/A,#N/A,FALSE,"O"}</definedName>
    <definedName name="wrn.Output._.tables." localSheetId="10" hidden="1">{#N/A,#N/A,FALSE,"I";#N/A,#N/A,FALSE,"J";#N/A,#N/A,FALSE,"K";#N/A,#N/A,FALSE,"L";#N/A,#N/A,FALSE,"M";#N/A,#N/A,FALSE,"N";#N/A,#N/A,FALSE,"O"}</definedName>
    <definedName name="wrn.Output._.tables." localSheetId="11" hidden="1">{#N/A,#N/A,FALSE,"I";#N/A,#N/A,FALSE,"J";#N/A,#N/A,FALSE,"K";#N/A,#N/A,FALSE,"L";#N/A,#N/A,FALSE,"M";#N/A,#N/A,FALSE,"N";#N/A,#N/A,FALSE,"O"}</definedName>
    <definedName name="wrn.Output._.tables." localSheetId="12" hidden="1">{#N/A,#N/A,FALSE,"I";#N/A,#N/A,FALSE,"J";#N/A,#N/A,FALSE,"K";#N/A,#N/A,FALSE,"L";#N/A,#N/A,FALSE,"M";#N/A,#N/A,FALSE,"N";#N/A,#N/A,FALSE,"O"}</definedName>
    <definedName name="wrn.Output._.tables." localSheetId="13" hidden="1">{#N/A,#N/A,FALSE,"I";#N/A,#N/A,FALSE,"J";#N/A,#N/A,FALSE,"K";#N/A,#N/A,FALSE,"L";#N/A,#N/A,FALSE,"M";#N/A,#N/A,FALSE,"N";#N/A,#N/A,FALSE,"O"}</definedName>
    <definedName name="wrn.Output._.tables." localSheetId="14" hidden="1">{#N/A,#N/A,FALSE,"I";#N/A,#N/A,FALSE,"J";#N/A,#N/A,FALSE,"K";#N/A,#N/A,FALSE,"L";#N/A,#N/A,FALSE,"M";#N/A,#N/A,FALSE,"N";#N/A,#N/A,FALSE,"O"}</definedName>
    <definedName name="wrn.Output._.tables." localSheetId="15" hidden="1">{#N/A,#N/A,FALSE,"I";#N/A,#N/A,FALSE,"J";#N/A,#N/A,FALSE,"K";#N/A,#N/A,FALSE,"L";#N/A,#N/A,FALSE,"M";#N/A,#N/A,FALSE,"N";#N/A,#N/A,FALSE,"O"}</definedName>
    <definedName name="wrn.Output._.tables." localSheetId="16" hidden="1">{#N/A,#N/A,FALSE,"I";#N/A,#N/A,FALSE,"J";#N/A,#N/A,FALSE,"K";#N/A,#N/A,FALSE,"L";#N/A,#N/A,FALSE,"M";#N/A,#N/A,FALSE,"N";#N/A,#N/A,FALSE,"O"}</definedName>
    <definedName name="wrn.Output._.tables." localSheetId="17" hidden="1">{#N/A,#N/A,FALSE,"I";#N/A,#N/A,FALSE,"J";#N/A,#N/A,FALSE,"K";#N/A,#N/A,FALSE,"L";#N/A,#N/A,FALSE,"M";#N/A,#N/A,FALSE,"N";#N/A,#N/A,FALSE,"O"}</definedName>
    <definedName name="wrn.Output._.tables." localSheetId="18" hidden="1">{#N/A,#N/A,FALSE,"I";#N/A,#N/A,FALSE,"J";#N/A,#N/A,FALSE,"K";#N/A,#N/A,FALSE,"L";#N/A,#N/A,FALSE,"M";#N/A,#N/A,FALSE,"N";#N/A,#N/A,FALSE,"O"}</definedName>
    <definedName name="wrn.Output._.tables." localSheetId="19" hidden="1">{#N/A,#N/A,FALSE,"I";#N/A,#N/A,FALSE,"J";#N/A,#N/A,FALSE,"K";#N/A,#N/A,FALSE,"L";#N/A,#N/A,FALSE,"M";#N/A,#N/A,FALSE,"N";#N/A,#N/A,FALSE,"O"}</definedName>
    <definedName name="wrn.Output._.tables." localSheetId="20" hidden="1">{#N/A,#N/A,FALSE,"I";#N/A,#N/A,FALSE,"J";#N/A,#N/A,FALSE,"K";#N/A,#N/A,FALSE,"L";#N/A,#N/A,FALSE,"M";#N/A,#N/A,FALSE,"N";#N/A,#N/A,FALSE,"O"}</definedName>
    <definedName name="wrn.Output._.tables." localSheetId="21" hidden="1">{#N/A,#N/A,FALSE,"I";#N/A,#N/A,FALSE,"J";#N/A,#N/A,FALSE,"K";#N/A,#N/A,FALSE,"L";#N/A,#N/A,FALSE,"M";#N/A,#N/A,FALSE,"N";#N/A,#N/A,FALSE,"O"}</definedName>
    <definedName name="wrn.Output._.tables." localSheetId="22" hidden="1">{#N/A,#N/A,FALSE,"I";#N/A,#N/A,FALSE,"J";#N/A,#N/A,FALSE,"K";#N/A,#N/A,FALSE,"L";#N/A,#N/A,FALSE,"M";#N/A,#N/A,FALSE,"N";#N/A,#N/A,FALSE,"O"}</definedName>
    <definedName name="wrn.Output._.tables." localSheetId="23" hidden="1">{#N/A,#N/A,FALSE,"I";#N/A,#N/A,FALSE,"J";#N/A,#N/A,FALSE,"K";#N/A,#N/A,FALSE,"L";#N/A,#N/A,FALSE,"M";#N/A,#N/A,FALSE,"N";#N/A,#N/A,FALSE,"O"}</definedName>
    <definedName name="wrn.Output._.tables." localSheetId="24" hidden="1">{#N/A,#N/A,FALSE,"I";#N/A,#N/A,FALSE,"J";#N/A,#N/A,FALSE,"K";#N/A,#N/A,FALSE,"L";#N/A,#N/A,FALSE,"M";#N/A,#N/A,FALSE,"N";#N/A,#N/A,FALSE,"O"}</definedName>
    <definedName name="wrn.Output._.tables." localSheetId="25" hidden="1">{#N/A,#N/A,FALSE,"I";#N/A,#N/A,FALSE,"J";#N/A,#N/A,FALSE,"K";#N/A,#N/A,FALSE,"L";#N/A,#N/A,FALSE,"M";#N/A,#N/A,FALSE,"N";#N/A,#N/A,FALSE,"O"}</definedName>
    <definedName name="wrn.Output._.tables." localSheetId="26" hidden="1">{#N/A,#N/A,FALSE,"I";#N/A,#N/A,FALSE,"J";#N/A,#N/A,FALSE,"K";#N/A,#N/A,FALSE,"L";#N/A,#N/A,FALSE,"M";#N/A,#N/A,FALSE,"N";#N/A,#N/A,FALSE,"O"}</definedName>
    <definedName name="wrn.Output._.tables." localSheetId="27" hidden="1">{#N/A,#N/A,FALSE,"I";#N/A,#N/A,FALSE,"J";#N/A,#N/A,FALSE,"K";#N/A,#N/A,FALSE,"L";#N/A,#N/A,FALSE,"M";#N/A,#N/A,FALSE,"N";#N/A,#N/A,FALSE,"O"}</definedName>
    <definedName name="wrn.Output._.tables." localSheetId="28" hidden="1">{#N/A,#N/A,FALSE,"I";#N/A,#N/A,FALSE,"J";#N/A,#N/A,FALSE,"K";#N/A,#N/A,FALSE,"L";#N/A,#N/A,FALSE,"M";#N/A,#N/A,FALSE,"N";#N/A,#N/A,FALSE,"O"}</definedName>
    <definedName name="wrn.Output._.tables." localSheetId="29" hidden="1">{#N/A,#N/A,FALSE,"I";#N/A,#N/A,FALSE,"J";#N/A,#N/A,FALSE,"K";#N/A,#N/A,FALSE,"L";#N/A,#N/A,FALSE,"M";#N/A,#N/A,FALSE,"N";#N/A,#N/A,FALSE,"O"}</definedName>
    <definedName name="wrn.Output._.tables." localSheetId="30" hidden="1">{#N/A,#N/A,FALSE,"I";#N/A,#N/A,FALSE,"J";#N/A,#N/A,FALSE,"K";#N/A,#N/A,FALSE,"L";#N/A,#N/A,FALSE,"M";#N/A,#N/A,FALSE,"N";#N/A,#N/A,FALSE,"O"}</definedName>
    <definedName name="wrn.Output._.tables." localSheetId="31" hidden="1">{#N/A,#N/A,FALSE,"I";#N/A,#N/A,FALSE,"J";#N/A,#N/A,FALSE,"K";#N/A,#N/A,FALSE,"L";#N/A,#N/A,FALSE,"M";#N/A,#N/A,FALSE,"N";#N/A,#N/A,FALSE,"O"}</definedName>
    <definedName name="wrn.Output._.tables." localSheetId="32" hidden="1">{#N/A,#N/A,FALSE,"I";#N/A,#N/A,FALSE,"J";#N/A,#N/A,FALSE,"K";#N/A,#N/A,FALSE,"L";#N/A,#N/A,FALSE,"M";#N/A,#N/A,FALSE,"N";#N/A,#N/A,FALSE,"O"}</definedName>
    <definedName name="wrn.Output._.tables." localSheetId="33" hidden="1">{#N/A,#N/A,FALSE,"I";#N/A,#N/A,FALSE,"J";#N/A,#N/A,FALSE,"K";#N/A,#N/A,FALSE,"L";#N/A,#N/A,FALSE,"M";#N/A,#N/A,FALSE,"N";#N/A,#N/A,FALSE,"O"}</definedName>
    <definedName name="wrn.Output._.tables." localSheetId="34" hidden="1">{#N/A,#N/A,FALSE,"I";#N/A,#N/A,FALSE,"J";#N/A,#N/A,FALSE,"K";#N/A,#N/A,FALSE,"L";#N/A,#N/A,FALSE,"M";#N/A,#N/A,FALSE,"N";#N/A,#N/A,FALSE,"O"}</definedName>
    <definedName name="wrn.Output._.tables." localSheetId="35" hidden="1">{#N/A,#N/A,FALSE,"I";#N/A,#N/A,FALSE,"J";#N/A,#N/A,FALSE,"K";#N/A,#N/A,FALSE,"L";#N/A,#N/A,FALSE,"M";#N/A,#N/A,FALSE,"N";#N/A,#N/A,FALSE,"O"}</definedName>
    <definedName name="wrn.Output._.tables." localSheetId="36" hidden="1">{#N/A,#N/A,FALSE,"I";#N/A,#N/A,FALSE,"J";#N/A,#N/A,FALSE,"K";#N/A,#N/A,FALSE,"L";#N/A,#N/A,FALSE,"M";#N/A,#N/A,FALSE,"N";#N/A,#N/A,FALSE,"O"}</definedName>
    <definedName name="wrn.Output._.tables." localSheetId="37" hidden="1">{#N/A,#N/A,FALSE,"I";#N/A,#N/A,FALSE,"J";#N/A,#N/A,FALSE,"K";#N/A,#N/A,FALSE,"L";#N/A,#N/A,FALSE,"M";#N/A,#N/A,FALSE,"N";#N/A,#N/A,FALSE,"O"}</definedName>
    <definedName name="wrn.Output._.tables." localSheetId="38" hidden="1">{#N/A,#N/A,FALSE,"I";#N/A,#N/A,FALSE,"J";#N/A,#N/A,FALSE,"K";#N/A,#N/A,FALSE,"L";#N/A,#N/A,FALSE,"M";#N/A,#N/A,FALSE,"N";#N/A,#N/A,FALSE,"O"}</definedName>
    <definedName name="wrn.Output._.tables." localSheetId="39" hidden="1">{#N/A,#N/A,FALSE,"I";#N/A,#N/A,FALSE,"J";#N/A,#N/A,FALSE,"K";#N/A,#N/A,FALSE,"L";#N/A,#N/A,FALSE,"M";#N/A,#N/A,FALSE,"N";#N/A,#N/A,FALSE,"O"}</definedName>
    <definedName name="wrn.Output._.tables." localSheetId="40" hidden="1">{#N/A,#N/A,FALSE,"I";#N/A,#N/A,FALSE,"J";#N/A,#N/A,FALSE,"K";#N/A,#N/A,FALSE,"L";#N/A,#N/A,FALSE,"M";#N/A,#N/A,FALSE,"N";#N/A,#N/A,FALSE,"O"}</definedName>
    <definedName name="wrn.Output._.tables." localSheetId="41" hidden="1">{#N/A,#N/A,FALSE,"I";#N/A,#N/A,FALSE,"J";#N/A,#N/A,FALSE,"K";#N/A,#N/A,FALSE,"L";#N/A,#N/A,FALSE,"M";#N/A,#N/A,FALSE,"N";#N/A,#N/A,FALSE,"O"}</definedName>
    <definedName name="wrn.Output._.tables." localSheetId="42" hidden="1">{#N/A,#N/A,FALSE,"I";#N/A,#N/A,FALSE,"J";#N/A,#N/A,FALSE,"K";#N/A,#N/A,FALSE,"L";#N/A,#N/A,FALSE,"M";#N/A,#N/A,FALSE,"N";#N/A,#N/A,FALSE,"O"}</definedName>
    <definedName name="wrn.Output._.tables." localSheetId="43" hidden="1">{#N/A,#N/A,FALSE,"I";#N/A,#N/A,FALSE,"J";#N/A,#N/A,FALSE,"K";#N/A,#N/A,FALSE,"L";#N/A,#N/A,FALSE,"M";#N/A,#N/A,FALSE,"N";#N/A,#N/A,FALSE,"O"}</definedName>
    <definedName name="wrn.Output._.tables." localSheetId="44" hidden="1">{#N/A,#N/A,FALSE,"I";#N/A,#N/A,FALSE,"J";#N/A,#N/A,FALSE,"K";#N/A,#N/A,FALSE,"L";#N/A,#N/A,FALSE,"M";#N/A,#N/A,FALSE,"N";#N/A,#N/A,FALSE,"O"}</definedName>
    <definedName name="wrn.Output._.tables." localSheetId="45" hidden="1">{#N/A,#N/A,FALSE,"I";#N/A,#N/A,FALSE,"J";#N/A,#N/A,FALSE,"K";#N/A,#N/A,FALSE,"L";#N/A,#N/A,FALSE,"M";#N/A,#N/A,FALSE,"N";#N/A,#N/A,FALSE,"O"}</definedName>
    <definedName name="wrn.Output._.tables." localSheetId="46" hidden="1">{#N/A,#N/A,FALSE,"I";#N/A,#N/A,FALSE,"J";#N/A,#N/A,FALSE,"K";#N/A,#N/A,FALSE,"L";#N/A,#N/A,FALSE,"M";#N/A,#N/A,FALSE,"N";#N/A,#N/A,FALSE,"O"}</definedName>
    <definedName name="wrn.Output._.tables." localSheetId="47" hidden="1">{#N/A,#N/A,FALSE,"I";#N/A,#N/A,FALSE,"J";#N/A,#N/A,FALSE,"K";#N/A,#N/A,FALSE,"L";#N/A,#N/A,FALSE,"M";#N/A,#N/A,FALSE,"N";#N/A,#N/A,FALSE,"O"}</definedName>
    <definedName name="wrn.Output._.tables." localSheetId="48" hidden="1">{#N/A,#N/A,FALSE,"I";#N/A,#N/A,FALSE,"J";#N/A,#N/A,FALSE,"K";#N/A,#N/A,FALSE,"L";#N/A,#N/A,FALSE,"M";#N/A,#N/A,FALSE,"N";#N/A,#N/A,FALSE,"O"}</definedName>
    <definedName name="wrn.Output._.tables." localSheetId="49" hidden="1">{#N/A,#N/A,FALSE,"I";#N/A,#N/A,FALSE,"J";#N/A,#N/A,FALSE,"K";#N/A,#N/A,FALSE,"L";#N/A,#N/A,FALSE,"M";#N/A,#N/A,FALSE,"N";#N/A,#N/A,FALSE,"O"}</definedName>
    <definedName name="wrn.Output._.tables." localSheetId="50" hidden="1">{#N/A,#N/A,FALSE,"I";#N/A,#N/A,FALSE,"J";#N/A,#N/A,FALSE,"K";#N/A,#N/A,FALSE,"L";#N/A,#N/A,FALSE,"M";#N/A,#N/A,FALSE,"N";#N/A,#N/A,FALSE,"O"}</definedName>
    <definedName name="wrn.Output._.tables." localSheetId="51" hidden="1">{#N/A,#N/A,FALSE,"I";#N/A,#N/A,FALSE,"J";#N/A,#N/A,FALSE,"K";#N/A,#N/A,FALSE,"L";#N/A,#N/A,FALSE,"M";#N/A,#N/A,FALSE,"N";#N/A,#N/A,FALSE,"O"}</definedName>
    <definedName name="wrn.Output._.tables." localSheetId="52" hidden="1">{#N/A,#N/A,FALSE,"I";#N/A,#N/A,FALSE,"J";#N/A,#N/A,FALSE,"K";#N/A,#N/A,FALSE,"L";#N/A,#N/A,FALSE,"M";#N/A,#N/A,FALSE,"N";#N/A,#N/A,FALSE,"O"}</definedName>
    <definedName name="wrn.Output._.tables." localSheetId="53" hidden="1">{#N/A,#N/A,FALSE,"I";#N/A,#N/A,FALSE,"J";#N/A,#N/A,FALSE,"K";#N/A,#N/A,FALSE,"L";#N/A,#N/A,FALSE,"M";#N/A,#N/A,FALSE,"N";#N/A,#N/A,FALSE,"O"}</definedName>
    <definedName name="wrn.Output._.tables." localSheetId="54" hidden="1">{#N/A,#N/A,FALSE,"I";#N/A,#N/A,FALSE,"J";#N/A,#N/A,FALSE,"K";#N/A,#N/A,FALSE,"L";#N/A,#N/A,FALSE,"M";#N/A,#N/A,FALSE,"N";#N/A,#N/A,FALSE,"O"}</definedName>
    <definedName name="wrn.Output._.tables." localSheetId="55" hidden="1">{#N/A,#N/A,FALSE,"I";#N/A,#N/A,FALSE,"J";#N/A,#N/A,FALSE,"K";#N/A,#N/A,FALSE,"L";#N/A,#N/A,FALSE,"M";#N/A,#N/A,FALSE,"N";#N/A,#N/A,FALSE,"O"}</definedName>
    <definedName name="wrn.Output._.tables." localSheetId="56" hidden="1">{#N/A,#N/A,FALSE,"I";#N/A,#N/A,FALSE,"J";#N/A,#N/A,FALSE,"K";#N/A,#N/A,FALSE,"L";#N/A,#N/A,FALSE,"M";#N/A,#N/A,FALSE,"N";#N/A,#N/A,FALSE,"O"}</definedName>
    <definedName name="wrn.Output._.tables." localSheetId="57" hidden="1">{#N/A,#N/A,FALSE,"I";#N/A,#N/A,FALSE,"J";#N/A,#N/A,FALSE,"K";#N/A,#N/A,FALSE,"L";#N/A,#N/A,FALSE,"M";#N/A,#N/A,FALSE,"N";#N/A,#N/A,FALSE,"O"}</definedName>
    <definedName name="wrn.Output._.tables." localSheetId="58" hidden="1">{#N/A,#N/A,FALSE,"I";#N/A,#N/A,FALSE,"J";#N/A,#N/A,FALSE,"K";#N/A,#N/A,FALSE,"L";#N/A,#N/A,FALSE,"M";#N/A,#N/A,FALSE,"N";#N/A,#N/A,FALSE,"O"}</definedName>
    <definedName name="wrn.Output._.tables." localSheetId="59" hidden="1">{#N/A,#N/A,FALSE,"I";#N/A,#N/A,FALSE,"J";#N/A,#N/A,FALSE,"K";#N/A,#N/A,FALSE,"L";#N/A,#N/A,FALSE,"M";#N/A,#N/A,FALSE,"N";#N/A,#N/A,FALSE,"O"}</definedName>
    <definedName name="wrn.Output._.tables." hidden="1">{#N/A,#N/A,FALSE,"I";#N/A,#N/A,FALSE,"J";#N/A,#N/A,FALSE,"K";#N/A,#N/A,FALSE,"L";#N/A,#N/A,FALSE,"M";#N/A,#N/A,FALSE,"N";#N/A,#N/A,FALSE,"O"}</definedName>
    <definedName name="wrn.PCPI." localSheetId="1" hidden="1">{#N/A,#N/A,FALSE,"PCPI"}</definedName>
    <definedName name="wrn.PCPI." localSheetId="4" hidden="1">{#N/A,#N/A,FALSE,"PCPI"}</definedName>
    <definedName name="wrn.PCPI." localSheetId="7" hidden="1">{#N/A,#N/A,FALSE,"PCPI"}</definedName>
    <definedName name="wrn.PCPI." localSheetId="8" hidden="1">{#N/A,#N/A,FALSE,"PCPI"}</definedName>
    <definedName name="wrn.PCPI." localSheetId="6" hidden="1">{#N/A,#N/A,FALSE,"PCPI"}</definedName>
    <definedName name="wrn.PCPI." localSheetId="9" hidden="1">{#N/A,#N/A,FALSE,"PCPI"}</definedName>
    <definedName name="wrn.PCPI." localSheetId="10" hidden="1">{#N/A,#N/A,FALSE,"PCPI"}</definedName>
    <definedName name="wrn.PCPI." localSheetId="11" hidden="1">{#N/A,#N/A,FALSE,"PCPI"}</definedName>
    <definedName name="wrn.PCPI." localSheetId="12" hidden="1">{#N/A,#N/A,FALSE,"PCPI"}</definedName>
    <definedName name="wrn.PCPI." localSheetId="13" hidden="1">{#N/A,#N/A,FALSE,"PCPI"}</definedName>
    <definedName name="wrn.PCPI." localSheetId="14" hidden="1">{#N/A,#N/A,FALSE,"PCPI"}</definedName>
    <definedName name="wrn.PCPI." localSheetId="15" hidden="1">{#N/A,#N/A,FALSE,"PCPI"}</definedName>
    <definedName name="wrn.PCPI." localSheetId="16" hidden="1">{#N/A,#N/A,FALSE,"PCPI"}</definedName>
    <definedName name="wrn.PCPI." localSheetId="17" hidden="1">{#N/A,#N/A,FALSE,"PCPI"}</definedName>
    <definedName name="wrn.PCPI." localSheetId="18" hidden="1">{#N/A,#N/A,FALSE,"PCPI"}</definedName>
    <definedName name="wrn.PCPI." localSheetId="19" hidden="1">{#N/A,#N/A,FALSE,"PCPI"}</definedName>
    <definedName name="wrn.PCPI." localSheetId="20" hidden="1">{#N/A,#N/A,FALSE,"PCPI"}</definedName>
    <definedName name="wrn.PCPI." localSheetId="21" hidden="1">{#N/A,#N/A,FALSE,"PCPI"}</definedName>
    <definedName name="wrn.PCPI." localSheetId="22" hidden="1">{#N/A,#N/A,FALSE,"PCPI"}</definedName>
    <definedName name="wrn.PCPI." localSheetId="23" hidden="1">{#N/A,#N/A,FALSE,"PCPI"}</definedName>
    <definedName name="wrn.PCPI." localSheetId="24" hidden="1">{#N/A,#N/A,FALSE,"PCPI"}</definedName>
    <definedName name="wrn.PCPI." localSheetId="25" hidden="1">{#N/A,#N/A,FALSE,"PCPI"}</definedName>
    <definedName name="wrn.PCPI." localSheetId="26" hidden="1">{#N/A,#N/A,FALSE,"PCPI"}</definedName>
    <definedName name="wrn.PCPI." localSheetId="27" hidden="1">{#N/A,#N/A,FALSE,"PCPI"}</definedName>
    <definedName name="wrn.PCPI." localSheetId="28" hidden="1">{#N/A,#N/A,FALSE,"PCPI"}</definedName>
    <definedName name="wrn.PCPI." localSheetId="29" hidden="1">{#N/A,#N/A,FALSE,"PCPI"}</definedName>
    <definedName name="wrn.PCPI." localSheetId="30" hidden="1">{#N/A,#N/A,FALSE,"PCPI"}</definedName>
    <definedName name="wrn.PCPI." localSheetId="31" hidden="1">{#N/A,#N/A,FALSE,"PCPI"}</definedName>
    <definedName name="wrn.PCPI." localSheetId="32" hidden="1">{#N/A,#N/A,FALSE,"PCPI"}</definedName>
    <definedName name="wrn.PCPI." localSheetId="33" hidden="1">{#N/A,#N/A,FALSE,"PCPI"}</definedName>
    <definedName name="wrn.PCPI." localSheetId="34" hidden="1">{#N/A,#N/A,FALSE,"PCPI"}</definedName>
    <definedName name="wrn.PCPI." localSheetId="35" hidden="1">{#N/A,#N/A,FALSE,"PCPI"}</definedName>
    <definedName name="wrn.PCPI." localSheetId="36" hidden="1">{#N/A,#N/A,FALSE,"PCPI"}</definedName>
    <definedName name="wrn.PCPI." localSheetId="37" hidden="1">{#N/A,#N/A,FALSE,"PCPI"}</definedName>
    <definedName name="wrn.PCPI." localSheetId="38" hidden="1">{#N/A,#N/A,FALSE,"PCPI"}</definedName>
    <definedName name="wrn.PCPI." localSheetId="39" hidden="1">{#N/A,#N/A,FALSE,"PCPI"}</definedName>
    <definedName name="wrn.PCPI." localSheetId="40" hidden="1">{#N/A,#N/A,FALSE,"PCPI"}</definedName>
    <definedName name="wrn.PCPI." localSheetId="41" hidden="1">{#N/A,#N/A,FALSE,"PCPI"}</definedName>
    <definedName name="wrn.PCPI." localSheetId="42" hidden="1">{#N/A,#N/A,FALSE,"PCPI"}</definedName>
    <definedName name="wrn.PCPI." localSheetId="43" hidden="1">{#N/A,#N/A,FALSE,"PCPI"}</definedName>
    <definedName name="wrn.PCPI." localSheetId="44" hidden="1">{#N/A,#N/A,FALSE,"PCPI"}</definedName>
    <definedName name="wrn.PCPI." localSheetId="45" hidden="1">{#N/A,#N/A,FALSE,"PCPI"}</definedName>
    <definedName name="wrn.PCPI." localSheetId="46" hidden="1">{#N/A,#N/A,FALSE,"PCPI"}</definedName>
    <definedName name="wrn.PCPI." localSheetId="47" hidden="1">{#N/A,#N/A,FALSE,"PCPI"}</definedName>
    <definedName name="wrn.PCPI." localSheetId="48" hidden="1">{#N/A,#N/A,FALSE,"PCPI"}</definedName>
    <definedName name="wrn.PCPI." localSheetId="49" hidden="1">{#N/A,#N/A,FALSE,"PCPI"}</definedName>
    <definedName name="wrn.PCPI." localSheetId="50" hidden="1">{#N/A,#N/A,FALSE,"PCPI"}</definedName>
    <definedName name="wrn.PCPI." localSheetId="51" hidden="1">{#N/A,#N/A,FALSE,"PCPI"}</definedName>
    <definedName name="wrn.PCPI." localSheetId="52" hidden="1">{#N/A,#N/A,FALSE,"PCPI"}</definedName>
    <definedName name="wrn.PCPI." localSheetId="53" hidden="1">{#N/A,#N/A,FALSE,"PCPI"}</definedName>
    <definedName name="wrn.PCPI." localSheetId="54" hidden="1">{#N/A,#N/A,FALSE,"PCPI"}</definedName>
    <definedName name="wrn.PCPI." localSheetId="55" hidden="1">{#N/A,#N/A,FALSE,"PCPI"}</definedName>
    <definedName name="wrn.PCPI." localSheetId="56" hidden="1">{#N/A,#N/A,FALSE,"PCPI"}</definedName>
    <definedName name="wrn.PCPI." localSheetId="57" hidden="1">{#N/A,#N/A,FALSE,"PCPI"}</definedName>
    <definedName name="wrn.PCPI." localSheetId="58" hidden="1">{#N/A,#N/A,FALSE,"PCPI"}</definedName>
    <definedName name="wrn.PCPI." localSheetId="59" hidden="1">{#N/A,#N/A,FALSE,"PCPI"}</definedName>
    <definedName name="wrn.PCPI." hidden="1">{#N/A,#N/A,FALSE,"PCPI"}</definedName>
    <definedName name="wrn.PENSION." localSheetId="1" hidden="1">{#N/A,#N/A,FALSE,"PENSION"}</definedName>
    <definedName name="wrn.PENSION." localSheetId="4" hidden="1">{#N/A,#N/A,FALSE,"PENSION"}</definedName>
    <definedName name="wrn.PENSION." localSheetId="7" hidden="1">{#N/A,#N/A,FALSE,"PENSION"}</definedName>
    <definedName name="wrn.PENSION." localSheetId="8" hidden="1">{#N/A,#N/A,FALSE,"PENSION"}</definedName>
    <definedName name="wrn.PENSION." localSheetId="6" hidden="1">{#N/A,#N/A,FALSE,"PENSION"}</definedName>
    <definedName name="wrn.PENSION." localSheetId="9" hidden="1">{#N/A,#N/A,FALSE,"PENSION"}</definedName>
    <definedName name="wrn.PENSION." localSheetId="10" hidden="1">{#N/A,#N/A,FALSE,"PENSION"}</definedName>
    <definedName name="wrn.PENSION." localSheetId="11" hidden="1">{#N/A,#N/A,FALSE,"PENSION"}</definedName>
    <definedName name="wrn.PENSION." localSheetId="12" hidden="1">{#N/A,#N/A,FALSE,"PENSION"}</definedName>
    <definedName name="wrn.PENSION." localSheetId="13" hidden="1">{#N/A,#N/A,FALSE,"PENSION"}</definedName>
    <definedName name="wrn.PENSION." localSheetId="14" hidden="1">{#N/A,#N/A,FALSE,"PENSION"}</definedName>
    <definedName name="wrn.PENSION." localSheetId="15" hidden="1">{#N/A,#N/A,FALSE,"PENSION"}</definedName>
    <definedName name="wrn.PENSION." localSheetId="16" hidden="1">{#N/A,#N/A,FALSE,"PENSION"}</definedName>
    <definedName name="wrn.PENSION." localSheetId="17" hidden="1">{#N/A,#N/A,FALSE,"PENSION"}</definedName>
    <definedName name="wrn.PENSION." localSheetId="18" hidden="1">{#N/A,#N/A,FALSE,"PENSION"}</definedName>
    <definedName name="wrn.PENSION." localSheetId="19" hidden="1">{#N/A,#N/A,FALSE,"PENSION"}</definedName>
    <definedName name="wrn.PENSION." localSheetId="20" hidden="1">{#N/A,#N/A,FALSE,"PENSION"}</definedName>
    <definedName name="wrn.PENSION." localSheetId="21" hidden="1">{#N/A,#N/A,FALSE,"PENSION"}</definedName>
    <definedName name="wrn.PENSION." localSheetId="22" hidden="1">{#N/A,#N/A,FALSE,"PENSION"}</definedName>
    <definedName name="wrn.PENSION." localSheetId="23" hidden="1">{#N/A,#N/A,FALSE,"PENSION"}</definedName>
    <definedName name="wrn.PENSION." localSheetId="24" hidden="1">{#N/A,#N/A,FALSE,"PENSION"}</definedName>
    <definedName name="wrn.PENSION." localSheetId="25" hidden="1">{#N/A,#N/A,FALSE,"PENSION"}</definedName>
    <definedName name="wrn.PENSION." localSheetId="26" hidden="1">{#N/A,#N/A,FALSE,"PENSION"}</definedName>
    <definedName name="wrn.PENSION." localSheetId="27" hidden="1">{#N/A,#N/A,FALSE,"PENSION"}</definedName>
    <definedName name="wrn.PENSION." localSheetId="28" hidden="1">{#N/A,#N/A,FALSE,"PENSION"}</definedName>
    <definedName name="wrn.PENSION." localSheetId="29" hidden="1">{#N/A,#N/A,FALSE,"PENSION"}</definedName>
    <definedName name="wrn.PENSION." localSheetId="30" hidden="1">{#N/A,#N/A,FALSE,"PENSION"}</definedName>
    <definedName name="wrn.PENSION." localSheetId="31" hidden="1">{#N/A,#N/A,FALSE,"PENSION"}</definedName>
    <definedName name="wrn.PENSION." localSheetId="32" hidden="1">{#N/A,#N/A,FALSE,"PENSION"}</definedName>
    <definedName name="wrn.PENSION." localSheetId="33" hidden="1">{#N/A,#N/A,FALSE,"PENSION"}</definedName>
    <definedName name="wrn.PENSION." localSheetId="34" hidden="1">{#N/A,#N/A,FALSE,"PENSION"}</definedName>
    <definedName name="wrn.PENSION." localSheetId="35" hidden="1">{#N/A,#N/A,FALSE,"PENSION"}</definedName>
    <definedName name="wrn.PENSION." localSheetId="36" hidden="1">{#N/A,#N/A,FALSE,"PENSION"}</definedName>
    <definedName name="wrn.PENSION." localSheetId="37" hidden="1">{#N/A,#N/A,FALSE,"PENSION"}</definedName>
    <definedName name="wrn.PENSION." localSheetId="38" hidden="1">{#N/A,#N/A,FALSE,"PENSION"}</definedName>
    <definedName name="wrn.PENSION." localSheetId="39" hidden="1">{#N/A,#N/A,FALSE,"PENSION"}</definedName>
    <definedName name="wrn.PENSION." localSheetId="40" hidden="1">{#N/A,#N/A,FALSE,"PENSION"}</definedName>
    <definedName name="wrn.PENSION." localSheetId="41" hidden="1">{#N/A,#N/A,FALSE,"PENSION"}</definedName>
    <definedName name="wrn.PENSION." localSheetId="42" hidden="1">{#N/A,#N/A,FALSE,"PENSION"}</definedName>
    <definedName name="wrn.PENSION." localSheetId="43" hidden="1">{#N/A,#N/A,FALSE,"PENSION"}</definedName>
    <definedName name="wrn.PENSION." localSheetId="44" hidden="1">{#N/A,#N/A,FALSE,"PENSION"}</definedName>
    <definedName name="wrn.PENSION." localSheetId="45" hidden="1">{#N/A,#N/A,FALSE,"PENSION"}</definedName>
    <definedName name="wrn.PENSION." localSheetId="46" hidden="1">{#N/A,#N/A,FALSE,"PENSION"}</definedName>
    <definedName name="wrn.PENSION." localSheetId="47" hidden="1">{#N/A,#N/A,FALSE,"PENSION"}</definedName>
    <definedName name="wrn.PENSION." localSheetId="48" hidden="1">{#N/A,#N/A,FALSE,"PENSION"}</definedName>
    <definedName name="wrn.PENSION." localSheetId="49" hidden="1">{#N/A,#N/A,FALSE,"PENSION"}</definedName>
    <definedName name="wrn.PENSION." localSheetId="50" hidden="1">{#N/A,#N/A,FALSE,"PENSION"}</definedName>
    <definedName name="wrn.PENSION." localSheetId="51" hidden="1">{#N/A,#N/A,FALSE,"PENSION"}</definedName>
    <definedName name="wrn.PENSION." localSheetId="52" hidden="1">{#N/A,#N/A,FALSE,"PENSION"}</definedName>
    <definedName name="wrn.PENSION." localSheetId="53" hidden="1">{#N/A,#N/A,FALSE,"PENSION"}</definedName>
    <definedName name="wrn.PENSION." localSheetId="54" hidden="1">{#N/A,#N/A,FALSE,"PENSION"}</definedName>
    <definedName name="wrn.PENSION." localSheetId="55" hidden="1">{#N/A,#N/A,FALSE,"PENSION"}</definedName>
    <definedName name="wrn.PENSION." localSheetId="56" hidden="1">{#N/A,#N/A,FALSE,"PENSION"}</definedName>
    <definedName name="wrn.PENSION." localSheetId="57" hidden="1">{#N/A,#N/A,FALSE,"PENSION"}</definedName>
    <definedName name="wrn.PENSION." localSheetId="58" hidden="1">{#N/A,#N/A,FALSE,"PENSION"}</definedName>
    <definedName name="wrn.PENSION." localSheetId="59" hidden="1">{#N/A,#N/A,FALSE,"PENSION"}</definedName>
    <definedName name="wrn.PENSION." hidden="1">{#N/A,#N/A,FALSE,"PENSION"}</definedName>
    <definedName name="wrn.PRUDENT." localSheetId="1" hidden="1">{#N/A,#N/A,FALSE,"PRUDENT"}</definedName>
    <definedName name="wrn.PRUDENT." localSheetId="4" hidden="1">{#N/A,#N/A,FALSE,"PRUDENT"}</definedName>
    <definedName name="wrn.PRUDENT." localSheetId="7" hidden="1">{#N/A,#N/A,FALSE,"PRUDENT"}</definedName>
    <definedName name="wrn.PRUDENT." localSheetId="8" hidden="1">{#N/A,#N/A,FALSE,"PRUDENT"}</definedName>
    <definedName name="wrn.PRUDENT." localSheetId="6" hidden="1">{#N/A,#N/A,FALSE,"PRUDENT"}</definedName>
    <definedName name="wrn.PRUDENT." localSheetId="9" hidden="1">{#N/A,#N/A,FALSE,"PRUDENT"}</definedName>
    <definedName name="wrn.PRUDENT." localSheetId="10" hidden="1">{#N/A,#N/A,FALSE,"PRUDENT"}</definedName>
    <definedName name="wrn.PRUDENT." localSheetId="11" hidden="1">{#N/A,#N/A,FALSE,"PRUDENT"}</definedName>
    <definedName name="wrn.PRUDENT." localSheetId="12" hidden="1">{#N/A,#N/A,FALSE,"PRUDENT"}</definedName>
    <definedName name="wrn.PRUDENT." localSheetId="13" hidden="1">{#N/A,#N/A,FALSE,"PRUDENT"}</definedName>
    <definedName name="wrn.PRUDENT." localSheetId="14" hidden="1">{#N/A,#N/A,FALSE,"PRUDENT"}</definedName>
    <definedName name="wrn.PRUDENT." localSheetId="15" hidden="1">{#N/A,#N/A,FALSE,"PRUDENT"}</definedName>
    <definedName name="wrn.PRUDENT." localSheetId="16" hidden="1">{#N/A,#N/A,FALSE,"PRUDENT"}</definedName>
    <definedName name="wrn.PRUDENT." localSheetId="17" hidden="1">{#N/A,#N/A,FALSE,"PRUDENT"}</definedName>
    <definedName name="wrn.PRUDENT." localSheetId="18" hidden="1">{#N/A,#N/A,FALSE,"PRUDENT"}</definedName>
    <definedName name="wrn.PRUDENT." localSheetId="19" hidden="1">{#N/A,#N/A,FALSE,"PRUDENT"}</definedName>
    <definedName name="wrn.PRUDENT." localSheetId="20" hidden="1">{#N/A,#N/A,FALSE,"PRUDENT"}</definedName>
    <definedName name="wrn.PRUDENT." localSheetId="21" hidden="1">{#N/A,#N/A,FALSE,"PRUDENT"}</definedName>
    <definedName name="wrn.PRUDENT." localSheetId="22" hidden="1">{#N/A,#N/A,FALSE,"PRUDENT"}</definedName>
    <definedName name="wrn.PRUDENT." localSheetId="23" hidden="1">{#N/A,#N/A,FALSE,"PRUDENT"}</definedName>
    <definedName name="wrn.PRUDENT." localSheetId="24" hidden="1">{#N/A,#N/A,FALSE,"PRUDENT"}</definedName>
    <definedName name="wrn.PRUDENT." localSheetId="25" hidden="1">{#N/A,#N/A,FALSE,"PRUDENT"}</definedName>
    <definedName name="wrn.PRUDENT." localSheetId="26" hidden="1">{#N/A,#N/A,FALSE,"PRUDENT"}</definedName>
    <definedName name="wrn.PRUDENT." localSheetId="27" hidden="1">{#N/A,#N/A,FALSE,"PRUDENT"}</definedName>
    <definedName name="wrn.PRUDENT." localSheetId="28" hidden="1">{#N/A,#N/A,FALSE,"PRUDENT"}</definedName>
    <definedName name="wrn.PRUDENT." localSheetId="29" hidden="1">{#N/A,#N/A,FALSE,"PRUDENT"}</definedName>
    <definedName name="wrn.PRUDENT." localSheetId="30" hidden="1">{#N/A,#N/A,FALSE,"PRUDENT"}</definedName>
    <definedName name="wrn.PRUDENT." localSheetId="31" hidden="1">{#N/A,#N/A,FALSE,"PRUDENT"}</definedName>
    <definedName name="wrn.PRUDENT." localSheetId="32" hidden="1">{#N/A,#N/A,FALSE,"PRUDENT"}</definedName>
    <definedName name="wrn.PRUDENT." localSheetId="33" hidden="1">{#N/A,#N/A,FALSE,"PRUDENT"}</definedName>
    <definedName name="wrn.PRUDENT." localSheetId="34" hidden="1">{#N/A,#N/A,FALSE,"PRUDENT"}</definedName>
    <definedName name="wrn.PRUDENT." localSheetId="35" hidden="1">{#N/A,#N/A,FALSE,"PRUDENT"}</definedName>
    <definedName name="wrn.PRUDENT." localSheetId="36" hidden="1">{#N/A,#N/A,FALSE,"PRUDENT"}</definedName>
    <definedName name="wrn.PRUDENT." localSheetId="37" hidden="1">{#N/A,#N/A,FALSE,"PRUDENT"}</definedName>
    <definedName name="wrn.PRUDENT." localSheetId="38" hidden="1">{#N/A,#N/A,FALSE,"PRUDENT"}</definedName>
    <definedName name="wrn.PRUDENT." localSheetId="39" hidden="1">{#N/A,#N/A,FALSE,"PRUDENT"}</definedName>
    <definedName name="wrn.PRUDENT." localSheetId="40" hidden="1">{#N/A,#N/A,FALSE,"PRUDENT"}</definedName>
    <definedName name="wrn.PRUDENT." localSheetId="41" hidden="1">{#N/A,#N/A,FALSE,"PRUDENT"}</definedName>
    <definedName name="wrn.PRUDENT." localSheetId="42" hidden="1">{#N/A,#N/A,FALSE,"PRUDENT"}</definedName>
    <definedName name="wrn.PRUDENT." localSheetId="43" hidden="1">{#N/A,#N/A,FALSE,"PRUDENT"}</definedName>
    <definedName name="wrn.PRUDENT." localSheetId="44" hidden="1">{#N/A,#N/A,FALSE,"PRUDENT"}</definedName>
    <definedName name="wrn.PRUDENT." localSheetId="45" hidden="1">{#N/A,#N/A,FALSE,"PRUDENT"}</definedName>
    <definedName name="wrn.PRUDENT." localSheetId="46" hidden="1">{#N/A,#N/A,FALSE,"PRUDENT"}</definedName>
    <definedName name="wrn.PRUDENT." localSheetId="47" hidden="1">{#N/A,#N/A,FALSE,"PRUDENT"}</definedName>
    <definedName name="wrn.PRUDENT." localSheetId="48" hidden="1">{#N/A,#N/A,FALSE,"PRUDENT"}</definedName>
    <definedName name="wrn.PRUDENT." localSheetId="49" hidden="1">{#N/A,#N/A,FALSE,"PRUDENT"}</definedName>
    <definedName name="wrn.PRUDENT." localSheetId="50" hidden="1">{#N/A,#N/A,FALSE,"PRUDENT"}</definedName>
    <definedName name="wrn.PRUDENT." localSheetId="51" hidden="1">{#N/A,#N/A,FALSE,"PRUDENT"}</definedName>
    <definedName name="wrn.PRUDENT." localSheetId="52" hidden="1">{#N/A,#N/A,FALSE,"PRUDENT"}</definedName>
    <definedName name="wrn.PRUDENT." localSheetId="53" hidden="1">{#N/A,#N/A,FALSE,"PRUDENT"}</definedName>
    <definedName name="wrn.PRUDENT." localSheetId="54" hidden="1">{#N/A,#N/A,FALSE,"PRUDENT"}</definedName>
    <definedName name="wrn.PRUDENT." localSheetId="55" hidden="1">{#N/A,#N/A,FALSE,"PRUDENT"}</definedName>
    <definedName name="wrn.PRUDENT." localSheetId="56" hidden="1">{#N/A,#N/A,FALSE,"PRUDENT"}</definedName>
    <definedName name="wrn.PRUDENT." localSheetId="57" hidden="1">{#N/A,#N/A,FALSE,"PRUDENT"}</definedName>
    <definedName name="wrn.PRUDENT." localSheetId="58" hidden="1">{#N/A,#N/A,FALSE,"PRUDENT"}</definedName>
    <definedName name="wrn.PRUDENT." localSheetId="59" hidden="1">{#N/A,#N/A,FALSE,"PRUDENT"}</definedName>
    <definedName name="wrn.PRUDENT." hidden="1">{#N/A,#N/A,FALSE,"PRUDENT"}</definedName>
    <definedName name="wrn.PUBLEXP." localSheetId="1" hidden="1">{#N/A,#N/A,FALSE,"PUBLEXP"}</definedName>
    <definedName name="wrn.PUBLEXP." localSheetId="4" hidden="1">{#N/A,#N/A,FALSE,"PUBLEXP"}</definedName>
    <definedName name="wrn.PUBLEXP." localSheetId="7" hidden="1">{#N/A,#N/A,FALSE,"PUBLEXP"}</definedName>
    <definedName name="wrn.PUBLEXP." localSheetId="8" hidden="1">{#N/A,#N/A,FALSE,"PUBLEXP"}</definedName>
    <definedName name="wrn.PUBLEXP." localSheetId="6" hidden="1">{#N/A,#N/A,FALSE,"PUBLEXP"}</definedName>
    <definedName name="wrn.PUBLEXP." localSheetId="9" hidden="1">{#N/A,#N/A,FALSE,"PUBLEXP"}</definedName>
    <definedName name="wrn.PUBLEXP." localSheetId="10" hidden="1">{#N/A,#N/A,FALSE,"PUBLEXP"}</definedName>
    <definedName name="wrn.PUBLEXP." localSheetId="11" hidden="1">{#N/A,#N/A,FALSE,"PUBLEXP"}</definedName>
    <definedName name="wrn.PUBLEXP." localSheetId="12" hidden="1">{#N/A,#N/A,FALSE,"PUBLEXP"}</definedName>
    <definedName name="wrn.PUBLEXP." localSheetId="13" hidden="1">{#N/A,#N/A,FALSE,"PUBLEXP"}</definedName>
    <definedName name="wrn.PUBLEXP." localSheetId="14" hidden="1">{#N/A,#N/A,FALSE,"PUBLEXP"}</definedName>
    <definedName name="wrn.PUBLEXP." localSheetId="15" hidden="1">{#N/A,#N/A,FALSE,"PUBLEXP"}</definedName>
    <definedName name="wrn.PUBLEXP." localSheetId="16" hidden="1">{#N/A,#N/A,FALSE,"PUBLEXP"}</definedName>
    <definedName name="wrn.PUBLEXP." localSheetId="17" hidden="1">{#N/A,#N/A,FALSE,"PUBLEXP"}</definedName>
    <definedName name="wrn.PUBLEXP." localSheetId="18" hidden="1">{#N/A,#N/A,FALSE,"PUBLEXP"}</definedName>
    <definedName name="wrn.PUBLEXP." localSheetId="19" hidden="1">{#N/A,#N/A,FALSE,"PUBLEXP"}</definedName>
    <definedName name="wrn.PUBLEXP." localSheetId="20" hidden="1">{#N/A,#N/A,FALSE,"PUBLEXP"}</definedName>
    <definedName name="wrn.PUBLEXP." localSheetId="21" hidden="1">{#N/A,#N/A,FALSE,"PUBLEXP"}</definedName>
    <definedName name="wrn.PUBLEXP." localSheetId="22" hidden="1">{#N/A,#N/A,FALSE,"PUBLEXP"}</definedName>
    <definedName name="wrn.PUBLEXP." localSheetId="23" hidden="1">{#N/A,#N/A,FALSE,"PUBLEXP"}</definedName>
    <definedName name="wrn.PUBLEXP." localSheetId="24" hidden="1">{#N/A,#N/A,FALSE,"PUBLEXP"}</definedName>
    <definedName name="wrn.PUBLEXP." localSheetId="25" hidden="1">{#N/A,#N/A,FALSE,"PUBLEXP"}</definedName>
    <definedName name="wrn.PUBLEXP." localSheetId="26" hidden="1">{#N/A,#N/A,FALSE,"PUBLEXP"}</definedName>
    <definedName name="wrn.PUBLEXP." localSheetId="27" hidden="1">{#N/A,#N/A,FALSE,"PUBLEXP"}</definedName>
    <definedName name="wrn.PUBLEXP." localSheetId="28" hidden="1">{#N/A,#N/A,FALSE,"PUBLEXP"}</definedName>
    <definedName name="wrn.PUBLEXP." localSheetId="29" hidden="1">{#N/A,#N/A,FALSE,"PUBLEXP"}</definedName>
    <definedName name="wrn.PUBLEXP." localSheetId="30" hidden="1">{#N/A,#N/A,FALSE,"PUBLEXP"}</definedName>
    <definedName name="wrn.PUBLEXP." localSheetId="31" hidden="1">{#N/A,#N/A,FALSE,"PUBLEXP"}</definedName>
    <definedName name="wrn.PUBLEXP." localSheetId="32" hidden="1">{#N/A,#N/A,FALSE,"PUBLEXP"}</definedName>
    <definedName name="wrn.PUBLEXP." localSheetId="33" hidden="1">{#N/A,#N/A,FALSE,"PUBLEXP"}</definedName>
    <definedName name="wrn.PUBLEXP." localSheetId="34" hidden="1">{#N/A,#N/A,FALSE,"PUBLEXP"}</definedName>
    <definedName name="wrn.PUBLEXP." localSheetId="35" hidden="1">{#N/A,#N/A,FALSE,"PUBLEXP"}</definedName>
    <definedName name="wrn.PUBLEXP." localSheetId="36" hidden="1">{#N/A,#N/A,FALSE,"PUBLEXP"}</definedName>
    <definedName name="wrn.PUBLEXP." localSheetId="37" hidden="1">{#N/A,#N/A,FALSE,"PUBLEXP"}</definedName>
    <definedName name="wrn.PUBLEXP." localSheetId="38" hidden="1">{#N/A,#N/A,FALSE,"PUBLEXP"}</definedName>
    <definedName name="wrn.PUBLEXP." localSheetId="39" hidden="1">{#N/A,#N/A,FALSE,"PUBLEXP"}</definedName>
    <definedName name="wrn.PUBLEXP." localSheetId="40" hidden="1">{#N/A,#N/A,FALSE,"PUBLEXP"}</definedName>
    <definedName name="wrn.PUBLEXP." localSheetId="41" hidden="1">{#N/A,#N/A,FALSE,"PUBLEXP"}</definedName>
    <definedName name="wrn.PUBLEXP." localSheetId="42" hidden="1">{#N/A,#N/A,FALSE,"PUBLEXP"}</definedName>
    <definedName name="wrn.PUBLEXP." localSheetId="43" hidden="1">{#N/A,#N/A,FALSE,"PUBLEXP"}</definedName>
    <definedName name="wrn.PUBLEXP." localSheetId="44" hidden="1">{#N/A,#N/A,FALSE,"PUBLEXP"}</definedName>
    <definedName name="wrn.PUBLEXP." localSheetId="45" hidden="1">{#N/A,#N/A,FALSE,"PUBLEXP"}</definedName>
    <definedName name="wrn.PUBLEXP." localSheetId="46" hidden="1">{#N/A,#N/A,FALSE,"PUBLEXP"}</definedName>
    <definedName name="wrn.PUBLEXP." localSheetId="47" hidden="1">{#N/A,#N/A,FALSE,"PUBLEXP"}</definedName>
    <definedName name="wrn.PUBLEXP." localSheetId="48" hidden="1">{#N/A,#N/A,FALSE,"PUBLEXP"}</definedName>
    <definedName name="wrn.PUBLEXP." localSheetId="49" hidden="1">{#N/A,#N/A,FALSE,"PUBLEXP"}</definedName>
    <definedName name="wrn.PUBLEXP." localSheetId="50" hidden="1">{#N/A,#N/A,FALSE,"PUBLEXP"}</definedName>
    <definedName name="wrn.PUBLEXP." localSheetId="51" hidden="1">{#N/A,#N/A,FALSE,"PUBLEXP"}</definedName>
    <definedName name="wrn.PUBLEXP." localSheetId="52" hidden="1">{#N/A,#N/A,FALSE,"PUBLEXP"}</definedName>
    <definedName name="wrn.PUBLEXP." localSheetId="53" hidden="1">{#N/A,#N/A,FALSE,"PUBLEXP"}</definedName>
    <definedName name="wrn.PUBLEXP." localSheetId="54" hidden="1">{#N/A,#N/A,FALSE,"PUBLEXP"}</definedName>
    <definedName name="wrn.PUBLEXP." localSheetId="55" hidden="1">{#N/A,#N/A,FALSE,"PUBLEXP"}</definedName>
    <definedName name="wrn.PUBLEXP." localSheetId="56" hidden="1">{#N/A,#N/A,FALSE,"PUBLEXP"}</definedName>
    <definedName name="wrn.PUBLEXP." localSheetId="57" hidden="1">{#N/A,#N/A,FALSE,"PUBLEXP"}</definedName>
    <definedName name="wrn.PUBLEXP." localSheetId="58" hidden="1">{#N/A,#N/A,FALSE,"PUBLEXP"}</definedName>
    <definedName name="wrn.PUBLEXP." localSheetId="59" hidden="1">{#N/A,#N/A,FALSE,"PUBLEXP"}</definedName>
    <definedName name="wrn.PUBLEXP." hidden="1">{#N/A,#N/A,FALSE,"PUBLEXP"}</definedName>
    <definedName name="wrn.REDTABS." localSheetId="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1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2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3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4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0"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1"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2"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3"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4"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5"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6"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7"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8"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localSheetId="59"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DTABS." hidden="1">{#N/A,#N/A,FALSE,"GDP_ORIGIN";#N/A,#N/A,FALSE,"TRANPORT";#N/A,#N/A,FALSE,"PCPI";#N/A,#N/A,FALSE,"PENSION";#N/A,#N/A,FALSE,"WAGES";#N/A,#N/A,FALSE,"EMP_POP";#N/A,#N/A,FALSE,"UNEMPL";#N/A,#N/A,FALSE,"PUBLEXP";#N/A,#N/A,FALSE,"GGOVT";#N/A,#N/A,FALSE,"GGOVT%";#N/A,#N/A,FALSE,"EXTRABUDGT";#N/A,#N/A,FALSE,"EXTRABUDGT2";#N/A,#N/A,FALSE,"REVSHARE";#N/A,#N/A,FALSE,"TAXPAYRS";#N/A,#N/A,FALSE,"TAXARREARS";#N/A,#N/A,FALSE,"EXCISE";#N/A,#N/A,FALSE,"INCOMETX";#N/A,#N/A,FALSE,"STATE";#N/A,#N/A,FALSE,"MS";#N/A,#N/A,FALSE,"NBG";#N/A,#N/A,FALSE,"EXRATE";#N/A,#N/A,FALSE,"BANKS";#N/A,#N/A,FALSE,"DEPO";#N/A,#N/A,FALSE,"CREDIT";#N/A,#N/A,FALSE,"INTERST";#N/A,#N/A,FALSE,"PRUDENT";#N/A,#N/A,FALSE,"EXTDEBT";#N/A,#N/A,FALSE,"DEBTSVC";#N/A,#N/A,FALSE,"BOP";#N/A,#N/A,FALSE,"TRADE";#N/A,#N/A,FALSE,"GGOVT2"}</definedName>
    <definedName name="wrn.REVSHARE." localSheetId="1" hidden="1">{#N/A,#N/A,FALSE,"REVSHARE"}</definedName>
    <definedName name="wrn.REVSHARE." localSheetId="4" hidden="1">{#N/A,#N/A,FALSE,"REVSHARE"}</definedName>
    <definedName name="wrn.REVSHARE." localSheetId="7" hidden="1">{#N/A,#N/A,FALSE,"REVSHARE"}</definedName>
    <definedName name="wrn.REVSHARE." localSheetId="8" hidden="1">{#N/A,#N/A,FALSE,"REVSHARE"}</definedName>
    <definedName name="wrn.REVSHARE." localSheetId="6" hidden="1">{#N/A,#N/A,FALSE,"REVSHARE"}</definedName>
    <definedName name="wrn.REVSHARE." localSheetId="9" hidden="1">{#N/A,#N/A,FALSE,"REVSHARE"}</definedName>
    <definedName name="wrn.REVSHARE." localSheetId="10" hidden="1">{#N/A,#N/A,FALSE,"REVSHARE"}</definedName>
    <definedName name="wrn.REVSHARE." localSheetId="11" hidden="1">{#N/A,#N/A,FALSE,"REVSHARE"}</definedName>
    <definedName name="wrn.REVSHARE." localSheetId="12" hidden="1">{#N/A,#N/A,FALSE,"REVSHARE"}</definedName>
    <definedName name="wrn.REVSHARE." localSheetId="13" hidden="1">{#N/A,#N/A,FALSE,"REVSHARE"}</definedName>
    <definedName name="wrn.REVSHARE." localSheetId="14" hidden="1">{#N/A,#N/A,FALSE,"REVSHARE"}</definedName>
    <definedName name="wrn.REVSHARE." localSheetId="15" hidden="1">{#N/A,#N/A,FALSE,"REVSHARE"}</definedName>
    <definedName name="wrn.REVSHARE." localSheetId="16" hidden="1">{#N/A,#N/A,FALSE,"REVSHARE"}</definedName>
    <definedName name="wrn.REVSHARE." localSheetId="17" hidden="1">{#N/A,#N/A,FALSE,"REVSHARE"}</definedName>
    <definedName name="wrn.REVSHARE." localSheetId="18" hidden="1">{#N/A,#N/A,FALSE,"REVSHARE"}</definedName>
    <definedName name="wrn.REVSHARE." localSheetId="19" hidden="1">{#N/A,#N/A,FALSE,"REVSHARE"}</definedName>
    <definedName name="wrn.REVSHARE." localSheetId="20" hidden="1">{#N/A,#N/A,FALSE,"REVSHARE"}</definedName>
    <definedName name="wrn.REVSHARE." localSheetId="21" hidden="1">{#N/A,#N/A,FALSE,"REVSHARE"}</definedName>
    <definedName name="wrn.REVSHARE." localSheetId="22" hidden="1">{#N/A,#N/A,FALSE,"REVSHARE"}</definedName>
    <definedName name="wrn.REVSHARE." localSheetId="23" hidden="1">{#N/A,#N/A,FALSE,"REVSHARE"}</definedName>
    <definedName name="wrn.REVSHARE." localSheetId="24" hidden="1">{#N/A,#N/A,FALSE,"REVSHARE"}</definedName>
    <definedName name="wrn.REVSHARE." localSheetId="25" hidden="1">{#N/A,#N/A,FALSE,"REVSHARE"}</definedName>
    <definedName name="wrn.REVSHARE." localSheetId="26" hidden="1">{#N/A,#N/A,FALSE,"REVSHARE"}</definedName>
    <definedName name="wrn.REVSHARE." localSheetId="27" hidden="1">{#N/A,#N/A,FALSE,"REVSHARE"}</definedName>
    <definedName name="wrn.REVSHARE." localSheetId="28" hidden="1">{#N/A,#N/A,FALSE,"REVSHARE"}</definedName>
    <definedName name="wrn.REVSHARE." localSheetId="29" hidden="1">{#N/A,#N/A,FALSE,"REVSHARE"}</definedName>
    <definedName name="wrn.REVSHARE." localSheetId="30" hidden="1">{#N/A,#N/A,FALSE,"REVSHARE"}</definedName>
    <definedName name="wrn.REVSHARE." localSheetId="31" hidden="1">{#N/A,#N/A,FALSE,"REVSHARE"}</definedName>
    <definedName name="wrn.REVSHARE." localSheetId="32" hidden="1">{#N/A,#N/A,FALSE,"REVSHARE"}</definedName>
    <definedName name="wrn.REVSHARE." localSheetId="33" hidden="1">{#N/A,#N/A,FALSE,"REVSHARE"}</definedName>
    <definedName name="wrn.REVSHARE." localSheetId="34" hidden="1">{#N/A,#N/A,FALSE,"REVSHARE"}</definedName>
    <definedName name="wrn.REVSHARE." localSheetId="35" hidden="1">{#N/A,#N/A,FALSE,"REVSHARE"}</definedName>
    <definedName name="wrn.REVSHARE." localSheetId="36" hidden="1">{#N/A,#N/A,FALSE,"REVSHARE"}</definedName>
    <definedName name="wrn.REVSHARE." localSheetId="37" hidden="1">{#N/A,#N/A,FALSE,"REVSHARE"}</definedName>
    <definedName name="wrn.REVSHARE." localSheetId="38" hidden="1">{#N/A,#N/A,FALSE,"REVSHARE"}</definedName>
    <definedName name="wrn.REVSHARE." localSheetId="39" hidden="1">{#N/A,#N/A,FALSE,"REVSHARE"}</definedName>
    <definedName name="wrn.REVSHARE." localSheetId="40" hidden="1">{#N/A,#N/A,FALSE,"REVSHARE"}</definedName>
    <definedName name="wrn.REVSHARE." localSheetId="41" hidden="1">{#N/A,#N/A,FALSE,"REVSHARE"}</definedName>
    <definedName name="wrn.REVSHARE." localSheetId="42" hidden="1">{#N/A,#N/A,FALSE,"REVSHARE"}</definedName>
    <definedName name="wrn.REVSHARE." localSheetId="43" hidden="1">{#N/A,#N/A,FALSE,"REVSHARE"}</definedName>
    <definedName name="wrn.REVSHARE." localSheetId="44" hidden="1">{#N/A,#N/A,FALSE,"REVSHARE"}</definedName>
    <definedName name="wrn.REVSHARE." localSheetId="45" hidden="1">{#N/A,#N/A,FALSE,"REVSHARE"}</definedName>
    <definedName name="wrn.REVSHARE." localSheetId="46" hidden="1">{#N/A,#N/A,FALSE,"REVSHARE"}</definedName>
    <definedName name="wrn.REVSHARE." localSheetId="47" hidden="1">{#N/A,#N/A,FALSE,"REVSHARE"}</definedName>
    <definedName name="wrn.REVSHARE." localSheetId="48" hidden="1">{#N/A,#N/A,FALSE,"REVSHARE"}</definedName>
    <definedName name="wrn.REVSHARE." localSheetId="49" hidden="1">{#N/A,#N/A,FALSE,"REVSHARE"}</definedName>
    <definedName name="wrn.REVSHARE." localSheetId="50" hidden="1">{#N/A,#N/A,FALSE,"REVSHARE"}</definedName>
    <definedName name="wrn.REVSHARE." localSheetId="51" hidden="1">{#N/A,#N/A,FALSE,"REVSHARE"}</definedName>
    <definedName name="wrn.REVSHARE." localSheetId="52" hidden="1">{#N/A,#N/A,FALSE,"REVSHARE"}</definedName>
    <definedName name="wrn.REVSHARE." localSheetId="53" hidden="1">{#N/A,#N/A,FALSE,"REVSHARE"}</definedName>
    <definedName name="wrn.REVSHARE." localSheetId="54" hidden="1">{#N/A,#N/A,FALSE,"REVSHARE"}</definedName>
    <definedName name="wrn.REVSHARE." localSheetId="55" hidden="1">{#N/A,#N/A,FALSE,"REVSHARE"}</definedName>
    <definedName name="wrn.REVSHARE." localSheetId="56" hidden="1">{#N/A,#N/A,FALSE,"REVSHARE"}</definedName>
    <definedName name="wrn.REVSHARE." localSheetId="57" hidden="1">{#N/A,#N/A,FALSE,"REVSHARE"}</definedName>
    <definedName name="wrn.REVSHARE." localSheetId="58" hidden="1">{#N/A,#N/A,FALSE,"REVSHARE"}</definedName>
    <definedName name="wrn.REVSHARE." localSheetId="59" hidden="1">{#N/A,#N/A,FALSE,"REVSHARE"}</definedName>
    <definedName name="wrn.REVSHARE." hidden="1">{#N/A,#N/A,FALSE,"REVSHARE"}</definedName>
    <definedName name="wrn.STATE." localSheetId="1" hidden="1">{#N/A,#N/A,FALSE,"STATE"}</definedName>
    <definedName name="wrn.STATE." localSheetId="4" hidden="1">{#N/A,#N/A,FALSE,"STATE"}</definedName>
    <definedName name="wrn.STATE." localSheetId="7" hidden="1">{#N/A,#N/A,FALSE,"STATE"}</definedName>
    <definedName name="wrn.STATE." localSheetId="8" hidden="1">{#N/A,#N/A,FALSE,"STATE"}</definedName>
    <definedName name="wrn.STATE." localSheetId="6" hidden="1">{#N/A,#N/A,FALSE,"STATE"}</definedName>
    <definedName name="wrn.STATE." localSheetId="9" hidden="1">{#N/A,#N/A,FALSE,"STATE"}</definedName>
    <definedName name="wrn.STATE." localSheetId="10" hidden="1">{#N/A,#N/A,FALSE,"STATE"}</definedName>
    <definedName name="wrn.STATE." localSheetId="11" hidden="1">{#N/A,#N/A,FALSE,"STATE"}</definedName>
    <definedName name="wrn.STATE." localSheetId="12" hidden="1">{#N/A,#N/A,FALSE,"STATE"}</definedName>
    <definedName name="wrn.STATE." localSheetId="13" hidden="1">{#N/A,#N/A,FALSE,"STATE"}</definedName>
    <definedName name="wrn.STATE." localSheetId="14" hidden="1">{#N/A,#N/A,FALSE,"STATE"}</definedName>
    <definedName name="wrn.STATE." localSheetId="15" hidden="1">{#N/A,#N/A,FALSE,"STATE"}</definedName>
    <definedName name="wrn.STATE." localSheetId="16" hidden="1">{#N/A,#N/A,FALSE,"STATE"}</definedName>
    <definedName name="wrn.STATE." localSheetId="17" hidden="1">{#N/A,#N/A,FALSE,"STATE"}</definedName>
    <definedName name="wrn.STATE." localSheetId="18" hidden="1">{#N/A,#N/A,FALSE,"STATE"}</definedName>
    <definedName name="wrn.STATE." localSheetId="19" hidden="1">{#N/A,#N/A,FALSE,"STATE"}</definedName>
    <definedName name="wrn.STATE." localSheetId="20" hidden="1">{#N/A,#N/A,FALSE,"STATE"}</definedName>
    <definedName name="wrn.STATE." localSheetId="21" hidden="1">{#N/A,#N/A,FALSE,"STATE"}</definedName>
    <definedName name="wrn.STATE." localSheetId="22" hidden="1">{#N/A,#N/A,FALSE,"STATE"}</definedName>
    <definedName name="wrn.STATE." localSheetId="23" hidden="1">{#N/A,#N/A,FALSE,"STATE"}</definedName>
    <definedName name="wrn.STATE." localSheetId="24" hidden="1">{#N/A,#N/A,FALSE,"STATE"}</definedName>
    <definedName name="wrn.STATE." localSheetId="25" hidden="1">{#N/A,#N/A,FALSE,"STATE"}</definedName>
    <definedName name="wrn.STATE." localSheetId="26" hidden="1">{#N/A,#N/A,FALSE,"STATE"}</definedName>
    <definedName name="wrn.STATE." localSheetId="27" hidden="1">{#N/A,#N/A,FALSE,"STATE"}</definedName>
    <definedName name="wrn.STATE." localSheetId="28" hidden="1">{#N/A,#N/A,FALSE,"STATE"}</definedName>
    <definedName name="wrn.STATE." localSheetId="29" hidden="1">{#N/A,#N/A,FALSE,"STATE"}</definedName>
    <definedName name="wrn.STATE." localSheetId="30" hidden="1">{#N/A,#N/A,FALSE,"STATE"}</definedName>
    <definedName name="wrn.STATE." localSheetId="31" hidden="1">{#N/A,#N/A,FALSE,"STATE"}</definedName>
    <definedName name="wrn.STATE." localSheetId="32" hidden="1">{#N/A,#N/A,FALSE,"STATE"}</definedName>
    <definedName name="wrn.STATE." localSheetId="33" hidden="1">{#N/A,#N/A,FALSE,"STATE"}</definedName>
    <definedName name="wrn.STATE." localSheetId="34" hidden="1">{#N/A,#N/A,FALSE,"STATE"}</definedName>
    <definedName name="wrn.STATE." localSheetId="35" hidden="1">{#N/A,#N/A,FALSE,"STATE"}</definedName>
    <definedName name="wrn.STATE." localSheetId="36" hidden="1">{#N/A,#N/A,FALSE,"STATE"}</definedName>
    <definedName name="wrn.STATE." localSheetId="37" hidden="1">{#N/A,#N/A,FALSE,"STATE"}</definedName>
    <definedName name="wrn.STATE." localSheetId="38" hidden="1">{#N/A,#N/A,FALSE,"STATE"}</definedName>
    <definedName name="wrn.STATE." localSheetId="39" hidden="1">{#N/A,#N/A,FALSE,"STATE"}</definedName>
    <definedName name="wrn.STATE." localSheetId="40" hidden="1">{#N/A,#N/A,FALSE,"STATE"}</definedName>
    <definedName name="wrn.STATE." localSheetId="41" hidden="1">{#N/A,#N/A,FALSE,"STATE"}</definedName>
    <definedName name="wrn.STATE." localSheetId="42" hidden="1">{#N/A,#N/A,FALSE,"STATE"}</definedName>
    <definedName name="wrn.STATE." localSheetId="43" hidden="1">{#N/A,#N/A,FALSE,"STATE"}</definedName>
    <definedName name="wrn.STATE." localSheetId="44" hidden="1">{#N/A,#N/A,FALSE,"STATE"}</definedName>
    <definedName name="wrn.STATE." localSheetId="45" hidden="1">{#N/A,#N/A,FALSE,"STATE"}</definedName>
    <definedName name="wrn.STATE." localSheetId="46" hidden="1">{#N/A,#N/A,FALSE,"STATE"}</definedName>
    <definedName name="wrn.STATE." localSheetId="47" hidden="1">{#N/A,#N/A,FALSE,"STATE"}</definedName>
    <definedName name="wrn.STATE." localSheetId="48" hidden="1">{#N/A,#N/A,FALSE,"STATE"}</definedName>
    <definedName name="wrn.STATE." localSheetId="49" hidden="1">{#N/A,#N/A,FALSE,"STATE"}</definedName>
    <definedName name="wrn.STATE." localSheetId="50" hidden="1">{#N/A,#N/A,FALSE,"STATE"}</definedName>
    <definedName name="wrn.STATE." localSheetId="51" hidden="1">{#N/A,#N/A,FALSE,"STATE"}</definedName>
    <definedName name="wrn.STATE." localSheetId="52" hidden="1">{#N/A,#N/A,FALSE,"STATE"}</definedName>
    <definedName name="wrn.STATE." localSheetId="53" hidden="1">{#N/A,#N/A,FALSE,"STATE"}</definedName>
    <definedName name="wrn.STATE." localSheetId="54" hidden="1">{#N/A,#N/A,FALSE,"STATE"}</definedName>
    <definedName name="wrn.STATE." localSheetId="55" hidden="1">{#N/A,#N/A,FALSE,"STATE"}</definedName>
    <definedName name="wrn.STATE." localSheetId="56" hidden="1">{#N/A,#N/A,FALSE,"STATE"}</definedName>
    <definedName name="wrn.STATE." localSheetId="57" hidden="1">{#N/A,#N/A,FALSE,"STATE"}</definedName>
    <definedName name="wrn.STATE." localSheetId="58" hidden="1">{#N/A,#N/A,FALSE,"STATE"}</definedName>
    <definedName name="wrn.STATE." localSheetId="59" hidden="1">{#N/A,#N/A,FALSE,"STATE"}</definedName>
    <definedName name="wrn.STATE." hidden="1">{#N/A,#N/A,FALSE,"STATE"}</definedName>
    <definedName name="wrn.TAXARREARS." localSheetId="1" hidden="1">{#N/A,#N/A,FALSE,"TAXARREARS"}</definedName>
    <definedName name="wrn.TAXARREARS." localSheetId="4" hidden="1">{#N/A,#N/A,FALSE,"TAXARREARS"}</definedName>
    <definedName name="wrn.TAXARREARS." localSheetId="7" hidden="1">{#N/A,#N/A,FALSE,"TAXARREARS"}</definedName>
    <definedName name="wrn.TAXARREARS." localSheetId="8" hidden="1">{#N/A,#N/A,FALSE,"TAXARREARS"}</definedName>
    <definedName name="wrn.TAXARREARS." localSheetId="6" hidden="1">{#N/A,#N/A,FALSE,"TAXARREARS"}</definedName>
    <definedName name="wrn.TAXARREARS." localSheetId="9" hidden="1">{#N/A,#N/A,FALSE,"TAXARREARS"}</definedName>
    <definedName name="wrn.TAXARREARS." localSheetId="10" hidden="1">{#N/A,#N/A,FALSE,"TAXARREARS"}</definedName>
    <definedName name="wrn.TAXARREARS." localSheetId="11" hidden="1">{#N/A,#N/A,FALSE,"TAXARREARS"}</definedName>
    <definedName name="wrn.TAXARREARS." localSheetId="12" hidden="1">{#N/A,#N/A,FALSE,"TAXARREARS"}</definedName>
    <definedName name="wrn.TAXARREARS." localSheetId="13" hidden="1">{#N/A,#N/A,FALSE,"TAXARREARS"}</definedName>
    <definedName name="wrn.TAXARREARS." localSheetId="14" hidden="1">{#N/A,#N/A,FALSE,"TAXARREARS"}</definedName>
    <definedName name="wrn.TAXARREARS." localSheetId="15" hidden="1">{#N/A,#N/A,FALSE,"TAXARREARS"}</definedName>
    <definedName name="wrn.TAXARREARS." localSheetId="16" hidden="1">{#N/A,#N/A,FALSE,"TAXARREARS"}</definedName>
    <definedName name="wrn.TAXARREARS." localSheetId="17" hidden="1">{#N/A,#N/A,FALSE,"TAXARREARS"}</definedName>
    <definedName name="wrn.TAXARREARS." localSheetId="18" hidden="1">{#N/A,#N/A,FALSE,"TAXARREARS"}</definedName>
    <definedName name="wrn.TAXARREARS." localSheetId="19" hidden="1">{#N/A,#N/A,FALSE,"TAXARREARS"}</definedName>
    <definedName name="wrn.TAXARREARS." localSheetId="20" hidden="1">{#N/A,#N/A,FALSE,"TAXARREARS"}</definedName>
    <definedName name="wrn.TAXARREARS." localSheetId="21" hidden="1">{#N/A,#N/A,FALSE,"TAXARREARS"}</definedName>
    <definedName name="wrn.TAXARREARS." localSheetId="22" hidden="1">{#N/A,#N/A,FALSE,"TAXARREARS"}</definedName>
    <definedName name="wrn.TAXARREARS." localSheetId="23" hidden="1">{#N/A,#N/A,FALSE,"TAXARREARS"}</definedName>
    <definedName name="wrn.TAXARREARS." localSheetId="24" hidden="1">{#N/A,#N/A,FALSE,"TAXARREARS"}</definedName>
    <definedName name="wrn.TAXARREARS." localSheetId="25" hidden="1">{#N/A,#N/A,FALSE,"TAXARREARS"}</definedName>
    <definedName name="wrn.TAXARREARS." localSheetId="26" hidden="1">{#N/A,#N/A,FALSE,"TAXARREARS"}</definedName>
    <definedName name="wrn.TAXARREARS." localSheetId="27" hidden="1">{#N/A,#N/A,FALSE,"TAXARREARS"}</definedName>
    <definedName name="wrn.TAXARREARS." localSheetId="28" hidden="1">{#N/A,#N/A,FALSE,"TAXARREARS"}</definedName>
    <definedName name="wrn.TAXARREARS." localSheetId="29" hidden="1">{#N/A,#N/A,FALSE,"TAXARREARS"}</definedName>
    <definedName name="wrn.TAXARREARS." localSheetId="30" hidden="1">{#N/A,#N/A,FALSE,"TAXARREARS"}</definedName>
    <definedName name="wrn.TAXARREARS." localSheetId="31" hidden="1">{#N/A,#N/A,FALSE,"TAXARREARS"}</definedName>
    <definedName name="wrn.TAXARREARS." localSheetId="32" hidden="1">{#N/A,#N/A,FALSE,"TAXARREARS"}</definedName>
    <definedName name="wrn.TAXARREARS." localSheetId="33" hidden="1">{#N/A,#N/A,FALSE,"TAXARREARS"}</definedName>
    <definedName name="wrn.TAXARREARS." localSheetId="34" hidden="1">{#N/A,#N/A,FALSE,"TAXARREARS"}</definedName>
    <definedName name="wrn.TAXARREARS." localSheetId="35" hidden="1">{#N/A,#N/A,FALSE,"TAXARREARS"}</definedName>
    <definedName name="wrn.TAXARREARS." localSheetId="36" hidden="1">{#N/A,#N/A,FALSE,"TAXARREARS"}</definedName>
    <definedName name="wrn.TAXARREARS." localSheetId="37" hidden="1">{#N/A,#N/A,FALSE,"TAXARREARS"}</definedName>
    <definedName name="wrn.TAXARREARS." localSheetId="38" hidden="1">{#N/A,#N/A,FALSE,"TAXARREARS"}</definedName>
    <definedName name="wrn.TAXARREARS." localSheetId="39" hidden="1">{#N/A,#N/A,FALSE,"TAXARREARS"}</definedName>
    <definedName name="wrn.TAXARREARS." localSheetId="40" hidden="1">{#N/A,#N/A,FALSE,"TAXARREARS"}</definedName>
    <definedName name="wrn.TAXARREARS." localSheetId="41" hidden="1">{#N/A,#N/A,FALSE,"TAXARREARS"}</definedName>
    <definedName name="wrn.TAXARREARS." localSheetId="42" hidden="1">{#N/A,#N/A,FALSE,"TAXARREARS"}</definedName>
    <definedName name="wrn.TAXARREARS." localSheetId="43" hidden="1">{#N/A,#N/A,FALSE,"TAXARREARS"}</definedName>
    <definedName name="wrn.TAXARREARS." localSheetId="44" hidden="1">{#N/A,#N/A,FALSE,"TAXARREARS"}</definedName>
    <definedName name="wrn.TAXARREARS." localSheetId="45" hidden="1">{#N/A,#N/A,FALSE,"TAXARREARS"}</definedName>
    <definedName name="wrn.TAXARREARS." localSheetId="46" hidden="1">{#N/A,#N/A,FALSE,"TAXARREARS"}</definedName>
    <definedName name="wrn.TAXARREARS." localSheetId="47" hidden="1">{#N/A,#N/A,FALSE,"TAXARREARS"}</definedName>
    <definedName name="wrn.TAXARREARS." localSheetId="48" hidden="1">{#N/A,#N/A,FALSE,"TAXARREARS"}</definedName>
    <definedName name="wrn.TAXARREARS." localSheetId="49" hidden="1">{#N/A,#N/A,FALSE,"TAXARREARS"}</definedName>
    <definedName name="wrn.TAXARREARS." localSheetId="50" hidden="1">{#N/A,#N/A,FALSE,"TAXARREARS"}</definedName>
    <definedName name="wrn.TAXARREARS." localSheetId="51" hidden="1">{#N/A,#N/A,FALSE,"TAXARREARS"}</definedName>
    <definedName name="wrn.TAXARREARS." localSheetId="52" hidden="1">{#N/A,#N/A,FALSE,"TAXARREARS"}</definedName>
    <definedName name="wrn.TAXARREARS." localSheetId="53" hidden="1">{#N/A,#N/A,FALSE,"TAXARREARS"}</definedName>
    <definedName name="wrn.TAXARREARS." localSheetId="54" hidden="1">{#N/A,#N/A,FALSE,"TAXARREARS"}</definedName>
    <definedName name="wrn.TAXARREARS." localSheetId="55" hidden="1">{#N/A,#N/A,FALSE,"TAXARREARS"}</definedName>
    <definedName name="wrn.TAXARREARS." localSheetId="56" hidden="1">{#N/A,#N/A,FALSE,"TAXARREARS"}</definedName>
    <definedName name="wrn.TAXARREARS." localSheetId="57" hidden="1">{#N/A,#N/A,FALSE,"TAXARREARS"}</definedName>
    <definedName name="wrn.TAXARREARS." localSheetId="58" hidden="1">{#N/A,#N/A,FALSE,"TAXARREARS"}</definedName>
    <definedName name="wrn.TAXARREARS." localSheetId="59" hidden="1">{#N/A,#N/A,FALSE,"TAXARREARS"}</definedName>
    <definedName name="wrn.TAXARREARS." hidden="1">{#N/A,#N/A,FALSE,"TAXARREARS"}</definedName>
    <definedName name="wrn.TAXPAYRS." localSheetId="1" hidden="1">{#N/A,#N/A,FALSE,"TAXPAYRS"}</definedName>
    <definedName name="wrn.TAXPAYRS." localSheetId="4" hidden="1">{#N/A,#N/A,FALSE,"TAXPAYRS"}</definedName>
    <definedName name="wrn.TAXPAYRS." localSheetId="7" hidden="1">{#N/A,#N/A,FALSE,"TAXPAYRS"}</definedName>
    <definedName name="wrn.TAXPAYRS." localSheetId="8" hidden="1">{#N/A,#N/A,FALSE,"TAXPAYRS"}</definedName>
    <definedName name="wrn.TAXPAYRS." localSheetId="6" hidden="1">{#N/A,#N/A,FALSE,"TAXPAYRS"}</definedName>
    <definedName name="wrn.TAXPAYRS." localSheetId="9" hidden="1">{#N/A,#N/A,FALSE,"TAXPAYRS"}</definedName>
    <definedName name="wrn.TAXPAYRS." localSheetId="10" hidden="1">{#N/A,#N/A,FALSE,"TAXPAYRS"}</definedName>
    <definedName name="wrn.TAXPAYRS." localSheetId="11" hidden="1">{#N/A,#N/A,FALSE,"TAXPAYRS"}</definedName>
    <definedName name="wrn.TAXPAYRS." localSheetId="12" hidden="1">{#N/A,#N/A,FALSE,"TAXPAYRS"}</definedName>
    <definedName name="wrn.TAXPAYRS." localSheetId="13" hidden="1">{#N/A,#N/A,FALSE,"TAXPAYRS"}</definedName>
    <definedName name="wrn.TAXPAYRS." localSheetId="14" hidden="1">{#N/A,#N/A,FALSE,"TAXPAYRS"}</definedName>
    <definedName name="wrn.TAXPAYRS." localSheetId="15" hidden="1">{#N/A,#N/A,FALSE,"TAXPAYRS"}</definedName>
    <definedName name="wrn.TAXPAYRS." localSheetId="16" hidden="1">{#N/A,#N/A,FALSE,"TAXPAYRS"}</definedName>
    <definedName name="wrn.TAXPAYRS." localSheetId="17" hidden="1">{#N/A,#N/A,FALSE,"TAXPAYRS"}</definedName>
    <definedName name="wrn.TAXPAYRS." localSheetId="18" hidden="1">{#N/A,#N/A,FALSE,"TAXPAYRS"}</definedName>
    <definedName name="wrn.TAXPAYRS." localSheetId="19" hidden="1">{#N/A,#N/A,FALSE,"TAXPAYRS"}</definedName>
    <definedName name="wrn.TAXPAYRS." localSheetId="20" hidden="1">{#N/A,#N/A,FALSE,"TAXPAYRS"}</definedName>
    <definedName name="wrn.TAXPAYRS." localSheetId="21" hidden="1">{#N/A,#N/A,FALSE,"TAXPAYRS"}</definedName>
    <definedName name="wrn.TAXPAYRS." localSheetId="22" hidden="1">{#N/A,#N/A,FALSE,"TAXPAYRS"}</definedName>
    <definedName name="wrn.TAXPAYRS." localSheetId="23" hidden="1">{#N/A,#N/A,FALSE,"TAXPAYRS"}</definedName>
    <definedName name="wrn.TAXPAYRS." localSheetId="24" hidden="1">{#N/A,#N/A,FALSE,"TAXPAYRS"}</definedName>
    <definedName name="wrn.TAXPAYRS." localSheetId="25" hidden="1">{#N/A,#N/A,FALSE,"TAXPAYRS"}</definedName>
    <definedName name="wrn.TAXPAYRS." localSheetId="26" hidden="1">{#N/A,#N/A,FALSE,"TAXPAYRS"}</definedName>
    <definedName name="wrn.TAXPAYRS." localSheetId="27" hidden="1">{#N/A,#N/A,FALSE,"TAXPAYRS"}</definedName>
    <definedName name="wrn.TAXPAYRS." localSheetId="28" hidden="1">{#N/A,#N/A,FALSE,"TAXPAYRS"}</definedName>
    <definedName name="wrn.TAXPAYRS." localSheetId="29" hidden="1">{#N/A,#N/A,FALSE,"TAXPAYRS"}</definedName>
    <definedName name="wrn.TAXPAYRS." localSheetId="30" hidden="1">{#N/A,#N/A,FALSE,"TAXPAYRS"}</definedName>
    <definedName name="wrn.TAXPAYRS." localSheetId="31" hidden="1">{#N/A,#N/A,FALSE,"TAXPAYRS"}</definedName>
    <definedName name="wrn.TAXPAYRS." localSheetId="32" hidden="1">{#N/A,#N/A,FALSE,"TAXPAYRS"}</definedName>
    <definedName name="wrn.TAXPAYRS." localSheetId="33" hidden="1">{#N/A,#N/A,FALSE,"TAXPAYRS"}</definedName>
    <definedName name="wrn.TAXPAYRS." localSheetId="34" hidden="1">{#N/A,#N/A,FALSE,"TAXPAYRS"}</definedName>
    <definedName name="wrn.TAXPAYRS." localSheetId="35" hidden="1">{#N/A,#N/A,FALSE,"TAXPAYRS"}</definedName>
    <definedName name="wrn.TAXPAYRS." localSheetId="36" hidden="1">{#N/A,#N/A,FALSE,"TAXPAYRS"}</definedName>
    <definedName name="wrn.TAXPAYRS." localSheetId="37" hidden="1">{#N/A,#N/A,FALSE,"TAXPAYRS"}</definedName>
    <definedName name="wrn.TAXPAYRS." localSheetId="38" hidden="1">{#N/A,#N/A,FALSE,"TAXPAYRS"}</definedName>
    <definedName name="wrn.TAXPAYRS." localSheetId="39" hidden="1">{#N/A,#N/A,FALSE,"TAXPAYRS"}</definedName>
    <definedName name="wrn.TAXPAYRS." localSheetId="40" hidden="1">{#N/A,#N/A,FALSE,"TAXPAYRS"}</definedName>
    <definedName name="wrn.TAXPAYRS." localSheetId="41" hidden="1">{#N/A,#N/A,FALSE,"TAXPAYRS"}</definedName>
    <definedName name="wrn.TAXPAYRS." localSheetId="42" hidden="1">{#N/A,#N/A,FALSE,"TAXPAYRS"}</definedName>
    <definedName name="wrn.TAXPAYRS." localSheetId="43" hidden="1">{#N/A,#N/A,FALSE,"TAXPAYRS"}</definedName>
    <definedName name="wrn.TAXPAYRS." localSheetId="44" hidden="1">{#N/A,#N/A,FALSE,"TAXPAYRS"}</definedName>
    <definedName name="wrn.TAXPAYRS." localSheetId="45" hidden="1">{#N/A,#N/A,FALSE,"TAXPAYRS"}</definedName>
    <definedName name="wrn.TAXPAYRS." localSheetId="46" hidden="1">{#N/A,#N/A,FALSE,"TAXPAYRS"}</definedName>
    <definedName name="wrn.TAXPAYRS." localSheetId="47" hidden="1">{#N/A,#N/A,FALSE,"TAXPAYRS"}</definedName>
    <definedName name="wrn.TAXPAYRS." localSheetId="48" hidden="1">{#N/A,#N/A,FALSE,"TAXPAYRS"}</definedName>
    <definedName name="wrn.TAXPAYRS." localSheetId="49" hidden="1">{#N/A,#N/A,FALSE,"TAXPAYRS"}</definedName>
    <definedName name="wrn.TAXPAYRS." localSheetId="50" hidden="1">{#N/A,#N/A,FALSE,"TAXPAYRS"}</definedName>
    <definedName name="wrn.TAXPAYRS." localSheetId="51" hidden="1">{#N/A,#N/A,FALSE,"TAXPAYRS"}</definedName>
    <definedName name="wrn.TAXPAYRS." localSheetId="52" hidden="1">{#N/A,#N/A,FALSE,"TAXPAYRS"}</definedName>
    <definedName name="wrn.TAXPAYRS." localSheetId="53" hidden="1">{#N/A,#N/A,FALSE,"TAXPAYRS"}</definedName>
    <definedName name="wrn.TAXPAYRS." localSheetId="54" hidden="1">{#N/A,#N/A,FALSE,"TAXPAYRS"}</definedName>
    <definedName name="wrn.TAXPAYRS." localSheetId="55" hidden="1">{#N/A,#N/A,FALSE,"TAXPAYRS"}</definedName>
    <definedName name="wrn.TAXPAYRS." localSheetId="56" hidden="1">{#N/A,#N/A,FALSE,"TAXPAYRS"}</definedName>
    <definedName name="wrn.TAXPAYRS." localSheetId="57" hidden="1">{#N/A,#N/A,FALSE,"TAXPAYRS"}</definedName>
    <definedName name="wrn.TAXPAYRS." localSheetId="58" hidden="1">{#N/A,#N/A,FALSE,"TAXPAYRS"}</definedName>
    <definedName name="wrn.TAXPAYRS." localSheetId="59" hidden="1">{#N/A,#N/A,FALSE,"TAXPAYRS"}</definedName>
    <definedName name="wrn.TAXPAYRS." hidden="1">{#N/A,#N/A,FALSE,"TAXPAYRS"}</definedName>
    <definedName name="wrn.TRADE." localSheetId="1" hidden="1">{#N/A,#N/A,FALSE,"TRADE"}</definedName>
    <definedName name="wrn.TRADE." localSheetId="4" hidden="1">{#N/A,#N/A,FALSE,"TRADE"}</definedName>
    <definedName name="wrn.TRADE." localSheetId="7" hidden="1">{#N/A,#N/A,FALSE,"TRADE"}</definedName>
    <definedName name="wrn.TRADE." localSheetId="8" hidden="1">{#N/A,#N/A,FALSE,"TRADE"}</definedName>
    <definedName name="wrn.TRADE." localSheetId="6" hidden="1">{#N/A,#N/A,FALSE,"TRADE"}</definedName>
    <definedName name="wrn.TRADE." localSheetId="9" hidden="1">{#N/A,#N/A,FALSE,"TRADE"}</definedName>
    <definedName name="wrn.TRADE." localSheetId="10" hidden="1">{#N/A,#N/A,FALSE,"TRADE"}</definedName>
    <definedName name="wrn.TRADE." localSheetId="11" hidden="1">{#N/A,#N/A,FALSE,"TRADE"}</definedName>
    <definedName name="wrn.TRADE." localSheetId="12" hidden="1">{#N/A,#N/A,FALSE,"TRADE"}</definedName>
    <definedName name="wrn.TRADE." localSheetId="13" hidden="1">{#N/A,#N/A,FALSE,"TRADE"}</definedName>
    <definedName name="wrn.TRADE." localSheetId="14" hidden="1">{#N/A,#N/A,FALSE,"TRADE"}</definedName>
    <definedName name="wrn.TRADE." localSheetId="15" hidden="1">{#N/A,#N/A,FALSE,"TRADE"}</definedName>
    <definedName name="wrn.TRADE." localSheetId="16" hidden="1">{#N/A,#N/A,FALSE,"TRADE"}</definedName>
    <definedName name="wrn.TRADE." localSheetId="17" hidden="1">{#N/A,#N/A,FALSE,"TRADE"}</definedName>
    <definedName name="wrn.TRADE." localSheetId="18" hidden="1">{#N/A,#N/A,FALSE,"TRADE"}</definedName>
    <definedName name="wrn.TRADE." localSheetId="19" hidden="1">{#N/A,#N/A,FALSE,"TRADE"}</definedName>
    <definedName name="wrn.TRADE." localSheetId="20" hidden="1">{#N/A,#N/A,FALSE,"TRADE"}</definedName>
    <definedName name="wrn.TRADE." localSheetId="21" hidden="1">{#N/A,#N/A,FALSE,"TRADE"}</definedName>
    <definedName name="wrn.TRADE." localSheetId="22" hidden="1">{#N/A,#N/A,FALSE,"TRADE"}</definedName>
    <definedName name="wrn.TRADE." localSheetId="23" hidden="1">{#N/A,#N/A,FALSE,"TRADE"}</definedName>
    <definedName name="wrn.TRADE." localSheetId="24" hidden="1">{#N/A,#N/A,FALSE,"TRADE"}</definedName>
    <definedName name="wrn.TRADE." localSheetId="25" hidden="1">{#N/A,#N/A,FALSE,"TRADE"}</definedName>
    <definedName name="wrn.TRADE." localSheetId="26" hidden="1">{#N/A,#N/A,FALSE,"TRADE"}</definedName>
    <definedName name="wrn.TRADE." localSheetId="27" hidden="1">{#N/A,#N/A,FALSE,"TRADE"}</definedName>
    <definedName name="wrn.TRADE." localSheetId="28" hidden="1">{#N/A,#N/A,FALSE,"TRADE"}</definedName>
    <definedName name="wrn.TRADE." localSheetId="29" hidden="1">{#N/A,#N/A,FALSE,"TRADE"}</definedName>
    <definedName name="wrn.TRADE." localSheetId="30" hidden="1">{#N/A,#N/A,FALSE,"TRADE"}</definedName>
    <definedName name="wrn.TRADE." localSheetId="31" hidden="1">{#N/A,#N/A,FALSE,"TRADE"}</definedName>
    <definedName name="wrn.TRADE." localSheetId="32" hidden="1">{#N/A,#N/A,FALSE,"TRADE"}</definedName>
    <definedName name="wrn.TRADE." localSheetId="33" hidden="1">{#N/A,#N/A,FALSE,"TRADE"}</definedName>
    <definedName name="wrn.TRADE." localSheetId="34" hidden="1">{#N/A,#N/A,FALSE,"TRADE"}</definedName>
    <definedName name="wrn.TRADE." localSheetId="35" hidden="1">{#N/A,#N/A,FALSE,"TRADE"}</definedName>
    <definedName name="wrn.TRADE." localSheetId="36" hidden="1">{#N/A,#N/A,FALSE,"TRADE"}</definedName>
    <definedName name="wrn.TRADE." localSheetId="37" hidden="1">{#N/A,#N/A,FALSE,"TRADE"}</definedName>
    <definedName name="wrn.TRADE." localSheetId="38" hidden="1">{#N/A,#N/A,FALSE,"TRADE"}</definedName>
    <definedName name="wrn.TRADE." localSheetId="39" hidden="1">{#N/A,#N/A,FALSE,"TRADE"}</definedName>
    <definedName name="wrn.TRADE." localSheetId="40" hidden="1">{#N/A,#N/A,FALSE,"TRADE"}</definedName>
    <definedName name="wrn.TRADE." localSheetId="41" hidden="1">{#N/A,#N/A,FALSE,"TRADE"}</definedName>
    <definedName name="wrn.TRADE." localSheetId="42" hidden="1">{#N/A,#N/A,FALSE,"TRADE"}</definedName>
    <definedName name="wrn.TRADE." localSheetId="43" hidden="1">{#N/A,#N/A,FALSE,"TRADE"}</definedName>
    <definedName name="wrn.TRADE." localSheetId="44" hidden="1">{#N/A,#N/A,FALSE,"TRADE"}</definedName>
    <definedName name="wrn.TRADE." localSheetId="45" hidden="1">{#N/A,#N/A,FALSE,"TRADE"}</definedName>
    <definedName name="wrn.TRADE." localSheetId="46" hidden="1">{#N/A,#N/A,FALSE,"TRADE"}</definedName>
    <definedName name="wrn.TRADE." localSheetId="47" hidden="1">{#N/A,#N/A,FALSE,"TRADE"}</definedName>
    <definedName name="wrn.TRADE." localSheetId="48" hidden="1">{#N/A,#N/A,FALSE,"TRADE"}</definedName>
    <definedName name="wrn.TRADE." localSheetId="49" hidden="1">{#N/A,#N/A,FALSE,"TRADE"}</definedName>
    <definedName name="wrn.TRADE." localSheetId="50" hidden="1">{#N/A,#N/A,FALSE,"TRADE"}</definedName>
    <definedName name="wrn.TRADE." localSheetId="51" hidden="1">{#N/A,#N/A,FALSE,"TRADE"}</definedName>
    <definedName name="wrn.TRADE." localSheetId="52" hidden="1">{#N/A,#N/A,FALSE,"TRADE"}</definedName>
    <definedName name="wrn.TRADE." localSheetId="53" hidden="1">{#N/A,#N/A,FALSE,"TRADE"}</definedName>
    <definedName name="wrn.TRADE." localSheetId="54" hidden="1">{#N/A,#N/A,FALSE,"TRADE"}</definedName>
    <definedName name="wrn.TRADE." localSheetId="55" hidden="1">{#N/A,#N/A,FALSE,"TRADE"}</definedName>
    <definedName name="wrn.TRADE." localSheetId="56" hidden="1">{#N/A,#N/A,FALSE,"TRADE"}</definedName>
    <definedName name="wrn.TRADE." localSheetId="57" hidden="1">{#N/A,#N/A,FALSE,"TRADE"}</definedName>
    <definedName name="wrn.TRADE." localSheetId="58" hidden="1">{#N/A,#N/A,FALSE,"TRADE"}</definedName>
    <definedName name="wrn.TRADE." localSheetId="59" hidden="1">{#N/A,#N/A,FALSE,"TRADE"}</definedName>
    <definedName name="wrn.TRADE." hidden="1">{#N/A,#N/A,FALSE,"TRADE"}</definedName>
    <definedName name="wrn.TRANSPORT." localSheetId="1" hidden="1">{#N/A,#N/A,FALSE,"TRANPORT"}</definedName>
    <definedName name="wrn.TRANSPORT." localSheetId="4" hidden="1">{#N/A,#N/A,FALSE,"TRANPORT"}</definedName>
    <definedName name="wrn.TRANSPORT." localSheetId="7" hidden="1">{#N/A,#N/A,FALSE,"TRANPORT"}</definedName>
    <definedName name="wrn.TRANSPORT." localSheetId="8" hidden="1">{#N/A,#N/A,FALSE,"TRANPORT"}</definedName>
    <definedName name="wrn.TRANSPORT." localSheetId="6" hidden="1">{#N/A,#N/A,FALSE,"TRANPORT"}</definedName>
    <definedName name="wrn.TRANSPORT." localSheetId="9" hidden="1">{#N/A,#N/A,FALSE,"TRANPORT"}</definedName>
    <definedName name="wrn.TRANSPORT." localSheetId="10" hidden="1">{#N/A,#N/A,FALSE,"TRANPORT"}</definedName>
    <definedName name="wrn.TRANSPORT." localSheetId="11" hidden="1">{#N/A,#N/A,FALSE,"TRANPORT"}</definedName>
    <definedName name="wrn.TRANSPORT." localSheetId="12" hidden="1">{#N/A,#N/A,FALSE,"TRANPORT"}</definedName>
    <definedName name="wrn.TRANSPORT." localSheetId="13" hidden="1">{#N/A,#N/A,FALSE,"TRANPORT"}</definedName>
    <definedName name="wrn.TRANSPORT." localSheetId="14" hidden="1">{#N/A,#N/A,FALSE,"TRANPORT"}</definedName>
    <definedName name="wrn.TRANSPORT." localSheetId="15" hidden="1">{#N/A,#N/A,FALSE,"TRANPORT"}</definedName>
    <definedName name="wrn.TRANSPORT." localSheetId="16" hidden="1">{#N/A,#N/A,FALSE,"TRANPORT"}</definedName>
    <definedName name="wrn.TRANSPORT." localSheetId="17" hidden="1">{#N/A,#N/A,FALSE,"TRANPORT"}</definedName>
    <definedName name="wrn.TRANSPORT." localSheetId="18" hidden="1">{#N/A,#N/A,FALSE,"TRANPORT"}</definedName>
    <definedName name="wrn.TRANSPORT." localSheetId="19" hidden="1">{#N/A,#N/A,FALSE,"TRANPORT"}</definedName>
    <definedName name="wrn.TRANSPORT." localSheetId="20" hidden="1">{#N/A,#N/A,FALSE,"TRANPORT"}</definedName>
    <definedName name="wrn.TRANSPORT." localSheetId="21" hidden="1">{#N/A,#N/A,FALSE,"TRANPORT"}</definedName>
    <definedName name="wrn.TRANSPORT." localSheetId="22" hidden="1">{#N/A,#N/A,FALSE,"TRANPORT"}</definedName>
    <definedName name="wrn.TRANSPORT." localSheetId="23" hidden="1">{#N/A,#N/A,FALSE,"TRANPORT"}</definedName>
    <definedName name="wrn.TRANSPORT." localSheetId="24" hidden="1">{#N/A,#N/A,FALSE,"TRANPORT"}</definedName>
    <definedName name="wrn.TRANSPORT." localSheetId="25" hidden="1">{#N/A,#N/A,FALSE,"TRANPORT"}</definedName>
    <definedName name="wrn.TRANSPORT." localSheetId="26" hidden="1">{#N/A,#N/A,FALSE,"TRANPORT"}</definedName>
    <definedName name="wrn.TRANSPORT." localSheetId="27" hidden="1">{#N/A,#N/A,FALSE,"TRANPORT"}</definedName>
    <definedName name="wrn.TRANSPORT." localSheetId="28" hidden="1">{#N/A,#N/A,FALSE,"TRANPORT"}</definedName>
    <definedName name="wrn.TRANSPORT." localSheetId="29" hidden="1">{#N/A,#N/A,FALSE,"TRANPORT"}</definedName>
    <definedName name="wrn.TRANSPORT." localSheetId="30" hidden="1">{#N/A,#N/A,FALSE,"TRANPORT"}</definedName>
    <definedName name="wrn.TRANSPORT." localSheetId="31" hidden="1">{#N/A,#N/A,FALSE,"TRANPORT"}</definedName>
    <definedName name="wrn.TRANSPORT." localSheetId="32" hidden="1">{#N/A,#N/A,FALSE,"TRANPORT"}</definedName>
    <definedName name="wrn.TRANSPORT." localSheetId="33" hidden="1">{#N/A,#N/A,FALSE,"TRANPORT"}</definedName>
    <definedName name="wrn.TRANSPORT." localSheetId="34" hidden="1">{#N/A,#N/A,FALSE,"TRANPORT"}</definedName>
    <definedName name="wrn.TRANSPORT." localSheetId="35" hidden="1">{#N/A,#N/A,FALSE,"TRANPORT"}</definedName>
    <definedName name="wrn.TRANSPORT." localSheetId="36" hidden="1">{#N/A,#N/A,FALSE,"TRANPORT"}</definedName>
    <definedName name="wrn.TRANSPORT." localSheetId="37" hidden="1">{#N/A,#N/A,FALSE,"TRANPORT"}</definedName>
    <definedName name="wrn.TRANSPORT." localSheetId="38" hidden="1">{#N/A,#N/A,FALSE,"TRANPORT"}</definedName>
    <definedName name="wrn.TRANSPORT." localSheetId="39" hidden="1">{#N/A,#N/A,FALSE,"TRANPORT"}</definedName>
    <definedName name="wrn.TRANSPORT." localSheetId="40" hidden="1">{#N/A,#N/A,FALSE,"TRANPORT"}</definedName>
    <definedName name="wrn.TRANSPORT." localSheetId="41" hidden="1">{#N/A,#N/A,FALSE,"TRANPORT"}</definedName>
    <definedName name="wrn.TRANSPORT." localSheetId="42" hidden="1">{#N/A,#N/A,FALSE,"TRANPORT"}</definedName>
    <definedName name="wrn.TRANSPORT." localSheetId="43" hidden="1">{#N/A,#N/A,FALSE,"TRANPORT"}</definedName>
    <definedName name="wrn.TRANSPORT." localSheetId="44" hidden="1">{#N/A,#N/A,FALSE,"TRANPORT"}</definedName>
    <definedName name="wrn.TRANSPORT." localSheetId="45" hidden="1">{#N/A,#N/A,FALSE,"TRANPORT"}</definedName>
    <definedName name="wrn.TRANSPORT." localSheetId="46" hidden="1">{#N/A,#N/A,FALSE,"TRANPORT"}</definedName>
    <definedName name="wrn.TRANSPORT." localSheetId="47" hidden="1">{#N/A,#N/A,FALSE,"TRANPORT"}</definedName>
    <definedName name="wrn.TRANSPORT." localSheetId="48" hidden="1">{#N/A,#N/A,FALSE,"TRANPORT"}</definedName>
    <definedName name="wrn.TRANSPORT." localSheetId="49" hidden="1">{#N/A,#N/A,FALSE,"TRANPORT"}</definedName>
    <definedName name="wrn.TRANSPORT." localSheetId="50" hidden="1">{#N/A,#N/A,FALSE,"TRANPORT"}</definedName>
    <definedName name="wrn.TRANSPORT." localSheetId="51" hidden="1">{#N/A,#N/A,FALSE,"TRANPORT"}</definedName>
    <definedName name="wrn.TRANSPORT." localSheetId="52" hidden="1">{#N/A,#N/A,FALSE,"TRANPORT"}</definedName>
    <definedName name="wrn.TRANSPORT." localSheetId="53" hidden="1">{#N/A,#N/A,FALSE,"TRANPORT"}</definedName>
    <definedName name="wrn.TRANSPORT." localSheetId="54" hidden="1">{#N/A,#N/A,FALSE,"TRANPORT"}</definedName>
    <definedName name="wrn.TRANSPORT." localSheetId="55" hidden="1">{#N/A,#N/A,FALSE,"TRANPORT"}</definedName>
    <definedName name="wrn.TRANSPORT." localSheetId="56" hidden="1">{#N/A,#N/A,FALSE,"TRANPORT"}</definedName>
    <definedName name="wrn.TRANSPORT." localSheetId="57" hidden="1">{#N/A,#N/A,FALSE,"TRANPORT"}</definedName>
    <definedName name="wrn.TRANSPORT." localSheetId="58" hidden="1">{#N/A,#N/A,FALSE,"TRANPORT"}</definedName>
    <definedName name="wrn.TRANSPORT." localSheetId="59" hidden="1">{#N/A,#N/A,FALSE,"TRANPORT"}</definedName>
    <definedName name="wrn.TRANSPORT." hidden="1">{#N/A,#N/A,FALSE,"TRANPORT"}</definedName>
    <definedName name="wrn.UNEMPL." localSheetId="1" hidden="1">{#N/A,#N/A,FALSE,"EMP_POP";#N/A,#N/A,FALSE,"UNEMPL"}</definedName>
    <definedName name="wrn.UNEMPL." localSheetId="4" hidden="1">{#N/A,#N/A,FALSE,"EMP_POP";#N/A,#N/A,FALSE,"UNEMPL"}</definedName>
    <definedName name="wrn.UNEMPL." localSheetId="7" hidden="1">{#N/A,#N/A,FALSE,"EMP_POP";#N/A,#N/A,FALSE,"UNEMPL"}</definedName>
    <definedName name="wrn.UNEMPL." localSheetId="8" hidden="1">{#N/A,#N/A,FALSE,"EMP_POP";#N/A,#N/A,FALSE,"UNEMPL"}</definedName>
    <definedName name="wrn.UNEMPL." localSheetId="6" hidden="1">{#N/A,#N/A,FALSE,"EMP_POP";#N/A,#N/A,FALSE,"UNEMPL"}</definedName>
    <definedName name="wrn.UNEMPL." localSheetId="9" hidden="1">{#N/A,#N/A,FALSE,"EMP_POP";#N/A,#N/A,FALSE,"UNEMPL"}</definedName>
    <definedName name="wrn.UNEMPL." localSheetId="10" hidden="1">{#N/A,#N/A,FALSE,"EMP_POP";#N/A,#N/A,FALSE,"UNEMPL"}</definedName>
    <definedName name="wrn.UNEMPL." localSheetId="11" hidden="1">{#N/A,#N/A,FALSE,"EMP_POP";#N/A,#N/A,FALSE,"UNEMPL"}</definedName>
    <definedName name="wrn.UNEMPL." localSheetId="12" hidden="1">{#N/A,#N/A,FALSE,"EMP_POP";#N/A,#N/A,FALSE,"UNEMPL"}</definedName>
    <definedName name="wrn.UNEMPL." localSheetId="13" hidden="1">{#N/A,#N/A,FALSE,"EMP_POP";#N/A,#N/A,FALSE,"UNEMPL"}</definedName>
    <definedName name="wrn.UNEMPL." localSheetId="14" hidden="1">{#N/A,#N/A,FALSE,"EMP_POP";#N/A,#N/A,FALSE,"UNEMPL"}</definedName>
    <definedName name="wrn.UNEMPL." localSheetId="15" hidden="1">{#N/A,#N/A,FALSE,"EMP_POP";#N/A,#N/A,FALSE,"UNEMPL"}</definedName>
    <definedName name="wrn.UNEMPL." localSheetId="16" hidden="1">{#N/A,#N/A,FALSE,"EMP_POP";#N/A,#N/A,FALSE,"UNEMPL"}</definedName>
    <definedName name="wrn.UNEMPL." localSheetId="17" hidden="1">{#N/A,#N/A,FALSE,"EMP_POP";#N/A,#N/A,FALSE,"UNEMPL"}</definedName>
    <definedName name="wrn.UNEMPL." localSheetId="18" hidden="1">{#N/A,#N/A,FALSE,"EMP_POP";#N/A,#N/A,FALSE,"UNEMPL"}</definedName>
    <definedName name="wrn.UNEMPL." localSheetId="19" hidden="1">{#N/A,#N/A,FALSE,"EMP_POP";#N/A,#N/A,FALSE,"UNEMPL"}</definedName>
    <definedName name="wrn.UNEMPL." localSheetId="20" hidden="1">{#N/A,#N/A,FALSE,"EMP_POP";#N/A,#N/A,FALSE,"UNEMPL"}</definedName>
    <definedName name="wrn.UNEMPL." localSheetId="21" hidden="1">{#N/A,#N/A,FALSE,"EMP_POP";#N/A,#N/A,FALSE,"UNEMPL"}</definedName>
    <definedName name="wrn.UNEMPL." localSheetId="22" hidden="1">{#N/A,#N/A,FALSE,"EMP_POP";#N/A,#N/A,FALSE,"UNEMPL"}</definedName>
    <definedName name="wrn.UNEMPL." localSheetId="23" hidden="1">{#N/A,#N/A,FALSE,"EMP_POP";#N/A,#N/A,FALSE,"UNEMPL"}</definedName>
    <definedName name="wrn.UNEMPL." localSheetId="24" hidden="1">{#N/A,#N/A,FALSE,"EMP_POP";#N/A,#N/A,FALSE,"UNEMPL"}</definedName>
    <definedName name="wrn.UNEMPL." localSheetId="25" hidden="1">{#N/A,#N/A,FALSE,"EMP_POP";#N/A,#N/A,FALSE,"UNEMPL"}</definedName>
    <definedName name="wrn.UNEMPL." localSheetId="26" hidden="1">{#N/A,#N/A,FALSE,"EMP_POP";#N/A,#N/A,FALSE,"UNEMPL"}</definedName>
    <definedName name="wrn.UNEMPL." localSheetId="27" hidden="1">{#N/A,#N/A,FALSE,"EMP_POP";#N/A,#N/A,FALSE,"UNEMPL"}</definedName>
    <definedName name="wrn.UNEMPL." localSheetId="28" hidden="1">{#N/A,#N/A,FALSE,"EMP_POP";#N/A,#N/A,FALSE,"UNEMPL"}</definedName>
    <definedName name="wrn.UNEMPL." localSheetId="29" hidden="1">{#N/A,#N/A,FALSE,"EMP_POP";#N/A,#N/A,FALSE,"UNEMPL"}</definedName>
    <definedName name="wrn.UNEMPL." localSheetId="30" hidden="1">{#N/A,#N/A,FALSE,"EMP_POP";#N/A,#N/A,FALSE,"UNEMPL"}</definedName>
    <definedName name="wrn.UNEMPL." localSheetId="31" hidden="1">{#N/A,#N/A,FALSE,"EMP_POP";#N/A,#N/A,FALSE,"UNEMPL"}</definedName>
    <definedName name="wrn.UNEMPL." localSheetId="32" hidden="1">{#N/A,#N/A,FALSE,"EMP_POP";#N/A,#N/A,FALSE,"UNEMPL"}</definedName>
    <definedName name="wrn.UNEMPL." localSheetId="33" hidden="1">{#N/A,#N/A,FALSE,"EMP_POP";#N/A,#N/A,FALSE,"UNEMPL"}</definedName>
    <definedName name="wrn.UNEMPL." localSheetId="34" hidden="1">{#N/A,#N/A,FALSE,"EMP_POP";#N/A,#N/A,FALSE,"UNEMPL"}</definedName>
    <definedName name="wrn.UNEMPL." localSheetId="35" hidden="1">{#N/A,#N/A,FALSE,"EMP_POP";#N/A,#N/A,FALSE,"UNEMPL"}</definedName>
    <definedName name="wrn.UNEMPL." localSheetId="36" hidden="1">{#N/A,#N/A,FALSE,"EMP_POP";#N/A,#N/A,FALSE,"UNEMPL"}</definedName>
    <definedName name="wrn.UNEMPL." localSheetId="37" hidden="1">{#N/A,#N/A,FALSE,"EMP_POP";#N/A,#N/A,FALSE,"UNEMPL"}</definedName>
    <definedName name="wrn.UNEMPL." localSheetId="38" hidden="1">{#N/A,#N/A,FALSE,"EMP_POP";#N/A,#N/A,FALSE,"UNEMPL"}</definedName>
    <definedName name="wrn.UNEMPL." localSheetId="39" hidden="1">{#N/A,#N/A,FALSE,"EMP_POP";#N/A,#N/A,FALSE,"UNEMPL"}</definedName>
    <definedName name="wrn.UNEMPL." localSheetId="40" hidden="1">{#N/A,#N/A,FALSE,"EMP_POP";#N/A,#N/A,FALSE,"UNEMPL"}</definedName>
    <definedName name="wrn.UNEMPL." localSheetId="41" hidden="1">{#N/A,#N/A,FALSE,"EMP_POP";#N/A,#N/A,FALSE,"UNEMPL"}</definedName>
    <definedName name="wrn.UNEMPL." localSheetId="42" hidden="1">{#N/A,#N/A,FALSE,"EMP_POP";#N/A,#N/A,FALSE,"UNEMPL"}</definedName>
    <definedName name="wrn.UNEMPL." localSheetId="43" hidden="1">{#N/A,#N/A,FALSE,"EMP_POP";#N/A,#N/A,FALSE,"UNEMPL"}</definedName>
    <definedName name="wrn.UNEMPL." localSheetId="44" hidden="1">{#N/A,#N/A,FALSE,"EMP_POP";#N/A,#N/A,FALSE,"UNEMPL"}</definedName>
    <definedName name="wrn.UNEMPL." localSheetId="45" hidden="1">{#N/A,#N/A,FALSE,"EMP_POP";#N/A,#N/A,FALSE,"UNEMPL"}</definedName>
    <definedName name="wrn.UNEMPL." localSheetId="46" hidden="1">{#N/A,#N/A,FALSE,"EMP_POP";#N/A,#N/A,FALSE,"UNEMPL"}</definedName>
    <definedName name="wrn.UNEMPL." localSheetId="47" hidden="1">{#N/A,#N/A,FALSE,"EMP_POP";#N/A,#N/A,FALSE,"UNEMPL"}</definedName>
    <definedName name="wrn.UNEMPL." localSheetId="48" hidden="1">{#N/A,#N/A,FALSE,"EMP_POP";#N/A,#N/A,FALSE,"UNEMPL"}</definedName>
    <definedName name="wrn.UNEMPL." localSheetId="49" hidden="1">{#N/A,#N/A,FALSE,"EMP_POP";#N/A,#N/A,FALSE,"UNEMPL"}</definedName>
    <definedName name="wrn.UNEMPL." localSheetId="50" hidden="1">{#N/A,#N/A,FALSE,"EMP_POP";#N/A,#N/A,FALSE,"UNEMPL"}</definedName>
    <definedName name="wrn.UNEMPL." localSheetId="51" hidden="1">{#N/A,#N/A,FALSE,"EMP_POP";#N/A,#N/A,FALSE,"UNEMPL"}</definedName>
    <definedName name="wrn.UNEMPL." localSheetId="52" hidden="1">{#N/A,#N/A,FALSE,"EMP_POP";#N/A,#N/A,FALSE,"UNEMPL"}</definedName>
    <definedName name="wrn.UNEMPL." localSheetId="53" hidden="1">{#N/A,#N/A,FALSE,"EMP_POP";#N/A,#N/A,FALSE,"UNEMPL"}</definedName>
    <definedName name="wrn.UNEMPL." localSheetId="54" hidden="1">{#N/A,#N/A,FALSE,"EMP_POP";#N/A,#N/A,FALSE,"UNEMPL"}</definedName>
    <definedName name="wrn.UNEMPL." localSheetId="55" hidden="1">{#N/A,#N/A,FALSE,"EMP_POP";#N/A,#N/A,FALSE,"UNEMPL"}</definedName>
    <definedName name="wrn.UNEMPL." localSheetId="56" hidden="1">{#N/A,#N/A,FALSE,"EMP_POP";#N/A,#N/A,FALSE,"UNEMPL"}</definedName>
    <definedName name="wrn.UNEMPL." localSheetId="57" hidden="1">{#N/A,#N/A,FALSE,"EMP_POP";#N/A,#N/A,FALSE,"UNEMPL"}</definedName>
    <definedName name="wrn.UNEMPL." localSheetId="58" hidden="1">{#N/A,#N/A,FALSE,"EMP_POP";#N/A,#N/A,FALSE,"UNEMPL"}</definedName>
    <definedName name="wrn.UNEMPL." localSheetId="59" hidden="1">{#N/A,#N/A,FALSE,"EMP_POP";#N/A,#N/A,FALSE,"UNEMPL"}</definedName>
    <definedName name="wrn.UNEMPL." hidden="1">{#N/A,#N/A,FALSE,"EMP_POP";#N/A,#N/A,FALSE,"UNEMPL"}</definedName>
    <definedName name="wrn.WAGES." localSheetId="1" hidden="1">{#N/A,#N/A,FALSE,"WAGES"}</definedName>
    <definedName name="wrn.WAGES." localSheetId="4" hidden="1">{#N/A,#N/A,FALSE,"WAGES"}</definedName>
    <definedName name="wrn.WAGES." localSheetId="7" hidden="1">{#N/A,#N/A,FALSE,"WAGES"}</definedName>
    <definedName name="wrn.WAGES." localSheetId="8" hidden="1">{#N/A,#N/A,FALSE,"WAGES"}</definedName>
    <definedName name="wrn.WAGES." localSheetId="6" hidden="1">{#N/A,#N/A,FALSE,"WAGES"}</definedName>
    <definedName name="wrn.WAGES." localSheetId="9" hidden="1">{#N/A,#N/A,FALSE,"WAGES"}</definedName>
    <definedName name="wrn.WAGES." localSheetId="10" hidden="1">{#N/A,#N/A,FALSE,"WAGES"}</definedName>
    <definedName name="wrn.WAGES." localSheetId="11" hidden="1">{#N/A,#N/A,FALSE,"WAGES"}</definedName>
    <definedName name="wrn.WAGES." localSheetId="12" hidden="1">{#N/A,#N/A,FALSE,"WAGES"}</definedName>
    <definedName name="wrn.WAGES." localSheetId="13" hidden="1">{#N/A,#N/A,FALSE,"WAGES"}</definedName>
    <definedName name="wrn.WAGES." localSheetId="14" hidden="1">{#N/A,#N/A,FALSE,"WAGES"}</definedName>
    <definedName name="wrn.WAGES." localSheetId="15" hidden="1">{#N/A,#N/A,FALSE,"WAGES"}</definedName>
    <definedName name="wrn.WAGES." localSheetId="16" hidden="1">{#N/A,#N/A,FALSE,"WAGES"}</definedName>
    <definedName name="wrn.WAGES." localSheetId="17" hidden="1">{#N/A,#N/A,FALSE,"WAGES"}</definedName>
    <definedName name="wrn.WAGES." localSheetId="18" hidden="1">{#N/A,#N/A,FALSE,"WAGES"}</definedName>
    <definedName name="wrn.WAGES." localSheetId="19" hidden="1">{#N/A,#N/A,FALSE,"WAGES"}</definedName>
    <definedName name="wrn.WAGES." localSheetId="20" hidden="1">{#N/A,#N/A,FALSE,"WAGES"}</definedName>
    <definedName name="wrn.WAGES." localSheetId="21" hidden="1">{#N/A,#N/A,FALSE,"WAGES"}</definedName>
    <definedName name="wrn.WAGES." localSheetId="22" hidden="1">{#N/A,#N/A,FALSE,"WAGES"}</definedName>
    <definedName name="wrn.WAGES." localSheetId="23" hidden="1">{#N/A,#N/A,FALSE,"WAGES"}</definedName>
    <definedName name="wrn.WAGES." localSheetId="24" hidden="1">{#N/A,#N/A,FALSE,"WAGES"}</definedName>
    <definedName name="wrn.WAGES." localSheetId="25" hidden="1">{#N/A,#N/A,FALSE,"WAGES"}</definedName>
    <definedName name="wrn.WAGES." localSheetId="26" hidden="1">{#N/A,#N/A,FALSE,"WAGES"}</definedName>
    <definedName name="wrn.WAGES." localSheetId="27" hidden="1">{#N/A,#N/A,FALSE,"WAGES"}</definedName>
    <definedName name="wrn.WAGES." localSheetId="28" hidden="1">{#N/A,#N/A,FALSE,"WAGES"}</definedName>
    <definedName name="wrn.WAGES." localSheetId="29" hidden="1">{#N/A,#N/A,FALSE,"WAGES"}</definedName>
    <definedName name="wrn.WAGES." localSheetId="30" hidden="1">{#N/A,#N/A,FALSE,"WAGES"}</definedName>
    <definedName name="wrn.WAGES." localSheetId="31" hidden="1">{#N/A,#N/A,FALSE,"WAGES"}</definedName>
    <definedName name="wrn.WAGES." localSheetId="32" hidden="1">{#N/A,#N/A,FALSE,"WAGES"}</definedName>
    <definedName name="wrn.WAGES." localSheetId="33" hidden="1">{#N/A,#N/A,FALSE,"WAGES"}</definedName>
    <definedName name="wrn.WAGES." localSheetId="34" hidden="1">{#N/A,#N/A,FALSE,"WAGES"}</definedName>
    <definedName name="wrn.WAGES." localSheetId="35" hidden="1">{#N/A,#N/A,FALSE,"WAGES"}</definedName>
    <definedName name="wrn.WAGES." localSheetId="36" hidden="1">{#N/A,#N/A,FALSE,"WAGES"}</definedName>
    <definedName name="wrn.WAGES." localSheetId="37" hidden="1">{#N/A,#N/A,FALSE,"WAGES"}</definedName>
    <definedName name="wrn.WAGES." localSheetId="38" hidden="1">{#N/A,#N/A,FALSE,"WAGES"}</definedName>
    <definedName name="wrn.WAGES." localSheetId="39" hidden="1">{#N/A,#N/A,FALSE,"WAGES"}</definedName>
    <definedName name="wrn.WAGES." localSheetId="40" hidden="1">{#N/A,#N/A,FALSE,"WAGES"}</definedName>
    <definedName name="wrn.WAGES." localSheetId="41" hidden="1">{#N/A,#N/A,FALSE,"WAGES"}</definedName>
    <definedName name="wrn.WAGES." localSheetId="42" hidden="1">{#N/A,#N/A,FALSE,"WAGES"}</definedName>
    <definedName name="wrn.WAGES." localSheetId="43" hidden="1">{#N/A,#N/A,FALSE,"WAGES"}</definedName>
    <definedName name="wrn.WAGES." localSheetId="44" hidden="1">{#N/A,#N/A,FALSE,"WAGES"}</definedName>
    <definedName name="wrn.WAGES." localSheetId="45" hidden="1">{#N/A,#N/A,FALSE,"WAGES"}</definedName>
    <definedName name="wrn.WAGES." localSheetId="46" hidden="1">{#N/A,#N/A,FALSE,"WAGES"}</definedName>
    <definedName name="wrn.WAGES." localSheetId="47" hidden="1">{#N/A,#N/A,FALSE,"WAGES"}</definedName>
    <definedName name="wrn.WAGES." localSheetId="48" hidden="1">{#N/A,#N/A,FALSE,"WAGES"}</definedName>
    <definedName name="wrn.WAGES." localSheetId="49" hidden="1">{#N/A,#N/A,FALSE,"WAGES"}</definedName>
    <definedName name="wrn.WAGES." localSheetId="50" hidden="1">{#N/A,#N/A,FALSE,"WAGES"}</definedName>
    <definedName name="wrn.WAGES." localSheetId="51" hidden="1">{#N/A,#N/A,FALSE,"WAGES"}</definedName>
    <definedName name="wrn.WAGES." localSheetId="52" hidden="1">{#N/A,#N/A,FALSE,"WAGES"}</definedName>
    <definedName name="wrn.WAGES." localSheetId="53" hidden="1">{#N/A,#N/A,FALSE,"WAGES"}</definedName>
    <definedName name="wrn.WAGES." localSheetId="54" hidden="1">{#N/A,#N/A,FALSE,"WAGES"}</definedName>
    <definedName name="wrn.WAGES." localSheetId="55" hidden="1">{#N/A,#N/A,FALSE,"WAGES"}</definedName>
    <definedName name="wrn.WAGES." localSheetId="56" hidden="1">{#N/A,#N/A,FALSE,"WAGES"}</definedName>
    <definedName name="wrn.WAGES." localSheetId="57" hidden="1">{#N/A,#N/A,FALSE,"WAGES"}</definedName>
    <definedName name="wrn.WAGES." localSheetId="58" hidden="1">{#N/A,#N/A,FALSE,"WAGES"}</definedName>
    <definedName name="wrn.WAGES." localSheetId="59" hidden="1">{#N/A,#N/A,FALSE,"WAGES"}</definedName>
    <definedName name="wrn.WAGES." hidden="1">{#N/A,#N/A,FALSE,"WAGES"}</definedName>
    <definedName name="wrn.WEO." localSheetId="1" hidden="1">{"WEO",#N/A,FALSE,"T"}</definedName>
    <definedName name="wrn.WEO." localSheetId="4" hidden="1">{"WEO",#N/A,FALSE,"T"}</definedName>
    <definedName name="wrn.WEO." localSheetId="7" hidden="1">{"WEO",#N/A,FALSE,"T"}</definedName>
    <definedName name="wrn.WEO." localSheetId="8" hidden="1">{"WEO",#N/A,FALSE,"T"}</definedName>
    <definedName name="wrn.WEO." localSheetId="6" hidden="1">{"WEO",#N/A,FALSE,"T"}</definedName>
    <definedName name="wrn.WEO." localSheetId="9" hidden="1">{"WEO",#N/A,FALSE,"T"}</definedName>
    <definedName name="wrn.WEO." localSheetId="10" hidden="1">{"WEO",#N/A,FALSE,"T"}</definedName>
    <definedName name="wrn.WEO." localSheetId="11" hidden="1">{"WEO",#N/A,FALSE,"T"}</definedName>
    <definedName name="wrn.WEO." localSheetId="12" hidden="1">{"WEO",#N/A,FALSE,"T"}</definedName>
    <definedName name="wrn.WEO." localSheetId="13" hidden="1">{"WEO",#N/A,FALSE,"T"}</definedName>
    <definedName name="wrn.WEO." localSheetId="14" hidden="1">{"WEO",#N/A,FALSE,"T"}</definedName>
    <definedName name="wrn.WEO." localSheetId="15" hidden="1">{"WEO",#N/A,FALSE,"T"}</definedName>
    <definedName name="wrn.WEO." localSheetId="16" hidden="1">{"WEO",#N/A,FALSE,"T"}</definedName>
    <definedName name="wrn.WEO." localSheetId="17" hidden="1">{"WEO",#N/A,FALSE,"T"}</definedName>
    <definedName name="wrn.WEO." localSheetId="18" hidden="1">{"WEO",#N/A,FALSE,"T"}</definedName>
    <definedName name="wrn.WEO." localSheetId="19" hidden="1">{"WEO",#N/A,FALSE,"T"}</definedName>
    <definedName name="wrn.WEO." localSheetId="20" hidden="1">{"WEO",#N/A,FALSE,"T"}</definedName>
    <definedName name="wrn.WEO." localSheetId="21" hidden="1">{"WEO",#N/A,FALSE,"T"}</definedName>
    <definedName name="wrn.WEO." localSheetId="22" hidden="1">{"WEO",#N/A,FALSE,"T"}</definedName>
    <definedName name="wrn.WEO." localSheetId="23" hidden="1">{"WEO",#N/A,FALSE,"T"}</definedName>
    <definedName name="wrn.WEO." localSheetId="24" hidden="1">{"WEO",#N/A,FALSE,"T"}</definedName>
    <definedName name="wrn.WEO." localSheetId="25" hidden="1">{"WEO",#N/A,FALSE,"T"}</definedName>
    <definedName name="wrn.WEO." localSheetId="26" hidden="1">{"WEO",#N/A,FALSE,"T"}</definedName>
    <definedName name="wrn.WEO." localSheetId="27" hidden="1">{"WEO",#N/A,FALSE,"T"}</definedName>
    <definedName name="wrn.WEO." localSheetId="28" hidden="1">{"WEO",#N/A,FALSE,"T"}</definedName>
    <definedName name="wrn.WEO." localSheetId="29" hidden="1">{"WEO",#N/A,FALSE,"T"}</definedName>
    <definedName name="wrn.WEO." localSheetId="30" hidden="1">{"WEO",#N/A,FALSE,"T"}</definedName>
    <definedName name="wrn.WEO." localSheetId="31" hidden="1">{"WEO",#N/A,FALSE,"T"}</definedName>
    <definedName name="wrn.WEO." localSheetId="32" hidden="1">{"WEO",#N/A,FALSE,"T"}</definedName>
    <definedName name="wrn.WEO." localSheetId="33" hidden="1">{"WEO",#N/A,FALSE,"T"}</definedName>
    <definedName name="wrn.WEO." localSheetId="34" hidden="1">{"WEO",#N/A,FALSE,"T"}</definedName>
    <definedName name="wrn.WEO." localSheetId="35" hidden="1">{"WEO",#N/A,FALSE,"T"}</definedName>
    <definedName name="wrn.WEO." localSheetId="36" hidden="1">{"WEO",#N/A,FALSE,"T"}</definedName>
    <definedName name="wrn.WEO." localSheetId="37" hidden="1">{"WEO",#N/A,FALSE,"T"}</definedName>
    <definedName name="wrn.WEO." localSheetId="38" hidden="1">{"WEO",#N/A,FALSE,"T"}</definedName>
    <definedName name="wrn.WEO." localSheetId="39" hidden="1">{"WEO",#N/A,FALSE,"T"}</definedName>
    <definedName name="wrn.WEO." localSheetId="40" hidden="1">{"WEO",#N/A,FALSE,"T"}</definedName>
    <definedName name="wrn.WEO." localSheetId="41" hidden="1">{"WEO",#N/A,FALSE,"T"}</definedName>
    <definedName name="wrn.WEO." localSheetId="42" hidden="1">{"WEO",#N/A,FALSE,"T"}</definedName>
    <definedName name="wrn.WEO." localSheetId="43" hidden="1">{"WEO",#N/A,FALSE,"T"}</definedName>
    <definedName name="wrn.WEO." localSheetId="44" hidden="1">{"WEO",#N/A,FALSE,"T"}</definedName>
    <definedName name="wrn.WEO." localSheetId="45" hidden="1">{"WEO",#N/A,FALSE,"T"}</definedName>
    <definedName name="wrn.WEO." localSheetId="46" hidden="1">{"WEO",#N/A,FALSE,"T"}</definedName>
    <definedName name="wrn.WEO." localSheetId="47" hidden="1">{"WEO",#N/A,FALSE,"T"}</definedName>
    <definedName name="wrn.WEO." localSheetId="48" hidden="1">{"WEO",#N/A,FALSE,"T"}</definedName>
    <definedName name="wrn.WEO." localSheetId="49" hidden="1">{"WEO",#N/A,FALSE,"T"}</definedName>
    <definedName name="wrn.WEO." localSheetId="50" hidden="1">{"WEO",#N/A,FALSE,"T"}</definedName>
    <definedName name="wrn.WEO." localSheetId="51" hidden="1">{"WEO",#N/A,FALSE,"T"}</definedName>
    <definedName name="wrn.WEO." localSheetId="52" hidden="1">{"WEO",#N/A,FALSE,"T"}</definedName>
    <definedName name="wrn.WEO." localSheetId="53" hidden="1">{"WEO",#N/A,FALSE,"T"}</definedName>
    <definedName name="wrn.WEO." localSheetId="54" hidden="1">{"WEO",#N/A,FALSE,"T"}</definedName>
    <definedName name="wrn.WEO." localSheetId="55" hidden="1">{"WEO",#N/A,FALSE,"T"}</definedName>
    <definedName name="wrn.WEO." localSheetId="56" hidden="1">{"WEO",#N/A,FALSE,"T"}</definedName>
    <definedName name="wrn.WEO." localSheetId="57" hidden="1">{"WEO",#N/A,FALSE,"T"}</definedName>
    <definedName name="wrn.WEO." localSheetId="58" hidden="1">{"WEO",#N/A,FALSE,"T"}</definedName>
    <definedName name="wrn.WEO." localSheetId="59" hidden="1">{"WEO",#N/A,FALSE,"T"}</definedName>
    <definedName name="wrn.WEO." hidden="1">{"WEO",#N/A,FALSE,"T"}</definedName>
    <definedName name="XGS" localSheetId="1">#REF!</definedName>
    <definedName name="XGS">#REF!</definedName>
    <definedName name="Xi" localSheetId="1">#REF!</definedName>
    <definedName name="Xi">#REF!</definedName>
    <definedName name="XiVi" localSheetId="1">#REF!</definedName>
    <definedName name="XiVi">#REF!</definedName>
    <definedName name="XM" localSheetId="1">#REF!</definedName>
    <definedName name="XM">#REF!</definedName>
    <definedName name="XN" localSheetId="1">#REF!</definedName>
    <definedName name="XN">#REF!</definedName>
    <definedName name="XRefColumnsCount" hidden="1">3</definedName>
    <definedName name="XRefCopyRangeCount" hidden="1">6</definedName>
    <definedName name="XRefPasteRangeCount" hidden="1">1</definedName>
    <definedName name="xxWRS_1" localSheetId="1">#REF!</definedName>
    <definedName name="xxWRS_1">#REF!</definedName>
    <definedName name="xxWRS_2" localSheetId="1">#REF!</definedName>
    <definedName name="xxWRS_2">#REF!</definedName>
    <definedName name="xxWRS_3" localSheetId="1">#REF!</definedName>
    <definedName name="xxWRS_3">#REF!</definedName>
    <definedName name="xxWRS_4">[18]Q5!$A$1:$A$104</definedName>
    <definedName name="xxWRS_5">[18]Q6!$A$1:$A$160</definedName>
    <definedName name="xxWRS_6">[18]Q7!$A$1:$A$59</definedName>
    <definedName name="xxWRS_7">[18]Q5!$A$1:$A$109</definedName>
    <definedName name="xxWRS_8">[18]Q6!$A$1:$A$162</definedName>
    <definedName name="xxWRS_9">[18]Q7!$A$1:$A$61</definedName>
    <definedName name="ycirr" localSheetId="1">#REF!</definedName>
    <definedName name="ycirr">#REF!</definedName>
    <definedName name="Year" localSheetId="1">#REF!</definedName>
    <definedName name="Year">#REF!</definedName>
    <definedName name="Years" localSheetId="1">#REF!</definedName>
    <definedName name="Years">#REF!</definedName>
    <definedName name="yenr" localSheetId="1">#REF!</definedName>
    <definedName name="yenr">#REF!</definedName>
    <definedName name="YesNo" localSheetId="1">#REF!</definedName>
    <definedName name="YesNo">#REF!</definedName>
    <definedName name="YRB">'[1]Imp:DSA output'!$B$9:$B$464</definedName>
    <definedName name="YRHIDE">'[1]Imp:DSA output'!$C$9:$G$464</definedName>
    <definedName name="YRPOST">'[1]Imp:DSA output'!$M$9:$IH$9</definedName>
    <definedName name="YRPRE">'[1]Imp:DSA output'!$B$9:$F$464</definedName>
    <definedName name="YRTITLES">'[1]Imp:DSA output'!$A$1</definedName>
    <definedName name="YRX">'[1]Imp:DSA output'!$S$9:$IG$464</definedName>
    <definedName name="Z" localSheetId="1">[1]Imp!#REF!</definedName>
    <definedName name="Z">[1]Imp!#REF!</definedName>
    <definedName name="منتج" localSheetId="1">#REF!</definedName>
    <definedName name="منتج">#REF!</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425" l="1"/>
  <c r="E51" i="465"/>
  <c r="N15" i="465"/>
  <c r="L11" i="465"/>
  <c r="M11" i="465"/>
  <c r="C61" i="465"/>
  <c r="C42" i="455" l="1"/>
  <c r="C43" i="455"/>
  <c r="N48" i="465"/>
  <c r="N50" i="465"/>
  <c r="D44" i="455"/>
  <c r="D38" i="455"/>
  <c r="T264" i="437"/>
  <c r="T265" i="437"/>
  <c r="T262" i="437"/>
  <c r="T261" i="437"/>
  <c r="T258" i="437"/>
  <c r="J13" i="437"/>
  <c r="O53" i="437"/>
  <c r="N63" i="465"/>
  <c r="N60" i="465"/>
  <c r="N59" i="465"/>
  <c r="N58" i="465"/>
  <c r="N55" i="465"/>
  <c r="N54" i="465"/>
  <c r="N53" i="465"/>
  <c r="N64" i="465"/>
  <c r="N65" i="465"/>
  <c r="L66" i="465"/>
  <c r="K66" i="465"/>
  <c r="D51" i="465"/>
  <c r="E47" i="465"/>
  <c r="N45" i="465"/>
  <c r="N44" i="465"/>
  <c r="N43" i="465"/>
  <c r="N40" i="465"/>
  <c r="N39" i="465"/>
  <c r="N38" i="465"/>
  <c r="N35" i="465"/>
  <c r="N34" i="465"/>
  <c r="N33" i="465"/>
  <c r="C31" i="465"/>
  <c r="C27" i="465" s="1"/>
  <c r="N30" i="465"/>
  <c r="N29" i="465"/>
  <c r="N28" i="465"/>
  <c r="N25" i="465"/>
  <c r="N24" i="465"/>
  <c r="N23" i="465"/>
  <c r="N20" i="465"/>
  <c r="N19" i="465"/>
  <c r="N18" i="465"/>
  <c r="N14" i="465"/>
  <c r="N13" i="465"/>
  <c r="N9" i="465"/>
  <c r="N8" i="465"/>
  <c r="N10" i="465"/>
  <c r="B37" i="440"/>
  <c r="B26" i="442"/>
  <c r="C26" i="465"/>
  <c r="N26" i="465" s="1"/>
  <c r="T278" i="478"/>
  <c r="T271" i="478"/>
  <c r="B81" i="458"/>
  <c r="B74" i="458"/>
  <c r="T382" i="437"/>
  <c r="D171" i="437"/>
  <c r="E171" i="437"/>
  <c r="C16" i="417"/>
  <c r="Q112" i="438"/>
  <c r="Q111" i="438"/>
  <c r="Q110" i="438"/>
  <c r="Q109" i="438"/>
  <c r="Q108" i="438"/>
  <c r="Q107" i="438"/>
  <c r="Q106" i="438"/>
  <c r="Q105" i="438"/>
  <c r="Q104" i="438"/>
  <c r="P9" i="476"/>
  <c r="F7" i="433"/>
  <c r="G7" i="433"/>
  <c r="H7" i="433"/>
  <c r="I7" i="433"/>
  <c r="J7" i="433"/>
  <c r="K7" i="433"/>
  <c r="L7" i="433"/>
  <c r="M7" i="433"/>
  <c r="N7" i="433"/>
  <c r="O7" i="433"/>
  <c r="Q7" i="433"/>
  <c r="R7" i="433"/>
  <c r="S7" i="433"/>
  <c r="T7" i="433"/>
  <c r="U7" i="433"/>
  <c r="V7" i="433"/>
  <c r="W7" i="433"/>
  <c r="X7" i="433"/>
  <c r="Z7" i="433"/>
  <c r="AA7" i="433"/>
  <c r="AB7" i="433"/>
  <c r="E7" i="433"/>
  <c r="K7" i="476"/>
  <c r="U7" i="476"/>
  <c r="Z7" i="476"/>
  <c r="I7" i="476"/>
  <c r="W7" i="476"/>
  <c r="AB7" i="476"/>
  <c r="J7" i="476"/>
  <c r="S7" i="476"/>
  <c r="R7" i="476"/>
  <c r="V7" i="476"/>
  <c r="F7" i="476"/>
  <c r="Q7" i="476"/>
  <c r="E7" i="476"/>
  <c r="E7" i="432"/>
  <c r="M7" i="432"/>
  <c r="N9" i="432"/>
  <c r="P7" i="431"/>
  <c r="S7" i="431"/>
  <c r="T7" i="431"/>
  <c r="W7" i="431"/>
  <c r="AS67" i="458"/>
  <c r="I7" i="432"/>
  <c r="K7" i="432"/>
  <c r="N7" i="476"/>
  <c r="O7" i="476"/>
  <c r="M7" i="476"/>
  <c r="X7" i="476"/>
  <c r="G7" i="476"/>
  <c r="AA7" i="476"/>
  <c r="L7" i="476"/>
  <c r="O7" i="432"/>
  <c r="Y7" i="432"/>
  <c r="P7" i="432"/>
  <c r="X7" i="432"/>
  <c r="J7" i="432"/>
  <c r="F7" i="432"/>
  <c r="D7" i="432"/>
  <c r="L7" i="432"/>
  <c r="H7" i="432"/>
  <c r="AA7" i="431"/>
  <c r="Z7" i="431"/>
  <c r="V7" i="431"/>
  <c r="R7" i="431"/>
  <c r="U7" i="431"/>
  <c r="Q7" i="431"/>
  <c r="H7" i="431"/>
  <c r="K7" i="431"/>
  <c r="G7" i="431"/>
  <c r="N7" i="431"/>
  <c r="J7" i="431"/>
  <c r="F7" i="431"/>
  <c r="D7" i="431"/>
  <c r="AC8" i="459"/>
  <c r="AB8" i="459"/>
  <c r="AA8" i="459"/>
  <c r="Z8" i="459"/>
  <c r="Z36" i="459" s="1"/>
  <c r="S254" i="478"/>
  <c r="R254" i="478"/>
  <c r="Q254" i="478"/>
  <c r="P254" i="478"/>
  <c r="O254" i="478"/>
  <c r="O249" i="478"/>
  <c r="N254" i="478"/>
  <c r="M254" i="478"/>
  <c r="L254" i="478"/>
  <c r="J254" i="478"/>
  <c r="I254" i="478"/>
  <c r="H254" i="478"/>
  <c r="G254" i="478"/>
  <c r="F254" i="478"/>
  <c r="E254" i="478"/>
  <c r="D254" i="478"/>
  <c r="S213" i="478"/>
  <c r="R213" i="478"/>
  <c r="Q213" i="478"/>
  <c r="P213" i="478"/>
  <c r="O213" i="478"/>
  <c r="N213" i="478"/>
  <c r="M213" i="478"/>
  <c r="L213" i="478"/>
  <c r="J213" i="478"/>
  <c r="I213" i="478"/>
  <c r="H213" i="478"/>
  <c r="G213" i="478"/>
  <c r="F213" i="478"/>
  <c r="E213" i="478"/>
  <c r="D213" i="478"/>
  <c r="S174" i="478"/>
  <c r="R174" i="478"/>
  <c r="Q174" i="478"/>
  <c r="P174" i="478"/>
  <c r="O174" i="478"/>
  <c r="N174" i="478"/>
  <c r="M174" i="478"/>
  <c r="L174" i="478"/>
  <c r="J174" i="478"/>
  <c r="I174" i="478"/>
  <c r="H174" i="478"/>
  <c r="G174" i="478"/>
  <c r="F174" i="478"/>
  <c r="E174" i="478"/>
  <c r="D174" i="478"/>
  <c r="S186" i="478"/>
  <c r="R186" i="478"/>
  <c r="Q186" i="478"/>
  <c r="P186" i="478"/>
  <c r="O186" i="478"/>
  <c r="N186" i="478"/>
  <c r="M186" i="478"/>
  <c r="L186" i="478"/>
  <c r="J186" i="478"/>
  <c r="I186" i="478"/>
  <c r="H186" i="478"/>
  <c r="G186" i="478"/>
  <c r="F186" i="478"/>
  <c r="E186" i="478"/>
  <c r="D186" i="478"/>
  <c r="V198" i="478"/>
  <c r="V194" i="478" s="1"/>
  <c r="S198" i="478"/>
  <c r="R198" i="478"/>
  <c r="Q198" i="478"/>
  <c r="P198" i="478"/>
  <c r="O198" i="478"/>
  <c r="N198" i="478"/>
  <c r="M198" i="478"/>
  <c r="L198" i="478"/>
  <c r="J198" i="478"/>
  <c r="I198" i="478"/>
  <c r="H198" i="478"/>
  <c r="G198" i="478"/>
  <c r="F198" i="478"/>
  <c r="E198" i="478"/>
  <c r="D198" i="478"/>
  <c r="S180" i="478"/>
  <c r="R180" i="478"/>
  <c r="Q180" i="478"/>
  <c r="P180" i="478"/>
  <c r="O180" i="478"/>
  <c r="N180" i="478"/>
  <c r="M180" i="478"/>
  <c r="L180" i="478"/>
  <c r="J180" i="478"/>
  <c r="I180" i="478"/>
  <c r="H180" i="478"/>
  <c r="G180" i="478"/>
  <c r="F180" i="478"/>
  <c r="E180" i="478"/>
  <c r="D180" i="478"/>
  <c r="S168" i="478"/>
  <c r="R168" i="478"/>
  <c r="Q168" i="478"/>
  <c r="P168" i="478"/>
  <c r="O168" i="478"/>
  <c r="N168" i="478"/>
  <c r="M168" i="478"/>
  <c r="L168" i="478"/>
  <c r="J168" i="478"/>
  <c r="I168" i="478"/>
  <c r="H168" i="478"/>
  <c r="G168" i="478"/>
  <c r="F168" i="478"/>
  <c r="E168" i="478"/>
  <c r="D168" i="478"/>
  <c r="S135" i="478"/>
  <c r="R135" i="478"/>
  <c r="Q135" i="478"/>
  <c r="P135" i="478"/>
  <c r="O135" i="478"/>
  <c r="N135" i="478"/>
  <c r="M135" i="478"/>
  <c r="L135" i="478"/>
  <c r="J135" i="478"/>
  <c r="I135" i="478"/>
  <c r="H135" i="478"/>
  <c r="G135" i="478"/>
  <c r="F135" i="478"/>
  <c r="E135" i="478"/>
  <c r="D135" i="478"/>
  <c r="Q35" i="438"/>
  <c r="P35" i="438"/>
  <c r="O35" i="438"/>
  <c r="N35" i="438"/>
  <c r="M35" i="438"/>
  <c r="L35" i="438"/>
  <c r="K35" i="438"/>
  <c r="J35" i="438"/>
  <c r="I35" i="438"/>
  <c r="H35" i="438"/>
  <c r="G35" i="438"/>
  <c r="F35" i="438"/>
  <c r="E35" i="438"/>
  <c r="D35" i="438"/>
  <c r="Q30" i="438"/>
  <c r="P30" i="438"/>
  <c r="O30" i="438"/>
  <c r="N30" i="438"/>
  <c r="M30" i="438"/>
  <c r="L30" i="438"/>
  <c r="K30" i="438"/>
  <c r="J30" i="438"/>
  <c r="I30" i="438"/>
  <c r="H30" i="438"/>
  <c r="G30" i="438"/>
  <c r="F30" i="438"/>
  <c r="E30" i="438"/>
  <c r="D30" i="438"/>
  <c r="Q25" i="438"/>
  <c r="P25" i="438"/>
  <c r="O25" i="438"/>
  <c r="N25" i="438"/>
  <c r="M25" i="438"/>
  <c r="L25" i="438"/>
  <c r="K25" i="438"/>
  <c r="J25" i="438"/>
  <c r="I25" i="438"/>
  <c r="H25" i="438"/>
  <c r="G25" i="438"/>
  <c r="F25" i="438"/>
  <c r="E25" i="438"/>
  <c r="D25" i="438"/>
  <c r="Q20" i="438"/>
  <c r="P20" i="438"/>
  <c r="O20" i="438"/>
  <c r="N20" i="438"/>
  <c r="M20" i="438"/>
  <c r="L20" i="438"/>
  <c r="K20" i="438"/>
  <c r="J20" i="438"/>
  <c r="I20" i="438"/>
  <c r="H20" i="438"/>
  <c r="G20" i="438"/>
  <c r="F20" i="438"/>
  <c r="E20" i="438"/>
  <c r="D20" i="438"/>
  <c r="Q15" i="438"/>
  <c r="P15" i="438"/>
  <c r="O15" i="438"/>
  <c r="N15" i="438"/>
  <c r="M15" i="438"/>
  <c r="L15" i="438"/>
  <c r="K15" i="438"/>
  <c r="J15" i="438"/>
  <c r="I15" i="438"/>
  <c r="H15" i="438"/>
  <c r="G15" i="438"/>
  <c r="F15" i="438"/>
  <c r="E15" i="438"/>
  <c r="D15" i="438"/>
  <c r="P10" i="438"/>
  <c r="O10" i="438"/>
  <c r="N10" i="438"/>
  <c r="M10" i="438"/>
  <c r="L10" i="438"/>
  <c r="K10" i="438"/>
  <c r="J10" i="438"/>
  <c r="I10" i="438"/>
  <c r="H10" i="438"/>
  <c r="G10" i="438"/>
  <c r="F10" i="438"/>
  <c r="E10" i="438"/>
  <c r="D10" i="438"/>
  <c r="G7" i="432"/>
  <c r="W7" i="432"/>
  <c r="Q7" i="432"/>
  <c r="Y7" i="431"/>
  <c r="E7" i="431"/>
  <c r="L7" i="431"/>
  <c r="M7" i="431"/>
  <c r="I7" i="431"/>
  <c r="R7" i="432"/>
  <c r="Q15" i="454"/>
  <c r="S7" i="432"/>
  <c r="U7" i="432"/>
  <c r="T7" i="432"/>
  <c r="T390" i="437"/>
  <c r="S390" i="437"/>
  <c r="S385" i="437"/>
  <c r="R390" i="437"/>
  <c r="Q390" i="437"/>
  <c r="P390" i="437"/>
  <c r="O390" i="437"/>
  <c r="N390" i="437"/>
  <c r="M390" i="437"/>
  <c r="L390" i="437"/>
  <c r="K390" i="437"/>
  <c r="D390" i="437"/>
  <c r="T333" i="437"/>
  <c r="S333" i="437"/>
  <c r="R333" i="437"/>
  <c r="Q333" i="437"/>
  <c r="P333" i="437"/>
  <c r="O333" i="437"/>
  <c r="N333" i="437"/>
  <c r="M333" i="437"/>
  <c r="L333" i="437"/>
  <c r="K333" i="437"/>
  <c r="D333" i="437"/>
  <c r="T283" i="437"/>
  <c r="S283" i="437"/>
  <c r="R283" i="437"/>
  <c r="Q283" i="437"/>
  <c r="P283" i="437"/>
  <c r="O283" i="437"/>
  <c r="N283" i="437"/>
  <c r="M283" i="437"/>
  <c r="L283" i="437"/>
  <c r="K283" i="437"/>
  <c r="D283" i="437"/>
  <c r="T233" i="437"/>
  <c r="S233" i="437"/>
  <c r="R233" i="437"/>
  <c r="Q233" i="437"/>
  <c r="P233" i="437"/>
  <c r="O233" i="437"/>
  <c r="N233" i="437"/>
  <c r="M233" i="437"/>
  <c r="L233" i="437"/>
  <c r="K233" i="437"/>
  <c r="D233" i="437"/>
  <c r="T171" i="437"/>
  <c r="S171" i="437"/>
  <c r="R171" i="437"/>
  <c r="Q171" i="437"/>
  <c r="P171" i="437"/>
  <c r="O171" i="437"/>
  <c r="N171" i="437"/>
  <c r="M171" i="437"/>
  <c r="L171" i="437"/>
  <c r="K171" i="437"/>
  <c r="J171" i="437"/>
  <c r="I171" i="437"/>
  <c r="H171" i="437"/>
  <c r="G171" i="437"/>
  <c r="F171" i="437"/>
  <c r="T127" i="437"/>
  <c r="S127" i="437"/>
  <c r="R127" i="437"/>
  <c r="Q127" i="437"/>
  <c r="P127" i="437"/>
  <c r="O127" i="437"/>
  <c r="N127" i="437"/>
  <c r="M127" i="437"/>
  <c r="L127" i="437"/>
  <c r="K127" i="437"/>
  <c r="J127" i="437"/>
  <c r="I127" i="437"/>
  <c r="H127" i="437"/>
  <c r="G127" i="437"/>
  <c r="F127" i="437"/>
  <c r="E127" i="437"/>
  <c r="D127" i="437"/>
  <c r="T109" i="437"/>
  <c r="S109" i="437"/>
  <c r="R109" i="437"/>
  <c r="Q109" i="437"/>
  <c r="P109" i="437"/>
  <c r="O109" i="437"/>
  <c r="N109" i="437"/>
  <c r="M109" i="437"/>
  <c r="L109" i="437"/>
  <c r="J109" i="437"/>
  <c r="I109" i="437"/>
  <c r="H109" i="437"/>
  <c r="G109" i="437"/>
  <c r="F109" i="437"/>
  <c r="E109" i="437"/>
  <c r="D109" i="437"/>
  <c r="S47" i="437"/>
  <c r="R47" i="437"/>
  <c r="Q47" i="437"/>
  <c r="P47" i="437"/>
  <c r="O47" i="437"/>
  <c r="N47" i="437"/>
  <c r="M47" i="437"/>
  <c r="L47" i="437"/>
  <c r="J47" i="437"/>
  <c r="I47" i="437"/>
  <c r="H47" i="437"/>
  <c r="G47" i="437"/>
  <c r="F47" i="437"/>
  <c r="E47" i="437"/>
  <c r="M31" i="465"/>
  <c r="L31" i="465"/>
  <c r="K31" i="465"/>
  <c r="J31" i="465"/>
  <c r="I31" i="465"/>
  <c r="H31" i="465"/>
  <c r="G31" i="465"/>
  <c r="F31" i="465"/>
  <c r="E31" i="465"/>
  <c r="D31" i="465"/>
  <c r="D27" i="465" s="1"/>
  <c r="D47" i="437"/>
  <c r="T47" i="437"/>
  <c r="K47" i="437"/>
  <c r="K62" i="465"/>
  <c r="D11" i="437"/>
  <c r="C16" i="411"/>
  <c r="C17" i="411"/>
  <c r="C19" i="411" s="1"/>
  <c r="AC9" i="459"/>
  <c r="AC10" i="459"/>
  <c r="AC11" i="459"/>
  <c r="AC12" i="459"/>
  <c r="AC13" i="459"/>
  <c r="AC14" i="459"/>
  <c r="AC15" i="459"/>
  <c r="AC16" i="459"/>
  <c r="AC17" i="459"/>
  <c r="AC18" i="459"/>
  <c r="AC19" i="459"/>
  <c r="AC20" i="459"/>
  <c r="AC21" i="459"/>
  <c r="AC22" i="459"/>
  <c r="AC23" i="459"/>
  <c r="AC24" i="459"/>
  <c r="AC25" i="459"/>
  <c r="AC26" i="459"/>
  <c r="AC27" i="459"/>
  <c r="AC28" i="459"/>
  <c r="AC29" i="459"/>
  <c r="AC30" i="459"/>
  <c r="AC31" i="459"/>
  <c r="AC32" i="459"/>
  <c r="AC33" i="459"/>
  <c r="AC34" i="459"/>
  <c r="AC35" i="459"/>
  <c r="AB10" i="459"/>
  <c r="AB9" i="459"/>
  <c r="AB11" i="459"/>
  <c r="AB12" i="459"/>
  <c r="AB13" i="459"/>
  <c r="AB14" i="459"/>
  <c r="AB15" i="459"/>
  <c r="AB16" i="459"/>
  <c r="AB17" i="459"/>
  <c r="AB18" i="459"/>
  <c r="AB19" i="459"/>
  <c r="AB20" i="459"/>
  <c r="AB21" i="459"/>
  <c r="AB22" i="459"/>
  <c r="AB23" i="459"/>
  <c r="AB24" i="459"/>
  <c r="AB25" i="459"/>
  <c r="AB26" i="459"/>
  <c r="AB27" i="459"/>
  <c r="AB28" i="459"/>
  <c r="AB29" i="459"/>
  <c r="AB30" i="459"/>
  <c r="AB31" i="459"/>
  <c r="AB32" i="459"/>
  <c r="AB33" i="459"/>
  <c r="AB34" i="459"/>
  <c r="AB35" i="459"/>
  <c r="AA35" i="459"/>
  <c r="AA9" i="459"/>
  <c r="AA10" i="459"/>
  <c r="AA11" i="459"/>
  <c r="AA12" i="459"/>
  <c r="AA13" i="459"/>
  <c r="AA14" i="459"/>
  <c r="AA15" i="459"/>
  <c r="AA16" i="459"/>
  <c r="AA17" i="459"/>
  <c r="AA18" i="459"/>
  <c r="AA19" i="459"/>
  <c r="AA20" i="459"/>
  <c r="AA21" i="459"/>
  <c r="AA22" i="459"/>
  <c r="AA23" i="459"/>
  <c r="AA24" i="459"/>
  <c r="AA25" i="459"/>
  <c r="AA26" i="459"/>
  <c r="AA27" i="459"/>
  <c r="AA28" i="459"/>
  <c r="AA29" i="459"/>
  <c r="AA30" i="459"/>
  <c r="AA31" i="459"/>
  <c r="AA32" i="459"/>
  <c r="AA33" i="459"/>
  <c r="AA34" i="459"/>
  <c r="Z10" i="459"/>
  <c r="Z11" i="459"/>
  <c r="Z12" i="459"/>
  <c r="Z13" i="459"/>
  <c r="Z14" i="459"/>
  <c r="Z15" i="459"/>
  <c r="Z16" i="459"/>
  <c r="Z17" i="459"/>
  <c r="Z18" i="459"/>
  <c r="Z19" i="459"/>
  <c r="Z20" i="459"/>
  <c r="Z21" i="459"/>
  <c r="Z22" i="459"/>
  <c r="Z23" i="459"/>
  <c r="Z24" i="459"/>
  <c r="Z25" i="459"/>
  <c r="Z26" i="459"/>
  <c r="Z27" i="459"/>
  <c r="Z28" i="459"/>
  <c r="Z29" i="459"/>
  <c r="Z30" i="459"/>
  <c r="Z31" i="459"/>
  <c r="Z32" i="459"/>
  <c r="Z33" i="459"/>
  <c r="Z34" i="459"/>
  <c r="Z35" i="459"/>
  <c r="Z9" i="459"/>
  <c r="C15" i="454"/>
  <c r="AB21" i="451"/>
  <c r="BB21" i="451"/>
  <c r="BA21" i="451"/>
  <c r="AZ21" i="451"/>
  <c r="AY21" i="451"/>
  <c r="AX21" i="451"/>
  <c r="AW21" i="451"/>
  <c r="AV21" i="451"/>
  <c r="AU21" i="451"/>
  <c r="AT21" i="451"/>
  <c r="AS21" i="451"/>
  <c r="AR21" i="451"/>
  <c r="AQ21" i="451"/>
  <c r="AP21" i="451"/>
  <c r="AO21" i="451"/>
  <c r="AN21" i="451"/>
  <c r="AM21" i="451"/>
  <c r="AL21" i="451"/>
  <c r="AK21" i="451"/>
  <c r="AJ21" i="451"/>
  <c r="AI21" i="451"/>
  <c r="AH21" i="451"/>
  <c r="AG21" i="451"/>
  <c r="AF21" i="451"/>
  <c r="AE21" i="451"/>
  <c r="AD21" i="451"/>
  <c r="AC21" i="451"/>
  <c r="AA21" i="451"/>
  <c r="Z21" i="451"/>
  <c r="Y21" i="451"/>
  <c r="X21" i="451"/>
  <c r="W21" i="451"/>
  <c r="V21" i="451"/>
  <c r="U17" i="451"/>
  <c r="U21" i="451"/>
  <c r="T21" i="451"/>
  <c r="S21" i="451"/>
  <c r="R21" i="451"/>
  <c r="Q21" i="451"/>
  <c r="P21" i="451"/>
  <c r="O21" i="451"/>
  <c r="N21" i="451"/>
  <c r="M21" i="451"/>
  <c r="L21" i="451"/>
  <c r="K21" i="451"/>
  <c r="J21" i="451"/>
  <c r="I21" i="451"/>
  <c r="H21" i="451"/>
  <c r="G21" i="451"/>
  <c r="F21" i="451"/>
  <c r="E21" i="451"/>
  <c r="D21" i="451"/>
  <c r="C21" i="451"/>
  <c r="BB17" i="451"/>
  <c r="BA17" i="451"/>
  <c r="AZ17" i="451"/>
  <c r="AY17" i="451"/>
  <c r="AX17" i="451"/>
  <c r="AW17" i="451"/>
  <c r="AV17" i="451"/>
  <c r="AU17" i="451"/>
  <c r="AT17" i="451"/>
  <c r="AS17" i="451"/>
  <c r="AR17" i="451"/>
  <c r="AQ17" i="451"/>
  <c r="AP17" i="451"/>
  <c r="AO17" i="451"/>
  <c r="AN17" i="451"/>
  <c r="AM17" i="451"/>
  <c r="AL17" i="451"/>
  <c r="AK17" i="451"/>
  <c r="AJ17" i="451"/>
  <c r="AI17" i="451"/>
  <c r="AH17" i="451"/>
  <c r="AG17" i="451"/>
  <c r="AF17" i="451"/>
  <c r="AE17" i="451"/>
  <c r="AD17" i="451"/>
  <c r="AC17" i="451"/>
  <c r="AB17" i="451"/>
  <c r="AA17" i="451"/>
  <c r="Z17" i="451"/>
  <c r="Y17" i="451"/>
  <c r="X17" i="451"/>
  <c r="W17" i="451"/>
  <c r="V17" i="451"/>
  <c r="T17" i="451"/>
  <c r="S17" i="451"/>
  <c r="R17" i="451"/>
  <c r="Q17" i="451"/>
  <c r="P17" i="451"/>
  <c r="O17" i="451"/>
  <c r="N17" i="451"/>
  <c r="M17" i="451"/>
  <c r="L17" i="451"/>
  <c r="K17" i="451"/>
  <c r="J17" i="451"/>
  <c r="I17" i="451"/>
  <c r="H17" i="451"/>
  <c r="G17" i="451"/>
  <c r="F17" i="451"/>
  <c r="E17" i="451"/>
  <c r="D17" i="451"/>
  <c r="C17" i="451"/>
  <c r="D42" i="478"/>
  <c r="E42" i="478"/>
  <c r="F42" i="478"/>
  <c r="G42" i="478"/>
  <c r="H42" i="478"/>
  <c r="I42" i="478"/>
  <c r="J42" i="478"/>
  <c r="S42" i="478"/>
  <c r="R42" i="478"/>
  <c r="Q42" i="478"/>
  <c r="P42" i="478"/>
  <c r="O42" i="478"/>
  <c r="N42" i="478"/>
  <c r="M42" i="478"/>
  <c r="L42" i="478"/>
  <c r="V42" i="478"/>
  <c r="U36" i="478"/>
  <c r="S36" i="478"/>
  <c r="R36" i="478"/>
  <c r="Q36" i="478"/>
  <c r="P36" i="478"/>
  <c r="O36" i="478"/>
  <c r="N36" i="478"/>
  <c r="M36" i="478"/>
  <c r="L36" i="478"/>
  <c r="J36" i="478"/>
  <c r="I36" i="478"/>
  <c r="H36" i="478"/>
  <c r="G36" i="478"/>
  <c r="F36" i="478"/>
  <c r="E36" i="478"/>
  <c r="D36" i="478"/>
  <c r="S30" i="478"/>
  <c r="R30" i="478"/>
  <c r="Q30" i="478"/>
  <c r="P30" i="478"/>
  <c r="O30" i="478"/>
  <c r="N30" i="478"/>
  <c r="M30" i="478"/>
  <c r="T30" i="478"/>
  <c r="L30" i="478"/>
  <c r="L26" i="478"/>
  <c r="J30" i="478"/>
  <c r="I30" i="478"/>
  <c r="H30" i="478"/>
  <c r="G30" i="478"/>
  <c r="F30" i="478"/>
  <c r="E30" i="478"/>
  <c r="S24" i="478"/>
  <c r="R24" i="478"/>
  <c r="Q24" i="478"/>
  <c r="P24" i="478"/>
  <c r="O24" i="478"/>
  <c r="N24" i="478"/>
  <c r="M24" i="478"/>
  <c r="L24" i="478"/>
  <c r="L20" i="478" s="1"/>
  <c r="J24" i="478"/>
  <c r="I24" i="478"/>
  <c r="H24" i="478"/>
  <c r="G24" i="478"/>
  <c r="F24" i="478"/>
  <c r="E24" i="478"/>
  <c r="D30" i="478"/>
  <c r="D24" i="478"/>
  <c r="S18" i="478"/>
  <c r="R18" i="478"/>
  <c r="Q18" i="478"/>
  <c r="P18" i="478"/>
  <c r="O18" i="478"/>
  <c r="N18" i="478"/>
  <c r="M18" i="478"/>
  <c r="L18" i="478"/>
  <c r="J18" i="478"/>
  <c r="I18" i="478"/>
  <c r="K18" i="478" s="1"/>
  <c r="H18" i="478"/>
  <c r="G18" i="478"/>
  <c r="F18" i="478"/>
  <c r="E18" i="478"/>
  <c r="D18" i="478"/>
  <c r="U75" i="478"/>
  <c r="U71" i="478" s="1"/>
  <c r="S75" i="478"/>
  <c r="R75" i="478"/>
  <c r="Q75" i="478"/>
  <c r="P75" i="478"/>
  <c r="O75" i="478"/>
  <c r="N75" i="478"/>
  <c r="M75" i="478"/>
  <c r="L75" i="478"/>
  <c r="J75" i="478"/>
  <c r="I75" i="478"/>
  <c r="H75" i="478"/>
  <c r="G75" i="478"/>
  <c r="F75" i="478"/>
  <c r="E75" i="478"/>
  <c r="D75" i="478"/>
  <c r="U114" i="478"/>
  <c r="U110" i="478"/>
  <c r="S114" i="478"/>
  <c r="R114" i="478"/>
  <c r="Q114" i="478"/>
  <c r="P114" i="478"/>
  <c r="O114" i="478"/>
  <c r="N114" i="478"/>
  <c r="M114" i="478"/>
  <c r="L114" i="478"/>
  <c r="J114" i="478"/>
  <c r="I114" i="478"/>
  <c r="H114" i="478"/>
  <c r="G114" i="478"/>
  <c r="F114" i="478"/>
  <c r="E114" i="478"/>
  <c r="D114" i="478"/>
  <c r="S153" i="478"/>
  <c r="R153" i="478"/>
  <c r="Q153" i="478"/>
  <c r="P153" i="478"/>
  <c r="O153" i="478"/>
  <c r="N153" i="478"/>
  <c r="M153" i="478"/>
  <c r="L153" i="478"/>
  <c r="D153" i="478"/>
  <c r="E153" i="478"/>
  <c r="F153" i="478"/>
  <c r="G153" i="478"/>
  <c r="H153" i="478"/>
  <c r="I153" i="478"/>
  <c r="J153" i="478"/>
  <c r="U153" i="478"/>
  <c r="U149" i="478"/>
  <c r="U231" i="478"/>
  <c r="U227" i="478" s="1"/>
  <c r="V237" i="478"/>
  <c r="V233" i="478" s="1"/>
  <c r="U275" i="478"/>
  <c r="U270" i="478"/>
  <c r="S275" i="478"/>
  <c r="R275" i="478"/>
  <c r="R270" i="478" s="1"/>
  <c r="Q275" i="478"/>
  <c r="P275" i="478"/>
  <c r="O275" i="478"/>
  <c r="N275" i="478"/>
  <c r="M275" i="478"/>
  <c r="L275" i="478"/>
  <c r="J275" i="478"/>
  <c r="I275" i="478"/>
  <c r="I270" i="478" s="1"/>
  <c r="H275" i="478"/>
  <c r="G275" i="478"/>
  <c r="F275" i="478"/>
  <c r="V282" i="478"/>
  <c r="V277" i="478"/>
  <c r="S282" i="478"/>
  <c r="R282" i="478"/>
  <c r="Q282" i="478"/>
  <c r="Q277" i="478" s="1"/>
  <c r="O282" i="478"/>
  <c r="P282" i="478"/>
  <c r="L282" i="478"/>
  <c r="D282" i="478"/>
  <c r="E282" i="478"/>
  <c r="F282" i="478"/>
  <c r="K282" i="478" s="1"/>
  <c r="K277" i="478" s="1"/>
  <c r="G282" i="478"/>
  <c r="H282" i="478"/>
  <c r="I282" i="478"/>
  <c r="J282" i="478"/>
  <c r="M282" i="478"/>
  <c r="M277" i="478" s="1"/>
  <c r="N282" i="478"/>
  <c r="E275" i="478"/>
  <c r="D275" i="478"/>
  <c r="D270" i="478" s="1"/>
  <c r="S231" i="478"/>
  <c r="S227" i="478"/>
  <c r="R231" i="478"/>
  <c r="Q231" i="478"/>
  <c r="P231" i="478"/>
  <c r="O231" i="478"/>
  <c r="N231" i="478"/>
  <c r="M231" i="478"/>
  <c r="M227" i="478" s="1"/>
  <c r="L231" i="478"/>
  <c r="J231" i="478"/>
  <c r="I231" i="478"/>
  <c r="H231" i="478"/>
  <c r="G231" i="478"/>
  <c r="F231" i="478"/>
  <c r="E231" i="478"/>
  <c r="D231" i="478"/>
  <c r="R192" i="478"/>
  <c r="S192" i="478"/>
  <c r="Q192" i="478"/>
  <c r="P192" i="478"/>
  <c r="O192" i="478"/>
  <c r="N192" i="478"/>
  <c r="M192" i="478"/>
  <c r="L192" i="478"/>
  <c r="L188" i="478" s="1"/>
  <c r="U192" i="478"/>
  <c r="U188" i="478"/>
  <c r="J192" i="478"/>
  <c r="I192" i="478"/>
  <c r="H192" i="478"/>
  <c r="G192" i="478"/>
  <c r="E192" i="478"/>
  <c r="F192" i="478"/>
  <c r="F188" i="478" s="1"/>
  <c r="D192" i="478"/>
  <c r="L38" i="478"/>
  <c r="L32" i="478"/>
  <c r="S12" i="478"/>
  <c r="R12" i="478"/>
  <c r="Q12" i="478"/>
  <c r="P12" i="478"/>
  <c r="O12" i="478"/>
  <c r="N12" i="478"/>
  <c r="M12" i="478"/>
  <c r="L12" i="478"/>
  <c r="J12" i="478"/>
  <c r="I12" i="478"/>
  <c r="H12" i="478"/>
  <c r="G12" i="478"/>
  <c r="F12" i="478"/>
  <c r="E12" i="478"/>
  <c r="AR73" i="458"/>
  <c r="AS73" i="458"/>
  <c r="AS72" i="458"/>
  <c r="AS71" i="458"/>
  <c r="AS70" i="458"/>
  <c r="AS69" i="458"/>
  <c r="AS68" i="458"/>
  <c r="T396" i="437"/>
  <c r="T397" i="437"/>
  <c r="S397" i="437"/>
  <c r="O397" i="437"/>
  <c r="K397" i="437"/>
  <c r="N101" i="438"/>
  <c r="P15" i="454"/>
  <c r="F12" i="448"/>
  <c r="F32" i="448"/>
  <c r="D12" i="478"/>
  <c r="Q101" i="438"/>
  <c r="P101" i="438"/>
  <c r="O101" i="438"/>
  <c r="M101" i="438"/>
  <c r="L101" i="438"/>
  <c r="K101" i="438"/>
  <c r="J101" i="438"/>
  <c r="I101" i="438"/>
  <c r="H101" i="438"/>
  <c r="G101" i="438"/>
  <c r="F101" i="438"/>
  <c r="E101" i="438"/>
  <c r="D101" i="438"/>
  <c r="D96" i="438"/>
  <c r="E96" i="438"/>
  <c r="F96" i="438"/>
  <c r="G96" i="438"/>
  <c r="H96" i="438"/>
  <c r="I96" i="438"/>
  <c r="J96" i="438"/>
  <c r="K96" i="438"/>
  <c r="L96" i="438"/>
  <c r="M96" i="438"/>
  <c r="N96" i="438"/>
  <c r="O96" i="438"/>
  <c r="P96" i="438"/>
  <c r="Q96" i="438"/>
  <c r="Q91" i="438"/>
  <c r="P91" i="438"/>
  <c r="O91" i="438"/>
  <c r="N91" i="438"/>
  <c r="M91" i="438"/>
  <c r="L91" i="438"/>
  <c r="K91" i="438"/>
  <c r="J91" i="438"/>
  <c r="I91" i="438"/>
  <c r="H91" i="438"/>
  <c r="G91" i="438"/>
  <c r="F91" i="438"/>
  <c r="E91" i="438"/>
  <c r="D91" i="438"/>
  <c r="Q86" i="438"/>
  <c r="P86" i="438"/>
  <c r="O86" i="438"/>
  <c r="N86" i="438"/>
  <c r="M86" i="438"/>
  <c r="L86" i="438"/>
  <c r="K86" i="438"/>
  <c r="J86" i="438"/>
  <c r="I86" i="438"/>
  <c r="H86" i="438"/>
  <c r="G86" i="438"/>
  <c r="F86" i="438"/>
  <c r="E86" i="438"/>
  <c r="D86" i="438"/>
  <c r="Q81" i="438"/>
  <c r="P81" i="438"/>
  <c r="O81" i="438"/>
  <c r="N81" i="438"/>
  <c r="M81" i="438"/>
  <c r="L81" i="438"/>
  <c r="K81" i="438"/>
  <c r="J81" i="438"/>
  <c r="I81" i="438"/>
  <c r="H81" i="438"/>
  <c r="G81" i="438"/>
  <c r="F81" i="438"/>
  <c r="E81" i="438"/>
  <c r="D81" i="438"/>
  <c r="Q76" i="438"/>
  <c r="P76" i="438"/>
  <c r="O76" i="438"/>
  <c r="N76" i="438"/>
  <c r="M76" i="438"/>
  <c r="L76" i="438"/>
  <c r="K76" i="438"/>
  <c r="J76" i="438"/>
  <c r="I76" i="438"/>
  <c r="H76" i="438"/>
  <c r="G76" i="438"/>
  <c r="F76" i="438"/>
  <c r="E76" i="438"/>
  <c r="D76" i="438"/>
  <c r="D43" i="438"/>
  <c r="Q68" i="438"/>
  <c r="P68" i="438"/>
  <c r="O68" i="438"/>
  <c r="N68" i="438"/>
  <c r="M68" i="438"/>
  <c r="L68" i="438"/>
  <c r="K68" i="438"/>
  <c r="J68" i="438"/>
  <c r="I68" i="438"/>
  <c r="H68" i="438"/>
  <c r="G68" i="438"/>
  <c r="F68" i="438"/>
  <c r="E68" i="438"/>
  <c r="D68" i="438"/>
  <c r="Q63" i="438"/>
  <c r="P63" i="438"/>
  <c r="O63" i="438"/>
  <c r="N63" i="438"/>
  <c r="M63" i="438"/>
  <c r="L63" i="438"/>
  <c r="K63" i="438"/>
  <c r="J63" i="438"/>
  <c r="I63" i="438"/>
  <c r="H63" i="438"/>
  <c r="G63" i="438"/>
  <c r="F63" i="438"/>
  <c r="E63" i="438"/>
  <c r="D63" i="438"/>
  <c r="Q58" i="438"/>
  <c r="P58" i="438"/>
  <c r="O58" i="438"/>
  <c r="N58" i="438"/>
  <c r="M58" i="438"/>
  <c r="L58" i="438"/>
  <c r="K58" i="438"/>
  <c r="J58" i="438"/>
  <c r="I58" i="438"/>
  <c r="H58" i="438"/>
  <c r="G58" i="438"/>
  <c r="F58" i="438"/>
  <c r="E58" i="438"/>
  <c r="D58" i="438"/>
  <c r="Q53" i="438"/>
  <c r="P53" i="438"/>
  <c r="O53" i="438"/>
  <c r="N53" i="438"/>
  <c r="M53" i="438"/>
  <c r="L53" i="438"/>
  <c r="K53" i="438"/>
  <c r="J53" i="438"/>
  <c r="I53" i="438"/>
  <c r="H53" i="438"/>
  <c r="G53" i="438"/>
  <c r="F53" i="438"/>
  <c r="E53" i="438"/>
  <c r="D53" i="438"/>
  <c r="Q48" i="438"/>
  <c r="P48" i="438"/>
  <c r="O48" i="438"/>
  <c r="N48" i="438"/>
  <c r="M48" i="438"/>
  <c r="L48" i="438"/>
  <c r="K48" i="438"/>
  <c r="J48" i="438"/>
  <c r="I48" i="438"/>
  <c r="H48" i="438"/>
  <c r="G48" i="438"/>
  <c r="F48" i="438"/>
  <c r="E48" i="438"/>
  <c r="D48" i="438"/>
  <c r="Q43" i="438"/>
  <c r="P43" i="438"/>
  <c r="O43" i="438"/>
  <c r="N43" i="438"/>
  <c r="M43" i="438"/>
  <c r="L43" i="438"/>
  <c r="K43" i="438"/>
  <c r="J43" i="438"/>
  <c r="I43" i="438"/>
  <c r="H43" i="438"/>
  <c r="G43" i="438"/>
  <c r="F43" i="438"/>
  <c r="E43" i="438"/>
  <c r="G65" i="437"/>
  <c r="H65" i="437"/>
  <c r="I65" i="437"/>
  <c r="J65" i="437"/>
  <c r="K65" i="437"/>
  <c r="L65" i="437"/>
  <c r="M65" i="437"/>
  <c r="N65" i="437"/>
  <c r="O65" i="437"/>
  <c r="P65" i="437"/>
  <c r="Q65" i="437"/>
  <c r="R65" i="437"/>
  <c r="S65" i="437"/>
  <c r="T65" i="437"/>
  <c r="F65" i="437"/>
  <c r="E65" i="437"/>
  <c r="D65" i="437"/>
  <c r="T59" i="437"/>
  <c r="S59" i="437"/>
  <c r="R59" i="437"/>
  <c r="Q59" i="437"/>
  <c r="P59" i="437"/>
  <c r="O59" i="437"/>
  <c r="N59" i="437"/>
  <c r="M59" i="437"/>
  <c r="L59" i="437"/>
  <c r="K59" i="437"/>
  <c r="J59" i="437"/>
  <c r="I59" i="437"/>
  <c r="H59" i="437"/>
  <c r="G59" i="437"/>
  <c r="F59" i="437"/>
  <c r="E59" i="437"/>
  <c r="D59" i="437"/>
  <c r="T53" i="437"/>
  <c r="S53" i="437"/>
  <c r="K53" i="437"/>
  <c r="J53" i="437"/>
  <c r="I53" i="437"/>
  <c r="H53" i="437"/>
  <c r="G53" i="437"/>
  <c r="F53" i="437"/>
  <c r="E53" i="437"/>
  <c r="D53" i="437"/>
  <c r="D41" i="437"/>
  <c r="T41" i="437"/>
  <c r="S41" i="437"/>
  <c r="R41" i="437"/>
  <c r="Q41" i="437"/>
  <c r="P41" i="437"/>
  <c r="O41" i="437"/>
  <c r="N41" i="437"/>
  <c r="M41" i="437"/>
  <c r="L41" i="437"/>
  <c r="K41" i="437"/>
  <c r="J41" i="437"/>
  <c r="I41" i="437"/>
  <c r="H41" i="437"/>
  <c r="G41" i="437"/>
  <c r="F41" i="437"/>
  <c r="E41" i="437"/>
  <c r="T35" i="437"/>
  <c r="S35" i="437"/>
  <c r="R35" i="437"/>
  <c r="P35" i="437"/>
  <c r="Q35" i="437"/>
  <c r="O35" i="437"/>
  <c r="N35" i="437"/>
  <c r="M35" i="437"/>
  <c r="L35" i="437"/>
  <c r="K35" i="437"/>
  <c r="J35" i="437"/>
  <c r="I35" i="437"/>
  <c r="H35" i="437"/>
  <c r="G35" i="437"/>
  <c r="F35" i="437"/>
  <c r="E35" i="437"/>
  <c r="D35" i="437"/>
  <c r="T29" i="437"/>
  <c r="S29" i="437"/>
  <c r="R29" i="437"/>
  <c r="Q29" i="437"/>
  <c r="P29" i="437"/>
  <c r="O29" i="437"/>
  <c r="N29" i="437"/>
  <c r="M29" i="437"/>
  <c r="L29" i="437"/>
  <c r="K29" i="437"/>
  <c r="J29" i="437"/>
  <c r="I29" i="437"/>
  <c r="H29" i="437"/>
  <c r="G29" i="437"/>
  <c r="F29" i="437"/>
  <c r="E29" i="437"/>
  <c r="D29" i="437"/>
  <c r="T23" i="437"/>
  <c r="S23" i="437"/>
  <c r="R23" i="437"/>
  <c r="Q23" i="437"/>
  <c r="P23" i="437"/>
  <c r="O23" i="437"/>
  <c r="N23" i="437"/>
  <c r="M23" i="437"/>
  <c r="L23" i="437"/>
  <c r="K23" i="437"/>
  <c r="J23" i="437"/>
  <c r="I23" i="437"/>
  <c r="H23" i="437"/>
  <c r="G23" i="437"/>
  <c r="F23" i="437"/>
  <c r="E23" i="437"/>
  <c r="D23" i="437"/>
  <c r="T17" i="437"/>
  <c r="S17" i="437"/>
  <c r="R17" i="437"/>
  <c r="Q17" i="437"/>
  <c r="P17" i="437"/>
  <c r="O17" i="437"/>
  <c r="N17" i="437"/>
  <c r="M17" i="437"/>
  <c r="L17" i="437"/>
  <c r="K17" i="437"/>
  <c r="J17" i="437"/>
  <c r="G17" i="437"/>
  <c r="H17" i="437"/>
  <c r="I17" i="437"/>
  <c r="F17" i="437"/>
  <c r="E17" i="437"/>
  <c r="E13" i="437" s="1"/>
  <c r="D17" i="437"/>
  <c r="S11" i="437"/>
  <c r="R11" i="437"/>
  <c r="Q11" i="437"/>
  <c r="P11" i="437"/>
  <c r="L11" i="437"/>
  <c r="O11" i="437"/>
  <c r="N11" i="437"/>
  <c r="M11" i="437"/>
  <c r="J11" i="437"/>
  <c r="J7" i="437" s="1"/>
  <c r="I11" i="437"/>
  <c r="H11" i="437"/>
  <c r="G11" i="437"/>
  <c r="F11" i="437"/>
  <c r="E11" i="437"/>
  <c r="T36" i="478"/>
  <c r="C46" i="465"/>
  <c r="C41" i="465"/>
  <c r="C36" i="465"/>
  <c r="C21" i="465"/>
  <c r="C16" i="465"/>
  <c r="C12" i="465" s="1"/>
  <c r="C11" i="465"/>
  <c r="C19" i="401"/>
  <c r="E25" i="451"/>
  <c r="E29" i="451"/>
  <c r="D29" i="451"/>
  <c r="D100" i="443"/>
  <c r="D8" i="477"/>
  <c r="C8" i="477"/>
  <c r="O11" i="431"/>
  <c r="X10" i="431"/>
  <c r="X9" i="431"/>
  <c r="W9" i="430"/>
  <c r="D8" i="425"/>
  <c r="C8" i="425"/>
  <c r="C18" i="419"/>
  <c r="C35" i="414"/>
  <c r="B20" i="414"/>
  <c r="N8" i="413"/>
  <c r="E8" i="412"/>
  <c r="B35" i="414"/>
  <c r="E20" i="414"/>
  <c r="K30" i="413"/>
  <c r="N21" i="413"/>
  <c r="M14" i="413"/>
  <c r="N13" i="413"/>
  <c r="B14" i="413"/>
  <c r="U8" i="428"/>
  <c r="C18" i="407"/>
  <c r="C13" i="407"/>
  <c r="C27" i="407" s="1"/>
  <c r="E41" i="456"/>
  <c r="Q37" i="456"/>
  <c r="F37" i="456"/>
  <c r="G37" i="456"/>
  <c r="H37" i="456"/>
  <c r="I37" i="456"/>
  <c r="J37" i="456"/>
  <c r="K37" i="456"/>
  <c r="L37" i="456"/>
  <c r="M37" i="456"/>
  <c r="N37" i="456"/>
  <c r="O37" i="456"/>
  <c r="P37" i="456"/>
  <c r="E37" i="456"/>
  <c r="D23" i="456"/>
  <c r="E36" i="459"/>
  <c r="M36" i="459"/>
  <c r="C81" i="458"/>
  <c r="D81" i="458"/>
  <c r="E81" i="458"/>
  <c r="F81" i="458"/>
  <c r="G81" i="458"/>
  <c r="H81" i="458"/>
  <c r="AX81" i="458" s="1"/>
  <c r="I81" i="458"/>
  <c r="J81" i="458"/>
  <c r="K81" i="458"/>
  <c r="L81" i="458"/>
  <c r="M81" i="458"/>
  <c r="N81" i="458"/>
  <c r="O81" i="458"/>
  <c r="P81" i="458"/>
  <c r="Q81" i="458"/>
  <c r="R81" i="458"/>
  <c r="S81" i="458"/>
  <c r="T81" i="458"/>
  <c r="U81" i="458"/>
  <c r="V81" i="458"/>
  <c r="W81" i="458"/>
  <c r="X81" i="458"/>
  <c r="Y81" i="458"/>
  <c r="Z81" i="458"/>
  <c r="AA81" i="458"/>
  <c r="AB81" i="458"/>
  <c r="AC81" i="458"/>
  <c r="AD81" i="458"/>
  <c r="AE81" i="458"/>
  <c r="AF81" i="458"/>
  <c r="AG81" i="458"/>
  <c r="AH81" i="458"/>
  <c r="AI81" i="458"/>
  <c r="AJ81" i="458"/>
  <c r="AK81" i="458"/>
  <c r="AR81" i="458" s="1"/>
  <c r="AL81" i="458"/>
  <c r="AM81" i="458"/>
  <c r="AN81" i="458"/>
  <c r="AO81" i="458"/>
  <c r="AP81" i="458"/>
  <c r="AQ81" i="458"/>
  <c r="K22" i="455"/>
  <c r="BB25" i="451"/>
  <c r="BA25" i="451"/>
  <c r="AZ25" i="451"/>
  <c r="AY25" i="451"/>
  <c r="AX25" i="451"/>
  <c r="AW25" i="451"/>
  <c r="AV25" i="451"/>
  <c r="AU25" i="451"/>
  <c r="AT25" i="451"/>
  <c r="AS25" i="451"/>
  <c r="AR25" i="451"/>
  <c r="AQ25" i="451"/>
  <c r="AP25" i="451"/>
  <c r="AO25" i="451"/>
  <c r="AN25" i="451"/>
  <c r="AM25" i="451"/>
  <c r="AL25" i="451"/>
  <c r="AK25" i="451"/>
  <c r="AJ25" i="451"/>
  <c r="AI25" i="451"/>
  <c r="AH25" i="451"/>
  <c r="AG25" i="451"/>
  <c r="AF25" i="451"/>
  <c r="AE25" i="451"/>
  <c r="AD25" i="451"/>
  <c r="AC25" i="451"/>
  <c r="AB25" i="451"/>
  <c r="AA25" i="451"/>
  <c r="Z25" i="451"/>
  <c r="Y25" i="451"/>
  <c r="X25" i="451"/>
  <c r="W25" i="451"/>
  <c r="L25" i="451"/>
  <c r="K25" i="451"/>
  <c r="J25" i="451"/>
  <c r="I25" i="451"/>
  <c r="H25" i="451"/>
  <c r="F25" i="451"/>
  <c r="G25" i="451"/>
  <c r="D25" i="451"/>
  <c r="C25" i="451"/>
  <c r="E20" i="450"/>
  <c r="C9" i="450"/>
  <c r="M9" i="450" s="1"/>
  <c r="C48" i="449"/>
  <c r="C52" i="449"/>
  <c r="C121" i="443"/>
  <c r="C122" i="443"/>
  <c r="B105" i="441"/>
  <c r="B71" i="441"/>
  <c r="H37" i="440"/>
  <c r="M26" i="465"/>
  <c r="L26" i="465"/>
  <c r="K26" i="465"/>
  <c r="J26" i="465"/>
  <c r="I26" i="465"/>
  <c r="H26" i="465"/>
  <c r="G26" i="465"/>
  <c r="F26" i="465"/>
  <c r="E26" i="465"/>
  <c r="D26" i="465"/>
  <c r="O9" i="431"/>
  <c r="O7" i="431" s="1"/>
  <c r="O16" i="430"/>
  <c r="M20" i="428"/>
  <c r="M8" i="428"/>
  <c r="C17" i="418"/>
  <c r="C18" i="418"/>
  <c r="C18" i="417"/>
  <c r="C19" i="417" s="1"/>
  <c r="B12" i="415"/>
  <c r="B24" i="415" s="1"/>
  <c r="K29" i="413"/>
  <c r="H8" i="409"/>
  <c r="H14" i="409"/>
  <c r="G8" i="409"/>
  <c r="E8" i="409"/>
  <c r="D8" i="409"/>
  <c r="D14" i="409" s="1"/>
  <c r="C31" i="450"/>
  <c r="G31" i="450"/>
  <c r="D31" i="450"/>
  <c r="E31" i="450"/>
  <c r="F31" i="450"/>
  <c r="H31" i="450"/>
  <c r="I31" i="450"/>
  <c r="D20" i="450"/>
  <c r="F20" i="450"/>
  <c r="G20" i="450"/>
  <c r="H20" i="450"/>
  <c r="I20" i="450"/>
  <c r="C20" i="450"/>
  <c r="J20" i="450" s="1"/>
  <c r="F9" i="450"/>
  <c r="D9" i="450"/>
  <c r="E9" i="450"/>
  <c r="G9" i="450"/>
  <c r="H9" i="450"/>
  <c r="I9" i="450"/>
  <c r="J9" i="450"/>
  <c r="K9" i="450"/>
  <c r="L9" i="450"/>
  <c r="B65" i="458"/>
  <c r="C12" i="448"/>
  <c r="C100" i="443"/>
  <c r="C82" i="443"/>
  <c r="D16" i="465"/>
  <c r="W8" i="430"/>
  <c r="O22" i="430"/>
  <c r="O8" i="430"/>
  <c r="C60" i="449"/>
  <c r="C54" i="449"/>
  <c r="C28" i="449"/>
  <c r="C38" i="449"/>
  <c r="C44" i="449" s="1"/>
  <c r="Q103" i="438"/>
  <c r="Q10" i="438"/>
  <c r="Q100" i="438"/>
  <c r="P26" i="454"/>
  <c r="O26" i="454"/>
  <c r="O23" i="454" s="1"/>
  <c r="M26" i="454"/>
  <c r="N26" i="454"/>
  <c r="L26" i="454"/>
  <c r="K26" i="454"/>
  <c r="J26" i="454"/>
  <c r="I26" i="454"/>
  <c r="H26" i="454"/>
  <c r="G26" i="454"/>
  <c r="G23" i="454" s="1"/>
  <c r="F26" i="454"/>
  <c r="E26" i="454"/>
  <c r="D26" i="454"/>
  <c r="C26" i="454"/>
  <c r="Q21" i="454"/>
  <c r="P21" i="454"/>
  <c r="O21" i="454"/>
  <c r="N21" i="454"/>
  <c r="N18" i="454" s="1"/>
  <c r="M21" i="454"/>
  <c r="L21" i="454"/>
  <c r="K21" i="454"/>
  <c r="J21" i="454"/>
  <c r="I21" i="454"/>
  <c r="H21" i="454"/>
  <c r="G21" i="454"/>
  <c r="F21" i="454"/>
  <c r="F18" i="454" s="1"/>
  <c r="E21" i="454"/>
  <c r="D21" i="454"/>
  <c r="C21" i="454"/>
  <c r="O15" i="454"/>
  <c r="N15" i="454"/>
  <c r="M15" i="454"/>
  <c r="L15" i="454"/>
  <c r="K15" i="454"/>
  <c r="K12" i="454" s="1"/>
  <c r="J15" i="454"/>
  <c r="I15" i="454"/>
  <c r="H15" i="454"/>
  <c r="G15" i="454"/>
  <c r="F15" i="454"/>
  <c r="E15" i="454"/>
  <c r="D15" i="454"/>
  <c r="N10" i="454"/>
  <c r="N7" i="454" s="1"/>
  <c r="P10" i="454"/>
  <c r="O10" i="454"/>
  <c r="M10" i="454"/>
  <c r="L10" i="454"/>
  <c r="K10" i="454"/>
  <c r="J10" i="454"/>
  <c r="I10" i="454"/>
  <c r="H10" i="454"/>
  <c r="G10" i="454"/>
  <c r="F10" i="454"/>
  <c r="E10" i="454"/>
  <c r="D10" i="454"/>
  <c r="C10" i="454"/>
  <c r="C65" i="458"/>
  <c r="B56" i="458"/>
  <c r="T303" i="437"/>
  <c r="S303" i="437"/>
  <c r="R303" i="437"/>
  <c r="Q303" i="437"/>
  <c r="P303" i="437"/>
  <c r="O303" i="437"/>
  <c r="N303" i="437"/>
  <c r="M303" i="437"/>
  <c r="L303" i="437"/>
  <c r="K303" i="437"/>
  <c r="D303" i="437"/>
  <c r="D37" i="456"/>
  <c r="J12" i="448"/>
  <c r="I12" i="448"/>
  <c r="H12" i="448"/>
  <c r="D12" i="448"/>
  <c r="E12" i="448"/>
  <c r="C32" i="448"/>
  <c r="G13" i="448"/>
  <c r="C74" i="443"/>
  <c r="E100" i="443"/>
  <c r="F100" i="443"/>
  <c r="C99" i="443"/>
  <c r="D122" i="443"/>
  <c r="D121" i="443" s="1"/>
  <c r="E122" i="443"/>
  <c r="F122" i="443"/>
  <c r="J66" i="465"/>
  <c r="J62" i="465" s="1"/>
  <c r="J61" i="465"/>
  <c r="J57" i="465" s="1"/>
  <c r="J56" i="465"/>
  <c r="J52" i="465"/>
  <c r="M16" i="465"/>
  <c r="L16" i="465"/>
  <c r="K16" i="465"/>
  <c r="J16" i="465"/>
  <c r="I16" i="465"/>
  <c r="H16" i="465"/>
  <c r="G16" i="465"/>
  <c r="F16" i="465"/>
  <c r="E16" i="465"/>
  <c r="C26" i="417"/>
  <c r="D32" i="448"/>
  <c r="I32" i="448"/>
  <c r="H32" i="448"/>
  <c r="D26" i="411"/>
  <c r="E26" i="411"/>
  <c r="F26" i="411"/>
  <c r="C26" i="411"/>
  <c r="D9" i="451"/>
  <c r="E9" i="451"/>
  <c r="F9" i="451"/>
  <c r="G9" i="451"/>
  <c r="H9" i="451"/>
  <c r="H7" i="451" s="1"/>
  <c r="I9" i="451"/>
  <c r="J9" i="451"/>
  <c r="K9" i="451"/>
  <c r="L9" i="451"/>
  <c r="M9" i="451"/>
  <c r="N9" i="451"/>
  <c r="O9" i="451"/>
  <c r="P9" i="451"/>
  <c r="P7" i="451" s="1"/>
  <c r="Q9" i="451"/>
  <c r="R9" i="451"/>
  <c r="S9" i="451"/>
  <c r="T9" i="451"/>
  <c r="U9" i="451"/>
  <c r="V9" i="451"/>
  <c r="W9" i="451"/>
  <c r="X9" i="451"/>
  <c r="X7" i="451" s="1"/>
  <c r="Y9" i="451"/>
  <c r="Z9" i="451"/>
  <c r="AA9" i="451"/>
  <c r="AB9" i="451"/>
  <c r="AC9" i="451"/>
  <c r="AD9" i="451"/>
  <c r="AE9" i="451"/>
  <c r="AF9" i="451"/>
  <c r="AF7" i="451" s="1"/>
  <c r="AG9" i="451"/>
  <c r="AH9" i="451"/>
  <c r="AI9" i="451"/>
  <c r="AJ9" i="451"/>
  <c r="AK9" i="451"/>
  <c r="AL9" i="451"/>
  <c r="AM9" i="451"/>
  <c r="AN9" i="451"/>
  <c r="AN7" i="451" s="1"/>
  <c r="AO9" i="451"/>
  <c r="AP9" i="451"/>
  <c r="AQ9" i="451"/>
  <c r="AR9" i="451"/>
  <c r="AS9" i="451"/>
  <c r="AT9" i="451"/>
  <c r="AU9" i="451"/>
  <c r="AV9" i="451"/>
  <c r="AV7" i="451" s="1"/>
  <c r="AW9" i="451"/>
  <c r="AX9" i="451"/>
  <c r="AY9" i="451"/>
  <c r="AZ9" i="451"/>
  <c r="BA9" i="451"/>
  <c r="BB9" i="451"/>
  <c r="C9" i="451"/>
  <c r="I57" i="450"/>
  <c r="I56" i="450"/>
  <c r="J32" i="448"/>
  <c r="C45" i="448"/>
  <c r="P11" i="476"/>
  <c r="P12" i="476"/>
  <c r="P7" i="476" s="1"/>
  <c r="P10" i="476"/>
  <c r="C7" i="429"/>
  <c r="N19" i="413"/>
  <c r="N20" i="413"/>
  <c r="N22" i="413"/>
  <c r="N23" i="413"/>
  <c r="N24" i="413"/>
  <c r="N9" i="413"/>
  <c r="N10" i="413"/>
  <c r="N11" i="413"/>
  <c r="N12" i="413"/>
  <c r="D24" i="430"/>
  <c r="T286" i="478"/>
  <c r="K286" i="478"/>
  <c r="K401" i="437"/>
  <c r="T401" i="437"/>
  <c r="T11" i="437"/>
  <c r="E121" i="443"/>
  <c r="F121" i="443"/>
  <c r="D99" i="443"/>
  <c r="D116" i="443" s="1"/>
  <c r="E99" i="443"/>
  <c r="F99" i="443"/>
  <c r="K11" i="437"/>
  <c r="K109" i="437"/>
  <c r="D56" i="465"/>
  <c r="E56" i="465"/>
  <c r="F56" i="465"/>
  <c r="G56" i="465"/>
  <c r="H56" i="465"/>
  <c r="I56" i="465"/>
  <c r="K56" i="465"/>
  <c r="L56" i="465"/>
  <c r="M56" i="465"/>
  <c r="C56" i="465"/>
  <c r="N56" i="465" s="1"/>
  <c r="D61" i="465"/>
  <c r="D57" i="465" s="1"/>
  <c r="E61" i="465"/>
  <c r="E57" i="465" s="1"/>
  <c r="F61" i="465"/>
  <c r="F57" i="465"/>
  <c r="G61" i="465"/>
  <c r="G57" i="465"/>
  <c r="H61" i="465"/>
  <c r="H57" i="465" s="1"/>
  <c r="I61" i="465"/>
  <c r="I57" i="465" s="1"/>
  <c r="K61" i="465"/>
  <c r="K57" i="465"/>
  <c r="L61" i="465"/>
  <c r="L57" i="465"/>
  <c r="M61" i="465"/>
  <c r="M57" i="465" s="1"/>
  <c r="D66" i="465"/>
  <c r="E66" i="465"/>
  <c r="F66" i="465"/>
  <c r="G66" i="465"/>
  <c r="G62" i="465" s="1"/>
  <c r="H66" i="465"/>
  <c r="I66" i="465"/>
  <c r="M66" i="465"/>
  <c r="C66" i="465"/>
  <c r="C62" i="465" s="1"/>
  <c r="K297" i="437"/>
  <c r="Q51" i="438"/>
  <c r="T355" i="437"/>
  <c r="T376" i="437"/>
  <c r="T371" i="437" s="1"/>
  <c r="T393" i="437"/>
  <c r="J243" i="437"/>
  <c r="P9" i="433"/>
  <c r="P7" i="433" s="1"/>
  <c r="F22" i="456"/>
  <c r="G22" i="456"/>
  <c r="H22" i="456"/>
  <c r="I22" i="456"/>
  <c r="J22" i="456"/>
  <c r="J42" i="456" s="1"/>
  <c r="K22" i="456"/>
  <c r="L22" i="456"/>
  <c r="M22" i="456"/>
  <c r="M42" i="456" s="1"/>
  <c r="N22" i="456"/>
  <c r="O22" i="456"/>
  <c r="O42" i="456" s="1"/>
  <c r="P22" i="456"/>
  <c r="Q22" i="456"/>
  <c r="E22" i="456"/>
  <c r="E42" i="456" s="1"/>
  <c r="D42" i="456" s="1"/>
  <c r="C21" i="463"/>
  <c r="B36" i="459"/>
  <c r="AX12" i="458"/>
  <c r="AW12" i="458"/>
  <c r="AQ27" i="458"/>
  <c r="AP27" i="458"/>
  <c r="AJ27" i="458"/>
  <c r="AX27" i="458" s="1"/>
  <c r="AI27" i="458"/>
  <c r="AC27" i="458"/>
  <c r="AB27" i="458"/>
  <c r="V27" i="458"/>
  <c r="U27" i="458"/>
  <c r="O27" i="458"/>
  <c r="G56" i="458"/>
  <c r="N27" i="458"/>
  <c r="G27" i="458"/>
  <c r="H27" i="458"/>
  <c r="F27" i="458"/>
  <c r="H65" i="457"/>
  <c r="F139" i="441"/>
  <c r="F71" i="441"/>
  <c r="Y10" i="433"/>
  <c r="P10" i="433"/>
  <c r="P11" i="433"/>
  <c r="P12" i="433"/>
  <c r="P13" i="433"/>
  <c r="N10" i="432"/>
  <c r="O10" i="431"/>
  <c r="N11" i="432"/>
  <c r="N12" i="432"/>
  <c r="N7" i="432" s="1"/>
  <c r="N13" i="432"/>
  <c r="X11" i="431"/>
  <c r="X7" i="431" s="1"/>
  <c r="X12" i="431"/>
  <c r="O12" i="431"/>
  <c r="J75" i="424"/>
  <c r="J74" i="424"/>
  <c r="K8" i="422"/>
  <c r="B27" i="416"/>
  <c r="B39" i="416" s="1"/>
  <c r="B20" i="416"/>
  <c r="E35" i="414"/>
  <c r="K40" i="413"/>
  <c r="M25" i="413"/>
  <c r="I25" i="413"/>
  <c r="M392" i="437"/>
  <c r="N392" i="437"/>
  <c r="P392" i="437"/>
  <c r="Q392" i="437"/>
  <c r="R392" i="437"/>
  <c r="E364" i="437"/>
  <c r="F364" i="437"/>
  <c r="G364" i="437"/>
  <c r="H364" i="437"/>
  <c r="I364" i="437"/>
  <c r="J364" i="437"/>
  <c r="D38" i="456"/>
  <c r="Q41" i="456"/>
  <c r="P41" i="456"/>
  <c r="O41" i="456"/>
  <c r="N41" i="456"/>
  <c r="N42" i="456" s="1"/>
  <c r="M41" i="456"/>
  <c r="L41" i="456"/>
  <c r="K41" i="456"/>
  <c r="K42" i="456" s="1"/>
  <c r="J41" i="456"/>
  <c r="I41" i="456"/>
  <c r="I42" i="456" s="1"/>
  <c r="H41" i="456"/>
  <c r="H42" i="456"/>
  <c r="G41" i="456"/>
  <c r="G42" i="456"/>
  <c r="F41" i="456"/>
  <c r="Q42" i="456"/>
  <c r="P42" i="456"/>
  <c r="W28" i="430"/>
  <c r="W29" i="430"/>
  <c r="W30" i="430"/>
  <c r="W31" i="430"/>
  <c r="W32" i="430"/>
  <c r="W33" i="430"/>
  <c r="W34" i="430"/>
  <c r="W35" i="430"/>
  <c r="W36" i="430"/>
  <c r="W37" i="430"/>
  <c r="W38" i="430"/>
  <c r="W39" i="430"/>
  <c r="W40" i="430"/>
  <c r="W41" i="430"/>
  <c r="W42" i="430"/>
  <c r="O30" i="430"/>
  <c r="O28" i="430"/>
  <c r="O29" i="430"/>
  <c r="O31" i="430"/>
  <c r="O32" i="430"/>
  <c r="O33" i="430"/>
  <c r="O34" i="430"/>
  <c r="O35" i="430"/>
  <c r="O36" i="430"/>
  <c r="O37" i="430"/>
  <c r="O38" i="430"/>
  <c r="O39" i="430"/>
  <c r="O40" i="430"/>
  <c r="O41" i="430"/>
  <c r="O42" i="430"/>
  <c r="W10" i="430"/>
  <c r="W24" i="430" s="1"/>
  <c r="W11" i="430"/>
  <c r="W12" i="430"/>
  <c r="W13" i="430"/>
  <c r="W14" i="430"/>
  <c r="W15" i="430"/>
  <c r="W16" i="430"/>
  <c r="W17" i="430"/>
  <c r="W18" i="430"/>
  <c r="W19" i="430"/>
  <c r="W20" i="430"/>
  <c r="W21" i="430"/>
  <c r="W22" i="430"/>
  <c r="W23" i="430"/>
  <c r="O9" i="430"/>
  <c r="O10" i="430"/>
  <c r="O11" i="430"/>
  <c r="O12" i="430"/>
  <c r="O13" i="430"/>
  <c r="O14" i="430"/>
  <c r="O15" i="430"/>
  <c r="O17" i="430"/>
  <c r="O18" i="430"/>
  <c r="O19" i="430"/>
  <c r="O20" i="430"/>
  <c r="O21" i="430"/>
  <c r="O23" i="430"/>
  <c r="D9" i="456"/>
  <c r="D10" i="456"/>
  <c r="D11" i="456"/>
  <c r="D12" i="456"/>
  <c r="D13" i="456"/>
  <c r="D14" i="456"/>
  <c r="D15" i="456"/>
  <c r="D16" i="456"/>
  <c r="D17" i="456"/>
  <c r="D18" i="456"/>
  <c r="D19" i="456"/>
  <c r="D20" i="456"/>
  <c r="D21" i="456"/>
  <c r="D24" i="456"/>
  <c r="D25" i="456"/>
  <c r="D26" i="456"/>
  <c r="D27" i="456"/>
  <c r="D28" i="456"/>
  <c r="D29" i="456"/>
  <c r="D30" i="456"/>
  <c r="D31" i="456"/>
  <c r="D32" i="456"/>
  <c r="D33" i="456"/>
  <c r="D34" i="456"/>
  <c r="D35" i="456"/>
  <c r="D36" i="456"/>
  <c r="D39" i="456"/>
  <c r="D40" i="456"/>
  <c r="D8" i="456"/>
  <c r="L42" i="456"/>
  <c r="F42" i="456"/>
  <c r="E44" i="455"/>
  <c r="C44" i="455" s="1"/>
  <c r="F44" i="455"/>
  <c r="G44" i="455"/>
  <c r="H44" i="455"/>
  <c r="I44" i="455"/>
  <c r="J44" i="455"/>
  <c r="K44" i="455"/>
  <c r="L44" i="455"/>
  <c r="M44" i="455"/>
  <c r="N44" i="455"/>
  <c r="O44" i="455"/>
  <c r="P44" i="455"/>
  <c r="D7" i="454"/>
  <c r="E350" i="437"/>
  <c r="F350" i="437"/>
  <c r="G350" i="437"/>
  <c r="H350" i="437"/>
  <c r="I350" i="437"/>
  <c r="J350" i="437"/>
  <c r="E343" i="437"/>
  <c r="F343" i="437"/>
  <c r="G343" i="437"/>
  <c r="H343" i="437"/>
  <c r="I343" i="437"/>
  <c r="J343" i="437"/>
  <c r="P7" i="454"/>
  <c r="B27" i="458"/>
  <c r="B83" i="458" s="1"/>
  <c r="C37" i="455"/>
  <c r="C24" i="455"/>
  <c r="J19" i="450"/>
  <c r="G8" i="448"/>
  <c r="C8" i="471"/>
  <c r="V9" i="432"/>
  <c r="W27" i="430"/>
  <c r="O27" i="430"/>
  <c r="K24" i="430"/>
  <c r="J24" i="430"/>
  <c r="M21" i="428"/>
  <c r="D29" i="422"/>
  <c r="G45" i="413"/>
  <c r="K41" i="413"/>
  <c r="T72" i="437"/>
  <c r="T70" i="437"/>
  <c r="T64" i="437"/>
  <c r="T62" i="437"/>
  <c r="T58" i="437"/>
  <c r="T56" i="437"/>
  <c r="T52" i="437"/>
  <c r="T50" i="437"/>
  <c r="T46" i="437"/>
  <c r="T44" i="437"/>
  <c r="T40" i="437"/>
  <c r="T38" i="437"/>
  <c r="T34" i="437"/>
  <c r="T32" i="437"/>
  <c r="T28" i="437"/>
  <c r="T26" i="437"/>
  <c r="T22" i="437"/>
  <c r="T20" i="437"/>
  <c r="T16" i="437"/>
  <c r="T14" i="437"/>
  <c r="T10" i="437"/>
  <c r="T8" i="437"/>
  <c r="D277" i="478"/>
  <c r="S270" i="478"/>
  <c r="Q270" i="478"/>
  <c r="P270" i="478"/>
  <c r="O270" i="478"/>
  <c r="N270" i="478"/>
  <c r="M270" i="478"/>
  <c r="L270" i="478"/>
  <c r="J270" i="478"/>
  <c r="H270" i="478"/>
  <c r="G270" i="478"/>
  <c r="F270" i="478"/>
  <c r="E270" i="478"/>
  <c r="S268" i="478"/>
  <c r="S263" i="478" s="1"/>
  <c r="R268" i="478"/>
  <c r="R263" i="478"/>
  <c r="Q268" i="478"/>
  <c r="Q263" i="478"/>
  <c r="P268" i="478"/>
  <c r="P263" i="478"/>
  <c r="O268" i="478"/>
  <c r="N268" i="478"/>
  <c r="N263" i="478"/>
  <c r="M268" i="478"/>
  <c r="M263" i="478"/>
  <c r="J268" i="478"/>
  <c r="J263" i="478"/>
  <c r="I268" i="478"/>
  <c r="I263" i="478" s="1"/>
  <c r="H268" i="478"/>
  <c r="H263" i="478"/>
  <c r="G268" i="478"/>
  <c r="G263" i="478"/>
  <c r="F268" i="478"/>
  <c r="F263" i="478" s="1"/>
  <c r="E268" i="478"/>
  <c r="D268" i="478"/>
  <c r="D263" i="478"/>
  <c r="S261" i="478"/>
  <c r="S256" i="478"/>
  <c r="R261" i="478"/>
  <c r="R256" i="478" s="1"/>
  <c r="Q261" i="478"/>
  <c r="Q256" i="478" s="1"/>
  <c r="P261" i="478"/>
  <c r="P256" i="478"/>
  <c r="O261" i="478"/>
  <c r="O256" i="478"/>
  <c r="N261" i="478"/>
  <c r="N256" i="478" s="1"/>
  <c r="M261" i="478"/>
  <c r="L261" i="478"/>
  <c r="L256" i="478"/>
  <c r="J261" i="478"/>
  <c r="J256" i="478"/>
  <c r="I261" i="478"/>
  <c r="I256" i="478" s="1"/>
  <c r="H261" i="478"/>
  <c r="G261" i="478"/>
  <c r="G256" i="478"/>
  <c r="F261" i="478"/>
  <c r="F256" i="478"/>
  <c r="E261" i="478"/>
  <c r="E256" i="478" s="1"/>
  <c r="D261" i="478"/>
  <c r="D256" i="478" s="1"/>
  <c r="S249" i="478"/>
  <c r="R249" i="478"/>
  <c r="Q249" i="478"/>
  <c r="P249" i="478"/>
  <c r="N249" i="478"/>
  <c r="M249" i="478"/>
  <c r="L249" i="478"/>
  <c r="J249" i="478"/>
  <c r="I249" i="478"/>
  <c r="H249" i="478"/>
  <c r="G249" i="478"/>
  <c r="F249" i="478"/>
  <c r="E249" i="478"/>
  <c r="D249" i="478"/>
  <c r="S247" i="478"/>
  <c r="S241" i="478" s="1"/>
  <c r="R247" i="478"/>
  <c r="R241" i="478"/>
  <c r="Q247" i="478"/>
  <c r="Q241" i="478"/>
  <c r="P247" i="478"/>
  <c r="P241" i="478" s="1"/>
  <c r="O247" i="478"/>
  <c r="N247" i="478"/>
  <c r="N241" i="478"/>
  <c r="M247" i="478"/>
  <c r="M241" i="478"/>
  <c r="L247" i="478"/>
  <c r="L241" i="478" s="1"/>
  <c r="J247" i="478"/>
  <c r="J241" i="478" s="1"/>
  <c r="I247" i="478"/>
  <c r="I241" i="478"/>
  <c r="H247" i="478"/>
  <c r="H241" i="478"/>
  <c r="G247" i="478"/>
  <c r="G241" i="478" s="1"/>
  <c r="F247" i="478"/>
  <c r="F241" i="478" s="1"/>
  <c r="E247" i="478"/>
  <c r="K247" i="478" s="1"/>
  <c r="K241" i="478" s="1"/>
  <c r="D247" i="478"/>
  <c r="D241" i="478" s="1"/>
  <c r="S237" i="478"/>
  <c r="S233" i="478" s="1"/>
  <c r="R237" i="478"/>
  <c r="R233" i="478"/>
  <c r="Q237" i="478"/>
  <c r="Q233" i="478"/>
  <c r="P237" i="478"/>
  <c r="P233" i="478" s="1"/>
  <c r="O237" i="478"/>
  <c r="O233" i="478" s="1"/>
  <c r="N237" i="478"/>
  <c r="N233" i="478"/>
  <c r="M237" i="478"/>
  <c r="M233" i="478"/>
  <c r="L237" i="478"/>
  <c r="L233" i="478" s="1"/>
  <c r="J237" i="478"/>
  <c r="J233" i="478" s="1"/>
  <c r="I237" i="478"/>
  <c r="I233" i="478"/>
  <c r="H237" i="478"/>
  <c r="H233" i="478"/>
  <c r="G237" i="478"/>
  <c r="G233" i="478" s="1"/>
  <c r="F237" i="478"/>
  <c r="F233" i="478" s="1"/>
  <c r="E237" i="478"/>
  <c r="E233" i="478"/>
  <c r="D237" i="478"/>
  <c r="D233" i="478"/>
  <c r="L227" i="478"/>
  <c r="R227" i="478"/>
  <c r="Q227" i="478"/>
  <c r="P227" i="478"/>
  <c r="O227" i="478"/>
  <c r="N227" i="478"/>
  <c r="J227" i="478"/>
  <c r="I227" i="478"/>
  <c r="H227" i="478"/>
  <c r="G227" i="478"/>
  <c r="F227" i="478"/>
  <c r="E227" i="478"/>
  <c r="D227" i="478"/>
  <c r="S225" i="478"/>
  <c r="S221" i="478"/>
  <c r="R225" i="478"/>
  <c r="R221" i="478" s="1"/>
  <c r="Q225" i="478"/>
  <c r="Q221" i="478" s="1"/>
  <c r="P225" i="478"/>
  <c r="P221" i="478"/>
  <c r="O225" i="478"/>
  <c r="O221" i="478"/>
  <c r="N225" i="478"/>
  <c r="N221" i="478" s="1"/>
  <c r="M225" i="478"/>
  <c r="M221" i="478" s="1"/>
  <c r="L225" i="478"/>
  <c r="L221" i="478"/>
  <c r="F225" i="478"/>
  <c r="F221" i="478"/>
  <c r="G225" i="478"/>
  <c r="G221" i="478" s="1"/>
  <c r="H225" i="478"/>
  <c r="H221" i="478" s="1"/>
  <c r="I225" i="478"/>
  <c r="I221" i="478"/>
  <c r="J225" i="478"/>
  <c r="J221" i="478"/>
  <c r="E225" i="478"/>
  <c r="D225" i="478"/>
  <c r="D221" i="478" s="1"/>
  <c r="K72" i="478"/>
  <c r="T111" i="478"/>
  <c r="T60" i="478"/>
  <c r="T47" i="478"/>
  <c r="T274" i="478"/>
  <c r="K39" i="478"/>
  <c r="Y9" i="433"/>
  <c r="Y9" i="476"/>
  <c r="Y12" i="476"/>
  <c r="Y11" i="476"/>
  <c r="Y7" i="476" s="1"/>
  <c r="Y10" i="476"/>
  <c r="Y13" i="433"/>
  <c r="Y12" i="433"/>
  <c r="Y11" i="433"/>
  <c r="V13" i="432"/>
  <c r="V12" i="432"/>
  <c r="V11" i="432"/>
  <c r="V10" i="432"/>
  <c r="V7" i="432" s="1"/>
  <c r="U25" i="428"/>
  <c r="U24" i="428"/>
  <c r="U22" i="428"/>
  <c r="U21" i="428"/>
  <c r="U20" i="428"/>
  <c r="U19" i="428"/>
  <c r="M25" i="428"/>
  <c r="M24" i="428"/>
  <c r="M22" i="428"/>
  <c r="M19" i="428"/>
  <c r="U14" i="428"/>
  <c r="U13" i="428"/>
  <c r="U11" i="428"/>
  <c r="U10" i="428"/>
  <c r="U9" i="428"/>
  <c r="M14" i="428"/>
  <c r="M13" i="428"/>
  <c r="M11" i="428"/>
  <c r="M10" i="428"/>
  <c r="M9" i="428"/>
  <c r="E241" i="478"/>
  <c r="Y7" i="433"/>
  <c r="D19" i="457"/>
  <c r="T207" i="437"/>
  <c r="J8" i="409"/>
  <c r="C32" i="407"/>
  <c r="C36" i="407"/>
  <c r="C29" i="401"/>
  <c r="G9" i="448"/>
  <c r="M8" i="450"/>
  <c r="F36" i="459"/>
  <c r="G74" i="458"/>
  <c r="G65" i="458"/>
  <c r="H56" i="458"/>
  <c r="B19" i="457"/>
  <c r="Q13" i="454"/>
  <c r="D22" i="455"/>
  <c r="D45" i="455"/>
  <c r="C8" i="455"/>
  <c r="C12" i="454"/>
  <c r="C7" i="451"/>
  <c r="K8" i="478"/>
  <c r="C76" i="444"/>
  <c r="C67" i="444"/>
  <c r="C18" i="444"/>
  <c r="C33" i="444"/>
  <c r="C50" i="444"/>
  <c r="B37" i="441"/>
  <c r="K79" i="424"/>
  <c r="D97" i="424"/>
  <c r="D96" i="424"/>
  <c r="D95" i="424"/>
  <c r="D76" i="424"/>
  <c r="D101" i="424"/>
  <c r="D75" i="424"/>
  <c r="D100" i="424"/>
  <c r="D74" i="424"/>
  <c r="D29" i="423"/>
  <c r="D28" i="423"/>
  <c r="D27" i="423"/>
  <c r="D54" i="422"/>
  <c r="D59" i="422"/>
  <c r="D55" i="422"/>
  <c r="D53" i="422"/>
  <c r="D57" i="422" s="1"/>
  <c r="D30" i="422"/>
  <c r="D28" i="422"/>
  <c r="K39" i="413"/>
  <c r="D35" i="413"/>
  <c r="B25" i="413"/>
  <c r="C116" i="443"/>
  <c r="E82" i="443"/>
  <c r="E52" i="443"/>
  <c r="E60" i="443"/>
  <c r="D52" i="443"/>
  <c r="C52" i="443"/>
  <c r="C60" i="443"/>
  <c r="C69" i="443" s="1"/>
  <c r="C85" i="444"/>
  <c r="D76" i="444"/>
  <c r="C20" i="471"/>
  <c r="G31" i="448"/>
  <c r="I45" i="448"/>
  <c r="J45" i="448"/>
  <c r="H45" i="448"/>
  <c r="D45" i="448"/>
  <c r="E45" i="448"/>
  <c r="F45" i="448"/>
  <c r="D99" i="424"/>
  <c r="E69" i="443"/>
  <c r="D63" i="422"/>
  <c r="L7" i="478"/>
  <c r="D19" i="437"/>
  <c r="F14" i="409"/>
  <c r="G37" i="448"/>
  <c r="G38" i="448"/>
  <c r="G39" i="448"/>
  <c r="G40" i="448"/>
  <c r="G41" i="448"/>
  <c r="G42" i="448"/>
  <c r="G43" i="448"/>
  <c r="G44" i="448"/>
  <c r="G36" i="448"/>
  <c r="G10" i="448"/>
  <c r="G11" i="448"/>
  <c r="G14" i="448"/>
  <c r="G15" i="448"/>
  <c r="G16" i="448"/>
  <c r="G17" i="448"/>
  <c r="G18" i="448"/>
  <c r="G19" i="448"/>
  <c r="G20" i="448"/>
  <c r="G21" i="448"/>
  <c r="G22" i="448"/>
  <c r="G23" i="448"/>
  <c r="G24" i="448"/>
  <c r="G25" i="448"/>
  <c r="G26" i="448"/>
  <c r="G27" i="448"/>
  <c r="G28" i="448"/>
  <c r="G29" i="448"/>
  <c r="G30" i="448"/>
  <c r="S277" i="478"/>
  <c r="R277" i="478"/>
  <c r="P277" i="478"/>
  <c r="O277" i="478"/>
  <c r="L277" i="478"/>
  <c r="J277" i="478"/>
  <c r="I277" i="478"/>
  <c r="H277" i="478"/>
  <c r="G277" i="478"/>
  <c r="E277" i="478"/>
  <c r="T281" i="478"/>
  <c r="L268" i="478"/>
  <c r="L263" i="478" s="1"/>
  <c r="T267" i="478"/>
  <c r="T264" i="478"/>
  <c r="T260" i="478"/>
  <c r="T257" i="478"/>
  <c r="T253" i="478"/>
  <c r="T250" i="478"/>
  <c r="T246" i="478"/>
  <c r="T243" i="478"/>
  <c r="T242" i="478"/>
  <c r="T236" i="478"/>
  <c r="T234" i="478"/>
  <c r="T230" i="478"/>
  <c r="T228" i="478"/>
  <c r="T224" i="478"/>
  <c r="T222" i="478"/>
  <c r="S219" i="478"/>
  <c r="S215" i="478"/>
  <c r="R219" i="478"/>
  <c r="R215" i="478"/>
  <c r="Q219" i="478"/>
  <c r="Q215" i="478"/>
  <c r="P219" i="478"/>
  <c r="P215" i="478" s="1"/>
  <c r="O219" i="478"/>
  <c r="O215" i="478"/>
  <c r="N219" i="478"/>
  <c r="N215" i="478"/>
  <c r="M219" i="478"/>
  <c r="M215" i="478" s="1"/>
  <c r="L219" i="478"/>
  <c r="L215" i="478" s="1"/>
  <c r="J219" i="478"/>
  <c r="J215" i="478"/>
  <c r="I219" i="478"/>
  <c r="I215" i="478"/>
  <c r="H219" i="478"/>
  <c r="H215" i="478" s="1"/>
  <c r="G219" i="478"/>
  <c r="G215" i="478" s="1"/>
  <c r="F219" i="478"/>
  <c r="K219" i="478" s="1"/>
  <c r="F215" i="478"/>
  <c r="E219" i="478"/>
  <c r="E215" i="478"/>
  <c r="D219" i="478"/>
  <c r="D215" i="478" s="1"/>
  <c r="T218" i="478"/>
  <c r="T216" i="478"/>
  <c r="S209" i="478"/>
  <c r="R209" i="478"/>
  <c r="Q209" i="478"/>
  <c r="P209" i="478"/>
  <c r="O209" i="478"/>
  <c r="N209" i="478"/>
  <c r="M209" i="478"/>
  <c r="L209" i="478"/>
  <c r="J209" i="478"/>
  <c r="I209" i="478"/>
  <c r="H209" i="478"/>
  <c r="G209" i="478"/>
  <c r="F209" i="478"/>
  <c r="D209" i="478"/>
  <c r="T212" i="478"/>
  <c r="T209" i="478" s="1"/>
  <c r="T210" i="478"/>
  <c r="S207" i="478"/>
  <c r="S202" i="478"/>
  <c r="R207" i="478"/>
  <c r="R202" i="478"/>
  <c r="Q207" i="478"/>
  <c r="Q202" i="478" s="1"/>
  <c r="P207" i="478"/>
  <c r="P202" i="478" s="1"/>
  <c r="O207" i="478"/>
  <c r="O202" i="478"/>
  <c r="N207" i="478"/>
  <c r="N202" i="478"/>
  <c r="M207" i="478"/>
  <c r="M202" i="478" s="1"/>
  <c r="L207" i="478"/>
  <c r="L202" i="478" s="1"/>
  <c r="J207" i="478"/>
  <c r="J202" i="478"/>
  <c r="I207" i="478"/>
  <c r="I202" i="478"/>
  <c r="H207" i="478"/>
  <c r="H202" i="478" s="1"/>
  <c r="G207" i="478"/>
  <c r="G202" i="478" s="1"/>
  <c r="F207" i="478"/>
  <c r="F202" i="478"/>
  <c r="E207" i="478"/>
  <c r="E202" i="478"/>
  <c r="D207" i="478"/>
  <c r="D202" i="478" s="1"/>
  <c r="T206" i="478"/>
  <c r="T203" i="478"/>
  <c r="S194" i="478"/>
  <c r="R194" i="478"/>
  <c r="Q194" i="478"/>
  <c r="P194" i="478"/>
  <c r="O194" i="478"/>
  <c r="N194" i="478"/>
  <c r="L194" i="478"/>
  <c r="J194" i="478"/>
  <c r="I194" i="478"/>
  <c r="H194" i="478"/>
  <c r="G194" i="478"/>
  <c r="F194" i="478"/>
  <c r="E194" i="478"/>
  <c r="D194" i="478"/>
  <c r="T197" i="478"/>
  <c r="T195" i="478"/>
  <c r="S188" i="478"/>
  <c r="R188" i="478"/>
  <c r="Q188" i="478"/>
  <c r="P188" i="478"/>
  <c r="O188" i="478"/>
  <c r="N188" i="478"/>
  <c r="M188" i="478"/>
  <c r="J188" i="478"/>
  <c r="I188" i="478"/>
  <c r="H188" i="478"/>
  <c r="G188" i="478"/>
  <c r="E188" i="478"/>
  <c r="D188" i="478"/>
  <c r="T191" i="478"/>
  <c r="T189" i="478"/>
  <c r="S182" i="478"/>
  <c r="R182" i="478"/>
  <c r="Q182" i="478"/>
  <c r="P182" i="478"/>
  <c r="O182" i="478"/>
  <c r="N182" i="478"/>
  <c r="L182" i="478"/>
  <c r="J182" i="478"/>
  <c r="I182" i="478"/>
  <c r="H182" i="478"/>
  <c r="G182" i="478"/>
  <c r="F182" i="478"/>
  <c r="E182" i="478"/>
  <c r="D182" i="478"/>
  <c r="T185" i="478"/>
  <c r="T183" i="478"/>
  <c r="S176" i="478"/>
  <c r="R176" i="478"/>
  <c r="Q176" i="478"/>
  <c r="P176" i="478"/>
  <c r="O176" i="478"/>
  <c r="N176" i="478"/>
  <c r="M176" i="478"/>
  <c r="L176" i="478"/>
  <c r="J176" i="478"/>
  <c r="I176" i="478"/>
  <c r="H176" i="478"/>
  <c r="G176" i="478"/>
  <c r="F176" i="478"/>
  <c r="E176" i="478"/>
  <c r="D176" i="478"/>
  <c r="T179" i="478"/>
  <c r="T177" i="478"/>
  <c r="S170" i="478"/>
  <c r="R170" i="478"/>
  <c r="Q170" i="478"/>
  <c r="P170" i="478"/>
  <c r="O170" i="478"/>
  <c r="N170" i="478"/>
  <c r="M170" i="478"/>
  <c r="L170" i="478"/>
  <c r="J170" i="478"/>
  <c r="I170" i="478"/>
  <c r="H170" i="478"/>
  <c r="G170" i="478"/>
  <c r="F170" i="478"/>
  <c r="E170" i="478"/>
  <c r="D170" i="478"/>
  <c r="T173" i="478"/>
  <c r="T171" i="478"/>
  <c r="S163" i="478"/>
  <c r="R163" i="478"/>
  <c r="Q163" i="478"/>
  <c r="P163" i="478"/>
  <c r="O163" i="478"/>
  <c r="N163" i="478"/>
  <c r="L163" i="478"/>
  <c r="J163" i="478"/>
  <c r="I163" i="478"/>
  <c r="H163" i="478"/>
  <c r="G163" i="478"/>
  <c r="F163" i="478"/>
  <c r="E163" i="478"/>
  <c r="D163" i="478"/>
  <c r="T167" i="478"/>
  <c r="T164" i="478"/>
  <c r="V159" i="478"/>
  <c r="V155" i="478" s="1"/>
  <c r="S159" i="478"/>
  <c r="S155" i="478"/>
  <c r="R159" i="478"/>
  <c r="R155" i="478"/>
  <c r="Q159" i="478"/>
  <c r="Q155" i="478" s="1"/>
  <c r="P159" i="478"/>
  <c r="P155" i="478" s="1"/>
  <c r="O159" i="478"/>
  <c r="O155" i="478"/>
  <c r="N159" i="478"/>
  <c r="N155" i="478"/>
  <c r="M159" i="478"/>
  <c r="M155" i="478" s="1"/>
  <c r="L159" i="478"/>
  <c r="L155" i="478"/>
  <c r="J159" i="478"/>
  <c r="J155" i="478" s="1"/>
  <c r="I159" i="478"/>
  <c r="I155" i="478" s="1"/>
  <c r="H159" i="478"/>
  <c r="H155" i="478"/>
  <c r="G159" i="478"/>
  <c r="G155" i="478"/>
  <c r="F159" i="478"/>
  <c r="F155" i="478" s="1"/>
  <c r="E159" i="478"/>
  <c r="D159" i="478"/>
  <c r="D155" i="478"/>
  <c r="T158" i="478"/>
  <c r="T156" i="478"/>
  <c r="T155" i="478" s="1"/>
  <c r="S149" i="478"/>
  <c r="R149" i="478"/>
  <c r="Q149" i="478"/>
  <c r="P149" i="478"/>
  <c r="O149" i="478"/>
  <c r="N149" i="478"/>
  <c r="M149" i="478"/>
  <c r="L149" i="478"/>
  <c r="J149" i="478"/>
  <c r="I149" i="478"/>
  <c r="H149" i="478"/>
  <c r="G149" i="478"/>
  <c r="F149" i="478"/>
  <c r="E149" i="478"/>
  <c r="D149" i="478"/>
  <c r="T152" i="478"/>
  <c r="T150" i="478"/>
  <c r="S147" i="478"/>
  <c r="S143" i="478"/>
  <c r="R147" i="478"/>
  <c r="R143" i="478"/>
  <c r="Q147" i="478"/>
  <c r="Q143" i="478" s="1"/>
  <c r="P147" i="478"/>
  <c r="P143" i="478" s="1"/>
  <c r="O147" i="478"/>
  <c r="O143" i="478"/>
  <c r="N147" i="478"/>
  <c r="N143" i="478"/>
  <c r="M147" i="478"/>
  <c r="L147" i="478"/>
  <c r="L143" i="478" s="1"/>
  <c r="J147" i="478"/>
  <c r="J143" i="478"/>
  <c r="I147" i="478"/>
  <c r="I143" i="478"/>
  <c r="H147" i="478"/>
  <c r="H143" i="478" s="1"/>
  <c r="G147" i="478"/>
  <c r="F147" i="478"/>
  <c r="F143" i="478"/>
  <c r="E147" i="478"/>
  <c r="E143" i="478"/>
  <c r="D147" i="478"/>
  <c r="D143" i="478" s="1"/>
  <c r="T146" i="478"/>
  <c r="T144" i="478"/>
  <c r="S141" i="478"/>
  <c r="S137" i="478"/>
  <c r="R141" i="478"/>
  <c r="R137" i="478"/>
  <c r="Q141" i="478"/>
  <c r="Q137" i="478" s="1"/>
  <c r="P141" i="478"/>
  <c r="P137" i="478" s="1"/>
  <c r="O141" i="478"/>
  <c r="O137" i="478"/>
  <c r="N141" i="478"/>
  <c r="N137" i="478"/>
  <c r="M141" i="478"/>
  <c r="L141" i="478"/>
  <c r="L137" i="478"/>
  <c r="J141" i="478"/>
  <c r="J137" i="478"/>
  <c r="I141" i="478"/>
  <c r="I137" i="478" s="1"/>
  <c r="H141" i="478"/>
  <c r="H137" i="478"/>
  <c r="G141" i="478"/>
  <c r="G137" i="478"/>
  <c r="F141" i="478"/>
  <c r="F137" i="478" s="1"/>
  <c r="E141" i="478"/>
  <c r="E137" i="478" s="1"/>
  <c r="D141" i="478"/>
  <c r="D137" i="478"/>
  <c r="T140" i="478"/>
  <c r="T138" i="478"/>
  <c r="S131" i="478"/>
  <c r="R131" i="478"/>
  <c r="Q131" i="478"/>
  <c r="P131" i="478"/>
  <c r="O131" i="478"/>
  <c r="N131" i="478"/>
  <c r="M131" i="478"/>
  <c r="L131" i="478"/>
  <c r="J131" i="478"/>
  <c r="I131" i="478"/>
  <c r="H131" i="478"/>
  <c r="G131" i="478"/>
  <c r="F131" i="478"/>
  <c r="E131" i="478"/>
  <c r="D131" i="478"/>
  <c r="T134" i="478"/>
  <c r="T132" i="478"/>
  <c r="S129" i="478"/>
  <c r="S124" i="478"/>
  <c r="R129" i="478"/>
  <c r="R124" i="478"/>
  <c r="Q129" i="478"/>
  <c r="Q124" i="478" s="1"/>
  <c r="P129" i="478"/>
  <c r="P124" i="478" s="1"/>
  <c r="O129" i="478"/>
  <c r="O124" i="478"/>
  <c r="N129" i="478"/>
  <c r="N124" i="478"/>
  <c r="M129" i="478"/>
  <c r="L129" i="478"/>
  <c r="L124" i="478" s="1"/>
  <c r="J129" i="478"/>
  <c r="J124" i="478"/>
  <c r="I129" i="478"/>
  <c r="I124" i="478"/>
  <c r="H129" i="478"/>
  <c r="H124" i="478" s="1"/>
  <c r="G129" i="478"/>
  <c r="F129" i="478"/>
  <c r="F124" i="478"/>
  <c r="E129" i="478"/>
  <c r="E124" i="478"/>
  <c r="D129" i="478"/>
  <c r="D124" i="478" s="1"/>
  <c r="T128" i="478"/>
  <c r="T125" i="478"/>
  <c r="V120" i="478"/>
  <c r="V116" i="478"/>
  <c r="S120" i="478"/>
  <c r="S116" i="478"/>
  <c r="R120" i="478"/>
  <c r="R116" i="478" s="1"/>
  <c r="Q120" i="478"/>
  <c r="Q116" i="478" s="1"/>
  <c r="P120" i="478"/>
  <c r="P116" i="478"/>
  <c r="O120" i="478"/>
  <c r="O116" i="478"/>
  <c r="N120" i="478"/>
  <c r="N116" i="478" s="1"/>
  <c r="M120" i="478"/>
  <c r="M116" i="478" s="1"/>
  <c r="L120" i="478"/>
  <c r="L116" i="478"/>
  <c r="J120" i="478"/>
  <c r="J116" i="478"/>
  <c r="I120" i="478"/>
  <c r="I116" i="478" s="1"/>
  <c r="H120" i="478"/>
  <c r="H116" i="478" s="1"/>
  <c r="G120" i="478"/>
  <c r="G116" i="478"/>
  <c r="F120" i="478"/>
  <c r="F116" i="478"/>
  <c r="E120" i="478"/>
  <c r="D120" i="478"/>
  <c r="D116" i="478" s="1"/>
  <c r="T119" i="478"/>
  <c r="T117" i="478"/>
  <c r="K117" i="478"/>
  <c r="S110" i="478"/>
  <c r="R110" i="478"/>
  <c r="Q110" i="478"/>
  <c r="P110" i="478"/>
  <c r="O110" i="478"/>
  <c r="N110" i="478"/>
  <c r="L110" i="478"/>
  <c r="J110" i="478"/>
  <c r="I110" i="478"/>
  <c r="H110" i="478"/>
  <c r="G110" i="478"/>
  <c r="F110" i="478"/>
  <c r="E110" i="478"/>
  <c r="D110" i="478"/>
  <c r="T113" i="478"/>
  <c r="T110" i="478" s="1"/>
  <c r="K111" i="478"/>
  <c r="S108" i="478"/>
  <c r="S104" i="478"/>
  <c r="R108" i="478"/>
  <c r="R104" i="478"/>
  <c r="Q108" i="478"/>
  <c r="Q104" i="478"/>
  <c r="P108" i="478"/>
  <c r="O108" i="478"/>
  <c r="O104" i="478"/>
  <c r="N108" i="478"/>
  <c r="N104" i="478"/>
  <c r="M108" i="478"/>
  <c r="L108" i="478"/>
  <c r="L104" i="478"/>
  <c r="J108" i="478"/>
  <c r="J104" i="478"/>
  <c r="I108" i="478"/>
  <c r="I104" i="478" s="1"/>
  <c r="H108" i="478"/>
  <c r="H104" i="478" s="1"/>
  <c r="G108" i="478"/>
  <c r="G104" i="478"/>
  <c r="F108" i="478"/>
  <c r="F104" i="478"/>
  <c r="E108" i="478"/>
  <c r="D108" i="478"/>
  <c r="D104" i="478" s="1"/>
  <c r="T107" i="478"/>
  <c r="T105" i="478"/>
  <c r="K105" i="478"/>
  <c r="S102" i="478"/>
  <c r="S98" i="478"/>
  <c r="R102" i="478"/>
  <c r="R98" i="478"/>
  <c r="Q102" i="478"/>
  <c r="Q98" i="478"/>
  <c r="P102" i="478"/>
  <c r="P98" i="478" s="1"/>
  <c r="O102" i="478"/>
  <c r="T102" i="478" s="1"/>
  <c r="O98" i="478"/>
  <c r="N102" i="478"/>
  <c r="N98" i="478"/>
  <c r="M102" i="478"/>
  <c r="M98" i="478"/>
  <c r="L102" i="478"/>
  <c r="L98" i="478" s="1"/>
  <c r="J102" i="478"/>
  <c r="J98" i="478"/>
  <c r="I102" i="478"/>
  <c r="I98" i="478"/>
  <c r="H102" i="478"/>
  <c r="H98" i="478"/>
  <c r="G102" i="478"/>
  <c r="F102" i="478"/>
  <c r="F98" i="478"/>
  <c r="E102" i="478"/>
  <c r="D102" i="478"/>
  <c r="D98" i="478" s="1"/>
  <c r="T101" i="478"/>
  <c r="T99" i="478"/>
  <c r="K99" i="478"/>
  <c r="S96" i="478"/>
  <c r="S92" i="478"/>
  <c r="R96" i="478"/>
  <c r="R92" i="478"/>
  <c r="Q96" i="478"/>
  <c r="Q92" i="478"/>
  <c r="P96" i="478"/>
  <c r="P92" i="478" s="1"/>
  <c r="O96" i="478"/>
  <c r="O92" i="478"/>
  <c r="N96" i="478"/>
  <c r="N92" i="478"/>
  <c r="M96" i="478"/>
  <c r="M92" i="478"/>
  <c r="L96" i="478"/>
  <c r="L92" i="478" s="1"/>
  <c r="J96" i="478"/>
  <c r="J92" i="478"/>
  <c r="I96" i="478"/>
  <c r="I92" i="478"/>
  <c r="H96" i="478"/>
  <c r="H92" i="478" s="1"/>
  <c r="G96" i="478"/>
  <c r="G92" i="478" s="1"/>
  <c r="F96" i="478"/>
  <c r="E96" i="478"/>
  <c r="E92" i="478" s="1"/>
  <c r="D96" i="478"/>
  <c r="D92" i="478" s="1"/>
  <c r="T95" i="478"/>
  <c r="T93" i="478"/>
  <c r="T92" i="478" s="1"/>
  <c r="K93" i="478"/>
  <c r="S90" i="478"/>
  <c r="S85" i="478"/>
  <c r="R90" i="478"/>
  <c r="R85" i="478"/>
  <c r="Q90" i="478"/>
  <c r="Q85" i="478"/>
  <c r="P90" i="478"/>
  <c r="P85" i="478" s="1"/>
  <c r="O90" i="478"/>
  <c r="O85" i="478"/>
  <c r="N90" i="478"/>
  <c r="N85" i="478"/>
  <c r="M90" i="478"/>
  <c r="M85" i="478"/>
  <c r="L90" i="478"/>
  <c r="L85" i="478" s="1"/>
  <c r="J90" i="478"/>
  <c r="J85" i="478"/>
  <c r="I90" i="478"/>
  <c r="I85" i="478"/>
  <c r="H90" i="478"/>
  <c r="H85" i="478"/>
  <c r="G90" i="478"/>
  <c r="G85" i="478" s="1"/>
  <c r="F90" i="478"/>
  <c r="K90" i="478" s="1"/>
  <c r="K85" i="478" s="1"/>
  <c r="F85" i="478"/>
  <c r="E90" i="478"/>
  <c r="E85" i="478"/>
  <c r="D90" i="478"/>
  <c r="D85" i="478" s="1"/>
  <c r="T89" i="478"/>
  <c r="T86" i="478"/>
  <c r="K86" i="478"/>
  <c r="V81" i="478"/>
  <c r="V77" i="478" s="1"/>
  <c r="S81" i="478"/>
  <c r="S77" i="478" s="1"/>
  <c r="R81" i="478"/>
  <c r="R77" i="478"/>
  <c r="Q81" i="478"/>
  <c r="Q77" i="478"/>
  <c r="P81" i="478"/>
  <c r="P77" i="478" s="1"/>
  <c r="O81" i="478"/>
  <c r="O77" i="478" s="1"/>
  <c r="N81" i="478"/>
  <c r="N77" i="478"/>
  <c r="M81" i="478"/>
  <c r="M77" i="478"/>
  <c r="L81" i="478"/>
  <c r="L77" i="478" s="1"/>
  <c r="J81" i="478"/>
  <c r="J77" i="478" s="1"/>
  <c r="I81" i="478"/>
  <c r="I77" i="478"/>
  <c r="H81" i="478"/>
  <c r="H77" i="478"/>
  <c r="G81" i="478"/>
  <c r="G77" i="478" s="1"/>
  <c r="F81" i="478"/>
  <c r="F77" i="478" s="1"/>
  <c r="E81" i="478"/>
  <c r="E77" i="478"/>
  <c r="D81" i="478"/>
  <c r="D77" i="478"/>
  <c r="T80" i="478"/>
  <c r="T78" i="478"/>
  <c r="K78" i="478"/>
  <c r="S71" i="478"/>
  <c r="R71" i="478"/>
  <c r="Q71" i="478"/>
  <c r="P71" i="478"/>
  <c r="O71" i="478"/>
  <c r="N71" i="478"/>
  <c r="M71" i="478"/>
  <c r="L71" i="478"/>
  <c r="J71" i="478"/>
  <c r="I71" i="478"/>
  <c r="H71" i="478"/>
  <c r="F71" i="478"/>
  <c r="E71" i="478"/>
  <c r="D71" i="478"/>
  <c r="T74" i="478"/>
  <c r="T72" i="478"/>
  <c r="S69" i="478"/>
  <c r="S65" i="478"/>
  <c r="R69" i="478"/>
  <c r="R65" i="478" s="1"/>
  <c r="Q69" i="478"/>
  <c r="Q65" i="478" s="1"/>
  <c r="P69" i="478"/>
  <c r="P65" i="478"/>
  <c r="O69" i="478"/>
  <c r="O65" i="478"/>
  <c r="N69" i="478"/>
  <c r="N65" i="478" s="1"/>
  <c r="M69" i="478"/>
  <c r="M65" i="478"/>
  <c r="L69" i="478"/>
  <c r="L65" i="478"/>
  <c r="J69" i="478"/>
  <c r="J65" i="478" s="1"/>
  <c r="I69" i="478"/>
  <c r="I65" i="478" s="1"/>
  <c r="H69" i="478"/>
  <c r="H65" i="478"/>
  <c r="G69" i="478"/>
  <c r="G65" i="478"/>
  <c r="F69" i="478"/>
  <c r="F65" i="478" s="1"/>
  <c r="E69" i="478"/>
  <c r="K69" i="478" s="1"/>
  <c r="D69" i="478"/>
  <c r="D65" i="478"/>
  <c r="T68" i="478"/>
  <c r="T66" i="478"/>
  <c r="K66" i="478"/>
  <c r="S63" i="478"/>
  <c r="S59" i="478" s="1"/>
  <c r="R63" i="478"/>
  <c r="R59" i="478" s="1"/>
  <c r="Q63" i="478"/>
  <c r="Q59" i="478" s="1"/>
  <c r="P63" i="478"/>
  <c r="P59" i="478"/>
  <c r="O63" i="478"/>
  <c r="O59" i="478" s="1"/>
  <c r="N63" i="478"/>
  <c r="N59" i="478" s="1"/>
  <c r="M63" i="478"/>
  <c r="M59" i="478" s="1"/>
  <c r="L63" i="478"/>
  <c r="L59" i="478"/>
  <c r="J63" i="478"/>
  <c r="J59" i="478" s="1"/>
  <c r="I63" i="478"/>
  <c r="I59" i="478" s="1"/>
  <c r="H63" i="478"/>
  <c r="H59" i="478" s="1"/>
  <c r="G63" i="478"/>
  <c r="G59" i="478"/>
  <c r="F63" i="478"/>
  <c r="F59" i="478" s="1"/>
  <c r="E63" i="478"/>
  <c r="D63" i="478"/>
  <c r="D59" i="478"/>
  <c r="T62" i="478"/>
  <c r="K60" i="478"/>
  <c r="S57" i="478"/>
  <c r="S53" i="478" s="1"/>
  <c r="R57" i="478"/>
  <c r="R53" i="478"/>
  <c r="Q57" i="478"/>
  <c r="Q53" i="478"/>
  <c r="P57" i="478"/>
  <c r="P53" i="478" s="1"/>
  <c r="O57" i="478"/>
  <c r="O53" i="478" s="1"/>
  <c r="N57" i="478"/>
  <c r="N53" i="478"/>
  <c r="M57" i="478"/>
  <c r="M53" i="478"/>
  <c r="L57" i="478"/>
  <c r="L53" i="478" s="1"/>
  <c r="J57" i="478"/>
  <c r="J53" i="478" s="1"/>
  <c r="I57" i="478"/>
  <c r="I53" i="478"/>
  <c r="H57" i="478"/>
  <c r="H53" i="478"/>
  <c r="G57" i="478"/>
  <c r="G53" i="478" s="1"/>
  <c r="F57" i="478"/>
  <c r="E57" i="478"/>
  <c r="D57" i="478"/>
  <c r="D53" i="478" s="1"/>
  <c r="T56" i="478"/>
  <c r="T54" i="478"/>
  <c r="K54" i="478"/>
  <c r="S51" i="478"/>
  <c r="S46" i="478" s="1"/>
  <c r="R51" i="478"/>
  <c r="R46" i="478"/>
  <c r="Q51" i="478"/>
  <c r="Q46" i="478"/>
  <c r="P51" i="478"/>
  <c r="P46" i="478" s="1"/>
  <c r="O51" i="478"/>
  <c r="N51" i="478"/>
  <c r="N46" i="478"/>
  <c r="M51" i="478"/>
  <c r="M46" i="478"/>
  <c r="L51" i="478"/>
  <c r="L46" i="478" s="1"/>
  <c r="J51" i="478"/>
  <c r="J46" i="478" s="1"/>
  <c r="I51" i="478"/>
  <c r="I46" i="478"/>
  <c r="H51" i="478"/>
  <c r="H46" i="478"/>
  <c r="G51" i="478"/>
  <c r="G46" i="478" s="1"/>
  <c r="F51" i="478"/>
  <c r="E51" i="478"/>
  <c r="E46" i="478"/>
  <c r="D51" i="478"/>
  <c r="D46" i="478"/>
  <c r="T50" i="478"/>
  <c r="K47" i="478"/>
  <c r="V38" i="478"/>
  <c r="S38" i="478"/>
  <c r="R38" i="478"/>
  <c r="Q38" i="478"/>
  <c r="P38" i="478"/>
  <c r="O38" i="478"/>
  <c r="N38" i="478"/>
  <c r="J38" i="478"/>
  <c r="I38" i="478"/>
  <c r="H38" i="478"/>
  <c r="G38" i="478"/>
  <c r="F38" i="478"/>
  <c r="D38" i="478"/>
  <c r="T41" i="478"/>
  <c r="T38" i="478" s="1"/>
  <c r="T39" i="478"/>
  <c r="U32" i="478"/>
  <c r="S32" i="478"/>
  <c r="R32" i="478"/>
  <c r="Q32" i="478"/>
  <c r="P32" i="478"/>
  <c r="O32" i="478"/>
  <c r="N32" i="478"/>
  <c r="M32" i="478"/>
  <c r="J32" i="478"/>
  <c r="I32" i="478"/>
  <c r="H32" i="478"/>
  <c r="G32" i="478"/>
  <c r="F32" i="478"/>
  <c r="D32" i="478"/>
  <c r="T35" i="478"/>
  <c r="T32" i="478" s="1"/>
  <c r="T33" i="478"/>
  <c r="K33" i="478"/>
  <c r="S26" i="478"/>
  <c r="R26" i="478"/>
  <c r="Q26" i="478"/>
  <c r="P26" i="478"/>
  <c r="O26" i="478"/>
  <c r="N26" i="478"/>
  <c r="M26" i="478"/>
  <c r="J26" i="478"/>
  <c r="I26" i="478"/>
  <c r="H26" i="478"/>
  <c r="G26" i="478"/>
  <c r="E26" i="478"/>
  <c r="D26" i="478"/>
  <c r="T29" i="478"/>
  <c r="T27" i="478"/>
  <c r="K27" i="478"/>
  <c r="S20" i="478"/>
  <c r="R20" i="478"/>
  <c r="Q20" i="478"/>
  <c r="P20" i="478"/>
  <c r="O20" i="478"/>
  <c r="N20" i="478"/>
  <c r="J20" i="478"/>
  <c r="I20" i="478"/>
  <c r="H20" i="478"/>
  <c r="G20" i="478"/>
  <c r="F20" i="478"/>
  <c r="E20" i="478"/>
  <c r="D20" i="478"/>
  <c r="T23" i="478"/>
  <c r="T21" i="478"/>
  <c r="K21" i="478"/>
  <c r="S14" i="478"/>
  <c r="R14" i="478"/>
  <c r="Q14" i="478"/>
  <c r="P14" i="478"/>
  <c r="O14" i="478"/>
  <c r="N14" i="478"/>
  <c r="L14" i="478"/>
  <c r="J14" i="478"/>
  <c r="I14" i="478"/>
  <c r="H14" i="478"/>
  <c r="G14" i="478"/>
  <c r="F14" i="478"/>
  <c r="D14" i="478"/>
  <c r="T17" i="478"/>
  <c r="T15" i="478"/>
  <c r="K15" i="478"/>
  <c r="S7" i="478"/>
  <c r="R7" i="478"/>
  <c r="Q7" i="478"/>
  <c r="P7" i="478"/>
  <c r="O7" i="478"/>
  <c r="N7" i="478"/>
  <c r="M7" i="478"/>
  <c r="J7" i="478"/>
  <c r="I7" i="478"/>
  <c r="H7" i="478"/>
  <c r="G7" i="478"/>
  <c r="F7" i="478"/>
  <c r="D7" i="478"/>
  <c r="T11" i="478"/>
  <c r="T8" i="478"/>
  <c r="M137" i="478"/>
  <c r="M182" i="478"/>
  <c r="T186" i="478"/>
  <c r="T182" i="478"/>
  <c r="N277" i="478"/>
  <c r="M163" i="478"/>
  <c r="T168" i="478"/>
  <c r="T159" i="478"/>
  <c r="M194" i="478"/>
  <c r="T198" i="478"/>
  <c r="E7" i="478"/>
  <c r="K12" i="478"/>
  <c r="K7" i="478"/>
  <c r="E98" i="478"/>
  <c r="M104" i="478"/>
  <c r="K213" i="478"/>
  <c r="K209" i="478" s="1"/>
  <c r="E209" i="478"/>
  <c r="F92" i="478"/>
  <c r="M110" i="478"/>
  <c r="T114" i="478"/>
  <c r="K186" i="478"/>
  <c r="K182" i="478" s="1"/>
  <c r="T18" i="478"/>
  <c r="M14" i="478"/>
  <c r="T24" i="478"/>
  <c r="M20" i="478"/>
  <c r="K30" i="478"/>
  <c r="K26" i="478" s="1"/>
  <c r="F26" i="478"/>
  <c r="E65" i="478"/>
  <c r="T75" i="478"/>
  <c r="T71" i="478"/>
  <c r="T98" i="478"/>
  <c r="T135" i="478"/>
  <c r="K141" i="478"/>
  <c r="K137" i="478" s="1"/>
  <c r="K168" i="478"/>
  <c r="K163" i="478"/>
  <c r="T174" i="478"/>
  <c r="T170" i="478"/>
  <c r="K180" i="478"/>
  <c r="K176" i="478" s="1"/>
  <c r="T180" i="478"/>
  <c r="K198" i="478"/>
  <c r="K194" i="478"/>
  <c r="T231" i="478"/>
  <c r="T227" i="478" s="1"/>
  <c r="K254" i="478"/>
  <c r="K249" i="478" s="1"/>
  <c r="T275" i="478"/>
  <c r="T270" i="478"/>
  <c r="K36" i="478"/>
  <c r="K32" i="478" s="1"/>
  <c r="E32" i="478"/>
  <c r="K75" i="478"/>
  <c r="K71" i="478" s="1"/>
  <c r="K153" i="478"/>
  <c r="K149" i="478"/>
  <c r="T153" i="478"/>
  <c r="T207" i="478"/>
  <c r="K42" i="478"/>
  <c r="K38" i="478" s="1"/>
  <c r="E38" i="478"/>
  <c r="K14" i="478"/>
  <c r="E14" i="478"/>
  <c r="K24" i="478"/>
  <c r="K20" i="478"/>
  <c r="T42" i="478"/>
  <c r="M38" i="478"/>
  <c r="T69" i="478"/>
  <c r="T65" i="478" s="1"/>
  <c r="K174" i="478"/>
  <c r="K170" i="478" s="1"/>
  <c r="T192" i="478"/>
  <c r="T188" i="478" s="1"/>
  <c r="T213" i="478"/>
  <c r="K231" i="478"/>
  <c r="K227" i="478" s="1"/>
  <c r="T237" i="478"/>
  <c r="T233" i="478"/>
  <c r="E53" i="478"/>
  <c r="T96" i="478"/>
  <c r="K135" i="478"/>
  <c r="K215" i="478"/>
  <c r="G71" i="478"/>
  <c r="T12" i="478"/>
  <c r="K114" i="478"/>
  <c r="K110" i="478"/>
  <c r="T120" i="478"/>
  <c r="T254" i="478"/>
  <c r="K275" i="478"/>
  <c r="K270" i="478" s="1"/>
  <c r="J36" i="459"/>
  <c r="C36" i="459"/>
  <c r="D36" i="459"/>
  <c r="G36" i="459"/>
  <c r="H36" i="459"/>
  <c r="I36" i="459"/>
  <c r="K36" i="459"/>
  <c r="L36" i="459"/>
  <c r="N36" i="459"/>
  <c r="O36" i="459"/>
  <c r="P36" i="459"/>
  <c r="Q36" i="459"/>
  <c r="R36" i="459"/>
  <c r="S36" i="459"/>
  <c r="T36" i="459"/>
  <c r="U36" i="459"/>
  <c r="V36" i="459"/>
  <c r="W36" i="459"/>
  <c r="X36" i="459"/>
  <c r="Y36" i="459"/>
  <c r="C74" i="458"/>
  <c r="AQ56" i="458"/>
  <c r="AP56" i="458"/>
  <c r="AJ56" i="458"/>
  <c r="AI56" i="458"/>
  <c r="AC56" i="458"/>
  <c r="AB56" i="458"/>
  <c r="V56" i="458"/>
  <c r="U56" i="458"/>
  <c r="U83" i="458" s="1"/>
  <c r="O56" i="458"/>
  <c r="O83" i="458" s="1"/>
  <c r="N56" i="458"/>
  <c r="G45" i="448"/>
  <c r="G47" i="448" s="1"/>
  <c r="L62" i="465"/>
  <c r="AR70" i="458"/>
  <c r="AT70" i="458"/>
  <c r="AU70" i="458"/>
  <c r="AV70" i="458"/>
  <c r="AW70" i="458"/>
  <c r="AX70" i="458"/>
  <c r="AR71" i="458"/>
  <c r="AT71" i="458"/>
  <c r="AU71" i="458"/>
  <c r="AV71" i="458"/>
  <c r="AW71" i="458"/>
  <c r="AX71" i="458"/>
  <c r="AR72" i="458"/>
  <c r="AT72" i="458"/>
  <c r="AU72" i="458"/>
  <c r="AV72" i="458"/>
  <c r="AW72" i="458"/>
  <c r="AX72" i="458"/>
  <c r="AT73" i="458"/>
  <c r="AU73" i="458"/>
  <c r="AV73" i="458"/>
  <c r="AW73" i="458"/>
  <c r="AX73" i="458"/>
  <c r="D74" i="458"/>
  <c r="E74" i="458"/>
  <c r="F74" i="458"/>
  <c r="H74" i="458"/>
  <c r="I74" i="458"/>
  <c r="J74" i="458"/>
  <c r="K74" i="458"/>
  <c r="L74" i="458"/>
  <c r="M74" i="458"/>
  <c r="N74" i="458"/>
  <c r="O74" i="458"/>
  <c r="P74" i="458"/>
  <c r="Q74" i="458"/>
  <c r="R74" i="458"/>
  <c r="S74" i="458"/>
  <c r="T74" i="458"/>
  <c r="U74" i="458"/>
  <c r="V74" i="458"/>
  <c r="W74" i="458"/>
  <c r="X74" i="458"/>
  <c r="Y74" i="458"/>
  <c r="Z74" i="458"/>
  <c r="AA74" i="458"/>
  <c r="AB74" i="458"/>
  <c r="AC74" i="458"/>
  <c r="AD74" i="458"/>
  <c r="AE74" i="458"/>
  <c r="AF74" i="458"/>
  <c r="AG74" i="458"/>
  <c r="AH74" i="458"/>
  <c r="AI74" i="458"/>
  <c r="AJ74" i="458"/>
  <c r="AK74" i="458"/>
  <c r="AL74" i="458"/>
  <c r="AM74" i="458"/>
  <c r="AN74" i="458"/>
  <c r="AO74" i="458"/>
  <c r="AP74" i="458"/>
  <c r="AQ74" i="458"/>
  <c r="AR61" i="458"/>
  <c r="AS61" i="458"/>
  <c r="AT61" i="458"/>
  <c r="AU61" i="458"/>
  <c r="AV61" i="458"/>
  <c r="AW61" i="458"/>
  <c r="AX61" i="458"/>
  <c r="AR62" i="458"/>
  <c r="AS62" i="458"/>
  <c r="AT62" i="458"/>
  <c r="AU62" i="458"/>
  <c r="AV62" i="458"/>
  <c r="AW62" i="458"/>
  <c r="AX62" i="458"/>
  <c r="AR63" i="458"/>
  <c r="AS63" i="458"/>
  <c r="AT63" i="458"/>
  <c r="AU63" i="458"/>
  <c r="AV63" i="458"/>
  <c r="AW63" i="458"/>
  <c r="AX63" i="458"/>
  <c r="D65" i="458"/>
  <c r="E65" i="458"/>
  <c r="F65" i="458"/>
  <c r="H65" i="458"/>
  <c r="I65" i="458"/>
  <c r="J65" i="458"/>
  <c r="K65" i="458"/>
  <c r="L65" i="458"/>
  <c r="M65" i="458"/>
  <c r="N65" i="458"/>
  <c r="N83" i="458" s="1"/>
  <c r="O65" i="458"/>
  <c r="P65" i="458"/>
  <c r="Q65" i="458"/>
  <c r="R65" i="458"/>
  <c r="S65" i="458"/>
  <c r="T65" i="458"/>
  <c r="U65" i="458"/>
  <c r="V65" i="458"/>
  <c r="V83" i="458" s="1"/>
  <c r="W65" i="458"/>
  <c r="X65" i="458"/>
  <c r="Y65" i="458"/>
  <c r="Z65" i="458"/>
  <c r="AA65" i="458"/>
  <c r="AB65" i="458"/>
  <c r="AC65" i="458"/>
  <c r="AD65" i="458"/>
  <c r="AE65" i="458"/>
  <c r="AF65" i="458"/>
  <c r="AG65" i="458"/>
  <c r="AH65" i="458"/>
  <c r="AI65" i="458"/>
  <c r="AJ65" i="458"/>
  <c r="AJ83" i="458" s="1"/>
  <c r="AK65" i="458"/>
  <c r="AL65" i="458"/>
  <c r="AM65" i="458"/>
  <c r="AN65" i="458"/>
  <c r="AO65" i="458"/>
  <c r="AP65" i="458"/>
  <c r="AQ65" i="458"/>
  <c r="C26" i="442"/>
  <c r="D26" i="442"/>
  <c r="E26" i="442"/>
  <c r="F26" i="442"/>
  <c r="G26" i="442"/>
  <c r="H26" i="442"/>
  <c r="I26" i="442"/>
  <c r="J26" i="442"/>
  <c r="K26" i="442"/>
  <c r="C105" i="441"/>
  <c r="D105" i="441"/>
  <c r="E105" i="441"/>
  <c r="F105" i="441"/>
  <c r="G105" i="441"/>
  <c r="H105" i="441"/>
  <c r="C139" i="441"/>
  <c r="D139" i="441"/>
  <c r="E139" i="441"/>
  <c r="G139" i="441"/>
  <c r="H139" i="441"/>
  <c r="B139" i="441"/>
  <c r="H71" i="441"/>
  <c r="G71" i="441"/>
  <c r="E71" i="441"/>
  <c r="D71" i="441"/>
  <c r="C71" i="441"/>
  <c r="C37" i="441"/>
  <c r="D37" i="441"/>
  <c r="E37" i="441"/>
  <c r="F37" i="441"/>
  <c r="G37" i="441"/>
  <c r="H37" i="441"/>
  <c r="C37" i="440"/>
  <c r="D37" i="440"/>
  <c r="E37" i="440"/>
  <c r="F37" i="440"/>
  <c r="G37" i="440"/>
  <c r="I37" i="440"/>
  <c r="J37" i="440"/>
  <c r="K37" i="440"/>
  <c r="L37" i="440"/>
  <c r="M37" i="440"/>
  <c r="N37" i="440"/>
  <c r="O37" i="440"/>
  <c r="P37" i="440"/>
  <c r="Q37" i="440"/>
  <c r="Q99" i="438"/>
  <c r="Q95" i="438"/>
  <c r="Q94" i="438"/>
  <c r="Q90" i="438"/>
  <c r="Q89" i="438"/>
  <c r="Q88" i="438" s="1"/>
  <c r="Q85" i="438"/>
  <c r="Q84" i="438"/>
  <c r="Q80" i="438"/>
  <c r="Q79" i="438"/>
  <c r="Q75" i="438"/>
  <c r="Q74" i="438"/>
  <c r="Q67" i="438"/>
  <c r="Q66" i="438"/>
  <c r="Q65" i="438" s="1"/>
  <c r="Q62" i="438"/>
  <c r="Q61" i="438"/>
  <c r="Q57" i="438"/>
  <c r="Q56" i="438"/>
  <c r="Q52" i="438"/>
  <c r="Q47" i="438"/>
  <c r="Q46" i="438"/>
  <c r="Q42" i="438"/>
  <c r="Q40" i="438" s="1"/>
  <c r="Q41" i="438"/>
  <c r="Q34" i="438"/>
  <c r="Q33" i="438"/>
  <c r="Q29" i="438"/>
  <c r="Q28" i="438"/>
  <c r="Q24" i="438"/>
  <c r="Q23" i="438"/>
  <c r="Q19" i="438"/>
  <c r="Q17" i="438" s="1"/>
  <c r="Q18" i="438"/>
  <c r="Q14" i="438"/>
  <c r="Q13" i="438"/>
  <c r="Q9" i="438"/>
  <c r="Q8" i="438"/>
  <c r="AR77" i="458"/>
  <c r="AS77" i="458"/>
  <c r="AT77" i="458"/>
  <c r="AU77" i="458"/>
  <c r="AV77" i="458"/>
  <c r="AW77" i="458"/>
  <c r="AX77" i="458"/>
  <c r="AR78" i="458"/>
  <c r="AS78" i="458"/>
  <c r="AT78" i="458"/>
  <c r="AU78" i="458"/>
  <c r="AV78" i="458"/>
  <c r="AW78" i="458"/>
  <c r="AX78" i="458"/>
  <c r="AR79" i="458"/>
  <c r="AS79" i="458"/>
  <c r="AT79" i="458"/>
  <c r="AU79" i="458"/>
  <c r="AV79" i="458"/>
  <c r="AW79" i="458"/>
  <c r="AX79" i="458"/>
  <c r="AR80" i="458"/>
  <c r="AS80" i="458"/>
  <c r="AT80" i="458"/>
  <c r="AU80" i="458"/>
  <c r="AV80" i="458"/>
  <c r="AW80" i="458"/>
  <c r="AX80" i="458"/>
  <c r="AS81" i="458"/>
  <c r="AT81" i="458"/>
  <c r="AU81" i="458"/>
  <c r="AV81" i="458"/>
  <c r="AW81" i="458"/>
  <c r="I40" i="450"/>
  <c r="J36" i="450"/>
  <c r="T132" i="437"/>
  <c r="AP83" i="458"/>
  <c r="AI83" i="458"/>
  <c r="AC83" i="458"/>
  <c r="AB83" i="458"/>
  <c r="H83" i="458"/>
  <c r="G83" i="458"/>
  <c r="E67" i="444"/>
  <c r="F67" i="444"/>
  <c r="G67" i="444"/>
  <c r="D67" i="444"/>
  <c r="Q28" i="454"/>
  <c r="C38" i="443"/>
  <c r="C16" i="443"/>
  <c r="K8" i="437"/>
  <c r="Q25" i="454"/>
  <c r="Q24" i="454"/>
  <c r="Q20" i="454"/>
  <c r="Q19" i="454"/>
  <c r="Q14" i="454"/>
  <c r="Q9" i="454"/>
  <c r="Q8" i="454"/>
  <c r="I42" i="450"/>
  <c r="I43" i="450"/>
  <c r="I44" i="450"/>
  <c r="I45" i="450"/>
  <c r="I46" i="450"/>
  <c r="I47" i="450"/>
  <c r="I48" i="450"/>
  <c r="I49" i="450"/>
  <c r="I50" i="450"/>
  <c r="I51" i="450"/>
  <c r="I52" i="450"/>
  <c r="I53" i="450"/>
  <c r="I54" i="450"/>
  <c r="I55" i="450"/>
  <c r="C14" i="449"/>
  <c r="C26" i="449"/>
  <c r="C17" i="471"/>
  <c r="C12" i="471"/>
  <c r="G85" i="444"/>
  <c r="F85" i="444"/>
  <c r="E85" i="444"/>
  <c r="D85" i="444"/>
  <c r="E76" i="444"/>
  <c r="F76" i="444"/>
  <c r="G76" i="444"/>
  <c r="G33" i="444"/>
  <c r="F33" i="444"/>
  <c r="E33" i="444"/>
  <c r="D33" i="444"/>
  <c r="D18" i="444"/>
  <c r="E18" i="444"/>
  <c r="F18" i="444"/>
  <c r="G18" i="444"/>
  <c r="D82" i="443"/>
  <c r="D60" i="443"/>
  <c r="E38" i="443"/>
  <c r="D38" i="443"/>
  <c r="F138" i="443"/>
  <c r="E138" i="443"/>
  <c r="D138" i="443"/>
  <c r="C138" i="443"/>
  <c r="E116" i="443"/>
  <c r="F116" i="443"/>
  <c r="E74" i="443"/>
  <c r="E91" i="443"/>
  <c r="D74" i="443"/>
  <c r="E30" i="443"/>
  <c r="D30" i="443"/>
  <c r="C30" i="443"/>
  <c r="K44" i="413"/>
  <c r="K43" i="413"/>
  <c r="K42" i="413"/>
  <c r="K31" i="413"/>
  <c r="K32" i="413"/>
  <c r="K33" i="413"/>
  <c r="K34" i="413"/>
  <c r="E43" i="430"/>
  <c r="F43" i="430"/>
  <c r="G43" i="430"/>
  <c r="H43" i="430"/>
  <c r="I43" i="430"/>
  <c r="J43" i="430"/>
  <c r="K43" i="430"/>
  <c r="L43" i="430"/>
  <c r="M43" i="430"/>
  <c r="N43" i="430"/>
  <c r="P43" i="430"/>
  <c r="Q43" i="430"/>
  <c r="R43" i="430"/>
  <c r="S43" i="430"/>
  <c r="T43" i="430"/>
  <c r="U43" i="430"/>
  <c r="V43" i="430"/>
  <c r="X43" i="430"/>
  <c r="Y43" i="430"/>
  <c r="Z43" i="430"/>
  <c r="D43" i="430"/>
  <c r="E24" i="430"/>
  <c r="F24" i="430"/>
  <c r="G24" i="430"/>
  <c r="H24" i="430"/>
  <c r="I24" i="430"/>
  <c r="L24" i="430"/>
  <c r="M24" i="430"/>
  <c r="N24" i="430"/>
  <c r="P24" i="430"/>
  <c r="Q24" i="430"/>
  <c r="R24" i="430"/>
  <c r="S24" i="430"/>
  <c r="T24" i="430"/>
  <c r="U24" i="430"/>
  <c r="V24" i="430"/>
  <c r="X24" i="430"/>
  <c r="Y24" i="430"/>
  <c r="Z24" i="430"/>
  <c r="D7" i="429"/>
  <c r="E7" i="429"/>
  <c r="F7" i="429"/>
  <c r="G7" i="429"/>
  <c r="H7" i="429"/>
  <c r="I7" i="429"/>
  <c r="J7" i="429"/>
  <c r="K7" i="429"/>
  <c r="L7" i="429"/>
  <c r="M7" i="429"/>
  <c r="O7" i="429"/>
  <c r="P7" i="429"/>
  <c r="Q7" i="429"/>
  <c r="R7" i="429"/>
  <c r="S7" i="429"/>
  <c r="T7" i="429"/>
  <c r="U7" i="429"/>
  <c r="V7" i="429"/>
  <c r="X7" i="429"/>
  <c r="Y7" i="429"/>
  <c r="Z7" i="429"/>
  <c r="K186" i="437"/>
  <c r="K180" i="437"/>
  <c r="K174" i="437"/>
  <c r="K168" i="437"/>
  <c r="K162" i="437"/>
  <c r="K156" i="437"/>
  <c r="K150" i="437"/>
  <c r="K144" i="437"/>
  <c r="K138" i="437"/>
  <c r="K132" i="437"/>
  <c r="K124" i="437"/>
  <c r="K118" i="437"/>
  <c r="K112" i="437"/>
  <c r="K106" i="437"/>
  <c r="K100" i="437"/>
  <c r="K94" i="437"/>
  <c r="K88" i="437"/>
  <c r="K82" i="437"/>
  <c r="K76" i="437"/>
  <c r="K70" i="437"/>
  <c r="K62" i="437"/>
  <c r="K56" i="437"/>
  <c r="K50" i="437"/>
  <c r="K44" i="437"/>
  <c r="K38" i="437"/>
  <c r="K32" i="437"/>
  <c r="K26" i="437"/>
  <c r="K20" i="437"/>
  <c r="K14" i="437"/>
  <c r="T361" i="437"/>
  <c r="T354" i="437"/>
  <c r="T347" i="437"/>
  <c r="T368" i="437"/>
  <c r="T375" i="437"/>
  <c r="T389" i="437"/>
  <c r="T392" i="437"/>
  <c r="J392" i="437"/>
  <c r="I392" i="437"/>
  <c r="H392" i="437"/>
  <c r="G392" i="437"/>
  <c r="F392" i="437"/>
  <c r="E392" i="437"/>
  <c r="J385" i="437"/>
  <c r="I385" i="437"/>
  <c r="H385" i="437"/>
  <c r="G385" i="437"/>
  <c r="F385" i="437"/>
  <c r="E385" i="437"/>
  <c r="J378" i="437"/>
  <c r="I378" i="437"/>
  <c r="H378" i="437"/>
  <c r="G378" i="437"/>
  <c r="F378" i="437"/>
  <c r="E378" i="437"/>
  <c r="J371" i="437"/>
  <c r="I371" i="437"/>
  <c r="H371" i="437"/>
  <c r="G371" i="437"/>
  <c r="F371" i="437"/>
  <c r="E371" i="437"/>
  <c r="J357" i="437"/>
  <c r="I357" i="437"/>
  <c r="H357" i="437"/>
  <c r="G357" i="437"/>
  <c r="F357" i="437"/>
  <c r="E357" i="437"/>
  <c r="R335" i="437"/>
  <c r="Q335" i="437"/>
  <c r="P335" i="437"/>
  <c r="N335" i="437"/>
  <c r="M335" i="437"/>
  <c r="J335" i="437"/>
  <c r="I335" i="437"/>
  <c r="H335" i="437"/>
  <c r="G335" i="437"/>
  <c r="F335" i="437"/>
  <c r="E335" i="437"/>
  <c r="J329" i="437"/>
  <c r="I329" i="437"/>
  <c r="H329" i="437"/>
  <c r="G329" i="437"/>
  <c r="F329" i="437"/>
  <c r="E329" i="437"/>
  <c r="J323" i="437"/>
  <c r="I323" i="437"/>
  <c r="H323" i="437"/>
  <c r="G323" i="437"/>
  <c r="F323" i="437"/>
  <c r="E323" i="437"/>
  <c r="J317" i="437"/>
  <c r="I317" i="437"/>
  <c r="H317" i="437"/>
  <c r="G317" i="437"/>
  <c r="F317" i="437"/>
  <c r="E317" i="437"/>
  <c r="J311" i="437"/>
  <c r="I311" i="437"/>
  <c r="H311" i="437"/>
  <c r="G311" i="437"/>
  <c r="F311" i="437"/>
  <c r="E311" i="437"/>
  <c r="J305" i="437"/>
  <c r="I305" i="437"/>
  <c r="H305" i="437"/>
  <c r="G305" i="437"/>
  <c r="F305" i="437"/>
  <c r="E305" i="437"/>
  <c r="J299" i="437"/>
  <c r="I299" i="437"/>
  <c r="H299" i="437"/>
  <c r="G299" i="437"/>
  <c r="F299" i="437"/>
  <c r="E299" i="437"/>
  <c r="J293" i="437"/>
  <c r="I293" i="437"/>
  <c r="H293" i="437"/>
  <c r="G293" i="437"/>
  <c r="F293" i="437"/>
  <c r="E293" i="437"/>
  <c r="R285" i="437"/>
  <c r="Q285" i="437"/>
  <c r="P285" i="437"/>
  <c r="N285" i="437"/>
  <c r="M285" i="437"/>
  <c r="J285" i="437"/>
  <c r="I285" i="437"/>
  <c r="H285" i="437"/>
  <c r="G285" i="437"/>
  <c r="F285" i="437"/>
  <c r="E285" i="437"/>
  <c r="J279" i="437"/>
  <c r="I279" i="437"/>
  <c r="H279" i="437"/>
  <c r="G279" i="437"/>
  <c r="F279" i="437"/>
  <c r="E279" i="437"/>
  <c r="J273" i="437"/>
  <c r="I273" i="437"/>
  <c r="H273" i="437"/>
  <c r="G273" i="437"/>
  <c r="F273" i="437"/>
  <c r="E273" i="437"/>
  <c r="J267" i="437"/>
  <c r="I267" i="437"/>
  <c r="H267" i="437"/>
  <c r="G267" i="437"/>
  <c r="F267" i="437"/>
  <c r="E267" i="437"/>
  <c r="J261" i="437"/>
  <c r="I261" i="437"/>
  <c r="H261" i="437"/>
  <c r="G261" i="437"/>
  <c r="F261" i="437"/>
  <c r="E261" i="437"/>
  <c r="J255" i="437"/>
  <c r="I255" i="437"/>
  <c r="H255" i="437"/>
  <c r="G255" i="437"/>
  <c r="F255" i="437"/>
  <c r="E255" i="437"/>
  <c r="J249" i="437"/>
  <c r="I249" i="437"/>
  <c r="H249" i="437"/>
  <c r="G249" i="437"/>
  <c r="F249" i="437"/>
  <c r="E249" i="437"/>
  <c r="I243" i="437"/>
  <c r="H243" i="437"/>
  <c r="G243" i="437"/>
  <c r="F243" i="437"/>
  <c r="E243" i="437"/>
  <c r="R235" i="437"/>
  <c r="Q235" i="437"/>
  <c r="P235" i="437"/>
  <c r="N235" i="437"/>
  <c r="M235" i="437"/>
  <c r="J235" i="437"/>
  <c r="I235" i="437"/>
  <c r="H235" i="437"/>
  <c r="G235" i="437"/>
  <c r="F235" i="437"/>
  <c r="E235" i="437"/>
  <c r="J229" i="437"/>
  <c r="I229" i="437"/>
  <c r="H229" i="437"/>
  <c r="G229" i="437"/>
  <c r="F229" i="437"/>
  <c r="E229" i="437"/>
  <c r="J223" i="437"/>
  <c r="I223" i="437"/>
  <c r="H223" i="437"/>
  <c r="G223" i="437"/>
  <c r="F223" i="437"/>
  <c r="E223" i="437"/>
  <c r="J217" i="437"/>
  <c r="I217" i="437"/>
  <c r="H217" i="437"/>
  <c r="G217" i="437"/>
  <c r="F217" i="437"/>
  <c r="E217" i="437"/>
  <c r="J211" i="437"/>
  <c r="I211" i="437"/>
  <c r="H211" i="437"/>
  <c r="G211" i="437"/>
  <c r="F211" i="437"/>
  <c r="E211" i="437"/>
  <c r="J205" i="437"/>
  <c r="I205" i="437"/>
  <c r="H205" i="437"/>
  <c r="G205" i="437"/>
  <c r="F205" i="437"/>
  <c r="E205" i="437"/>
  <c r="J199" i="437"/>
  <c r="I199" i="437"/>
  <c r="H199" i="437"/>
  <c r="G199" i="437"/>
  <c r="F199" i="437"/>
  <c r="E199" i="437"/>
  <c r="J193" i="437"/>
  <c r="I193" i="437"/>
  <c r="H193" i="437"/>
  <c r="G193" i="437"/>
  <c r="F193" i="437"/>
  <c r="E193" i="437"/>
  <c r="R173" i="437"/>
  <c r="Q173" i="437"/>
  <c r="P173" i="437"/>
  <c r="N173" i="437"/>
  <c r="M173" i="437"/>
  <c r="T386" i="437"/>
  <c r="T379" i="437"/>
  <c r="T372" i="437"/>
  <c r="T365" i="437"/>
  <c r="T358" i="437"/>
  <c r="T351" i="437"/>
  <c r="T350" i="437" s="1"/>
  <c r="T344" i="437"/>
  <c r="T338" i="437"/>
  <c r="T336" i="437"/>
  <c r="T332" i="437"/>
  <c r="T330" i="437"/>
  <c r="T326" i="437"/>
  <c r="T324" i="437"/>
  <c r="T320" i="437"/>
  <c r="T318" i="437"/>
  <c r="T314" i="437"/>
  <c r="T312" i="437"/>
  <c r="T308" i="437"/>
  <c r="T306" i="437"/>
  <c r="T302" i="437"/>
  <c r="T300" i="437"/>
  <c r="T296" i="437"/>
  <c r="T294" i="437"/>
  <c r="T288" i="437"/>
  <c r="T286" i="437"/>
  <c r="T282" i="437"/>
  <c r="T280" i="437"/>
  <c r="T276" i="437"/>
  <c r="T274" i="437"/>
  <c r="T270" i="437"/>
  <c r="T268" i="437"/>
  <c r="T256" i="437"/>
  <c r="T252" i="437"/>
  <c r="T250" i="437"/>
  <c r="T246" i="437"/>
  <c r="T244" i="437"/>
  <c r="T238" i="437"/>
  <c r="T236" i="437"/>
  <c r="T232" i="437"/>
  <c r="T230" i="437"/>
  <c r="T226" i="437"/>
  <c r="T224" i="437"/>
  <c r="T220" i="437"/>
  <c r="T218" i="437"/>
  <c r="T214" i="437"/>
  <c r="T212" i="437"/>
  <c r="T208" i="437"/>
  <c r="T206" i="437"/>
  <c r="T202" i="437"/>
  <c r="T200" i="437"/>
  <c r="T196" i="437"/>
  <c r="T194" i="437"/>
  <c r="T188" i="437"/>
  <c r="T186" i="437"/>
  <c r="T182" i="437"/>
  <c r="T180" i="437"/>
  <c r="T176" i="437"/>
  <c r="T174" i="437"/>
  <c r="T170" i="437"/>
  <c r="T168" i="437"/>
  <c r="T164" i="437"/>
  <c r="T162" i="437"/>
  <c r="T158" i="437"/>
  <c r="T156" i="437"/>
  <c r="T152" i="437"/>
  <c r="T150" i="437"/>
  <c r="T146" i="437"/>
  <c r="T144" i="437"/>
  <c r="T140" i="437"/>
  <c r="T138" i="437"/>
  <c r="T134" i="437"/>
  <c r="T126" i="437"/>
  <c r="T124" i="437"/>
  <c r="T120" i="437"/>
  <c r="T118" i="437"/>
  <c r="T114" i="437"/>
  <c r="T112" i="437"/>
  <c r="T111" i="437" s="1"/>
  <c r="T108" i="437"/>
  <c r="T106" i="437"/>
  <c r="T102" i="437"/>
  <c r="T100" i="437"/>
  <c r="T96" i="437"/>
  <c r="T94" i="437"/>
  <c r="T90" i="437"/>
  <c r="T88" i="437"/>
  <c r="T84" i="437"/>
  <c r="T82" i="437"/>
  <c r="T78" i="437"/>
  <c r="T76" i="437"/>
  <c r="D91" i="443"/>
  <c r="C91" i="443"/>
  <c r="R111" i="437"/>
  <c r="Q111" i="437"/>
  <c r="P111" i="437"/>
  <c r="N111" i="437"/>
  <c r="M111" i="437"/>
  <c r="L111" i="437"/>
  <c r="R49" i="437"/>
  <c r="Q49" i="437"/>
  <c r="P49" i="437"/>
  <c r="E14" i="409"/>
  <c r="G14" i="409"/>
  <c r="I14" i="409"/>
  <c r="J14" i="409"/>
  <c r="AR8" i="458"/>
  <c r="B49" i="457"/>
  <c r="D7" i="437"/>
  <c r="AW32" i="458"/>
  <c r="AX32" i="458"/>
  <c r="AW33" i="458"/>
  <c r="AX33" i="458"/>
  <c r="AW34" i="458"/>
  <c r="AX34" i="458"/>
  <c r="AT67" i="458"/>
  <c r="AU67" i="458"/>
  <c r="AV67" i="458"/>
  <c r="AW67" i="458"/>
  <c r="AX67" i="458"/>
  <c r="AT68" i="458"/>
  <c r="AU68" i="458"/>
  <c r="AV68" i="458"/>
  <c r="AW68" i="458"/>
  <c r="AX68" i="458"/>
  <c r="AT69" i="458"/>
  <c r="AU69" i="458"/>
  <c r="AV69" i="458"/>
  <c r="AW69" i="458"/>
  <c r="AX69" i="458"/>
  <c r="AS59" i="458"/>
  <c r="AT59" i="458"/>
  <c r="AU59" i="458"/>
  <c r="AV59" i="458"/>
  <c r="AW59" i="458"/>
  <c r="AX59" i="458"/>
  <c r="AS60" i="458"/>
  <c r="AT60" i="458"/>
  <c r="AU60" i="458"/>
  <c r="AV60" i="458"/>
  <c r="AW60" i="458"/>
  <c r="AX60" i="458"/>
  <c r="AS64" i="458"/>
  <c r="AT64" i="458"/>
  <c r="AU64" i="458"/>
  <c r="AV64" i="458"/>
  <c r="AW64" i="458"/>
  <c r="AX64" i="458"/>
  <c r="AR30" i="458"/>
  <c r="AS30" i="458"/>
  <c r="AT30" i="458"/>
  <c r="AU30" i="458"/>
  <c r="AV30" i="458"/>
  <c r="AR31" i="458"/>
  <c r="AS31" i="458"/>
  <c r="AT31" i="458"/>
  <c r="AU31" i="458"/>
  <c r="AV31" i="458"/>
  <c r="AR32" i="458"/>
  <c r="AS32" i="458"/>
  <c r="AT32" i="458"/>
  <c r="AU32" i="458"/>
  <c r="AV32" i="458"/>
  <c r="AR33" i="458"/>
  <c r="AS33" i="458"/>
  <c r="AT33" i="458"/>
  <c r="AU33" i="458"/>
  <c r="AV33" i="458"/>
  <c r="AR34" i="458"/>
  <c r="AS34" i="458"/>
  <c r="AT34" i="458"/>
  <c r="AU34" i="458"/>
  <c r="AV34" i="458"/>
  <c r="AR35" i="458"/>
  <c r="AS35" i="458"/>
  <c r="AT35" i="458"/>
  <c r="AU35" i="458"/>
  <c r="AV35" i="458"/>
  <c r="AR36" i="458"/>
  <c r="AS36" i="458"/>
  <c r="AT36" i="458"/>
  <c r="AU36" i="458"/>
  <c r="AV36" i="458"/>
  <c r="AR37" i="458"/>
  <c r="AS37" i="458"/>
  <c r="AT37" i="458"/>
  <c r="AU37" i="458"/>
  <c r="AV37" i="458"/>
  <c r="AR38" i="458"/>
  <c r="AS38" i="458"/>
  <c r="AT38" i="458"/>
  <c r="AU38" i="458"/>
  <c r="AV38" i="458"/>
  <c r="AR39" i="458"/>
  <c r="AS39" i="458"/>
  <c r="AT39" i="458"/>
  <c r="AU39" i="458"/>
  <c r="AV39" i="458"/>
  <c r="AR40" i="458"/>
  <c r="AS40" i="458"/>
  <c r="AT40" i="458"/>
  <c r="AU40" i="458"/>
  <c r="AV40" i="458"/>
  <c r="AR41" i="458"/>
  <c r="AS41" i="458"/>
  <c r="AT41" i="458"/>
  <c r="AU41" i="458"/>
  <c r="AV41" i="458"/>
  <c r="AR42" i="458"/>
  <c r="AS42" i="458"/>
  <c r="AT42" i="458"/>
  <c r="AU42" i="458"/>
  <c r="AV42" i="458"/>
  <c r="AR43" i="458"/>
  <c r="AS43" i="458"/>
  <c r="AT43" i="458"/>
  <c r="AU43" i="458"/>
  <c r="AV43" i="458"/>
  <c r="AR44" i="458"/>
  <c r="AS44" i="458"/>
  <c r="AT44" i="458"/>
  <c r="AU44" i="458"/>
  <c r="AV44" i="458"/>
  <c r="AR45" i="458"/>
  <c r="AS45" i="458"/>
  <c r="AT45" i="458"/>
  <c r="AU45" i="458"/>
  <c r="AV45" i="458"/>
  <c r="AR46" i="458"/>
  <c r="AS46" i="458"/>
  <c r="AT46" i="458"/>
  <c r="AU46" i="458"/>
  <c r="AV46" i="458"/>
  <c r="AR47" i="458"/>
  <c r="AS47" i="458"/>
  <c r="AT47" i="458"/>
  <c r="AU47" i="458"/>
  <c r="AV47" i="458"/>
  <c r="AR48" i="458"/>
  <c r="AS48" i="458"/>
  <c r="AT48" i="458"/>
  <c r="AU48" i="458"/>
  <c r="AV48" i="458"/>
  <c r="AR49" i="458"/>
  <c r="AS49" i="458"/>
  <c r="AT49" i="458"/>
  <c r="AU49" i="458"/>
  <c r="AV49" i="458"/>
  <c r="AR50" i="458"/>
  <c r="AS50" i="458"/>
  <c r="AT50" i="458"/>
  <c r="AU50" i="458"/>
  <c r="AV50" i="458"/>
  <c r="AR51" i="458"/>
  <c r="AS51" i="458"/>
  <c r="AT51" i="458"/>
  <c r="AU51" i="458"/>
  <c r="AV51" i="458"/>
  <c r="AR52" i="458"/>
  <c r="AS52" i="458"/>
  <c r="AT52" i="458"/>
  <c r="AU52" i="458"/>
  <c r="AV52" i="458"/>
  <c r="AR53" i="458"/>
  <c r="AS53" i="458"/>
  <c r="AT53" i="458"/>
  <c r="AU53" i="458"/>
  <c r="AV53" i="458"/>
  <c r="AR54" i="458"/>
  <c r="AS54" i="458"/>
  <c r="AT54" i="458"/>
  <c r="AU54" i="458"/>
  <c r="AV54" i="458"/>
  <c r="AR55" i="458"/>
  <c r="AS55" i="458"/>
  <c r="AT55" i="458"/>
  <c r="AU55" i="458"/>
  <c r="AV55" i="458"/>
  <c r="AS9" i="458"/>
  <c r="AT9" i="458"/>
  <c r="AU9" i="458"/>
  <c r="AV9" i="458"/>
  <c r="AS10" i="458"/>
  <c r="AT10" i="458"/>
  <c r="AU10" i="458"/>
  <c r="AV10" i="458"/>
  <c r="AS11" i="458"/>
  <c r="AT11" i="458"/>
  <c r="AU11" i="458"/>
  <c r="AV11" i="458"/>
  <c r="AS12" i="458"/>
  <c r="AT12" i="458"/>
  <c r="AU12" i="458"/>
  <c r="AV12" i="458"/>
  <c r="AS13" i="458"/>
  <c r="AT13" i="458"/>
  <c r="AU13" i="458"/>
  <c r="AV13" i="458"/>
  <c r="AS14" i="458"/>
  <c r="AT14" i="458"/>
  <c r="AU14" i="458"/>
  <c r="AV14" i="458"/>
  <c r="AS15" i="458"/>
  <c r="AT15" i="458"/>
  <c r="AU15" i="458"/>
  <c r="AV15" i="458"/>
  <c r="AS16" i="458"/>
  <c r="AT16" i="458"/>
  <c r="AU16" i="458"/>
  <c r="AV16" i="458"/>
  <c r="AS17" i="458"/>
  <c r="AT17" i="458"/>
  <c r="AU17" i="458"/>
  <c r="AV17" i="458"/>
  <c r="AS18" i="458"/>
  <c r="AT18" i="458"/>
  <c r="AU18" i="458"/>
  <c r="AV18" i="458"/>
  <c r="AS19" i="458"/>
  <c r="AT19" i="458"/>
  <c r="AU19" i="458"/>
  <c r="AV19" i="458"/>
  <c r="AS20" i="458"/>
  <c r="AT20" i="458"/>
  <c r="AU20" i="458"/>
  <c r="AV20" i="458"/>
  <c r="AS21" i="458"/>
  <c r="AT21" i="458"/>
  <c r="AU21" i="458"/>
  <c r="AV21" i="458"/>
  <c r="AS22" i="458"/>
  <c r="AT22" i="458"/>
  <c r="AU22" i="458"/>
  <c r="AV22" i="458"/>
  <c r="AS23" i="458"/>
  <c r="AT23" i="458"/>
  <c r="AU23" i="458"/>
  <c r="AV23" i="458"/>
  <c r="AS24" i="458"/>
  <c r="AT24" i="458"/>
  <c r="AU24" i="458"/>
  <c r="AV24" i="458"/>
  <c r="AS25" i="458"/>
  <c r="AT25" i="458"/>
  <c r="AU25" i="458"/>
  <c r="AV25" i="458"/>
  <c r="AS26" i="458"/>
  <c r="AT26" i="458"/>
  <c r="AU26" i="458"/>
  <c r="AV26" i="458"/>
  <c r="AW13" i="458"/>
  <c r="AX13" i="458"/>
  <c r="AX11" i="458"/>
  <c r="AW11" i="458"/>
  <c r="AT8" i="458"/>
  <c r="AU8" i="458"/>
  <c r="AV8" i="458"/>
  <c r="AS8" i="458"/>
  <c r="AR69" i="458"/>
  <c r="AR68" i="458"/>
  <c r="AR67" i="458"/>
  <c r="AR64" i="458"/>
  <c r="AR60" i="458"/>
  <c r="AR59" i="458"/>
  <c r="AR9" i="458"/>
  <c r="AR10" i="458"/>
  <c r="AR11" i="458"/>
  <c r="AR12" i="458"/>
  <c r="AR13" i="458"/>
  <c r="AR14" i="458"/>
  <c r="AR15" i="458"/>
  <c r="AR16" i="458"/>
  <c r="AR17" i="458"/>
  <c r="AR18" i="458"/>
  <c r="AR19" i="458"/>
  <c r="AR20" i="458"/>
  <c r="AR21" i="458"/>
  <c r="AR22" i="458"/>
  <c r="AR23" i="458"/>
  <c r="AR24" i="458"/>
  <c r="AR25" i="458"/>
  <c r="AR26" i="458"/>
  <c r="C56" i="458"/>
  <c r="D56" i="458"/>
  <c r="E56" i="458"/>
  <c r="F56" i="458"/>
  <c r="I56" i="458"/>
  <c r="J56" i="458"/>
  <c r="K56" i="458"/>
  <c r="L56" i="458"/>
  <c r="M56" i="458"/>
  <c r="P56" i="458"/>
  <c r="Q56" i="458"/>
  <c r="R56" i="458"/>
  <c r="S56" i="458"/>
  <c r="T56" i="458"/>
  <c r="W56" i="458"/>
  <c r="X56" i="458"/>
  <c r="Y56" i="458"/>
  <c r="Z56" i="458"/>
  <c r="AA56" i="458"/>
  <c r="AD56" i="458"/>
  <c r="AE56" i="458"/>
  <c r="AF56" i="458"/>
  <c r="AG56" i="458"/>
  <c r="AH56" i="458"/>
  <c r="AK56" i="458"/>
  <c r="AL56" i="458"/>
  <c r="AM56" i="458"/>
  <c r="AN56" i="458"/>
  <c r="AO56" i="458"/>
  <c r="C27" i="458"/>
  <c r="D27" i="458"/>
  <c r="E27" i="458"/>
  <c r="I27" i="458"/>
  <c r="J27" i="458"/>
  <c r="K27" i="458"/>
  <c r="L27" i="458"/>
  <c r="M27" i="458"/>
  <c r="P27" i="458"/>
  <c r="Q27" i="458"/>
  <c r="R27" i="458"/>
  <c r="S27" i="458"/>
  <c r="T27" i="458"/>
  <c r="W27" i="458"/>
  <c r="X27" i="458"/>
  <c r="Y27" i="458"/>
  <c r="Z27" i="458"/>
  <c r="AA27" i="458"/>
  <c r="AD27" i="458"/>
  <c r="AE27" i="458"/>
  <c r="AF27" i="458"/>
  <c r="AG27" i="458"/>
  <c r="AH27" i="458"/>
  <c r="AK27" i="458"/>
  <c r="AL27" i="458"/>
  <c r="AM27" i="458"/>
  <c r="AN27" i="458"/>
  <c r="AO27" i="458"/>
  <c r="C64" i="457"/>
  <c r="D64" i="457"/>
  <c r="E64" i="457"/>
  <c r="B64" i="457"/>
  <c r="I65" i="457"/>
  <c r="J65" i="457"/>
  <c r="K65" i="457"/>
  <c r="I35" i="457"/>
  <c r="J35" i="457"/>
  <c r="K35" i="457"/>
  <c r="H35" i="457"/>
  <c r="H20" i="457"/>
  <c r="I20" i="457"/>
  <c r="J20" i="457"/>
  <c r="K20" i="457"/>
  <c r="I50" i="457"/>
  <c r="J50" i="457"/>
  <c r="K50" i="457"/>
  <c r="H50" i="457"/>
  <c r="E49" i="457"/>
  <c r="D49" i="457"/>
  <c r="C49" i="457"/>
  <c r="E34" i="457"/>
  <c r="D34" i="457"/>
  <c r="C34" i="457"/>
  <c r="B34" i="457"/>
  <c r="C19" i="457"/>
  <c r="E19" i="457"/>
  <c r="P38" i="455"/>
  <c r="O38" i="455"/>
  <c r="N38" i="455"/>
  <c r="M38" i="455"/>
  <c r="L38" i="455"/>
  <c r="K38" i="455"/>
  <c r="K45" i="455"/>
  <c r="J38" i="455"/>
  <c r="I38" i="455"/>
  <c r="H38" i="455"/>
  <c r="G38" i="455"/>
  <c r="F38" i="455"/>
  <c r="E38" i="455"/>
  <c r="C25" i="455"/>
  <c r="C26" i="455"/>
  <c r="C27" i="455"/>
  <c r="C28" i="455"/>
  <c r="C29" i="455"/>
  <c r="C30" i="455"/>
  <c r="C31" i="455"/>
  <c r="C32" i="455"/>
  <c r="C33" i="455"/>
  <c r="C34" i="455"/>
  <c r="C35" i="455"/>
  <c r="C36" i="455"/>
  <c r="E22" i="455"/>
  <c r="F22" i="455"/>
  <c r="G22" i="455"/>
  <c r="H22" i="455"/>
  <c r="I22" i="455"/>
  <c r="J22" i="455"/>
  <c r="L22" i="455"/>
  <c r="M22" i="455"/>
  <c r="N22" i="455"/>
  <c r="O22" i="455"/>
  <c r="P22" i="455"/>
  <c r="C21" i="455"/>
  <c r="C9" i="455"/>
  <c r="C10" i="455"/>
  <c r="C11" i="455"/>
  <c r="C12" i="455"/>
  <c r="C13" i="455"/>
  <c r="C14" i="455"/>
  <c r="C15" i="455"/>
  <c r="C16" i="455"/>
  <c r="C17" i="455"/>
  <c r="C18" i="455"/>
  <c r="C19" i="455"/>
  <c r="C20" i="455"/>
  <c r="D23" i="454"/>
  <c r="E23" i="454"/>
  <c r="F23" i="454"/>
  <c r="H23" i="454"/>
  <c r="I23" i="454"/>
  <c r="J23" i="454"/>
  <c r="K23" i="454"/>
  <c r="L23" i="454"/>
  <c r="M23" i="454"/>
  <c r="N23" i="454"/>
  <c r="P23" i="454"/>
  <c r="C23" i="454"/>
  <c r="C7" i="454"/>
  <c r="D18" i="454"/>
  <c r="E18" i="454"/>
  <c r="G18" i="454"/>
  <c r="H18" i="454"/>
  <c r="I18" i="454"/>
  <c r="J18" i="454"/>
  <c r="K18" i="454"/>
  <c r="L18" i="454"/>
  <c r="M18" i="454"/>
  <c r="O18" i="454"/>
  <c r="P18" i="454"/>
  <c r="C18" i="454"/>
  <c r="D12" i="454"/>
  <c r="E12" i="454"/>
  <c r="F12" i="454"/>
  <c r="G12" i="454"/>
  <c r="H12" i="454"/>
  <c r="I12" i="454"/>
  <c r="J12" i="454"/>
  <c r="L12" i="454"/>
  <c r="M12" i="454"/>
  <c r="N12" i="454"/>
  <c r="O12" i="454"/>
  <c r="P12" i="454"/>
  <c r="E7" i="454"/>
  <c r="F7" i="454"/>
  <c r="G7" i="454"/>
  <c r="H7" i="454"/>
  <c r="I7" i="454"/>
  <c r="J7" i="454"/>
  <c r="K7" i="454"/>
  <c r="L7" i="454"/>
  <c r="M7" i="454"/>
  <c r="O7" i="454"/>
  <c r="AB29" i="451"/>
  <c r="AB27" i="451" s="1"/>
  <c r="AC29" i="451"/>
  <c r="AC27" i="451"/>
  <c r="AD29" i="451"/>
  <c r="AD27" i="451"/>
  <c r="AE29" i="451"/>
  <c r="AE27" i="451" s="1"/>
  <c r="AF29" i="451"/>
  <c r="AF27" i="451" s="1"/>
  <c r="AG29" i="451"/>
  <c r="AG27" i="451"/>
  <c r="AH29" i="451"/>
  <c r="AH27" i="451"/>
  <c r="AI29" i="451"/>
  <c r="AI27" i="451" s="1"/>
  <c r="AJ29" i="451"/>
  <c r="AJ27" i="451" s="1"/>
  <c r="AK29" i="451"/>
  <c r="AK27" i="451"/>
  <c r="AL29" i="451"/>
  <c r="AL27" i="451"/>
  <c r="AM29" i="451"/>
  <c r="AM27" i="451" s="1"/>
  <c r="AN29" i="451"/>
  <c r="AN27" i="451" s="1"/>
  <c r="AO29" i="451"/>
  <c r="AO27" i="451" s="1"/>
  <c r="AP29" i="451"/>
  <c r="AP27" i="451"/>
  <c r="AQ29" i="451"/>
  <c r="AQ27" i="451" s="1"/>
  <c r="AR29" i="451"/>
  <c r="AR27" i="451" s="1"/>
  <c r="AS29" i="451"/>
  <c r="AS27" i="451"/>
  <c r="AT29" i="451"/>
  <c r="AT27" i="451"/>
  <c r="AU29" i="451"/>
  <c r="AU27" i="451" s="1"/>
  <c r="AV29" i="451"/>
  <c r="AV27" i="451" s="1"/>
  <c r="AW29" i="451"/>
  <c r="AW27" i="451"/>
  <c r="AX29" i="451"/>
  <c r="AX27" i="451"/>
  <c r="AY29" i="451"/>
  <c r="AY27" i="451" s="1"/>
  <c r="AZ29" i="451"/>
  <c r="AZ27" i="451" s="1"/>
  <c r="BA29" i="451"/>
  <c r="BA27" i="451"/>
  <c r="BB29" i="451"/>
  <c r="BB27" i="451"/>
  <c r="AA29" i="451"/>
  <c r="AA27" i="451" s="1"/>
  <c r="Z29" i="451"/>
  <c r="Z27" i="451" s="1"/>
  <c r="Y29" i="451"/>
  <c r="Y27" i="451" s="1"/>
  <c r="X29" i="451"/>
  <c r="X27" i="451"/>
  <c r="W29" i="451"/>
  <c r="W27" i="451" s="1"/>
  <c r="D27" i="451"/>
  <c r="E27" i="451"/>
  <c r="F29" i="451"/>
  <c r="F27" i="451"/>
  <c r="G29" i="451"/>
  <c r="G27" i="451"/>
  <c r="H29" i="451"/>
  <c r="H27" i="451" s="1"/>
  <c r="I29" i="451"/>
  <c r="I27" i="451" s="1"/>
  <c r="J29" i="451"/>
  <c r="J27" i="451" s="1"/>
  <c r="K29" i="451"/>
  <c r="K27" i="451" s="1"/>
  <c r="L29" i="451"/>
  <c r="L27" i="451" s="1"/>
  <c r="C29" i="451"/>
  <c r="C27" i="451" s="1"/>
  <c r="Z23" i="451"/>
  <c r="AA23" i="451"/>
  <c r="AB23" i="451"/>
  <c r="AC23" i="451"/>
  <c r="AD23" i="451"/>
  <c r="AE23" i="451"/>
  <c r="AF23" i="451"/>
  <c r="AG23" i="451"/>
  <c r="AH23" i="451"/>
  <c r="AI23" i="451"/>
  <c r="AJ23" i="451"/>
  <c r="AK23" i="451"/>
  <c r="AL23" i="451"/>
  <c r="AM23" i="451"/>
  <c r="AN23" i="451"/>
  <c r="AO23" i="451"/>
  <c r="AP23" i="451"/>
  <c r="AQ23" i="451"/>
  <c r="AR23" i="451"/>
  <c r="AS23" i="451"/>
  <c r="AT23" i="451"/>
  <c r="AU23" i="451"/>
  <c r="AV23" i="451"/>
  <c r="AX23" i="451"/>
  <c r="AY23" i="451"/>
  <c r="AZ23" i="451"/>
  <c r="BA23" i="451"/>
  <c r="BB23" i="451"/>
  <c r="Y23" i="451"/>
  <c r="X23" i="451"/>
  <c r="D23" i="451"/>
  <c r="F23" i="451"/>
  <c r="G23" i="451"/>
  <c r="H23" i="451"/>
  <c r="I23" i="451"/>
  <c r="J23" i="451"/>
  <c r="K23" i="451"/>
  <c r="L23" i="451"/>
  <c r="C23" i="451"/>
  <c r="D19" i="451"/>
  <c r="E19" i="451"/>
  <c r="F19" i="451"/>
  <c r="G19" i="451"/>
  <c r="H19" i="451"/>
  <c r="I19" i="451"/>
  <c r="C19" i="451"/>
  <c r="D15" i="451"/>
  <c r="E15" i="451"/>
  <c r="F15" i="451"/>
  <c r="G15" i="451"/>
  <c r="H15" i="451"/>
  <c r="I15" i="451"/>
  <c r="J15" i="451"/>
  <c r="K15" i="451"/>
  <c r="L15" i="451"/>
  <c r="M15" i="451"/>
  <c r="N15" i="451"/>
  <c r="O15" i="451"/>
  <c r="P15" i="451"/>
  <c r="Q15" i="451"/>
  <c r="R15" i="451"/>
  <c r="S15" i="451"/>
  <c r="T15" i="451"/>
  <c r="U15" i="451"/>
  <c r="V15" i="451"/>
  <c r="W15" i="451"/>
  <c r="X15" i="451"/>
  <c r="Y15" i="451"/>
  <c r="Z15" i="451"/>
  <c r="AA15" i="451"/>
  <c r="AB15" i="451"/>
  <c r="AC15" i="451"/>
  <c r="AD15" i="451"/>
  <c r="AE15" i="451"/>
  <c r="AF15" i="451"/>
  <c r="AG15" i="451"/>
  <c r="AH15" i="451"/>
  <c r="AI15" i="451"/>
  <c r="AJ15" i="451"/>
  <c r="AK15" i="451"/>
  <c r="AL15" i="451"/>
  <c r="AM15" i="451"/>
  <c r="AN15" i="451"/>
  <c r="AO15" i="451"/>
  <c r="AP15" i="451"/>
  <c r="AQ15" i="451"/>
  <c r="AR15" i="451"/>
  <c r="AS15" i="451"/>
  <c r="AT15" i="451"/>
  <c r="AU15" i="451"/>
  <c r="AV15" i="451"/>
  <c r="AW15" i="451"/>
  <c r="AX15" i="451"/>
  <c r="AY15" i="451"/>
  <c r="AZ15" i="451"/>
  <c r="BA15" i="451"/>
  <c r="BB15" i="451"/>
  <c r="C15" i="451"/>
  <c r="D13" i="451"/>
  <c r="D11" i="451" s="1"/>
  <c r="E13" i="451"/>
  <c r="E11" i="451" s="1"/>
  <c r="F13" i="451"/>
  <c r="F11" i="451" s="1"/>
  <c r="G13" i="451"/>
  <c r="G11" i="451" s="1"/>
  <c r="H13" i="451"/>
  <c r="H11" i="451" s="1"/>
  <c r="I13" i="451"/>
  <c r="I11" i="451" s="1"/>
  <c r="J13" i="451"/>
  <c r="J11" i="451" s="1"/>
  <c r="K13" i="451"/>
  <c r="K11" i="451" s="1"/>
  <c r="L13" i="451"/>
  <c r="L11" i="451" s="1"/>
  <c r="M13" i="451"/>
  <c r="M11" i="451" s="1"/>
  <c r="N13" i="451"/>
  <c r="N11" i="451" s="1"/>
  <c r="O13" i="451"/>
  <c r="O11" i="451" s="1"/>
  <c r="P13" i="451"/>
  <c r="P11" i="451"/>
  <c r="Q13" i="451"/>
  <c r="Q11" i="451" s="1"/>
  <c r="R13" i="451"/>
  <c r="R11" i="451" s="1"/>
  <c r="S13" i="451"/>
  <c r="S11" i="451" s="1"/>
  <c r="T13" i="451"/>
  <c r="T11" i="451" s="1"/>
  <c r="U13" i="451"/>
  <c r="U11" i="451" s="1"/>
  <c r="V13" i="451"/>
  <c r="V11" i="451" s="1"/>
  <c r="W13" i="451"/>
  <c r="W11" i="451"/>
  <c r="X13" i="451"/>
  <c r="X11" i="451"/>
  <c r="Y13" i="451"/>
  <c r="Y11" i="451"/>
  <c r="Z13" i="451"/>
  <c r="Z11" i="451" s="1"/>
  <c r="AA13" i="451"/>
  <c r="AA11" i="451"/>
  <c r="AB13" i="451"/>
  <c r="AB11" i="451"/>
  <c r="AC13" i="451"/>
  <c r="AC11" i="451"/>
  <c r="AD13" i="451"/>
  <c r="AD11" i="451" s="1"/>
  <c r="AE13" i="451"/>
  <c r="AE11" i="451"/>
  <c r="AF13" i="451"/>
  <c r="AF11" i="451"/>
  <c r="AG13" i="451"/>
  <c r="AG11" i="451"/>
  <c r="AH13" i="451"/>
  <c r="AH11" i="451" s="1"/>
  <c r="AI13" i="451"/>
  <c r="AI11" i="451"/>
  <c r="AJ13" i="451"/>
  <c r="AJ11" i="451"/>
  <c r="AK13" i="451"/>
  <c r="AK11" i="451"/>
  <c r="AL13" i="451"/>
  <c r="AL11" i="451" s="1"/>
  <c r="AM13" i="451"/>
  <c r="AM11" i="451"/>
  <c r="AN13" i="451"/>
  <c r="AN11" i="451"/>
  <c r="AO13" i="451"/>
  <c r="AO11" i="451"/>
  <c r="AP13" i="451"/>
  <c r="AP11" i="451" s="1"/>
  <c r="AQ13" i="451"/>
  <c r="AQ11" i="451"/>
  <c r="AR13" i="451"/>
  <c r="AR11" i="451"/>
  <c r="AS13" i="451"/>
  <c r="AS11" i="451"/>
  <c r="AT13" i="451"/>
  <c r="AT11" i="451" s="1"/>
  <c r="AU13" i="451"/>
  <c r="AU11" i="451"/>
  <c r="AV13" i="451"/>
  <c r="AV11" i="451"/>
  <c r="AW13" i="451"/>
  <c r="AW11" i="451"/>
  <c r="AX13" i="451"/>
  <c r="AX11" i="451" s="1"/>
  <c r="AY13" i="451"/>
  <c r="AY11" i="451"/>
  <c r="AZ13" i="451"/>
  <c r="AZ11" i="451"/>
  <c r="BA13" i="451"/>
  <c r="BA11" i="451"/>
  <c r="BB13" i="451"/>
  <c r="BB11" i="451" s="1"/>
  <c r="C13" i="451"/>
  <c r="C11" i="451"/>
  <c r="D7" i="451"/>
  <c r="E7" i="451"/>
  <c r="F7" i="451"/>
  <c r="G7" i="451"/>
  <c r="I7" i="451"/>
  <c r="J7" i="451"/>
  <c r="K7" i="451"/>
  <c r="L7" i="451"/>
  <c r="M7" i="451"/>
  <c r="N7" i="451"/>
  <c r="O7" i="451"/>
  <c r="Q7" i="451"/>
  <c r="R7" i="451"/>
  <c r="S7" i="451"/>
  <c r="T7" i="451"/>
  <c r="U7" i="451"/>
  <c r="V7" i="451"/>
  <c r="W7" i="451"/>
  <c r="Y7" i="451"/>
  <c r="Z7" i="451"/>
  <c r="AA7" i="451"/>
  <c r="AB7" i="451"/>
  <c r="AC7" i="451"/>
  <c r="AD7" i="451"/>
  <c r="AE7" i="451"/>
  <c r="AG7" i="451"/>
  <c r="AH7" i="451"/>
  <c r="AI7" i="451"/>
  <c r="AJ7" i="451"/>
  <c r="AK7" i="451"/>
  <c r="AL7" i="451"/>
  <c r="AM7" i="451"/>
  <c r="AO7" i="451"/>
  <c r="AP7" i="451"/>
  <c r="AQ7" i="451"/>
  <c r="AR7" i="451"/>
  <c r="AS7" i="451"/>
  <c r="AT7" i="451"/>
  <c r="AU7" i="451"/>
  <c r="AW7" i="451"/>
  <c r="AX7" i="451"/>
  <c r="AY7" i="451"/>
  <c r="AZ7" i="451"/>
  <c r="BA7" i="451"/>
  <c r="BB7" i="451"/>
  <c r="AW23" i="451"/>
  <c r="W23" i="451"/>
  <c r="E23" i="451"/>
  <c r="BB19" i="451"/>
  <c r="BA19" i="451"/>
  <c r="AZ19" i="451"/>
  <c r="AY19" i="451"/>
  <c r="AX19" i="451"/>
  <c r="AW19" i="451"/>
  <c r="AV19" i="451"/>
  <c r="AU19" i="451"/>
  <c r="AT19" i="451"/>
  <c r="AS19" i="451"/>
  <c r="AR19" i="451"/>
  <c r="AQ19" i="451"/>
  <c r="AP19" i="451"/>
  <c r="AO19" i="451"/>
  <c r="AN19" i="451"/>
  <c r="AM19" i="451"/>
  <c r="AL19" i="451"/>
  <c r="AK19" i="451"/>
  <c r="AJ19" i="451"/>
  <c r="AI19" i="451"/>
  <c r="AH19" i="451"/>
  <c r="AG19" i="451"/>
  <c r="AF19" i="451"/>
  <c r="AE19" i="451"/>
  <c r="AD19" i="451"/>
  <c r="AC19" i="451"/>
  <c r="AB19" i="451"/>
  <c r="AA19" i="451"/>
  <c r="Z19" i="451"/>
  <c r="Y19" i="451"/>
  <c r="X19" i="451"/>
  <c r="W19" i="451"/>
  <c r="V19" i="451"/>
  <c r="U19" i="451"/>
  <c r="T19" i="451"/>
  <c r="S19" i="451"/>
  <c r="R19" i="451"/>
  <c r="Q19" i="451"/>
  <c r="P19" i="451"/>
  <c r="O19" i="451"/>
  <c r="N19" i="451"/>
  <c r="M19" i="451"/>
  <c r="L19" i="451"/>
  <c r="K19" i="451"/>
  <c r="J19" i="451"/>
  <c r="E98" i="438"/>
  <c r="F98" i="438"/>
  <c r="G98" i="438"/>
  <c r="H98" i="438"/>
  <c r="I98" i="438"/>
  <c r="J98" i="438"/>
  <c r="K98" i="438"/>
  <c r="L98" i="438"/>
  <c r="M98" i="438"/>
  <c r="N98" i="438"/>
  <c r="O98" i="438"/>
  <c r="P98" i="438"/>
  <c r="D98" i="438"/>
  <c r="E93" i="438"/>
  <c r="F93" i="438"/>
  <c r="G93" i="438"/>
  <c r="H93" i="438"/>
  <c r="I93" i="438"/>
  <c r="J93" i="438"/>
  <c r="K93" i="438"/>
  <c r="L93" i="438"/>
  <c r="M93" i="438"/>
  <c r="N93" i="438"/>
  <c r="O93" i="438"/>
  <c r="P93" i="438"/>
  <c r="Q93" i="438"/>
  <c r="D93" i="438"/>
  <c r="E88" i="438"/>
  <c r="F88" i="438"/>
  <c r="G88" i="438"/>
  <c r="H88" i="438"/>
  <c r="I88" i="438"/>
  <c r="J88" i="438"/>
  <c r="K88" i="438"/>
  <c r="L88" i="438"/>
  <c r="M88" i="438"/>
  <c r="N88" i="438"/>
  <c r="O88" i="438"/>
  <c r="P88" i="438"/>
  <c r="D88" i="438"/>
  <c r="E83" i="438"/>
  <c r="F83" i="438"/>
  <c r="G83" i="438"/>
  <c r="H83" i="438"/>
  <c r="I83" i="438"/>
  <c r="J83" i="438"/>
  <c r="K83" i="438"/>
  <c r="L83" i="438"/>
  <c r="M83" i="438"/>
  <c r="N83" i="438"/>
  <c r="O83" i="438"/>
  <c r="P83" i="438"/>
  <c r="Q83" i="438"/>
  <c r="D83" i="438"/>
  <c r="E78" i="438"/>
  <c r="F78" i="438"/>
  <c r="G78" i="438"/>
  <c r="H78" i="438"/>
  <c r="I78" i="438"/>
  <c r="J78" i="438"/>
  <c r="K78" i="438"/>
  <c r="L78" i="438"/>
  <c r="M78" i="438"/>
  <c r="N78" i="438"/>
  <c r="O78" i="438"/>
  <c r="P78" i="438"/>
  <c r="D78" i="438"/>
  <c r="E73" i="438"/>
  <c r="F73" i="438"/>
  <c r="G73" i="438"/>
  <c r="H73" i="438"/>
  <c r="I73" i="438"/>
  <c r="J73" i="438"/>
  <c r="K73" i="438"/>
  <c r="L73" i="438"/>
  <c r="M73" i="438"/>
  <c r="N73" i="438"/>
  <c r="O73" i="438"/>
  <c r="P73" i="438"/>
  <c r="Q73" i="438"/>
  <c r="D73" i="438"/>
  <c r="E65" i="438"/>
  <c r="F65" i="438"/>
  <c r="G65" i="438"/>
  <c r="H65" i="438"/>
  <c r="I65" i="438"/>
  <c r="J65" i="438"/>
  <c r="K65" i="438"/>
  <c r="L65" i="438"/>
  <c r="M65" i="438"/>
  <c r="N65" i="438"/>
  <c r="O65" i="438"/>
  <c r="P65" i="438"/>
  <c r="D65" i="438"/>
  <c r="E60" i="438"/>
  <c r="F60" i="438"/>
  <c r="G60" i="438"/>
  <c r="H60" i="438"/>
  <c r="I60" i="438"/>
  <c r="J60" i="438"/>
  <c r="K60" i="438"/>
  <c r="L60" i="438"/>
  <c r="M60" i="438"/>
  <c r="N60" i="438"/>
  <c r="O60" i="438"/>
  <c r="P60" i="438"/>
  <c r="Q60" i="438"/>
  <c r="D60" i="438"/>
  <c r="E55" i="438"/>
  <c r="F55" i="438"/>
  <c r="G55" i="438"/>
  <c r="H55" i="438"/>
  <c r="I55" i="438"/>
  <c r="J55" i="438"/>
  <c r="K55" i="438"/>
  <c r="L55" i="438"/>
  <c r="M55" i="438"/>
  <c r="N55" i="438"/>
  <c r="O55" i="438"/>
  <c r="P55" i="438"/>
  <c r="Q55" i="438"/>
  <c r="D55" i="438"/>
  <c r="E50" i="438"/>
  <c r="F50" i="438"/>
  <c r="G50" i="438"/>
  <c r="H50" i="438"/>
  <c r="I50" i="438"/>
  <c r="J50" i="438"/>
  <c r="K50" i="438"/>
  <c r="L50" i="438"/>
  <c r="M50" i="438"/>
  <c r="N50" i="438"/>
  <c r="O50" i="438"/>
  <c r="P50" i="438"/>
  <c r="Q50" i="438"/>
  <c r="D50" i="438"/>
  <c r="E45" i="438"/>
  <c r="F45" i="438"/>
  <c r="G45" i="438"/>
  <c r="H45" i="438"/>
  <c r="I45" i="438"/>
  <c r="J45" i="438"/>
  <c r="K45" i="438"/>
  <c r="L45" i="438"/>
  <c r="M45" i="438"/>
  <c r="N45" i="438"/>
  <c r="O45" i="438"/>
  <c r="P45" i="438"/>
  <c r="D45" i="438"/>
  <c r="E40" i="438"/>
  <c r="F40" i="438"/>
  <c r="G40" i="438"/>
  <c r="H40" i="438"/>
  <c r="I40" i="438"/>
  <c r="J40" i="438"/>
  <c r="K40" i="438"/>
  <c r="L40" i="438"/>
  <c r="M40" i="438"/>
  <c r="N40" i="438"/>
  <c r="O40" i="438"/>
  <c r="P40" i="438"/>
  <c r="D40" i="438"/>
  <c r="E32" i="438"/>
  <c r="F32" i="438"/>
  <c r="G32" i="438"/>
  <c r="H32" i="438"/>
  <c r="I32" i="438"/>
  <c r="J32" i="438"/>
  <c r="K32" i="438"/>
  <c r="L32" i="438"/>
  <c r="M32" i="438"/>
  <c r="N32" i="438"/>
  <c r="O32" i="438"/>
  <c r="P32" i="438"/>
  <c r="Q32" i="438"/>
  <c r="D32" i="438"/>
  <c r="E27" i="438"/>
  <c r="F27" i="438"/>
  <c r="G27" i="438"/>
  <c r="H27" i="438"/>
  <c r="I27" i="438"/>
  <c r="J27" i="438"/>
  <c r="K27" i="438"/>
  <c r="L27" i="438"/>
  <c r="M27" i="438"/>
  <c r="N27" i="438"/>
  <c r="O27" i="438"/>
  <c r="P27" i="438"/>
  <c r="Q27" i="438"/>
  <c r="D27" i="438"/>
  <c r="E22" i="438"/>
  <c r="F22" i="438"/>
  <c r="G22" i="438"/>
  <c r="H22" i="438"/>
  <c r="I22" i="438"/>
  <c r="J22" i="438"/>
  <c r="K22" i="438"/>
  <c r="L22" i="438"/>
  <c r="M22" i="438"/>
  <c r="N22" i="438"/>
  <c r="O22" i="438"/>
  <c r="P22" i="438"/>
  <c r="Q22" i="438"/>
  <c r="D22" i="438"/>
  <c r="E17" i="438"/>
  <c r="F17" i="438"/>
  <c r="G17" i="438"/>
  <c r="H17" i="438"/>
  <c r="I17" i="438"/>
  <c r="J17" i="438"/>
  <c r="K17" i="438"/>
  <c r="L17" i="438"/>
  <c r="M17" i="438"/>
  <c r="N17" i="438"/>
  <c r="O17" i="438"/>
  <c r="P17" i="438"/>
  <c r="D17" i="438"/>
  <c r="E12" i="438"/>
  <c r="F12" i="438"/>
  <c r="G12" i="438"/>
  <c r="H12" i="438"/>
  <c r="I12" i="438"/>
  <c r="J12" i="438"/>
  <c r="K12" i="438"/>
  <c r="L12" i="438"/>
  <c r="M12" i="438"/>
  <c r="N12" i="438"/>
  <c r="O12" i="438"/>
  <c r="P12" i="438"/>
  <c r="D12" i="438"/>
  <c r="Q7" i="438"/>
  <c r="E7" i="438"/>
  <c r="F7" i="438"/>
  <c r="G7" i="438"/>
  <c r="H7" i="438"/>
  <c r="I7" i="438"/>
  <c r="J7" i="438"/>
  <c r="K7" i="438"/>
  <c r="L7" i="438"/>
  <c r="M7" i="438"/>
  <c r="N7" i="438"/>
  <c r="O7" i="438"/>
  <c r="P7" i="438"/>
  <c r="D7" i="438"/>
  <c r="E7" i="437"/>
  <c r="F7" i="437"/>
  <c r="G7" i="437"/>
  <c r="H7" i="437"/>
  <c r="I7" i="437"/>
  <c r="L7" i="437"/>
  <c r="M7" i="437"/>
  <c r="N7" i="437"/>
  <c r="O7" i="437"/>
  <c r="P7" i="437"/>
  <c r="Q7" i="437"/>
  <c r="R7" i="437"/>
  <c r="S7" i="437"/>
  <c r="T7" i="437"/>
  <c r="F13" i="437"/>
  <c r="G13" i="437"/>
  <c r="H13" i="437"/>
  <c r="I13" i="437"/>
  <c r="L13" i="437"/>
  <c r="M13" i="437"/>
  <c r="N13" i="437"/>
  <c r="O13" i="437"/>
  <c r="P13" i="437"/>
  <c r="Q13" i="437"/>
  <c r="R13" i="437"/>
  <c r="S13" i="437"/>
  <c r="T13" i="437"/>
  <c r="E19" i="437"/>
  <c r="F19" i="437"/>
  <c r="G19" i="437"/>
  <c r="H19" i="437"/>
  <c r="I19" i="437"/>
  <c r="J19" i="437"/>
  <c r="L19" i="437"/>
  <c r="M19" i="437"/>
  <c r="N19" i="437"/>
  <c r="O19" i="437"/>
  <c r="P19" i="437"/>
  <c r="Q19" i="437"/>
  <c r="R19" i="437"/>
  <c r="S19" i="437"/>
  <c r="T19" i="437"/>
  <c r="E25" i="437"/>
  <c r="F25" i="437"/>
  <c r="G25" i="437"/>
  <c r="H25" i="437"/>
  <c r="I25" i="437"/>
  <c r="J25" i="437"/>
  <c r="K25" i="437"/>
  <c r="L25" i="437"/>
  <c r="M25" i="437"/>
  <c r="N25" i="437"/>
  <c r="O25" i="437"/>
  <c r="P25" i="437"/>
  <c r="Q25" i="437"/>
  <c r="R25" i="437"/>
  <c r="S25" i="437"/>
  <c r="T25" i="437"/>
  <c r="E31" i="437"/>
  <c r="F31" i="437"/>
  <c r="G31" i="437"/>
  <c r="H31" i="437"/>
  <c r="I31" i="437"/>
  <c r="J31" i="437"/>
  <c r="L31" i="437"/>
  <c r="M31" i="437"/>
  <c r="N31" i="437"/>
  <c r="O31" i="437"/>
  <c r="P31" i="437"/>
  <c r="Q31" i="437"/>
  <c r="R31" i="437"/>
  <c r="S31" i="437"/>
  <c r="E37" i="437"/>
  <c r="F37" i="437"/>
  <c r="G37" i="437"/>
  <c r="H37" i="437"/>
  <c r="I37" i="437"/>
  <c r="J37" i="437"/>
  <c r="L37" i="437"/>
  <c r="M37" i="437"/>
  <c r="N37" i="437"/>
  <c r="O37" i="437"/>
  <c r="P37" i="437"/>
  <c r="Q37" i="437"/>
  <c r="R37" i="437"/>
  <c r="S37" i="437"/>
  <c r="T37" i="437"/>
  <c r="E43" i="437"/>
  <c r="F43" i="437"/>
  <c r="G43" i="437"/>
  <c r="H43" i="437"/>
  <c r="I43" i="437"/>
  <c r="J43" i="437"/>
  <c r="L43" i="437"/>
  <c r="M43" i="437"/>
  <c r="N43" i="437"/>
  <c r="O43" i="437"/>
  <c r="P43" i="437"/>
  <c r="Q43" i="437"/>
  <c r="R43" i="437"/>
  <c r="S43" i="437"/>
  <c r="T43" i="437"/>
  <c r="D43" i="437"/>
  <c r="T49" i="437"/>
  <c r="S49" i="437"/>
  <c r="O49" i="437"/>
  <c r="E49" i="437"/>
  <c r="F49" i="437"/>
  <c r="G49" i="437"/>
  <c r="H49" i="437"/>
  <c r="I49" i="437"/>
  <c r="J49" i="437"/>
  <c r="K49" i="437"/>
  <c r="D49" i="437"/>
  <c r="E55" i="437"/>
  <c r="F55" i="437"/>
  <c r="G55" i="437"/>
  <c r="H55" i="437"/>
  <c r="I55" i="437"/>
  <c r="J55" i="437"/>
  <c r="L55" i="437"/>
  <c r="M55" i="437"/>
  <c r="N55" i="437"/>
  <c r="O55" i="437"/>
  <c r="P55" i="437"/>
  <c r="Q55" i="437"/>
  <c r="R55" i="437"/>
  <c r="S55" i="437"/>
  <c r="D55" i="437"/>
  <c r="E61" i="437"/>
  <c r="F61" i="437"/>
  <c r="G61" i="437"/>
  <c r="H61" i="437"/>
  <c r="I61" i="437"/>
  <c r="J61" i="437"/>
  <c r="L61" i="437"/>
  <c r="M61" i="437"/>
  <c r="N61" i="437"/>
  <c r="O61" i="437"/>
  <c r="P61" i="437"/>
  <c r="Q61" i="437"/>
  <c r="R61" i="437"/>
  <c r="S61" i="437"/>
  <c r="T61" i="437"/>
  <c r="E73" i="437"/>
  <c r="E69" i="437" s="1"/>
  <c r="F73" i="437"/>
  <c r="F69" i="437" s="1"/>
  <c r="G73" i="437"/>
  <c r="G69" i="437" s="1"/>
  <c r="H73" i="437"/>
  <c r="H69" i="437" s="1"/>
  <c r="I73" i="437"/>
  <c r="I69" i="437"/>
  <c r="J73" i="437"/>
  <c r="J69" i="437" s="1"/>
  <c r="K73" i="437"/>
  <c r="L73" i="437"/>
  <c r="L69" i="437"/>
  <c r="M73" i="437"/>
  <c r="M69" i="437"/>
  <c r="N73" i="437"/>
  <c r="N69" i="437" s="1"/>
  <c r="O73" i="437"/>
  <c r="O69" i="437"/>
  <c r="P73" i="437"/>
  <c r="P69" i="437"/>
  <c r="Q73" i="437"/>
  <c r="Q69" i="437"/>
  <c r="R73" i="437"/>
  <c r="R69" i="437" s="1"/>
  <c r="S73" i="437"/>
  <c r="S69" i="437"/>
  <c r="T73" i="437"/>
  <c r="T69" i="437"/>
  <c r="E79" i="437"/>
  <c r="E75" i="437"/>
  <c r="F79" i="437"/>
  <c r="F75" i="437" s="1"/>
  <c r="G79" i="437"/>
  <c r="G75" i="437"/>
  <c r="H79" i="437"/>
  <c r="H75" i="437"/>
  <c r="I79" i="437"/>
  <c r="I75" i="437"/>
  <c r="J79" i="437"/>
  <c r="J75" i="437" s="1"/>
  <c r="K79" i="437"/>
  <c r="L79" i="437"/>
  <c r="L75" i="437" s="1"/>
  <c r="M79" i="437"/>
  <c r="M75" i="437"/>
  <c r="N79" i="437"/>
  <c r="N75" i="437"/>
  <c r="O79" i="437"/>
  <c r="O75" i="437" s="1"/>
  <c r="P79" i="437"/>
  <c r="P75" i="437" s="1"/>
  <c r="Q79" i="437"/>
  <c r="Q75" i="437"/>
  <c r="R79" i="437"/>
  <c r="R75" i="437"/>
  <c r="S79" i="437"/>
  <c r="S75" i="437" s="1"/>
  <c r="T79" i="437"/>
  <c r="E85" i="437"/>
  <c r="E81" i="437"/>
  <c r="F85" i="437"/>
  <c r="F81" i="437"/>
  <c r="G85" i="437"/>
  <c r="G81" i="437" s="1"/>
  <c r="H85" i="437"/>
  <c r="H81" i="437"/>
  <c r="I85" i="437"/>
  <c r="I81" i="437"/>
  <c r="J85" i="437"/>
  <c r="J81" i="437"/>
  <c r="K85" i="437"/>
  <c r="K81" i="437" s="1"/>
  <c r="L85" i="437"/>
  <c r="L81" i="437" s="1"/>
  <c r="M85" i="437"/>
  <c r="M81" i="437" s="1"/>
  <c r="N85" i="437"/>
  <c r="N81" i="437"/>
  <c r="O85" i="437"/>
  <c r="O81" i="437" s="1"/>
  <c r="P85" i="437"/>
  <c r="P81" i="437" s="1"/>
  <c r="Q85" i="437"/>
  <c r="Q81" i="437" s="1"/>
  <c r="R85" i="437"/>
  <c r="R81" i="437"/>
  <c r="S85" i="437"/>
  <c r="S81" i="437"/>
  <c r="T85" i="437"/>
  <c r="E91" i="437"/>
  <c r="E87" i="437"/>
  <c r="F91" i="437"/>
  <c r="F87" i="437"/>
  <c r="G91" i="437"/>
  <c r="G87" i="437"/>
  <c r="H91" i="437"/>
  <c r="H87" i="437" s="1"/>
  <c r="I91" i="437"/>
  <c r="I87" i="437"/>
  <c r="J91" i="437"/>
  <c r="J87" i="437"/>
  <c r="K91" i="437"/>
  <c r="L91" i="437"/>
  <c r="L87" i="437" s="1"/>
  <c r="M91" i="437"/>
  <c r="M87" i="437" s="1"/>
  <c r="N91" i="437"/>
  <c r="N87" i="437" s="1"/>
  <c r="O91" i="437"/>
  <c r="O87" i="437"/>
  <c r="P91" i="437"/>
  <c r="P87" i="437" s="1"/>
  <c r="Q91" i="437"/>
  <c r="Q87" i="437" s="1"/>
  <c r="R91" i="437"/>
  <c r="R87" i="437" s="1"/>
  <c r="S91" i="437"/>
  <c r="S87" i="437" s="1"/>
  <c r="T91" i="437"/>
  <c r="E97" i="437"/>
  <c r="E93" i="437" s="1"/>
  <c r="F97" i="437"/>
  <c r="F93" i="437"/>
  <c r="G97" i="437"/>
  <c r="G93" i="437"/>
  <c r="H97" i="437"/>
  <c r="H93" i="437"/>
  <c r="I97" i="437"/>
  <c r="I93" i="437" s="1"/>
  <c r="J97" i="437"/>
  <c r="J93" i="437"/>
  <c r="K97" i="437"/>
  <c r="L97" i="437"/>
  <c r="L93" i="437" s="1"/>
  <c r="M97" i="437"/>
  <c r="M93" i="437" s="1"/>
  <c r="N97" i="437"/>
  <c r="N93" i="437" s="1"/>
  <c r="O97" i="437"/>
  <c r="O93" i="437" s="1"/>
  <c r="P97" i="437"/>
  <c r="P93" i="437" s="1"/>
  <c r="Q97" i="437"/>
  <c r="Q93" i="437"/>
  <c r="R97" i="437"/>
  <c r="R93" i="437" s="1"/>
  <c r="S97" i="437"/>
  <c r="S93" i="437" s="1"/>
  <c r="T97" i="437"/>
  <c r="E103" i="437"/>
  <c r="E99" i="437"/>
  <c r="F103" i="437"/>
  <c r="F99" i="437" s="1"/>
  <c r="G103" i="437"/>
  <c r="G99" i="437"/>
  <c r="H103" i="437"/>
  <c r="H99" i="437"/>
  <c r="I103" i="437"/>
  <c r="I99" i="437"/>
  <c r="J103" i="437"/>
  <c r="J99" i="437" s="1"/>
  <c r="K103" i="437"/>
  <c r="L103" i="437"/>
  <c r="L99" i="437" s="1"/>
  <c r="M103" i="437"/>
  <c r="M99" i="437" s="1"/>
  <c r="N103" i="437"/>
  <c r="N99" i="437"/>
  <c r="O103" i="437"/>
  <c r="O99" i="437" s="1"/>
  <c r="P103" i="437"/>
  <c r="P99" i="437" s="1"/>
  <c r="Q103" i="437"/>
  <c r="Q99" i="437" s="1"/>
  <c r="R103" i="437"/>
  <c r="R99" i="437"/>
  <c r="S103" i="437"/>
  <c r="S99" i="437" s="1"/>
  <c r="T103" i="437"/>
  <c r="E105" i="437"/>
  <c r="F105" i="437"/>
  <c r="G105" i="437"/>
  <c r="H105" i="437"/>
  <c r="I105" i="437"/>
  <c r="J105" i="437"/>
  <c r="L105" i="437"/>
  <c r="M105" i="437"/>
  <c r="N105" i="437"/>
  <c r="O105" i="437"/>
  <c r="P105" i="437"/>
  <c r="Q105" i="437"/>
  <c r="R105" i="437"/>
  <c r="S105" i="437"/>
  <c r="T115" i="437"/>
  <c r="S115" i="437"/>
  <c r="S111" i="437"/>
  <c r="O115" i="437"/>
  <c r="O111" i="437"/>
  <c r="E115" i="437"/>
  <c r="E111" i="437" s="1"/>
  <c r="F115" i="437"/>
  <c r="F111" i="437"/>
  <c r="G115" i="437"/>
  <c r="G111" i="437"/>
  <c r="H115" i="437"/>
  <c r="H111" i="437"/>
  <c r="I115" i="437"/>
  <c r="I111" i="437" s="1"/>
  <c r="J115" i="437"/>
  <c r="J111" i="437"/>
  <c r="K115" i="437"/>
  <c r="E121" i="437"/>
  <c r="E117" i="437" s="1"/>
  <c r="F121" i="437"/>
  <c r="F117" i="437"/>
  <c r="G121" i="437"/>
  <c r="G117" i="437" s="1"/>
  <c r="H121" i="437"/>
  <c r="H117" i="437" s="1"/>
  <c r="I121" i="437"/>
  <c r="I117" i="437" s="1"/>
  <c r="J121" i="437"/>
  <c r="J117" i="437"/>
  <c r="K121" i="437"/>
  <c r="L121" i="437"/>
  <c r="L117" i="437"/>
  <c r="M121" i="437"/>
  <c r="M117" i="437"/>
  <c r="N121" i="437"/>
  <c r="N117" i="437"/>
  <c r="O121" i="437"/>
  <c r="O117" i="437" s="1"/>
  <c r="P121" i="437"/>
  <c r="P117" i="437"/>
  <c r="Q121" i="437"/>
  <c r="Q117" i="437"/>
  <c r="R121" i="437"/>
  <c r="R117" i="437"/>
  <c r="S121" i="437"/>
  <c r="S117" i="437" s="1"/>
  <c r="T121" i="437"/>
  <c r="E123" i="437"/>
  <c r="F123" i="437"/>
  <c r="G123" i="437"/>
  <c r="H123" i="437"/>
  <c r="I123" i="437"/>
  <c r="J123" i="437"/>
  <c r="K123" i="437"/>
  <c r="L123" i="437"/>
  <c r="M123" i="437"/>
  <c r="N123" i="437"/>
  <c r="O123" i="437"/>
  <c r="P123" i="437"/>
  <c r="Q123" i="437"/>
  <c r="R123" i="437"/>
  <c r="S123" i="437"/>
  <c r="E135" i="437"/>
  <c r="E131" i="437"/>
  <c r="F135" i="437"/>
  <c r="F131" i="437"/>
  <c r="G135" i="437"/>
  <c r="G131" i="437"/>
  <c r="H135" i="437"/>
  <c r="H131" i="437" s="1"/>
  <c r="I135" i="437"/>
  <c r="I131" i="437"/>
  <c r="J135" i="437"/>
  <c r="J131" i="437"/>
  <c r="K135" i="437"/>
  <c r="L135" i="437"/>
  <c r="L131" i="437"/>
  <c r="M135" i="437"/>
  <c r="M131" i="437" s="1"/>
  <c r="N135" i="437"/>
  <c r="N131" i="437" s="1"/>
  <c r="O135" i="437"/>
  <c r="O131" i="437" s="1"/>
  <c r="P135" i="437"/>
  <c r="P131" i="437" s="1"/>
  <c r="Q135" i="437"/>
  <c r="Q131" i="437" s="1"/>
  <c r="R135" i="437"/>
  <c r="R131" i="437" s="1"/>
  <c r="S135" i="437"/>
  <c r="S131" i="437" s="1"/>
  <c r="T135" i="437"/>
  <c r="E141" i="437"/>
  <c r="E137" i="437" s="1"/>
  <c r="F141" i="437"/>
  <c r="F137" i="437"/>
  <c r="G141" i="437"/>
  <c r="G137" i="437"/>
  <c r="H141" i="437"/>
  <c r="H137" i="437"/>
  <c r="I141" i="437"/>
  <c r="I137" i="437" s="1"/>
  <c r="J141" i="437"/>
  <c r="J137" i="437"/>
  <c r="K141" i="437"/>
  <c r="L141" i="437"/>
  <c r="L137" i="437" s="1"/>
  <c r="M141" i="437"/>
  <c r="M137" i="437" s="1"/>
  <c r="N141" i="437"/>
  <c r="N137" i="437" s="1"/>
  <c r="O141" i="437"/>
  <c r="O137" i="437" s="1"/>
  <c r="P141" i="437"/>
  <c r="P137" i="437" s="1"/>
  <c r="Q141" i="437"/>
  <c r="Q137" i="437"/>
  <c r="R141" i="437"/>
  <c r="R137" i="437" s="1"/>
  <c r="S141" i="437"/>
  <c r="S137" i="437" s="1"/>
  <c r="T141" i="437"/>
  <c r="E147" i="437"/>
  <c r="E143" i="437"/>
  <c r="F147" i="437"/>
  <c r="F143" i="437" s="1"/>
  <c r="G147" i="437"/>
  <c r="G143" i="437"/>
  <c r="H147" i="437"/>
  <c r="H143" i="437"/>
  <c r="I147" i="437"/>
  <c r="I143" i="437"/>
  <c r="J147" i="437"/>
  <c r="J143" i="437" s="1"/>
  <c r="K147" i="437"/>
  <c r="L147" i="437"/>
  <c r="L143" i="437" s="1"/>
  <c r="M147" i="437"/>
  <c r="M143" i="437" s="1"/>
  <c r="N147" i="437"/>
  <c r="N143" i="437"/>
  <c r="O147" i="437"/>
  <c r="O143" i="437" s="1"/>
  <c r="P147" i="437"/>
  <c r="P143" i="437" s="1"/>
  <c r="Q147" i="437"/>
  <c r="Q143" i="437" s="1"/>
  <c r="R147" i="437"/>
  <c r="R143" i="437"/>
  <c r="S147" i="437"/>
  <c r="S143" i="437" s="1"/>
  <c r="T147" i="437"/>
  <c r="E153" i="437"/>
  <c r="E149" i="437"/>
  <c r="F153" i="437"/>
  <c r="F149" i="437"/>
  <c r="G153" i="437"/>
  <c r="G149" i="437" s="1"/>
  <c r="H153" i="437"/>
  <c r="H149" i="437"/>
  <c r="I153" i="437"/>
  <c r="I149" i="437"/>
  <c r="J153" i="437"/>
  <c r="J149" i="437"/>
  <c r="K153" i="437"/>
  <c r="K149" i="437" s="1"/>
  <c r="L153" i="437"/>
  <c r="L149" i="437"/>
  <c r="M153" i="437"/>
  <c r="M149" i="437"/>
  <c r="N153" i="437"/>
  <c r="N149" i="437"/>
  <c r="O153" i="437"/>
  <c r="O149" i="437" s="1"/>
  <c r="P153" i="437"/>
  <c r="P149" i="437"/>
  <c r="Q153" i="437"/>
  <c r="Q149" i="437"/>
  <c r="R153" i="437"/>
  <c r="R149" i="437"/>
  <c r="S153" i="437"/>
  <c r="S149" i="437" s="1"/>
  <c r="T153" i="437"/>
  <c r="E159" i="437"/>
  <c r="E155" i="437" s="1"/>
  <c r="F159" i="437"/>
  <c r="F155" i="437" s="1"/>
  <c r="G159" i="437"/>
  <c r="G155" i="437"/>
  <c r="H159" i="437"/>
  <c r="H155" i="437" s="1"/>
  <c r="I159" i="437"/>
  <c r="I155" i="437" s="1"/>
  <c r="J159" i="437"/>
  <c r="J155" i="437" s="1"/>
  <c r="K159" i="437"/>
  <c r="L159" i="437"/>
  <c r="L155" i="437" s="1"/>
  <c r="M159" i="437"/>
  <c r="M155" i="437"/>
  <c r="N159" i="437"/>
  <c r="N155" i="437"/>
  <c r="O159" i="437"/>
  <c r="O155" i="437"/>
  <c r="P159" i="437"/>
  <c r="P155" i="437" s="1"/>
  <c r="Q159" i="437"/>
  <c r="Q155" i="437"/>
  <c r="R159" i="437"/>
  <c r="R155" i="437"/>
  <c r="S159" i="437"/>
  <c r="S155" i="437"/>
  <c r="T159" i="437"/>
  <c r="E165" i="437"/>
  <c r="E161" i="437" s="1"/>
  <c r="F165" i="437"/>
  <c r="F161" i="437" s="1"/>
  <c r="G165" i="437"/>
  <c r="G161" i="437" s="1"/>
  <c r="H165" i="437"/>
  <c r="H161" i="437"/>
  <c r="I165" i="437"/>
  <c r="I161" i="437" s="1"/>
  <c r="J165" i="437"/>
  <c r="J161" i="437" s="1"/>
  <c r="K165" i="437"/>
  <c r="L165" i="437"/>
  <c r="L161" i="437"/>
  <c r="M165" i="437"/>
  <c r="M161" i="437" s="1"/>
  <c r="N165" i="437"/>
  <c r="N161" i="437"/>
  <c r="O165" i="437"/>
  <c r="O161" i="437"/>
  <c r="P165" i="437"/>
  <c r="P161" i="437"/>
  <c r="Q165" i="437"/>
  <c r="Q161" i="437" s="1"/>
  <c r="R165" i="437"/>
  <c r="R161" i="437"/>
  <c r="S165" i="437"/>
  <c r="S161" i="437"/>
  <c r="T165" i="437"/>
  <c r="E167" i="437"/>
  <c r="F167" i="437"/>
  <c r="G167" i="437"/>
  <c r="H167" i="437"/>
  <c r="I167" i="437"/>
  <c r="J167" i="437"/>
  <c r="L167" i="437"/>
  <c r="M167" i="437"/>
  <c r="N167" i="437"/>
  <c r="O167" i="437"/>
  <c r="P167" i="437"/>
  <c r="Q167" i="437"/>
  <c r="R167" i="437"/>
  <c r="S167" i="437"/>
  <c r="T177" i="437"/>
  <c r="S177" i="437"/>
  <c r="S173" i="437"/>
  <c r="O177" i="437"/>
  <c r="O173" i="437" s="1"/>
  <c r="E177" i="437"/>
  <c r="E173" i="437"/>
  <c r="F177" i="437"/>
  <c r="F173" i="437"/>
  <c r="G177" i="437"/>
  <c r="G173" i="437"/>
  <c r="H177" i="437"/>
  <c r="H173" i="437" s="1"/>
  <c r="I177" i="437"/>
  <c r="I173" i="437"/>
  <c r="J177" i="437"/>
  <c r="J173" i="437"/>
  <c r="K177" i="437"/>
  <c r="K173" i="437"/>
  <c r="E183" i="437"/>
  <c r="E179" i="437" s="1"/>
  <c r="F183" i="437"/>
  <c r="F179" i="437"/>
  <c r="G183" i="437"/>
  <c r="G179" i="437"/>
  <c r="H183" i="437"/>
  <c r="H179" i="437"/>
  <c r="I183" i="437"/>
  <c r="I179" i="437" s="1"/>
  <c r="J183" i="437"/>
  <c r="J179" i="437"/>
  <c r="K183" i="437"/>
  <c r="L183" i="437"/>
  <c r="L179" i="437"/>
  <c r="M183" i="437"/>
  <c r="M179" i="437"/>
  <c r="N183" i="437"/>
  <c r="N179" i="437" s="1"/>
  <c r="O183" i="437"/>
  <c r="O179" i="437" s="1"/>
  <c r="P183" i="437"/>
  <c r="P179" i="437" s="1"/>
  <c r="Q183" i="437"/>
  <c r="Q179" i="437" s="1"/>
  <c r="R183" i="437"/>
  <c r="R179" i="437" s="1"/>
  <c r="S183" i="437"/>
  <c r="S179" i="437" s="1"/>
  <c r="T183" i="437"/>
  <c r="E189" i="437"/>
  <c r="E185" i="437"/>
  <c r="F189" i="437"/>
  <c r="F185" i="437" s="1"/>
  <c r="G189" i="437"/>
  <c r="G185" i="437"/>
  <c r="H189" i="437"/>
  <c r="H185" i="437"/>
  <c r="I189" i="437"/>
  <c r="I185" i="437"/>
  <c r="J189" i="437"/>
  <c r="J185" i="437" s="1"/>
  <c r="K189" i="437"/>
  <c r="L189" i="437"/>
  <c r="L185" i="437" s="1"/>
  <c r="M189" i="437"/>
  <c r="M185" i="437" s="1"/>
  <c r="N189" i="437"/>
  <c r="N185" i="437"/>
  <c r="O189" i="437"/>
  <c r="O185" i="437" s="1"/>
  <c r="P189" i="437"/>
  <c r="P185" i="437" s="1"/>
  <c r="Q189" i="437"/>
  <c r="Q185" i="437" s="1"/>
  <c r="R189" i="437"/>
  <c r="R185" i="437"/>
  <c r="S189" i="437"/>
  <c r="S185" i="437" s="1"/>
  <c r="T189" i="437"/>
  <c r="T197" i="437"/>
  <c r="S197" i="437"/>
  <c r="S193" i="437" s="1"/>
  <c r="R197" i="437"/>
  <c r="R193" i="437"/>
  <c r="Q197" i="437"/>
  <c r="Q193" i="437" s="1"/>
  <c r="P197" i="437"/>
  <c r="P193" i="437" s="1"/>
  <c r="O197" i="437"/>
  <c r="O193" i="437" s="1"/>
  <c r="N197" i="437"/>
  <c r="N193" i="437"/>
  <c r="M197" i="437"/>
  <c r="M193" i="437" s="1"/>
  <c r="L197" i="437"/>
  <c r="L193" i="437" s="1"/>
  <c r="K197" i="437"/>
  <c r="K193" i="437" s="1"/>
  <c r="T203" i="437"/>
  <c r="S203" i="437"/>
  <c r="S199" i="437" s="1"/>
  <c r="R203" i="437"/>
  <c r="R199" i="437"/>
  <c r="Q203" i="437"/>
  <c r="Q199" i="437"/>
  <c r="P203" i="437"/>
  <c r="P199" i="437"/>
  <c r="O203" i="437"/>
  <c r="O199" i="437" s="1"/>
  <c r="N203" i="437"/>
  <c r="N199" i="437"/>
  <c r="M203" i="437"/>
  <c r="M199" i="437"/>
  <c r="L203" i="437"/>
  <c r="L199" i="437"/>
  <c r="K203" i="437"/>
  <c r="K199" i="437" s="1"/>
  <c r="T209" i="437"/>
  <c r="S209" i="437"/>
  <c r="S205" i="437" s="1"/>
  <c r="R209" i="437"/>
  <c r="R205" i="437" s="1"/>
  <c r="Q209" i="437"/>
  <c r="Q205" i="437"/>
  <c r="P209" i="437"/>
  <c r="P205" i="437" s="1"/>
  <c r="O209" i="437"/>
  <c r="O205" i="437" s="1"/>
  <c r="N209" i="437"/>
  <c r="N205" i="437" s="1"/>
  <c r="M209" i="437"/>
  <c r="M205" i="437"/>
  <c r="L209" i="437"/>
  <c r="L205" i="437" s="1"/>
  <c r="K209" i="437"/>
  <c r="T215" i="437"/>
  <c r="S215" i="437"/>
  <c r="S211" i="437" s="1"/>
  <c r="R215" i="437"/>
  <c r="R211" i="437"/>
  <c r="Q215" i="437"/>
  <c r="Q211" i="437" s="1"/>
  <c r="P215" i="437"/>
  <c r="P211" i="437" s="1"/>
  <c r="O215" i="437"/>
  <c r="O211" i="437" s="1"/>
  <c r="N215" i="437"/>
  <c r="N211" i="437"/>
  <c r="M215" i="437"/>
  <c r="M211" i="437" s="1"/>
  <c r="L215" i="437"/>
  <c r="L211" i="437" s="1"/>
  <c r="K215" i="437"/>
  <c r="K211" i="437" s="1"/>
  <c r="T221" i="437"/>
  <c r="S221" i="437"/>
  <c r="S217" i="437" s="1"/>
  <c r="R221" i="437"/>
  <c r="R217" i="437"/>
  <c r="Q221" i="437"/>
  <c r="Q217" i="437"/>
  <c r="P221" i="437"/>
  <c r="P217" i="437"/>
  <c r="O221" i="437"/>
  <c r="O217" i="437" s="1"/>
  <c r="N221" i="437"/>
  <c r="N217" i="437"/>
  <c r="M221" i="437"/>
  <c r="M217" i="437"/>
  <c r="L221" i="437"/>
  <c r="L217" i="437"/>
  <c r="K221" i="437"/>
  <c r="K217" i="437" s="1"/>
  <c r="T227" i="437"/>
  <c r="S227" i="437"/>
  <c r="S223" i="437" s="1"/>
  <c r="R227" i="437"/>
  <c r="R223" i="437" s="1"/>
  <c r="Q227" i="437"/>
  <c r="Q223" i="437"/>
  <c r="P227" i="437"/>
  <c r="P223" i="437" s="1"/>
  <c r="O227" i="437"/>
  <c r="O223" i="437" s="1"/>
  <c r="N227" i="437"/>
  <c r="N223" i="437" s="1"/>
  <c r="M227" i="437"/>
  <c r="M223" i="437"/>
  <c r="L227" i="437"/>
  <c r="L223" i="437" s="1"/>
  <c r="K227" i="437"/>
  <c r="K223" i="437" s="1"/>
  <c r="S229" i="437"/>
  <c r="R229" i="437"/>
  <c r="Q229" i="437"/>
  <c r="P229" i="437"/>
  <c r="O229" i="437"/>
  <c r="N229" i="437"/>
  <c r="M229" i="437"/>
  <c r="L229" i="437"/>
  <c r="T239" i="437"/>
  <c r="S239" i="437"/>
  <c r="S235" i="437"/>
  <c r="O239" i="437"/>
  <c r="O235" i="437" s="1"/>
  <c r="K239" i="437"/>
  <c r="K235" i="437" s="1"/>
  <c r="T247" i="437"/>
  <c r="S247" i="437"/>
  <c r="S243" i="437"/>
  <c r="R247" i="437"/>
  <c r="R243" i="437"/>
  <c r="Q247" i="437"/>
  <c r="Q243" i="437" s="1"/>
  <c r="P247" i="437"/>
  <c r="P243" i="437"/>
  <c r="O247" i="437"/>
  <c r="O243" i="437"/>
  <c r="N247" i="437"/>
  <c r="N243" i="437"/>
  <c r="M247" i="437"/>
  <c r="M243" i="437" s="1"/>
  <c r="L247" i="437"/>
  <c r="L243" i="437"/>
  <c r="K247" i="437"/>
  <c r="K243" i="437"/>
  <c r="T253" i="437"/>
  <c r="S253" i="437"/>
  <c r="S249" i="437"/>
  <c r="R253" i="437"/>
  <c r="R249" i="437" s="1"/>
  <c r="Q253" i="437"/>
  <c r="Q249" i="437" s="1"/>
  <c r="P253" i="437"/>
  <c r="P249" i="437" s="1"/>
  <c r="O253" i="437"/>
  <c r="O249" i="437"/>
  <c r="N253" i="437"/>
  <c r="N249" i="437" s="1"/>
  <c r="M253" i="437"/>
  <c r="M249" i="437" s="1"/>
  <c r="L253" i="437"/>
  <c r="L249" i="437" s="1"/>
  <c r="K253" i="437"/>
  <c r="K249" i="437" s="1"/>
  <c r="T259" i="437"/>
  <c r="S259" i="437"/>
  <c r="S255" i="437"/>
  <c r="R259" i="437"/>
  <c r="R255" i="437"/>
  <c r="Q259" i="437"/>
  <c r="Q255" i="437"/>
  <c r="P259" i="437"/>
  <c r="P255" i="437" s="1"/>
  <c r="O259" i="437"/>
  <c r="O255" i="437"/>
  <c r="N259" i="437"/>
  <c r="N255" i="437"/>
  <c r="M259" i="437"/>
  <c r="M255" i="437"/>
  <c r="L259" i="437"/>
  <c r="L255" i="437" s="1"/>
  <c r="K259" i="437"/>
  <c r="S265" i="437"/>
  <c r="S261" i="437" s="1"/>
  <c r="R265" i="437"/>
  <c r="R261" i="437" s="1"/>
  <c r="Q265" i="437"/>
  <c r="Q261" i="437" s="1"/>
  <c r="P265" i="437"/>
  <c r="P261" i="437" s="1"/>
  <c r="O265" i="437"/>
  <c r="O261" i="437" s="1"/>
  <c r="N265" i="437"/>
  <c r="N261" i="437" s="1"/>
  <c r="M265" i="437"/>
  <c r="M261" i="437"/>
  <c r="L265" i="437"/>
  <c r="L261" i="437" s="1"/>
  <c r="K265" i="437"/>
  <c r="K261" i="437" s="1"/>
  <c r="T271" i="437"/>
  <c r="S271" i="437"/>
  <c r="S267" i="437"/>
  <c r="R271" i="437"/>
  <c r="R267" i="437" s="1"/>
  <c r="Q271" i="437"/>
  <c r="Q267" i="437"/>
  <c r="P271" i="437"/>
  <c r="P267" i="437"/>
  <c r="O271" i="437"/>
  <c r="O267" i="437"/>
  <c r="N271" i="437"/>
  <c r="N267" i="437" s="1"/>
  <c r="M271" i="437"/>
  <c r="M267" i="437"/>
  <c r="L271" i="437"/>
  <c r="L267" i="437"/>
  <c r="K271" i="437"/>
  <c r="K267" i="437"/>
  <c r="T277" i="437"/>
  <c r="S277" i="437"/>
  <c r="S273" i="437" s="1"/>
  <c r="R277" i="437"/>
  <c r="R273" i="437" s="1"/>
  <c r="Q277" i="437"/>
  <c r="Q273" i="437" s="1"/>
  <c r="P277" i="437"/>
  <c r="P273" i="437" s="1"/>
  <c r="O277" i="437"/>
  <c r="O273" i="437" s="1"/>
  <c r="N277" i="437"/>
  <c r="N273" i="437" s="1"/>
  <c r="M277" i="437"/>
  <c r="M273" i="437" s="1"/>
  <c r="L277" i="437"/>
  <c r="L273" i="437"/>
  <c r="K277" i="437"/>
  <c r="K273" i="437" s="1"/>
  <c r="S279" i="437"/>
  <c r="R279" i="437"/>
  <c r="Q279" i="437"/>
  <c r="P279" i="437"/>
  <c r="O279" i="437"/>
  <c r="N279" i="437"/>
  <c r="M279" i="437"/>
  <c r="L279" i="437"/>
  <c r="T289" i="437"/>
  <c r="S289" i="437"/>
  <c r="S285" i="437"/>
  <c r="O289" i="437"/>
  <c r="O285" i="437"/>
  <c r="K289" i="437"/>
  <c r="K285" i="437" s="1"/>
  <c r="T297" i="437"/>
  <c r="S297" i="437"/>
  <c r="S293" i="437" s="1"/>
  <c r="R297" i="437"/>
  <c r="R293" i="437" s="1"/>
  <c r="Q297" i="437"/>
  <c r="Q293" i="437" s="1"/>
  <c r="P297" i="437"/>
  <c r="P293" i="437" s="1"/>
  <c r="O297" i="437"/>
  <c r="O293" i="437" s="1"/>
  <c r="N297" i="437"/>
  <c r="N293" i="437" s="1"/>
  <c r="M297" i="437"/>
  <c r="M293" i="437" s="1"/>
  <c r="L297" i="437"/>
  <c r="L293" i="437" s="1"/>
  <c r="K293" i="437"/>
  <c r="S299" i="437"/>
  <c r="R299" i="437"/>
  <c r="Q299" i="437"/>
  <c r="P299" i="437"/>
  <c r="O299" i="437"/>
  <c r="N299" i="437"/>
  <c r="M299" i="437"/>
  <c r="L299" i="437"/>
  <c r="K299" i="437"/>
  <c r="T309" i="437"/>
  <c r="S309" i="437"/>
  <c r="S305" i="437" s="1"/>
  <c r="R309" i="437"/>
  <c r="R305" i="437" s="1"/>
  <c r="Q309" i="437"/>
  <c r="Q305" i="437"/>
  <c r="P309" i="437"/>
  <c r="P305" i="437"/>
  <c r="O309" i="437"/>
  <c r="O305" i="437"/>
  <c r="N309" i="437"/>
  <c r="N305" i="437" s="1"/>
  <c r="M309" i="437"/>
  <c r="M305" i="437"/>
  <c r="L309" i="437"/>
  <c r="L305" i="437"/>
  <c r="K309" i="437"/>
  <c r="K305" i="437"/>
  <c r="T315" i="437"/>
  <c r="T311" i="437" s="1"/>
  <c r="S315" i="437"/>
  <c r="S311" i="437" s="1"/>
  <c r="R315" i="437"/>
  <c r="R311" i="437" s="1"/>
  <c r="Q315" i="437"/>
  <c r="Q311" i="437"/>
  <c r="P315" i="437"/>
  <c r="P311" i="437"/>
  <c r="O315" i="437"/>
  <c r="O311" i="437" s="1"/>
  <c r="N315" i="437"/>
  <c r="N311" i="437" s="1"/>
  <c r="M315" i="437"/>
  <c r="M311" i="437"/>
  <c r="L315" i="437"/>
  <c r="L311" i="437"/>
  <c r="K315" i="437"/>
  <c r="T321" i="437"/>
  <c r="S321" i="437"/>
  <c r="S317" i="437" s="1"/>
  <c r="R321" i="437"/>
  <c r="R317" i="437" s="1"/>
  <c r="Q321" i="437"/>
  <c r="Q317" i="437" s="1"/>
  <c r="P321" i="437"/>
  <c r="P317" i="437" s="1"/>
  <c r="O321" i="437"/>
  <c r="O317" i="437" s="1"/>
  <c r="N321" i="437"/>
  <c r="N317" i="437"/>
  <c r="M321" i="437"/>
  <c r="M317" i="437" s="1"/>
  <c r="L321" i="437"/>
  <c r="L317" i="437" s="1"/>
  <c r="K321" i="437"/>
  <c r="K317" i="437" s="1"/>
  <c r="T327" i="437"/>
  <c r="S327" i="437"/>
  <c r="S323" i="437" s="1"/>
  <c r="R327" i="437"/>
  <c r="R323" i="437" s="1"/>
  <c r="Q327" i="437"/>
  <c r="Q323" i="437"/>
  <c r="P327" i="437"/>
  <c r="P323" i="437"/>
  <c r="O327" i="437"/>
  <c r="O323" i="437" s="1"/>
  <c r="N327" i="437"/>
  <c r="N323" i="437" s="1"/>
  <c r="M327" i="437"/>
  <c r="M323" i="437"/>
  <c r="L327" i="437"/>
  <c r="L323" i="437"/>
  <c r="K327" i="437"/>
  <c r="K323" i="437"/>
  <c r="S329" i="437"/>
  <c r="R329" i="437"/>
  <c r="Q329" i="437"/>
  <c r="P329" i="437"/>
  <c r="O329" i="437"/>
  <c r="N329" i="437"/>
  <c r="M329" i="437"/>
  <c r="L329" i="437"/>
  <c r="K329" i="437"/>
  <c r="T339" i="437"/>
  <c r="S339" i="437"/>
  <c r="S335" i="437"/>
  <c r="O339" i="437"/>
  <c r="O335" i="437"/>
  <c r="K339" i="437"/>
  <c r="T348" i="437"/>
  <c r="S348" i="437"/>
  <c r="S343" i="437" s="1"/>
  <c r="R348" i="437"/>
  <c r="R343" i="437"/>
  <c r="Q348" i="437"/>
  <c r="Q343" i="437"/>
  <c r="P348" i="437"/>
  <c r="P343" i="437" s="1"/>
  <c r="O348" i="437"/>
  <c r="O343" i="437" s="1"/>
  <c r="N348" i="437"/>
  <c r="N343" i="437"/>
  <c r="M348" i="437"/>
  <c r="M343" i="437"/>
  <c r="L348" i="437"/>
  <c r="L343" i="437"/>
  <c r="K348" i="437"/>
  <c r="K343" i="437" s="1"/>
  <c r="S355" i="437"/>
  <c r="S350" i="437"/>
  <c r="R355" i="437"/>
  <c r="R350" i="437"/>
  <c r="Q355" i="437"/>
  <c r="Q350" i="437" s="1"/>
  <c r="P355" i="437"/>
  <c r="P350" i="437" s="1"/>
  <c r="O355" i="437"/>
  <c r="O350" i="437"/>
  <c r="N355" i="437"/>
  <c r="N350" i="437"/>
  <c r="M355" i="437"/>
  <c r="M350" i="437"/>
  <c r="L355" i="437"/>
  <c r="L350" i="437" s="1"/>
  <c r="K355" i="437"/>
  <c r="K350" i="437"/>
  <c r="T362" i="437"/>
  <c r="S362" i="437"/>
  <c r="S357" i="437" s="1"/>
  <c r="R362" i="437"/>
  <c r="R357" i="437"/>
  <c r="Q362" i="437"/>
  <c r="Q357" i="437" s="1"/>
  <c r="P362" i="437"/>
  <c r="P357" i="437" s="1"/>
  <c r="O362" i="437"/>
  <c r="O357" i="437"/>
  <c r="N362" i="437"/>
  <c r="N357" i="437" s="1"/>
  <c r="M362" i="437"/>
  <c r="M357" i="437" s="1"/>
  <c r="L362" i="437"/>
  <c r="L357" i="437" s="1"/>
  <c r="K362" i="437"/>
  <c r="K357" i="437"/>
  <c r="T369" i="437"/>
  <c r="S369" i="437"/>
  <c r="S364" i="437" s="1"/>
  <c r="R369" i="437"/>
  <c r="R364" i="437"/>
  <c r="Q369" i="437"/>
  <c r="Q364" i="437"/>
  <c r="P369" i="437"/>
  <c r="P364" i="437"/>
  <c r="O369" i="437"/>
  <c r="O364" i="437" s="1"/>
  <c r="N369" i="437"/>
  <c r="N364" i="437"/>
  <c r="M369" i="437"/>
  <c r="M364" i="437"/>
  <c r="L369" i="437"/>
  <c r="L364" i="437" s="1"/>
  <c r="K369" i="437"/>
  <c r="K364" i="437" s="1"/>
  <c r="L376" i="437"/>
  <c r="L371" i="437"/>
  <c r="M376" i="437"/>
  <c r="M371" i="437"/>
  <c r="N376" i="437"/>
  <c r="N371" i="437"/>
  <c r="O376" i="437"/>
  <c r="O371" i="437" s="1"/>
  <c r="P376" i="437"/>
  <c r="P371" i="437"/>
  <c r="Q376" i="437"/>
  <c r="Q371" i="437"/>
  <c r="R376" i="437"/>
  <c r="R371" i="437"/>
  <c r="S376" i="437"/>
  <c r="S371" i="437" s="1"/>
  <c r="K376" i="437"/>
  <c r="K371" i="437"/>
  <c r="L383" i="437"/>
  <c r="L378" i="437"/>
  <c r="M383" i="437"/>
  <c r="M378" i="437" s="1"/>
  <c r="N383" i="437"/>
  <c r="N378" i="437" s="1"/>
  <c r="O383" i="437"/>
  <c r="O378" i="437"/>
  <c r="P383" i="437"/>
  <c r="P378" i="437"/>
  <c r="Q383" i="437"/>
  <c r="Q378" i="437" s="1"/>
  <c r="R383" i="437"/>
  <c r="R378" i="437" s="1"/>
  <c r="S383" i="437"/>
  <c r="S378" i="437"/>
  <c r="T383" i="437"/>
  <c r="K383" i="437"/>
  <c r="K378" i="437" s="1"/>
  <c r="D229" i="437"/>
  <c r="D227" i="437"/>
  <c r="D223" i="437" s="1"/>
  <c r="D221" i="437"/>
  <c r="D217" i="437"/>
  <c r="D215" i="437"/>
  <c r="D211" i="437"/>
  <c r="D209" i="437"/>
  <c r="D205" i="437" s="1"/>
  <c r="D203" i="437"/>
  <c r="D199" i="437" s="1"/>
  <c r="D197" i="437"/>
  <c r="D193" i="437"/>
  <c r="D189" i="437"/>
  <c r="D185" i="437"/>
  <c r="D183" i="437"/>
  <c r="D179" i="437"/>
  <c r="D177" i="437"/>
  <c r="D173" i="437"/>
  <c r="D167" i="437"/>
  <c r="D165" i="437"/>
  <c r="D161" i="437"/>
  <c r="D159" i="437"/>
  <c r="D155" i="437" s="1"/>
  <c r="D153" i="437"/>
  <c r="D149" i="437" s="1"/>
  <c r="D147" i="437"/>
  <c r="D143" i="437" s="1"/>
  <c r="D141" i="437"/>
  <c r="D137" i="437"/>
  <c r="D135" i="437"/>
  <c r="D131" i="437" s="1"/>
  <c r="D123" i="437"/>
  <c r="D121" i="437"/>
  <c r="D117" i="437"/>
  <c r="D115" i="437"/>
  <c r="D111" i="437" s="1"/>
  <c r="D105" i="437"/>
  <c r="D103" i="437"/>
  <c r="D99" i="437" s="1"/>
  <c r="D97" i="437"/>
  <c r="D93" i="437" s="1"/>
  <c r="D91" i="437"/>
  <c r="D87" i="437" s="1"/>
  <c r="D85" i="437"/>
  <c r="D81" i="437"/>
  <c r="D79" i="437"/>
  <c r="D75" i="437" s="1"/>
  <c r="D73" i="437"/>
  <c r="D69" i="437" s="1"/>
  <c r="D61" i="437"/>
  <c r="D37" i="437"/>
  <c r="D31" i="437"/>
  <c r="D25" i="437"/>
  <c r="D13" i="437"/>
  <c r="D383" i="437"/>
  <c r="D378" i="437"/>
  <c r="D369" i="437"/>
  <c r="D364" i="437"/>
  <c r="D362" i="437"/>
  <c r="D357" i="437" s="1"/>
  <c r="D355" i="437"/>
  <c r="D350" i="437"/>
  <c r="D348" i="437"/>
  <c r="D343" i="437"/>
  <c r="D339" i="437"/>
  <c r="D335" i="437"/>
  <c r="D329" i="437"/>
  <c r="D327" i="437"/>
  <c r="D323" i="437"/>
  <c r="D321" i="437"/>
  <c r="D317" i="437" s="1"/>
  <c r="D315" i="437"/>
  <c r="D311" i="437" s="1"/>
  <c r="D309" i="437"/>
  <c r="D305" i="437" s="1"/>
  <c r="D299" i="437"/>
  <c r="D297" i="437"/>
  <c r="D293" i="437"/>
  <c r="D289" i="437"/>
  <c r="D285" i="437"/>
  <c r="D279" i="437"/>
  <c r="D277" i="437"/>
  <c r="D273" i="437" s="1"/>
  <c r="D271" i="437"/>
  <c r="D267" i="437"/>
  <c r="D265" i="437"/>
  <c r="D261" i="437" s="1"/>
  <c r="D259" i="437"/>
  <c r="D255" i="437" s="1"/>
  <c r="D253" i="437"/>
  <c r="D249" i="437" s="1"/>
  <c r="D247" i="437"/>
  <c r="D243" i="437"/>
  <c r="D239" i="437"/>
  <c r="D235" i="437" s="1"/>
  <c r="D376" i="437"/>
  <c r="D371" i="437" s="1"/>
  <c r="S392" i="437"/>
  <c r="O392" i="437"/>
  <c r="K392" i="437"/>
  <c r="R385" i="437"/>
  <c r="Q385" i="437"/>
  <c r="P385" i="437"/>
  <c r="O385" i="437"/>
  <c r="N385" i="437"/>
  <c r="M385" i="437"/>
  <c r="L385" i="437"/>
  <c r="K385" i="437"/>
  <c r="D385" i="437"/>
  <c r="D397" i="437"/>
  <c r="D392" i="437" s="1"/>
  <c r="N70" i="465"/>
  <c r="M51" i="465"/>
  <c r="M47" i="465" s="1"/>
  <c r="I51" i="465"/>
  <c r="I47" i="465" s="1"/>
  <c r="D47" i="465"/>
  <c r="C51" i="465"/>
  <c r="C47" i="465"/>
  <c r="M46" i="465"/>
  <c r="M42" i="465"/>
  <c r="I46" i="465"/>
  <c r="I42" i="465"/>
  <c r="H46" i="465"/>
  <c r="H42" i="465"/>
  <c r="G46" i="465"/>
  <c r="G42" i="465"/>
  <c r="F46" i="465"/>
  <c r="F42" i="465"/>
  <c r="E46" i="465"/>
  <c r="E42" i="465"/>
  <c r="D46" i="465"/>
  <c r="D42" i="465"/>
  <c r="C42" i="465"/>
  <c r="M41" i="465"/>
  <c r="M37" i="465" s="1"/>
  <c r="I41" i="465"/>
  <c r="I37" i="465" s="1"/>
  <c r="H41" i="465"/>
  <c r="H37" i="465" s="1"/>
  <c r="G41" i="465"/>
  <c r="G37" i="465"/>
  <c r="F41" i="465"/>
  <c r="F37" i="465" s="1"/>
  <c r="E41" i="465"/>
  <c r="E37" i="465" s="1"/>
  <c r="D41" i="465"/>
  <c r="D37" i="465" s="1"/>
  <c r="C37" i="465"/>
  <c r="M36" i="465"/>
  <c r="M32" i="465"/>
  <c r="I36" i="465"/>
  <c r="I32" i="465"/>
  <c r="H36" i="465"/>
  <c r="H32" i="465"/>
  <c r="G36" i="465"/>
  <c r="G32" i="465"/>
  <c r="F36" i="465"/>
  <c r="F32" i="465"/>
  <c r="E36" i="465"/>
  <c r="E32" i="465"/>
  <c r="N32" i="465" s="1"/>
  <c r="D36" i="465"/>
  <c r="D32" i="465"/>
  <c r="C32" i="465"/>
  <c r="M62" i="465"/>
  <c r="I62" i="465"/>
  <c r="H62" i="465"/>
  <c r="F62" i="465"/>
  <c r="E62" i="465"/>
  <c r="D62" i="465"/>
  <c r="M52" i="465"/>
  <c r="L52" i="465"/>
  <c r="K52" i="465"/>
  <c r="I52" i="465"/>
  <c r="H52" i="465"/>
  <c r="G52" i="465"/>
  <c r="F52" i="465"/>
  <c r="E52" i="465"/>
  <c r="D52" i="465"/>
  <c r="C52" i="465"/>
  <c r="M27" i="465"/>
  <c r="L27" i="465"/>
  <c r="K27" i="465"/>
  <c r="J27" i="465"/>
  <c r="I27" i="465"/>
  <c r="H27" i="465"/>
  <c r="N27" i="465" s="1"/>
  <c r="G27" i="465"/>
  <c r="F27" i="465"/>
  <c r="E27" i="465"/>
  <c r="L22" i="465"/>
  <c r="C22" i="465"/>
  <c r="C57" i="465"/>
  <c r="N57" i="465" s="1"/>
  <c r="M22" i="465"/>
  <c r="K22" i="465"/>
  <c r="J22" i="465"/>
  <c r="I22" i="465"/>
  <c r="H22" i="465"/>
  <c r="G22" i="465"/>
  <c r="F22" i="465"/>
  <c r="E22" i="465"/>
  <c r="N22" i="465" s="1"/>
  <c r="D22" i="465"/>
  <c r="M21" i="465"/>
  <c r="M17" i="465" s="1"/>
  <c r="L21" i="465"/>
  <c r="L17" i="465"/>
  <c r="K21" i="465"/>
  <c r="K17" i="465" s="1"/>
  <c r="J21" i="465"/>
  <c r="J17" i="465" s="1"/>
  <c r="I21" i="465"/>
  <c r="I17" i="465" s="1"/>
  <c r="H21" i="465"/>
  <c r="H17" i="465"/>
  <c r="G21" i="465"/>
  <c r="G17" i="465" s="1"/>
  <c r="F21" i="465"/>
  <c r="F17" i="465" s="1"/>
  <c r="E21" i="465"/>
  <c r="E17" i="465" s="1"/>
  <c r="D21" i="465"/>
  <c r="D17" i="465"/>
  <c r="C17" i="465"/>
  <c r="M12" i="465"/>
  <c r="L12" i="465"/>
  <c r="K12" i="465"/>
  <c r="J12" i="465"/>
  <c r="I12" i="465"/>
  <c r="H12" i="465"/>
  <c r="G12" i="465"/>
  <c r="F12" i="465"/>
  <c r="E12" i="465"/>
  <c r="D12" i="465"/>
  <c r="C7" i="465"/>
  <c r="M7" i="465"/>
  <c r="L7" i="465"/>
  <c r="K11" i="465"/>
  <c r="K7" i="465"/>
  <c r="J11" i="465"/>
  <c r="J7" i="465" s="1"/>
  <c r="I11" i="465"/>
  <c r="I7" i="465" s="1"/>
  <c r="H11" i="465"/>
  <c r="H7" i="465" s="1"/>
  <c r="G11" i="465"/>
  <c r="G7" i="465"/>
  <c r="F11" i="465"/>
  <c r="F7" i="465" s="1"/>
  <c r="E11" i="465"/>
  <c r="E7" i="465" s="1"/>
  <c r="D11" i="465"/>
  <c r="D7" i="465" s="1"/>
  <c r="C27" i="417"/>
  <c r="J35" i="450"/>
  <c r="J34" i="450"/>
  <c r="J33" i="450"/>
  <c r="J32" i="450"/>
  <c r="J31" i="450"/>
  <c r="J30" i="450"/>
  <c r="J21" i="450"/>
  <c r="J22" i="450"/>
  <c r="J23" i="450"/>
  <c r="J24" i="450"/>
  <c r="J25" i="450"/>
  <c r="M10" i="450"/>
  <c r="M11" i="450"/>
  <c r="M12" i="450"/>
  <c r="M13" i="450"/>
  <c r="M14" i="450"/>
  <c r="D50" i="444"/>
  <c r="E50" i="444"/>
  <c r="F50" i="444"/>
  <c r="G50" i="444"/>
  <c r="D16" i="443"/>
  <c r="E16" i="443"/>
  <c r="D8" i="443"/>
  <c r="E8" i="443"/>
  <c r="C8" i="443"/>
  <c r="C25" i="443"/>
  <c r="E95" i="424"/>
  <c r="F95" i="424"/>
  <c r="K95" i="424" s="1"/>
  <c r="G95" i="424"/>
  <c r="H95" i="424"/>
  <c r="I95" i="424"/>
  <c r="J95" i="424"/>
  <c r="J99" i="424"/>
  <c r="E96" i="424"/>
  <c r="E100" i="424" s="1"/>
  <c r="F96" i="424"/>
  <c r="G96" i="424"/>
  <c r="H96" i="424"/>
  <c r="I96" i="424"/>
  <c r="J96" i="424"/>
  <c r="J100" i="424"/>
  <c r="E97" i="424"/>
  <c r="F97" i="424"/>
  <c r="K97" i="424" s="1"/>
  <c r="G97" i="424"/>
  <c r="H97" i="424"/>
  <c r="H101" i="424" s="1"/>
  <c r="I97" i="424"/>
  <c r="J97" i="424"/>
  <c r="K93" i="424"/>
  <c r="K92" i="424"/>
  <c r="K91" i="424"/>
  <c r="K89" i="424"/>
  <c r="K88" i="424"/>
  <c r="K87" i="424"/>
  <c r="K85" i="424"/>
  <c r="K84" i="424"/>
  <c r="K83" i="424"/>
  <c r="K81" i="424"/>
  <c r="K80" i="424"/>
  <c r="E74" i="424"/>
  <c r="K74" i="424" s="1"/>
  <c r="F74" i="424"/>
  <c r="G74" i="424"/>
  <c r="G99" i="424" s="1"/>
  <c r="H74" i="424"/>
  <c r="H99" i="424"/>
  <c r="I74" i="424"/>
  <c r="E75" i="424"/>
  <c r="F75" i="424"/>
  <c r="G75" i="424"/>
  <c r="K75" i="424" s="1"/>
  <c r="H75" i="424"/>
  <c r="I75" i="424"/>
  <c r="I100" i="424" s="1"/>
  <c r="E76" i="424"/>
  <c r="E101" i="424" s="1"/>
  <c r="F76" i="424"/>
  <c r="G76" i="424"/>
  <c r="G101" i="424" s="1"/>
  <c r="H76" i="424"/>
  <c r="I76" i="424"/>
  <c r="J76" i="424"/>
  <c r="J101" i="424"/>
  <c r="K72" i="424"/>
  <c r="K71" i="424"/>
  <c r="K70" i="424"/>
  <c r="K68" i="424"/>
  <c r="K67" i="424"/>
  <c r="K66" i="424"/>
  <c r="K64" i="424"/>
  <c r="K63" i="424"/>
  <c r="K62" i="424"/>
  <c r="K60" i="424"/>
  <c r="K59" i="424"/>
  <c r="K58" i="424"/>
  <c r="K43" i="424"/>
  <c r="K42" i="424"/>
  <c r="K41" i="424"/>
  <c r="K39" i="424"/>
  <c r="K38" i="424"/>
  <c r="K37" i="424"/>
  <c r="K35" i="424"/>
  <c r="K34" i="424"/>
  <c r="K33" i="424"/>
  <c r="K31" i="424"/>
  <c r="K47" i="424" s="1"/>
  <c r="K30" i="424"/>
  <c r="K46" i="424" s="1"/>
  <c r="K29" i="424"/>
  <c r="K45" i="424" s="1"/>
  <c r="K22" i="424"/>
  <c r="K21" i="424"/>
  <c r="K20" i="424"/>
  <c r="K18" i="424"/>
  <c r="K26" i="424" s="1"/>
  <c r="K17" i="424"/>
  <c r="K16" i="424"/>
  <c r="K24" i="424" s="1"/>
  <c r="K14" i="424"/>
  <c r="K13" i="424"/>
  <c r="K25" i="424" s="1"/>
  <c r="K12" i="424"/>
  <c r="K10" i="424"/>
  <c r="K9" i="424"/>
  <c r="K8" i="424"/>
  <c r="K50" i="423"/>
  <c r="K49" i="423"/>
  <c r="K48" i="423"/>
  <c r="K46" i="423"/>
  <c r="K45" i="423"/>
  <c r="K44" i="423"/>
  <c r="K42" i="423"/>
  <c r="K41" i="423"/>
  <c r="K53" i="423" s="1"/>
  <c r="K40" i="423"/>
  <c r="K38" i="423"/>
  <c r="K54" i="423" s="1"/>
  <c r="K58" i="423" s="1"/>
  <c r="K37" i="423"/>
  <c r="K36" i="423"/>
  <c r="K52" i="423" s="1"/>
  <c r="K34" i="423"/>
  <c r="K33" i="423"/>
  <c r="K32" i="423"/>
  <c r="K26" i="423"/>
  <c r="K25" i="423"/>
  <c r="K24" i="423"/>
  <c r="K22" i="423"/>
  <c r="K21" i="423"/>
  <c r="K20" i="423"/>
  <c r="K18" i="423"/>
  <c r="K17" i="423"/>
  <c r="K16" i="423"/>
  <c r="K27" i="423" s="1"/>
  <c r="K56" i="423" s="1"/>
  <c r="K14" i="423"/>
  <c r="K13" i="423"/>
  <c r="K28" i="423" s="1"/>
  <c r="K57" i="423" s="1"/>
  <c r="K12" i="423"/>
  <c r="K9" i="423"/>
  <c r="K10" i="423"/>
  <c r="K8" i="423"/>
  <c r="K51" i="422"/>
  <c r="K50" i="422"/>
  <c r="K49" i="422"/>
  <c r="K47" i="422"/>
  <c r="K46" i="422"/>
  <c r="K45" i="422"/>
  <c r="K43" i="422"/>
  <c r="K42" i="422"/>
  <c r="K41" i="422"/>
  <c r="K39" i="422"/>
  <c r="K55" i="422" s="1"/>
  <c r="K38" i="422"/>
  <c r="K37" i="422"/>
  <c r="K53" i="422" s="1"/>
  <c r="K35" i="422"/>
  <c r="K34" i="422"/>
  <c r="K54" i="422" s="1"/>
  <c r="K33" i="422"/>
  <c r="K26" i="422"/>
  <c r="K25" i="422"/>
  <c r="K24" i="422"/>
  <c r="K28" i="422" s="1"/>
  <c r="K22" i="422"/>
  <c r="K21" i="422"/>
  <c r="K20" i="422"/>
  <c r="K18" i="422"/>
  <c r="K17" i="422"/>
  <c r="K16" i="422"/>
  <c r="K14" i="422"/>
  <c r="K13" i="422"/>
  <c r="K29" i="422" s="1"/>
  <c r="K59" i="422" s="1"/>
  <c r="K61" i="422" s="1"/>
  <c r="K12" i="422"/>
  <c r="K10" i="422"/>
  <c r="K9" i="422"/>
  <c r="E45" i="424"/>
  <c r="F45" i="424"/>
  <c r="G45" i="424"/>
  <c r="H45" i="424"/>
  <c r="I45" i="424"/>
  <c r="J45" i="424"/>
  <c r="E46" i="424"/>
  <c r="E50" i="424" s="1"/>
  <c r="F46" i="424"/>
  <c r="G46" i="424"/>
  <c r="G50" i="424" s="1"/>
  <c r="H46" i="424"/>
  <c r="I46" i="424"/>
  <c r="J46" i="424"/>
  <c r="E47" i="424"/>
  <c r="E51" i="424" s="1"/>
  <c r="F47" i="424"/>
  <c r="G47" i="424"/>
  <c r="H47" i="424"/>
  <c r="I47" i="424"/>
  <c r="J47" i="424"/>
  <c r="D46" i="424"/>
  <c r="D47" i="424"/>
  <c r="D45" i="424"/>
  <c r="D49" i="424" s="1"/>
  <c r="E24" i="424"/>
  <c r="F24" i="424"/>
  <c r="F49" i="424" s="1"/>
  <c r="G24" i="424"/>
  <c r="H24" i="424"/>
  <c r="H49" i="424" s="1"/>
  <c r="I24" i="424"/>
  <c r="J24" i="424"/>
  <c r="E25" i="424"/>
  <c r="F25" i="424"/>
  <c r="F50" i="424" s="1"/>
  <c r="G25" i="424"/>
  <c r="H25" i="424"/>
  <c r="H50" i="424" s="1"/>
  <c r="I25" i="424"/>
  <c r="I50" i="424" s="1"/>
  <c r="J25" i="424"/>
  <c r="E26" i="424"/>
  <c r="F26" i="424"/>
  <c r="G26" i="424"/>
  <c r="G51" i="424" s="1"/>
  <c r="H26" i="424"/>
  <c r="H51" i="424" s="1"/>
  <c r="I26" i="424"/>
  <c r="I51" i="424" s="1"/>
  <c r="J26" i="424"/>
  <c r="D26" i="424"/>
  <c r="D25" i="424"/>
  <c r="D24" i="424"/>
  <c r="E52" i="423"/>
  <c r="F52" i="423"/>
  <c r="G52" i="423"/>
  <c r="H52" i="423"/>
  <c r="I52" i="423"/>
  <c r="J52" i="423"/>
  <c r="E53" i="423"/>
  <c r="F53" i="423"/>
  <c r="G53" i="423"/>
  <c r="H53" i="423"/>
  <c r="I53" i="423"/>
  <c r="J53" i="423"/>
  <c r="E54" i="423"/>
  <c r="F54" i="423"/>
  <c r="G54" i="423"/>
  <c r="H54" i="423"/>
  <c r="I54" i="423"/>
  <c r="J54" i="423"/>
  <c r="D53" i="423"/>
  <c r="D57" i="423"/>
  <c r="D54" i="423"/>
  <c r="D58" i="423"/>
  <c r="D52" i="423"/>
  <c r="D56" i="423"/>
  <c r="E27" i="423"/>
  <c r="F27" i="423"/>
  <c r="F56" i="423" s="1"/>
  <c r="G27" i="423"/>
  <c r="H27" i="423"/>
  <c r="H56" i="423" s="1"/>
  <c r="I27" i="423"/>
  <c r="J27" i="423"/>
  <c r="J56" i="423" s="1"/>
  <c r="E28" i="423"/>
  <c r="F28" i="423"/>
  <c r="G28" i="423"/>
  <c r="G57" i="423" s="1"/>
  <c r="H28" i="423"/>
  <c r="H57" i="423" s="1"/>
  <c r="I28" i="423"/>
  <c r="J28" i="423"/>
  <c r="J57" i="423" s="1"/>
  <c r="E29" i="423"/>
  <c r="F29" i="423"/>
  <c r="G29" i="423"/>
  <c r="H29" i="423"/>
  <c r="I29" i="423"/>
  <c r="I58" i="423" s="1"/>
  <c r="J29" i="423"/>
  <c r="J58" i="423" s="1"/>
  <c r="E53" i="422"/>
  <c r="F53" i="422"/>
  <c r="F57" i="422" s="1"/>
  <c r="G53" i="422"/>
  <c r="G57" i="422" s="1"/>
  <c r="H53" i="422"/>
  <c r="I53" i="422"/>
  <c r="J53" i="422"/>
  <c r="E54" i="422"/>
  <c r="F54" i="422"/>
  <c r="G54" i="422"/>
  <c r="H54" i="422"/>
  <c r="H59" i="422" s="1"/>
  <c r="I54" i="422"/>
  <c r="J54" i="422"/>
  <c r="E55" i="422"/>
  <c r="F55" i="422"/>
  <c r="G55" i="422"/>
  <c r="H55" i="422"/>
  <c r="I55" i="422"/>
  <c r="J55" i="422"/>
  <c r="J63" i="422" s="1"/>
  <c r="E28" i="422"/>
  <c r="E57" i="422"/>
  <c r="F28" i="422"/>
  <c r="G28" i="422"/>
  <c r="H28" i="422"/>
  <c r="I28" i="422"/>
  <c r="I57" i="422" s="1"/>
  <c r="J28" i="422"/>
  <c r="J57" i="422" s="1"/>
  <c r="E29" i="422"/>
  <c r="F29" i="422"/>
  <c r="F59" i="422" s="1"/>
  <c r="G29" i="422"/>
  <c r="H29" i="422"/>
  <c r="I29" i="422"/>
  <c r="J29" i="422"/>
  <c r="J59" i="422" s="1"/>
  <c r="E30" i="422"/>
  <c r="E63" i="422"/>
  <c r="F30" i="422"/>
  <c r="G30" i="422"/>
  <c r="H30" i="422"/>
  <c r="I30" i="422"/>
  <c r="J30" i="422"/>
  <c r="D18" i="418"/>
  <c r="D35" i="414"/>
  <c r="C20" i="414"/>
  <c r="D20" i="414"/>
  <c r="J45" i="413"/>
  <c r="I45" i="413"/>
  <c r="H45" i="413"/>
  <c r="F45" i="413"/>
  <c r="E45" i="413"/>
  <c r="D45" i="413"/>
  <c r="C45" i="413"/>
  <c r="B45" i="413"/>
  <c r="C35" i="413"/>
  <c r="E35" i="413"/>
  <c r="F35" i="413"/>
  <c r="G35" i="413"/>
  <c r="H35" i="413"/>
  <c r="I35" i="413"/>
  <c r="J35" i="413"/>
  <c r="B35" i="413"/>
  <c r="D25" i="413"/>
  <c r="N25" i="413" s="1"/>
  <c r="E25" i="413"/>
  <c r="F25" i="413"/>
  <c r="G25" i="413"/>
  <c r="H25" i="413"/>
  <c r="J25" i="413"/>
  <c r="K25" i="413"/>
  <c r="L25" i="413"/>
  <c r="D14" i="413"/>
  <c r="N14" i="413" s="1"/>
  <c r="E14" i="413"/>
  <c r="F14" i="413"/>
  <c r="G14" i="413"/>
  <c r="H14" i="413"/>
  <c r="I14" i="413"/>
  <c r="J14" i="413"/>
  <c r="K14" i="413"/>
  <c r="L14" i="413"/>
  <c r="Q26" i="454"/>
  <c r="Q10" i="454"/>
  <c r="F51" i="424"/>
  <c r="T87" i="437"/>
  <c r="F45" i="455"/>
  <c r="W7" i="429"/>
  <c r="K13" i="437"/>
  <c r="I57" i="423"/>
  <c r="I49" i="424"/>
  <c r="T161" i="437"/>
  <c r="L45" i="455"/>
  <c r="J49" i="424"/>
  <c r="J45" i="455"/>
  <c r="K45" i="413"/>
  <c r="N7" i="429"/>
  <c r="I99" i="424"/>
  <c r="H100" i="424"/>
  <c r="E99" i="424"/>
  <c r="D50" i="424"/>
  <c r="I101" i="424"/>
  <c r="F100" i="424"/>
  <c r="T223" i="437"/>
  <c r="T199" i="437"/>
  <c r="T75" i="437"/>
  <c r="K37" i="437"/>
  <c r="T273" i="437"/>
  <c r="T299" i="437"/>
  <c r="T323" i="437"/>
  <c r="T357" i="437"/>
  <c r="AR27" i="458"/>
  <c r="F57" i="423"/>
  <c r="T167" i="437"/>
  <c r="T149" i="437"/>
  <c r="K111" i="437"/>
  <c r="T364" i="437"/>
  <c r="T267" i="437"/>
  <c r="T243" i="437"/>
  <c r="K161" i="437"/>
  <c r="K137" i="437"/>
  <c r="I45" i="455"/>
  <c r="AR74" i="458"/>
  <c r="T305" i="437"/>
  <c r="T329" i="437"/>
  <c r="T378" i="437"/>
  <c r="D51" i="424"/>
  <c r="K87" i="437"/>
  <c r="K61" i="437"/>
  <c r="O45" i="455"/>
  <c r="T335" i="437"/>
  <c r="T385" i="437"/>
  <c r="T93" i="437"/>
  <c r="P45" i="455"/>
  <c r="G63" i="422"/>
  <c r="T193" i="437"/>
  <c r="F58" i="423"/>
  <c r="T317" i="437"/>
  <c r="T343" i="437"/>
  <c r="D25" i="443"/>
  <c r="F63" i="422"/>
  <c r="J51" i="424"/>
  <c r="K93" i="437"/>
  <c r="C22" i="455"/>
  <c r="M45" i="455"/>
  <c r="AG83" i="458"/>
  <c r="Q83" i="458"/>
  <c r="AA36" i="459"/>
  <c r="K35" i="413"/>
  <c r="C47" i="443"/>
  <c r="E47" i="443"/>
  <c r="I63" i="422"/>
  <c r="J83" i="458"/>
  <c r="K167" i="437"/>
  <c r="T117" i="437"/>
  <c r="K19" i="437"/>
  <c r="E83" i="458"/>
  <c r="T123" i="437"/>
  <c r="J50" i="424"/>
  <c r="K117" i="437"/>
  <c r="K69" i="437"/>
  <c r="T293" i="437"/>
  <c r="T217" i="437"/>
  <c r="K143" i="437"/>
  <c r="T143" i="437"/>
  <c r="N45" i="455"/>
  <c r="AB36" i="459"/>
  <c r="T99" i="437"/>
  <c r="E25" i="443"/>
  <c r="T249" i="437"/>
  <c r="AN83" i="458"/>
  <c r="X83" i="458"/>
  <c r="H57" i="422"/>
  <c r="AS56" i="458"/>
  <c r="K43" i="437"/>
  <c r="Q7" i="454"/>
  <c r="H45" i="455"/>
  <c r="AR56" i="458"/>
  <c r="G49" i="424"/>
  <c r="G45" i="455"/>
  <c r="D47" i="443"/>
  <c r="E57" i="423"/>
  <c r="H58" i="423"/>
  <c r="E49" i="424"/>
  <c r="E45" i="455"/>
  <c r="C38" i="455"/>
  <c r="T211" i="437"/>
  <c r="AE83" i="458"/>
  <c r="M83" i="458"/>
  <c r="AV74" i="458"/>
  <c r="E59" i="422"/>
  <c r="T173" i="437"/>
  <c r="AC36" i="459"/>
  <c r="K7" i="437"/>
  <c r="I59" i="422"/>
  <c r="H63" i="422"/>
  <c r="K185" i="437"/>
  <c r="K99" i="437"/>
  <c r="K75" i="437"/>
  <c r="AK83" i="458"/>
  <c r="S83" i="458"/>
  <c r="C83" i="458"/>
  <c r="AH83" i="458"/>
  <c r="R83" i="458"/>
  <c r="AS65" i="458"/>
  <c r="AX74" i="458"/>
  <c r="AF83" i="458"/>
  <c r="P83" i="458"/>
  <c r="AW74" i="458"/>
  <c r="AW83" i="458" s="1"/>
  <c r="AD83" i="458"/>
  <c r="L83" i="458"/>
  <c r="AU74" i="458"/>
  <c r="AA83" i="458"/>
  <c r="K83" i="458"/>
  <c r="AT74" i="458"/>
  <c r="Z83" i="458"/>
  <c r="AS74" i="458"/>
  <c r="AS83" i="458" s="1"/>
  <c r="AO83" i="458"/>
  <c r="Y83" i="458"/>
  <c r="I83" i="458"/>
  <c r="F83" i="458"/>
  <c r="AM83" i="458"/>
  <c r="W83" i="458"/>
  <c r="AL83" i="458"/>
  <c r="T83" i="458"/>
  <c r="D83" i="458"/>
  <c r="AT65" i="458"/>
  <c r="AT83" i="458" s="1"/>
  <c r="AV27" i="458"/>
  <c r="AT27" i="458"/>
  <c r="AR65" i="458"/>
  <c r="AR83" i="458" s="1"/>
  <c r="AX65" i="458"/>
  <c r="AX83" i="458" s="1"/>
  <c r="AW65" i="458"/>
  <c r="AV65" i="458"/>
  <c r="AU65" i="458"/>
  <c r="AU83" i="458" s="1"/>
  <c r="Q23" i="454"/>
  <c r="Q12" i="454"/>
  <c r="Q18" i="454"/>
  <c r="AV56" i="458"/>
  <c r="AW27" i="458"/>
  <c r="AS27" i="458"/>
  <c r="AU56" i="458"/>
  <c r="AU27" i="458"/>
  <c r="AT56" i="458"/>
  <c r="Q12" i="438"/>
  <c r="Q78" i="438"/>
  <c r="Q45" i="438"/>
  <c r="Q98" i="438"/>
  <c r="T285" i="437"/>
  <c r="T235" i="437"/>
  <c r="T185" i="437"/>
  <c r="T137" i="437"/>
  <c r="K131" i="437"/>
  <c r="K229" i="437"/>
  <c r="K279" i="437"/>
  <c r="T155" i="437"/>
  <c r="K155" i="437"/>
  <c r="K55" i="437"/>
  <c r="K311" i="437"/>
  <c r="T179" i="437"/>
  <c r="K179" i="437"/>
  <c r="T55" i="437"/>
  <c r="K335" i="437"/>
  <c r="T255" i="437"/>
  <c r="K105" i="437"/>
  <c r="T81" i="437"/>
  <c r="K31" i="437"/>
  <c r="T205" i="437"/>
  <c r="K255" i="437"/>
  <c r="K205" i="437"/>
  <c r="T31" i="437"/>
  <c r="T279" i="437"/>
  <c r="T229" i="437"/>
  <c r="T105" i="437"/>
  <c r="N61" i="465"/>
  <c r="G56" i="423"/>
  <c r="I56" i="423"/>
  <c r="E56" i="423"/>
  <c r="K30" i="422"/>
  <c r="K63" i="422" s="1"/>
  <c r="K65" i="422" s="1"/>
  <c r="G59" i="422"/>
  <c r="G58" i="423"/>
  <c r="N31" i="465"/>
  <c r="E58" i="423"/>
  <c r="K29" i="423"/>
  <c r="T131" i="437"/>
  <c r="AV83" i="458"/>
  <c r="K99" i="424" l="1"/>
  <c r="K50" i="424"/>
  <c r="N62" i="465"/>
  <c r="K49" i="424"/>
  <c r="K57" i="422"/>
  <c r="K51" i="424"/>
  <c r="N41" i="465"/>
  <c r="K96" i="424"/>
  <c r="K100" i="424" s="1"/>
  <c r="F99" i="424"/>
  <c r="K63" i="478"/>
  <c r="K59" i="478" s="1"/>
  <c r="E59" i="478"/>
  <c r="N46" i="465"/>
  <c r="N47" i="465"/>
  <c r="F46" i="478"/>
  <c r="K51" i="478"/>
  <c r="K46" i="478" s="1"/>
  <c r="D22" i="456"/>
  <c r="F101" i="424"/>
  <c r="N42" i="465"/>
  <c r="N51" i="465"/>
  <c r="K225" i="478"/>
  <c r="K221" i="478" s="1"/>
  <c r="E221" i="478"/>
  <c r="T261" i="478"/>
  <c r="T256" i="478" s="1"/>
  <c r="M256" i="478"/>
  <c r="F53" i="478"/>
  <c r="K57" i="478"/>
  <c r="K53" i="478" s="1"/>
  <c r="N52" i="465"/>
  <c r="N37" i="465"/>
  <c r="O241" i="478"/>
  <c r="T247" i="478"/>
  <c r="K76" i="424"/>
  <c r="K101" i="424" s="1"/>
  <c r="N21" i="465"/>
  <c r="G100" i="424"/>
  <c r="AQ83" i="458"/>
  <c r="G98" i="478"/>
  <c r="K102" i="478"/>
  <c r="K98" i="478" s="1"/>
  <c r="T249" i="478"/>
  <c r="N17" i="465"/>
  <c r="E104" i="478"/>
  <c r="K108" i="478"/>
  <c r="K104" i="478" s="1"/>
  <c r="P104" i="478"/>
  <c r="T108" i="478"/>
  <c r="T116" i="478"/>
  <c r="M124" i="478"/>
  <c r="T129" i="478"/>
  <c r="T124" i="478" s="1"/>
  <c r="T149" i="478"/>
  <c r="G124" i="478"/>
  <c r="K129" i="478"/>
  <c r="K124" i="478" s="1"/>
  <c r="K207" i="478"/>
  <c r="K202" i="478" s="1"/>
  <c r="D69" i="443"/>
  <c r="O263" i="478"/>
  <c r="T268" i="478"/>
  <c r="T263" i="478" s="1"/>
  <c r="O24" i="430"/>
  <c r="T63" i="478"/>
  <c r="T59" i="478" s="1"/>
  <c r="H256" i="478"/>
  <c r="K261" i="478"/>
  <c r="K256" i="478" s="1"/>
  <c r="O43" i="430"/>
  <c r="G12" i="448"/>
  <c r="E32" i="448"/>
  <c r="G32" i="448" s="1"/>
  <c r="G34" i="448" s="1"/>
  <c r="T7" i="478"/>
  <c r="T14" i="478"/>
  <c r="T20" i="478"/>
  <c r="T26" i="478"/>
  <c r="K65" i="478"/>
  <c r="K120" i="478"/>
  <c r="K116" i="478" s="1"/>
  <c r="E116" i="478"/>
  <c r="T141" i="478"/>
  <c r="T163" i="478"/>
  <c r="T176" i="478"/>
  <c r="T57" i="478"/>
  <c r="T53" i="478" s="1"/>
  <c r="T81" i="478"/>
  <c r="T77" i="478" s="1"/>
  <c r="O46" i="478"/>
  <c r="T51" i="478"/>
  <c r="T46" i="478" s="1"/>
  <c r="T131" i="478"/>
  <c r="T137" i="478"/>
  <c r="T147" i="478"/>
  <c r="T143" i="478" s="1"/>
  <c r="M143" i="478"/>
  <c r="E155" i="478"/>
  <c r="K159" i="478"/>
  <c r="K155" i="478" s="1"/>
  <c r="T194" i="478"/>
  <c r="T202" i="478"/>
  <c r="E263" i="478"/>
  <c r="K268" i="478"/>
  <c r="K263" i="478" s="1"/>
  <c r="N12" i="465"/>
  <c r="K81" i="478"/>
  <c r="K96" i="478"/>
  <c r="K92" i="478" s="1"/>
  <c r="T104" i="478"/>
  <c r="G143" i="478"/>
  <c r="K147" i="478"/>
  <c r="K143" i="478" s="1"/>
  <c r="T241" i="478"/>
  <c r="W43" i="430"/>
  <c r="D41" i="456"/>
  <c r="K77" i="478"/>
  <c r="T90" i="478"/>
  <c r="T85" i="478" s="1"/>
  <c r="K131" i="478"/>
  <c r="T219" i="478"/>
  <c r="T215" i="478" s="1"/>
  <c r="C45" i="455"/>
  <c r="N36" i="465"/>
  <c r="N66" i="465"/>
  <c r="T225" i="478"/>
  <c r="T221" i="478" s="1"/>
  <c r="F277" i="478"/>
  <c r="N16" i="465"/>
  <c r="K237" i="478"/>
  <c r="K233" i="478" s="1"/>
  <c r="K192" i="478"/>
  <c r="K188" i="478" s="1"/>
  <c r="N11" i="465"/>
  <c r="N7" i="465"/>
  <c r="T282" i="478"/>
  <c r="T277" i="478" s="1"/>
</calcChain>
</file>

<file path=xl/sharedStrings.xml><?xml version="1.0" encoding="utf-8"?>
<sst xmlns="http://schemas.openxmlformats.org/spreadsheetml/2006/main" count="5372" uniqueCount="1701">
  <si>
    <t>Description</t>
  </si>
  <si>
    <t>Form Name</t>
  </si>
  <si>
    <t>No</t>
  </si>
  <si>
    <t>Yes</t>
  </si>
  <si>
    <t>B1</t>
  </si>
  <si>
    <t>Statements of Financial Position - Assets</t>
  </si>
  <si>
    <t>B2</t>
  </si>
  <si>
    <t>Statements of Financial Position - Liabilities</t>
  </si>
  <si>
    <t>Cash</t>
  </si>
  <si>
    <t>B1_2</t>
  </si>
  <si>
    <t>B1_3</t>
  </si>
  <si>
    <t>B2_1</t>
  </si>
  <si>
    <t xml:space="preserve">Deposits and Balances, Amounts Payable under Repurchase Agreements, Bills Payable, Negotiable Certificates of Deposit and Debt Securities   </t>
  </si>
  <si>
    <t>B2_2_ I</t>
  </si>
  <si>
    <t>B2_2 _II</t>
  </si>
  <si>
    <t>Deposits by Size of Non-Bank Customers</t>
  </si>
  <si>
    <t>B2_3 _I</t>
  </si>
  <si>
    <t>Adjusted Capital Funds for Banks Incorporated Outside Singapore</t>
  </si>
  <si>
    <t>B2_3_II</t>
  </si>
  <si>
    <t>Capital Funds and Adjusted Capital Funds for Foreign-Owned Banks Incorporated in Singapore</t>
  </si>
  <si>
    <t>B2_4</t>
  </si>
  <si>
    <t>Reserves by Type</t>
  </si>
  <si>
    <t>B3_1</t>
  </si>
  <si>
    <t>Contingent Liabilities</t>
  </si>
  <si>
    <t>B3_2_I</t>
  </si>
  <si>
    <t>Commitments (Part 1)</t>
  </si>
  <si>
    <t>B3_2_II</t>
  </si>
  <si>
    <t>Commitments (Part 2)</t>
  </si>
  <si>
    <t>B3_3</t>
  </si>
  <si>
    <t xml:space="preserve">Corporate Finance Activity </t>
  </si>
  <si>
    <t>B3_4_I</t>
  </si>
  <si>
    <t>Financial Derivatives by Type and Risk Category (trades booked in Singapore)</t>
  </si>
  <si>
    <t>B3_4_II</t>
  </si>
  <si>
    <t xml:space="preserve">Financial Derivatives by Type and Risk Category (Singapore as trading location) </t>
  </si>
  <si>
    <t>B3_4 _III</t>
  </si>
  <si>
    <t>Financial Derivatives by Type and Risk Category (Standalone and Consolidated levels)</t>
  </si>
  <si>
    <t>B3_5</t>
  </si>
  <si>
    <t>Assets Under Management and Assets Held Under Custody</t>
  </si>
  <si>
    <t>B3_6</t>
  </si>
  <si>
    <t>Assets Pledged</t>
  </si>
  <si>
    <t>B3_7</t>
  </si>
  <si>
    <t>Structured Entities</t>
  </si>
  <si>
    <t>C1_1</t>
  </si>
  <si>
    <t>Assets and Liabilities by Bank Counterparty, Related Banks and Related Corporations</t>
  </si>
  <si>
    <t>C1_2</t>
  </si>
  <si>
    <t>Interbank Indebtedness by Counterparty in Singapore</t>
  </si>
  <si>
    <t xml:space="preserve">C1_3 </t>
  </si>
  <si>
    <t>Interbank Indebtedness by Counterparty outside Singapore</t>
  </si>
  <si>
    <t xml:space="preserve">C1_4 </t>
  </si>
  <si>
    <t>Related Banks in Singapore</t>
  </si>
  <si>
    <t xml:space="preserve">C1_5 </t>
  </si>
  <si>
    <t>Related Corporations in Singapore</t>
  </si>
  <si>
    <t>D1</t>
  </si>
  <si>
    <t>D2_I</t>
  </si>
  <si>
    <t>D2_II</t>
  </si>
  <si>
    <t>D2_III</t>
  </si>
  <si>
    <t>D3_1_I</t>
  </si>
  <si>
    <t xml:space="preserve">Assets and Contingent Items by Sector </t>
  </si>
  <si>
    <t>D3_1_II</t>
  </si>
  <si>
    <t>Assets and Contingent Items by Sector (By Residency)</t>
  </si>
  <si>
    <t>D3_1_III</t>
  </si>
  <si>
    <t>Assets and Contingent Items for Treasury Centres</t>
  </si>
  <si>
    <t>D3_2_I_II</t>
  </si>
  <si>
    <t xml:space="preserve">Assets and Contingent Items by Purpose </t>
  </si>
  <si>
    <t>D3_2_III_IV_V</t>
  </si>
  <si>
    <t>Assets and Contingent Items by Purpose - Project Finance</t>
  </si>
  <si>
    <t>D4_I</t>
  </si>
  <si>
    <t>D4_II</t>
  </si>
  <si>
    <t>D5</t>
  </si>
  <si>
    <t>RMB Business Activities</t>
  </si>
  <si>
    <t>E_1</t>
  </si>
  <si>
    <t>Classification and Fair Value Measurements of Assets and Liabilities</t>
  </si>
  <si>
    <t>E_2</t>
  </si>
  <si>
    <t xml:space="preserve">Statement of Financial Position, Contingent Liabilities, Commitments, Derivatives and Other Items (Islamic Banking) </t>
  </si>
  <si>
    <t>E_3_I_II</t>
  </si>
  <si>
    <t>Asset Ageing Analysis by Counterparty and by Purpose</t>
  </si>
  <si>
    <t>F_1</t>
  </si>
  <si>
    <t>F_2</t>
  </si>
  <si>
    <t>Classified Assets by Sector, Purpose and Counterparty</t>
  </si>
  <si>
    <t>F_3</t>
  </si>
  <si>
    <t>G1_1</t>
  </si>
  <si>
    <t>Interest Rate Repricing (All Currencies)</t>
  </si>
  <si>
    <t>G1_2</t>
  </si>
  <si>
    <t>Interest Rate Repricing (one form for each material currency)</t>
  </si>
  <si>
    <t>I_FX_IR_ I</t>
  </si>
  <si>
    <t>I_FX_IR_II</t>
  </si>
  <si>
    <t>J_1</t>
  </si>
  <si>
    <t>Selected Statistics for Reporting Period</t>
  </si>
  <si>
    <t>K_1</t>
  </si>
  <si>
    <t>Deposit rate of Singapore Dollar Denominated Deposits for Non-Banks</t>
  </si>
  <si>
    <t>L_1</t>
  </si>
  <si>
    <t>Covered bonds held</t>
  </si>
  <si>
    <t>L_2</t>
  </si>
  <si>
    <t>Covered bonds issued</t>
  </si>
  <si>
    <t>M_1</t>
  </si>
  <si>
    <t>Notes to Reporting Forms</t>
  </si>
  <si>
    <t>Reporting Level</t>
  </si>
  <si>
    <t>Please indicate below any nil submissions:</t>
  </si>
  <si>
    <t>Form Label</t>
  </si>
  <si>
    <t>Liabilities &amp; Equity</t>
  </si>
  <si>
    <t>Credit Risk</t>
  </si>
  <si>
    <t>H_1</t>
  </si>
  <si>
    <t>STATEMENT OF FINANCIAL POSITION</t>
  </si>
  <si>
    <t>Singapore Dollars '000</t>
  </si>
  <si>
    <t>ASSETS</t>
  </si>
  <si>
    <t xml:space="preserve">Cash and Balances </t>
  </si>
  <si>
    <t>Amounts receivable under reverse repurchase agreements</t>
  </si>
  <si>
    <t>Positive fair values for financial derivatives</t>
  </si>
  <si>
    <t xml:space="preserve">Negotiable certificates of deposit </t>
  </si>
  <si>
    <t>Debt securities</t>
  </si>
  <si>
    <t>Equity investments</t>
  </si>
  <si>
    <t>Loans and advances</t>
  </si>
  <si>
    <t>Bills discounted or purchased</t>
  </si>
  <si>
    <t>Intangible assets</t>
  </si>
  <si>
    <t>Properties and equipment</t>
  </si>
  <si>
    <t>Assets held for sale</t>
  </si>
  <si>
    <t>Other assets</t>
  </si>
  <si>
    <t>(a)</t>
  </si>
  <si>
    <t>gold</t>
  </si>
  <si>
    <t>(b)</t>
  </si>
  <si>
    <t>precious metals</t>
  </si>
  <si>
    <t>(c)</t>
  </si>
  <si>
    <t>commodities</t>
  </si>
  <si>
    <t>(d)</t>
  </si>
  <si>
    <t>cash and other collaterals paid on securities borrowed</t>
  </si>
  <si>
    <t>(e)</t>
  </si>
  <si>
    <t>cash and other collaterals paid on derivative contracts</t>
  </si>
  <si>
    <t>(f)</t>
  </si>
  <si>
    <t>deferred tax assets</t>
  </si>
  <si>
    <t>(g)</t>
  </si>
  <si>
    <t>suspense account</t>
  </si>
  <si>
    <t>(h)</t>
  </si>
  <si>
    <t>others</t>
  </si>
  <si>
    <t>Insurance fund investment assets</t>
  </si>
  <si>
    <t>TOTAL ASSETS</t>
  </si>
  <si>
    <t>LIABILITIES</t>
  </si>
  <si>
    <t>Deposits and Balances</t>
  </si>
  <si>
    <t>Amounts payable under repurchase agreements</t>
  </si>
  <si>
    <t>Negative fair values for financial derivatives</t>
  </si>
  <si>
    <t>Bills payable</t>
  </si>
  <si>
    <t>Negotiable certificates of deposits</t>
  </si>
  <si>
    <t xml:space="preserve">subordinated term debts </t>
  </si>
  <si>
    <t xml:space="preserve">(b) </t>
  </si>
  <si>
    <t>commercial papers</t>
  </si>
  <si>
    <t>Liabilities of disposal groups held for sale</t>
  </si>
  <si>
    <t>Other liabilities</t>
  </si>
  <si>
    <t>cash and other collaterals received on securities lent</t>
  </si>
  <si>
    <r>
      <t>cash and other collaterals received on</t>
    </r>
    <r>
      <rPr>
        <strike/>
        <sz val="8"/>
        <rFont val="Arial"/>
        <family val="2"/>
      </rPr>
      <t xml:space="preserve"> </t>
    </r>
    <r>
      <rPr>
        <sz val="8"/>
        <rFont val="Arial"/>
        <family val="2"/>
      </rPr>
      <t>derivative contracts</t>
    </r>
  </si>
  <si>
    <t>current tax liabilities</t>
  </si>
  <si>
    <t>deferred tax liabilities</t>
  </si>
  <si>
    <t>suspense accounts</t>
  </si>
  <si>
    <t>shortsale of securities</t>
  </si>
  <si>
    <t>Liabilities under insurance contracts</t>
  </si>
  <si>
    <t>TOTAL LIABILITIES</t>
  </si>
  <si>
    <t>EQUITY</t>
  </si>
  <si>
    <t>Share capital</t>
  </si>
  <si>
    <t>of which: treasury shares</t>
  </si>
  <si>
    <t>Other equity instruments</t>
  </si>
  <si>
    <t>Reserves</t>
  </si>
  <si>
    <t>Revenue reserves</t>
  </si>
  <si>
    <t>Other reserves</t>
  </si>
  <si>
    <t>Non-controlling interests</t>
  </si>
  <si>
    <t>TOTAL EQUITY</t>
  </si>
  <si>
    <t>Notes and Coins</t>
  </si>
  <si>
    <t>PART I: BY ACCOUNT TYPE</t>
  </si>
  <si>
    <t>TOTAL</t>
  </si>
  <si>
    <t>Cash and Balances</t>
  </si>
  <si>
    <t xml:space="preserve">Amounts Receivable Under Reverse Repurchase Agreements </t>
  </si>
  <si>
    <t xml:space="preserve">Negotiable Certificates of Deposit </t>
  </si>
  <si>
    <t>Debt Securities</t>
  </si>
  <si>
    <t>Equity Investments</t>
  </si>
  <si>
    <t>Loans and Advances</t>
  </si>
  <si>
    <t>Bills Discounted or Purchased</t>
  </si>
  <si>
    <t>Outstanding Amount</t>
  </si>
  <si>
    <t>add: Accrued interest receivable</t>
  </si>
  <si>
    <t>less: Stage 1 Loss allowance</t>
  </si>
  <si>
    <t>less: Stage 2 Loss allowance</t>
  </si>
  <si>
    <t>less: Stage 3 Loss allowance for credit-impaired exposures</t>
  </si>
  <si>
    <t>less: Allowance for impairment losses</t>
  </si>
  <si>
    <t>PART II: BY ASSET TYPE</t>
  </si>
  <si>
    <t>CASH AND BALANCES</t>
  </si>
  <si>
    <t>Balances</t>
  </si>
  <si>
    <t>of which: Nostro</t>
  </si>
  <si>
    <t>AMOUNTS RECEIVABLE UNDER REVERSE REPURCHASE AGREEMENTS</t>
  </si>
  <si>
    <t>Others</t>
  </si>
  <si>
    <t>DEBT SECURITIES</t>
  </si>
  <si>
    <t>MAS bills</t>
  </si>
  <si>
    <t>Bonds</t>
  </si>
  <si>
    <t>Convertible bonds</t>
  </si>
  <si>
    <t>Preferred stocks</t>
  </si>
  <si>
    <t>Structured notes linked to underlying such as equity index, bond and commodity</t>
  </si>
  <si>
    <t xml:space="preserve">Others </t>
  </si>
  <si>
    <t>EQUITY INVESTMENTS</t>
  </si>
  <si>
    <t>Subsidiaries</t>
  </si>
  <si>
    <t>Associates and Joint Ventures</t>
  </si>
  <si>
    <t>BILLS DISCOUNTED OR PURCHASED</t>
  </si>
  <si>
    <t>Import bills</t>
  </si>
  <si>
    <t>Export bills</t>
  </si>
  <si>
    <t>Other bills</t>
  </si>
  <si>
    <t xml:space="preserve">PART III: BY TENOR </t>
  </si>
  <si>
    <t>Overnight</t>
  </si>
  <si>
    <t>Term (maturity of more than one business day)</t>
  </si>
  <si>
    <t>Open (no definite term, can be terminated by either party upon notice)</t>
  </si>
  <si>
    <t>PART IV: OTHERS</t>
  </si>
  <si>
    <t xml:space="preserve">Syndicated </t>
  </si>
  <si>
    <t xml:space="preserve">       of which: Bank acts as lead arranger/agent</t>
  </si>
  <si>
    <t>of which: Singapore Dollars</t>
  </si>
  <si>
    <t xml:space="preserve">TOTAL     </t>
  </si>
  <si>
    <t xml:space="preserve">UNLISTED INVESTMENTS, INTANGIBLE ASSETS AND PROPERTIES AND EQUIPMENT </t>
  </si>
  <si>
    <t>PART I: UNLISTED DEBT SECURITIES AND EQUITY INVESTMENTS BY COUNTERPARTY TYPE</t>
  </si>
  <si>
    <t>Issued by:</t>
  </si>
  <si>
    <t>Counterparty</t>
  </si>
  <si>
    <t xml:space="preserve">Outstanding Amount </t>
  </si>
  <si>
    <t>Banks</t>
  </si>
  <si>
    <t>Non-Bank Financial Institutions</t>
  </si>
  <si>
    <t>Public Sector Entities</t>
  </si>
  <si>
    <t>Non-financial Corporates</t>
  </si>
  <si>
    <t>PART II: INTANGIBLE ASSETS</t>
  </si>
  <si>
    <t>Amount (Net of Amortization)</t>
  </si>
  <si>
    <r>
      <t>Goodwill</t>
    </r>
    <r>
      <rPr>
        <vertAlign val="superscript"/>
        <sz val="8"/>
        <rFont val="Arial"/>
        <family val="2"/>
      </rPr>
      <t xml:space="preserve"> </t>
    </r>
    <r>
      <rPr>
        <sz val="8"/>
        <rFont val="Arial"/>
        <family val="2"/>
      </rPr>
      <t>(please specify the details below)</t>
    </r>
  </si>
  <si>
    <r>
      <t>Others</t>
    </r>
    <r>
      <rPr>
        <b/>
        <sz val="8"/>
        <rFont val="Arial"/>
        <family val="2"/>
      </rPr>
      <t xml:space="preserve"> </t>
    </r>
    <r>
      <rPr>
        <sz val="8"/>
        <rFont val="Arial"/>
        <family val="2"/>
      </rPr>
      <t>(please specify the details below)</t>
    </r>
  </si>
  <si>
    <t>Less: Allowances for Impairment losses</t>
  </si>
  <si>
    <t>Carrying amounts</t>
  </si>
  <si>
    <t>Goodwill</t>
  </si>
  <si>
    <t xml:space="preserve">Amount </t>
  </si>
  <si>
    <t xml:space="preserve">PART III: PROPERTIES AND EQUIPMENT </t>
  </si>
  <si>
    <t>Investment properties</t>
  </si>
  <si>
    <t>Owner occupied
properties including bank premises</t>
  </si>
  <si>
    <t>Other immovable properties</t>
  </si>
  <si>
    <t xml:space="preserve">Original cost </t>
  </si>
  <si>
    <t>Less: Accumulated depreciation</t>
  </si>
  <si>
    <t>Net book value</t>
  </si>
  <si>
    <t>of which outside Singapore</t>
  </si>
  <si>
    <t>Market value</t>
  </si>
  <si>
    <t xml:space="preserve">DEPOSITS AND BALANCES, AMOUNTS PAYABLE UNDER REPURCHASE AGREEMENTS, BILLS PAYABLE, </t>
  </si>
  <si>
    <t>NEGOTIABLE CERTIFICATES OF DEPOSITS AND DEBT SECURITIES</t>
  </si>
  <si>
    <t xml:space="preserve">PART I: BY ACCOUNT TYPE </t>
  </si>
  <si>
    <t xml:space="preserve">Amounts Payable Under Repurchase Agreements </t>
  </si>
  <si>
    <t>Bills Payable</t>
  </si>
  <si>
    <t xml:space="preserve">Negotiable Certificates of Deposits </t>
  </si>
  <si>
    <t>Accrued interest payable</t>
  </si>
  <si>
    <t>PART II: BY LIABILITY TYPE</t>
  </si>
  <si>
    <t>AMOUNTS PAYABLE UNDER REPURCHASE AGREEMENTS</t>
  </si>
  <si>
    <t>PART IV: OTHERS - DEPOSITS</t>
  </si>
  <si>
    <t>Deposits of which:</t>
  </si>
  <si>
    <t>UNENCUMBERED DEPOSITS</t>
  </si>
  <si>
    <t>DUAL CURRENCY INVESTMENTS</t>
  </si>
  <si>
    <t>DEPOSITS AND BALANCES BY TYPE AND BY SOURCE OF NON-BANK CUSTOMERS</t>
  </si>
  <si>
    <t>Residents in Singapore (All Currencies)</t>
  </si>
  <si>
    <t>Monetary Authority of Singapore</t>
  </si>
  <si>
    <t>Singapore Government</t>
  </si>
  <si>
    <t>Unincorporated enterprises held by natural persons</t>
  </si>
  <si>
    <t>Natural persons</t>
  </si>
  <si>
    <t>Non profit institutions serving individuals and families</t>
  </si>
  <si>
    <t>Total</t>
  </si>
  <si>
    <t>Central Banks &amp; Official Monetary Authorities</t>
  </si>
  <si>
    <t>of which: Singapore Statutory Boards</t>
  </si>
  <si>
    <t>of which Singapore Citizens</t>
  </si>
  <si>
    <t>Demand deposits</t>
  </si>
  <si>
    <t>Fixed deposits</t>
  </si>
  <si>
    <t>Savings deposits</t>
  </si>
  <si>
    <t>Savings with checking facility</t>
  </si>
  <si>
    <t>Other deposits</t>
  </si>
  <si>
    <t>Type</t>
  </si>
  <si>
    <t>Amount</t>
  </si>
  <si>
    <t>Residents in Singapore (Singapore Dollar)</t>
  </si>
  <si>
    <t>Governments</t>
  </si>
  <si>
    <t xml:space="preserve">DEPOSITS BY SIZE OF NON-BANK CUSTOMERS </t>
  </si>
  <si>
    <t>PART I: BY SIZE</t>
  </si>
  <si>
    <t>Number of depositors</t>
  </si>
  <si>
    <t>of which: residents in Singapore</t>
  </si>
  <si>
    <t xml:space="preserve">Amount of Deposits </t>
  </si>
  <si>
    <t>Up to but not &gt; S$5,000</t>
  </si>
  <si>
    <t>Above S$5,000 but not &gt; S$10,000</t>
  </si>
  <si>
    <t>Above S$10,000 but not &gt; S$50,000</t>
  </si>
  <si>
    <t>Above S$50,000 but not &gt; S$75,000</t>
  </si>
  <si>
    <t>Above S$75,000 but not &gt; S$100,000</t>
  </si>
  <si>
    <t>Above S$100,000 but not &gt; S$250,000</t>
  </si>
  <si>
    <t>Above S$250,000 but not &gt; S$500,000</t>
  </si>
  <si>
    <t>Above $500,000 but not &gt; S$1 million</t>
  </si>
  <si>
    <t>Above S$1 million but not &gt; S$5 million</t>
  </si>
  <si>
    <t>Above S$5 million but not &gt; S$10 million</t>
  </si>
  <si>
    <t>Above S$10 million but not &gt; S$50 million</t>
  </si>
  <si>
    <t>Above S$50 million</t>
  </si>
  <si>
    <t>of which: Singapore dollar</t>
  </si>
  <si>
    <t>Amount of Deposits</t>
  </si>
  <si>
    <t xml:space="preserve">Above $250,000 but not &gt; S$500,000 </t>
  </si>
  <si>
    <t>ADJUSTED CAPITAL FUNDS</t>
  </si>
  <si>
    <t>For Banks Incorporated Outside Singapore</t>
  </si>
  <si>
    <t>Less</t>
  </si>
  <si>
    <t xml:space="preserve"> </t>
  </si>
  <si>
    <t>Sub-total</t>
  </si>
  <si>
    <t>Add</t>
  </si>
  <si>
    <t>TOTAL ADJUSTED CAPITAL FUNDS</t>
  </si>
  <si>
    <t>CAPITAL FUNDS AND ADJUSTED CAPITAL FUNDS</t>
  </si>
  <si>
    <t>For Foreign-Owned Banks Incorporated in Singapore</t>
  </si>
  <si>
    <t>1 - Capital Funds</t>
  </si>
  <si>
    <t xml:space="preserve">Treasury shares </t>
  </si>
  <si>
    <t>TOTAL CAPITAL FUNDS</t>
  </si>
  <si>
    <t>2 - Adjusted Capital Funds</t>
  </si>
  <si>
    <t xml:space="preserve">RESERVES BY TYPE </t>
  </si>
  <si>
    <t>Unappropriated profits/Accumulated losses</t>
  </si>
  <si>
    <t>(i)</t>
  </si>
  <si>
    <t>Opening Balance as of beginning of financial year</t>
  </si>
  <si>
    <t>(ii)</t>
  </si>
  <si>
    <t>Profit/(loss) after tax attributable to shareholders</t>
  </si>
  <si>
    <t>(iii)</t>
  </si>
  <si>
    <t>Dividend(s) paid/remittance (transfers) to Head Office</t>
  </si>
  <si>
    <t>(iv)</t>
  </si>
  <si>
    <t>Transfers (to)/from reserves</t>
  </si>
  <si>
    <t>Closing Balance</t>
  </si>
  <si>
    <t>Currency translation reserves</t>
  </si>
  <si>
    <t>Others (please specify below)</t>
  </si>
  <si>
    <t>Total (a)+(b)+(c)</t>
  </si>
  <si>
    <t>Other Reserves</t>
  </si>
  <si>
    <t>Capital reserves</t>
  </si>
  <si>
    <t>Share option and share plan reserves</t>
  </si>
  <si>
    <t>Cash flow hedge reserves</t>
  </si>
  <si>
    <t xml:space="preserve">Description </t>
  </si>
  <si>
    <t>Financial Guarantees</t>
  </si>
  <si>
    <t>of which: Stand-by letters of credit for loans and securities</t>
  </si>
  <si>
    <t>Performance Guarantees</t>
  </si>
  <si>
    <t xml:space="preserve">of which: Warranties </t>
  </si>
  <si>
    <t>(c )</t>
  </si>
  <si>
    <t xml:space="preserve">of which: Standby letters of credit </t>
  </si>
  <si>
    <t>Letters of credit</t>
  </si>
  <si>
    <t>Acceptances</t>
  </si>
  <si>
    <t xml:space="preserve">TOTAL </t>
  </si>
  <si>
    <t xml:space="preserve">of which: syndicated </t>
  </si>
  <si>
    <t>COMMITMENTS</t>
  </si>
  <si>
    <t>Undrawn credit commitments</t>
  </si>
  <si>
    <t>of which: standby facilities offered to banks</t>
  </si>
  <si>
    <t>Underwriting commitments</t>
  </si>
  <si>
    <t>Other commitments</t>
  </si>
  <si>
    <r>
      <t>Others (please specify below</t>
    </r>
    <r>
      <rPr>
        <sz val="8"/>
        <rFont val="Arial"/>
        <family val="2"/>
      </rPr>
      <t>)</t>
    </r>
  </si>
  <si>
    <t>of which: original maturity up to one year or less</t>
  </si>
  <si>
    <t xml:space="preserve">(c) </t>
  </si>
  <si>
    <t>of which: original maturity of more than one year</t>
  </si>
  <si>
    <t>CORPORATE FINANCE ACTIVITY</t>
  </si>
  <si>
    <t>No.</t>
  </si>
  <si>
    <t>Name of Customer</t>
  </si>
  <si>
    <t>Listed in Singapore (to indicate "Yes" or "No")</t>
  </si>
  <si>
    <t>Subscription Period (from)</t>
  </si>
  <si>
    <t>Subscription Period (to)</t>
  </si>
  <si>
    <t>Equity</t>
  </si>
  <si>
    <t>Debt</t>
  </si>
  <si>
    <t>Subscribed Portion</t>
  </si>
  <si>
    <t>Unsubscribed Portion</t>
  </si>
  <si>
    <t>Outstanding underwriting commitment at reporting date</t>
  </si>
  <si>
    <t>Booked in Singapore</t>
  </si>
  <si>
    <t>Booked outside Singapore</t>
  </si>
  <si>
    <t xml:space="preserve">Booked outside Singapore </t>
  </si>
  <si>
    <t>Merger</t>
  </si>
  <si>
    <t>India</t>
  </si>
  <si>
    <t>Venture Capital</t>
  </si>
  <si>
    <t>Private Equity</t>
  </si>
  <si>
    <t>REITS</t>
  </si>
  <si>
    <t>FINANCIAL DERIVATIVES BY TYPE AND RISK CATEGORY</t>
  </si>
  <si>
    <t>PART I: TRADES BOOKED IN SINGAPORE</t>
  </si>
  <si>
    <t>Type and Purpose of Derivative Contracts</t>
  </si>
  <si>
    <t>Gross Amount and Value</t>
  </si>
  <si>
    <t>Interest Rate</t>
  </si>
  <si>
    <t>Credit</t>
  </si>
  <si>
    <t>Commodity</t>
  </si>
  <si>
    <t xml:space="preserve"> Others</t>
  </si>
  <si>
    <t>Long Protection</t>
  </si>
  <si>
    <t>Short Protection</t>
  </si>
  <si>
    <t>TRADING</t>
  </si>
  <si>
    <t>Forwards</t>
  </si>
  <si>
    <t>Gross Amount</t>
  </si>
  <si>
    <t>Positive fair value</t>
  </si>
  <si>
    <t>Negative fair value</t>
  </si>
  <si>
    <t>Futures</t>
  </si>
  <si>
    <t>Swaps</t>
  </si>
  <si>
    <t>Option Bought</t>
  </si>
  <si>
    <t>Option Sold</t>
  </si>
  <si>
    <t>SUB-TOTAL (TRADING)</t>
  </si>
  <si>
    <t>NON-TRADING</t>
  </si>
  <si>
    <t>SUB-TOTAL (NON-TRADING)</t>
  </si>
  <si>
    <t>TOTAL (TRADING &amp; NON-TRADING)</t>
  </si>
  <si>
    <t>Post-netting positive fair value</t>
  </si>
  <si>
    <t>Netting</t>
  </si>
  <si>
    <t>Post-netting negative fair value</t>
  </si>
  <si>
    <t>METHOD OF TRADING</t>
  </si>
  <si>
    <t>of which: cleared through central counterparty</t>
  </si>
  <si>
    <t>of which: settled bilaterally</t>
  </si>
  <si>
    <t>PART II: SINGAPORE AS A TRADING LOCATION</t>
  </si>
  <si>
    <t>Nature of Derivative Contracts</t>
  </si>
  <si>
    <t>Foreign Exchange</t>
  </si>
  <si>
    <t>PART III: STANDALONE and CONSOLIDATED LEVELS</t>
  </si>
  <si>
    <t>SECTION A: STANDALONE LEVEL</t>
  </si>
  <si>
    <t>Forwards/Futures</t>
  </si>
  <si>
    <t>SECTION B: CONSOLIDATED LEVEL</t>
  </si>
  <si>
    <t>ASSETS UNDER MANAGEMENT AND ASSETS HELD UNDER CUSTODY</t>
  </si>
  <si>
    <t>Foreign Banks, Singapore Operations, Overseas Bank Subsidiaries &amp; Overseas Branches of Banks Incorporated in Singapore(Other Than</t>
  </si>
  <si>
    <t>Outstanding Amount 
(S$'000)</t>
  </si>
  <si>
    <t xml:space="preserve">Discretionary </t>
  </si>
  <si>
    <t>Advisory</t>
  </si>
  <si>
    <t>a Foreign-owned Bank Incorporated in Singapore)</t>
  </si>
  <si>
    <t>funds managed or advised by third parties</t>
  </si>
  <si>
    <t>funds managed or advised by related corporation group</t>
  </si>
  <si>
    <t xml:space="preserve">Foreign Banks, Singapore Operations, Overseas Bank Subsidiaries </t>
  </si>
  <si>
    <t>&amp; Overseas Branches of Banks Incorporated in Singapore(Other Than</t>
  </si>
  <si>
    <t>assets administered by third parties</t>
  </si>
  <si>
    <t>assets administered by related corporation group</t>
  </si>
  <si>
    <t xml:space="preserve">Amounts receivable under reverse repurchase agreements </t>
  </si>
  <si>
    <t>Negotiable certificates of deposit</t>
  </si>
  <si>
    <t>Assets at fair value</t>
  </si>
  <si>
    <t>Funding provided</t>
  </si>
  <si>
    <t>Liquidity and credit enhancements</t>
  </si>
  <si>
    <t>ASSETS AND LIABILITIES BY BANK COUNTERPARTY, RELATED BANKS AND RELATED CORPORATIONS</t>
  </si>
  <si>
    <t>Contingent items</t>
  </si>
  <si>
    <t xml:space="preserve">Commitments </t>
  </si>
  <si>
    <t>Cash and balances (a)</t>
  </si>
  <si>
    <t>Amounts receivable under reverse repurchase agreements (b)</t>
  </si>
  <si>
    <t>Positive fair value for financial derivatives (c)</t>
  </si>
  <si>
    <t>Negotiable Certificates of Deposits (d)</t>
  </si>
  <si>
    <t>Debt Securities (e)</t>
  </si>
  <si>
    <t>Loans and Advances (f)</t>
  </si>
  <si>
    <t>Bills Discounted or Purchased (g)</t>
  </si>
  <si>
    <t>Equity investments (h)</t>
  </si>
  <si>
    <t>Other Assets (i)</t>
  </si>
  <si>
    <t>Deposits and Balances (j)</t>
  </si>
  <si>
    <r>
      <t>Amounts payable under repurchase agreements</t>
    </r>
    <r>
      <rPr>
        <sz val="8"/>
        <rFont val="Arial"/>
        <family val="2"/>
      </rPr>
      <t xml:space="preserve"> (k)</t>
    </r>
  </si>
  <si>
    <r>
      <t xml:space="preserve">Negative fair value for financial derivatives </t>
    </r>
    <r>
      <rPr>
        <sz val="8"/>
        <rFont val="Arial"/>
        <family val="2"/>
      </rPr>
      <t xml:space="preserve">(l)
</t>
    </r>
  </si>
  <si>
    <r>
      <t xml:space="preserve">Bills payable </t>
    </r>
    <r>
      <rPr>
        <sz val="8"/>
        <rFont val="Arial"/>
        <family val="2"/>
      </rPr>
      <t>(m)</t>
    </r>
  </si>
  <si>
    <r>
      <t xml:space="preserve">Debt securities </t>
    </r>
    <r>
      <rPr>
        <sz val="8"/>
        <rFont val="Arial"/>
        <family val="2"/>
      </rPr>
      <t>(o)</t>
    </r>
  </si>
  <si>
    <r>
      <t xml:space="preserve">Other Liabilities </t>
    </r>
    <r>
      <rPr>
        <sz val="8"/>
        <rFont val="Arial"/>
        <family val="2"/>
      </rPr>
      <t>(p)</t>
    </r>
  </si>
  <si>
    <t>1</t>
  </si>
  <si>
    <t>BANKS</t>
  </si>
  <si>
    <t>Banks in Singapore</t>
  </si>
  <si>
    <t>Banks outside Singapore</t>
  </si>
  <si>
    <t>Related banks in Singapore</t>
  </si>
  <si>
    <t>Related banks outside Singapore</t>
  </si>
  <si>
    <t>2</t>
  </si>
  <si>
    <t>RELATED CORPORATIONS</t>
  </si>
  <si>
    <t>Related corporations in Singapore</t>
  </si>
  <si>
    <t>Related corporations outside Singapore</t>
  </si>
  <si>
    <t>Of which: Singapore Dollars</t>
  </si>
  <si>
    <t>Cash and balances</t>
  </si>
  <si>
    <t>Positive fair value for financial derivatives</t>
  </si>
  <si>
    <t xml:space="preserve">Loans and Advances </t>
  </si>
  <si>
    <t>Total assets</t>
  </si>
  <si>
    <t xml:space="preserve">Amounts payable under repurchase agreements </t>
  </si>
  <si>
    <t xml:space="preserve">Negative fair value for financial derivatives
</t>
  </si>
  <si>
    <t xml:space="preserve">Negotiable certificates of deposits </t>
  </si>
  <si>
    <t>Other Liabilities</t>
  </si>
  <si>
    <t>Total liabilities</t>
  </si>
  <si>
    <t>INTERBANK INDEBTEDNESS BY COUNTERPARTY IN SINGAPORE</t>
  </si>
  <si>
    <t>Name of Bank</t>
  </si>
  <si>
    <t>of which: Traded Over-the-Counter</t>
  </si>
  <si>
    <t xml:space="preserve">Debt Securities </t>
  </si>
  <si>
    <t xml:space="preserve">Debt securities </t>
  </si>
  <si>
    <t>Commitments</t>
  </si>
  <si>
    <t>RELATED BANKS IN SINGAPORE</t>
  </si>
  <si>
    <t xml:space="preserve">Name of Related Bank and Merchant Bank in Singapore </t>
  </si>
  <si>
    <t>Please indicate relationships (eg. Parent, Head Office, Branch, Subsidiary, Subsidiary/Branch of Head Office/Parent)</t>
  </si>
  <si>
    <t>Negotiable Certificates of Deposits</t>
  </si>
  <si>
    <t>Deposits and balances</t>
  </si>
  <si>
    <t>Parent</t>
  </si>
  <si>
    <t>Head Office</t>
  </si>
  <si>
    <t>Subsidiary</t>
  </si>
  <si>
    <t>Branch</t>
  </si>
  <si>
    <t>Accrued interest</t>
  </si>
  <si>
    <t>INTERBANK INDEBTEDNESS BY COUNTERPARTY OUTSIDE SINGAPORE</t>
  </si>
  <si>
    <t>Net Total Assets / Liabilities</t>
  </si>
  <si>
    <t>PART I: BY NET TOTAL ASSETS</t>
  </si>
  <si>
    <t>Rank</t>
  </si>
  <si>
    <t>Name of Banking Group</t>
  </si>
  <si>
    <t>AF</t>
  </si>
  <si>
    <t>AX</t>
  </si>
  <si>
    <t>AL</t>
  </si>
  <si>
    <t>DZ</t>
  </si>
  <si>
    <t>AS</t>
  </si>
  <si>
    <t>AD</t>
  </si>
  <si>
    <t>AO</t>
  </si>
  <si>
    <t>AI</t>
  </si>
  <si>
    <t>AQ</t>
  </si>
  <si>
    <t>AG</t>
  </si>
  <si>
    <t>AR</t>
  </si>
  <si>
    <t>AM</t>
  </si>
  <si>
    <t>AW</t>
  </si>
  <si>
    <t>AZ</t>
  </si>
  <si>
    <t>AT</t>
  </si>
  <si>
    <t>PART II: BY NET TOTAL LIABILITIES</t>
  </si>
  <si>
    <t>GU</t>
  </si>
  <si>
    <t>GD</t>
  </si>
  <si>
    <t>GP</t>
  </si>
  <si>
    <t>GG</t>
  </si>
  <si>
    <t>GN</t>
  </si>
  <si>
    <t>HT</t>
  </si>
  <si>
    <t>HM</t>
  </si>
  <si>
    <t>VA</t>
  </si>
  <si>
    <t>HN</t>
  </si>
  <si>
    <t>HK</t>
  </si>
  <si>
    <t>IT</t>
  </si>
  <si>
    <t>JM</t>
  </si>
  <si>
    <t>JP</t>
  </si>
  <si>
    <t>KE</t>
  </si>
  <si>
    <t>KW</t>
  </si>
  <si>
    <t>Banking groups not listed above</t>
  </si>
  <si>
    <t>RELATED CORPORATIONS IN SINGAPORE</t>
  </si>
  <si>
    <t xml:space="preserve">Name of Related Corporation in Singapore </t>
  </si>
  <si>
    <t>Non-Bank Financial Institution (to indicate "Yes" or "No")</t>
  </si>
  <si>
    <t>Name of Bank or Corporation</t>
  </si>
  <si>
    <t xml:space="preserve">Positive fair value for financial derivatives
</t>
  </si>
  <si>
    <t xml:space="preserve">Loans and advances </t>
  </si>
  <si>
    <t>Equity investments (includes equity shares held in subsidiaries and other controlled entities)</t>
  </si>
  <si>
    <t>PART II: RELATED CORPORATIONS OUTSIDE SINGAPORE</t>
  </si>
  <si>
    <t xml:space="preserve">Non-Bank Financial Institutions </t>
  </si>
  <si>
    <t xml:space="preserve"> Natural persons</t>
  </si>
  <si>
    <t xml:space="preserve"> Non-profit institutions serving individuals and families</t>
  </si>
  <si>
    <t>Assets, Contingent Items and Commitments</t>
  </si>
  <si>
    <t>of which: State-Owned banks</t>
  </si>
  <si>
    <t>Singapore</t>
  </si>
  <si>
    <t>International Organisations</t>
  </si>
  <si>
    <t>Loans and Advances of which: Trade Financing</t>
  </si>
  <si>
    <t>Contingent Items</t>
  </si>
  <si>
    <t>Contingent Items: Trade Financing</t>
  </si>
  <si>
    <t>Non-profit institutions serving individuals and families</t>
  </si>
  <si>
    <t>NL</t>
  </si>
  <si>
    <t>NA</t>
  </si>
  <si>
    <t>NG</t>
  </si>
  <si>
    <t>TR</t>
  </si>
  <si>
    <t>GB</t>
  </si>
  <si>
    <t>AE</t>
  </si>
  <si>
    <t>US</t>
  </si>
  <si>
    <t>UA</t>
  </si>
  <si>
    <t>QA</t>
  </si>
  <si>
    <t>PL</t>
  </si>
  <si>
    <t>Financial Sector</t>
  </si>
  <si>
    <t>Non-Financial Sector</t>
  </si>
  <si>
    <t>Currency</t>
  </si>
  <si>
    <t>Finance Companies</t>
  </si>
  <si>
    <t>Money Market Funds</t>
  </si>
  <si>
    <t>Insurance companies</t>
  </si>
  <si>
    <t>Provident and pension funds</t>
  </si>
  <si>
    <t>Securities and Futures Companies</t>
  </si>
  <si>
    <t>Other Non-bank Financial Institutions</t>
  </si>
  <si>
    <t>All Currencies</t>
  </si>
  <si>
    <t>SGD</t>
  </si>
  <si>
    <t>USD</t>
  </si>
  <si>
    <t>EUR</t>
  </si>
  <si>
    <t>JPY</t>
  </si>
  <si>
    <t>GBP</t>
  </si>
  <si>
    <t>RMB</t>
  </si>
  <si>
    <t>Singapore Dollar</t>
  </si>
  <si>
    <t>United States Dollar</t>
  </si>
  <si>
    <t>Euro</t>
  </si>
  <si>
    <t>Japanese Yen</t>
  </si>
  <si>
    <t>Pound Sterling</t>
  </si>
  <si>
    <t xml:space="preserve"> RENMINBI</t>
  </si>
  <si>
    <t xml:space="preserve">  of which: RMB Clearing Bank</t>
  </si>
  <si>
    <t>DJ</t>
  </si>
  <si>
    <t>DM</t>
  </si>
  <si>
    <t>DO</t>
  </si>
  <si>
    <t>EC</t>
  </si>
  <si>
    <t>EG</t>
  </si>
  <si>
    <t>SV</t>
  </si>
  <si>
    <t>GQ</t>
  </si>
  <si>
    <t>ER</t>
  </si>
  <si>
    <t>EE</t>
  </si>
  <si>
    <t>GL</t>
  </si>
  <si>
    <t>GT</t>
  </si>
  <si>
    <t>Agriculture and Fishing</t>
  </si>
  <si>
    <t xml:space="preserve">Mining and Quarrying </t>
  </si>
  <si>
    <t>Manufacturing</t>
  </si>
  <si>
    <t>Electricity, Gas and Water Supply</t>
  </si>
  <si>
    <t>Construction</t>
  </si>
  <si>
    <t>Wholesale Trade</t>
  </si>
  <si>
    <t>Retail Trade</t>
  </si>
  <si>
    <t>Transport and Storage</t>
  </si>
  <si>
    <t>Accommodation and Food Service Activities</t>
  </si>
  <si>
    <t>Information and Communications</t>
  </si>
  <si>
    <t>Real Estate</t>
  </si>
  <si>
    <t>Professional, Scientific, Technical, Administrative, Support Service Activities</t>
  </si>
  <si>
    <t>Loans &amp; Advances: Non-Financial Sector - Breakdown by Industry</t>
  </si>
  <si>
    <t>Bills discounted or purchased: Non-Financial Sector - Breakdown by Industry</t>
  </si>
  <si>
    <t>TT</t>
  </si>
  <si>
    <t>Loans And Advances</t>
  </si>
  <si>
    <t>TN</t>
  </si>
  <si>
    <t>Bills Discounted Or Purchased</t>
  </si>
  <si>
    <t>TM</t>
  </si>
  <si>
    <t>TC</t>
  </si>
  <si>
    <t>TV</t>
  </si>
  <si>
    <t>UG</t>
  </si>
  <si>
    <t>Negotiable Certificates Of Deposits</t>
  </si>
  <si>
    <t>UY</t>
  </si>
  <si>
    <t>UZ</t>
  </si>
  <si>
    <t>VU</t>
  </si>
  <si>
    <t>SM</t>
  </si>
  <si>
    <t>Additional information</t>
  </si>
  <si>
    <t>I</t>
  </si>
  <si>
    <t>(a)  of which: Import bills</t>
  </si>
  <si>
    <t>(b) of which: Export bills</t>
  </si>
  <si>
    <t>(c)  of which: Other bills</t>
  </si>
  <si>
    <t>II</t>
  </si>
  <si>
    <t>Allowance for impairment losses</t>
  </si>
  <si>
    <t>III</t>
  </si>
  <si>
    <t>(a) Letters of credit</t>
  </si>
  <si>
    <t xml:space="preserve">       of which: Letters of credit confirmed</t>
  </si>
  <si>
    <t>(b) other Contingent Items</t>
  </si>
  <si>
    <t>IV</t>
  </si>
  <si>
    <t>Total of "Commitments"</t>
  </si>
  <si>
    <t>(a)  of which: Forward asset purchases</t>
  </si>
  <si>
    <t>(b)  of which: Forward deposits placed</t>
  </si>
  <si>
    <t>(c) other Commitments</t>
  </si>
  <si>
    <t>V</t>
  </si>
  <si>
    <t>Assets under Management</t>
  </si>
  <si>
    <t>(a) Discretionary</t>
  </si>
  <si>
    <t>(b) Advisory</t>
  </si>
  <si>
    <t>VI</t>
  </si>
  <si>
    <t>Fund Management Companies</t>
  </si>
  <si>
    <t>Other Residual Assets</t>
  </si>
  <si>
    <t>Positive fair values for financial derivatives: Sub-sectors for Other Non-Bank Financial Institutions</t>
  </si>
  <si>
    <t>Outside Singapore</t>
  </si>
  <si>
    <t>PART I: ASSETS AND CONTINGENT ITEMS BY SECTOR (All Currencies)</t>
  </si>
  <si>
    <t>Please EXCLUDE banks, central banks and official monetary authorities, natural persons and non-profit institutions serving individuals and families</t>
  </si>
  <si>
    <t>Credit facilities limits</t>
  </si>
  <si>
    <t>Outstanding Debt Securities</t>
  </si>
  <si>
    <t>New credit facilities granted for the month/quarter, wherever applicable</t>
  </si>
  <si>
    <t>Restructured or extended credit facilities granted for the month/quarter, wherever applicable</t>
  </si>
  <si>
    <t>New Debt Securities for the month/quarter, wherever applicable</t>
  </si>
  <si>
    <t>of which: in Singapore</t>
  </si>
  <si>
    <t>of which: to SMEs</t>
  </si>
  <si>
    <t>Fixed Rate</t>
  </si>
  <si>
    <t>Variable Rate</t>
  </si>
  <si>
    <t>To SMEs</t>
  </si>
  <si>
    <t xml:space="preserve">In Singapore </t>
  </si>
  <si>
    <r>
      <t>Wholesale</t>
    </r>
    <r>
      <rPr>
        <sz val="8"/>
        <color rgb="FFFF0000"/>
        <rFont val="Arial"/>
        <family val="2"/>
      </rPr>
      <t xml:space="preserve"> Trade</t>
    </r>
  </si>
  <si>
    <t xml:space="preserve">     of which: Aviation</t>
  </si>
  <si>
    <r>
      <t xml:space="preserve">     of which: Shipping </t>
    </r>
    <r>
      <rPr>
        <i/>
        <sz val="8"/>
        <color rgb="FFFF0000"/>
        <rFont val="Arial"/>
        <family val="2"/>
      </rPr>
      <t>Lines</t>
    </r>
  </si>
  <si>
    <t xml:space="preserve">     of which: Chartering and Operators of Vessels</t>
  </si>
  <si>
    <t>Accomodation and Food Services Activities</t>
  </si>
  <si>
    <t>Financial and Insurance Activities</t>
  </si>
  <si>
    <t>of which: Other Holding Companies</t>
  </si>
  <si>
    <t xml:space="preserve">     of which: Real Estate Developers</t>
  </si>
  <si>
    <t xml:space="preserve">     of which: Real Estate Investment Trusts with rental income</t>
  </si>
  <si>
    <t>Other Industries:</t>
  </si>
  <si>
    <t>of which: Public Administration</t>
  </si>
  <si>
    <t>PART II: ASSETS AND CONTINGENT ITEMS BY SECTOR (BY RESIDENCY)</t>
  </si>
  <si>
    <t>Residents of Singapore</t>
  </si>
  <si>
    <t>Outstanding Debt securities</t>
  </si>
  <si>
    <t xml:space="preserve">     of which: Shipping Lines</t>
  </si>
  <si>
    <t>of which: Finance Companies</t>
  </si>
  <si>
    <t>of which: Financial Holding Companies</t>
  </si>
  <si>
    <t>of which:Trusts and Funds</t>
  </si>
  <si>
    <t>of which:Insurance Companies, Provident and Pension Funds</t>
  </si>
  <si>
    <t>of which:Exchanges</t>
  </si>
  <si>
    <t>of which:Trustee, Fiduciary and Custody Services Firms</t>
  </si>
  <si>
    <t>of which: Securities and Futures Companies</t>
  </si>
  <si>
    <t>of which:Fund Management Companies</t>
  </si>
  <si>
    <t>Other industries:</t>
  </si>
  <si>
    <t>Of which: Public Administration</t>
  </si>
  <si>
    <t xml:space="preserve">Non-Residents </t>
  </si>
  <si>
    <t>Denominated in Singapore Dollar</t>
  </si>
  <si>
    <t xml:space="preserve">     of which: real estate developers</t>
  </si>
  <si>
    <t>Non-Residents of Singapore</t>
  </si>
  <si>
    <t>PART III: ASSETS AND CONTINGENT ITEMS FOR TREASURY CENTRES (All Currencies)</t>
  </si>
  <si>
    <t>Other industries</t>
  </si>
  <si>
    <t xml:space="preserve">PART I: NATURAL PERSONS </t>
  </si>
  <si>
    <t>Outstanding loans and advances</t>
  </si>
  <si>
    <t xml:space="preserve">Secured </t>
  </si>
  <si>
    <t>Unsecured</t>
  </si>
  <si>
    <t>Purchase of residential properties</t>
  </si>
  <si>
    <t>(i)  Owner-occupied</t>
  </si>
  <si>
    <t xml:space="preserve">      of which: HDB </t>
  </si>
  <si>
    <t>(ii)  Investment</t>
  </si>
  <si>
    <t>(iii) Bridging loans</t>
  </si>
  <si>
    <t>Purchase of commercial properties</t>
  </si>
  <si>
    <t>Purchase of industrial properties</t>
  </si>
  <si>
    <t>Purchase of other properties</t>
  </si>
  <si>
    <t>Equity withdrawals on properties</t>
  </si>
  <si>
    <t>(i) Residential</t>
  </si>
  <si>
    <t xml:space="preserve">(ii) Commercial </t>
  </si>
  <si>
    <t>(iii) Industrial</t>
  </si>
  <si>
    <t>(iv) Others</t>
  </si>
  <si>
    <t>Motor vehicles</t>
  </si>
  <si>
    <t>Credit cards</t>
  </si>
  <si>
    <t>Share financing</t>
  </si>
  <si>
    <t>Other loans</t>
  </si>
  <si>
    <t xml:space="preserve">    of which: fixed rate</t>
  </si>
  <si>
    <t>Non-Residents (All Currencies)</t>
  </si>
  <si>
    <t>Non-Residents (Singapore Dollar)</t>
  </si>
  <si>
    <t>PART II: OTHER COUNTERPARTIES</t>
  </si>
  <si>
    <t>Loans and advances including Bills discounted or purchased</t>
  </si>
  <si>
    <t>of which: Income Producing Real Estate</t>
  </si>
  <si>
    <t>(i)   Residential</t>
  </si>
  <si>
    <t>(ii)  Commercial</t>
  </si>
  <si>
    <t>(iii)  Industrial</t>
  </si>
  <si>
    <t>(iv)  Others</t>
  </si>
  <si>
    <t>of which: Other than IPRE</t>
  </si>
  <si>
    <t>of which: Aircraft finance</t>
  </si>
  <si>
    <t>of which: Ship finance</t>
  </si>
  <si>
    <t>Share finance</t>
  </si>
  <si>
    <t>By Singapore Dollar</t>
  </si>
  <si>
    <t>Project Finance</t>
  </si>
  <si>
    <t>Object Finance</t>
  </si>
  <si>
    <t>Trade finance</t>
  </si>
  <si>
    <t>Commodities finance</t>
  </si>
  <si>
    <t xml:space="preserve">    of which: Wealth management purposes</t>
  </si>
  <si>
    <t>ASSETS AND CONTINGENT ITEMS BY PURPOSE - PROJECT FINANCE</t>
  </si>
  <si>
    <t>PART III: BY SUB-SECTOR (All Currencies)</t>
  </si>
  <si>
    <t>Credit facilities Limits</t>
  </si>
  <si>
    <t>Secured</t>
  </si>
  <si>
    <t>Power</t>
  </si>
  <si>
    <t>Oil &amp; Gas</t>
  </si>
  <si>
    <t>Renewables</t>
  </si>
  <si>
    <t>Mining</t>
  </si>
  <si>
    <t>Transport</t>
  </si>
  <si>
    <t>Telecommunications</t>
  </si>
  <si>
    <t xml:space="preserve">Social </t>
  </si>
  <si>
    <t>Water treatment</t>
  </si>
  <si>
    <t>Waste Management</t>
  </si>
  <si>
    <t>(j)</t>
  </si>
  <si>
    <t>BY SUB-SECTOR (Singapore dollars)</t>
  </si>
  <si>
    <t>Social</t>
  </si>
  <si>
    <t>Indonesia</t>
  </si>
  <si>
    <t>Malaysia</t>
  </si>
  <si>
    <t>Philippines</t>
  </si>
  <si>
    <t>Thailand</t>
  </si>
  <si>
    <t>Vietnam</t>
  </si>
  <si>
    <t>Australia</t>
  </si>
  <si>
    <t>New Zealand</t>
  </si>
  <si>
    <t>China</t>
  </si>
  <si>
    <t>(k)</t>
  </si>
  <si>
    <t>(l)</t>
  </si>
  <si>
    <t>PART V: BY TENOR (All Currencies)</t>
  </si>
  <si>
    <t>&lt; 5 years</t>
  </si>
  <si>
    <t>5 years to &lt;10 years</t>
  </si>
  <si>
    <t>10 years to &lt;15 years</t>
  </si>
  <si>
    <t>15 years or more</t>
  </si>
  <si>
    <t>BY TENOR (Singapore Dollar)</t>
  </si>
  <si>
    <t xml:space="preserve"> Liabilities</t>
  </si>
  <si>
    <t>Total NCDs, of which: Remaining maturities up to and including one year</t>
  </si>
  <si>
    <t>Total Debt Securities, of which: Remaining maturities up to and including one year</t>
  </si>
  <si>
    <t xml:space="preserve"> ALL CURRENCIES </t>
  </si>
  <si>
    <t>All Currency</t>
  </si>
  <si>
    <t>of which: unclaimed monies</t>
  </si>
  <si>
    <t>Negotiable Certificates of Deposits ("NCDs")</t>
  </si>
  <si>
    <t>SINGAPORE DOLLARS</t>
  </si>
  <si>
    <t xml:space="preserve"> US DOLLARS </t>
  </si>
  <si>
    <t xml:space="preserve">  EURO</t>
  </si>
  <si>
    <t xml:space="preserve"> Amounts payable under repurchase agreements </t>
  </si>
  <si>
    <t xml:space="preserve"> JAPANESE YEN</t>
  </si>
  <si>
    <t>Sterling</t>
  </si>
  <si>
    <t>of which: RMB Clearing Bank</t>
  </si>
  <si>
    <t>Liabilities</t>
  </si>
  <si>
    <t>Government</t>
  </si>
  <si>
    <t>IL</t>
  </si>
  <si>
    <t>JE</t>
  </si>
  <si>
    <t>JO</t>
  </si>
  <si>
    <t>LV</t>
  </si>
  <si>
    <t>LB</t>
  </si>
  <si>
    <t>Total of "Deposits and Balances"</t>
  </si>
  <si>
    <t xml:space="preserve">  of which: Sovereign Wealth Funds</t>
  </si>
  <si>
    <t>Other Residual Liabilities</t>
  </si>
  <si>
    <t>Negative fair values for financial derivatives: Sub-sectors for Other Non-Bank Financial Institutions</t>
  </si>
  <si>
    <t>RMB BUSINESS ACTIVITIES</t>
  </si>
  <si>
    <t>RMB '000</t>
  </si>
  <si>
    <t>VALUE OF RMB TRANSACTIONS</t>
  </si>
  <si>
    <t>Value of transactions in reporting month</t>
  </si>
  <si>
    <t>A</t>
  </si>
  <si>
    <t>RMB EXCHANGE BY COUNTERPARTY</t>
  </si>
  <si>
    <t>Amount of RMB bought using SGD or other foreign currencies, of which:</t>
  </si>
  <si>
    <t xml:space="preserve">(a) </t>
  </si>
  <si>
    <t>RMB bought from banks in Singapore</t>
  </si>
  <si>
    <t>Amount of RMB sold using SGD or other foreign currencies, of which:</t>
  </si>
  <si>
    <t>B</t>
  </si>
  <si>
    <t xml:space="preserve"> (FOR PARTICIPATING BANKS ONLY) PURCHASE / SALE OF CNY FOR TRADE SETTLEMENT</t>
  </si>
  <si>
    <t>CLASSIFICATION AND FAIR VALUE MEASUREMENTS OF ASSETS AND LIABILITIES</t>
  </si>
  <si>
    <t>PART I: CLASSIFICATION AND FAIR VALUE HIERARCHY</t>
  </si>
  <si>
    <t>Amortised cost</t>
  </si>
  <si>
    <t>Fair value through other comprehensive income</t>
  </si>
  <si>
    <t>Fair value through Profit or Loss</t>
  </si>
  <si>
    <t>Hedging derivatives</t>
  </si>
  <si>
    <t>(Level 1)</t>
  </si>
  <si>
    <t>(Level 2)</t>
  </si>
  <si>
    <t>(Level 3)</t>
  </si>
  <si>
    <t xml:space="preserve">Negotiable certificates of deposit held </t>
  </si>
  <si>
    <t xml:space="preserve">Banks </t>
  </si>
  <si>
    <t>Central Banks and Official Monetary Authorities</t>
  </si>
  <si>
    <t>Public sector entities</t>
  </si>
  <si>
    <t>of which: Singapore</t>
  </si>
  <si>
    <t>(i.i)</t>
  </si>
  <si>
    <t xml:space="preserve">       of which: statutory boards</t>
  </si>
  <si>
    <t xml:space="preserve">       of which: in Singapore</t>
  </si>
  <si>
    <t>Counterparties other than the above</t>
  </si>
  <si>
    <t>Total financial assets</t>
  </si>
  <si>
    <t>Total Assets</t>
  </si>
  <si>
    <t>Total financial liabilities</t>
  </si>
  <si>
    <t>Total Liabilities</t>
  </si>
  <si>
    <t xml:space="preserve">STATEMENT OF FINANCIAL POSITION, CONTINGENT LIABILITIES, </t>
  </si>
  <si>
    <t>COMMITMENTS, DERIVATIVES AND OTHER ITEMS (ISLAMIC BANKING)</t>
  </si>
  <si>
    <t>Financing and advances</t>
  </si>
  <si>
    <t>Murabaha Financing</t>
  </si>
  <si>
    <t>Commodity Murabaha Financing</t>
  </si>
  <si>
    <t>Ijarah Financing</t>
  </si>
  <si>
    <t>Wakalah Financing</t>
  </si>
  <si>
    <t>Wadiah Financing</t>
  </si>
  <si>
    <t>Wadiah Deposits</t>
  </si>
  <si>
    <t>Murabaha Deposits</t>
  </si>
  <si>
    <t>Profit Sharing Investment Accounts (PSIA)</t>
  </si>
  <si>
    <t xml:space="preserve">  Alpha for PSIA, $________ (exact Singapore dollar amount)</t>
  </si>
  <si>
    <t>Wakalah placements</t>
  </si>
  <si>
    <t>of which: Profit/(Loss) made for the reporting period</t>
  </si>
  <si>
    <t>CONTINGENT LIABILITIES, COMMITMENTS, DERIVATIVES AND OTHER ITEMS</t>
  </si>
  <si>
    <t>Performance guarantees</t>
  </si>
  <si>
    <t>Forward asset purchases</t>
  </si>
  <si>
    <t>Forward deposits placed</t>
  </si>
  <si>
    <t>Financial Derivatives</t>
  </si>
  <si>
    <t>Islamic Assets under Management</t>
  </si>
  <si>
    <t>Islamic Assets under Custody</t>
  </si>
  <si>
    <t>ASSET AGEING ANALYSIS BY COUNTERPARTY AND BY PURPOSE</t>
  </si>
  <si>
    <t>PART I: BY COUNTERPARTY</t>
  </si>
  <si>
    <t xml:space="preserve">Days </t>
  </si>
  <si>
    <t xml:space="preserve">Current </t>
  </si>
  <si>
    <r>
      <t>Past Due</t>
    </r>
    <r>
      <rPr>
        <b/>
        <vertAlign val="superscript"/>
        <sz val="8"/>
        <rFont val="Arial"/>
        <family val="2"/>
      </rPr>
      <t>1</t>
    </r>
  </si>
  <si>
    <t>&lt; 30 days past due</t>
  </si>
  <si>
    <t>30 to 59 days past due</t>
  </si>
  <si>
    <t>60 to 89 days past due</t>
  </si>
  <si>
    <t>90 to 179 days past due</t>
  </si>
  <si>
    <t>180 days or more past due</t>
  </si>
  <si>
    <t>Past Due</t>
  </si>
  <si>
    <t xml:space="preserve">PART II: NATURAL PERSONS - BY PURPOSE </t>
  </si>
  <si>
    <t>Days Past Due</t>
  </si>
  <si>
    <t>of which:</t>
  </si>
  <si>
    <t>OUTSTANDING AMOUNT</t>
  </si>
  <si>
    <t>Loans and Advances including Bills discounted or purchased</t>
  </si>
  <si>
    <t>Other Gradable Assets</t>
  </si>
  <si>
    <t>Stage 3/Loss Allowance for Credit-Impaired Exposures</t>
  </si>
  <si>
    <t>Number of Borrowers</t>
  </si>
  <si>
    <t>Pass</t>
  </si>
  <si>
    <t>Special Mention</t>
  </si>
  <si>
    <t>Substandard</t>
  </si>
  <si>
    <t>Doubtful</t>
  </si>
  <si>
    <t>Loss</t>
  </si>
  <si>
    <t xml:space="preserve">Governments, Central Banks and Official Monetary Authorities and Public Sector Entities </t>
  </si>
  <si>
    <t>Non-profit Institutions serving Natural Persons and Families, International Organisations and Others</t>
  </si>
  <si>
    <t>Natural Persons</t>
  </si>
  <si>
    <t>Corporates</t>
  </si>
  <si>
    <r>
      <rPr>
        <b/>
        <sz val="8"/>
        <rFont val="Arial"/>
        <family val="2"/>
      </rPr>
      <t>Stage 3/Loss Allowance for Credit-Impaired Exposures</t>
    </r>
  </si>
  <si>
    <t>MR</t>
  </si>
  <si>
    <t>MU</t>
  </si>
  <si>
    <t>YT</t>
  </si>
  <si>
    <t>MX</t>
  </si>
  <si>
    <t>PK</t>
  </si>
  <si>
    <t>PW</t>
  </si>
  <si>
    <t>CLASSIFIED ASSETS BY SECTOR, PURPOSE AND COUNTERPARTY</t>
  </si>
  <si>
    <t xml:space="preserve">PART I: CLASSIFIED ASSETS BY SECTOR FOR GOVERNMENTS, PUBLIC SECTOR ENTITIES, CORPORATES, UNINCORPORATED ENTERPRISES HELD BY NATURAL PERSONS AND INTERNATIONAL ORGANISATIONS </t>
  </si>
  <si>
    <t>By Sector</t>
  </si>
  <si>
    <t xml:space="preserve">Stage 3/Loss Allowance for Credit-Impaired Exposures
</t>
  </si>
  <si>
    <t>Mining and Quarrying</t>
  </si>
  <si>
    <t>of which: Aviation</t>
  </si>
  <si>
    <t>of which: Shipping Lines</t>
  </si>
  <si>
    <t>of which: Chartering and Operators of Vessels</t>
  </si>
  <si>
    <t>14</t>
  </si>
  <si>
    <t>PART II: CLASSIFIED LOANS AND ADVANCES FOR NATURAL PERSONS</t>
  </si>
  <si>
    <t xml:space="preserve">By Purpose </t>
  </si>
  <si>
    <t>(i) Owner-occupied</t>
  </si>
  <si>
    <t xml:space="preserve">      of which: HDB</t>
  </si>
  <si>
    <t>(ii) Investment</t>
  </si>
  <si>
    <t>(ii) Commercial</t>
  </si>
  <si>
    <t>Agriculture &amp; Fishing</t>
  </si>
  <si>
    <t xml:space="preserve">Mining &amp; Quarrying </t>
  </si>
  <si>
    <t>Electricity, Gas &amp; Water Supply</t>
  </si>
  <si>
    <t>Accommodation &amp; Food Service Activities</t>
  </si>
  <si>
    <t>Information &amp; Communications</t>
  </si>
  <si>
    <t>Corporates - Breakdown by Industry</t>
  </si>
  <si>
    <t>Unincorporated Enterprises held by Natural Persons - Breakdown by Industry</t>
  </si>
  <si>
    <t>AU</t>
  </si>
  <si>
    <t xml:space="preserve">INTEREST RATE REPRICING (ALL CURRENCIES) </t>
  </si>
  <si>
    <r>
      <t>All Currencies</t>
    </r>
    <r>
      <rPr>
        <b/>
        <strike/>
        <sz val="8"/>
        <rFont val="Arial"/>
        <family val="2"/>
      </rPr>
      <t xml:space="preserve"> </t>
    </r>
  </si>
  <si>
    <t>0 to 1 month</t>
  </si>
  <si>
    <t xml:space="preserve">&gt; 1 up to 3 months </t>
  </si>
  <si>
    <t>&gt; 3 up to 6 months</t>
  </si>
  <si>
    <t>&gt; 6 up to 12 months</t>
  </si>
  <si>
    <t>&gt; 1 up to 2 years</t>
  </si>
  <si>
    <t>&gt; 2 up to 3 years</t>
  </si>
  <si>
    <t>&gt; 3 up to 5 years</t>
  </si>
  <si>
    <t>&gt; 5 up to 7 years</t>
  </si>
  <si>
    <t>&gt; 7 up to 10 years</t>
  </si>
  <si>
    <t>&gt;10 up to 15 years</t>
  </si>
  <si>
    <t>&gt;15 up to 20 years</t>
  </si>
  <si>
    <t>&gt; 20 years</t>
  </si>
  <si>
    <t>Non Interest Rate Sensitive</t>
  </si>
  <si>
    <t>Loans to the bank's own trading book</t>
  </si>
  <si>
    <t>Demand deposits/current accounts</t>
  </si>
  <si>
    <t>Borrowings from the bank's own trading book</t>
  </si>
  <si>
    <t>Total equity</t>
  </si>
  <si>
    <t>Financial Derivatives (non-trading)</t>
  </si>
  <si>
    <t>Total off balance sheet</t>
  </si>
  <si>
    <t>Net Gap</t>
  </si>
  <si>
    <t>INTEREST RATE REPRICING</t>
  </si>
  <si>
    <t>Other than Natural Persons</t>
  </si>
  <si>
    <t>Number of outstanding housing loan accounts</t>
  </si>
  <si>
    <r>
      <t>Outstanding housing loans</t>
    </r>
    <r>
      <rPr>
        <vertAlign val="superscript"/>
        <sz val="8"/>
        <rFont val="Arial"/>
        <family val="2"/>
      </rPr>
      <t>4</t>
    </r>
  </si>
  <si>
    <t>Outstanding housing loans</t>
  </si>
  <si>
    <t>Number of new housing loan accounts</t>
  </si>
  <si>
    <t>New housing loans</t>
  </si>
  <si>
    <r>
      <t xml:space="preserve">With LTV </t>
    </r>
    <r>
      <rPr>
        <sz val="8"/>
        <rFont val="Calibri"/>
        <family val="2"/>
      </rPr>
      <t>≤</t>
    </r>
    <r>
      <rPr>
        <sz val="8"/>
        <rFont val="Arial"/>
        <family val="2"/>
      </rPr>
      <t xml:space="preserve"> 20%</t>
    </r>
  </si>
  <si>
    <r>
      <t xml:space="preserve">20% </t>
    </r>
    <r>
      <rPr>
        <sz val="8"/>
        <rFont val="Calibri"/>
        <family val="2"/>
      </rPr>
      <t>&lt;</t>
    </r>
    <r>
      <rPr>
        <sz val="8"/>
        <rFont val="Arial"/>
        <family val="2"/>
      </rPr>
      <t xml:space="preserve"> LTV ≤ 30%</t>
    </r>
  </si>
  <si>
    <r>
      <t xml:space="preserve">30% </t>
    </r>
    <r>
      <rPr>
        <sz val="8"/>
        <rFont val="Calibri"/>
        <family val="2"/>
      </rPr>
      <t>&lt;</t>
    </r>
    <r>
      <rPr>
        <sz val="8"/>
        <rFont val="Arial"/>
        <family val="2"/>
      </rPr>
      <t xml:space="preserve"> LTV ≤ 40%</t>
    </r>
  </si>
  <si>
    <r>
      <t xml:space="preserve">40% </t>
    </r>
    <r>
      <rPr>
        <sz val="8"/>
        <rFont val="Calibri"/>
        <family val="2"/>
      </rPr>
      <t>&lt;</t>
    </r>
    <r>
      <rPr>
        <sz val="8"/>
        <rFont val="Arial"/>
        <family val="2"/>
      </rPr>
      <t xml:space="preserve"> LTV ≤ 50%</t>
    </r>
  </si>
  <si>
    <r>
      <t xml:space="preserve">50% </t>
    </r>
    <r>
      <rPr>
        <sz val="8"/>
        <rFont val="Calibri"/>
        <family val="2"/>
      </rPr>
      <t>&lt;</t>
    </r>
    <r>
      <rPr>
        <sz val="8"/>
        <rFont val="Arial"/>
        <family val="2"/>
      </rPr>
      <t xml:space="preserve"> LTV ≤ 60%</t>
    </r>
  </si>
  <si>
    <r>
      <t xml:space="preserve">50% </t>
    </r>
    <r>
      <rPr>
        <sz val="8"/>
        <rFont val="Calibri"/>
        <family val="2"/>
      </rPr>
      <t>&lt;</t>
    </r>
    <r>
      <rPr>
        <sz val="8"/>
        <rFont val="Arial"/>
        <family val="2"/>
      </rPr>
      <t xml:space="preserve"> LTV ≤ 55%</t>
    </r>
  </si>
  <si>
    <r>
      <t xml:space="preserve">60% </t>
    </r>
    <r>
      <rPr>
        <sz val="8"/>
        <rFont val="Calibri"/>
        <family val="2"/>
      </rPr>
      <t>&lt;</t>
    </r>
    <r>
      <rPr>
        <sz val="8"/>
        <rFont val="Arial"/>
        <family val="2"/>
      </rPr>
      <t xml:space="preserve"> LTV ≤ 70%</t>
    </r>
  </si>
  <si>
    <r>
      <t xml:space="preserve">55% </t>
    </r>
    <r>
      <rPr>
        <sz val="8"/>
        <rFont val="Calibri"/>
        <family val="2"/>
      </rPr>
      <t>&lt;</t>
    </r>
    <r>
      <rPr>
        <sz val="8"/>
        <rFont val="Arial"/>
        <family val="2"/>
      </rPr>
      <t xml:space="preserve"> LTV ≤ 60%</t>
    </r>
  </si>
  <si>
    <r>
      <t xml:space="preserve">70% </t>
    </r>
    <r>
      <rPr>
        <sz val="8"/>
        <rFont val="Calibri"/>
        <family val="2"/>
      </rPr>
      <t>&lt;</t>
    </r>
    <r>
      <rPr>
        <sz val="8"/>
        <rFont val="Arial"/>
        <family val="2"/>
      </rPr>
      <t xml:space="preserve"> LTV ≤ 80%</t>
    </r>
  </si>
  <si>
    <r>
      <t xml:space="preserve">60% </t>
    </r>
    <r>
      <rPr>
        <sz val="8"/>
        <rFont val="Calibri"/>
        <family val="2"/>
      </rPr>
      <t>&lt;</t>
    </r>
    <r>
      <rPr>
        <sz val="8"/>
        <rFont val="Arial"/>
        <family val="2"/>
      </rPr>
      <t xml:space="preserve"> LTV ≤ 65%</t>
    </r>
  </si>
  <si>
    <r>
      <t xml:space="preserve">80% </t>
    </r>
    <r>
      <rPr>
        <sz val="8"/>
        <rFont val="Calibri"/>
        <family val="2"/>
      </rPr>
      <t>&lt;</t>
    </r>
    <r>
      <rPr>
        <sz val="8"/>
        <rFont val="Arial"/>
        <family val="2"/>
      </rPr>
      <t xml:space="preserve"> LTV ≤ 90%</t>
    </r>
  </si>
  <si>
    <r>
      <t xml:space="preserve">65% </t>
    </r>
    <r>
      <rPr>
        <sz val="8"/>
        <rFont val="Calibri"/>
        <family val="2"/>
      </rPr>
      <t>&lt;</t>
    </r>
    <r>
      <rPr>
        <sz val="8"/>
        <rFont val="Arial"/>
        <family val="2"/>
      </rPr>
      <t xml:space="preserve"> LTV ≤ 70%</t>
    </r>
  </si>
  <si>
    <r>
      <t xml:space="preserve">90% </t>
    </r>
    <r>
      <rPr>
        <sz val="8"/>
        <rFont val="Calibri"/>
        <family val="2"/>
      </rPr>
      <t>&lt;</t>
    </r>
    <r>
      <rPr>
        <sz val="8"/>
        <rFont val="Arial"/>
        <family val="2"/>
      </rPr>
      <t xml:space="preserve"> LTV ≤ 100%</t>
    </r>
  </si>
  <si>
    <r>
      <t xml:space="preserve">70% </t>
    </r>
    <r>
      <rPr>
        <sz val="8"/>
        <rFont val="Calibri"/>
        <family val="2"/>
      </rPr>
      <t>&lt;</t>
    </r>
    <r>
      <rPr>
        <sz val="8"/>
        <rFont val="Arial"/>
        <family val="2"/>
      </rPr>
      <t xml:space="preserve"> LTV ≤ 75%</t>
    </r>
  </si>
  <si>
    <t>LTV &gt; 100%</t>
  </si>
  <si>
    <r>
      <t xml:space="preserve">75% </t>
    </r>
    <r>
      <rPr>
        <sz val="8"/>
        <rFont val="Calibri"/>
        <family val="2"/>
      </rPr>
      <t>&lt;</t>
    </r>
    <r>
      <rPr>
        <sz val="8"/>
        <rFont val="Arial"/>
        <family val="2"/>
      </rPr>
      <t xml:space="preserve"> LTV ≤ 80%</t>
    </r>
  </si>
  <si>
    <t>Unsecured Loan</t>
  </si>
  <si>
    <t>LTV &gt; 80%</t>
  </si>
  <si>
    <t>Number of outstanding loan accounts</t>
  </si>
  <si>
    <t>Outstanding  loans</t>
  </si>
  <si>
    <t>Number of outstanding  accounts</t>
  </si>
  <si>
    <t>Outstanding loans</t>
  </si>
  <si>
    <t>Number of new accounts</t>
  </si>
  <si>
    <t>New loans</t>
  </si>
  <si>
    <t xml:space="preserve">US Dollars '000 </t>
  </si>
  <si>
    <t>PART I: SPOT, FORWARDS, FX SWAPS, CURRENCY SWAPS, OTC OPTIONS, EXCHANGE-TRADED OPTIONS AND CURRENCY FUTURES</t>
  </si>
  <si>
    <t>Total transactions with</t>
  </si>
  <si>
    <t>Spot - Total</t>
  </si>
  <si>
    <t>Forward - Total</t>
  </si>
  <si>
    <t>FX Swap - Total</t>
  </si>
  <si>
    <t>Currency Swap - Total</t>
  </si>
  <si>
    <t>OTC Options - Total</t>
  </si>
  <si>
    <t>Exchange-traded Options - Total</t>
  </si>
  <si>
    <t>Currency Futures - Total</t>
  </si>
  <si>
    <t>Non-bank Financial Institutions in Singapore</t>
  </si>
  <si>
    <t>Non-bank Financial Institutions outside Singapore</t>
  </si>
  <si>
    <t>Non-Financial Customers outside Singapore</t>
  </si>
  <si>
    <t>Spot</t>
  </si>
  <si>
    <t>Forward</t>
  </si>
  <si>
    <t>FX Swap</t>
  </si>
  <si>
    <t>Currency Swap</t>
  </si>
  <si>
    <t>OTC Options</t>
  </si>
  <si>
    <t>Exchange-traded Options</t>
  </si>
  <si>
    <t>Currency Futures</t>
  </si>
  <si>
    <t>SGD against:</t>
  </si>
  <si>
    <t xml:space="preserve">     of which: CNH</t>
  </si>
  <si>
    <t xml:space="preserve">                      CNY</t>
  </si>
  <si>
    <t>AUD</t>
  </si>
  <si>
    <t>CAD</t>
  </si>
  <si>
    <t>CHF</t>
  </si>
  <si>
    <t>HKD</t>
  </si>
  <si>
    <t>KRW</t>
  </si>
  <si>
    <t>TWD</t>
  </si>
  <si>
    <t>IDR</t>
  </si>
  <si>
    <t>INR</t>
  </si>
  <si>
    <t>PHP</t>
  </si>
  <si>
    <t>MYR</t>
  </si>
  <si>
    <t xml:space="preserve">THB </t>
  </si>
  <si>
    <t>Sub-total (SGD)</t>
  </si>
  <si>
    <t>USD against:</t>
  </si>
  <si>
    <t>SEK</t>
  </si>
  <si>
    <t>NOK</t>
  </si>
  <si>
    <t>NZD</t>
  </si>
  <si>
    <t>MXN</t>
  </si>
  <si>
    <t>BRL</t>
  </si>
  <si>
    <t>RUB</t>
  </si>
  <si>
    <t>TRY</t>
  </si>
  <si>
    <t>ZAR</t>
  </si>
  <si>
    <t>Others (excluding SGD)</t>
  </si>
  <si>
    <t>Sub-total (USD vs all ex. SGD)</t>
  </si>
  <si>
    <t>EUR against</t>
  </si>
  <si>
    <t>JPY against</t>
  </si>
  <si>
    <t>All other currency pairs</t>
  </si>
  <si>
    <t>Grand total</t>
  </si>
  <si>
    <t>US Dollars '000</t>
  </si>
  <si>
    <t>PART II: FORWARD RATE AGREEMENTS, OVERNIGHT INDEXED SWAPS, OTHER SWAPS AND OTC OPTIONS</t>
  </si>
  <si>
    <t>Forward Rate Agreements - Total</t>
  </si>
  <si>
    <t>Overnight Indexed Swaps - Total</t>
  </si>
  <si>
    <t>Other Swaps - Total</t>
  </si>
  <si>
    <t>Non-bank Financial Instituitions in Singapore</t>
  </si>
  <si>
    <t>Non-Financial Customers in Singapore</t>
  </si>
  <si>
    <t>Forward Rate Agreements</t>
  </si>
  <si>
    <t>Overnight Indexed Swaps</t>
  </si>
  <si>
    <t>Other Swaps</t>
  </si>
  <si>
    <t xml:space="preserve">   of which: CNH</t>
  </si>
  <si>
    <t xml:space="preserve">                    CNY</t>
  </si>
  <si>
    <t>SELECTED STATISTICS FOR REPORTING PERIOD</t>
  </si>
  <si>
    <t>PART I: DESCRIPTION OF BUSINESS ACTIVITY</t>
  </si>
  <si>
    <t>Relevant business functions</t>
  </si>
  <si>
    <t>Corporate Finance</t>
  </si>
  <si>
    <t>Trading &amp; Sales</t>
  </si>
  <si>
    <t>Asset Management</t>
  </si>
  <si>
    <t>Private Banking</t>
  </si>
  <si>
    <t>Retail Banking</t>
  </si>
  <si>
    <t>Commercial Banking</t>
  </si>
  <si>
    <t>Threshold (S$'000)</t>
  </si>
  <si>
    <t>Occurred in:</t>
  </si>
  <si>
    <t>Operational Losses (S$'000)</t>
  </si>
  <si>
    <t xml:space="preserve">Number of incidents </t>
  </si>
  <si>
    <t>Number of complaints</t>
  </si>
  <si>
    <t>of which: substantiated</t>
  </si>
  <si>
    <t>Number of Cases</t>
  </si>
  <si>
    <t>Amount of Claims (S$'000)</t>
  </si>
  <si>
    <t>Provisions (S$'000)</t>
  </si>
  <si>
    <t xml:space="preserve">Number of Reviews </t>
  </si>
  <si>
    <t>total credit reviews to be performed in reporting period</t>
  </si>
  <si>
    <t>overdue credit reviews</t>
  </si>
  <si>
    <t>PART VI: COLLATERAL AND BORROWING OR LENDING OF SECURITIES</t>
  </si>
  <si>
    <t>Collateral pledged</t>
  </si>
  <si>
    <t>Collateral held</t>
  </si>
  <si>
    <t>Securities borrowed</t>
  </si>
  <si>
    <t>Securities lent</t>
  </si>
  <si>
    <t>Outstanding Amount
(S$'000)</t>
  </si>
  <si>
    <t xml:space="preserve">Properties </t>
  </si>
  <si>
    <t>PART VIII: LOSS ALLOWANCE FOR EXPECTED CREDIT LOSSES</t>
  </si>
  <si>
    <t>Stage 1</t>
  </si>
  <si>
    <t>Stage 2</t>
  </si>
  <si>
    <t>Opening Balance</t>
  </si>
  <si>
    <t>Transferred (to)/from Stage 1 and Stage 3</t>
  </si>
  <si>
    <t>Write-off</t>
  </si>
  <si>
    <t>Charge to income statement</t>
  </si>
  <si>
    <t>Currency translation and other adjustments</t>
  </si>
  <si>
    <t>DEPOSIT RATE OF SINGAPORE DOLLAR DENOMINATED DEPOSITS FOR NON-BANKS</t>
  </si>
  <si>
    <t>[Applicable to Full Banks in Singapore]</t>
  </si>
  <si>
    <t>(i) 1 month</t>
  </si>
  <si>
    <t xml:space="preserve">(ii) 3 months </t>
  </si>
  <si>
    <t xml:space="preserve">(iii) 6 months </t>
  </si>
  <si>
    <t xml:space="preserve">(iv)12 months </t>
  </si>
  <si>
    <t>(i) less than $75,000</t>
  </si>
  <si>
    <t>(ii) more than or equal to $75,000</t>
  </si>
  <si>
    <t>COVERED BONDS HELD</t>
  </si>
  <si>
    <t>SWIFT Code</t>
  </si>
  <si>
    <t xml:space="preserve">Outstanding Amount                   </t>
  </si>
  <si>
    <t>COVERED BONDS ISSUED</t>
  </si>
  <si>
    <t>[Applicable to banks incorporated in Singapore]</t>
  </si>
  <si>
    <t xml:space="preserve">PART I: COVERED BONDS ISSUED </t>
  </si>
  <si>
    <t>Payables to covered bond special purpose vehicles</t>
  </si>
  <si>
    <t>Loans to covered bond special purpose vehicles</t>
  </si>
  <si>
    <t>Undisbursed credit facilities to covered bond special purpose vehicles</t>
  </si>
  <si>
    <t>Credit limits granted to covered bond special purpose vehicles</t>
  </si>
  <si>
    <t>All other currencies</t>
  </si>
  <si>
    <t>NOTES TO REPORTING FORMS</t>
  </si>
  <si>
    <r>
      <rPr>
        <b/>
        <sz val="9"/>
        <color rgb="FF303030"/>
        <rFont val="Arial"/>
        <family val="2"/>
      </rPr>
      <t>1.</t>
    </r>
    <r>
      <rPr>
        <sz val="9"/>
        <color rgb="FF303030"/>
        <rFont val="Arial"/>
        <family val="2"/>
      </rPr>
      <t xml:space="preserve"> Residual Maturity greater than 1 year</t>
    </r>
  </si>
  <si>
    <r>
      <rPr>
        <b/>
        <sz val="9"/>
        <color rgb="FF303030"/>
        <rFont val="Arial"/>
        <family val="2"/>
      </rPr>
      <t>2.</t>
    </r>
    <r>
      <rPr>
        <sz val="9"/>
        <color rgb="FF303030"/>
        <rFont val="Arial"/>
        <family val="2"/>
      </rPr>
      <t xml:space="preserve"> Residual Maturity equal or less than 1 year</t>
    </r>
  </si>
  <si>
    <t>LOANS AND ADVANCES (Singapore Dollar)</t>
  </si>
  <si>
    <r>
      <rPr>
        <b/>
        <sz val="9"/>
        <color rgb="FF303030"/>
        <rFont val="Arial"/>
        <family val="2"/>
      </rPr>
      <t xml:space="preserve">1. </t>
    </r>
    <r>
      <rPr>
        <sz val="9"/>
        <color rgb="FF303030"/>
        <rFont val="Arial"/>
        <family val="2"/>
      </rPr>
      <t>Residual Maturity greater than 1 year</t>
    </r>
  </si>
  <si>
    <r>
      <rPr>
        <b/>
        <sz val="9"/>
        <color rgb="FF303030"/>
        <rFont val="Arial"/>
        <family val="2"/>
      </rPr>
      <t>2</t>
    </r>
    <r>
      <rPr>
        <sz val="9"/>
        <color rgb="FF303030"/>
        <rFont val="Arial"/>
        <family val="2"/>
      </rPr>
      <t>. Residual Maturity equal or less than 1 year</t>
    </r>
  </si>
  <si>
    <t xml:space="preserve">Please provide -
1. Basis of customer behaviour assumptions.
</t>
  </si>
  <si>
    <t>2. Repricing positions for products based on contractual term.</t>
  </si>
  <si>
    <t xml:space="preserve">
</t>
  </si>
  <si>
    <t>Share of issuance underwritten or allocated to the Reporting Bank</t>
  </si>
  <si>
    <t>Share of deal (including issuance underwritten) or deal allocated to the Reporting Bank</t>
  </si>
  <si>
    <t>Remarks</t>
  </si>
  <si>
    <t>Foreign banks</t>
  </si>
  <si>
    <t>Losses, if any</t>
  </si>
  <si>
    <t>Published reserves</t>
  </si>
  <si>
    <t xml:space="preserve">Profits </t>
  </si>
  <si>
    <t>Excluded items</t>
  </si>
  <si>
    <t>Adjustments</t>
  </si>
  <si>
    <t xml:space="preserve">Published reserves </t>
  </si>
  <si>
    <t xml:space="preserve">Excluded items </t>
  </si>
  <si>
    <t xml:space="preserve">Losses, if any </t>
  </si>
  <si>
    <t xml:space="preserve">Adjustments </t>
  </si>
  <si>
    <t>Revenue Reserves</t>
  </si>
  <si>
    <t>(Profit/(loss) before tax)</t>
  </si>
  <si>
    <t>of which: Performance bonds and bid bonds</t>
  </si>
  <si>
    <t xml:space="preserve">       of which: Reporting Bank acts as lead arranger or agent</t>
  </si>
  <si>
    <t>CONTINGENT LIABILITIES</t>
  </si>
  <si>
    <t>PART I: COMMITMENTS</t>
  </si>
  <si>
    <t>securitisation liquidity facilities</t>
  </si>
  <si>
    <t>Notes issuance facilities and revolving underwriting facilities</t>
  </si>
  <si>
    <t>PART II: COMMITMENTS</t>
  </si>
  <si>
    <t xml:space="preserve"> Forward asset purchases, forward deposits and partly-paid securities</t>
  </si>
  <si>
    <t>of which: eligible servicer cash advance facilities</t>
  </si>
  <si>
    <t>of which: unrated eligible liquidity facilities</t>
  </si>
  <si>
    <t>Securitisation Liquidity Facilities</t>
  </si>
  <si>
    <t>Other Commitments</t>
  </si>
  <si>
    <t>of which: unconditionally cancellable at any time</t>
  </si>
  <si>
    <t>BH</t>
  </si>
  <si>
    <t>BS</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</si>
  <si>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</si>
  <si>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</si>
  <si>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</si>
  <si>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</si>
  <si>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</si>
  <si>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</si>
  <si>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</si>
  <si>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</si>
  <si>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</si>
  <si>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</si>
  <si>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</si>
  <si>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</si>
  <si>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</si>
  <si>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</si>
  <si>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</si>
  <si>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</si>
  <si>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</si>
  <si>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</si>
  <si>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</si>
  <si>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</si>
  <si>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</si>
  <si>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</si>
  <si>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</si>
  <si>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</si>
  <si>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</si>
  <si>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</si>
  <si>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</si>
  <si>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</si>
  <si>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</si>
  <si>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</si>
  <si>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</si>
  <si>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</si>
  <si>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</si>
  <si>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</si>
  <si>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</si>
  <si>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</si>
  <si>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</si>
  <si>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</si>
  <si>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</si>
  <si>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</si>
  <si>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</si>
  <si>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</si>
  <si>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</si>
  <si>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ET</t>
  </si>
  <si>
    <t>FK</t>
  </si>
  <si>
    <t>FO</t>
  </si>
  <si>
    <t>FJ</t>
  </si>
  <si>
    <t>FI</t>
  </si>
  <si>
    <t>FR</t>
  </si>
  <si>
    <t>GF</t>
  </si>
  <si>
    <t>PF</t>
  </si>
  <si>
    <t>TF</t>
  </si>
  <si>
    <t>GA</t>
  </si>
  <si>
    <t>GM</t>
  </si>
  <si>
    <t>GE</t>
  </si>
  <si>
    <t>DE</t>
  </si>
  <si>
    <t>GH</t>
  </si>
  <si>
    <t>GI</t>
  </si>
  <si>
    <t>GR</t>
  </si>
  <si>
    <t>GW</t>
  </si>
  <si>
    <t>GY</t>
  </si>
  <si>
    <t>HU</t>
  </si>
  <si>
    <t>IS</t>
  </si>
  <si>
    <t>IN</t>
  </si>
  <si>
    <t>ID</t>
  </si>
  <si>
    <t>IR</t>
  </si>
  <si>
    <t>IQ</t>
  </si>
  <si>
    <t>IE</t>
  </si>
  <si>
    <t>IM</t>
  </si>
  <si>
    <t>KZ</t>
  </si>
  <si>
    <t>KI</t>
  </si>
  <si>
    <t>KP</t>
  </si>
  <si>
    <t>KR</t>
  </si>
  <si>
    <t>KG</t>
  </si>
  <si>
    <t>LA</t>
  </si>
  <si>
    <t>LS</t>
  </si>
  <si>
    <t>LR</t>
  </si>
  <si>
    <t>LY</t>
  </si>
  <si>
    <t>LI</t>
  </si>
  <si>
    <t>LT</t>
  </si>
  <si>
    <t>LU</t>
  </si>
  <si>
    <t>MO</t>
  </si>
  <si>
    <t>MK</t>
  </si>
  <si>
    <t>MG</t>
  </si>
  <si>
    <t>MW</t>
  </si>
  <si>
    <t>MY</t>
  </si>
  <si>
    <t>MV</t>
  </si>
  <si>
    <t>ML</t>
  </si>
  <si>
    <t>MT</t>
  </si>
  <si>
    <t>MH</t>
  </si>
  <si>
    <t>MQ</t>
  </si>
  <si>
    <t>FM</t>
  </si>
  <si>
    <t>MD</t>
  </si>
  <si>
    <t>MC</t>
  </si>
  <si>
    <t>MN</t>
  </si>
  <si>
    <t>ME</t>
  </si>
  <si>
    <t>MS</t>
  </si>
  <si>
    <t>MA</t>
  </si>
  <si>
    <t>MZ</t>
  </si>
  <si>
    <t>MM</t>
  </si>
  <si>
    <t>NR</t>
  </si>
  <si>
    <t>NP</t>
  </si>
  <si>
    <t>NC</t>
  </si>
  <si>
    <t>NZ</t>
  </si>
  <si>
    <t>NI</t>
  </si>
  <si>
    <t>NE</t>
  </si>
  <si>
    <t>NU</t>
  </si>
  <si>
    <t>NF</t>
  </si>
  <si>
    <t>MP</t>
  </si>
  <si>
    <t>NO</t>
  </si>
  <si>
    <t>OM</t>
  </si>
  <si>
    <t>PS</t>
  </si>
  <si>
    <t>PA</t>
  </si>
  <si>
    <t>PG</t>
  </si>
  <si>
    <t>PY</t>
  </si>
  <si>
    <t>PE</t>
  </si>
  <si>
    <t>PH</t>
  </si>
  <si>
    <t>PN</t>
  </si>
  <si>
    <t>PT</t>
  </si>
  <si>
    <t>PR</t>
  </si>
  <si>
    <t>RE</t>
  </si>
  <si>
    <t>RO</t>
  </si>
  <si>
    <t>RU</t>
  </si>
  <si>
    <t>RW</t>
  </si>
  <si>
    <t>BL</t>
  </si>
  <si>
    <t>SH</t>
  </si>
  <si>
    <t>KN</t>
  </si>
  <si>
    <t>LC</t>
  </si>
  <si>
    <t>MF</t>
  </si>
  <si>
    <t>PM</t>
  </si>
  <si>
    <t>VC</t>
  </si>
  <si>
    <t>WS</t>
  </si>
  <si>
    <t>ST</t>
  </si>
  <si>
    <t>SA</t>
  </si>
  <si>
    <t>SN</t>
  </si>
  <si>
    <t>RS</t>
  </si>
  <si>
    <t>SC</t>
  </si>
  <si>
    <t>SL</t>
  </si>
  <si>
    <t>SG</t>
  </si>
  <si>
    <t>SX</t>
  </si>
  <si>
    <t>SK</t>
  </si>
  <si>
    <t>SI</t>
  </si>
  <si>
    <t>SB</t>
  </si>
  <si>
    <t>SO</t>
  </si>
  <si>
    <t>ZA</t>
  </si>
  <si>
    <t>GS</t>
  </si>
  <si>
    <t>SS</t>
  </si>
  <si>
    <t>ES</t>
  </si>
  <si>
    <t>LK</t>
  </si>
  <si>
    <t>SD</t>
  </si>
  <si>
    <t>SR</t>
  </si>
  <si>
    <t>SJ</t>
  </si>
  <si>
    <t>SZ</t>
  </si>
  <si>
    <t>SE</t>
  </si>
  <si>
    <t>CH</t>
  </si>
  <si>
    <t>SY</t>
  </si>
  <si>
    <t>TW</t>
  </si>
  <si>
    <t>TJ</t>
  </si>
  <si>
    <t>TZ</t>
  </si>
  <si>
    <t>TH</t>
  </si>
  <si>
    <t>TL</t>
  </si>
  <si>
    <t>TG</t>
  </si>
  <si>
    <t>TK</t>
  </si>
  <si>
    <t>TO</t>
  </si>
  <si>
    <t>UM</t>
  </si>
  <si>
    <t>VE</t>
  </si>
  <si>
    <t>VN</t>
  </si>
  <si>
    <t>VG</t>
  </si>
  <si>
    <t>WF</t>
  </si>
  <si>
    <t>EH</t>
  </si>
  <si>
    <t>YE</t>
  </si>
  <si>
    <t>ZM</t>
  </si>
  <si>
    <t>ZW</t>
  </si>
  <si>
    <t xml:space="preserve">Type (Please specify) </t>
  </si>
  <si>
    <r>
      <t>Exchange Traded</t>
    </r>
    <r>
      <rPr>
        <sz val="8"/>
        <rFont val="Arial"/>
        <family val="2"/>
      </rPr>
      <t>: Gross Amount</t>
    </r>
  </si>
  <si>
    <r>
      <t>Over-the-counter</t>
    </r>
    <r>
      <rPr>
        <sz val="8"/>
        <rFont val="Arial"/>
        <family val="2"/>
      </rPr>
      <t>: Gross Amount</t>
    </r>
  </si>
  <si>
    <t>PART I: CUSTOMER'S ASSETS UNDER MANAGEMENT</t>
  </si>
  <si>
    <t>PART II: CUSTOMER'S ASSETS HELD UNDER CUSTODY</t>
  </si>
  <si>
    <t>ASSETS PLEDGED</t>
  </si>
  <si>
    <t>Securitisations</t>
  </si>
  <si>
    <t xml:space="preserve">  of which: Sponsored</t>
  </si>
  <si>
    <t>Investments</t>
  </si>
  <si>
    <t>Funding</t>
  </si>
  <si>
    <t>Operating entities</t>
  </si>
  <si>
    <r>
      <t>Other Assets</t>
    </r>
    <r>
      <rPr>
        <b/>
        <strike/>
        <sz val="9"/>
        <color rgb="FFFF0000"/>
        <rFont val="Arial"/>
        <family val="2"/>
      </rPr>
      <t xml:space="preserve"> </t>
    </r>
  </si>
  <si>
    <t>Assets</t>
  </si>
  <si>
    <t>Real Property and Development of Land</t>
  </si>
  <si>
    <t xml:space="preserve"> Transport and Storage</t>
  </si>
  <si>
    <t>ASSETS AND CONTINGENT ITEMS BY PURPOSE</t>
  </si>
  <si>
    <t>of which: Purchase of real property</t>
  </si>
  <si>
    <t>New credit facilities granted for the year</t>
  </si>
  <si>
    <t>Singapore Dollars '000'</t>
  </si>
  <si>
    <t>RMB bought from non-bank customers</t>
  </si>
  <si>
    <t>Fair Value Measurements at Reporting Date</t>
  </si>
  <si>
    <t>Non-financial liabilities</t>
  </si>
  <si>
    <t>Non-financial assets</t>
  </si>
  <si>
    <t>Financial guarantees</t>
  </si>
  <si>
    <t>Unincorporated Enterprises held by Natural Persons</t>
  </si>
  <si>
    <t>of which: Real Estate Investment Trusts with rental income</t>
  </si>
  <si>
    <t>Commercial real property</t>
  </si>
  <si>
    <t>REAL PROPERTY LOAN TO VALUE RATIO (FOR THE PURCHASE OF REAL PROPERTY, AND LOANS COLLATERALISED ON REAL PROPERTY</t>
  </si>
  <si>
    <t>Residential real property</t>
  </si>
  <si>
    <t>Industrial real property</t>
  </si>
  <si>
    <t>Other real property loans</t>
  </si>
  <si>
    <t>Others (excluding SGD, USD, GBP, RMB and JPY)</t>
  </si>
  <si>
    <t>Sub-total (EUR vs all)</t>
  </si>
  <si>
    <t>Sub-total (JPY vs all)</t>
  </si>
  <si>
    <t>Others (excluding RMB)</t>
  </si>
  <si>
    <t>Sub-total (All others vs all)</t>
  </si>
  <si>
    <t>Business Activity</t>
  </si>
  <si>
    <t>PART II: OPERATIONAL LOSSES AND NUMBER OF INCIDENTS</t>
  </si>
  <si>
    <t>PART III: CUSTOMER COMPLAINTS</t>
  </si>
  <si>
    <t>PART IV: LITIGATION CASES</t>
  </si>
  <si>
    <t>PART V: CREDIT REVIEWS</t>
  </si>
  <si>
    <t>PART VII: FORECLOSED ASSETS</t>
  </si>
  <si>
    <t>Bad debts recovered</t>
  </si>
  <si>
    <t>Fixed Deposits (less than $75,000)</t>
  </si>
  <si>
    <r>
      <t>Highest Quoted Rate for New Deposits as at end of  Reporting Period</t>
    </r>
    <r>
      <rPr>
        <b/>
        <sz val="8"/>
        <rFont val="Arial"/>
        <family val="2"/>
      </rPr>
      <t xml:space="preserve"> (%)</t>
    </r>
  </si>
  <si>
    <r>
      <t>Weighted Average Rate for All Outstanding Deposits as at end of Reporting Period</t>
    </r>
    <r>
      <rPr>
        <b/>
        <vertAlign val="superscript"/>
        <sz val="8"/>
        <rFont val="Arial"/>
        <family val="2"/>
      </rPr>
      <t xml:space="preserve"> </t>
    </r>
    <r>
      <rPr>
        <b/>
        <sz val="8"/>
        <rFont val="Arial"/>
        <family val="2"/>
      </rPr>
      <t>(%)</t>
    </r>
  </si>
  <si>
    <t>Applicable to banks incorporated in Singapore</t>
  </si>
  <si>
    <t>PART III OTHERS</t>
  </si>
  <si>
    <t xml:space="preserve">PART II INTEREST RATE REPRICING 
</t>
  </si>
  <si>
    <t>PART I LOANS AND ADVANCES (All Currencies)</t>
  </si>
  <si>
    <t>Corporates Outstanding Amount</t>
  </si>
  <si>
    <t>Corporates Stage 3 Loss Allowance for Credit Impaired Exposures</t>
  </si>
  <si>
    <t>Unincorporated Outstanding Amount</t>
  </si>
  <si>
    <t>Unincorporated Stage 3 Loss Allowance for Credit Impaired Exposures</t>
  </si>
  <si>
    <t>RMB bought under MAS Notice 646/1116 via the RMB Clearing Bank in Singapore, and:</t>
  </si>
  <si>
    <t>The participating bank/merchant bank has conducted verification in the manner set out in paragraph 6.2 of MAS Notice 646/5.2 of MAS Notice 1116</t>
  </si>
  <si>
    <t>The participating bank/merchant bank has reviewed a customer in accordance with paragraph 6.5 of MAS Notice 646/5.5 of MAS Notice 1116</t>
  </si>
  <si>
    <t>RMB sold under MAS Notice 646/1116 via the RMB Clearing Bank in Singapore, and:</t>
  </si>
  <si>
    <t xml:space="preserve"> The participating bank/merchant bank has conducted verification in the manner set out in paragraph 6.2 of MAS Notice 646/5.2 of MAS Notice 1116</t>
  </si>
  <si>
    <t xml:space="preserve"> The participating bank/merchant bank has reviewed a customer in accordance with paragraph 6.5 of MAS Notice 646/5.5 of MAS Notice 1116</t>
  </si>
  <si>
    <t>Name of bank issuer</t>
  </si>
  <si>
    <t>Unlisted Investments, Intangible Assets and Properties and Equipment</t>
  </si>
  <si>
    <t>Merchant Banks Incorporated Outside Singapore</t>
  </si>
  <si>
    <t>Foreign-owned Merchant Banks incorporated in Singapore</t>
  </si>
  <si>
    <t>Merchant Banks incorporated in Singapore (other than foreign-owned Merchant Banks incorporated in Singapore)</t>
  </si>
  <si>
    <t>VII</t>
  </si>
  <si>
    <t>MAS610/1003 Repeat Options form</t>
  </si>
  <si>
    <t>MAS NOTICE TO BANKS 610 APPENDIX A1</t>
  </si>
  <si>
    <t>Annex 2</t>
  </si>
  <si>
    <t>Report Title</t>
  </si>
  <si>
    <t>Appendix</t>
  </si>
  <si>
    <t>Annex</t>
  </si>
  <si>
    <t>Reporting Frequency Table</t>
  </si>
  <si>
    <t>Banks incorporated in Singapore 
(other than foreign-owned banks incorporated in Singapore)</t>
  </si>
  <si>
    <r>
      <t>Consolidated</t>
    </r>
    <r>
      <rPr>
        <vertAlign val="superscript"/>
        <sz val="8"/>
        <rFont val="Calibri"/>
        <family val="2"/>
        <scheme val="minor"/>
      </rPr>
      <t>1</t>
    </r>
  </si>
  <si>
    <r>
      <t>Standalone Level</t>
    </r>
    <r>
      <rPr>
        <vertAlign val="superscript"/>
        <sz val="8"/>
        <rFont val="Calibri"/>
        <family val="2"/>
        <scheme val="minor"/>
      </rPr>
      <t>1</t>
    </r>
  </si>
  <si>
    <r>
      <t>Singapore Operations</t>
    </r>
    <r>
      <rPr>
        <vertAlign val="superscript"/>
        <sz val="8"/>
        <rFont val="Calibri"/>
        <family val="2"/>
        <scheme val="minor"/>
      </rPr>
      <t>1</t>
    </r>
  </si>
  <si>
    <t xml:space="preserve">Overseas Bank Subsidiaries </t>
  </si>
  <si>
    <r>
      <t>Overseas Branches</t>
    </r>
    <r>
      <rPr>
        <vertAlign val="superscript"/>
        <sz val="8"/>
        <rFont val="Calibri"/>
        <family val="2"/>
        <scheme val="minor"/>
      </rPr>
      <t>2</t>
    </r>
  </si>
  <si>
    <t>Statements of Financial Position</t>
  </si>
  <si>
    <t>B1, B2</t>
  </si>
  <si>
    <t>M</t>
  </si>
  <si>
    <t>Q</t>
  </si>
  <si>
    <t>Deposits and Balances by Type and by Source of Non-Bank customers</t>
  </si>
  <si>
    <t>2 Part I</t>
  </si>
  <si>
    <t>2 Part II</t>
  </si>
  <si>
    <t>3 Part I</t>
  </si>
  <si>
    <t>3 Part II</t>
  </si>
  <si>
    <t>B3</t>
  </si>
  <si>
    <t>H</t>
  </si>
  <si>
    <t>4 Part I</t>
  </si>
  <si>
    <t xml:space="preserve">Financial Derivatives by Type and Risk Category (Singapore as a trading location) </t>
  </si>
  <si>
    <t>4 Part II</t>
  </si>
  <si>
    <t>4 Part III</t>
  </si>
  <si>
    <t>C1</t>
  </si>
  <si>
    <t>Related Banks outside Singapore</t>
  </si>
  <si>
    <t>6 Part I</t>
  </si>
  <si>
    <t>Related Corporations outside Singapore</t>
  </si>
  <si>
    <t>6 Part II</t>
  </si>
  <si>
    <t>D2</t>
  </si>
  <si>
    <t>1, 2, 3</t>
  </si>
  <si>
    <t>Assets and Contingent Items by Sector (All Currencies)</t>
  </si>
  <si>
    <t>D3</t>
  </si>
  <si>
    <t xml:space="preserve">1 Part I </t>
  </si>
  <si>
    <t>1 Part II</t>
  </si>
  <si>
    <t>Assets and Contingent Items for Treasury Centres (All Currencies)</t>
  </si>
  <si>
    <t>1 Part III</t>
  </si>
  <si>
    <t>2 Part I &amp; II</t>
  </si>
  <si>
    <t>2 Part III, IV &amp; V</t>
  </si>
  <si>
    <t>D4</t>
  </si>
  <si>
    <t>1, 2</t>
  </si>
  <si>
    <t>E</t>
  </si>
  <si>
    <t>F</t>
  </si>
  <si>
    <t>Interest Rate Repricing</t>
  </si>
  <si>
    <t>G</t>
  </si>
  <si>
    <t>Real Property Loan to Value Ratio (For the Purchase of Real Property, and Loans Collaterised on Real Property)</t>
  </si>
  <si>
    <t xml:space="preserve">Foreign Exchange and Interest Rate Derivatives Turnover </t>
  </si>
  <si>
    <t>Foreign Exchange Turnover - Spot, Forwards, FX Swaps, Currency Swaps, Over-the-counter (OTC) Options, Exchange-traded Options and Currency Futures</t>
  </si>
  <si>
    <t>Part I</t>
  </si>
  <si>
    <t>Interest Rate Derivatives Turnover - Forward Rate Agreements, Overnight Indexed Swaps, Other Swaps and OTC Options</t>
  </si>
  <si>
    <t>Part II</t>
  </si>
  <si>
    <t>J</t>
  </si>
  <si>
    <t>[Continued in next tab]</t>
  </si>
  <si>
    <t>M : Monthly as at the end of each reporting month</t>
  </si>
  <si>
    <t>Q : Quarterly as at 31 March, 30 June, 30 September and 31 December</t>
  </si>
  <si>
    <t>H : Semi-annual as at 30 June and 31 December</t>
  </si>
  <si>
    <t>A : Annual (financial year end)</t>
  </si>
  <si>
    <t>1  Consolidated refers to group level reporting. It includes Singapore operations, overseas branches and subsidiaries.
    Standalone refers to bank level reporting. It includes Singapore operations and overseas branches, but not subsidiaries.
    Singapore operations excludes both overseas branches or subsidiaries.</t>
  </si>
  <si>
    <t>Annex 2 (continued)</t>
  </si>
  <si>
    <t>Full Banks</t>
  </si>
  <si>
    <t>Foreign-owned banks incorporated in Singapore</t>
  </si>
  <si>
    <t>Consolidated</t>
  </si>
  <si>
    <t>Standalone Level</t>
  </si>
  <si>
    <t>Singapore Operations</t>
  </si>
  <si>
    <t>Overseas Branches</t>
  </si>
  <si>
    <t>K</t>
  </si>
  <si>
    <t>L</t>
  </si>
  <si>
    <t>C1_6_I</t>
  </si>
  <si>
    <t>C1_6_II</t>
  </si>
  <si>
    <t>RELATED BANKS OUTSIDE SINGAPORE</t>
  </si>
  <si>
    <t>RELATED CORPORATIONS OUTSIDE SINGAPORE</t>
  </si>
  <si>
    <t>of which: RMB</t>
  </si>
  <si>
    <t>Assets and Liabilities</t>
  </si>
  <si>
    <t>AFN</t>
  </si>
  <si>
    <t>ALL</t>
  </si>
  <si>
    <t>DZD</t>
  </si>
  <si>
    <t>AOA</t>
  </si>
  <si>
    <t>ARS</t>
  </si>
  <si>
    <t>AMD</t>
  </si>
  <si>
    <t>AWG</t>
  </si>
  <si>
    <t>AZN</t>
  </si>
  <si>
    <t>BSD</t>
  </si>
  <si>
    <t>BHD</t>
  </si>
  <si>
    <t>BDT</t>
  </si>
  <si>
    <t>BBD</t>
  </si>
  <si>
    <t>BYN</t>
  </si>
  <si>
    <t>BZD</t>
  </si>
  <si>
    <t>BMD</t>
  </si>
  <si>
    <t>BTN</t>
  </si>
  <si>
    <t>BOB</t>
  </si>
  <si>
    <t>BAM</t>
  </si>
  <si>
    <t>BWP</t>
  </si>
  <si>
    <t>BND</t>
  </si>
  <si>
    <t>BGN</t>
  </si>
  <si>
    <t>BIF</t>
  </si>
  <si>
    <t>KHR</t>
  </si>
  <si>
    <t>CVE</t>
  </si>
  <si>
    <t>KYD</t>
  </si>
  <si>
    <t>CLP</t>
  </si>
  <si>
    <t>CNY</t>
  </si>
  <si>
    <t>COP</t>
  </si>
  <si>
    <t>XOF</t>
  </si>
  <si>
    <t>XAF</t>
  </si>
  <si>
    <t>KMF</t>
  </si>
  <si>
    <t>Deposits and balances held by Singapore statutory boards by type</t>
  </si>
  <si>
    <t>Total of "Bills discounted or purchased"</t>
  </si>
  <si>
    <t>Material Currency:</t>
  </si>
  <si>
    <t>Goodwill/Others</t>
  </si>
  <si>
    <t>AllCurrencies</t>
  </si>
  <si>
    <t>Cash and Balances, AR under Reverse Repos, NCD, Debt Securities, Equity Investments, Loans and Bills</t>
  </si>
  <si>
    <t>Regulatory loss allowances reserve (where applicable)</t>
  </si>
  <si>
    <t xml:space="preserve">  of which: Audit adjustments</t>
  </si>
  <si>
    <t>Unfunded risk participation</t>
  </si>
  <si>
    <t>Bank Code</t>
  </si>
  <si>
    <r>
      <t>Fair Value</t>
    </r>
    <r>
      <rPr>
        <b/>
        <sz val="9"/>
        <color rgb="FF303030"/>
        <rFont val="Arial"/>
        <family val="2"/>
      </rPr>
      <t xml:space="preserve">
(S$'000)</t>
    </r>
  </si>
  <si>
    <t>1, 3</t>
  </si>
  <si>
    <t>Business Code</t>
  </si>
  <si>
    <t>of which: trade financing</t>
  </si>
  <si>
    <t>PART II: FOR COVERED BONDS ISSUED - LOANS TO SPECIAL PURPOSE VEHICLES BY CURRENCY</t>
  </si>
  <si>
    <t>Others (excluding SGD, USD, GBP, AUD, NZD, RMB and EUR))</t>
  </si>
  <si>
    <t>RMB sold to non-bank customers</t>
  </si>
  <si>
    <t>RMB sold to banks in Singapore</t>
  </si>
  <si>
    <t>Commitments: Non-Financial Sector - Breakdown by Industry</t>
  </si>
  <si>
    <t>Contingent Items: Non-Financial Sector - Breakdown by Industry</t>
  </si>
  <si>
    <t>Negotiable Certificates of Deposits : Non-Financial Sector - Breakdown by Industry</t>
  </si>
  <si>
    <t>Debt Securities: Non-Financial Sector - Breakdown by Industry</t>
  </si>
  <si>
    <r>
      <t xml:space="preserve">Negotiable certificates of deposits </t>
    </r>
    <r>
      <rPr>
        <sz val="8"/>
        <rFont val="Arial"/>
        <family val="2"/>
      </rPr>
      <t>(n)</t>
    </r>
  </si>
  <si>
    <t>Assets, Contingent Items and Commitments by Country/Jurisdiction and by Counterparty - All Currencies (Ultimate Risk) Part 1</t>
  </si>
  <si>
    <t>Assets, Contingent Items and Commitments by Country/Jurisdiction and by Counterparty  - Part 1</t>
  </si>
  <si>
    <t>Assets, Contingent Items and Commitments by Country/Jurisdiction and by Counterparty  - Part 2</t>
  </si>
  <si>
    <t>Assets, Contingent Items and Commitments by Country/Jurisdiction and by Counterparty  - Part 3</t>
  </si>
  <si>
    <t>Liabilities by Country/Jurisdiction and by Counterparty - All Currencies (by Residency) Part 1</t>
  </si>
  <si>
    <t>Liabilities by Country/Jurisdiction and by Counterparty - All Currencies (by Residency) Part 2</t>
  </si>
  <si>
    <t>Assets by MAS Notice 612/1005 Classification and by Country/Jurisdiction</t>
  </si>
  <si>
    <t xml:space="preserve">Classified Assets by Sector and by Country/Jurisdiction </t>
  </si>
  <si>
    <t xml:space="preserve">ASSETS, CONTINGENT ITEMS AND COMMITMENTS BY COUNTRY/JURISDICTION AND BY COUNTERPARTY - ALL CURRENCIES (ULTIMATE RISK) </t>
  </si>
  <si>
    <t>Country/Jurisdiction</t>
  </si>
  <si>
    <t>Listing by country/jurisdiction outside Singapore:</t>
  </si>
  <si>
    <t xml:space="preserve"> Listing by country/jurisdiction outside Singapore: </t>
  </si>
  <si>
    <t xml:space="preserve">  Listing by country/jurisdiction outside Singapore:  </t>
  </si>
  <si>
    <t xml:space="preserve">Listing by country/jurisdiction outside Singapore:                     </t>
  </si>
  <si>
    <t>ASSETS, CONTINGENT ITEMS AND COMMITMENTS BY COUNTRY/JURISDICTION AND BY COUNTERPARTY - IMMEDIATE BORROWER PART 1</t>
  </si>
  <si>
    <t>ASSETS, CONTINGENT ITEMS AND COMMITMENTS BY COUNTRY/JURISDICTION AND BY COUNTERPARTY - IMMEDIATE BORROWER PART 2</t>
  </si>
  <si>
    <t>ASSETS, CONTINGENT ITEMS AND COMMITMENTS BY COUNTRY/JURISDICTION AND BY COUNTERPARTY - IMMEDIATE BORROWER PART 3</t>
  </si>
  <si>
    <r>
      <rPr>
        <i/>
        <sz val="8"/>
        <color rgb="FFFF0000"/>
        <rFont val="Arial"/>
        <family val="2"/>
      </rPr>
      <t xml:space="preserve">     of which: </t>
    </r>
    <r>
      <rPr>
        <i/>
        <sz val="8"/>
        <color theme="1"/>
        <rFont val="Arial"/>
        <family val="2"/>
      </rPr>
      <t>Finance Companies</t>
    </r>
  </si>
  <si>
    <r>
      <rPr>
        <i/>
        <sz val="8"/>
        <color rgb="FFFF0000"/>
        <rFont val="Arial"/>
        <family val="2"/>
      </rPr>
      <t xml:space="preserve">     of which:</t>
    </r>
    <r>
      <rPr>
        <i/>
        <sz val="8"/>
        <color rgb="FF00B0F0"/>
        <rFont val="Arial"/>
        <family val="2"/>
      </rPr>
      <t xml:space="preserve"> </t>
    </r>
    <r>
      <rPr>
        <i/>
        <sz val="8"/>
        <color theme="1"/>
        <rFont val="Arial"/>
        <family val="2"/>
      </rPr>
      <t>Financial Holding Companies</t>
    </r>
  </si>
  <si>
    <t xml:space="preserve">     of which: Other Holding Companies</t>
  </si>
  <si>
    <r>
      <rPr>
        <i/>
        <sz val="8"/>
        <color rgb="FFFF0000"/>
        <rFont val="Arial"/>
        <family val="2"/>
      </rPr>
      <t xml:space="preserve">     of which:</t>
    </r>
    <r>
      <rPr>
        <i/>
        <sz val="8"/>
        <color theme="1"/>
        <rFont val="Arial"/>
        <family val="2"/>
      </rPr>
      <t>Trusts and Funds</t>
    </r>
  </si>
  <si>
    <r>
      <rPr>
        <i/>
        <sz val="8"/>
        <color rgb="FFFF0000"/>
        <rFont val="Arial"/>
        <family val="2"/>
      </rPr>
      <t xml:space="preserve">     of which:</t>
    </r>
    <r>
      <rPr>
        <i/>
        <sz val="8"/>
        <rFont val="Arial"/>
        <family val="2"/>
      </rPr>
      <t>Insurance Companies, Provident and Pension Funds</t>
    </r>
  </si>
  <si>
    <r>
      <rPr>
        <i/>
        <sz val="8"/>
        <color rgb="FFFF0000"/>
        <rFont val="Arial"/>
        <family val="2"/>
      </rPr>
      <t xml:space="preserve">     of which:</t>
    </r>
    <r>
      <rPr>
        <i/>
        <sz val="8"/>
        <rFont val="Arial"/>
        <family val="2"/>
      </rPr>
      <t>Exchanges</t>
    </r>
  </si>
  <si>
    <r>
      <rPr>
        <i/>
        <sz val="8"/>
        <color rgb="FFFF0000"/>
        <rFont val="Arial"/>
        <family val="2"/>
      </rPr>
      <t xml:space="preserve">     of which:</t>
    </r>
    <r>
      <rPr>
        <i/>
        <sz val="8"/>
        <rFont val="Arial"/>
        <family val="2"/>
      </rPr>
      <t>Trustee, Fiduciary and Custody Services Firms</t>
    </r>
  </si>
  <si>
    <r>
      <rPr>
        <i/>
        <sz val="8"/>
        <color rgb="FFFF0000"/>
        <rFont val="Arial"/>
        <family val="2"/>
      </rPr>
      <t xml:space="preserve">     of which: </t>
    </r>
    <r>
      <rPr>
        <i/>
        <sz val="8"/>
        <color theme="1"/>
        <rFont val="Arial"/>
        <family val="2"/>
      </rPr>
      <t>Securities and Futures Companies</t>
    </r>
  </si>
  <si>
    <r>
      <rPr>
        <i/>
        <sz val="8"/>
        <color rgb="FFFF0000"/>
        <rFont val="Arial"/>
        <family val="2"/>
      </rPr>
      <t xml:space="preserve">     of which:</t>
    </r>
    <r>
      <rPr>
        <i/>
        <sz val="8"/>
        <color theme="1"/>
        <rFont val="Arial"/>
        <family val="2"/>
      </rPr>
      <t>Fund Management Companies</t>
    </r>
  </si>
  <si>
    <t xml:space="preserve">     of which: Finance Companies</t>
  </si>
  <si>
    <t xml:space="preserve">     of which: Financial Holding Companies</t>
  </si>
  <si>
    <t xml:space="preserve">     of which: Securities and Futures Companies</t>
  </si>
  <si>
    <t xml:space="preserve">     of which: Trusts and Funds</t>
  </si>
  <si>
    <t xml:space="preserve">     of which: Insurance Companies, Provident and Pension Funds</t>
  </si>
  <si>
    <t xml:space="preserve">     of which: Trustee, Fiduciary and Custody Services Firms</t>
  </si>
  <si>
    <t xml:space="preserve">     of which: Exchanges</t>
  </si>
  <si>
    <t xml:space="preserve">     of which: Fund Management Companies</t>
  </si>
  <si>
    <t xml:space="preserve"> LIABILITIES BY COUNTRY/JURISDICTION AND BY COUNTERPARTY - PART 2</t>
  </si>
  <si>
    <t>RMB bought from banks in other countries/jurisdictions</t>
  </si>
  <si>
    <t>RMB sold to banks in other countries/jurisdictions</t>
  </si>
  <si>
    <t>ASSETS BY MAS NOTICE 612/1005 CLASSIFICATION AND BY COUNTRY/JURISDICTION</t>
  </si>
  <si>
    <t>CLASSIFIED ASSETS BY SECTOR AND BY COUNTRY/JURISDICTION</t>
  </si>
  <si>
    <t xml:space="preserve"> LIABILITIES BY COUNTRY/JURISDICTION AND BY COUNTERPARTY - PART 1</t>
  </si>
  <si>
    <t>Country/Jurisdiction of Residence</t>
  </si>
  <si>
    <t>Country/Jurisdiction of Incorporation</t>
  </si>
  <si>
    <t>Country/Jurisdiction of residence</t>
  </si>
  <si>
    <t>PART IV: BY COUNTRY/JURISDICTION (All Currencies)</t>
  </si>
  <si>
    <t>BY COUNTRY/JURISDICTION (Singapore Dollar)</t>
  </si>
  <si>
    <t>Other ASEAN countries/jurisdictions</t>
  </si>
  <si>
    <t>Assets, Contingent Items and Commitments by Country/Jurisdiction and by Counterparty - All Currencies (Ultimate Risk)</t>
  </si>
  <si>
    <t>Assets, Contingent Items and Commitments by Country/Jurisdiction and by Counterparty - All Currencies (Immediate Borrower)</t>
  </si>
  <si>
    <t>Assets, Contingent Items and Commitments by Country/Jurisdiction and by Counterparty - SGD (Immediate Borrower)</t>
  </si>
  <si>
    <t>Assets, Contingent Items and Commitments by Country/Jurisdiction and by Counterparty - USD (Immediate Borrower)</t>
  </si>
  <si>
    <t>Assets by Country/Jurisdiction and by Counterparty - EUR (Immediate Borrower)</t>
  </si>
  <si>
    <t>Assets by Country/Jurisdiction and by Counterparty - JPY (Immediate Borrower)</t>
  </si>
  <si>
    <t>Assets by Country/Jurisdiction and by Counterparty - GBP (Immediate Borrower)</t>
  </si>
  <si>
    <t>Assets by Country/Jurisdiction and by Counterparty - RMB (Immediate Borrower)</t>
  </si>
  <si>
    <t>Liabilities by Country/Jurisdiction and by Counterparty - All Currencies (by Residency)</t>
  </si>
  <si>
    <t>Liabilities by Country/Jurisdiction and by Counterparty - SGD (by Residency)</t>
  </si>
  <si>
    <t>Liabilities by Country/Jurisdiction and by Counterparty - USD (by Residency)</t>
  </si>
  <si>
    <t>Liabilities by Country/Jurisdiction and by Counterparty - EUR (by Residency)</t>
  </si>
  <si>
    <t>Liabilities by Country/Jurisdiction and by Counterparty - JPY (by Residency)</t>
  </si>
  <si>
    <t>Liabilities by Country/Jurisdiction and by Counterparty - GBP (by Residency)</t>
  </si>
  <si>
    <t>Liabilities by Country/Jurisdiction and by Counterparty - RMB (by Residency)</t>
  </si>
  <si>
    <t xml:space="preserve">Assets by MAS Notice 612/1005 Classification and by Country/Jurisdiction </t>
  </si>
  <si>
    <t>2  Overseas branches refer to aggregated numbers of all branches operating in a Country/Jurisdiction.</t>
  </si>
  <si>
    <t>Foreign banks - Full banks</t>
  </si>
  <si>
    <t>Foreign banks - Foreign-owned banks incorporated in Singapore</t>
  </si>
  <si>
    <t>INT ORG</t>
  </si>
  <si>
    <t>Name of banks and merchant banks
:
:
:
:
:
:
:</t>
  </si>
  <si>
    <t>FI codes
:
:
:
:
:
:</t>
  </si>
  <si>
    <r>
      <t>Amounts due</t>
    </r>
    <r>
      <rPr>
        <b/>
        <sz val="9"/>
        <rFont val="Arial"/>
        <family val="2"/>
      </rPr>
      <t xml:space="preserve"> to</t>
    </r>
    <r>
      <rPr>
        <sz val="9"/>
        <rFont val="Arial"/>
        <family val="2"/>
      </rPr>
      <t xml:space="preserve"> Parent/head office, branches </t>
    </r>
  </si>
  <si>
    <r>
      <t>Amounts due</t>
    </r>
    <r>
      <rPr>
        <b/>
        <sz val="9"/>
        <rFont val="Arial"/>
        <family val="2"/>
      </rPr>
      <t xml:space="preserve"> from</t>
    </r>
    <r>
      <rPr>
        <sz val="9"/>
        <rFont val="Arial"/>
        <family val="2"/>
      </rPr>
      <t xml:space="preserve"> Parent/head office, branches</t>
    </r>
    <r>
      <rPr>
        <strike/>
        <sz val="9"/>
        <color rgb="FFFF0000"/>
        <rFont val="Arial"/>
        <family val="2"/>
      </rPr>
      <t xml:space="preserve"> </t>
    </r>
  </si>
  <si>
    <r>
      <t>Amounts due</t>
    </r>
    <r>
      <rPr>
        <b/>
        <sz val="9"/>
        <rFont val="Arial"/>
        <family val="2"/>
      </rPr>
      <t xml:space="preserve"> from</t>
    </r>
    <r>
      <rPr>
        <sz val="9"/>
        <rFont val="Arial"/>
        <family val="2"/>
      </rPr>
      <t xml:space="preserve"> Parent/head office, branches</t>
    </r>
  </si>
  <si>
    <t>Transferred (to)/from Stage 2 and Stage 3</t>
  </si>
  <si>
    <t>Transferred (to)/from Stage 1 and Stage 2</t>
  </si>
  <si>
    <t>MAS NOTICE TO MERCHANT BANKS 1003 APPENDIX A1</t>
  </si>
  <si>
    <t xml:space="preserve">Foreign-owned Merchant Banks incorporated in Singapore
</t>
  </si>
  <si>
    <t>Cash and Balances, Amounts Receivable under Reverse Repurchase Agreements, Negotiable Certificates of Deposit, Debt Securities, Equity Investments, Loans and Advances and Bills Discounted or Purchased</t>
  </si>
  <si>
    <t>Adjusted Capital Funds for Merchant Banks Incorporated Outside Singapore</t>
  </si>
  <si>
    <t>Capital Funds and Adjusted Capital Funds for Foreign-Owned Merchant Banks Incorporated in Singapore</t>
  </si>
  <si>
    <t>Related Banks and Corporations outside Singapore</t>
  </si>
  <si>
    <t>Assets, Contingent Items and Commitments by Country and by Counterparty - All Currencies (Ultimate Risk)</t>
  </si>
  <si>
    <t>Assets, Contingent Items and Commitments by Country and by Counterparty - All Currencies (Immediate Borrower)</t>
  </si>
  <si>
    <t>Assets, Contingent Items and Commitments by Country and by Counterparty - SGD (Immediate Borrower)</t>
  </si>
  <si>
    <t>Assets, Contingent Items and Commitments by Country and by Counterparty - USD (Immediate Borrower)</t>
  </si>
  <si>
    <t>Assets by Country and by Counterparty - EUR (Immediate Borrower)</t>
  </si>
  <si>
    <t>Assets by Country and by Counterparty - JPY (Immediate Borrower)</t>
  </si>
  <si>
    <t>Assets by Country and by Counterparty - GBP (Immediate Borrower)</t>
  </si>
  <si>
    <t>Assets by Country and by Counterparty - RMB (Immediate Borrower)</t>
  </si>
  <si>
    <t>Liabilities by Country and by Counterparty - All Currencies (by Residency)</t>
  </si>
  <si>
    <t>Liabilities by Country and by Counterparty - SGD (by Residency)</t>
  </si>
  <si>
    <t>Liabilities by Country and by Counterparty - USD (by Residency)</t>
  </si>
  <si>
    <t>Liabilities by Country and by Counterparty - EUR (by Residency)</t>
  </si>
  <si>
    <t>Liabilities by Country and by Counterparty - JPY (by Residency)</t>
  </si>
  <si>
    <t>Liabilities by Country and by Counterparty - GBP (by Residency)</t>
  </si>
  <si>
    <t>Liabilities by Country and by Counterparty - RMB (by Residency)</t>
  </si>
  <si>
    <t xml:space="preserve">Assets by MAS Notice 1005 Classification and by Country </t>
  </si>
  <si>
    <t xml:space="preserve">Classified Assets by Sector and by Country </t>
  </si>
  <si>
    <r>
      <t xml:space="preserve">Covered bonds </t>
    </r>
    <r>
      <rPr>
        <i/>
        <sz val="8"/>
        <rFont val="Arial"/>
        <family val="2"/>
      </rPr>
      <t>(Provide more details in Appendix L)</t>
    </r>
  </si>
  <si>
    <r>
      <t xml:space="preserve">  of which: Regulatory loss allowances</t>
    </r>
    <r>
      <rPr>
        <sz val="9"/>
        <rFont val="Arial"/>
        <family val="2"/>
      </rPr>
      <t xml:space="preserve"> (where applicable) </t>
    </r>
  </si>
  <si>
    <r>
      <t>Others</t>
    </r>
    <r>
      <rPr>
        <sz val="9"/>
        <color theme="1"/>
        <rFont val="Arial"/>
        <family val="2"/>
      </rPr>
      <t xml:space="preserve"> (please specify below)</t>
    </r>
  </si>
  <si>
    <t xml:space="preserve">     of which: Reporting Bank acts as lead arranger or agent</t>
  </si>
  <si>
    <t>Asset sales with recourse where the credit risk remains with Reporting Bank</t>
  </si>
  <si>
    <t>contracted by Reporting Bank</t>
  </si>
  <si>
    <t>funds managed or advised by Reporting Bank</t>
  </si>
  <si>
    <t xml:space="preserve"> not contracted by Reporting Bank but funds managed or advised by Reporting Bank</t>
  </si>
  <si>
    <t>assets administered by Reporting Bank</t>
  </si>
  <si>
    <t>not contracted by Reporting Bank but assets administered by Reporting Bank</t>
  </si>
  <si>
    <t>Banks Incorporated in Singapore (Other Than a Foreign-owned Bank Incorporated in Singapore) - Consolidated and Standalone Level</t>
  </si>
  <si>
    <t>PART II : ADDITIONAL DISCLOSURE</t>
  </si>
  <si>
    <t>Branch of Head Office/Parent</t>
  </si>
  <si>
    <t>Subsidiary of Head Office/Parent</t>
  </si>
  <si>
    <t>Revenue Reserves - Others</t>
  </si>
  <si>
    <t>XPF</t>
  </si>
  <si>
    <t>CDF</t>
  </si>
  <si>
    <t>CRC</t>
  </si>
  <si>
    <t>HRK</t>
  </si>
  <si>
    <t>CUC</t>
  </si>
  <si>
    <t>CUP</t>
  </si>
  <si>
    <t>CZK</t>
  </si>
  <si>
    <t>DKK</t>
  </si>
  <si>
    <t>DJF</t>
  </si>
  <si>
    <t>DOP</t>
  </si>
  <si>
    <t>XCD</t>
  </si>
  <si>
    <t>EGP</t>
  </si>
  <si>
    <t>SVC</t>
  </si>
  <si>
    <t>ERN</t>
  </si>
  <si>
    <t>SZL</t>
  </si>
  <si>
    <t>ETB</t>
  </si>
  <si>
    <t>FKP</t>
  </si>
  <si>
    <t>FJD</t>
  </si>
  <si>
    <t>GMD</t>
  </si>
  <si>
    <t>GEL</t>
  </si>
  <si>
    <t>GHS</t>
  </si>
  <si>
    <t>GIP</t>
  </si>
  <si>
    <t>GTQ</t>
  </si>
  <si>
    <t>GGP</t>
  </si>
  <si>
    <t>GNF</t>
  </si>
  <si>
    <t>GYD</t>
  </si>
  <si>
    <t>HTG</t>
  </si>
  <si>
    <t>HNL</t>
  </si>
  <si>
    <t>HUF</t>
  </si>
  <si>
    <t>ISK</t>
  </si>
  <si>
    <t>XDR</t>
  </si>
  <si>
    <t>IRR</t>
  </si>
  <si>
    <t>IQD</t>
  </si>
  <si>
    <t>IMP</t>
  </si>
  <si>
    <t>ILS</t>
  </si>
  <si>
    <t>JMD</t>
  </si>
  <si>
    <t>JEP</t>
  </si>
  <si>
    <t>JOD</t>
  </si>
  <si>
    <t>KZT</t>
  </si>
  <si>
    <t>KES</t>
  </si>
  <si>
    <t>KPW</t>
  </si>
  <si>
    <t>KWD</t>
  </si>
  <si>
    <t>KGS</t>
  </si>
  <si>
    <t>LAK</t>
  </si>
  <si>
    <t>LBP</t>
  </si>
  <si>
    <t>LSL</t>
  </si>
  <si>
    <t>LRD</t>
  </si>
  <si>
    <t>LYD</t>
  </si>
  <si>
    <t>MOP</t>
  </si>
  <si>
    <t>MKD</t>
  </si>
  <si>
    <t>MGA</t>
  </si>
  <si>
    <t>MWK</t>
  </si>
  <si>
    <t>MVR</t>
  </si>
  <si>
    <t>MRU</t>
  </si>
  <si>
    <t>MUR</t>
  </si>
  <si>
    <t>MDL</t>
  </si>
  <si>
    <t>MNT</t>
  </si>
  <si>
    <t>MAD</t>
  </si>
  <si>
    <t>MZN</t>
  </si>
  <si>
    <t>MMK</t>
  </si>
  <si>
    <t>NAD</t>
  </si>
  <si>
    <t>NPR</t>
  </si>
  <si>
    <t>ANG</t>
  </si>
  <si>
    <t>NIO</t>
  </si>
  <si>
    <t>NGN</t>
  </si>
  <si>
    <t>OMR</t>
  </si>
  <si>
    <t>PKR</t>
  </si>
  <si>
    <t>PAB</t>
  </si>
  <si>
    <t>PGK</t>
  </si>
  <si>
    <t>PYG</t>
  </si>
  <si>
    <t>PEN</t>
  </si>
  <si>
    <t>PLN</t>
  </si>
  <si>
    <t>QAR</t>
  </si>
  <si>
    <t>RON</t>
  </si>
  <si>
    <t>RWF</t>
  </si>
  <si>
    <t>SHP</t>
  </si>
  <si>
    <t>WST</t>
  </si>
  <si>
    <t>STN</t>
  </si>
  <si>
    <t>SAR</t>
  </si>
  <si>
    <t>SPL*</t>
  </si>
  <si>
    <t>RSD</t>
  </si>
  <si>
    <t>SCR</t>
  </si>
  <si>
    <t>SLL</t>
  </si>
  <si>
    <t>SBD</t>
  </si>
  <si>
    <t>SOS</t>
  </si>
  <si>
    <t>LKR</t>
  </si>
  <si>
    <t>SDG</t>
  </si>
  <si>
    <t>SRD</t>
  </si>
  <si>
    <t>SYP</t>
  </si>
  <si>
    <t>TJS</t>
  </si>
  <si>
    <t>TZS</t>
  </si>
  <si>
    <t>THB</t>
  </si>
  <si>
    <t>TOP</t>
  </si>
  <si>
    <t>TTD</t>
  </si>
  <si>
    <t>TND</t>
  </si>
  <si>
    <t>TMT</t>
  </si>
  <si>
    <t>TVD</t>
  </si>
  <si>
    <t>UGX</t>
  </si>
  <si>
    <t>UAH</t>
  </si>
  <si>
    <t>AED</t>
  </si>
  <si>
    <t>UYU</t>
  </si>
  <si>
    <t>UZS</t>
  </si>
  <si>
    <t>VUV</t>
  </si>
  <si>
    <t>VEF</t>
  </si>
  <si>
    <t>VND</t>
  </si>
  <si>
    <t>YER</t>
  </si>
  <si>
    <t>ZMW</t>
  </si>
  <si>
    <t>ZWD</t>
  </si>
  <si>
    <t>Banks incorporated in Singapore - Overseas Branches</t>
  </si>
  <si>
    <t>Banks incorporated in Singapore - Consolidated</t>
  </si>
  <si>
    <t>Banks incorporated in Singapore - Standalone Level</t>
  </si>
  <si>
    <t>Banks incorporated in Singapore - Singapore Operations</t>
  </si>
  <si>
    <t>Banks incorporated in Singapore - Overseas Bank Subsidiaries</t>
  </si>
  <si>
    <t>Other Intangible Assets</t>
  </si>
  <si>
    <t>Other Reserves - Others</t>
  </si>
  <si>
    <t>Audit Adjustments</t>
  </si>
  <si>
    <t>Acquisition</t>
  </si>
  <si>
    <t>A1</t>
  </si>
  <si>
    <t>B2_2_I</t>
  </si>
  <si>
    <t>Cash And Balances</t>
  </si>
  <si>
    <t>Amounts Receivable Under Reverse Repurchase Agreements</t>
  </si>
  <si>
    <t>Positive Fair Values For Financial Derivatives</t>
  </si>
  <si>
    <t>Loans And Advances Of Which: Trade Financing</t>
  </si>
  <si>
    <t>OutsideSingapore</t>
  </si>
  <si>
    <t>Governments Central Banks Official Monetary Authorities Public Sector Entities</t>
  </si>
  <si>
    <t>Non Profit Institutions Natural Persons Families International Organisations Others</t>
  </si>
  <si>
    <t>Assets - Negotiable certificates of deposits</t>
  </si>
  <si>
    <t>Assets - Debt securities</t>
  </si>
  <si>
    <t>Liabilities - Negotiable certificates of deposits</t>
  </si>
  <si>
    <t>Liabilities - Debt securities</t>
  </si>
  <si>
    <t>D2_III, D4_II</t>
  </si>
  <si>
    <t>D2_I, D2_II, D2_III, D4_I, D4_II</t>
  </si>
  <si>
    <t>B3_3, C1_5, C1_6_II</t>
  </si>
  <si>
    <t>C1_4, C1_5, C1_6_I, C1_6_II</t>
  </si>
  <si>
    <t>B3_3, C1_3, C1_6_I, C1_6_II, D1, D2_I, D2_II, D4_I, F_1, F_3</t>
  </si>
  <si>
    <t>B1_3, D2_III</t>
  </si>
  <si>
    <t>CNH</t>
  </si>
  <si>
    <t>Counterparties - Corporates, Unincorporated Enterprises held by Natural Persons - Loans and Advances including Bills discounted or purchased</t>
  </si>
  <si>
    <t>Accommodation and Food Services Activities</t>
  </si>
  <si>
    <r>
      <t xml:space="preserve">Share of issuance underwritten or allocated to the </t>
    </r>
    <r>
      <rPr>
        <b/>
        <sz val="9"/>
        <color rgb="FFFF0000"/>
        <rFont val="Arial"/>
        <family val="2"/>
      </rPr>
      <t>Reporting</t>
    </r>
    <r>
      <rPr>
        <b/>
        <sz val="9"/>
        <rFont val="Arial"/>
        <family val="2"/>
      </rPr>
      <t xml:space="preserve"> Bank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</si>
</sst>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_-&quot;€&quot;* #,##0.00_-;\-&quot;€&quot;* #,##0.00_-;_-&quot;€&quot;* &quot;-&quot;??_-;_-@_-"/>
    <numFmt numFmtId="166" formatCode="#,##0;\(#,##0\);\-_)"/>
    <numFmt numFmtId="167" formatCode="_-* #,##0_-;\-* #,##0_-;_-* &quot;-&quot;??_-;_-@_-"/>
    <numFmt numFmtId="168" formatCode="0.0"/>
  </numFmts>
  <fonts count="107"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rgb="FFFF0000"/>
      <name val="Arial"/>
      <family val="2"/>
    </font>
    <font>
      <b/>
      <sz val="8"/>
      <name val="Arial"/>
      <family val="2"/>
    </font>
    <font>
      <vertAlign val="superscript"/>
      <sz val="8"/>
      <name val="Arial"/>
      <family val="2"/>
    </font>
    <font>
      <i/>
      <sz val="8"/>
      <name val="Arial"/>
      <family val="2"/>
    </font>
    <font>
      <vertAlign val="superscript"/>
      <sz val="8"/>
      <color rgb="FFFF0000"/>
      <name val="Arial"/>
      <family val="2"/>
    </font>
    <font>
      <b/>
      <sz val="8"/>
      <color rgb="FFFF0000"/>
      <name val="Arial"/>
      <family val="2"/>
    </font>
    <font>
      <sz val="8"/>
      <name val="Arial"/>
      <family val="2"/>
    </font>
    <font>
      <b/>
      <sz val="8"/>
      <color theme="1"/>
      <name val="Arial"/>
      <family val="2"/>
    </font>
    <font>
      <i/>
      <sz val="8"/>
      <color theme="1"/>
      <name val="Calibri"/>
      <family val="2"/>
      <scheme val="minor"/>
    </font>
    <font>
      <b/>
      <u/>
      <sz val="8"/>
      <name val="Arial"/>
      <family val="2"/>
    </font>
    <font>
      <sz val="8"/>
      <color rgb="FFFF0000"/>
      <name val="Arial"/>
      <family val="2"/>
    </font>
    <font>
      <b/>
      <vertAlign val="superscript"/>
      <sz val="8"/>
      <name val="Arial"/>
      <family val="2"/>
    </font>
    <font>
      <b/>
      <sz val="8"/>
      <color rgb="FF0070C0"/>
      <name val="Arial"/>
      <family val="2"/>
    </font>
    <font>
      <strike/>
      <sz val="8"/>
      <name val="Arial"/>
      <family val="2"/>
    </font>
    <font>
      <sz val="8"/>
      <color indexed="8"/>
      <name val="Arial"/>
      <family val="2"/>
    </font>
    <font>
      <b/>
      <strike/>
      <sz val="8"/>
      <name val="Arial"/>
      <family val="2"/>
    </font>
    <font>
      <strike/>
      <sz val="8"/>
      <color indexed="8"/>
      <name val="Arial"/>
      <family val="2"/>
    </font>
    <font>
      <b/>
      <sz val="10"/>
      <name val="Arial"/>
      <family val="2"/>
    </font>
    <font>
      <sz val="8"/>
      <name val="Calibri"/>
      <family val="2"/>
    </font>
    <font>
      <i/>
      <sz val="8"/>
      <color theme="1"/>
      <name val="Arial"/>
      <family val="2"/>
    </font>
    <font>
      <vertAlign val="superscript"/>
      <sz val="10"/>
      <name val="Arial"/>
      <family val="2"/>
    </font>
    <font>
      <b/>
      <sz val="8"/>
      <color rgb="FF000000"/>
      <name val="Calibri"/>
      <family val="2"/>
    </font>
    <font>
      <sz val="8"/>
      <color rgb="FF000000"/>
      <name val="Calibri"/>
      <family val="2"/>
    </font>
    <font>
      <strike/>
      <vertAlign val="superscript"/>
      <sz val="10"/>
      <name val="Arial"/>
      <family val="2"/>
    </font>
    <font>
      <b/>
      <i/>
      <sz val="8"/>
      <color rgb="FF0000FF"/>
      <name val="Calibri"/>
      <family val="2"/>
      <scheme val="minor"/>
    </font>
    <font>
      <b/>
      <u/>
      <sz val="8"/>
      <color rgb="FF0000FF"/>
      <name val="Arial"/>
      <family val="2"/>
    </font>
    <font>
      <i/>
      <sz val="8"/>
      <color rgb="FF0000FF"/>
      <name val="Calibri"/>
      <family val="2"/>
      <scheme val="minor"/>
    </font>
    <font>
      <b/>
      <i/>
      <sz val="8"/>
      <name val="Calibri"/>
      <family val="2"/>
      <scheme val="minor"/>
    </font>
    <font>
      <i/>
      <sz val="8"/>
      <color rgb="FF0000FF"/>
      <name val="Arial Narrow"/>
      <family val="2"/>
    </font>
    <font>
      <strike/>
      <sz val="10"/>
      <color rgb="FFFF0000"/>
      <name val="Arial"/>
      <family val="2"/>
    </font>
    <font>
      <strike/>
      <sz val="8"/>
      <color rgb="FFFF0000"/>
      <name val="Arial"/>
      <family val="2"/>
    </font>
    <font>
      <b/>
      <strike/>
      <sz val="8"/>
      <color rgb="FFFF0000"/>
      <name val="Arial"/>
      <family val="2"/>
    </font>
    <font>
      <b/>
      <i/>
      <strike/>
      <sz val="8"/>
      <color rgb="FFFF0000"/>
      <name val="Calibri"/>
      <family val="2"/>
      <scheme val="minor"/>
    </font>
    <font>
      <sz val="11"/>
      <name val="Calibri"/>
      <family val="2"/>
      <scheme val="minor"/>
    </font>
    <font>
      <b/>
      <strike/>
      <u/>
      <sz val="8"/>
      <color rgb="FF0000FF"/>
      <name val="Cambria"/>
      <family val="1"/>
    </font>
    <font>
      <strike/>
      <sz val="8"/>
      <name val="Cambria"/>
      <family val="1"/>
    </font>
    <font>
      <i/>
      <strike/>
      <sz val="8"/>
      <color rgb="FF0000FF"/>
      <name val="Cambria"/>
      <family val="1"/>
    </font>
    <font>
      <i/>
      <strike/>
      <sz val="8"/>
      <name val="Cambria"/>
      <family val="1"/>
    </font>
    <font>
      <sz val="11"/>
      <color rgb="FFFF0000"/>
      <name val="Calibri"/>
      <family val="2"/>
      <scheme val="minor"/>
    </font>
    <font>
      <sz val="8"/>
      <color theme="1"/>
      <name val="Calibri"/>
      <family val="2"/>
      <scheme val="minor"/>
    </font>
    <font>
      <i/>
      <sz val="8"/>
      <color rgb="FFFF0000"/>
      <name val="Arial"/>
      <family val="2"/>
    </font>
    <font>
      <strike/>
      <sz val="8"/>
      <color rgb="FF0000FF"/>
      <name val="Arial"/>
      <family val="2"/>
    </font>
    <font>
      <b/>
      <sz val="8"/>
      <name val="Calibri"/>
      <family val="2"/>
    </font>
    <font>
      <b/>
      <sz val="8"/>
      <color theme="1"/>
      <name val="Calibri"/>
      <family val="2"/>
    </font>
    <font>
      <b/>
      <sz val="9"/>
      <color rgb="FF303030"/>
      <name val="Arial"/>
      <family val="2"/>
    </font>
    <font>
      <sz val="9"/>
      <color rgb="FF303030"/>
      <name val="Arial"/>
      <family val="2"/>
    </font>
    <font>
      <b/>
      <sz val="9"/>
      <name val="Arial"/>
      <family val="2"/>
    </font>
    <font>
      <b/>
      <sz val="10"/>
      <color rgb="FF303030"/>
      <name val="Arial"/>
      <family val="2"/>
    </font>
    <font>
      <b/>
      <u/>
      <sz val="9"/>
      <name val="Arial"/>
      <family val="2"/>
    </font>
    <font>
      <sz val="8"/>
      <color rgb="FF303030"/>
      <name val="Arial"/>
      <family val="2"/>
    </font>
    <font>
      <sz val="10"/>
      <name val="Arial"/>
      <family val="2"/>
    </font>
    <font>
      <b/>
      <sz val="9"/>
      <color theme="1"/>
      <name val="Arial"/>
      <family val="2"/>
    </font>
    <font>
      <sz val="9"/>
      <color theme="1"/>
      <name val="Arial"/>
      <family val="2"/>
    </font>
    <font>
      <b/>
      <sz val="9"/>
      <color rgb="FF303030"/>
      <name val="Calibri"/>
      <family val="2"/>
      <scheme val="minor"/>
    </font>
    <font>
      <sz val="9"/>
      <color rgb="FF303030"/>
      <name val="Calibri"/>
      <family val="2"/>
      <scheme val="minor"/>
    </font>
    <font>
      <b/>
      <sz val="9"/>
      <name val="Calibri"/>
      <family val="2"/>
      <scheme val="minor"/>
    </font>
    <font>
      <i/>
      <sz val="8"/>
      <color rgb="FF00B0F0"/>
      <name val="Arial"/>
      <family val="2"/>
    </font>
    <font>
      <sz val="9"/>
      <color rgb="FF000000"/>
      <name val="Arial"/>
      <family val="2"/>
    </font>
    <font>
      <sz val="9"/>
      <color rgb="FF0070C0"/>
      <name val="Arial"/>
      <family val="2"/>
    </font>
    <font>
      <sz val="9"/>
      <name val="Arial"/>
      <family val="2"/>
    </font>
    <font>
      <b/>
      <sz val="9"/>
      <color theme="1" tint="0.249977111117893"/>
      <name val="Arial"/>
      <family val="2"/>
    </font>
    <font>
      <b/>
      <sz val="9"/>
      <color theme="1" tint="0.14999847407452621"/>
      <name val="Arial"/>
      <family val="2"/>
    </font>
    <font>
      <sz val="10"/>
      <color theme="1" tint="0.14999847407452621"/>
      <name val="Arial"/>
      <family val="2"/>
    </font>
    <font>
      <sz val="9"/>
      <color theme="1" tint="0.14999847407452621"/>
      <name val="Arial"/>
      <family val="2"/>
    </font>
    <font>
      <b/>
      <sz val="10"/>
      <color theme="1" tint="0.14999847407452621"/>
      <name val="Arial"/>
      <family val="2"/>
    </font>
    <font>
      <i/>
      <sz val="9"/>
      <name val="Arial"/>
      <family val="2"/>
    </font>
    <font>
      <sz val="10"/>
      <name val="Arial"/>
      <family val="2"/>
    </font>
    <font>
      <sz val="8"/>
      <name val="Calibri"/>
      <family val="2"/>
      <scheme val="minor"/>
    </font>
    <font>
      <sz val="8"/>
      <color rgb="FFFF0000"/>
      <name val="Calibri"/>
      <family val="2"/>
      <scheme val="minor"/>
    </font>
    <font>
      <b/>
      <vertAlign val="superscript"/>
      <sz val="10"/>
      <color rgb="FFFF0000"/>
      <name val="Arial"/>
      <family val="2"/>
    </font>
    <font>
      <b/>
      <strike/>
      <sz val="9"/>
      <color rgb="FFFF0000"/>
      <name val="Arial"/>
      <family val="2"/>
    </font>
    <font>
      <sz val="10"/>
      <color rgb="FFCC0066"/>
      <name val="Arial"/>
      <family val="2"/>
    </font>
    <font>
      <b/>
      <sz val="10"/>
      <name val="Calibri"/>
      <family val="2"/>
      <scheme val="minor"/>
    </font>
    <font>
      <b/>
      <sz val="8"/>
      <name val="Calibri"/>
      <family val="2"/>
      <scheme val="minor"/>
    </font>
    <font>
      <b/>
      <sz val="10"/>
      <color theme="1"/>
      <name val="Calibri"/>
      <family val="2"/>
      <scheme val="minor"/>
    </font>
    <font>
      <vertAlign val="superscript"/>
      <sz val="8"/>
      <name val="Calibri"/>
      <family val="2"/>
      <scheme val="minor"/>
    </font>
    <font>
      <u/>
      <sz val="8"/>
      <name val="Calibri"/>
      <family val="2"/>
      <scheme val="minor"/>
    </font>
    <font>
      <strike/>
      <sz val="8"/>
      <name val="Calibri"/>
      <family val="2"/>
      <scheme val="minor"/>
    </font>
    <font>
      <strike/>
      <sz val="10"/>
      <name val="Arial"/>
      <family val="2"/>
    </font>
    <font>
      <strike/>
      <sz val="8"/>
      <color rgb="FFFF0000"/>
      <name val="Calibri"/>
      <family val="2"/>
      <scheme val="minor"/>
    </font>
    <font>
      <sz val="7"/>
      <name val="Calibri"/>
      <family val="2"/>
      <scheme val="minor"/>
    </font>
    <font>
      <strike/>
      <sz val="9"/>
      <color rgb="FFFF0000"/>
      <name val="Arial"/>
      <family val="2"/>
    </font>
    <font>
      <b/>
      <sz val="8"/>
      <color theme="1"/>
      <name val="Calibri"/>
      <family val="2"/>
      <scheme val="minor"/>
    </font>
    <font>
      <sz val="10"/>
      <color rgb="FF303030"/>
      <name val="Arial"/>
      <family val="2"/>
    </font>
    <font>
      <b/>
      <sz val="9"/>
      <color rgb="FFFF0000"/>
      <name val="Arial"/>
      <family val="2"/>
    </font>
  </fonts>
  <fills count="1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D9D9D9"/>
        <bgColor indexed="64"/>
      </patternFill>
    </fill>
    <fill>
      <patternFill patternType="solid">
        <fgColor rgb="FFFAFAFA"/>
        <bgColor indexed="64"/>
      </patternFill>
    </fill>
    <fill>
      <patternFill patternType="solid">
        <fgColor rgb="FFF0F4F7"/>
        <bgColor indexed="64"/>
      </patternFill>
    </fill>
    <fill>
      <patternFill patternType="solid">
        <fgColor rgb="FFFAFAFA"/>
        <bgColor rgb="FFFFFFFF"/>
      </patternFill>
    </fill>
    <fill>
      <patternFill patternType="solid">
        <fgColor rgb="FFCCCCCC"/>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s>
  <borders count="117">
    <border>
      <left/>
      <right/>
      <top/>
      <bottom/>
      <diagonal/>
    </border>
    <border>
      <left/>
      <right/>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bottom style="hair">
        <color indexed="64"/>
      </bottom>
      <diagonal/>
    </border>
    <border>
      <left/>
      <right/>
      <top style="double">
        <color indexed="64"/>
      </top>
      <bottom/>
      <diagonal/>
    </border>
    <border>
      <left style="thin">
        <color rgb="FFCCCCCC"/>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indexed="64"/>
      </left>
      <right/>
      <top style="thin">
        <color rgb="FFCCCCCC"/>
      </top>
      <bottom style="thin">
        <color rgb="FFCCCCCC"/>
      </bottom>
      <diagonal/>
    </border>
    <border>
      <left/>
      <right/>
      <top style="thin">
        <color rgb="FFCCCCCC"/>
      </top>
      <bottom style="thin">
        <color rgb="FFCCCCCC"/>
      </bottom>
      <diagonal/>
    </border>
    <border>
      <left/>
      <right/>
      <top style="thin">
        <color rgb="FFCCCCCC"/>
      </top>
      <bottom/>
      <diagonal/>
    </border>
    <border>
      <left/>
      <right style="thin">
        <color rgb="FFD9D9D9"/>
      </right>
      <top/>
      <bottom/>
      <diagonal/>
    </border>
    <border>
      <left style="thin">
        <color rgb="FFCCCCCC"/>
      </left>
      <right/>
      <top style="thin">
        <color rgb="FFCCCCCC"/>
      </top>
      <bottom/>
      <diagonal/>
    </border>
    <border>
      <left/>
      <right style="thin">
        <color rgb="FFD9D9D9"/>
      </right>
      <top style="thin">
        <color rgb="FFCCCCCC"/>
      </top>
      <bottom/>
      <diagonal/>
    </border>
    <border>
      <left style="thin">
        <color rgb="FFCCCCCC"/>
      </left>
      <right/>
      <top/>
      <bottom style="thin">
        <color rgb="FFCCCCCC"/>
      </bottom>
      <diagonal/>
    </border>
    <border>
      <left/>
      <right/>
      <top/>
      <bottom style="thin">
        <color rgb="FFCCCCCC"/>
      </bottom>
      <diagonal/>
    </border>
    <border>
      <left/>
      <right style="thin">
        <color rgb="FFD9D9D9"/>
      </right>
      <top/>
      <bottom style="thin">
        <color rgb="FFCCCCCC"/>
      </bottom>
      <diagonal/>
    </border>
    <border>
      <left style="thin">
        <color rgb="FFCCCCCC"/>
      </left>
      <right style="thin">
        <color rgb="FFD9D9D9"/>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D9D9D9"/>
      </right>
      <top style="thin">
        <color rgb="FFCCCCCC"/>
      </top>
      <bottom/>
      <diagonal/>
    </border>
    <border>
      <left style="thin">
        <color rgb="FFCCCCCC"/>
      </left>
      <right style="thin">
        <color rgb="FFCCCCCC"/>
      </right>
      <top/>
      <bottom style="thin">
        <color rgb="FFCCCCCC"/>
      </bottom>
      <diagonal/>
    </border>
    <border>
      <left style="thin">
        <color rgb="FFCCCCCC"/>
      </left>
      <right style="thin">
        <color rgb="FFCCCCCC"/>
      </right>
      <top/>
      <bottom/>
      <diagonal/>
    </border>
    <border>
      <left/>
      <right style="thin">
        <color rgb="FFCCCCCC"/>
      </right>
      <top/>
      <bottom style="thin">
        <color rgb="FFCCCCCC"/>
      </bottom>
      <diagonal/>
    </border>
    <border>
      <left/>
      <right style="thin">
        <color rgb="FFCCCCCC"/>
      </right>
      <top style="thin">
        <color rgb="FFCCCCCC"/>
      </top>
      <bottom/>
      <diagonal/>
    </border>
    <border>
      <left style="thin">
        <color rgb="FFCCCCCC"/>
      </left>
      <right/>
      <top/>
      <bottom/>
      <diagonal/>
    </border>
    <border>
      <left/>
      <right style="thin">
        <color rgb="FFCCCCCC"/>
      </right>
      <top/>
      <bottom/>
      <diagonal/>
    </border>
    <border>
      <left style="thin">
        <color rgb="FFD9D9D9"/>
      </left>
      <right style="thin">
        <color rgb="FFD9D9D9"/>
      </right>
      <top style="thin">
        <color rgb="FFD9D9D9"/>
      </top>
      <bottom style="thin">
        <color rgb="FFD9D9D9"/>
      </bottom>
      <diagonal/>
    </border>
    <border>
      <left style="thin">
        <color rgb="FFCCCCCC"/>
      </left>
      <right/>
      <top style="thin">
        <color rgb="FFD9D9D9"/>
      </top>
      <bottom/>
      <diagonal/>
    </border>
    <border>
      <left/>
      <right/>
      <top style="thin">
        <color rgb="FFD9D9D9"/>
      </top>
      <bottom/>
      <diagonal/>
    </border>
    <border>
      <left/>
      <right style="thin">
        <color rgb="FFD9D9D9"/>
      </right>
      <top style="thin">
        <color rgb="FFD9D9D9"/>
      </top>
      <bottom/>
      <diagonal/>
    </border>
    <border>
      <left style="thin">
        <color rgb="FFCCCCCC"/>
      </left>
      <right/>
      <top/>
      <bottom style="thin">
        <color rgb="FFD9D9D9"/>
      </bottom>
      <diagonal/>
    </border>
    <border>
      <left/>
      <right/>
      <top/>
      <bottom style="thin">
        <color rgb="FFD9D9D9"/>
      </bottom>
      <diagonal/>
    </border>
    <border>
      <left style="thin">
        <color rgb="FFD9D9D9"/>
      </left>
      <right/>
      <top style="thin">
        <color rgb="FFD9D9D9"/>
      </top>
      <bottom/>
      <diagonal/>
    </border>
    <border>
      <left style="thin">
        <color rgb="FFD9D9D9"/>
      </left>
      <right/>
      <top/>
      <bottom/>
      <diagonal/>
    </border>
    <border>
      <left style="thin">
        <color rgb="FFD9D9D9"/>
      </left>
      <right/>
      <top/>
      <bottom style="thin">
        <color rgb="FFD9D9D9"/>
      </bottom>
      <diagonal/>
    </border>
    <border>
      <left/>
      <right style="thin">
        <color rgb="FFCCCCCC"/>
      </right>
      <top/>
      <bottom style="thin">
        <color rgb="FFD9D9D9"/>
      </bottom>
      <diagonal/>
    </border>
    <border>
      <left style="thin">
        <color rgb="FFCCCCCC"/>
      </left>
      <right/>
      <top style="double">
        <color indexed="64"/>
      </top>
      <bottom/>
      <diagonal/>
    </border>
    <border>
      <left/>
      <right style="thin">
        <color rgb="FFCCCCCC"/>
      </right>
      <top style="double">
        <color indexed="64"/>
      </top>
      <bottom/>
      <diagonal/>
    </border>
    <border>
      <left style="thin">
        <color rgb="FFCCCCCC"/>
      </left>
      <right/>
      <top/>
      <bottom style="double">
        <color indexed="64"/>
      </bottom>
      <diagonal/>
    </border>
    <border>
      <left/>
      <right/>
      <top style="double">
        <color indexed="64"/>
      </top>
      <bottom style="thin">
        <color rgb="FFCCCCCC"/>
      </bottom>
      <diagonal/>
    </border>
    <border>
      <left style="thin">
        <color rgb="FFCCCCCC"/>
      </left>
      <right/>
      <top style="double">
        <color indexed="64"/>
      </top>
      <bottom style="thin">
        <color rgb="FFCCCCCC"/>
      </bottom>
      <diagonal/>
    </border>
    <border>
      <left/>
      <right style="thin">
        <color rgb="FFCCCCCC"/>
      </right>
      <top style="double">
        <color indexed="64"/>
      </top>
      <bottom style="thin">
        <color rgb="FFCCCCCC"/>
      </bottom>
      <diagonal/>
    </border>
    <border>
      <left style="thin">
        <color rgb="FFCCCCCC"/>
      </left>
      <right style="thin">
        <color rgb="FFCCCCCC"/>
      </right>
      <top style="double">
        <color indexed="64"/>
      </top>
      <bottom/>
      <diagonal/>
    </border>
    <border>
      <left style="thin">
        <color rgb="FFCCCCCC"/>
      </left>
      <right/>
      <top style="double">
        <color indexed="64"/>
      </top>
      <bottom style="thin">
        <color rgb="FFD9D9D9"/>
      </bottom>
      <diagonal/>
    </border>
    <border>
      <left/>
      <right/>
      <top style="double">
        <color indexed="64"/>
      </top>
      <bottom style="thin">
        <color rgb="FFD9D9D9"/>
      </bottom>
      <diagonal/>
    </border>
    <border>
      <left/>
      <right style="thin">
        <color rgb="FFD9D9D9"/>
      </right>
      <top style="thin">
        <color rgb="FFCCCCCC"/>
      </top>
      <bottom style="thin">
        <color rgb="FFD9D9D9"/>
      </bottom>
      <diagonal/>
    </border>
    <border>
      <left/>
      <right/>
      <top style="thin">
        <color rgb="FFCCCCCC"/>
      </top>
      <bottom style="thin">
        <color rgb="FFD9D9D9"/>
      </bottom>
      <diagonal/>
    </border>
    <border>
      <left style="thin">
        <color rgb="FFD9D9D9"/>
      </left>
      <right/>
      <top style="thin">
        <color rgb="FFCCCCCC"/>
      </top>
      <bottom style="thin">
        <color rgb="FFD9D9D9"/>
      </bottom>
      <diagonal/>
    </border>
    <border>
      <left/>
      <right style="thin">
        <color rgb="FFD9D9D9"/>
      </right>
      <top style="thin">
        <color rgb="FFCCCCCC"/>
      </top>
      <bottom style="thin">
        <color rgb="FFCCCCCC"/>
      </bottom>
      <diagonal/>
    </border>
    <border>
      <left style="thin">
        <color rgb="FFD9D9D9"/>
      </left>
      <right/>
      <top style="thin">
        <color rgb="FFCCCCCC"/>
      </top>
      <bottom style="thin">
        <color rgb="FFCCCCCC"/>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theme="0" tint="-0.24994659260841701"/>
      </left>
      <right style="medium">
        <color indexed="64"/>
      </right>
      <top style="medium">
        <color indexed="64"/>
      </top>
      <bottom style="thin">
        <color theme="0" tint="-0.24994659260841701"/>
      </bottom>
      <diagonal/>
    </border>
    <border>
      <left/>
      <right style="medium">
        <color indexed="64"/>
      </right>
      <top style="thin">
        <color rgb="FFCCCCCC"/>
      </top>
      <bottom style="thin">
        <color rgb="FFCCCCCC"/>
      </bottom>
      <diagonal/>
    </border>
    <border>
      <left style="thin">
        <color theme="0" tint="-0.24994659260841701"/>
      </left>
      <right style="medium">
        <color indexed="64"/>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medium">
        <color indexed="64"/>
      </bottom>
      <diagonal/>
    </border>
    <border>
      <left style="thin">
        <color indexed="64"/>
      </left>
      <right style="thin">
        <color indexed="64"/>
      </right>
      <top style="hair">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diagonal/>
    </border>
    <border>
      <left/>
      <right style="thin">
        <color indexed="64"/>
      </right>
      <top/>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hair">
        <color indexed="64"/>
      </right>
      <top style="hair">
        <color indexed="64"/>
      </top>
      <bottom style="thin">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right/>
      <top/>
      <bottom style="thin">
        <color theme="1"/>
      </bottom>
      <diagonal/>
    </border>
    <border>
      <left style="thin">
        <color rgb="FFCCCCCC"/>
      </left>
      <right/>
      <top style="thin">
        <color theme="1"/>
      </top>
      <bottom style="thin">
        <color rgb="FFCCCCCC"/>
      </bottom>
      <diagonal/>
    </border>
    <border>
      <left/>
      <right/>
      <top style="thin">
        <color theme="1"/>
      </top>
      <bottom style="thin">
        <color rgb="FFCCCCCC"/>
      </bottom>
      <diagonal/>
    </border>
    <border>
      <left/>
      <right style="thin">
        <color rgb="FFCCCCCC"/>
      </right>
      <top style="thin">
        <color theme="1"/>
      </top>
      <bottom style="thin">
        <color rgb="FFCCCCCC"/>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diagonal/>
    </border>
    <border>
      <left style="hair">
        <color indexed="64"/>
      </left>
      <right style="thin">
        <color indexed="64"/>
      </right>
      <top style="thin">
        <color indexed="64"/>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theme="0" tint="-0.24994659260841701"/>
      </left>
      <right style="medium">
        <color indexed="64"/>
      </right>
      <top style="thin">
        <color theme="0" tint="-0.24994659260841701"/>
      </top>
      <bottom style="medium">
        <color indexed="64"/>
      </bottom>
      <diagonal/>
    </border>
  </borders>
  <cellStyleXfs count="52060">
    <xf numFmtId="0" fontId="0" fillId="0" borderId="0"/>
    <xf numFmtId="0" fontId="21" fillId="0" borderId="0"/>
    <xf numFmtId="0" fontId="21" fillId="0" borderId="0"/>
    <xf numFmtId="0" fontId="21" fillId="0" borderId="0"/>
    <xf numFmtId="0" fontId="21" fillId="0" borderId="0"/>
    <xf numFmtId="0" fontId="21" fillId="0" borderId="0"/>
    <xf numFmtId="0" fontId="20" fillId="0" borderId="0"/>
    <xf numFmtId="0" fontId="21" fillId="0" borderId="0"/>
    <xf numFmtId="0" fontId="19" fillId="0" borderId="0"/>
    <xf numFmtId="0" fontId="21" fillId="0" borderId="0"/>
    <xf numFmtId="0" fontId="1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21" fillId="0" borderId="0" applyFont="0" applyFill="0" applyBorder="0" applyAlignment="0" applyProtection="0"/>
    <xf numFmtId="0" fontId="5" fillId="0" borderId="0"/>
    <xf numFmtId="0" fontId="5" fillId="0" borderId="0"/>
    <xf numFmtId="0" fontId="5" fillId="0" borderId="0"/>
    <xf numFmtId="0" fontId="4" fillId="0" borderId="0"/>
    <xf numFmtId="0" fontId="72" fillId="0" borderId="0"/>
    <xf numFmtId="164" fontId="2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8" fillId="0" borderId="0"/>
    <xf numFmtId="0" fontId="21" fillId="0" borderId="0"/>
    <xf numFmtId="0" fontId="1" fillId="0" borderId="0"/>
    <xf numFmtId="164" fontId="21" fillId="0" borderId="0" applyFont="0" applyFill="0" applyBorder="0" applyAlignment="0" applyProtection="0"/>
    <xf numFmtId="0" fontId="1" fillId="0" borderId="0"/>
    <xf numFmtId="165" fontId="21" fillId="0" borderId="0" applyFont="0" applyFill="0" applyBorder="0" applyAlignment="0" applyProtection="0"/>
  </cellStyleXfs>
  <cellXfs count="1395">
    <xf numFmtId="0" fontId="0" fillId="0" borderId="0" xfId="0"/>
    <xf numFmtId="49" fontId="28" fillId="0" borderId="0" xfId="2" applyNumberFormat="1" applyFont="1" applyAlignment="1">
      <alignment horizontal="center"/>
    </xf>
    <xf numFmtId="0" fontId="28" fillId="0" borderId="0" xfId="2" applyFont="1" applyAlignment="1">
      <alignment horizontal="center"/>
    </xf>
    <xf numFmtId="0" fontId="28" fillId="2" borderId="0" xfId="2" applyFont="1" applyFill="1"/>
    <xf numFmtId="0" fontId="32" fillId="0" borderId="0" xfId="5" quotePrefix="1" applyFont="1"/>
    <xf numFmtId="0" fontId="28" fillId="0" borderId="0" xfId="5" quotePrefix="1" applyFont="1"/>
    <xf numFmtId="0" fontId="28" fillId="0" borderId="0" xfId="3" applyFont="1" applyAlignment="1">
      <alignment vertical="center"/>
    </xf>
    <xf numFmtId="0" fontId="28" fillId="0" borderId="0" xfId="3" applyFont="1" applyAlignment="1">
      <alignment horizontal="left" vertical="center"/>
    </xf>
    <xf numFmtId="0" fontId="35" fillId="0" borderId="0" xfId="2" applyFont="1"/>
    <xf numFmtId="0" fontId="24" fillId="0" borderId="0" xfId="2" applyFont="1" applyAlignment="1">
      <alignment horizontal="center"/>
    </xf>
    <xf numFmtId="0" fontId="52" fillId="0" borderId="0" xfId="2" applyFont="1"/>
    <xf numFmtId="0" fontId="52" fillId="0" borderId="0" xfId="3" applyFont="1" applyAlignment="1">
      <alignment horizontal="center" vertical="center"/>
    </xf>
    <xf numFmtId="0" fontId="52" fillId="0" borderId="0" xfId="3" applyFont="1" applyAlignment="1">
      <alignment vertical="center"/>
    </xf>
    <xf numFmtId="0" fontId="28" fillId="0" borderId="0" xfId="2" applyFont="1" applyAlignment="1">
      <alignment horizontal="left"/>
    </xf>
    <xf numFmtId="0" fontId="23" fillId="0" borderId="0" xfId="2" applyFont="1" applyAlignment="1">
      <alignment horizontal="right"/>
    </xf>
    <xf numFmtId="0" fontId="23" fillId="0" borderId="0" xfId="2" applyFont="1" applyAlignment="1">
      <alignment horizontal="center"/>
    </xf>
    <xf numFmtId="0" fontId="28" fillId="0" borderId="0" xfId="2" applyFont="1"/>
    <xf numFmtId="0" fontId="28" fillId="0" borderId="0" xfId="2" applyFont="1" applyAlignment="1">
      <alignment vertical="center"/>
    </xf>
    <xf numFmtId="0" fontId="23" fillId="0" borderId="0" xfId="2" applyFont="1" applyAlignment="1">
      <alignment vertical="center"/>
    </xf>
    <xf numFmtId="0" fontId="28" fillId="0" borderId="0" xfId="2" applyFont="1" applyBorder="1" applyAlignment="1">
      <alignment vertical="center"/>
    </xf>
    <xf numFmtId="0" fontId="32" fillId="0" borderId="0" xfId="2" applyFont="1" applyAlignment="1">
      <alignment vertical="center"/>
    </xf>
    <xf numFmtId="0" fontId="0" fillId="0" borderId="0" xfId="0" applyFont="1" applyFill="1"/>
    <xf numFmtId="0" fontId="0" fillId="0" borderId="0" xfId="0"/>
    <xf numFmtId="0" fontId="23" fillId="5" borderId="0" xfId="9" applyFont="1" applyFill="1" applyAlignment="1">
      <alignment vertical="center"/>
    </xf>
    <xf numFmtId="0" fontId="13" fillId="5" borderId="0" xfId="9" applyFont="1" applyFill="1" applyAlignment="1">
      <alignment vertical="center"/>
    </xf>
    <xf numFmtId="0" fontId="13" fillId="0" borderId="0" xfId="9" applyFont="1" applyAlignment="1">
      <alignment vertical="center"/>
    </xf>
    <xf numFmtId="0" fontId="28" fillId="5" borderId="1" xfId="9" applyFont="1" applyFill="1" applyBorder="1" applyAlignment="1">
      <alignment horizontal="left"/>
    </xf>
    <xf numFmtId="0" fontId="28" fillId="5" borderId="1" xfId="9" applyFont="1" applyFill="1" applyBorder="1" applyAlignment="1">
      <alignment horizontal="center"/>
    </xf>
    <xf numFmtId="0" fontId="23" fillId="5" borderId="1" xfId="9" applyFont="1" applyFill="1" applyBorder="1"/>
    <xf numFmtId="0" fontId="28" fillId="0" borderId="0" xfId="9" applyFont="1"/>
    <xf numFmtId="0" fontId="28" fillId="0" borderId="0" xfId="9" applyFont="1" applyAlignment="1">
      <alignment horizontal="left"/>
    </xf>
    <xf numFmtId="0" fontId="28" fillId="5" borderId="0" xfId="9" applyFont="1" applyFill="1" applyAlignment="1">
      <alignment horizontal="left"/>
    </xf>
    <xf numFmtId="0" fontId="28" fillId="5" borderId="0" xfId="9" applyFont="1" applyFill="1" applyAlignment="1">
      <alignment horizontal="center"/>
    </xf>
    <xf numFmtId="0" fontId="28" fillId="5" borderId="0" xfId="9" applyFont="1" applyFill="1"/>
    <xf numFmtId="0" fontId="23" fillId="5" borderId="0" xfId="9" applyFont="1" applyFill="1" applyAlignment="1">
      <alignment horizontal="left"/>
    </xf>
    <xf numFmtId="0" fontId="23" fillId="0" borderId="0" xfId="9" applyFont="1" applyAlignment="1">
      <alignment horizontal="center"/>
    </xf>
    <xf numFmtId="0" fontId="23" fillId="0" borderId="0" xfId="9" applyFont="1" applyAlignment="1">
      <alignment horizontal="center" wrapText="1"/>
    </xf>
    <xf numFmtId="0" fontId="23" fillId="0" borderId="0" xfId="9" applyFont="1"/>
    <xf numFmtId="0" fontId="28" fillId="0" borderId="0" xfId="9" applyFont="1" applyAlignment="1">
      <alignment vertical="center" wrapText="1"/>
    </xf>
    <xf numFmtId="0" fontId="67" fillId="6" borderId="7" xfId="0" applyFont="1" applyFill="1" applyBorder="1"/>
    <xf numFmtId="0" fontId="38" fillId="0" borderId="0" xfId="9" applyFont="1"/>
    <xf numFmtId="0" fontId="36" fillId="0" borderId="0" xfId="9" applyFont="1"/>
    <xf numFmtId="0" fontId="28" fillId="0" borderId="0" xfId="9" applyFont="1" applyAlignment="1">
      <alignment horizontal="left" indent="1"/>
    </xf>
    <xf numFmtId="0" fontId="28" fillId="0" borderId="0" xfId="9" applyFont="1" applyAlignment="1">
      <alignment vertical="center"/>
    </xf>
    <xf numFmtId="0" fontId="66" fillId="7" borderId="7" xfId="0" applyFont="1" applyFill="1" applyBorder="1" applyAlignment="1" applyProtection="1">
      <alignment horizontal="left"/>
      <protection locked="0"/>
    </xf>
    <xf numFmtId="0" fontId="36" fillId="2" borderId="0" xfId="9" applyFont="1" applyFill="1"/>
    <xf numFmtId="0" fontId="28" fillId="2" borderId="0" xfId="9" applyFont="1" applyFill="1"/>
    <xf numFmtId="0" fontId="23" fillId="2" borderId="0" xfId="9" applyFont="1" applyFill="1"/>
    <xf numFmtId="0" fontId="66" fillId="7" borderId="7" xfId="0" applyFont="1" applyFill="1" applyBorder="1"/>
    <xf numFmtId="0" fontId="24" fillId="0" borderId="0" xfId="9" applyFont="1"/>
    <xf numFmtId="0" fontId="68" fillId="5" borderId="0" xfId="9" applyFont="1" applyFill="1" applyAlignment="1">
      <alignment vertical="center"/>
    </xf>
    <xf numFmtId="0" fontId="66" fillId="6" borderId="7" xfId="0" applyFont="1" applyFill="1" applyBorder="1" applyAlignment="1" applyProtection="1">
      <alignment horizontal="left" wrapText="1"/>
      <protection locked="0"/>
    </xf>
    <xf numFmtId="0" fontId="67" fillId="6" borderId="7" xfId="0" applyFont="1" applyFill="1" applyBorder="1" applyAlignment="1" applyProtection="1">
      <alignment horizontal="left" wrapText="1"/>
      <protection locked="0"/>
    </xf>
    <xf numFmtId="0" fontId="0" fillId="5" borderId="0" xfId="0" applyFill="1" applyAlignment="1">
      <alignment horizontal="center" vertical="center"/>
    </xf>
    <xf numFmtId="0" fontId="67" fillId="5" borderId="7" xfId="0" applyFont="1" applyFill="1" applyBorder="1" applyAlignment="1" applyProtection="1">
      <alignment horizontal="left" wrapText="1"/>
      <protection locked="0"/>
    </xf>
    <xf numFmtId="0" fontId="66" fillId="6" borderId="11" xfId="0" applyFont="1" applyFill="1" applyBorder="1" applyAlignment="1" applyProtection="1">
      <alignment horizontal="left" wrapText="1"/>
      <protection locked="0"/>
    </xf>
    <xf numFmtId="0" fontId="0" fillId="9" borderId="0" xfId="0" applyFill="1"/>
    <xf numFmtId="0" fontId="66" fillId="0" borderId="7" xfId="0" applyFont="1" applyFill="1" applyBorder="1" applyAlignment="1" applyProtection="1">
      <alignment horizontal="left" wrapText="1"/>
      <protection locked="0"/>
    </xf>
    <xf numFmtId="0" fontId="28" fillId="5" borderId="0" xfId="9" applyFont="1" applyFill="1" applyAlignment="1">
      <alignment horizontal="right"/>
    </xf>
    <xf numFmtId="0" fontId="23" fillId="5" borderId="0" xfId="9" applyFont="1" applyFill="1" applyAlignment="1">
      <alignment horizontal="center"/>
    </xf>
    <xf numFmtId="0" fontId="66" fillId="6" borderId="7" xfId="0" applyFont="1" applyFill="1" applyBorder="1" applyAlignment="1">
      <alignment horizontal="left"/>
    </xf>
    <xf numFmtId="164" fontId="67" fillId="6" borderId="7" xfId="17355" applyFont="1" applyFill="1" applyBorder="1"/>
    <xf numFmtId="0" fontId="66" fillId="7" borderId="7" xfId="0" applyFont="1" applyFill="1" applyBorder="1" applyAlignment="1">
      <alignment horizontal="left" vertical="top"/>
    </xf>
    <xf numFmtId="164" fontId="66" fillId="7" borderId="7" xfId="17355" applyFont="1" applyFill="1" applyBorder="1"/>
    <xf numFmtId="0" fontId="67" fillId="6" borderId="7" xfId="0" applyFont="1" applyFill="1" applyBorder="1" applyAlignment="1">
      <alignment horizontal="left" indent="1"/>
    </xf>
    <xf numFmtId="0" fontId="25" fillId="0" borderId="0" xfId="17357" applyFont="1"/>
    <xf numFmtId="0" fontId="28" fillId="0" borderId="0" xfId="17357" applyFont="1"/>
    <xf numFmtId="0" fontId="23" fillId="0" borderId="0" xfId="17357" applyFont="1"/>
    <xf numFmtId="0" fontId="23" fillId="0" borderId="0" xfId="9" applyFont="1" applyAlignment="1">
      <alignment horizontal="left"/>
    </xf>
    <xf numFmtId="0" fontId="28" fillId="0" borderId="0" xfId="17358" applyFont="1"/>
    <xf numFmtId="0" fontId="27" fillId="0" borderId="0" xfId="9" applyFont="1" applyAlignment="1">
      <alignment horizontal="left"/>
    </xf>
    <xf numFmtId="0" fontId="42" fillId="0" borderId="0" xfId="9" applyFont="1"/>
    <xf numFmtId="0" fontId="23" fillId="5" borderId="0" xfId="9" applyFont="1" applyFill="1" applyAlignment="1">
      <alignment horizontal="left" vertical="center"/>
    </xf>
    <xf numFmtId="0" fontId="21" fillId="2" borderId="0" xfId="9" applyFill="1"/>
    <xf numFmtId="0" fontId="21" fillId="0" borderId="0" xfId="9"/>
    <xf numFmtId="0" fontId="28" fillId="5" borderId="0" xfId="9" applyFont="1" applyFill="1" applyAlignment="1">
      <alignment vertical="center"/>
    </xf>
    <xf numFmtId="0" fontId="23" fillId="5" borderId="0" xfId="9" applyFont="1" applyFill="1" applyAlignment="1">
      <alignment horizontal="center" vertical="center"/>
    </xf>
    <xf numFmtId="0" fontId="67" fillId="5" borderId="7" xfId="0" applyFont="1" applyFill="1" applyBorder="1"/>
    <xf numFmtId="0" fontId="66" fillId="5" borderId="7" xfId="0" applyFont="1" applyFill="1" applyBorder="1" applyAlignment="1">
      <alignment horizontal="center" wrapText="1"/>
    </xf>
    <xf numFmtId="0" fontId="66" fillId="5" borderId="7" xfId="0" applyFont="1" applyFill="1" applyBorder="1" applyAlignment="1">
      <alignment horizontal="left"/>
    </xf>
    <xf numFmtId="0" fontId="32" fillId="0" borderId="0" xfId="9" applyFont="1"/>
    <xf numFmtId="0" fontId="66" fillId="5" borderId="7" xfId="0" applyFont="1" applyFill="1" applyBorder="1"/>
    <xf numFmtId="0" fontId="66" fillId="5" borderId="7" xfId="0" applyFont="1" applyFill="1" applyBorder="1" applyAlignment="1">
      <alignment horizontal="center"/>
    </xf>
    <xf numFmtId="0" fontId="35" fillId="5" borderId="0" xfId="9" applyFont="1" applyFill="1" applyAlignment="1">
      <alignment vertical="center"/>
    </xf>
    <xf numFmtId="0" fontId="35" fillId="5" borderId="0" xfId="2" applyFont="1" applyFill="1"/>
    <xf numFmtId="0" fontId="35" fillId="0" borderId="0" xfId="9" applyFont="1" applyAlignment="1">
      <alignment vertical="center"/>
    </xf>
    <xf numFmtId="0" fontId="35" fillId="5" borderId="1" xfId="9" applyFont="1" applyFill="1" applyBorder="1" applyAlignment="1">
      <alignment horizontal="left"/>
    </xf>
    <xf numFmtId="0" fontId="35" fillId="0" borderId="0" xfId="9" applyFont="1"/>
    <xf numFmtId="0" fontId="35" fillId="5" borderId="0" xfId="9" applyFont="1" applyFill="1"/>
    <xf numFmtId="0" fontId="66" fillId="5" borderId="7" xfId="0" applyFont="1" applyFill="1" applyBorder="1" applyAlignment="1">
      <alignment horizontal="left" vertical="top"/>
    </xf>
    <xf numFmtId="0" fontId="66" fillId="5" borderId="7" xfId="0" applyFont="1" applyFill="1" applyBorder="1" applyAlignment="1">
      <alignment horizontal="left" vertical="top" indent="1"/>
    </xf>
    <xf numFmtId="166" fontId="66" fillId="7" borderId="7" xfId="0" applyNumberFormat="1" applyFont="1" applyFill="1" applyBorder="1" applyAlignment="1">
      <alignment horizontal="center"/>
    </xf>
    <xf numFmtId="0" fontId="52" fillId="0" borderId="0" xfId="9" applyFont="1"/>
    <xf numFmtId="164" fontId="28" fillId="5" borderId="0" xfId="17355" applyFont="1" applyFill="1"/>
    <xf numFmtId="0" fontId="66" fillId="5" borderId="7" xfId="0" applyFont="1" applyFill="1" applyBorder="1" applyAlignment="1">
      <alignment horizontal="left" vertical="top" wrapText="1" indent="1"/>
    </xf>
    <xf numFmtId="0" fontId="66" fillId="6" borderId="7" xfId="0" applyFont="1" applyFill="1" applyBorder="1" applyAlignment="1">
      <alignment horizontal="left" vertical="top"/>
    </xf>
    <xf numFmtId="0" fontId="32" fillId="5" borderId="0" xfId="9" applyFont="1" applyFill="1" applyAlignment="1">
      <alignment vertical="center"/>
    </xf>
    <xf numFmtId="0" fontId="23" fillId="5" borderId="1" xfId="9" applyFont="1" applyFill="1" applyBorder="1" applyAlignment="1">
      <alignment horizontal="center"/>
    </xf>
    <xf numFmtId="0" fontId="53" fillId="5" borderId="0" xfId="9" applyFont="1" applyFill="1" applyAlignment="1">
      <alignment vertical="center"/>
    </xf>
    <xf numFmtId="0" fontId="52" fillId="5" borderId="0" xfId="9" applyFont="1" applyFill="1" applyAlignment="1">
      <alignment vertical="center"/>
    </xf>
    <xf numFmtId="0" fontId="52" fillId="2" borderId="0" xfId="9" applyFont="1" applyFill="1" applyAlignment="1">
      <alignment vertical="center"/>
    </xf>
    <xf numFmtId="0" fontId="67" fillId="6" borderId="7" xfId="0" applyFont="1" applyFill="1" applyBorder="1" applyAlignment="1">
      <alignment wrapText="1"/>
    </xf>
    <xf numFmtId="0" fontId="25" fillId="5" borderId="0" xfId="9" applyFont="1" applyFill="1"/>
    <xf numFmtId="0" fontId="67" fillId="6" borderId="20" xfId="0" applyFont="1" applyFill="1" applyBorder="1"/>
    <xf numFmtId="0" fontId="29" fillId="5" borderId="0" xfId="9" applyFont="1" applyFill="1"/>
    <xf numFmtId="0" fontId="13" fillId="5" borderId="0" xfId="9" applyFont="1" applyFill="1"/>
    <xf numFmtId="0" fontId="13" fillId="0" borderId="0" xfId="9" applyFont="1"/>
    <xf numFmtId="0" fontId="13" fillId="5" borderId="1" xfId="9" applyFont="1" applyFill="1" applyBorder="1"/>
    <xf numFmtId="0" fontId="29" fillId="0" borderId="0" xfId="9" applyFont="1"/>
    <xf numFmtId="164" fontId="66" fillId="5" borderId="7" xfId="17355" applyFont="1" applyFill="1" applyBorder="1" applyAlignment="1">
      <alignment horizontal="center" wrapText="1"/>
    </xf>
    <xf numFmtId="164" fontId="67" fillId="5" borderId="7" xfId="17355" applyFont="1" applyFill="1" applyBorder="1"/>
    <xf numFmtId="164" fontId="21" fillId="2" borderId="0" xfId="17355" applyFont="1" applyFill="1"/>
    <xf numFmtId="0" fontId="51" fillId="5" borderId="0" xfId="9" applyFont="1" applyFill="1"/>
    <xf numFmtId="0" fontId="66" fillId="5" borderId="23" xfId="0" applyFont="1" applyFill="1" applyBorder="1" applyAlignment="1">
      <alignment wrapText="1"/>
    </xf>
    <xf numFmtId="0" fontId="28" fillId="2" borderId="0" xfId="9" applyFont="1" applyFill="1" applyAlignment="1">
      <alignment horizontal="right"/>
    </xf>
    <xf numFmtId="0" fontId="23" fillId="2" borderId="0" xfId="9" applyFont="1" applyFill="1" applyAlignment="1">
      <alignment horizontal="center"/>
    </xf>
    <xf numFmtId="0" fontId="67" fillId="6" borderId="7" xfId="0" applyFont="1" applyFill="1" applyBorder="1" applyAlignment="1">
      <alignment horizontal="right"/>
    </xf>
    <xf numFmtId="0" fontId="23" fillId="0" borderId="0" xfId="9" applyFont="1" applyAlignment="1">
      <alignment horizontal="right"/>
    </xf>
    <xf numFmtId="164" fontId="13" fillId="5" borderId="0" xfId="17355" applyFont="1" applyFill="1" applyAlignment="1">
      <alignment vertical="center"/>
    </xf>
    <xf numFmtId="0" fontId="23" fillId="5" borderId="3" xfId="9" applyFont="1" applyFill="1" applyBorder="1" applyAlignment="1">
      <alignment horizontal="left"/>
    </xf>
    <xf numFmtId="164" fontId="28" fillId="0" borderId="0" xfId="17355" applyFont="1"/>
    <xf numFmtId="0" fontId="66" fillId="6" borderId="7" xfId="0" applyFont="1" applyFill="1" applyBorder="1"/>
    <xf numFmtId="0" fontId="28" fillId="5" borderId="14" xfId="9" applyFont="1" applyFill="1" applyBorder="1" applyAlignment="1">
      <alignment vertical="center"/>
    </xf>
    <xf numFmtId="0" fontId="23" fillId="5" borderId="24" xfId="9" applyFont="1" applyFill="1" applyBorder="1" applyAlignment="1">
      <alignment vertical="center"/>
    </xf>
    <xf numFmtId="0" fontId="23" fillId="5" borderId="25" xfId="9" applyFont="1" applyFill="1" applyBorder="1" applyAlignment="1">
      <alignment vertical="center"/>
    </xf>
    <xf numFmtId="0" fontId="28" fillId="5" borderId="16" xfId="9" applyFont="1" applyFill="1" applyBorder="1" applyAlignment="1">
      <alignment vertical="center"/>
    </xf>
    <xf numFmtId="0" fontId="67" fillId="6" borderId="7" xfId="0" applyFont="1" applyFill="1" applyBorder="1" applyAlignment="1">
      <alignment horizontal="left"/>
    </xf>
    <xf numFmtId="0" fontId="23" fillId="5" borderId="17" xfId="9" applyFont="1" applyFill="1" applyBorder="1" applyAlignment="1">
      <alignment horizontal="center" vertical="center"/>
    </xf>
    <xf numFmtId="164" fontId="66" fillId="5" borderId="7" xfId="17355" applyFont="1" applyFill="1" applyBorder="1"/>
    <xf numFmtId="0" fontId="47" fillId="2" borderId="0" xfId="9" applyFont="1" applyFill="1"/>
    <xf numFmtId="0" fontId="49" fillId="2" borderId="0" xfId="9" applyFont="1" applyFill="1"/>
    <xf numFmtId="0" fontId="23" fillId="5" borderId="0" xfId="32" applyFont="1" applyFill="1"/>
    <xf numFmtId="0" fontId="28" fillId="5" borderId="0" xfId="32" applyFont="1" applyFill="1"/>
    <xf numFmtId="0" fontId="23" fillId="5" borderId="0" xfId="32" applyFont="1" applyFill="1" applyAlignment="1">
      <alignment vertical="center"/>
    </xf>
    <xf numFmtId="0" fontId="28" fillId="5" borderId="0" xfId="32" applyFont="1" applyFill="1" applyAlignment="1">
      <alignment vertical="center"/>
    </xf>
    <xf numFmtId="0" fontId="28" fillId="2" borderId="0" xfId="32" applyFont="1" applyFill="1"/>
    <xf numFmtId="0" fontId="28" fillId="0" borderId="0" xfId="32" applyFont="1"/>
    <xf numFmtId="0" fontId="28" fillId="5" borderId="1" xfId="32" applyFont="1" applyFill="1" applyBorder="1" applyAlignment="1">
      <alignment horizontal="center"/>
    </xf>
    <xf numFmtId="0" fontId="28" fillId="2" borderId="0" xfId="32" applyFont="1" applyFill="1" applyAlignment="1">
      <alignment horizontal="center"/>
    </xf>
    <xf numFmtId="0" fontId="28" fillId="0" borderId="0" xfId="32" applyFont="1" applyAlignment="1">
      <alignment horizontal="center"/>
    </xf>
    <xf numFmtId="0" fontId="23" fillId="5" borderId="1" xfId="32" applyFont="1" applyFill="1" applyBorder="1" applyAlignment="1">
      <alignment vertical="top"/>
    </xf>
    <xf numFmtId="0" fontId="28" fillId="5" borderId="1" xfId="32" applyFont="1" applyFill="1" applyBorder="1" applyAlignment="1">
      <alignment horizontal="center" vertical="top"/>
    </xf>
    <xf numFmtId="0" fontId="23" fillId="5" borderId="1" xfId="32" applyFont="1" applyFill="1" applyBorder="1" applyAlignment="1">
      <alignment horizontal="right"/>
    </xf>
    <xf numFmtId="0" fontId="28" fillId="6" borderId="0" xfId="32" applyFont="1" applyFill="1"/>
    <xf numFmtId="0" fontId="28" fillId="5" borderId="0" xfId="32" applyFont="1" applyFill="1" applyAlignment="1">
      <alignment horizontal="center"/>
    </xf>
    <xf numFmtId="0" fontId="23" fillId="5" borderId="0" xfId="2" applyFont="1" applyFill="1" applyAlignment="1">
      <alignment vertical="center"/>
    </xf>
    <xf numFmtId="0" fontId="28" fillId="0" borderId="0" xfId="32" applyFont="1" applyAlignment="1">
      <alignment vertical="center"/>
    </xf>
    <xf numFmtId="0" fontId="28" fillId="6" borderId="0" xfId="32" applyFont="1" applyFill="1" applyAlignment="1">
      <alignment vertical="center"/>
    </xf>
    <xf numFmtId="0" fontId="21" fillId="5" borderId="0" xfId="32" applyFill="1"/>
    <xf numFmtId="0" fontId="23" fillId="5" borderId="0" xfId="32" applyFont="1" applyFill="1" applyAlignment="1">
      <alignment horizontal="left" vertical="center"/>
    </xf>
    <xf numFmtId="0" fontId="21" fillId="0" borderId="0" xfId="32"/>
    <xf numFmtId="0" fontId="23" fillId="0" borderId="0" xfId="32" applyFont="1" applyAlignment="1">
      <alignment horizontal="center" vertical="center"/>
    </xf>
    <xf numFmtId="0" fontId="28" fillId="0" borderId="0" xfId="32" applyFont="1" applyAlignment="1">
      <alignment horizontal="center" vertical="center"/>
    </xf>
    <xf numFmtId="49" fontId="28" fillId="0" borderId="0" xfId="32" applyNumberFormat="1" applyFont="1" applyAlignment="1">
      <alignment horizontal="left" vertical="center"/>
    </xf>
    <xf numFmtId="0" fontId="28" fillId="0" borderId="0" xfId="32" applyFont="1" applyAlignment="1">
      <alignment horizontal="left" vertical="center"/>
    </xf>
    <xf numFmtId="164" fontId="28" fillId="0" borderId="0" xfId="17355" applyFont="1" applyAlignment="1">
      <alignment vertical="center"/>
    </xf>
    <xf numFmtId="0" fontId="39" fillId="0" borderId="0" xfId="32" applyFont="1"/>
    <xf numFmtId="0" fontId="46" fillId="0" borderId="0" xfId="32" applyFont="1" applyAlignment="1">
      <alignment vertical="center"/>
    </xf>
    <xf numFmtId="0" fontId="48" fillId="0" borderId="0" xfId="32" applyFont="1" applyAlignment="1">
      <alignment vertical="center"/>
    </xf>
    <xf numFmtId="0" fontId="28" fillId="0" borderId="0" xfId="32" applyFont="1" applyAlignment="1">
      <alignment horizontal="left" vertical="center" wrapText="1"/>
    </xf>
    <xf numFmtId="0" fontId="39" fillId="5" borderId="0" xfId="32" applyFont="1" applyFill="1"/>
    <xf numFmtId="49" fontId="23" fillId="5" borderId="0" xfId="32" applyNumberFormat="1" applyFont="1" applyFill="1" applyAlignment="1">
      <alignment horizontal="left" vertical="center"/>
    </xf>
    <xf numFmtId="49" fontId="23" fillId="0" borderId="0" xfId="32" applyNumberFormat="1" applyFont="1" applyAlignment="1">
      <alignment horizontal="center" vertical="center"/>
    </xf>
    <xf numFmtId="0" fontId="23" fillId="0" borderId="0" xfId="32" applyFont="1" applyAlignment="1">
      <alignment vertical="center"/>
    </xf>
    <xf numFmtId="49" fontId="23" fillId="0" borderId="0" xfId="32" applyNumberFormat="1" applyFont="1" applyAlignment="1">
      <alignment horizontal="center" vertical="center" wrapText="1"/>
    </xf>
    <xf numFmtId="0" fontId="46" fillId="0" borderId="0" xfId="32" applyFont="1" applyAlignment="1">
      <alignment horizontal="center" vertical="center" wrapText="1"/>
    </xf>
    <xf numFmtId="0" fontId="42" fillId="0" borderId="0" xfId="32" applyFont="1" applyAlignment="1">
      <alignment vertical="center"/>
    </xf>
    <xf numFmtId="0" fontId="46" fillId="0" borderId="0" xfId="32" applyFont="1"/>
    <xf numFmtId="0" fontId="54" fillId="0" borderId="0" xfId="32" applyFont="1"/>
    <xf numFmtId="0" fontId="35" fillId="0" borderId="0" xfId="32" applyFont="1" applyAlignment="1">
      <alignment vertical="center"/>
    </xf>
    <xf numFmtId="49" fontId="28" fillId="0" borderId="0" xfId="32" applyNumberFormat="1" applyFont="1" applyAlignment="1">
      <alignment horizontal="center" vertical="center"/>
    </xf>
    <xf numFmtId="0" fontId="23" fillId="5" borderId="1" xfId="32" applyFont="1" applyFill="1" applyBorder="1" applyAlignment="1">
      <alignment horizontal="center" vertical="top"/>
    </xf>
    <xf numFmtId="0" fontId="28" fillId="5" borderId="1" xfId="32" applyFont="1" applyFill="1" applyBorder="1" applyAlignment="1">
      <alignment horizontal="center" vertical="center"/>
    </xf>
    <xf numFmtId="0" fontId="21" fillId="5" borderId="28" xfId="32" applyFill="1" applyBorder="1"/>
    <xf numFmtId="0" fontId="66" fillId="5" borderId="20" xfId="0" applyFont="1" applyFill="1" applyBorder="1" applyAlignment="1">
      <alignment vertical="center" wrapText="1"/>
    </xf>
    <xf numFmtId="0" fontId="23" fillId="5" borderId="0" xfId="32" applyFont="1" applyFill="1" applyAlignment="1">
      <alignment horizontal="center" vertical="center"/>
    </xf>
    <xf numFmtId="49" fontId="23" fillId="0" borderId="0" xfId="32" applyNumberFormat="1" applyFont="1" applyAlignment="1">
      <alignment horizontal="left" vertical="center" wrapText="1"/>
    </xf>
    <xf numFmtId="0" fontId="23" fillId="0" borderId="0" xfId="32" applyFont="1" applyAlignment="1">
      <alignment horizontal="center" vertical="center" wrapText="1"/>
    </xf>
    <xf numFmtId="0" fontId="28" fillId="2" borderId="0" xfId="32" applyFont="1" applyFill="1" applyAlignment="1">
      <alignment vertical="center"/>
    </xf>
    <xf numFmtId="0" fontId="21" fillId="5" borderId="34" xfId="32" applyFill="1" applyBorder="1"/>
    <xf numFmtId="0" fontId="31" fillId="5" borderId="14" xfId="2" applyFont="1" applyFill="1" applyBorder="1" applyAlignment="1">
      <alignment vertical="center"/>
    </xf>
    <xf numFmtId="0" fontId="21" fillId="5" borderId="35" xfId="32" applyFill="1" applyBorder="1"/>
    <xf numFmtId="0" fontId="66" fillId="5" borderId="20" xfId="0" applyFont="1" applyFill="1" applyBorder="1" applyAlignment="1">
      <alignment wrapText="1"/>
    </xf>
    <xf numFmtId="0" fontId="21" fillId="5" borderId="36" xfId="32" applyFill="1" applyBorder="1"/>
    <xf numFmtId="0" fontId="23" fillId="5" borderId="16" xfId="32" applyFont="1" applyFill="1" applyBorder="1" applyAlignment="1">
      <alignment horizontal="left" vertical="center"/>
    </xf>
    <xf numFmtId="0" fontId="28" fillId="5" borderId="17" xfId="32" applyFont="1" applyFill="1" applyBorder="1" applyAlignment="1">
      <alignment vertical="center"/>
    </xf>
    <xf numFmtId="0" fontId="28" fillId="2" borderId="0" xfId="32" applyFont="1" applyFill="1" applyAlignment="1">
      <alignment horizontal="left" vertical="center"/>
    </xf>
    <xf numFmtId="0" fontId="23" fillId="2" borderId="0" xfId="32" applyFont="1" applyFill="1" applyAlignment="1">
      <alignment horizontal="center" vertical="center"/>
    </xf>
    <xf numFmtId="49" fontId="28" fillId="2" borderId="0" xfId="32" applyNumberFormat="1" applyFont="1" applyFill="1" applyAlignment="1">
      <alignment horizontal="left" vertical="center"/>
    </xf>
    <xf numFmtId="0" fontId="28" fillId="2" borderId="0" xfId="32" applyFont="1" applyFill="1" applyAlignment="1">
      <alignment horizontal="left" vertical="center" wrapText="1"/>
    </xf>
    <xf numFmtId="164" fontId="28" fillId="5" borderId="0" xfId="17355" applyFont="1" applyFill="1" applyAlignment="1">
      <alignment vertical="center"/>
    </xf>
    <xf numFmtId="49" fontId="23" fillId="5" borderId="0" xfId="32" applyNumberFormat="1" applyFont="1" applyFill="1" applyAlignment="1">
      <alignment horizontal="center" vertical="center"/>
    </xf>
    <xf numFmtId="0" fontId="31" fillId="5" borderId="0" xfId="2" applyFont="1" applyFill="1" applyAlignment="1">
      <alignment vertical="center"/>
    </xf>
    <xf numFmtId="49" fontId="28" fillId="5" borderId="0" xfId="32" applyNumberFormat="1" applyFont="1" applyFill="1" applyAlignment="1">
      <alignment horizontal="center" vertical="center"/>
    </xf>
    <xf numFmtId="0" fontId="28" fillId="2" borderId="0" xfId="32" applyFont="1" applyFill="1" applyAlignment="1">
      <alignment horizontal="center" vertical="center"/>
    </xf>
    <xf numFmtId="0" fontId="23" fillId="5" borderId="0" xfId="32" applyFont="1" applyFill="1" applyAlignment="1">
      <alignment horizontal="left" vertical="top"/>
    </xf>
    <xf numFmtId="49" fontId="28" fillId="2" borderId="0" xfId="32" applyNumberFormat="1" applyFont="1" applyFill="1" applyAlignment="1">
      <alignment horizontal="center" vertical="center"/>
    </xf>
    <xf numFmtId="0" fontId="23" fillId="5" borderId="0" xfId="32" applyFont="1" applyFill="1" applyAlignment="1">
      <alignment horizontal="left"/>
    </xf>
    <xf numFmtId="0" fontId="13" fillId="5" borderId="0" xfId="32" applyFont="1" applyFill="1" applyAlignment="1">
      <alignment vertical="center"/>
    </xf>
    <xf numFmtId="0" fontId="21" fillId="2" borderId="0" xfId="32" applyFill="1"/>
    <xf numFmtId="0" fontId="28" fillId="5" borderId="1" xfId="32" applyFont="1" applyFill="1" applyBorder="1"/>
    <xf numFmtId="0" fontId="23" fillId="5" borderId="0" xfId="2" applyFont="1" applyFill="1" applyAlignment="1">
      <alignment horizontal="left"/>
    </xf>
    <xf numFmtId="0" fontId="66" fillId="5" borderId="26" xfId="0" applyFont="1" applyFill="1" applyBorder="1" applyAlignment="1">
      <alignment horizontal="center" wrapText="1"/>
    </xf>
    <xf numFmtId="0" fontId="66" fillId="5" borderId="0" xfId="0" applyFont="1" applyFill="1" applyAlignment="1">
      <alignment horizontal="center" wrapText="1"/>
    </xf>
    <xf numFmtId="0" fontId="13" fillId="0" borderId="0" xfId="32" applyFont="1" applyAlignment="1">
      <alignment vertical="center"/>
    </xf>
    <xf numFmtId="0" fontId="42" fillId="0" borderId="0" xfId="32" applyFont="1"/>
    <xf numFmtId="0" fontId="45" fillId="0" borderId="0" xfId="32" applyFont="1"/>
    <xf numFmtId="0" fontId="23" fillId="5" borderId="0" xfId="32" applyFont="1" applyFill="1" applyAlignment="1">
      <alignment horizontal="right"/>
    </xf>
    <xf numFmtId="0" fontId="42" fillId="0" borderId="0" xfId="32" applyFont="1" applyAlignment="1">
      <alignment horizontal="left" vertical="top"/>
    </xf>
    <xf numFmtId="49" fontId="23" fillId="5" borderId="0" xfId="32" applyNumberFormat="1" applyFont="1" applyFill="1" applyAlignment="1">
      <alignment horizontal="center" vertical="top"/>
    </xf>
    <xf numFmtId="49" fontId="28" fillId="0" borderId="0" xfId="32" applyNumberFormat="1" applyFont="1" applyAlignment="1">
      <alignment vertical="top"/>
    </xf>
    <xf numFmtId="49" fontId="25" fillId="0" borderId="0" xfId="32" applyNumberFormat="1" applyFont="1" applyAlignment="1">
      <alignment vertical="top"/>
    </xf>
    <xf numFmtId="49" fontId="28" fillId="0" borderId="0" xfId="32" applyNumberFormat="1" applyFont="1" applyAlignment="1">
      <alignment horizontal="left" vertical="top"/>
    </xf>
    <xf numFmtId="49" fontId="50" fillId="0" borderId="0" xfId="32" applyNumberFormat="1" applyFont="1" applyAlignment="1">
      <alignment vertical="top" wrapText="1"/>
    </xf>
    <xf numFmtId="49" fontId="56" fillId="0" borderId="0" xfId="32" applyNumberFormat="1" applyFont="1" applyAlignment="1">
      <alignment horizontal="left" vertical="top"/>
    </xf>
    <xf numFmtId="49" fontId="57" fillId="0" borderId="0" xfId="32" applyNumberFormat="1" applyFont="1" applyAlignment="1">
      <alignment vertical="top"/>
    </xf>
    <xf numFmtId="49" fontId="58" fillId="0" borderId="0" xfId="32" applyNumberFormat="1" applyFont="1" applyAlignment="1">
      <alignment vertical="top" wrapText="1"/>
    </xf>
    <xf numFmtId="49" fontId="58" fillId="0" borderId="0" xfId="32" applyNumberFormat="1" applyFont="1" applyAlignment="1">
      <alignment vertical="top"/>
    </xf>
    <xf numFmtId="49" fontId="59" fillId="0" borderId="0" xfId="32" applyNumberFormat="1" applyFont="1" applyAlignment="1">
      <alignment vertical="top"/>
    </xf>
    <xf numFmtId="49" fontId="28" fillId="0" borderId="0" xfId="32" applyNumberFormat="1" applyFont="1" applyAlignment="1">
      <alignment horizontal="center"/>
    </xf>
    <xf numFmtId="0" fontId="26" fillId="0" borderId="0" xfId="32" applyFont="1" applyAlignment="1">
      <alignment horizontal="left" vertical="top" wrapText="1"/>
    </xf>
    <xf numFmtId="0" fontId="25" fillId="0" borderId="0" xfId="32" applyFont="1"/>
    <xf numFmtId="0" fontId="24" fillId="0" borderId="0" xfId="32" applyFont="1"/>
    <xf numFmtId="49" fontId="24" fillId="0" borderId="0" xfId="32" applyNumberFormat="1" applyFont="1" applyAlignment="1">
      <alignment horizontal="left"/>
    </xf>
    <xf numFmtId="0" fontId="24" fillId="0" borderId="0" xfId="32" applyFont="1" applyAlignment="1">
      <alignment horizontal="left"/>
    </xf>
    <xf numFmtId="0" fontId="23" fillId="9" borderId="0" xfId="32" applyFont="1" applyFill="1" applyAlignment="1">
      <alignment horizontal="left" vertical="top" wrapText="1"/>
    </xf>
    <xf numFmtId="0" fontId="28" fillId="9" borderId="0" xfId="32" applyFont="1" applyFill="1"/>
    <xf numFmtId="164" fontId="28" fillId="9" borderId="0" xfId="17355" applyFont="1" applyFill="1"/>
    <xf numFmtId="49" fontId="34" fillId="5" borderId="1" xfId="32" applyNumberFormat="1" applyFont="1" applyFill="1" applyBorder="1" applyAlignment="1">
      <alignment vertical="center"/>
    </xf>
    <xf numFmtId="49" fontId="23" fillId="5" borderId="1" xfId="32" applyNumberFormat="1" applyFont="1" applyFill="1" applyBorder="1" applyAlignment="1">
      <alignment vertical="center"/>
    </xf>
    <xf numFmtId="0" fontId="28" fillId="0" borderId="0" xfId="32" applyFont="1" applyAlignment="1">
      <alignment horizontal="center" vertical="center" wrapText="1"/>
    </xf>
    <xf numFmtId="0" fontId="72" fillId="0" borderId="0" xfId="17360"/>
    <xf numFmtId="0" fontId="67" fillId="5" borderId="7" xfId="17360" applyFont="1" applyFill="1" applyBorder="1"/>
    <xf numFmtId="166" fontId="66" fillId="7" borderId="7" xfId="17360" applyNumberFormat="1" applyFont="1" applyFill="1" applyBorder="1" applyAlignment="1">
      <alignment horizontal="center"/>
    </xf>
    <xf numFmtId="166" fontId="66" fillId="7" borderId="7" xfId="17360" applyNumberFormat="1" applyFont="1" applyFill="1" applyBorder="1" applyAlignment="1">
      <alignment horizontal="left"/>
    </xf>
    <xf numFmtId="0" fontId="39" fillId="5" borderId="0" xfId="17360" applyFont="1" applyFill="1"/>
    <xf numFmtId="0" fontId="67" fillId="6" borderId="7" xfId="17360" applyFont="1" applyFill="1" applyBorder="1"/>
    <xf numFmtId="164" fontId="23" fillId="5" borderId="0" xfId="17355" applyFont="1" applyFill="1" applyAlignment="1">
      <alignment vertical="center"/>
    </xf>
    <xf numFmtId="164" fontId="34" fillId="5" borderId="1" xfId="17355" applyFont="1" applyFill="1" applyBorder="1" applyAlignment="1">
      <alignment vertical="center"/>
    </xf>
    <xf numFmtId="164" fontId="23" fillId="5" borderId="1" xfId="17355" applyFont="1" applyFill="1" applyBorder="1" applyAlignment="1">
      <alignment vertical="center"/>
    </xf>
    <xf numFmtId="164" fontId="23" fillId="5" borderId="0" xfId="17355" applyFont="1" applyFill="1" applyAlignment="1">
      <alignment wrapText="1"/>
    </xf>
    <xf numFmtId="164" fontId="66" fillId="7" borderId="7" xfId="17355" applyFont="1" applyFill="1" applyBorder="1" applyAlignment="1">
      <alignment wrapText="1"/>
    </xf>
    <xf numFmtId="164" fontId="66" fillId="7" borderId="7" xfId="17355" applyFont="1" applyFill="1" applyBorder="1" applyAlignment="1">
      <alignment horizontal="left" wrapText="1"/>
    </xf>
    <xf numFmtId="164" fontId="66" fillId="7" borderId="7" xfId="17355" applyFont="1" applyFill="1" applyBorder="1" applyAlignment="1">
      <alignment horizontal="left"/>
    </xf>
    <xf numFmtId="164" fontId="67" fillId="6" borderId="7" xfId="17355" applyFont="1" applyFill="1" applyBorder="1" applyAlignment="1">
      <alignment horizontal="left" wrapText="1"/>
    </xf>
    <xf numFmtId="164" fontId="75" fillId="5" borderId="7" xfId="17355" applyFont="1" applyFill="1" applyBorder="1" applyAlignment="1">
      <alignment horizontal="left"/>
    </xf>
    <xf numFmtId="164" fontId="76" fillId="0" borderId="7" xfId="17355" applyFont="1" applyFill="1" applyBorder="1" applyAlignment="1" applyProtection="1">
      <alignment wrapText="1"/>
      <protection locked="0"/>
    </xf>
    <xf numFmtId="164" fontId="66" fillId="5" borderId="7" xfId="17355" applyFont="1" applyFill="1" applyBorder="1" applyAlignment="1">
      <alignment horizontal="left"/>
    </xf>
    <xf numFmtId="164" fontId="67" fillId="0" borderId="7" xfId="17355" applyFont="1" applyFill="1" applyBorder="1"/>
    <xf numFmtId="0" fontId="13" fillId="0" borderId="0" xfId="32" applyFont="1"/>
    <xf numFmtId="164" fontId="23" fillId="5" borderId="1" xfId="17355" applyFont="1" applyFill="1" applyBorder="1"/>
    <xf numFmtId="164" fontId="28" fillId="5" borderId="1" xfId="17355" applyFont="1" applyFill="1" applyBorder="1"/>
    <xf numFmtId="164" fontId="66" fillId="5" borderId="30" xfId="17355" applyFont="1" applyFill="1" applyBorder="1" applyAlignment="1">
      <alignment horizontal="center" wrapText="1"/>
    </xf>
    <xf numFmtId="0" fontId="28" fillId="0" borderId="0" xfId="32" applyFont="1" applyAlignment="1">
      <alignment horizontal="right"/>
    </xf>
    <xf numFmtId="164" fontId="66" fillId="7" borderId="8" xfId="17355" applyFont="1" applyFill="1" applyBorder="1"/>
    <xf numFmtId="164" fontId="66" fillId="5" borderId="22" xfId="17355" applyFont="1" applyFill="1" applyBorder="1" applyAlignment="1">
      <alignment wrapText="1"/>
    </xf>
    <xf numFmtId="0" fontId="32" fillId="0" borderId="0" xfId="32" applyFont="1" applyAlignment="1">
      <alignment vertical="center"/>
    </xf>
    <xf numFmtId="0" fontId="23" fillId="5" borderId="1" xfId="32" applyFont="1" applyFill="1" applyBorder="1"/>
    <xf numFmtId="0" fontId="67" fillId="6" borderId="8" xfId="17360" applyFont="1" applyFill="1" applyBorder="1"/>
    <xf numFmtId="166" fontId="66" fillId="7" borderId="8" xfId="17360" applyNumberFormat="1" applyFont="1" applyFill="1" applyBorder="1"/>
    <xf numFmtId="0" fontId="66" fillId="6" borderId="7" xfId="17360" applyFont="1" applyFill="1" applyBorder="1"/>
    <xf numFmtId="0" fontId="25" fillId="5" borderId="0" xfId="32" applyFont="1" applyFill="1"/>
    <xf numFmtId="0" fontId="60" fillId="0" borderId="0" xfId="32" applyFont="1"/>
    <xf numFmtId="0" fontId="55" fillId="0" borderId="0" xfId="17362" applyFont="1"/>
    <xf numFmtId="49" fontId="28" fillId="0" borderId="0" xfId="2" applyNumberFormat="1" applyFont="1" applyAlignment="1">
      <alignment horizontal="left" indent="2"/>
    </xf>
    <xf numFmtId="0" fontId="28" fillId="0" borderId="0" xfId="2" applyFont="1" applyAlignment="1">
      <alignment horizontal="left" indent="1"/>
    </xf>
    <xf numFmtId="0" fontId="35" fillId="0" borderId="0" xfId="2" applyFont="1" applyAlignment="1">
      <alignment horizontal="left" indent="1"/>
    </xf>
    <xf numFmtId="0" fontId="23" fillId="0" borderId="0" xfId="2" applyFont="1" applyAlignment="1">
      <alignment horizontal="left" indent="1"/>
    </xf>
    <xf numFmtId="0" fontId="49" fillId="0" borderId="0" xfId="2" applyFont="1" applyAlignment="1">
      <alignment horizontal="center" vertical="center"/>
    </xf>
    <xf numFmtId="49" fontId="42" fillId="0" borderId="0" xfId="2" applyNumberFormat="1" applyFont="1" applyAlignment="1">
      <alignment horizontal="left"/>
    </xf>
    <xf numFmtId="0" fontId="24" fillId="0" borderId="0" xfId="2" applyFont="1" applyAlignment="1">
      <alignment horizontal="left" indent="1"/>
    </xf>
    <xf numFmtId="0" fontId="24" fillId="0" borderId="0" xfId="2" applyFont="1"/>
    <xf numFmtId="0" fontId="31" fillId="2" borderId="0" xfId="32" applyFont="1" applyFill="1" applyAlignment="1">
      <alignment horizontal="left" wrapText="1"/>
    </xf>
    <xf numFmtId="0" fontId="49" fillId="0" borderId="0" xfId="32" applyFont="1"/>
    <xf numFmtId="0" fontId="28" fillId="0" borderId="0" xfId="32" applyFont="1" applyAlignment="1">
      <alignment vertical="center" wrapText="1"/>
    </xf>
    <xf numFmtId="0" fontId="27" fillId="0" borderId="0" xfId="32" applyFont="1" applyAlignment="1">
      <alignment horizontal="center" vertical="center" wrapText="1"/>
    </xf>
    <xf numFmtId="0" fontId="28" fillId="0" borderId="0" xfId="32" applyFont="1" applyAlignment="1">
      <alignment horizontal="center" wrapText="1"/>
    </xf>
    <xf numFmtId="0" fontId="66" fillId="9" borderId="12" xfId="17360" applyFont="1" applyFill="1" applyBorder="1" applyAlignment="1">
      <alignment vertical="center" wrapText="1"/>
    </xf>
    <xf numFmtId="49" fontId="23" fillId="5" borderId="0" xfId="32" applyNumberFormat="1" applyFont="1" applyFill="1" applyAlignment="1">
      <alignment vertical="center"/>
    </xf>
    <xf numFmtId="49" fontId="34" fillId="5" borderId="0" xfId="32" applyNumberFormat="1" applyFont="1" applyFill="1" applyAlignment="1">
      <alignment vertical="center"/>
    </xf>
    <xf numFmtId="0" fontId="28" fillId="0" borderId="0" xfId="32" applyFont="1" applyAlignment="1">
      <alignment horizontal="left"/>
    </xf>
    <xf numFmtId="164" fontId="23" fillId="5" borderId="0" xfId="17355" applyFont="1" applyFill="1"/>
    <xf numFmtId="164" fontId="63" fillId="5" borderId="1" xfId="17355" applyFont="1" applyFill="1" applyBorder="1" applyAlignment="1">
      <alignment horizontal="left"/>
    </xf>
    <xf numFmtId="164" fontId="28" fillId="5" borderId="1" xfId="17355" applyFont="1" applyFill="1" applyBorder="1" applyAlignment="1">
      <alignment horizontal="center"/>
    </xf>
    <xf numFmtId="164" fontId="28" fillId="5" borderId="1" xfId="17355" applyFont="1" applyFill="1" applyBorder="1" applyAlignment="1">
      <alignment horizontal="right"/>
    </xf>
    <xf numFmtId="0" fontId="72" fillId="0" borderId="0" xfId="17360" applyFill="1"/>
    <xf numFmtId="0" fontId="39" fillId="7" borderId="0" xfId="17360" applyFont="1" applyFill="1" applyAlignment="1">
      <alignment horizontal="left" wrapText="1"/>
    </xf>
    <xf numFmtId="164" fontId="66" fillId="10" borderId="0" xfId="17355" applyFont="1" applyFill="1" applyBorder="1" applyAlignment="1">
      <alignment horizontal="left" wrapText="1"/>
    </xf>
    <xf numFmtId="164" fontId="67" fillId="10" borderId="0" xfId="17355" applyFont="1" applyFill="1" applyBorder="1"/>
    <xf numFmtId="0" fontId="63" fillId="5" borderId="1" xfId="32" applyFont="1" applyFill="1" applyBorder="1" applyAlignment="1">
      <alignment horizontal="left"/>
    </xf>
    <xf numFmtId="0" fontId="23" fillId="5" borderId="1" xfId="32" applyFont="1" applyFill="1" applyBorder="1" applyAlignment="1">
      <alignment horizontal="left"/>
    </xf>
    <xf numFmtId="0" fontId="28" fillId="5" borderId="0" xfId="32" applyFont="1" applyFill="1" applyBorder="1" applyAlignment="1">
      <alignment horizontal="left"/>
    </xf>
    <xf numFmtId="0" fontId="23" fillId="5" borderId="0" xfId="32" applyFont="1" applyFill="1" applyBorder="1" applyAlignment="1">
      <alignment horizontal="left"/>
    </xf>
    <xf numFmtId="0" fontId="61" fillId="5" borderId="0" xfId="32" applyFont="1" applyFill="1"/>
    <xf numFmtId="164" fontId="66" fillId="11" borderId="7" xfId="17355" applyFont="1" applyFill="1" applyBorder="1" applyAlignment="1">
      <alignment horizontal="left"/>
    </xf>
    <xf numFmtId="0" fontId="67" fillId="11" borderId="0" xfId="0" applyFont="1" applyFill="1" applyBorder="1"/>
    <xf numFmtId="0" fontId="39" fillId="5" borderId="0" xfId="32" applyFont="1" applyFill="1" applyAlignment="1">
      <alignment horizontal="left" vertical="center"/>
    </xf>
    <xf numFmtId="0" fontId="23" fillId="0" borderId="0" xfId="3" applyFont="1" applyAlignment="1">
      <alignment vertical="center"/>
    </xf>
    <xf numFmtId="0" fontId="23" fillId="0" borderId="0" xfId="3" applyFont="1" applyAlignment="1">
      <alignment horizontal="left" vertical="center"/>
    </xf>
    <xf numFmtId="166" fontId="66" fillId="7" borderId="8" xfId="0" applyNumberFormat="1" applyFont="1" applyFill="1" applyBorder="1"/>
    <xf numFmtId="0" fontId="66" fillId="5" borderId="0" xfId="0" applyFont="1" applyFill="1" applyAlignment="1">
      <alignment wrapText="1"/>
    </xf>
    <xf numFmtId="166" fontId="66" fillId="7" borderId="7" xfId="0" applyNumberFormat="1" applyFont="1" applyFill="1" applyBorder="1" applyAlignment="1">
      <alignment horizontal="left"/>
    </xf>
    <xf numFmtId="0" fontId="23" fillId="0" borderId="0" xfId="32" applyFont="1" applyAlignment="1">
      <alignment horizontal="center"/>
    </xf>
    <xf numFmtId="0" fontId="23" fillId="5" borderId="1" xfId="32" applyFont="1" applyFill="1" applyBorder="1" applyAlignment="1">
      <alignment horizontal="left" vertical="center"/>
    </xf>
    <xf numFmtId="0" fontId="28" fillId="0" borderId="0" xfId="32" applyFont="1" applyAlignment="1">
      <alignment vertical="top"/>
    </xf>
    <xf numFmtId="0" fontId="23" fillId="5" borderId="0" xfId="32" applyFont="1" applyFill="1" applyAlignment="1">
      <alignment horizontal="center" vertical="center" wrapText="1"/>
    </xf>
    <xf numFmtId="0" fontId="81" fillId="6" borderId="7" xfId="0" applyFont="1" applyFill="1" applyBorder="1"/>
    <xf numFmtId="0" fontId="67" fillId="6" borderId="7" xfId="0" applyFont="1" applyFill="1" applyBorder="1" applyAlignment="1">
      <alignment horizontal="center"/>
    </xf>
    <xf numFmtId="0" fontId="30" fillId="2" borderId="0" xfId="32" applyFont="1" applyFill="1" applyAlignment="1">
      <alignment vertical="top" wrapText="1"/>
    </xf>
    <xf numFmtId="0" fontId="13" fillId="5" borderId="0" xfId="32" applyFont="1" applyFill="1" applyAlignment="1">
      <alignment horizontal="center"/>
    </xf>
    <xf numFmtId="0" fontId="28" fillId="2" borderId="0" xfId="32" applyFont="1" applyFill="1" applyAlignment="1">
      <alignment wrapText="1"/>
    </xf>
    <xf numFmtId="0" fontId="28" fillId="2" borderId="0" xfId="2" applyFont="1" applyFill="1" applyAlignment="1">
      <alignment vertical="center"/>
    </xf>
    <xf numFmtId="0" fontId="13" fillId="5" borderId="0" xfId="32" applyFont="1" applyFill="1"/>
    <xf numFmtId="0" fontId="66" fillId="5" borderId="11" xfId="0" applyFont="1" applyFill="1" applyBorder="1"/>
    <xf numFmtId="0" fontId="13" fillId="2" borderId="0" xfId="32" applyFont="1" applyFill="1"/>
    <xf numFmtId="0" fontId="28" fillId="2" borderId="0" xfId="2" applyFont="1" applyFill="1"/>
    <xf numFmtId="0" fontId="28" fillId="0" borderId="0" xfId="2" applyFont="1"/>
    <xf numFmtId="166" fontId="66" fillId="5" borderId="8" xfId="0" applyNumberFormat="1" applyFont="1" applyFill="1" applyBorder="1" applyAlignment="1">
      <alignment wrapText="1"/>
    </xf>
    <xf numFmtId="0" fontId="67" fillId="2" borderId="7" xfId="0" applyFont="1" applyFill="1" applyBorder="1" applyAlignment="1">
      <alignment wrapText="1"/>
    </xf>
    <xf numFmtId="164" fontId="66" fillId="5" borderId="12" xfId="17355" applyFont="1" applyFill="1" applyBorder="1" applyAlignment="1">
      <alignment vertical="center" wrapText="1"/>
    </xf>
    <xf numFmtId="164" fontId="66" fillId="7" borderId="22" xfId="17361" applyFont="1" applyFill="1" applyBorder="1" applyAlignment="1">
      <alignment horizontal="left" vertical="center"/>
    </xf>
    <xf numFmtId="0" fontId="67" fillId="6" borderId="7" xfId="0" applyFont="1" applyFill="1" applyBorder="1" applyAlignment="1">
      <alignment horizontal="left" vertical="center"/>
    </xf>
    <xf numFmtId="164" fontId="67" fillId="5" borderId="14" xfId="0" applyNumberFormat="1" applyFont="1" applyFill="1" applyBorder="1"/>
    <xf numFmtId="164" fontId="67" fillId="2" borderId="7" xfId="17355" applyFont="1" applyFill="1" applyBorder="1" applyAlignment="1" applyProtection="1">
      <alignment horizontal="center"/>
      <protection locked="0"/>
    </xf>
    <xf numFmtId="0" fontId="0" fillId="0" borderId="0" xfId="17360" applyFont="1"/>
    <xf numFmtId="164" fontId="67" fillId="5" borderId="14" xfId="17355" applyFont="1" applyFill="1" applyBorder="1"/>
    <xf numFmtId="0" fontId="28" fillId="5" borderId="1" xfId="9" applyFont="1" applyFill="1" applyBorder="1" applyAlignment="1">
      <alignment horizontal="right"/>
    </xf>
    <xf numFmtId="0" fontId="66" fillId="5" borderId="0" xfId="0" applyFont="1" applyFill="1" applyBorder="1" applyAlignment="1">
      <alignment horizontal="center" wrapText="1"/>
    </xf>
    <xf numFmtId="0" fontId="66" fillId="5" borderId="12" xfId="0" applyFont="1" applyFill="1" applyBorder="1" applyAlignment="1">
      <alignment vertical="top" wrapText="1"/>
    </xf>
    <xf numFmtId="0" fontId="66" fillId="5" borderId="40" xfId="0" applyFont="1" applyFill="1" applyBorder="1" applyAlignment="1">
      <alignment vertical="top" wrapText="1"/>
    </xf>
    <xf numFmtId="0" fontId="66" fillId="5" borderId="1" xfId="0" applyFont="1" applyFill="1" applyBorder="1" applyAlignment="1">
      <alignment vertical="top" wrapText="1"/>
    </xf>
    <xf numFmtId="0" fontId="67" fillId="0" borderId="7" xfId="0" applyFont="1" applyFill="1" applyBorder="1"/>
    <xf numFmtId="164" fontId="28" fillId="5" borderId="1" xfId="17355" applyFont="1" applyFill="1" applyBorder="1" applyAlignment="1">
      <alignment vertical="center"/>
    </xf>
    <xf numFmtId="0" fontId="66" fillId="5" borderId="7" xfId="17360" applyFont="1" applyFill="1" applyBorder="1" applyAlignment="1">
      <alignment horizontal="center" vertical="center" wrapText="1"/>
    </xf>
    <xf numFmtId="164" fontId="66" fillId="5" borderId="22" xfId="17355" applyFont="1" applyFill="1" applyBorder="1" applyAlignment="1">
      <alignment vertical="center" wrapText="1"/>
    </xf>
    <xf numFmtId="164" fontId="66" fillId="5" borderId="7" xfId="17361" applyFont="1" applyFill="1" applyBorder="1" applyAlignment="1">
      <alignment horizontal="center" vertical="center" wrapText="1"/>
    </xf>
    <xf numFmtId="164" fontId="74" fillId="5" borderId="7" xfId="17361" applyFont="1" applyFill="1" applyBorder="1"/>
    <xf numFmtId="164" fontId="73" fillId="5" borderId="7" xfId="17361" applyFont="1" applyFill="1" applyBorder="1" applyAlignment="1">
      <alignment horizontal="center" vertical="center"/>
    </xf>
    <xf numFmtId="0" fontId="66" fillId="5" borderId="0" xfId="0" applyFont="1" applyFill="1" applyBorder="1" applyAlignment="1">
      <alignment vertical="center" wrapText="1"/>
    </xf>
    <xf numFmtId="0" fontId="68" fillId="5" borderId="0" xfId="32" applyFont="1" applyFill="1" applyAlignment="1">
      <alignment horizontal="left"/>
    </xf>
    <xf numFmtId="0" fontId="81" fillId="0" borderId="0" xfId="32" applyFont="1" applyAlignment="1">
      <alignment horizontal="left"/>
    </xf>
    <xf numFmtId="0" fontId="81" fillId="0" borderId="0" xfId="32" applyFont="1"/>
    <xf numFmtId="0" fontId="85" fillId="0" borderId="0" xfId="0" applyFont="1" applyFill="1" applyAlignment="1">
      <alignment horizontal="center"/>
    </xf>
    <xf numFmtId="0" fontId="85" fillId="0" borderId="0" xfId="0" applyFont="1" applyFill="1"/>
    <xf numFmtId="164" fontId="68" fillId="5" borderId="0" xfId="17355" applyFont="1" applyFill="1"/>
    <xf numFmtId="164" fontId="81" fillId="5" borderId="0" xfId="17355" applyFont="1" applyFill="1"/>
    <xf numFmtId="164" fontId="83" fillId="5" borderId="0" xfId="17355" applyFont="1" applyFill="1"/>
    <xf numFmtId="0" fontId="68" fillId="0" borderId="7" xfId="0" applyFont="1" applyFill="1" applyBorder="1" applyAlignment="1">
      <alignment horizontal="left"/>
    </xf>
    <xf numFmtId="0" fontId="81" fillId="0" borderId="7" xfId="0" applyFont="1" applyFill="1" applyBorder="1"/>
    <xf numFmtId="0" fontId="23" fillId="5" borderId="52" xfId="32" applyFont="1" applyFill="1" applyBorder="1" applyAlignment="1">
      <alignment vertical="center"/>
    </xf>
    <xf numFmtId="0" fontId="28" fillId="2" borderId="52" xfId="0" applyFont="1" applyFill="1" applyBorder="1" applyAlignment="1">
      <alignment horizontal="left" vertical="center" indent="1"/>
    </xf>
    <xf numFmtId="164" fontId="67" fillId="12" borderId="52" xfId="17355" applyFont="1" applyFill="1" applyBorder="1"/>
    <xf numFmtId="164" fontId="66" fillId="12" borderId="55" xfId="17355" applyFont="1" applyFill="1" applyBorder="1" applyAlignment="1">
      <alignment horizontal="center"/>
    </xf>
    <xf numFmtId="164" fontId="66" fillId="12" borderId="24" xfId="17355" applyFont="1" applyFill="1" applyBorder="1" applyAlignment="1">
      <alignment horizontal="center"/>
    </xf>
    <xf numFmtId="164" fontId="66" fillId="12" borderId="22" xfId="17355" applyFont="1" applyFill="1" applyBorder="1" applyAlignment="1">
      <alignment horizontal="center"/>
    </xf>
    <xf numFmtId="0" fontId="23" fillId="3" borderId="0" xfId="32" applyFont="1" applyFill="1" applyAlignment="1">
      <alignment vertical="center"/>
    </xf>
    <xf numFmtId="0" fontId="28" fillId="3" borderId="0" xfId="2" applyFont="1" applyFill="1" applyAlignment="1">
      <alignment vertical="center"/>
    </xf>
    <xf numFmtId="49" fontId="23" fillId="3" borderId="1" xfId="0" applyNumberFormat="1" applyFont="1" applyFill="1" applyBorder="1" applyAlignment="1">
      <alignment vertical="center"/>
    </xf>
    <xf numFmtId="0" fontId="28" fillId="3" borderId="1" xfId="0" applyFont="1" applyFill="1" applyBorder="1" applyAlignment="1">
      <alignment vertical="center"/>
    </xf>
    <xf numFmtId="0" fontId="28" fillId="3" borderId="0" xfId="0" applyFont="1" applyFill="1" applyBorder="1" applyAlignment="1">
      <alignment vertical="center"/>
    </xf>
    <xf numFmtId="0" fontId="28" fillId="3" borderId="0" xfId="0" applyFont="1" applyFill="1" applyBorder="1" applyAlignment="1">
      <alignment horizontal="right" vertical="center"/>
    </xf>
    <xf numFmtId="0" fontId="23" fillId="3" borderId="0" xfId="0" applyFont="1" applyFill="1" applyBorder="1" applyAlignment="1">
      <alignment vertical="center"/>
    </xf>
    <xf numFmtId="0" fontId="28" fillId="2" borderId="52" xfId="0" quotePrefix="1" applyFont="1" applyFill="1" applyBorder="1" applyAlignment="1">
      <alignment horizontal="left" vertical="center" indent="1"/>
    </xf>
    <xf numFmtId="0" fontId="68" fillId="3" borderId="52" xfId="0" quotePrefix="1" applyFont="1" applyFill="1" applyBorder="1" applyAlignment="1">
      <alignment horizontal="center" vertical="center" wrapText="1"/>
    </xf>
    <xf numFmtId="0" fontId="28" fillId="5" borderId="1" xfId="32" applyFont="1" applyFill="1" applyBorder="1" applyAlignment="1">
      <alignment horizontal="left" vertical="center"/>
    </xf>
    <xf numFmtId="0" fontId="23" fillId="5" borderId="0" xfId="32" applyFont="1" applyFill="1" applyBorder="1"/>
    <xf numFmtId="0" fontId="28" fillId="5" borderId="0" xfId="32" applyFont="1" applyFill="1" applyBorder="1" applyAlignment="1">
      <alignment horizontal="right"/>
    </xf>
    <xf numFmtId="164" fontId="23" fillId="5" borderId="0" xfId="17355" applyFont="1" applyFill="1" applyAlignment="1">
      <alignment horizontal="center"/>
    </xf>
    <xf numFmtId="3" fontId="66" fillId="5" borderId="9" xfId="0" applyNumberFormat="1" applyFont="1" applyFill="1" applyBorder="1" applyAlignment="1">
      <alignment horizontal="center" vertical="center" wrapText="1"/>
    </xf>
    <xf numFmtId="167" fontId="67" fillId="6" borderId="7" xfId="17355" applyNumberFormat="1" applyFont="1" applyFill="1" applyBorder="1"/>
    <xf numFmtId="1" fontId="67" fillId="6" borderId="7" xfId="17355" applyNumberFormat="1" applyFont="1" applyFill="1" applyBorder="1"/>
    <xf numFmtId="1" fontId="67" fillId="0" borderId="7" xfId="17355" applyNumberFormat="1" applyFont="1" applyFill="1" applyBorder="1"/>
    <xf numFmtId="167" fontId="67" fillId="6" borderId="52" xfId="17355" applyNumberFormat="1" applyFont="1" applyFill="1" applyBorder="1"/>
    <xf numFmtId="167" fontId="66" fillId="7" borderId="52" xfId="17355" applyNumberFormat="1" applyFont="1" applyFill="1" applyBorder="1" applyAlignment="1">
      <alignment horizontal="center"/>
    </xf>
    <xf numFmtId="167" fontId="66" fillId="7" borderId="9" xfId="17355" applyNumberFormat="1" applyFont="1" applyFill="1" applyBorder="1" applyAlignment="1">
      <alignment horizontal="center"/>
    </xf>
    <xf numFmtId="0" fontId="23" fillId="5" borderId="0" xfId="32" applyFont="1" applyFill="1" applyBorder="1" applyAlignment="1">
      <alignment horizontal="center" vertical="top"/>
    </xf>
    <xf numFmtId="0" fontId="28" fillId="5" borderId="0" xfId="32" applyFont="1" applyFill="1" applyBorder="1" applyAlignment="1">
      <alignment horizontal="center" vertical="center"/>
    </xf>
    <xf numFmtId="0" fontId="28" fillId="5" borderId="0" xfId="32" applyFont="1" applyFill="1" applyBorder="1" applyAlignment="1">
      <alignment horizontal="center"/>
    </xf>
    <xf numFmtId="0" fontId="23" fillId="5" borderId="0" xfId="32" applyFont="1" applyFill="1" applyBorder="1" applyAlignment="1">
      <alignment vertical="top"/>
    </xf>
    <xf numFmtId="0" fontId="28" fillId="5" borderId="0" xfId="32" applyFont="1" applyFill="1" applyBorder="1" applyAlignment="1">
      <alignment horizontal="center" vertical="top"/>
    </xf>
    <xf numFmtId="0" fontId="23" fillId="5" borderId="0" xfId="32" applyFont="1" applyFill="1" applyBorder="1" applyAlignment="1">
      <alignment horizontal="right"/>
    </xf>
    <xf numFmtId="0" fontId="66" fillId="5" borderId="23" xfId="0" applyFont="1" applyFill="1" applyBorder="1" applyAlignment="1">
      <alignment vertical="center" wrapText="1"/>
    </xf>
    <xf numFmtId="0" fontId="66" fillId="7" borderId="8" xfId="0" applyFont="1" applyFill="1" applyBorder="1" applyAlignment="1">
      <alignment horizontal="center"/>
    </xf>
    <xf numFmtId="164" fontId="66" fillId="7" borderId="8" xfId="17355" applyFont="1" applyFill="1" applyBorder="1" applyAlignment="1" applyProtection="1">
      <protection locked="0"/>
    </xf>
    <xf numFmtId="0" fontId="67" fillId="6" borderId="8" xfId="0" applyFont="1" applyFill="1" applyBorder="1" applyAlignment="1"/>
    <xf numFmtId="0" fontId="67" fillId="6" borderId="8" xfId="0" applyFont="1" applyFill="1" applyBorder="1" applyAlignment="1" applyProtection="1">
      <alignment horizontal="left" wrapText="1"/>
      <protection locked="0"/>
    </xf>
    <xf numFmtId="0" fontId="0" fillId="6" borderId="7" xfId="0" applyFill="1" applyBorder="1" applyAlignment="1">
      <alignment horizontal="center" vertical="center"/>
    </xf>
    <xf numFmtId="0" fontId="0" fillId="6" borderId="7" xfId="0" applyFont="1" applyFill="1" applyBorder="1" applyAlignment="1">
      <alignment horizontal="center" vertical="center"/>
    </xf>
    <xf numFmtId="0" fontId="68" fillId="5" borderId="7" xfId="9" applyFont="1" applyFill="1" applyBorder="1" applyAlignment="1">
      <alignment horizontal="left"/>
    </xf>
    <xf numFmtId="0" fontId="68" fillId="5" borderId="7" xfId="9" applyFont="1" applyFill="1" applyBorder="1"/>
    <xf numFmtId="0" fontId="0" fillId="5" borderId="7" xfId="0" applyFill="1" applyBorder="1"/>
    <xf numFmtId="0" fontId="23" fillId="5" borderId="7" xfId="9" applyFont="1" applyFill="1" applyBorder="1" applyAlignment="1">
      <alignment vertical="center"/>
    </xf>
    <xf numFmtId="0" fontId="13" fillId="5" borderId="7" xfId="9" applyFont="1" applyFill="1" applyBorder="1" applyAlignment="1">
      <alignment vertical="center"/>
    </xf>
    <xf numFmtId="0" fontId="28" fillId="5" borderId="7" xfId="9" applyFont="1" applyFill="1" applyBorder="1" applyAlignment="1">
      <alignment horizontal="left"/>
    </xf>
    <xf numFmtId="0" fontId="28" fillId="5" borderId="7" xfId="9" applyFont="1" applyFill="1" applyBorder="1" applyAlignment="1">
      <alignment horizontal="center"/>
    </xf>
    <xf numFmtId="0" fontId="23" fillId="5" borderId="7" xfId="9" applyFont="1" applyFill="1" applyBorder="1" applyAlignment="1">
      <alignment horizontal="left"/>
    </xf>
    <xf numFmtId="0" fontId="28" fillId="5" borderId="7" xfId="9" applyFont="1" applyFill="1" applyBorder="1"/>
    <xf numFmtId="0" fontId="23" fillId="5" borderId="7" xfId="9" applyFont="1" applyFill="1" applyBorder="1" applyAlignment="1">
      <alignment horizontal="center"/>
    </xf>
    <xf numFmtId="0" fontId="23" fillId="5" borderId="52" xfId="9" applyFont="1" applyFill="1" applyBorder="1" applyAlignment="1">
      <alignment vertical="center"/>
    </xf>
    <xf numFmtId="0" fontId="23" fillId="5" borderId="52" xfId="9" applyFont="1" applyFill="1" applyBorder="1" applyAlignment="1">
      <alignment horizontal="left" vertical="center"/>
    </xf>
    <xf numFmtId="0" fontId="28" fillId="5" borderId="52" xfId="9" applyFont="1" applyFill="1" applyBorder="1" applyAlignment="1">
      <alignment horizontal="center"/>
    </xf>
    <xf numFmtId="0" fontId="66" fillId="6" borderId="52" xfId="0" applyFont="1" applyFill="1" applyBorder="1" applyAlignment="1">
      <alignment horizontal="left"/>
    </xf>
    <xf numFmtId="0" fontId="67" fillId="6" borderId="52" xfId="0" applyFont="1" applyFill="1" applyBorder="1"/>
    <xf numFmtId="0" fontId="13" fillId="5" borderId="52" xfId="9" applyFont="1" applyFill="1" applyBorder="1" applyAlignment="1">
      <alignment vertical="center"/>
    </xf>
    <xf numFmtId="0" fontId="28" fillId="5" borderId="52" xfId="9" applyFont="1" applyFill="1" applyBorder="1" applyAlignment="1">
      <alignment horizontal="left"/>
    </xf>
    <xf numFmtId="0" fontId="28" fillId="5" borderId="52" xfId="9" applyFont="1" applyFill="1" applyBorder="1"/>
    <xf numFmtId="0" fontId="23" fillId="5" borderId="52" xfId="9" applyFont="1" applyFill="1" applyBorder="1" applyAlignment="1">
      <alignment horizontal="left"/>
    </xf>
    <xf numFmtId="0" fontId="66" fillId="6" borderId="52" xfId="0" applyFont="1" applyFill="1" applyBorder="1" applyAlignment="1" applyProtection="1">
      <alignment horizontal="left"/>
      <protection locked="0"/>
    </xf>
    <xf numFmtId="0" fontId="66" fillId="7" borderId="52" xfId="0" applyFont="1" applyFill="1" applyBorder="1" applyAlignment="1" applyProtection="1">
      <alignment horizontal="left"/>
      <protection locked="0"/>
    </xf>
    <xf numFmtId="0" fontId="67" fillId="7" borderId="52" xfId="0" applyFont="1" applyFill="1" applyBorder="1" applyAlignment="1" applyProtection="1">
      <alignment horizontal="left"/>
      <protection locked="0"/>
    </xf>
    <xf numFmtId="0" fontId="67" fillId="6" borderId="52" xfId="0" applyFont="1" applyFill="1" applyBorder="1" applyAlignment="1" applyProtection="1">
      <alignment horizontal="left" indent="1"/>
      <protection locked="0"/>
    </xf>
    <xf numFmtId="0" fontId="81" fillId="6" borderId="52" xfId="0" applyFont="1" applyFill="1" applyBorder="1" applyAlignment="1" applyProtection="1">
      <alignment horizontal="left" indent="1"/>
      <protection locked="0"/>
    </xf>
    <xf numFmtId="0" fontId="67" fillId="6" borderId="52" xfId="0" applyFont="1" applyFill="1" applyBorder="1" applyAlignment="1" applyProtection="1">
      <alignment horizontal="left"/>
      <protection locked="0"/>
    </xf>
    <xf numFmtId="0" fontId="66" fillId="7" borderId="52" xfId="0" applyFont="1" applyFill="1" applyBorder="1"/>
    <xf numFmtId="0" fontId="28" fillId="5" borderId="52" xfId="9" applyFont="1" applyFill="1" applyBorder="1" applyAlignment="1">
      <alignment vertical="center"/>
    </xf>
    <xf numFmtId="0" fontId="23" fillId="5" borderId="52" xfId="9" applyFont="1" applyFill="1" applyBorder="1" applyAlignment="1">
      <alignment horizontal="center" vertical="center"/>
    </xf>
    <xf numFmtId="0" fontId="29" fillId="5" borderId="52" xfId="9" applyFont="1" applyFill="1" applyBorder="1" applyAlignment="1">
      <alignment horizontal="center" vertical="center"/>
    </xf>
    <xf numFmtId="0" fontId="23" fillId="5" borderId="52" xfId="9" applyFont="1" applyFill="1" applyBorder="1"/>
    <xf numFmtId="0" fontId="67" fillId="5" borderId="52" xfId="0" applyFont="1" applyFill="1" applyBorder="1"/>
    <xf numFmtId="0" fontId="66" fillId="5" borderId="52" xfId="0" applyFont="1" applyFill="1" applyBorder="1" applyAlignment="1">
      <alignment horizontal="center" wrapText="1"/>
    </xf>
    <xf numFmtId="0" fontId="66" fillId="5" borderId="52" xfId="0" applyFont="1" applyFill="1" applyBorder="1" applyAlignment="1">
      <alignment horizontal="center" vertical="center" wrapText="1"/>
    </xf>
    <xf numFmtId="1" fontId="67" fillId="6" borderId="52" xfId="17355" applyNumberFormat="1" applyFont="1" applyFill="1" applyBorder="1"/>
    <xf numFmtId="0" fontId="66" fillId="5" borderId="52" xfId="0" applyFont="1" applyFill="1" applyBorder="1" applyAlignment="1">
      <alignment horizontal="left"/>
    </xf>
    <xf numFmtId="0" fontId="23" fillId="0" borderId="5" xfId="32" applyFont="1" applyFill="1" applyBorder="1" applyAlignment="1">
      <alignment horizontal="left"/>
    </xf>
    <xf numFmtId="0" fontId="23" fillId="0" borderId="4" xfId="32" applyFont="1" applyFill="1" applyBorder="1" applyAlignment="1">
      <alignment horizontal="left"/>
    </xf>
    <xf numFmtId="0" fontId="66" fillId="0" borderId="7" xfId="0" applyFont="1" applyFill="1" applyBorder="1" applyAlignment="1">
      <alignment horizontal="left"/>
    </xf>
    <xf numFmtId="0" fontId="66" fillId="0" borderId="7" xfId="0" applyFont="1" applyFill="1" applyBorder="1" applyAlignment="1">
      <alignment horizontal="left" vertical="top"/>
    </xf>
    <xf numFmtId="164" fontId="67" fillId="5" borderId="20" xfId="17355" applyFont="1" applyFill="1" applyBorder="1" applyAlignment="1">
      <alignment horizontal="center" vertical="center" wrapText="1"/>
    </xf>
    <xf numFmtId="1" fontId="21" fillId="6" borderId="7" xfId="32" applyNumberFormat="1" applyFill="1" applyBorder="1"/>
    <xf numFmtId="0" fontId="21" fillId="3" borderId="0" xfId="32" applyFill="1"/>
    <xf numFmtId="0" fontId="81" fillId="6" borderId="52" xfId="2" applyFont="1" applyFill="1" applyBorder="1" applyAlignment="1">
      <alignment horizontal="left" vertical="top"/>
    </xf>
    <xf numFmtId="49" fontId="81" fillId="6" borderId="52" xfId="2" applyNumberFormat="1" applyFont="1" applyFill="1" applyBorder="1" applyAlignment="1">
      <alignment horizontal="left"/>
    </xf>
    <xf numFmtId="0" fontId="28" fillId="6" borderId="0" xfId="2" applyFont="1" applyFill="1" applyAlignment="1">
      <alignment vertical="center"/>
    </xf>
    <xf numFmtId="0" fontId="81" fillId="6" borderId="52" xfId="2" applyFont="1" applyFill="1" applyBorder="1" applyAlignment="1">
      <alignment horizontal="left" wrapText="1"/>
    </xf>
    <xf numFmtId="0" fontId="81" fillId="6" borderId="52" xfId="2" applyFont="1" applyFill="1" applyBorder="1" applyAlignment="1">
      <alignment horizontal="left"/>
    </xf>
    <xf numFmtId="0" fontId="87" fillId="6" borderId="52" xfId="2" applyFont="1" applyFill="1" applyBorder="1" applyAlignment="1">
      <alignment horizontal="left" wrapText="1" indent="1"/>
    </xf>
    <xf numFmtId="0" fontId="81" fillId="6" borderId="52" xfId="17360" applyFont="1" applyFill="1" applyBorder="1" applyAlignment="1"/>
    <xf numFmtId="0" fontId="87" fillId="6" borderId="52" xfId="17360" applyFont="1" applyFill="1" applyBorder="1" applyAlignment="1">
      <alignment horizontal="left" indent="1"/>
    </xf>
    <xf numFmtId="0" fontId="81" fillId="6" borderId="52" xfId="2" applyFont="1" applyFill="1" applyBorder="1" applyAlignment="1">
      <alignment vertical="center"/>
    </xf>
    <xf numFmtId="49" fontId="81" fillId="6" borderId="52" xfId="2" applyNumberFormat="1" applyFont="1" applyFill="1" applyBorder="1" applyAlignment="1">
      <alignment horizontal="left" vertical="top"/>
    </xf>
    <xf numFmtId="0" fontId="81" fillId="6" borderId="52" xfId="2" applyFont="1" applyFill="1" applyBorder="1" applyAlignment="1">
      <alignment horizontal="left" indent="1"/>
    </xf>
    <xf numFmtId="49" fontId="23" fillId="6" borderId="0" xfId="2" applyNumberFormat="1" applyFont="1" applyFill="1" applyBorder="1" applyAlignment="1">
      <alignment horizontal="left" vertical="top"/>
    </xf>
    <xf numFmtId="0" fontId="28" fillId="6" borderId="0" xfId="2" applyFont="1" applyFill="1" applyBorder="1" applyAlignment="1">
      <alignment horizontal="left" indent="2"/>
    </xf>
    <xf numFmtId="0" fontId="28" fillId="6" borderId="0" xfId="2" applyFont="1" applyFill="1" applyBorder="1" applyAlignment="1">
      <alignment horizontal="center" vertical="center"/>
    </xf>
    <xf numFmtId="0" fontId="28" fillId="6" borderId="0" xfId="2" applyFont="1" applyFill="1" applyBorder="1" applyAlignment="1">
      <alignment vertical="center" wrapText="1"/>
    </xf>
    <xf numFmtId="0" fontId="32" fillId="6" borderId="0" xfId="2" applyFont="1" applyFill="1" applyBorder="1" applyAlignment="1">
      <alignment horizontal="center" vertical="center"/>
    </xf>
    <xf numFmtId="0" fontId="81" fillId="6" borderId="52" xfId="2" applyFont="1" applyFill="1" applyBorder="1" applyAlignment="1">
      <alignment horizontal="left" vertical="center" indent="1"/>
    </xf>
    <xf numFmtId="0" fontId="81" fillId="6" borderId="52" xfId="2" applyFont="1" applyFill="1" applyBorder="1" applyAlignment="1">
      <alignment horizontal="left" indent="2"/>
    </xf>
    <xf numFmtId="0" fontId="28" fillId="6" borderId="52" xfId="32" applyFont="1" applyFill="1" applyBorder="1"/>
    <xf numFmtId="0" fontId="28" fillId="6" borderId="0" xfId="32" applyFont="1" applyFill="1" applyAlignment="1">
      <alignment horizontal="left" vertical="top" wrapText="1"/>
    </xf>
    <xf numFmtId="0" fontId="66" fillId="5" borderId="7" xfId="0" applyFont="1" applyFill="1" applyBorder="1" applyAlignment="1" applyProtection="1">
      <alignment horizontal="left" wrapText="1"/>
      <protection locked="0"/>
    </xf>
    <xf numFmtId="0" fontId="66" fillId="5" borderId="8" xfId="0" applyFont="1" applyFill="1" applyBorder="1" applyAlignment="1">
      <alignment horizontal="center"/>
    </xf>
    <xf numFmtId="0" fontId="28" fillId="5" borderId="0" xfId="9" applyFont="1" applyFill="1" applyAlignment="1">
      <alignment horizontal="center" wrapText="1"/>
    </xf>
    <xf numFmtId="0" fontId="66" fillId="5" borderId="20" xfId="0" applyFont="1" applyFill="1" applyBorder="1" applyAlignment="1">
      <alignment horizontal="center" vertical="center" wrapText="1"/>
    </xf>
    <xf numFmtId="0" fontId="66" fillId="5" borderId="23"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66" fillId="5" borderId="8" xfId="0" applyFont="1" applyFill="1" applyBorder="1" applyAlignment="1">
      <alignment horizontal="center" wrapText="1"/>
    </xf>
    <xf numFmtId="0" fontId="66" fillId="5" borderId="0" xfId="0" applyFont="1" applyFill="1" applyAlignment="1">
      <alignment horizontal="center" vertical="center" wrapText="1"/>
    </xf>
    <xf numFmtId="0" fontId="66" fillId="5" borderId="12" xfId="0" applyFont="1" applyFill="1" applyBorder="1" applyAlignment="1">
      <alignment horizontal="center" vertical="center" wrapText="1"/>
    </xf>
    <xf numFmtId="0" fontId="66" fillId="5" borderId="17" xfId="0" applyFont="1" applyFill="1" applyBorder="1" applyAlignment="1">
      <alignment horizontal="center" vertical="center" wrapText="1"/>
    </xf>
    <xf numFmtId="0" fontId="66" fillId="5" borderId="26" xfId="0" applyFont="1" applyFill="1" applyBorder="1" applyAlignment="1">
      <alignment horizontal="center" vertical="center" wrapText="1"/>
    </xf>
    <xf numFmtId="164" fontId="66" fillId="5" borderId="14" xfId="17355" applyFont="1" applyFill="1" applyBorder="1" applyAlignment="1">
      <alignment horizontal="center" vertical="center" wrapText="1"/>
    </xf>
    <xf numFmtId="164" fontId="66" fillId="7" borderId="9" xfId="17355" applyFont="1" applyFill="1" applyBorder="1" applyAlignment="1">
      <alignment horizontal="center"/>
    </xf>
    <xf numFmtId="3" fontId="66" fillId="5" borderId="8" xfId="0" applyNumberFormat="1" applyFont="1" applyFill="1" applyBorder="1" applyAlignment="1">
      <alignment horizontal="center" vertical="center" wrapText="1"/>
    </xf>
    <xf numFmtId="3" fontId="66" fillId="5" borderId="11" xfId="0" applyNumberFormat="1" applyFont="1" applyFill="1" applyBorder="1" applyAlignment="1">
      <alignment horizontal="center" vertical="center" wrapText="1"/>
    </xf>
    <xf numFmtId="3" fontId="66" fillId="5" borderId="20" xfId="0" applyNumberFormat="1" applyFont="1" applyFill="1" applyBorder="1" applyAlignment="1">
      <alignment horizontal="center" vertical="center" wrapText="1"/>
    </xf>
    <xf numFmtId="0" fontId="66" fillId="5" borderId="20" xfId="17360" applyFont="1" applyFill="1" applyBorder="1" applyAlignment="1">
      <alignment horizontal="center" vertical="center" wrapText="1"/>
    </xf>
    <xf numFmtId="164" fontId="66" fillId="5" borderId="26" xfId="17355" applyFont="1" applyFill="1" applyBorder="1" applyAlignment="1">
      <alignment horizontal="center" vertical="center" wrapText="1"/>
    </xf>
    <xf numFmtId="164" fontId="66" fillId="5" borderId="23" xfId="17355" applyFont="1" applyFill="1" applyBorder="1" applyAlignment="1">
      <alignment horizontal="center" vertical="center" wrapText="1"/>
    </xf>
    <xf numFmtId="164" fontId="66" fillId="5" borderId="0" xfId="17355" applyFont="1" applyFill="1" applyBorder="1" applyAlignment="1">
      <alignment horizontal="center" vertical="center" wrapText="1"/>
    </xf>
    <xf numFmtId="164" fontId="66" fillId="5" borderId="20" xfId="17355" applyFont="1" applyFill="1" applyBorder="1" applyAlignment="1">
      <alignment horizontal="center" vertical="center" wrapText="1"/>
    </xf>
    <xf numFmtId="0" fontId="28" fillId="5" borderId="1" xfId="32" applyFont="1" applyFill="1" applyBorder="1" applyAlignment="1">
      <alignment horizontal="right"/>
    </xf>
    <xf numFmtId="0" fontId="66" fillId="5" borderId="14" xfId="17360" applyFont="1" applyFill="1" applyBorder="1" applyAlignment="1">
      <alignment horizontal="left" wrapText="1"/>
    </xf>
    <xf numFmtId="0" fontId="66" fillId="5" borderId="20" xfId="17360" applyFont="1" applyFill="1" applyBorder="1" applyAlignment="1">
      <alignment horizontal="center" wrapText="1"/>
    </xf>
    <xf numFmtId="0" fontId="66" fillId="5" borderId="14" xfId="17360" applyFont="1" applyFill="1" applyBorder="1" applyAlignment="1">
      <alignment horizontal="center" vertical="center" wrapText="1"/>
    </xf>
    <xf numFmtId="0" fontId="68" fillId="3" borderId="52" xfId="2" applyFont="1" applyFill="1" applyBorder="1" applyAlignment="1">
      <alignment horizontal="center" vertical="center" wrapText="1"/>
    </xf>
    <xf numFmtId="0" fontId="68" fillId="3" borderId="52" xfId="0" applyFont="1" applyFill="1" applyBorder="1" applyAlignment="1">
      <alignment horizontal="center" vertical="center" wrapText="1"/>
    </xf>
    <xf numFmtId="0" fontId="68" fillId="3" borderId="52" xfId="0" applyFont="1" applyFill="1" applyBorder="1" applyAlignment="1">
      <alignment horizontal="center" vertical="center"/>
    </xf>
    <xf numFmtId="0" fontId="32" fillId="0" borderId="0" xfId="9" applyFont="1" applyAlignment="1">
      <alignment horizontal="left" vertical="top" wrapText="1"/>
    </xf>
    <xf numFmtId="0" fontId="32" fillId="2" borderId="0" xfId="17359" applyFont="1" applyFill="1" applyAlignment="1">
      <alignment horizontal="left" vertical="center"/>
    </xf>
    <xf numFmtId="0" fontId="32" fillId="0" borderId="0" xfId="9" applyFont="1" applyAlignment="1">
      <alignment horizontal="left"/>
    </xf>
    <xf numFmtId="0" fontId="32" fillId="2" borderId="0" xfId="9" applyFont="1" applyFill="1"/>
    <xf numFmtId="0" fontId="32" fillId="2" borderId="0" xfId="32" applyFont="1" applyFill="1"/>
    <xf numFmtId="0" fontId="67" fillId="0" borderId="22" xfId="0" applyFont="1" applyFill="1" applyBorder="1"/>
    <xf numFmtId="0" fontId="22" fillId="2" borderId="0" xfId="32" applyFont="1" applyFill="1"/>
    <xf numFmtId="0" fontId="32" fillId="0" borderId="0" xfId="32" applyFont="1"/>
    <xf numFmtId="0" fontId="27" fillId="0" borderId="0" xfId="32" applyFont="1"/>
    <xf numFmtId="0" fontId="53" fillId="0" borderId="0" xfId="32" applyFont="1"/>
    <xf numFmtId="0" fontId="32" fillId="0" borderId="0" xfId="32" applyFont="1" applyAlignment="1">
      <alignment horizontal="left" indent="1"/>
    </xf>
    <xf numFmtId="0" fontId="91" fillId="0" borderId="0" xfId="32" applyFont="1"/>
    <xf numFmtId="49" fontId="34" fillId="5" borderId="0" xfId="32" applyNumberFormat="1" applyFont="1" applyFill="1" applyBorder="1" applyAlignment="1">
      <alignment vertical="center"/>
    </xf>
    <xf numFmtId="0" fontId="66" fillId="3" borderId="23" xfId="0" applyFont="1" applyFill="1" applyBorder="1" applyAlignment="1">
      <alignment horizontal="center" vertical="center" wrapText="1"/>
    </xf>
    <xf numFmtId="0" fontId="22" fillId="0" borderId="0" xfId="17360" applyFont="1"/>
    <xf numFmtId="0" fontId="32" fillId="0" borderId="0" xfId="32" applyFont="1" applyAlignment="1">
      <alignment vertical="top"/>
    </xf>
    <xf numFmtId="0" fontId="22" fillId="0" borderId="0" xfId="32" applyFont="1"/>
    <xf numFmtId="0" fontId="32" fillId="2" borderId="0" xfId="2" applyFont="1" applyFill="1" applyAlignment="1">
      <alignment vertical="center"/>
    </xf>
    <xf numFmtId="0" fontId="32" fillId="2" borderId="0" xfId="2" applyFont="1" applyFill="1"/>
    <xf numFmtId="0" fontId="32" fillId="2" borderId="0" xfId="32" applyFont="1" applyFill="1" applyAlignment="1">
      <alignment vertical="center"/>
    </xf>
    <xf numFmtId="0" fontId="22" fillId="0" borderId="0" xfId="0" applyFont="1"/>
    <xf numFmtId="0" fontId="27" fillId="0" borderId="0" xfId="2" applyFont="1" applyAlignment="1">
      <alignment vertical="center"/>
    </xf>
    <xf numFmtId="0" fontId="32" fillId="6" borderId="0" xfId="2" applyFont="1" applyFill="1" applyAlignment="1">
      <alignment vertical="center"/>
    </xf>
    <xf numFmtId="0" fontId="32" fillId="0" borderId="0" xfId="32" applyFont="1" applyAlignment="1">
      <alignment horizontal="center"/>
    </xf>
    <xf numFmtId="0" fontId="32" fillId="0" borderId="0" xfId="32" applyFont="1" applyAlignment="1">
      <alignment horizontal="center" wrapText="1"/>
    </xf>
    <xf numFmtId="0" fontId="89" fillId="0" borderId="0" xfId="0" applyFont="1" applyAlignment="1">
      <alignment horizontal="left"/>
    </xf>
    <xf numFmtId="0" fontId="89" fillId="0" borderId="0" xfId="0" applyFont="1"/>
    <xf numFmtId="0" fontId="89" fillId="0" borderId="0" xfId="0" applyFont="1" applyFill="1" applyAlignment="1">
      <alignment horizontal="left" indent="1"/>
    </xf>
    <xf numFmtId="0" fontId="32" fillId="0" borderId="0" xfId="2" applyFont="1"/>
    <xf numFmtId="0" fontId="66" fillId="5" borderId="20" xfId="0" applyFont="1" applyFill="1" applyBorder="1" applyAlignment="1">
      <alignment horizontal="center" vertical="center" wrapText="1"/>
    </xf>
    <xf numFmtId="0" fontId="23" fillId="5" borderId="0" xfId="32" applyFont="1" applyFill="1" applyBorder="1" applyAlignment="1">
      <alignment horizontal="center"/>
    </xf>
    <xf numFmtId="0" fontId="93" fillId="0" borderId="0" xfId="0" applyFont="1"/>
    <xf numFmtId="0" fontId="68" fillId="5" borderId="0" xfId="0" applyFont="1" applyFill="1" applyBorder="1" applyAlignment="1">
      <alignment horizontal="center" vertical="center" wrapText="1"/>
    </xf>
    <xf numFmtId="0" fontId="28" fillId="5" borderId="0" xfId="9" applyFont="1" applyFill="1" applyBorder="1" applyAlignment="1">
      <alignment horizontal="left"/>
    </xf>
    <xf numFmtId="0" fontId="28" fillId="5" borderId="0" xfId="9" applyFont="1" applyFill="1" applyBorder="1" applyAlignment="1">
      <alignment horizontal="center"/>
    </xf>
    <xf numFmtId="0" fontId="28" fillId="5" borderId="0" xfId="9" applyFont="1" applyFill="1" applyBorder="1" applyAlignment="1">
      <alignment horizontal="right"/>
    </xf>
    <xf numFmtId="0" fontId="66" fillId="5" borderId="0" xfId="0" applyFont="1" applyFill="1" applyBorder="1" applyAlignment="1">
      <alignment wrapText="1"/>
    </xf>
    <xf numFmtId="0" fontId="66" fillId="5" borderId="41" xfId="0" applyFont="1" applyFill="1" applyBorder="1" applyAlignment="1">
      <alignment vertical="center" wrapText="1"/>
    </xf>
    <xf numFmtId="49" fontId="23" fillId="5" borderId="1" xfId="32" applyNumberFormat="1" applyFont="1" applyFill="1" applyBorder="1" applyAlignment="1">
      <alignment horizontal="right" vertical="center"/>
    </xf>
    <xf numFmtId="0" fontId="66" fillId="5" borderId="26" xfId="17360" applyFont="1" applyFill="1" applyBorder="1" applyAlignment="1">
      <alignment horizontal="left" vertical="center" wrapText="1"/>
    </xf>
    <xf numFmtId="0" fontId="66" fillId="5" borderId="0" xfId="17360" applyFont="1" applyFill="1" applyBorder="1" applyAlignment="1">
      <alignment horizontal="left" vertical="center" wrapText="1"/>
    </xf>
    <xf numFmtId="164" fontId="68" fillId="7" borderId="7" xfId="17355" applyFont="1" applyFill="1" applyBorder="1" applyAlignment="1">
      <alignment horizontal="left" wrapText="1"/>
    </xf>
    <xf numFmtId="0" fontId="23" fillId="3" borderId="1" xfId="0" applyFont="1" applyFill="1" applyBorder="1" applyAlignment="1">
      <alignment horizontal="right" vertical="center"/>
    </xf>
    <xf numFmtId="0" fontId="28" fillId="5" borderId="0" xfId="32" applyFont="1" applyFill="1" applyBorder="1" applyAlignment="1">
      <alignment horizontal="left" vertical="center"/>
    </xf>
    <xf numFmtId="0" fontId="23" fillId="5" borderId="0" xfId="32" applyFont="1" applyFill="1" applyBorder="1" applyAlignment="1">
      <alignment horizontal="left" vertical="center"/>
    </xf>
    <xf numFmtId="0" fontId="66" fillId="5" borderId="0" xfId="0" applyFont="1" applyFill="1" applyBorder="1" applyAlignment="1">
      <alignment vertical="top" wrapText="1"/>
    </xf>
    <xf numFmtId="164" fontId="66" fillId="5" borderId="20" xfId="17355" applyFont="1" applyFill="1" applyBorder="1" applyAlignment="1">
      <alignment horizontal="center" vertical="center" wrapText="1"/>
    </xf>
    <xf numFmtId="0" fontId="23" fillId="5" borderId="7" xfId="9" applyFont="1" applyFill="1" applyBorder="1" applyAlignment="1">
      <alignment horizontal="right"/>
    </xf>
    <xf numFmtId="0" fontId="23" fillId="5" borderId="1" xfId="9" applyFont="1" applyFill="1" applyBorder="1" applyAlignment="1">
      <alignment horizontal="right"/>
    </xf>
    <xf numFmtId="0" fontId="21" fillId="0" borderId="0" xfId="52055"/>
    <xf numFmtId="0" fontId="67" fillId="6" borderId="7" xfId="52055" applyFont="1" applyFill="1" applyBorder="1"/>
    <xf numFmtId="0" fontId="0" fillId="0" borderId="0" xfId="52055" applyFont="1"/>
    <xf numFmtId="0" fontId="81" fillId="6" borderId="59" xfId="52055" applyFont="1" applyFill="1" applyBorder="1"/>
    <xf numFmtId="0" fontId="94" fillId="2" borderId="0" xfId="0" applyFont="1" applyFill="1" applyBorder="1"/>
    <xf numFmtId="0" fontId="95" fillId="0" borderId="0" xfId="0" applyFont="1" applyFill="1" applyBorder="1" applyAlignment="1">
      <alignment horizontal="center"/>
    </xf>
    <xf numFmtId="0" fontId="95" fillId="0" borderId="0" xfId="0" applyFont="1" applyBorder="1" applyAlignment="1">
      <alignment horizontal="center"/>
    </xf>
    <xf numFmtId="0" fontId="95" fillId="0" borderId="0" xfId="0" applyFont="1" applyBorder="1"/>
    <xf numFmtId="0" fontId="96" fillId="0" borderId="67" xfId="0" applyFont="1" applyBorder="1" applyAlignment="1">
      <alignment horizontal="left" vertical="center"/>
    </xf>
    <xf numFmtId="0" fontId="95" fillId="0" borderId="67" xfId="0" applyFont="1" applyFill="1" applyBorder="1" applyAlignment="1">
      <alignment horizontal="center"/>
    </xf>
    <xf numFmtId="0" fontId="95" fillId="0" borderId="67" xfId="0" applyFont="1" applyBorder="1" applyAlignment="1">
      <alignment horizontal="center"/>
    </xf>
    <xf numFmtId="0" fontId="95" fillId="0" borderId="67" xfId="0" applyFont="1" applyBorder="1"/>
    <xf numFmtId="0" fontId="89" fillId="13" borderId="83" xfId="0" applyFont="1" applyFill="1" applyBorder="1" applyAlignment="1">
      <alignment horizontal="center" vertical="center"/>
    </xf>
    <xf numFmtId="0" fontId="89" fillId="13" borderId="83" xfId="0" applyFont="1" applyFill="1" applyBorder="1" applyAlignment="1">
      <alignment horizontal="center" vertical="center" wrapText="1"/>
    </xf>
    <xf numFmtId="0" fontId="89" fillId="13" borderId="84" xfId="0" applyFont="1" applyFill="1" applyBorder="1" applyAlignment="1">
      <alignment horizontal="center" vertical="center" wrapText="1"/>
    </xf>
    <xf numFmtId="0" fontId="89" fillId="2" borderId="85" xfId="0" applyFont="1" applyFill="1" applyBorder="1"/>
    <xf numFmtId="0" fontId="89" fillId="0" borderId="86" xfId="0" applyFont="1" applyFill="1" applyBorder="1" applyAlignment="1">
      <alignment horizontal="center"/>
    </xf>
    <xf numFmtId="0" fontId="89" fillId="0" borderId="78" xfId="0" applyFont="1" applyFill="1" applyBorder="1" applyAlignment="1">
      <alignment horizontal="center"/>
    </xf>
    <xf numFmtId="0" fontId="89" fillId="2" borderId="75" xfId="0" applyFont="1" applyFill="1" applyBorder="1" applyAlignment="1">
      <alignment horizontal="center"/>
    </xf>
    <xf numFmtId="0" fontId="89" fillId="2" borderId="87" xfId="0" applyFont="1" applyFill="1" applyBorder="1" applyAlignment="1">
      <alignment horizontal="center"/>
    </xf>
    <xf numFmtId="0" fontId="89" fillId="2" borderId="88" xfId="0" applyFont="1" applyFill="1" applyBorder="1" applyAlignment="1">
      <alignment horizontal="center"/>
    </xf>
    <xf numFmtId="0" fontId="0" fillId="0" borderId="0" xfId="0" applyFont="1"/>
    <xf numFmtId="0" fontId="98" fillId="2" borderId="85" xfId="0" applyFont="1" applyFill="1" applyBorder="1"/>
    <xf numFmtId="0" fontId="89" fillId="2" borderId="87" xfId="0" applyFont="1" applyFill="1" applyBorder="1"/>
    <xf numFmtId="0" fontId="89" fillId="2" borderId="88" xfId="0" applyFont="1" applyFill="1" applyBorder="1"/>
    <xf numFmtId="0" fontId="89" fillId="1" borderId="87" xfId="1" applyFont="1" applyFill="1" applyBorder="1" applyAlignment="1">
      <alignment horizontal="center" vertical="center" wrapText="1"/>
    </xf>
    <xf numFmtId="0" fontId="89" fillId="1" borderId="88" xfId="1" applyFont="1" applyFill="1" applyBorder="1" applyAlignment="1">
      <alignment horizontal="center" vertical="center" wrapText="1"/>
    </xf>
    <xf numFmtId="0" fontId="89" fillId="2" borderId="85" xfId="0" applyFont="1" applyFill="1" applyBorder="1" applyAlignment="1">
      <alignment vertical="top" wrapText="1"/>
    </xf>
    <xf numFmtId="0" fontId="100" fillId="0" borderId="0" xfId="0" applyFont="1"/>
    <xf numFmtId="0" fontId="89" fillId="2" borderId="85" xfId="0" applyFont="1" applyFill="1" applyBorder="1" applyAlignment="1">
      <alignment wrapText="1"/>
    </xf>
    <xf numFmtId="0" fontId="89" fillId="0" borderId="75" xfId="0" applyFont="1" applyFill="1" applyBorder="1" applyAlignment="1">
      <alignment horizontal="center"/>
    </xf>
    <xf numFmtId="0" fontId="89" fillId="0" borderId="87" xfId="0" applyFont="1" applyFill="1" applyBorder="1" applyAlignment="1">
      <alignment horizontal="center"/>
    </xf>
    <xf numFmtId="0" fontId="101" fillId="1" borderId="87" xfId="1" applyFont="1" applyFill="1" applyBorder="1" applyAlignment="1">
      <alignment horizontal="center" vertical="center" wrapText="1"/>
    </xf>
    <xf numFmtId="0" fontId="101" fillId="1" borderId="88" xfId="1" applyFont="1" applyFill="1" applyBorder="1" applyAlignment="1">
      <alignment horizontal="center" vertical="center" wrapText="1"/>
    </xf>
    <xf numFmtId="0" fontId="89" fillId="2" borderId="85" xfId="2" applyFont="1" applyFill="1" applyBorder="1" applyAlignment="1">
      <alignment horizontal="left"/>
    </xf>
    <xf numFmtId="0" fontId="89" fillId="0" borderId="85" xfId="2" applyFont="1" applyFill="1" applyBorder="1" applyAlignment="1">
      <alignment horizontal="left"/>
    </xf>
    <xf numFmtId="0" fontId="89" fillId="1" borderId="75" xfId="1" applyFont="1" applyFill="1" applyBorder="1" applyAlignment="1">
      <alignment horizontal="center" vertical="center" wrapText="1"/>
    </xf>
    <xf numFmtId="0" fontId="89" fillId="0" borderId="74" xfId="0" applyFont="1" applyBorder="1" applyAlignment="1">
      <alignment horizontal="center"/>
    </xf>
    <xf numFmtId="0" fontId="89" fillId="0" borderId="85" xfId="0" applyFont="1" applyFill="1" applyBorder="1"/>
    <xf numFmtId="0" fontId="89" fillId="0" borderId="88" xfId="0" applyFont="1" applyFill="1" applyBorder="1" applyAlignment="1">
      <alignment horizontal="center"/>
    </xf>
    <xf numFmtId="0" fontId="89" fillId="2" borderId="85" xfId="0" applyFont="1" applyFill="1" applyBorder="1" applyAlignment="1"/>
    <xf numFmtId="0" fontId="89" fillId="0" borderId="85" xfId="0" applyFont="1" applyFill="1" applyBorder="1" applyAlignment="1">
      <alignment vertical="top" wrapText="1"/>
    </xf>
    <xf numFmtId="0" fontId="89" fillId="1" borderId="78" xfId="1" applyFont="1" applyFill="1" applyBorder="1" applyAlignment="1">
      <alignment horizontal="center" vertical="center" wrapText="1"/>
    </xf>
    <xf numFmtId="0" fontId="89" fillId="0" borderId="75" xfId="0" applyFont="1" applyFill="1" applyBorder="1" applyAlignment="1">
      <alignment horizontal="center" vertical="center"/>
    </xf>
    <xf numFmtId="0" fontId="89" fillId="0" borderId="87" xfId="0" applyFont="1" applyFill="1" applyBorder="1" applyAlignment="1">
      <alignment horizontal="center" vertical="center"/>
    </xf>
    <xf numFmtId="0" fontId="89" fillId="0" borderId="88" xfId="0" applyFont="1" applyFill="1" applyBorder="1" applyAlignment="1">
      <alignment horizontal="center" vertical="center"/>
    </xf>
    <xf numFmtId="0" fontId="89" fillId="2" borderId="75" xfId="0" applyFont="1" applyFill="1" applyBorder="1" applyAlignment="1">
      <alignment horizontal="center" vertical="center"/>
    </xf>
    <xf numFmtId="0" fontId="89" fillId="0" borderId="87" xfId="1" applyFont="1" applyFill="1" applyBorder="1" applyAlignment="1">
      <alignment horizontal="center" vertical="center" wrapText="1"/>
    </xf>
    <xf numFmtId="0" fontId="89" fillId="2" borderId="87" xfId="0" applyFont="1" applyFill="1" applyBorder="1" applyAlignment="1">
      <alignment horizontal="center" vertical="center"/>
    </xf>
    <xf numFmtId="0" fontId="89" fillId="0" borderId="85" xfId="0" applyFont="1" applyFill="1" applyBorder="1" applyAlignment="1">
      <alignment wrapText="1"/>
    </xf>
    <xf numFmtId="0" fontId="89" fillId="2" borderId="88" xfId="0" applyFont="1" applyFill="1" applyBorder="1" applyAlignment="1">
      <alignment horizontal="center" vertical="center"/>
    </xf>
    <xf numFmtId="0" fontId="89" fillId="0" borderId="86" xfId="0" applyFont="1" applyFill="1" applyBorder="1" applyAlignment="1">
      <alignment horizontal="center" vertical="top" wrapText="1"/>
    </xf>
    <xf numFmtId="0" fontId="89" fillId="0" borderId="78" xfId="0" applyFont="1" applyFill="1" applyBorder="1" applyAlignment="1">
      <alignment horizontal="center" vertical="top" wrapText="1"/>
    </xf>
    <xf numFmtId="0" fontId="95" fillId="0" borderId="85" xfId="0" applyFont="1" applyBorder="1" applyAlignment="1">
      <alignment vertical="center"/>
    </xf>
    <xf numFmtId="0" fontId="89" fillId="0" borderId="78" xfId="0" applyFont="1" applyFill="1" applyBorder="1" applyAlignment="1">
      <alignment horizontal="center" vertical="center"/>
    </xf>
    <xf numFmtId="0" fontId="22" fillId="0" borderId="0" xfId="0" applyFont="1" applyFill="1"/>
    <xf numFmtId="0" fontId="0" fillId="0" borderId="0" xfId="0" applyFill="1"/>
    <xf numFmtId="0" fontId="95" fillId="2" borderId="85" xfId="0" applyFont="1" applyFill="1" applyBorder="1"/>
    <xf numFmtId="0" fontId="95" fillId="2" borderId="85" xfId="0" applyFont="1" applyFill="1" applyBorder="1" applyAlignment="1"/>
    <xf numFmtId="0" fontId="98" fillId="0" borderId="85" xfId="0" applyFont="1" applyFill="1" applyBorder="1" applyAlignment="1"/>
    <xf numFmtId="0" fontId="89" fillId="0" borderId="85" xfId="2" applyFont="1" applyFill="1" applyBorder="1" applyAlignment="1">
      <alignment horizontal="left" wrapText="1"/>
    </xf>
    <xf numFmtId="0" fontId="89" fillId="2" borderId="89" xfId="0" applyFont="1" applyFill="1" applyBorder="1" applyAlignment="1"/>
    <xf numFmtId="0" fontId="89" fillId="0" borderId="90" xfId="0" applyFont="1" applyFill="1" applyBorder="1" applyAlignment="1">
      <alignment horizontal="center"/>
    </xf>
    <xf numFmtId="0" fontId="89" fillId="0" borderId="91" xfId="0" applyFont="1" applyFill="1" applyBorder="1" applyAlignment="1">
      <alignment horizontal="center"/>
    </xf>
    <xf numFmtId="0" fontId="89" fillId="2" borderId="92" xfId="0" applyFont="1" applyFill="1" applyBorder="1" applyAlignment="1">
      <alignment horizontal="center"/>
    </xf>
    <xf numFmtId="0" fontId="89" fillId="2" borderId="93" xfId="0" applyFont="1" applyFill="1" applyBorder="1" applyAlignment="1">
      <alignment horizontal="center"/>
    </xf>
    <xf numFmtId="0" fontId="89" fillId="2" borderId="94" xfId="0" applyFont="1" applyFill="1" applyBorder="1"/>
    <xf numFmtId="0" fontId="89" fillId="0" borderId="66" xfId="0" applyFont="1" applyFill="1" applyBorder="1" applyAlignment="1">
      <alignment horizontal="center"/>
    </xf>
    <xf numFmtId="0" fontId="89" fillId="0" borderId="95" xfId="0" applyFont="1" applyFill="1" applyBorder="1"/>
    <xf numFmtId="0" fontId="89" fillId="2" borderId="82" xfId="0" applyFont="1" applyFill="1" applyBorder="1" applyAlignment="1">
      <alignment horizontal="center"/>
    </xf>
    <xf numFmtId="0" fontId="89" fillId="2" borderId="83" xfId="0" applyFont="1" applyFill="1" applyBorder="1" applyAlignment="1">
      <alignment horizontal="center"/>
    </xf>
    <xf numFmtId="0" fontId="89" fillId="2" borderId="0" xfId="0" applyFont="1" applyFill="1" applyBorder="1" applyAlignment="1">
      <alignment horizontal="center"/>
    </xf>
    <xf numFmtId="0" fontId="48" fillId="2" borderId="0" xfId="0" applyFont="1" applyFill="1" applyBorder="1"/>
    <xf numFmtId="0" fontId="89" fillId="2" borderId="0" xfId="0" applyFont="1" applyFill="1" applyAlignment="1">
      <alignment horizontal="center"/>
    </xf>
    <xf numFmtId="0" fontId="89" fillId="2" borderId="0" xfId="0" applyFont="1" applyFill="1"/>
    <xf numFmtId="0" fontId="95" fillId="2" borderId="0" xfId="0" applyFont="1" applyFill="1" applyBorder="1"/>
    <xf numFmtId="0" fontId="89" fillId="2" borderId="0" xfId="0" applyFont="1" applyFill="1" applyBorder="1"/>
    <xf numFmtId="0" fontId="0" fillId="2" borderId="0" xfId="0" applyFont="1" applyFill="1"/>
    <xf numFmtId="0" fontId="0" fillId="2" borderId="0" xfId="0" applyFill="1"/>
    <xf numFmtId="0" fontId="89" fillId="2" borderId="0" xfId="0" applyFont="1" applyFill="1" applyAlignment="1">
      <alignment horizontal="left"/>
    </xf>
    <xf numFmtId="0" fontId="89" fillId="0" borderId="0" xfId="0" applyFont="1" applyFill="1"/>
    <xf numFmtId="0" fontId="102" fillId="2" borderId="0" xfId="0" applyFont="1" applyFill="1" applyAlignment="1">
      <alignment wrapText="1"/>
    </xf>
    <xf numFmtId="0" fontId="0" fillId="0" borderId="0" xfId="0" applyFill="1" applyAlignment="1">
      <alignment horizontal="center"/>
    </xf>
    <xf numFmtId="0" fontId="0" fillId="0" borderId="0" xfId="0" applyFont="1" applyAlignment="1">
      <alignment horizontal="center"/>
    </xf>
    <xf numFmtId="0" fontId="89" fillId="0" borderId="0" xfId="0" applyFont="1" applyBorder="1"/>
    <xf numFmtId="0" fontId="96" fillId="0" borderId="0" xfId="0" applyFont="1" applyBorder="1" applyAlignment="1">
      <alignment horizontal="left" vertical="center"/>
    </xf>
    <xf numFmtId="0" fontId="89" fillId="1" borderId="77" xfId="1" applyFont="1" applyFill="1" applyBorder="1" applyAlignment="1">
      <alignment horizontal="center" vertical="center" wrapText="1"/>
    </xf>
    <xf numFmtId="0" fontId="89" fillId="2" borderId="4" xfId="0" applyFont="1" applyFill="1" applyBorder="1" applyAlignment="1">
      <alignment horizontal="center"/>
    </xf>
    <xf numFmtId="0" fontId="89" fillId="0" borderId="77" xfId="1" applyFont="1" applyFill="1" applyBorder="1" applyAlignment="1">
      <alignment horizontal="center" vertical="center" wrapText="1"/>
    </xf>
    <xf numFmtId="0" fontId="89" fillId="1" borderId="4" xfId="1" applyFont="1" applyFill="1" applyBorder="1" applyAlignment="1">
      <alignment horizontal="center" vertical="center" wrapText="1"/>
    </xf>
    <xf numFmtId="0" fontId="89" fillId="0" borderId="102" xfId="0" applyFont="1" applyFill="1" applyBorder="1" applyAlignment="1">
      <alignment horizontal="center"/>
    </xf>
    <xf numFmtId="0" fontId="89" fillId="1" borderId="101" xfId="1" applyFont="1" applyFill="1" applyBorder="1" applyAlignment="1">
      <alignment horizontal="center" vertical="center" wrapText="1"/>
    </xf>
    <xf numFmtId="0" fontId="89" fillId="1" borderId="83" xfId="1" applyFont="1" applyFill="1" applyBorder="1" applyAlignment="1">
      <alignment horizontal="center" vertical="center" wrapText="1"/>
    </xf>
    <xf numFmtId="0" fontId="89" fillId="1" borderId="103" xfId="1" applyFont="1" applyFill="1" applyBorder="1" applyAlignment="1">
      <alignment horizontal="center" vertical="center" wrapText="1"/>
    </xf>
    <xf numFmtId="0" fontId="89" fillId="0" borderId="84" xfId="0" applyFont="1" applyFill="1" applyBorder="1" applyAlignment="1">
      <alignment horizontal="center"/>
    </xf>
    <xf numFmtId="0" fontId="89" fillId="0" borderId="0" xfId="0" applyFont="1" applyFill="1" applyAlignment="1">
      <alignment horizontal="center"/>
    </xf>
    <xf numFmtId="0" fontId="89" fillId="0" borderId="0" xfId="0" applyFont="1" applyAlignment="1">
      <alignment horizontal="center"/>
    </xf>
    <xf numFmtId="0" fontId="28" fillId="0" borderId="0" xfId="32" applyFont="1" applyFill="1"/>
    <xf numFmtId="0" fontId="32" fillId="0" borderId="0" xfId="32" applyFont="1" applyFill="1"/>
    <xf numFmtId="0" fontId="89" fillId="0" borderId="85" xfId="0" applyFont="1" applyFill="1" applyBorder="1" applyAlignment="1"/>
    <xf numFmtId="0" fontId="81" fillId="6" borderId="8" xfId="0" applyFont="1" applyFill="1" applyBorder="1" applyAlignment="1" applyProtection="1">
      <alignment horizontal="left" wrapText="1"/>
      <protection locked="0"/>
    </xf>
    <xf numFmtId="0" fontId="81" fillId="6" borderId="11" xfId="0" applyFont="1" applyFill="1" applyBorder="1" applyAlignment="1" applyProtection="1">
      <alignment horizontal="left" wrapText="1"/>
      <protection locked="0"/>
    </xf>
    <xf numFmtId="0" fontId="81" fillId="5" borderId="7" xfId="0" applyFont="1" applyFill="1" applyBorder="1" applyAlignment="1" applyProtection="1">
      <alignment horizontal="left" wrapText="1"/>
      <protection locked="0"/>
    </xf>
    <xf numFmtId="0" fontId="81" fillId="6" borderId="7" xfId="0" applyFont="1" applyFill="1" applyBorder="1" applyAlignment="1" applyProtection="1">
      <alignment horizontal="left" wrapText="1"/>
      <protection locked="0"/>
    </xf>
    <xf numFmtId="0" fontId="0" fillId="9" borderId="0" xfId="0" applyFont="1" applyFill="1"/>
    <xf numFmtId="0" fontId="67" fillId="6" borderId="7" xfId="17360" applyFont="1" applyFill="1" applyBorder="1" applyAlignment="1">
      <alignment horizontal="left"/>
    </xf>
    <xf numFmtId="164" fontId="66" fillId="5" borderId="14" xfId="17355" applyFont="1" applyFill="1" applyBorder="1" applyAlignment="1">
      <alignment horizontal="center" vertical="center" wrapText="1"/>
    </xf>
    <xf numFmtId="164" fontId="66" fillId="5" borderId="26" xfId="17355" applyFont="1" applyFill="1" applyBorder="1" applyAlignment="1">
      <alignment horizontal="center" vertical="center" wrapText="1"/>
    </xf>
    <xf numFmtId="0" fontId="1" fillId="0" borderId="0" xfId="52056"/>
    <xf numFmtId="0" fontId="23" fillId="5" borderId="0" xfId="32" applyFont="1" applyFill="1" applyAlignment="1">
      <alignment vertical="center"/>
    </xf>
    <xf numFmtId="0" fontId="23" fillId="5" borderId="1" xfId="32" applyFont="1" applyFill="1" applyBorder="1"/>
    <xf numFmtId="0" fontId="66" fillId="5" borderId="16" xfId="32" applyFont="1" applyFill="1" applyBorder="1" applyAlignment="1">
      <alignment wrapText="1"/>
    </xf>
    <xf numFmtId="0" fontId="66" fillId="5" borderId="39" xfId="32" applyFont="1" applyFill="1" applyBorder="1" applyAlignment="1">
      <alignment wrapText="1"/>
    </xf>
    <xf numFmtId="0" fontId="66" fillId="5" borderId="17" xfId="32" applyFont="1" applyFill="1" applyBorder="1" applyAlignment="1">
      <alignment horizontal="left" wrapText="1"/>
    </xf>
    <xf numFmtId="164" fontId="66" fillId="3" borderId="44" xfId="52057" applyFont="1" applyFill="1" applyBorder="1" applyAlignment="1">
      <alignment vertical="center"/>
    </xf>
    <xf numFmtId="0" fontId="66" fillId="5" borderId="20" xfId="32" applyFont="1" applyFill="1" applyBorder="1" applyAlignment="1">
      <alignment wrapText="1"/>
    </xf>
    <xf numFmtId="0" fontId="66" fillId="5" borderId="20" xfId="0" applyFont="1" applyFill="1" applyBorder="1" applyAlignment="1">
      <alignment horizontal="center" vertical="center"/>
    </xf>
    <xf numFmtId="0" fontId="66" fillId="5" borderId="8" xfId="0" applyFont="1" applyFill="1" applyBorder="1" applyAlignment="1"/>
    <xf numFmtId="0" fontId="66" fillId="5" borderId="11" xfId="0" applyFont="1" applyFill="1" applyBorder="1" applyAlignment="1"/>
    <xf numFmtId="0" fontId="23" fillId="5" borderId="0" xfId="32" applyFont="1" applyFill="1" applyAlignment="1">
      <alignment horizontal="center"/>
    </xf>
    <xf numFmtId="49" fontId="28" fillId="5" borderId="0" xfId="32" applyNumberFormat="1" applyFont="1" applyFill="1" applyAlignment="1">
      <alignment horizontal="center"/>
    </xf>
    <xf numFmtId="0" fontId="23" fillId="5" borderId="52" xfId="9" applyFont="1" applyFill="1" applyBorder="1" applyAlignment="1">
      <alignment horizontal="center"/>
    </xf>
    <xf numFmtId="0" fontId="89" fillId="0" borderId="83" xfId="0" applyFont="1" applyFill="1" applyBorder="1" applyAlignment="1">
      <alignment horizontal="center" vertical="center"/>
    </xf>
    <xf numFmtId="0" fontId="89" fillId="0" borderId="83" xfId="0" applyFont="1" applyFill="1" applyBorder="1" applyAlignment="1">
      <alignment horizontal="center" vertical="center" wrapText="1"/>
    </xf>
    <xf numFmtId="0" fontId="89" fillId="0" borderId="84" xfId="0" applyFont="1" applyFill="1" applyBorder="1" applyAlignment="1">
      <alignment horizontal="center" vertical="center" wrapText="1"/>
    </xf>
    <xf numFmtId="0" fontId="66" fillId="5" borderId="23" xfId="0" applyFont="1" applyFill="1" applyBorder="1" applyAlignment="1">
      <alignment horizontal="center" vertical="center" wrapText="1"/>
    </xf>
    <xf numFmtId="0" fontId="66" fillId="5" borderId="23" xfId="0" applyFont="1" applyFill="1" applyBorder="1" applyAlignment="1">
      <alignment horizontal="center" vertical="center" wrapText="1"/>
    </xf>
    <xf numFmtId="0" fontId="66" fillId="5" borderId="25" xfId="0" applyFont="1" applyFill="1" applyBorder="1" applyAlignment="1">
      <alignment horizontal="center" vertical="center" wrapText="1"/>
    </xf>
    <xf numFmtId="164" fontId="66" fillId="5" borderId="14" xfId="17355" applyFont="1" applyFill="1" applyBorder="1" applyAlignment="1">
      <alignment horizontal="center" vertical="center" wrapText="1"/>
    </xf>
    <xf numFmtId="164" fontId="66" fillId="5" borderId="22" xfId="17355" applyFont="1" applyFill="1" applyBorder="1" applyAlignment="1">
      <alignment horizontal="center" vertical="center" wrapText="1"/>
    </xf>
    <xf numFmtId="0" fontId="73" fillId="5" borderId="7" xfId="32" applyFont="1" applyFill="1" applyBorder="1" applyAlignment="1">
      <alignment horizontal="center" vertical="center" wrapText="1"/>
    </xf>
    <xf numFmtId="0" fontId="73" fillId="5" borderId="7" xfId="32" applyFont="1" applyFill="1" applyBorder="1" applyAlignment="1">
      <alignment horizontal="center" vertical="center"/>
    </xf>
    <xf numFmtId="0" fontId="89" fillId="0" borderId="83" xfId="0" applyFont="1" applyFill="1" applyBorder="1" applyAlignment="1">
      <alignment horizontal="center"/>
    </xf>
    <xf numFmtId="0" fontId="66" fillId="5" borderId="7" xfId="0" applyFont="1" applyFill="1" applyBorder="1" applyAlignment="1">
      <alignment vertical="center" wrapText="1"/>
    </xf>
    <xf numFmtId="0" fontId="66" fillId="5" borderId="7" xfId="0" applyFont="1" applyFill="1" applyBorder="1" applyAlignment="1">
      <alignment horizontal="center" vertical="center" wrapText="1"/>
    </xf>
    <xf numFmtId="0" fontId="23" fillId="5" borderId="22" xfId="32" applyFont="1" applyFill="1" applyBorder="1" applyAlignment="1">
      <alignment vertical="center"/>
    </xf>
    <xf numFmtId="0" fontId="23" fillId="5" borderId="0" xfId="32" applyFont="1" applyFill="1" applyBorder="1" applyAlignment="1">
      <alignment vertical="center"/>
    </xf>
    <xf numFmtId="0" fontId="23" fillId="5" borderId="104" xfId="32" applyFont="1" applyFill="1" applyBorder="1" applyAlignment="1">
      <alignment vertical="center"/>
    </xf>
    <xf numFmtId="0" fontId="28" fillId="5" borderId="104" xfId="32" applyFont="1" applyFill="1" applyBorder="1" applyAlignment="1">
      <alignment vertical="center"/>
    </xf>
    <xf numFmtId="0" fontId="13" fillId="5" borderId="1" xfId="32" applyFont="1" applyFill="1" applyBorder="1" applyAlignment="1">
      <alignment vertical="center"/>
    </xf>
    <xf numFmtId="0" fontId="28" fillId="5" borderId="1" xfId="32" applyFont="1" applyFill="1" applyBorder="1" applyAlignment="1">
      <alignment vertical="center"/>
    </xf>
    <xf numFmtId="0" fontId="66" fillId="5" borderId="22" xfId="0" applyFont="1" applyFill="1" applyBorder="1" applyAlignment="1">
      <alignment vertical="center" wrapText="1"/>
    </xf>
    <xf numFmtId="0" fontId="23" fillId="5" borderId="1" xfId="32" applyFont="1" applyFill="1" applyBorder="1" applyAlignment="1">
      <alignment vertical="center"/>
    </xf>
    <xf numFmtId="0" fontId="72" fillId="0" borderId="7" xfId="17360" applyBorder="1"/>
    <xf numFmtId="0" fontId="22" fillId="0" borderId="7" xfId="17360" applyFont="1" applyBorder="1"/>
    <xf numFmtId="164" fontId="66" fillId="5" borderId="7" xfId="17355" applyFont="1" applyFill="1" applyBorder="1" applyAlignment="1">
      <alignment horizontal="center" vertical="center" wrapText="1"/>
    </xf>
    <xf numFmtId="0" fontId="0" fillId="0" borderId="7" xfId="0" applyBorder="1"/>
    <xf numFmtId="0" fontId="61" fillId="0" borderId="7" xfId="32" applyFont="1" applyBorder="1"/>
    <xf numFmtId="0" fontId="90" fillId="0" borderId="7" xfId="32" applyFont="1" applyBorder="1"/>
    <xf numFmtId="0" fontId="72" fillId="0" borderId="9" xfId="17360" applyBorder="1"/>
    <xf numFmtId="164" fontId="23" fillId="5" borderId="0" xfId="17355" applyFont="1" applyFill="1" applyBorder="1" applyAlignment="1">
      <alignment vertical="center"/>
    </xf>
    <xf numFmtId="0" fontId="84" fillId="5" borderId="7" xfId="0" applyFont="1" applyFill="1" applyBorder="1"/>
    <xf numFmtId="0" fontId="85" fillId="5" borderId="7" xfId="0" applyFont="1" applyFill="1" applyBorder="1"/>
    <xf numFmtId="164" fontId="85" fillId="5" borderId="7" xfId="17361" applyFont="1" applyFill="1" applyBorder="1"/>
    <xf numFmtId="0" fontId="39" fillId="5" borderId="7" xfId="0" applyFont="1" applyFill="1" applyBorder="1"/>
    <xf numFmtId="0" fontId="86" fillId="5" borderId="7" xfId="0" applyFont="1" applyFill="1" applyBorder="1"/>
    <xf numFmtId="164" fontId="83" fillId="5" borderId="7" xfId="17361" applyFont="1" applyFill="1" applyBorder="1" applyAlignment="1">
      <alignment horizontal="center" vertical="center" wrapText="1"/>
    </xf>
    <xf numFmtId="0" fontId="83" fillId="5" borderId="7" xfId="32" applyFont="1" applyFill="1" applyBorder="1" applyAlignment="1">
      <alignment horizontal="center" vertical="center" wrapText="1"/>
    </xf>
    <xf numFmtId="0" fontId="83" fillId="5" borderId="7" xfId="32" applyFont="1" applyFill="1" applyBorder="1" applyAlignment="1">
      <alignment horizontal="center" vertical="center"/>
    </xf>
    <xf numFmtId="164" fontId="66" fillId="5" borderId="7" xfId="17361" applyFont="1" applyFill="1" applyBorder="1" applyAlignment="1">
      <alignment horizontal="left" vertical="center" wrapText="1"/>
    </xf>
    <xf numFmtId="0" fontId="64" fillId="3" borderId="7" xfId="32" applyFont="1" applyFill="1" applyBorder="1" applyAlignment="1">
      <alignment vertical="center"/>
    </xf>
    <xf numFmtId="0" fontId="0" fillId="0" borderId="0" xfId="0" applyBorder="1"/>
    <xf numFmtId="0" fontId="22" fillId="0" borderId="0" xfId="0" applyFont="1" applyBorder="1"/>
    <xf numFmtId="164" fontId="85" fillId="5" borderId="8" xfId="17361" applyFont="1" applyFill="1" applyBorder="1"/>
    <xf numFmtId="0" fontId="83" fillId="5" borderId="8" xfId="32" applyFont="1" applyFill="1" applyBorder="1" applyAlignment="1">
      <alignment horizontal="center" vertical="center" wrapText="1"/>
    </xf>
    <xf numFmtId="0" fontId="65" fillId="5" borderId="8" xfId="32" applyFont="1" applyFill="1" applyBorder="1" applyAlignment="1">
      <alignment horizontal="center" vertical="center" wrapText="1"/>
    </xf>
    <xf numFmtId="0" fontId="0" fillId="4" borderId="0" xfId="0" applyFill="1" applyBorder="1"/>
    <xf numFmtId="0" fontId="22" fillId="4" borderId="0" xfId="0" applyFont="1" applyFill="1" applyBorder="1"/>
    <xf numFmtId="0" fontId="68" fillId="5" borderId="7" xfId="32" applyFont="1" applyFill="1" applyBorder="1" applyAlignment="1">
      <alignment horizontal="left"/>
    </xf>
    <xf numFmtId="0" fontId="83" fillId="5" borderId="7" xfId="32" applyFont="1" applyFill="1" applyBorder="1" applyAlignment="1">
      <alignment horizontal="center"/>
    </xf>
    <xf numFmtId="0" fontId="68" fillId="0" borderId="7" xfId="32" applyFont="1" applyFill="1" applyBorder="1" applyAlignment="1">
      <alignment horizontal="left"/>
    </xf>
    <xf numFmtId="0" fontId="67" fillId="0" borderId="7" xfId="0" applyFont="1" applyFill="1" applyBorder="1" applyAlignment="1">
      <alignment vertical="center" wrapText="1"/>
    </xf>
    <xf numFmtId="0" fontId="23" fillId="0" borderId="7" xfId="32" applyFont="1" applyFill="1" applyBorder="1" applyAlignment="1">
      <alignment horizontal="left"/>
    </xf>
    <xf numFmtId="0" fontId="83" fillId="5" borderId="7" xfId="32" applyFont="1" applyFill="1" applyBorder="1" applyAlignment="1">
      <alignment horizontal="left"/>
    </xf>
    <xf numFmtId="0" fontId="72" fillId="0" borderId="7" xfId="17360" applyFill="1" applyBorder="1"/>
    <xf numFmtId="0" fontId="23" fillId="5" borderId="22" xfId="32" applyFont="1" applyFill="1" applyBorder="1" applyAlignment="1">
      <alignment horizontal="left"/>
    </xf>
    <xf numFmtId="164" fontId="23" fillId="5" borderId="1" xfId="17361" applyFont="1" applyFill="1" applyBorder="1" applyAlignment="1">
      <alignment vertical="center"/>
    </xf>
    <xf numFmtId="164" fontId="23" fillId="5" borderId="1" xfId="17355" applyFont="1" applyFill="1" applyBorder="1" applyAlignment="1">
      <alignment horizontal="right" vertical="center"/>
    </xf>
    <xf numFmtId="0" fontId="22" fillId="0" borderId="0" xfId="17360" applyFont="1" applyBorder="1"/>
    <xf numFmtId="0" fontId="72" fillId="0" borderId="0" xfId="17360" applyBorder="1"/>
    <xf numFmtId="164" fontId="66" fillId="5" borderId="20" xfId="17355" applyFont="1" applyFill="1" applyBorder="1" applyAlignment="1">
      <alignment horizontal="center" wrapText="1"/>
    </xf>
    <xf numFmtId="164" fontId="66" fillId="5" borderId="22" xfId="17355" applyFont="1" applyFill="1" applyBorder="1" applyAlignment="1">
      <alignment horizontal="center" wrapText="1"/>
    </xf>
    <xf numFmtId="0" fontId="66" fillId="5" borderId="23" xfId="0" applyFont="1" applyFill="1" applyBorder="1" applyAlignment="1">
      <alignment horizontal="center" vertical="center" wrapText="1"/>
    </xf>
    <xf numFmtId="0" fontId="66" fillId="5" borderId="26" xfId="0" applyFont="1" applyFill="1" applyBorder="1" applyAlignment="1">
      <alignment horizontal="center" vertical="center" wrapText="1"/>
    </xf>
    <xf numFmtId="0" fontId="66" fillId="5" borderId="20" xfId="0" applyFont="1" applyFill="1" applyBorder="1" applyAlignment="1">
      <alignment horizontal="center" vertical="center" wrapText="1"/>
    </xf>
    <xf numFmtId="0" fontId="66" fillId="5" borderId="22" xfId="0" applyFont="1" applyFill="1" applyBorder="1" applyAlignment="1">
      <alignment horizontal="center" vertical="center" wrapText="1"/>
    </xf>
    <xf numFmtId="0" fontId="66" fillId="5" borderId="23" xfId="0" applyFont="1" applyFill="1" applyBorder="1" applyAlignment="1">
      <alignment horizontal="center" wrapText="1"/>
    </xf>
    <xf numFmtId="0" fontId="66" fillId="5" borderId="8"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23" fillId="5" borderId="1" xfId="32" applyFont="1" applyFill="1" applyBorder="1" applyAlignment="1">
      <alignment horizontal="center"/>
    </xf>
    <xf numFmtId="0" fontId="66" fillId="5" borderId="27" xfId="0" applyFont="1" applyFill="1" applyBorder="1" applyAlignment="1">
      <alignment horizontal="center" vertical="center" wrapText="1"/>
    </xf>
    <xf numFmtId="0" fontId="66" fillId="5" borderId="7" xfId="0" applyFont="1" applyFill="1" applyBorder="1" applyAlignment="1">
      <alignment horizontal="center" vertical="center" wrapText="1"/>
    </xf>
    <xf numFmtId="0" fontId="66" fillId="5" borderId="41" xfId="0" applyFont="1" applyFill="1" applyBorder="1" applyAlignment="1">
      <alignment horizontal="center" vertical="center" wrapText="1"/>
    </xf>
    <xf numFmtId="0" fontId="23" fillId="5" borderId="1" xfId="32" applyFont="1" applyFill="1" applyBorder="1" applyAlignment="1">
      <alignment horizontal="right"/>
    </xf>
    <xf numFmtId="0" fontId="66" fillId="5" borderId="41" xfId="17360" applyFont="1" applyFill="1" applyBorder="1" applyAlignment="1">
      <alignment horizontal="center" vertical="center" wrapText="1"/>
    </xf>
    <xf numFmtId="1" fontId="67" fillId="6" borderId="52" xfId="52059" applyNumberFormat="1" applyFont="1" applyFill="1" applyBorder="1" applyAlignment="1" applyProtection="1">
      <alignment horizontal="center"/>
      <protection locked="0"/>
    </xf>
    <xf numFmtId="1" fontId="66" fillId="7" borderId="52" xfId="52059" applyNumberFormat="1" applyFont="1" applyFill="1" applyBorder="1" applyAlignment="1" applyProtection="1">
      <alignment horizontal="center"/>
      <protection locked="0"/>
    </xf>
    <xf numFmtId="168" fontId="67" fillId="6" borderId="7" xfId="17355" applyNumberFormat="1" applyFont="1" applyFill="1" applyBorder="1"/>
    <xf numFmtId="1" fontId="71" fillId="6" borderId="7" xfId="17355" applyNumberFormat="1" applyFont="1" applyFill="1" applyBorder="1"/>
    <xf numFmtId="1" fontId="66" fillId="7" borderId="7" xfId="17355" applyNumberFormat="1" applyFont="1" applyFill="1" applyBorder="1"/>
    <xf numFmtId="1" fontId="23" fillId="5" borderId="0" xfId="9" applyNumberFormat="1" applyFont="1" applyFill="1" applyAlignment="1">
      <alignment horizontal="center"/>
    </xf>
    <xf numFmtId="1" fontId="28" fillId="5" borderId="52" xfId="9" applyNumberFormat="1" applyFont="1" applyFill="1" applyBorder="1" applyAlignment="1">
      <alignment horizontal="center"/>
    </xf>
    <xf numFmtId="1" fontId="66" fillId="7" borderId="52" xfId="17355" applyNumberFormat="1" applyFont="1" applyFill="1" applyBorder="1" applyAlignment="1">
      <alignment horizontal="center"/>
    </xf>
    <xf numFmtId="1" fontId="67" fillId="6" borderId="52" xfId="17355" applyNumberFormat="1" applyFont="1" applyFill="1" applyBorder="1" applyAlignment="1" applyProtection="1">
      <alignment horizontal="center" wrapText="1"/>
      <protection locked="0"/>
    </xf>
    <xf numFmtId="1" fontId="28" fillId="0" borderId="52" xfId="9" applyNumberFormat="1" applyFont="1" applyFill="1" applyBorder="1" applyAlignment="1">
      <alignment horizontal="center"/>
    </xf>
    <xf numFmtId="1" fontId="52" fillId="0" borderId="0" xfId="9" applyNumberFormat="1" applyFont="1"/>
    <xf numFmtId="1" fontId="28" fillId="5" borderId="0" xfId="17355" applyNumberFormat="1" applyFont="1" applyFill="1" applyAlignment="1">
      <alignment horizontal="center"/>
    </xf>
    <xf numFmtId="1" fontId="28" fillId="0" borderId="0" xfId="9" applyNumberFormat="1" applyFont="1" applyAlignment="1">
      <alignment horizontal="right"/>
    </xf>
    <xf numFmtId="1" fontId="52" fillId="0" borderId="0" xfId="2" applyNumberFormat="1" applyFont="1"/>
    <xf numFmtId="1" fontId="28" fillId="5" borderId="0" xfId="17355" applyNumberFormat="1" applyFont="1" applyFill="1"/>
    <xf numFmtId="1" fontId="28" fillId="0" borderId="0" xfId="9" applyNumberFormat="1" applyFont="1"/>
    <xf numFmtId="1" fontId="35" fillId="0" borderId="0" xfId="9" applyNumberFormat="1" applyFont="1"/>
    <xf numFmtId="1" fontId="66" fillId="5" borderId="7" xfId="17355" applyNumberFormat="1" applyFont="1" applyFill="1" applyBorder="1" applyAlignment="1">
      <alignment horizontal="left" vertical="top" wrapText="1" indent="1"/>
    </xf>
    <xf numFmtId="1" fontId="66" fillId="7" borderId="7" xfId="17355" applyNumberFormat="1" applyFont="1" applyFill="1" applyBorder="1" applyAlignment="1">
      <alignment horizontal="center"/>
    </xf>
    <xf numFmtId="1" fontId="28" fillId="5" borderId="0" xfId="9" applyNumberFormat="1" applyFont="1" applyFill="1" applyAlignment="1">
      <alignment horizontal="left" vertical="top" wrapText="1"/>
    </xf>
    <xf numFmtId="1" fontId="28" fillId="0" borderId="0" xfId="9" applyNumberFormat="1" applyFont="1" applyAlignment="1">
      <alignment horizontal="left" vertical="top" wrapText="1"/>
    </xf>
    <xf numFmtId="1" fontId="35" fillId="5" borderId="0" xfId="9" applyNumberFormat="1" applyFont="1" applyFill="1"/>
    <xf numFmtId="1" fontId="66" fillId="5" borderId="7" xfId="0" applyNumberFormat="1" applyFont="1" applyFill="1" applyBorder="1" applyAlignment="1">
      <alignment horizontal="left" vertical="top" wrapText="1" indent="1"/>
    </xf>
    <xf numFmtId="1" fontId="67" fillId="6" borderId="7" xfId="0" applyNumberFormat="1" applyFont="1" applyFill="1" applyBorder="1"/>
    <xf numFmtId="1" fontId="66" fillId="5" borderId="7" xfId="0" applyNumberFormat="1" applyFont="1" applyFill="1" applyBorder="1" applyAlignment="1">
      <alignment horizontal="center"/>
    </xf>
    <xf numFmtId="1" fontId="67" fillId="6" borderId="7" xfId="17355" applyNumberFormat="1" applyFont="1" applyFill="1" applyBorder="1" applyAlignment="1">
      <alignment horizontal="center" vertical="center"/>
    </xf>
    <xf numFmtId="1" fontId="52" fillId="5" borderId="0" xfId="9" applyNumberFormat="1" applyFont="1" applyFill="1" applyAlignment="1">
      <alignment vertical="center"/>
    </xf>
    <xf numFmtId="1" fontId="52" fillId="5" borderId="0" xfId="9" applyNumberFormat="1" applyFont="1" applyFill="1" applyAlignment="1">
      <alignment horizontal="left"/>
    </xf>
    <xf numFmtId="1" fontId="67" fillId="5" borderId="7" xfId="0" applyNumberFormat="1" applyFont="1" applyFill="1" applyBorder="1" applyAlignment="1" applyProtection="1">
      <alignment horizontal="center"/>
      <protection locked="0"/>
    </xf>
    <xf numFmtId="1" fontId="28" fillId="5" borderId="0" xfId="9" applyNumberFormat="1" applyFont="1" applyFill="1" applyAlignment="1">
      <alignment horizontal="center"/>
    </xf>
    <xf numFmtId="1" fontId="67" fillId="5" borderId="13" xfId="0" applyNumberFormat="1" applyFont="1" applyFill="1" applyBorder="1" applyAlignment="1" applyProtection="1">
      <alignment horizontal="center"/>
      <protection locked="0"/>
    </xf>
    <xf numFmtId="1" fontId="28" fillId="5" borderId="13" xfId="9" applyNumberFormat="1" applyFont="1" applyFill="1" applyBorder="1" applyAlignment="1">
      <alignment horizontal="center"/>
    </xf>
    <xf numFmtId="1" fontId="67" fillId="6" borderId="20" xfId="0" applyNumberFormat="1" applyFont="1" applyFill="1" applyBorder="1"/>
    <xf numFmtId="1" fontId="67" fillId="6" borderId="20" xfId="17355" applyNumberFormat="1" applyFont="1" applyFill="1" applyBorder="1"/>
    <xf numFmtId="1" fontId="67" fillId="6" borderId="21" xfId="17355" applyNumberFormat="1" applyFont="1" applyFill="1" applyBorder="1"/>
    <xf numFmtId="1" fontId="21" fillId="2" borderId="0" xfId="9" applyNumberFormat="1" applyFill="1"/>
    <xf numFmtId="1" fontId="29" fillId="5" borderId="0" xfId="9" applyNumberFormat="1" applyFont="1" applyFill="1"/>
    <xf numFmtId="1" fontId="13" fillId="5" borderId="0" xfId="17355" applyNumberFormat="1" applyFont="1" applyFill="1"/>
    <xf numFmtId="1" fontId="66" fillId="5" borderId="7" xfId="17355" applyNumberFormat="1" applyFont="1" applyFill="1" applyBorder="1" applyAlignment="1">
      <alignment horizontal="center" wrapText="1"/>
    </xf>
    <xf numFmtId="1" fontId="67" fillId="5" borderId="7" xfId="17355" applyNumberFormat="1" applyFont="1" applyFill="1" applyBorder="1"/>
    <xf numFmtId="1" fontId="66" fillId="5" borderId="22" xfId="17355" applyNumberFormat="1" applyFont="1" applyFill="1" applyBorder="1" applyAlignment="1">
      <alignment horizontal="center" wrapText="1"/>
    </xf>
    <xf numFmtId="1" fontId="67" fillId="6" borderId="7" xfId="17355" applyNumberFormat="1" applyFont="1" applyFill="1" applyBorder="1" applyAlignment="1">
      <alignment horizontal="center"/>
    </xf>
    <xf numFmtId="1" fontId="67" fillId="3" borderId="7" xfId="17355" applyNumberFormat="1" applyFont="1" applyFill="1" applyBorder="1"/>
    <xf numFmtId="1" fontId="67" fillId="13" borderId="7" xfId="17355" applyNumberFormat="1" applyFont="1" applyFill="1" applyBorder="1"/>
    <xf numFmtId="1" fontId="66" fillId="7" borderId="19" xfId="17355" applyNumberFormat="1" applyFont="1" applyFill="1" applyBorder="1" applyAlignment="1">
      <alignment horizontal="center"/>
    </xf>
    <xf numFmtId="14" fontId="67" fillId="0" borderId="7" xfId="0" applyNumberFormat="1" applyFont="1" applyFill="1" applyBorder="1"/>
    <xf numFmtId="1" fontId="67" fillId="0" borderId="22" xfId="17355" applyNumberFormat="1" applyFont="1" applyFill="1" applyBorder="1"/>
    <xf numFmtId="1" fontId="28" fillId="0" borderId="0" xfId="17355" applyNumberFormat="1" applyFont="1" applyAlignment="1">
      <alignment horizontal="center" vertical="center"/>
    </xf>
    <xf numFmtId="1" fontId="46" fillId="0" borderId="0" xfId="17355" applyNumberFormat="1" applyFont="1" applyAlignment="1">
      <alignment horizontal="center" vertical="center" wrapText="1"/>
    </xf>
    <xf numFmtId="1" fontId="23" fillId="0" borderId="0" xfId="17355" applyNumberFormat="1" applyFont="1" applyAlignment="1">
      <alignment horizontal="center" vertical="center" wrapText="1"/>
    </xf>
    <xf numFmtId="1" fontId="48" fillId="0" borderId="0" xfId="17355" applyNumberFormat="1" applyFont="1" applyAlignment="1">
      <alignment vertical="center"/>
    </xf>
    <xf numFmtId="1" fontId="28" fillId="0" borderId="0" xfId="17355" applyNumberFormat="1" applyFont="1" applyAlignment="1">
      <alignment vertical="center"/>
    </xf>
    <xf numFmtId="1" fontId="21" fillId="5" borderId="0" xfId="17355" applyNumberFormat="1" applyFont="1" applyFill="1"/>
    <xf numFmtId="1" fontId="21" fillId="0" borderId="0" xfId="17355" applyNumberFormat="1" applyFont="1"/>
    <xf numFmtId="1" fontId="66" fillId="5" borderId="20" xfId="17355" applyNumberFormat="1" applyFont="1" applyFill="1" applyBorder="1" applyAlignment="1">
      <alignment vertical="center" wrapText="1"/>
    </xf>
    <xf numFmtId="1" fontId="66" fillId="5" borderId="23" xfId="17355" applyNumberFormat="1" applyFont="1" applyFill="1" applyBorder="1" applyAlignment="1">
      <alignment vertical="center" wrapText="1"/>
    </xf>
    <xf numFmtId="1" fontId="28" fillId="2" borderId="0" xfId="17355" applyNumberFormat="1" applyFont="1" applyFill="1" applyAlignment="1">
      <alignment horizontal="left" vertical="center"/>
    </xf>
    <xf numFmtId="1" fontId="28" fillId="2" borderId="0" xfId="17355" applyNumberFormat="1" applyFont="1" applyFill="1" applyAlignment="1">
      <alignment horizontal="left" vertical="center" wrapText="1"/>
    </xf>
    <xf numFmtId="1" fontId="28" fillId="5" borderId="0" xfId="17355" applyNumberFormat="1" applyFont="1" applyFill="1" applyAlignment="1">
      <alignment vertical="center"/>
    </xf>
    <xf numFmtId="1" fontId="23" fillId="5" borderId="0" xfId="17355" applyNumberFormat="1" applyFont="1" applyFill="1" applyAlignment="1">
      <alignment horizontal="center" vertical="center" wrapText="1"/>
    </xf>
    <xf numFmtId="1" fontId="28" fillId="5" borderId="0" xfId="17355" applyNumberFormat="1" applyFont="1" applyFill="1" applyAlignment="1">
      <alignment horizontal="center" vertical="center"/>
    </xf>
    <xf numFmtId="1" fontId="28" fillId="2" borderId="0" xfId="17355" applyNumberFormat="1" applyFont="1" applyFill="1" applyAlignment="1">
      <alignment vertical="center"/>
    </xf>
    <xf numFmtId="1" fontId="66" fillId="7" borderId="9" xfId="0" applyNumberFormat="1" applyFont="1" applyFill="1" applyBorder="1" applyAlignment="1">
      <alignment horizontal="center"/>
    </xf>
    <xf numFmtId="1" fontId="67" fillId="6" borderId="7" xfId="17355" applyNumberFormat="1" applyFont="1" applyFill="1" applyBorder="1" applyAlignment="1"/>
    <xf numFmtId="1" fontId="67" fillId="6" borderId="22" xfId="0" applyNumberFormat="1" applyFont="1" applyFill="1" applyBorder="1"/>
    <xf numFmtId="1" fontId="66" fillId="5" borderId="12" xfId="0" applyNumberFormat="1" applyFont="1" applyFill="1" applyBorder="1" applyAlignment="1">
      <alignment horizontal="center" vertical="center" wrapText="1"/>
    </xf>
    <xf numFmtId="1" fontId="50" fillId="0" borderId="0" xfId="32" applyNumberFormat="1" applyFont="1" applyAlignment="1">
      <alignment vertical="top" wrapText="1"/>
    </xf>
    <xf numFmtId="1" fontId="25" fillId="0" borderId="0" xfId="32" applyNumberFormat="1" applyFont="1" applyAlignment="1">
      <alignment vertical="top"/>
    </xf>
    <xf numFmtId="1" fontId="66" fillId="7" borderId="7" xfId="0" applyNumberFormat="1" applyFont="1" applyFill="1" applyBorder="1" applyAlignment="1">
      <alignment horizontal="center"/>
    </xf>
    <xf numFmtId="164" fontId="23" fillId="5" borderId="1" xfId="17355" applyFont="1" applyFill="1" applyBorder="1" applyAlignment="1">
      <alignment horizontal="right"/>
    </xf>
    <xf numFmtId="1" fontId="66" fillId="7" borderId="24" xfId="0" applyNumberFormat="1" applyFont="1" applyFill="1" applyBorder="1" applyAlignment="1">
      <alignment horizontal="center"/>
    </xf>
    <xf numFmtId="1" fontId="28" fillId="9" borderId="0" xfId="17355" applyNumberFormat="1" applyFont="1" applyFill="1"/>
    <xf numFmtId="1" fontId="66" fillId="5" borderId="12" xfId="17355" applyNumberFormat="1" applyFont="1" applyFill="1" applyBorder="1" applyAlignment="1">
      <alignment vertical="center" wrapText="1"/>
    </xf>
    <xf numFmtId="1" fontId="66" fillId="5" borderId="25" xfId="17355" applyNumberFormat="1" applyFont="1" applyFill="1" applyBorder="1" applyAlignment="1">
      <alignment vertical="center" wrapText="1"/>
    </xf>
    <xf numFmtId="1" fontId="66" fillId="5" borderId="14" xfId="17355" applyNumberFormat="1" applyFont="1" applyFill="1" applyBorder="1" applyAlignment="1">
      <alignment vertical="center" wrapText="1"/>
    </xf>
    <xf numFmtId="0" fontId="0" fillId="0" borderId="0" xfId="0" applyAlignment="1">
      <alignment horizontal="center" vertical="center"/>
    </xf>
    <xf numFmtId="1" fontId="66" fillId="5" borderId="20" xfId="17355" applyNumberFormat="1" applyFont="1" applyFill="1" applyBorder="1" applyAlignment="1">
      <alignment horizontal="center" wrapText="1"/>
    </xf>
    <xf numFmtId="1" fontId="67" fillId="9" borderId="8" xfId="17355" applyNumberFormat="1" applyFont="1" applyFill="1" applyBorder="1" applyAlignment="1"/>
    <xf numFmtId="1" fontId="67" fillId="9" borderId="11" xfId="17355" applyNumberFormat="1" applyFont="1" applyFill="1" applyBorder="1" applyAlignment="1"/>
    <xf numFmtId="1" fontId="66" fillId="5" borderId="20" xfId="17355" applyNumberFormat="1" applyFont="1" applyFill="1" applyBorder="1" applyAlignment="1">
      <alignment horizontal="center" vertical="center" wrapText="1"/>
    </xf>
    <xf numFmtId="1" fontId="28" fillId="0" borderId="0" xfId="32" applyNumberFormat="1" applyFont="1"/>
    <xf numFmtId="1" fontId="67" fillId="6" borderId="7" xfId="17361" applyNumberFormat="1" applyFont="1" applyFill="1" applyBorder="1"/>
    <xf numFmtId="1" fontId="67" fillId="5" borderId="7" xfId="17361" applyNumberFormat="1" applyFont="1" applyFill="1" applyBorder="1"/>
    <xf numFmtId="1" fontId="67" fillId="5" borderId="14" xfId="0" applyNumberFormat="1" applyFont="1" applyFill="1" applyBorder="1"/>
    <xf numFmtId="1" fontId="67" fillId="5" borderId="7" xfId="0" applyNumberFormat="1" applyFont="1" applyFill="1" applyBorder="1"/>
    <xf numFmtId="3" fontId="66" fillId="7" borderId="7" xfId="0" applyNumberFormat="1" applyFont="1" applyFill="1" applyBorder="1" applyAlignment="1">
      <alignment horizontal="center" vertical="center"/>
    </xf>
    <xf numFmtId="1" fontId="66" fillId="7" borderId="7" xfId="17355" applyNumberFormat="1" applyFont="1" applyFill="1" applyBorder="1" applyAlignment="1">
      <alignment wrapText="1"/>
    </xf>
    <xf numFmtId="1" fontId="67" fillId="5" borderId="7" xfId="17360" applyNumberFormat="1" applyFont="1" applyFill="1" applyBorder="1"/>
    <xf numFmtId="1" fontId="67" fillId="6" borderId="7" xfId="17355" applyNumberFormat="1" applyFont="1" applyFill="1" applyBorder="1" applyAlignment="1" applyProtection="1">
      <alignment wrapText="1"/>
      <protection locked="0"/>
    </xf>
    <xf numFmtId="1" fontId="67" fillId="2" borderId="7" xfId="17355" applyNumberFormat="1" applyFont="1" applyFill="1" applyBorder="1" applyAlignment="1" applyProtection="1">
      <alignment horizontal="center"/>
      <protection locked="0"/>
    </xf>
    <xf numFmtId="1" fontId="67" fillId="3" borderId="7" xfId="17355" applyNumberFormat="1" applyFont="1" applyFill="1" applyBorder="1" applyAlignment="1" applyProtection="1">
      <alignment horizontal="center"/>
      <protection locked="0"/>
    </xf>
    <xf numFmtId="1" fontId="66" fillId="3" borderId="7" xfId="17355" applyNumberFormat="1" applyFont="1" applyFill="1" applyBorder="1" applyAlignment="1">
      <alignment horizontal="center"/>
    </xf>
    <xf numFmtId="1" fontId="66" fillId="7" borderId="7" xfId="17355" applyNumberFormat="1" applyFont="1" applyFill="1" applyBorder="1" applyAlignment="1">
      <alignment horizontal="left" wrapText="1"/>
    </xf>
    <xf numFmtId="1" fontId="66" fillId="2" borderId="7" xfId="17355" applyNumberFormat="1" applyFont="1" applyFill="1" applyBorder="1" applyAlignment="1">
      <alignment horizontal="center"/>
    </xf>
    <xf numFmtId="1" fontId="66" fillId="7" borderId="7" xfId="17355" applyNumberFormat="1" applyFont="1" applyFill="1" applyBorder="1" applyAlignment="1">
      <alignment horizontal="left"/>
    </xf>
    <xf numFmtId="1" fontId="66" fillId="7" borderId="12" xfId="17355" applyNumberFormat="1" applyFont="1" applyFill="1" applyBorder="1" applyAlignment="1">
      <alignment horizontal="left"/>
    </xf>
    <xf numFmtId="1" fontId="67" fillId="6" borderId="7" xfId="17355" applyNumberFormat="1" applyFont="1" applyFill="1" applyBorder="1" applyAlignment="1">
      <alignment horizontal="left" wrapText="1"/>
    </xf>
    <xf numFmtId="1" fontId="67" fillId="0" borderId="7" xfId="17361" applyNumberFormat="1" applyFont="1" applyFill="1" applyBorder="1"/>
    <xf numFmtId="1" fontId="66" fillId="2" borderId="7" xfId="17355" applyNumberFormat="1" applyFont="1" applyFill="1" applyBorder="1" applyAlignment="1">
      <alignment horizontal="left" wrapText="1"/>
    </xf>
    <xf numFmtId="1" fontId="66" fillId="2" borderId="7" xfId="17355" applyNumberFormat="1" applyFont="1" applyFill="1" applyBorder="1" applyAlignment="1">
      <alignment horizontal="left"/>
    </xf>
    <xf numFmtId="1" fontId="66" fillId="5" borderId="7" xfId="17355" applyNumberFormat="1" applyFont="1" applyFill="1" applyBorder="1" applyAlignment="1">
      <alignment horizontal="center" vertical="center" wrapText="1"/>
    </xf>
    <xf numFmtId="1" fontId="77" fillId="5" borderId="7" xfId="32" applyNumberFormat="1" applyFont="1" applyFill="1" applyBorder="1" applyAlignment="1">
      <alignment wrapText="1"/>
    </xf>
    <xf numFmtId="1" fontId="76" fillId="0" borderId="7" xfId="17355" applyNumberFormat="1" applyFont="1" applyFill="1" applyBorder="1" applyAlignment="1" applyProtection="1">
      <alignment wrapText="1"/>
      <protection locked="0"/>
    </xf>
    <xf numFmtId="1" fontId="75" fillId="5" borderId="7" xfId="17355" applyNumberFormat="1" applyFont="1" applyFill="1" applyBorder="1" applyAlignment="1">
      <alignment horizontal="left"/>
    </xf>
    <xf numFmtId="1" fontId="67" fillId="0" borderId="7" xfId="17355" applyNumberFormat="1" applyFont="1" applyFill="1" applyBorder="1" applyAlignment="1"/>
    <xf numFmtId="1" fontId="67" fillId="5" borderId="7" xfId="17355" applyNumberFormat="1" applyFont="1" applyFill="1" applyBorder="1" applyAlignment="1"/>
    <xf numFmtId="1" fontId="66" fillId="5" borderId="7" xfId="17355" applyNumberFormat="1" applyFont="1" applyFill="1" applyBorder="1" applyAlignment="1">
      <alignment horizontal="left"/>
    </xf>
    <xf numFmtId="1" fontId="81" fillId="7" borderId="7" xfId="17355" applyNumberFormat="1" applyFont="1" applyFill="1" applyBorder="1" applyAlignment="1">
      <alignment wrapText="1"/>
    </xf>
    <xf numFmtId="1" fontId="68" fillId="7" borderId="7" xfId="17355" applyNumberFormat="1" applyFont="1" applyFill="1" applyBorder="1" applyAlignment="1">
      <alignment wrapText="1"/>
    </xf>
    <xf numFmtId="1" fontId="61" fillId="0" borderId="7" xfId="32" applyNumberFormat="1" applyFont="1" applyBorder="1"/>
    <xf numFmtId="1" fontId="23" fillId="5" borderId="0" xfId="32" applyNumberFormat="1" applyFont="1" applyFill="1" applyAlignment="1">
      <alignment horizontal="left"/>
    </xf>
    <xf numFmtId="1" fontId="66" fillId="6" borderId="7" xfId="17355" applyNumberFormat="1" applyFont="1" applyFill="1" applyBorder="1" applyAlignment="1">
      <alignment horizontal="center"/>
    </xf>
    <xf numFmtId="1" fontId="66" fillId="7" borderId="7" xfId="17361" applyNumberFormat="1" applyFont="1" applyFill="1" applyBorder="1" applyAlignment="1">
      <alignment horizontal="center"/>
    </xf>
    <xf numFmtId="1" fontId="67" fillId="6" borderId="7" xfId="17360" applyNumberFormat="1" applyFont="1" applyFill="1" applyBorder="1"/>
    <xf numFmtId="1" fontId="66" fillId="7" borderId="7" xfId="17360" applyNumberFormat="1" applyFont="1" applyFill="1" applyBorder="1" applyAlignment="1">
      <alignment horizontal="center"/>
    </xf>
    <xf numFmtId="1" fontId="66" fillId="7" borderId="7" xfId="17361" applyNumberFormat="1" applyFont="1" applyFill="1" applyBorder="1" applyAlignment="1">
      <alignment horizontal="left"/>
    </xf>
    <xf numFmtId="1" fontId="64" fillId="3" borderId="7" xfId="32" applyNumberFormat="1" applyFont="1" applyFill="1" applyBorder="1" applyAlignment="1">
      <alignment vertical="center"/>
    </xf>
    <xf numFmtId="1" fontId="65" fillId="5" borderId="8" xfId="32" applyNumberFormat="1" applyFont="1" applyFill="1" applyBorder="1" applyAlignment="1">
      <alignment horizontal="center" vertical="center" wrapText="1"/>
    </xf>
    <xf numFmtId="1" fontId="66" fillId="0" borderId="7" xfId="17361" applyNumberFormat="1" applyFont="1" applyFill="1" applyBorder="1" applyAlignment="1">
      <alignment horizontal="center"/>
    </xf>
    <xf numFmtId="1" fontId="39" fillId="5" borderId="7" xfId="0" applyNumberFormat="1" applyFont="1" applyFill="1" applyBorder="1"/>
    <xf numFmtId="1" fontId="66" fillId="5" borderId="7" xfId="17361" applyNumberFormat="1" applyFont="1" applyFill="1" applyBorder="1" applyAlignment="1">
      <alignment horizontal="center"/>
    </xf>
    <xf numFmtId="1" fontId="0" fillId="0" borderId="7" xfId="0" applyNumberFormat="1" applyBorder="1"/>
    <xf numFmtId="1" fontId="65" fillId="5" borderId="7" xfId="32" applyNumberFormat="1" applyFont="1" applyFill="1" applyBorder="1" applyAlignment="1">
      <alignment horizontal="center" vertical="center" wrapText="1"/>
    </xf>
    <xf numFmtId="1" fontId="66" fillId="7" borderId="8" xfId="17361" applyNumberFormat="1" applyFont="1" applyFill="1" applyBorder="1" applyAlignment="1">
      <alignment horizontal="center"/>
    </xf>
    <xf numFmtId="1" fontId="66" fillId="0" borderId="8" xfId="17361" applyNumberFormat="1" applyFont="1" applyFill="1" applyBorder="1" applyAlignment="1">
      <alignment horizontal="center"/>
    </xf>
    <xf numFmtId="1" fontId="66" fillId="7" borderId="8" xfId="17355" applyNumberFormat="1" applyFont="1" applyFill="1" applyBorder="1" applyAlignment="1">
      <alignment horizontal="center"/>
    </xf>
    <xf numFmtId="1" fontId="66" fillId="5" borderId="7" xfId="17361" applyNumberFormat="1" applyFont="1" applyFill="1" applyBorder="1" applyAlignment="1">
      <alignment horizontal="left" vertical="center" wrapText="1"/>
    </xf>
    <xf numFmtId="1" fontId="66" fillId="5" borderId="7" xfId="17361" applyNumberFormat="1" applyFont="1" applyFill="1" applyBorder="1" applyAlignment="1">
      <alignment horizontal="center" vertical="center" wrapText="1"/>
    </xf>
    <xf numFmtId="1" fontId="43" fillId="3" borderId="7" xfId="32" applyNumberFormat="1" applyFont="1" applyFill="1" applyBorder="1" applyAlignment="1">
      <alignment vertical="center" wrapText="1"/>
    </xf>
    <xf numFmtId="1" fontId="64" fillId="3" borderId="7" xfId="32" applyNumberFormat="1" applyFont="1" applyFill="1" applyBorder="1" applyAlignment="1">
      <alignment vertical="center" wrapText="1"/>
    </xf>
    <xf numFmtId="1" fontId="64" fillId="3" borderId="7" xfId="32" applyNumberFormat="1" applyFont="1" applyFill="1" applyBorder="1" applyAlignment="1">
      <alignment horizontal="center" vertical="center"/>
    </xf>
    <xf numFmtId="1" fontId="43" fillId="3" borderId="7" xfId="32" applyNumberFormat="1" applyFont="1" applyFill="1" applyBorder="1" applyAlignment="1">
      <alignment horizontal="center" vertical="center" wrapText="1"/>
    </xf>
    <xf numFmtId="1" fontId="64" fillId="3" borderId="7" xfId="32" applyNumberFormat="1" applyFont="1" applyFill="1" applyBorder="1" applyAlignment="1">
      <alignment horizontal="center" vertical="center" wrapText="1"/>
    </xf>
    <xf numFmtId="1" fontId="79" fillId="0" borderId="7" xfId="32" applyNumberFormat="1" applyFont="1" applyBorder="1" applyAlignment="1">
      <alignment vertical="center"/>
    </xf>
    <xf numFmtId="1" fontId="80" fillId="0" borderId="7" xfId="32" applyNumberFormat="1" applyFont="1" applyBorder="1" applyAlignment="1">
      <alignment horizontal="center" vertical="center"/>
    </xf>
    <xf numFmtId="1" fontId="80" fillId="0" borderId="7" xfId="32" applyNumberFormat="1" applyFont="1" applyBorder="1" applyAlignment="1">
      <alignment vertical="center"/>
    </xf>
    <xf numFmtId="1" fontId="80" fillId="0" borderId="7" xfId="32" applyNumberFormat="1" applyFont="1" applyBorder="1"/>
    <xf numFmtId="1" fontId="80" fillId="0" borderId="7" xfId="32" applyNumberFormat="1" applyFont="1" applyBorder="1" applyAlignment="1">
      <alignment horizontal="center"/>
    </xf>
    <xf numFmtId="1" fontId="74" fillId="0" borderId="7" xfId="32" applyNumberFormat="1" applyFont="1" applyBorder="1"/>
    <xf numFmtId="1" fontId="67" fillId="6" borderId="8" xfId="17355" applyNumberFormat="1" applyFont="1" applyFill="1" applyBorder="1"/>
    <xf numFmtId="1" fontId="66" fillId="0" borderId="7" xfId="17361" applyNumberFormat="1" applyFont="1" applyFill="1" applyBorder="1" applyAlignment="1">
      <alignment horizontal="center" vertical="center" wrapText="1"/>
    </xf>
    <xf numFmtId="1" fontId="66" fillId="7" borderId="7" xfId="17361" applyNumberFormat="1" applyFont="1" applyFill="1" applyBorder="1"/>
    <xf numFmtId="1" fontId="44" fillId="0" borderId="7" xfId="32" applyNumberFormat="1" applyFont="1" applyBorder="1" applyAlignment="1">
      <alignment vertical="center"/>
    </xf>
    <xf numFmtId="1" fontId="44" fillId="5" borderId="7" xfId="32" applyNumberFormat="1" applyFont="1" applyFill="1" applyBorder="1" applyAlignment="1">
      <alignment vertical="center"/>
    </xf>
    <xf numFmtId="1" fontId="65" fillId="3" borderId="7" xfId="32" applyNumberFormat="1" applyFont="1" applyFill="1" applyBorder="1" applyAlignment="1">
      <alignment vertical="center" wrapText="1"/>
    </xf>
    <xf numFmtId="1" fontId="66" fillId="5" borderId="7" xfId="17361" applyNumberFormat="1" applyFont="1" applyFill="1" applyBorder="1" applyAlignment="1">
      <alignment horizontal="left"/>
    </xf>
    <xf numFmtId="1" fontId="0" fillId="5" borderId="7" xfId="0" applyNumberFormat="1" applyFill="1" applyBorder="1"/>
    <xf numFmtId="1" fontId="43" fillId="3" borderId="7" xfId="32" applyNumberFormat="1" applyFont="1" applyFill="1" applyBorder="1" applyAlignment="1">
      <alignment vertical="center"/>
    </xf>
    <xf numFmtId="1" fontId="0" fillId="0" borderId="20" xfId="0" applyNumberFormat="1" applyBorder="1"/>
    <xf numFmtId="1" fontId="0" fillId="0" borderId="14" xfId="0" applyNumberFormat="1" applyBorder="1"/>
    <xf numFmtId="1" fontId="23" fillId="0" borderId="7" xfId="32" applyNumberFormat="1" applyFont="1" applyFill="1" applyBorder="1" applyAlignment="1">
      <alignment horizontal="left"/>
    </xf>
    <xf numFmtId="1" fontId="72" fillId="0" borderId="7" xfId="17360" applyNumberFormat="1" applyBorder="1"/>
    <xf numFmtId="1" fontId="83" fillId="5" borderId="7" xfId="32" applyNumberFormat="1" applyFont="1" applyFill="1" applyBorder="1" applyAlignment="1">
      <alignment horizontal="left"/>
    </xf>
    <xf numFmtId="1" fontId="72" fillId="0" borderId="7" xfId="17360" applyNumberFormat="1" applyFill="1" applyBorder="1"/>
    <xf numFmtId="1" fontId="23" fillId="5" borderId="7" xfId="32" applyNumberFormat="1" applyFont="1" applyFill="1" applyBorder="1" applyAlignment="1">
      <alignment horizontal="left"/>
    </xf>
    <xf numFmtId="1" fontId="0" fillId="0" borderId="0" xfId="0" applyNumberFormat="1" applyFont="1" applyFill="1"/>
    <xf numFmtId="1" fontId="68" fillId="5" borderId="0" xfId="17355" applyNumberFormat="1" applyFont="1" applyFill="1"/>
    <xf numFmtId="1" fontId="66" fillId="6" borderId="22" xfId="17360" applyNumberFormat="1" applyFont="1" applyFill="1" applyBorder="1" applyAlignment="1">
      <alignment horizontal="left"/>
    </xf>
    <xf numFmtId="1" fontId="67" fillId="6" borderId="22" xfId="17360" applyNumberFormat="1" applyFont="1" applyFill="1" applyBorder="1"/>
    <xf numFmtId="1" fontId="67" fillId="6" borderId="22" xfId="17355" applyNumberFormat="1" applyFont="1" applyFill="1" applyBorder="1"/>
    <xf numFmtId="1" fontId="66" fillId="6" borderId="7" xfId="17360" applyNumberFormat="1" applyFont="1" applyFill="1" applyBorder="1" applyAlignment="1">
      <alignment horizontal="left"/>
    </xf>
    <xf numFmtId="1" fontId="66" fillId="7" borderId="7" xfId="17360" applyNumberFormat="1" applyFont="1" applyFill="1" applyBorder="1"/>
    <xf numFmtId="1" fontId="67" fillId="12" borderId="22" xfId="17355" applyNumberFormat="1" applyFont="1" applyFill="1" applyBorder="1"/>
    <xf numFmtId="1" fontId="23" fillId="0" borderId="0" xfId="32" applyNumberFormat="1" applyFont="1" applyAlignment="1">
      <alignment horizontal="left"/>
    </xf>
    <xf numFmtId="1" fontId="23" fillId="0" borderId="0" xfId="32" applyNumberFormat="1" applyFont="1"/>
    <xf numFmtId="1" fontId="66" fillId="7" borderId="7" xfId="17360" applyNumberFormat="1" applyFont="1" applyFill="1" applyBorder="1" applyAlignment="1">
      <alignment horizontal="left" vertical="top"/>
    </xf>
    <xf numFmtId="1" fontId="23" fillId="5" borderId="0" xfId="17355" applyNumberFormat="1" applyFont="1" applyFill="1"/>
    <xf numFmtId="1" fontId="66" fillId="7" borderId="7" xfId="17360" applyNumberFormat="1" applyFont="1" applyFill="1" applyBorder="1" applyAlignment="1">
      <alignment horizontal="left"/>
    </xf>
    <xf numFmtId="1" fontId="23" fillId="0" borderId="0" xfId="17363" applyNumberFormat="1" applyFont="1" applyAlignment="1">
      <alignment horizontal="left"/>
    </xf>
    <xf numFmtId="1" fontId="28" fillId="0" borderId="0" xfId="17363" applyNumberFormat="1" applyFont="1"/>
    <xf numFmtId="1" fontId="28" fillId="0" borderId="0" xfId="17363" applyNumberFormat="1" applyFont="1" applyAlignment="1">
      <alignment horizontal="left"/>
    </xf>
    <xf numFmtId="1" fontId="25" fillId="0" borderId="0" xfId="17363" applyNumberFormat="1" applyFont="1"/>
    <xf numFmtId="1" fontId="67" fillId="12" borderId="7" xfId="17355" applyNumberFormat="1" applyFont="1" applyFill="1" applyBorder="1"/>
    <xf numFmtId="1" fontId="23" fillId="0" borderId="0" xfId="17363" applyNumberFormat="1" applyFont="1"/>
    <xf numFmtId="1" fontId="28" fillId="0" borderId="0" xfId="17355" applyNumberFormat="1" applyFont="1"/>
    <xf numFmtId="1" fontId="28" fillId="0" borderId="0" xfId="17364" applyNumberFormat="1" applyFont="1"/>
    <xf numFmtId="1" fontId="28" fillId="0" borderId="0" xfId="32" applyNumberFormat="1" applyFont="1" applyAlignment="1">
      <alignment horizontal="left"/>
    </xf>
    <xf numFmtId="1" fontId="66" fillId="5" borderId="14" xfId="17360" applyNumberFormat="1" applyFont="1" applyFill="1" applyBorder="1" applyAlignment="1">
      <alignment horizontal="left" vertical="center" wrapText="1"/>
    </xf>
    <xf numFmtId="1" fontId="66" fillId="5" borderId="12" xfId="17360" applyNumberFormat="1" applyFont="1" applyFill="1" applyBorder="1" applyAlignment="1">
      <alignment horizontal="left" vertical="center" wrapText="1"/>
    </xf>
    <xf numFmtId="1" fontId="21" fillId="6" borderId="7" xfId="17355" applyNumberFormat="1" applyFont="1" applyFill="1" applyBorder="1"/>
    <xf numFmtId="1" fontId="21" fillId="0" borderId="0" xfId="32" applyNumberFormat="1"/>
    <xf numFmtId="1" fontId="66" fillId="5" borderId="8" xfId="17360" applyNumberFormat="1" applyFont="1" applyFill="1" applyBorder="1" applyAlignment="1">
      <alignment horizontal="left" vertical="center"/>
    </xf>
    <xf numFmtId="1" fontId="66" fillId="5" borderId="11" xfId="17360" applyNumberFormat="1" applyFont="1" applyFill="1" applyBorder="1" applyAlignment="1">
      <alignment horizontal="left" vertical="center" wrapText="1"/>
    </xf>
    <xf numFmtId="1" fontId="66" fillId="5" borderId="11" xfId="17360" applyNumberFormat="1" applyFont="1" applyFill="1" applyBorder="1" applyAlignment="1">
      <alignment horizontal="center" vertical="center" wrapText="1"/>
    </xf>
    <xf numFmtId="1" fontId="66" fillId="5" borderId="0" xfId="17360" applyNumberFormat="1" applyFont="1" applyFill="1" applyBorder="1" applyAlignment="1">
      <alignment vertical="center" wrapText="1"/>
    </xf>
    <xf numFmtId="1" fontId="66" fillId="5" borderId="20" xfId="17360" applyNumberFormat="1" applyFont="1" applyFill="1" applyBorder="1" applyAlignment="1">
      <alignment horizontal="center" vertical="center" wrapText="1"/>
    </xf>
    <xf numFmtId="1" fontId="66" fillId="6" borderId="7" xfId="17360" applyNumberFormat="1" applyFont="1" applyFill="1" applyBorder="1"/>
    <xf numFmtId="1" fontId="66" fillId="6" borderId="7" xfId="17355" applyNumberFormat="1" applyFont="1" applyFill="1" applyBorder="1" applyAlignment="1">
      <alignment vertical="center" wrapText="1"/>
    </xf>
    <xf numFmtId="1" fontId="66" fillId="5" borderId="14" xfId="17355" applyNumberFormat="1" applyFont="1" applyFill="1" applyBorder="1" applyAlignment="1">
      <alignment horizontal="center" vertical="center" wrapText="1"/>
    </xf>
    <xf numFmtId="1" fontId="66" fillId="5" borderId="25" xfId="17355" applyNumberFormat="1" applyFont="1" applyFill="1" applyBorder="1" applyAlignment="1">
      <alignment horizontal="center" vertical="center" wrapText="1"/>
    </xf>
    <xf numFmtId="1" fontId="66" fillId="10" borderId="7" xfId="17355" applyNumberFormat="1" applyFont="1" applyFill="1" applyBorder="1" applyAlignment="1">
      <alignment horizontal="center"/>
    </xf>
    <xf numFmtId="1" fontId="28" fillId="6" borderId="52" xfId="2" applyNumberFormat="1" applyFont="1" applyFill="1" applyBorder="1" applyAlignment="1">
      <alignment horizontal="center" vertical="center"/>
    </xf>
    <xf numFmtId="1" fontId="28" fillId="6" borderId="52" xfId="2" applyNumberFormat="1" applyFont="1" applyFill="1" applyBorder="1" applyAlignment="1">
      <alignment vertical="center"/>
    </xf>
    <xf numFmtId="1" fontId="67" fillId="9" borderId="7" xfId="0" applyNumberFormat="1" applyFont="1" applyFill="1" applyBorder="1"/>
    <xf numFmtId="1" fontId="66" fillId="11" borderId="7" xfId="0" applyNumberFormat="1" applyFont="1" applyFill="1" applyBorder="1" applyAlignment="1">
      <alignment horizontal="center"/>
    </xf>
    <xf numFmtId="1" fontId="61" fillId="5" borderId="0" xfId="32" applyNumberFormat="1" applyFont="1" applyFill="1"/>
    <xf numFmtId="1" fontId="66" fillId="5" borderId="20" xfId="0" applyNumberFormat="1" applyFont="1" applyFill="1" applyBorder="1" applyAlignment="1">
      <alignment horizontal="center" vertical="center" wrapText="1"/>
    </xf>
    <xf numFmtId="1" fontId="28" fillId="0" borderId="0" xfId="3" applyNumberFormat="1" applyFont="1" applyAlignment="1">
      <alignment vertical="center"/>
    </xf>
    <xf numFmtId="1" fontId="28" fillId="0" borderId="0" xfId="32" applyNumberFormat="1" applyFont="1" applyAlignment="1">
      <alignment vertical="center"/>
    </xf>
    <xf numFmtId="1" fontId="67" fillId="12" borderId="52" xfId="17355" applyNumberFormat="1" applyFont="1" applyFill="1" applyBorder="1"/>
    <xf numFmtId="1" fontId="66" fillId="7" borderId="9" xfId="17355" applyNumberFormat="1" applyFont="1" applyFill="1" applyBorder="1" applyAlignment="1">
      <alignment horizontal="center"/>
    </xf>
    <xf numFmtId="1" fontId="67" fillId="12" borderId="53" xfId="17355" applyNumberFormat="1" applyFont="1" applyFill="1" applyBorder="1"/>
    <xf numFmtId="1" fontId="67" fillId="12" borderId="61" xfId="17355" applyNumberFormat="1" applyFont="1" applyFill="1" applyBorder="1"/>
    <xf numFmtId="1" fontId="67" fillId="12" borderId="62" xfId="17355" applyNumberFormat="1" applyFont="1" applyFill="1" applyBorder="1"/>
    <xf numFmtId="1" fontId="66" fillId="7" borderId="63" xfId="17355" applyNumberFormat="1" applyFont="1" applyFill="1" applyBorder="1" applyAlignment="1">
      <alignment horizontal="center"/>
    </xf>
    <xf numFmtId="1" fontId="67" fillId="12" borderId="64" xfId="17355" applyNumberFormat="1" applyFont="1" applyFill="1" applyBorder="1"/>
    <xf numFmtId="1" fontId="66" fillId="7" borderId="65" xfId="17355" applyNumberFormat="1" applyFont="1" applyFill="1" applyBorder="1" applyAlignment="1">
      <alignment horizontal="center"/>
    </xf>
    <xf numFmtId="1" fontId="89" fillId="0" borderId="52" xfId="2" applyNumberFormat="1" applyFont="1" applyBorder="1" applyAlignment="1">
      <alignment horizontal="center" vertical="center"/>
    </xf>
    <xf numFmtId="1" fontId="67" fillId="6" borderId="7" xfId="0" applyNumberFormat="1" applyFont="1" applyFill="1" applyBorder="1" applyAlignment="1">
      <alignment horizontal="center"/>
    </xf>
    <xf numFmtId="1" fontId="67" fillId="6" borderId="8" xfId="17355" applyNumberFormat="1" applyFont="1" applyFill="1" applyBorder="1" applyAlignment="1"/>
    <xf numFmtId="1" fontId="28" fillId="6" borderId="52" xfId="17355" applyNumberFormat="1" applyFont="1" applyFill="1" applyBorder="1"/>
    <xf numFmtId="1" fontId="28" fillId="6" borderId="7" xfId="32" applyNumberFormat="1" applyFont="1" applyFill="1" applyBorder="1"/>
    <xf numFmtId="0" fontId="66" fillId="3" borderId="7" xfId="0" applyFont="1" applyFill="1" applyBorder="1" applyAlignment="1">
      <alignment horizontal="left" vertical="top"/>
    </xf>
    <xf numFmtId="0" fontId="67" fillId="3" borderId="7" xfId="0" applyFont="1" applyFill="1" applyBorder="1"/>
    <xf numFmtId="1" fontId="66" fillId="3" borderId="14" xfId="17355" applyNumberFormat="1" applyFont="1" applyFill="1" applyBorder="1" applyAlignment="1">
      <alignment horizontal="center" vertical="center" wrapText="1"/>
    </xf>
    <xf numFmtId="0" fontId="104" fillId="0" borderId="0" xfId="0" applyFont="1" applyBorder="1" applyAlignment="1">
      <alignment horizontal="left" vertical="center"/>
    </xf>
    <xf numFmtId="0" fontId="89" fillId="13" borderId="82" xfId="0" applyFont="1" applyFill="1" applyBorder="1" applyAlignment="1">
      <alignment horizontal="center" vertical="center" wrapText="1"/>
    </xf>
    <xf numFmtId="0" fontId="89" fillId="13" borderId="95" xfId="0" applyFont="1" applyFill="1" applyBorder="1" applyAlignment="1">
      <alignment horizontal="center" vertical="center" wrapText="1"/>
    </xf>
    <xf numFmtId="0" fontId="95" fillId="0" borderId="112" xfId="0" applyFont="1" applyFill="1" applyBorder="1" applyAlignment="1">
      <alignment horizontal="left" vertical="center" wrapText="1"/>
    </xf>
    <xf numFmtId="0" fontId="95" fillId="0" borderId="109" xfId="0" applyFont="1" applyFill="1" applyBorder="1" applyAlignment="1">
      <alignment horizontal="center" vertical="center" wrapText="1"/>
    </xf>
    <xf numFmtId="0" fontId="89" fillId="0" borderId="109" xfId="0" applyFont="1" applyFill="1" applyBorder="1" applyAlignment="1">
      <alignment horizontal="center" vertical="center" wrapText="1"/>
    </xf>
    <xf numFmtId="0" fontId="89" fillId="0" borderId="113" xfId="0" applyFont="1" applyFill="1" applyBorder="1" applyAlignment="1">
      <alignment horizontal="center" vertical="center" wrapText="1"/>
    </xf>
    <xf numFmtId="0" fontId="89" fillId="2" borderId="5" xfId="0" applyFont="1" applyFill="1" applyBorder="1" applyAlignment="1">
      <alignment vertical="center"/>
    </xf>
    <xf numFmtId="0" fontId="89" fillId="2" borderId="114" xfId="0" applyFont="1" applyFill="1" applyBorder="1" applyAlignment="1">
      <alignment horizontal="center" vertical="center"/>
    </xf>
    <xf numFmtId="0" fontId="89" fillId="2" borderId="115" xfId="0" applyFont="1" applyFill="1" applyBorder="1" applyAlignment="1">
      <alignment horizontal="center" vertical="center"/>
    </xf>
    <xf numFmtId="0" fontId="89" fillId="0" borderId="0" xfId="0" applyFont="1" applyAlignment="1">
      <alignment vertical="center"/>
    </xf>
    <xf numFmtId="0" fontId="98" fillId="2" borderId="4" xfId="0" applyFont="1" applyFill="1" applyBorder="1" applyAlignment="1">
      <alignment vertical="center"/>
    </xf>
    <xf numFmtId="0" fontId="89" fillId="2" borderId="87" xfId="0" applyFont="1" applyFill="1" applyBorder="1" applyAlignment="1">
      <alignment vertical="center"/>
    </xf>
    <xf numFmtId="0" fontId="89" fillId="2" borderId="88" xfId="0" applyFont="1" applyFill="1" applyBorder="1" applyAlignment="1">
      <alignment vertical="center"/>
    </xf>
    <xf numFmtId="0" fontId="89" fillId="2" borderId="4" xfId="0" applyFont="1" applyFill="1" applyBorder="1" applyAlignment="1">
      <alignment vertical="center"/>
    </xf>
    <xf numFmtId="0" fontId="89" fillId="2" borderId="4" xfId="0" applyFont="1" applyFill="1" applyBorder="1" applyAlignment="1">
      <alignment vertical="center" wrapText="1"/>
    </xf>
    <xf numFmtId="0" fontId="99" fillId="0" borderId="0" xfId="0" applyFont="1" applyAlignment="1">
      <alignment vertical="center"/>
    </xf>
    <xf numFmtId="0" fontId="89" fillId="2" borderId="4" xfId="2" applyFont="1" applyFill="1" applyBorder="1" applyAlignment="1">
      <alignment horizontal="left" vertical="center"/>
    </xf>
    <xf numFmtId="0" fontId="89" fillId="0" borderId="0" xfId="0" applyFont="1" applyBorder="1" applyAlignment="1">
      <alignment horizontal="center" vertical="center"/>
    </xf>
    <xf numFmtId="0" fontId="89" fillId="0" borderId="4" xfId="0" applyFont="1" applyFill="1" applyBorder="1" applyAlignment="1">
      <alignment vertical="center"/>
    </xf>
    <xf numFmtId="0" fontId="89" fillId="0" borderId="4" xfId="2" applyFont="1" applyFill="1" applyBorder="1" applyAlignment="1">
      <alignment horizontal="left" vertical="center"/>
    </xf>
    <xf numFmtId="0" fontId="89" fillId="0" borderId="4" xfId="0" applyFont="1" applyFill="1" applyBorder="1" applyAlignment="1">
      <alignment vertical="center" wrapText="1"/>
    </xf>
    <xf numFmtId="0" fontId="89" fillId="0" borderId="0" xfId="0" applyFont="1" applyFill="1" applyAlignment="1">
      <alignment vertical="center"/>
    </xf>
    <xf numFmtId="0" fontId="89" fillId="0" borderId="87" xfId="0" applyFont="1" applyFill="1" applyBorder="1" applyAlignment="1">
      <alignment horizontal="center" vertical="center" wrapText="1"/>
    </xf>
    <xf numFmtId="0" fontId="90" fillId="0" borderId="0" xfId="0" applyFont="1" applyFill="1" applyAlignment="1">
      <alignment vertical="center"/>
    </xf>
    <xf numFmtId="0" fontId="95" fillId="0" borderId="4" xfId="0" applyFont="1" applyBorder="1" applyAlignment="1">
      <alignment vertical="center"/>
    </xf>
    <xf numFmtId="0" fontId="95" fillId="2" borderId="4" xfId="0" applyFont="1" applyFill="1" applyBorder="1" applyAlignment="1">
      <alignment vertical="center"/>
    </xf>
    <xf numFmtId="0" fontId="98" fillId="0" borderId="4" xfId="0" applyFont="1" applyFill="1" applyBorder="1" applyAlignment="1">
      <alignment vertical="center"/>
    </xf>
    <xf numFmtId="0" fontId="89" fillId="0" borderId="4" xfId="2" applyFont="1" applyFill="1" applyBorder="1" applyAlignment="1">
      <alignment horizontal="left" vertical="center" wrapText="1"/>
    </xf>
    <xf numFmtId="0" fontId="89" fillId="2" borderId="101" xfId="0" applyFont="1" applyFill="1" applyBorder="1" applyAlignment="1">
      <alignment vertical="center"/>
    </xf>
    <xf numFmtId="0" fontId="89" fillId="0" borderId="83" xfId="0" applyFont="1" applyFill="1" applyBorder="1" applyAlignment="1">
      <alignment vertical="center"/>
    </xf>
    <xf numFmtId="0" fontId="89" fillId="2" borderId="83" xfId="0" applyFont="1" applyFill="1" applyBorder="1" applyAlignment="1">
      <alignment horizontal="center" vertical="center"/>
    </xf>
    <xf numFmtId="0" fontId="89" fillId="2" borderId="84" xfId="0" applyFont="1" applyFill="1" applyBorder="1" applyAlignment="1">
      <alignment horizontal="center" vertical="center"/>
    </xf>
    <xf numFmtId="0" fontId="99" fillId="0" borderId="87" xfId="1" applyFont="1" applyFill="1" applyBorder="1" applyAlignment="1">
      <alignment horizontal="center" vertical="center" wrapText="1"/>
    </xf>
    <xf numFmtId="0" fontId="99" fillId="0" borderId="88" xfId="1" applyFont="1" applyFill="1" applyBorder="1" applyAlignment="1">
      <alignment horizontal="center" vertical="center" wrapText="1"/>
    </xf>
    <xf numFmtId="0" fontId="68" fillId="6" borderId="7" xfId="0" applyFont="1" applyFill="1" applyBorder="1"/>
    <xf numFmtId="0" fontId="81" fillId="6" borderId="7" xfId="0" applyFont="1" applyFill="1" applyBorder="1" applyAlignment="1">
      <alignment wrapText="1"/>
    </xf>
    <xf numFmtId="0" fontId="0" fillId="2" borderId="0" xfId="32" applyFont="1" applyFill="1"/>
    <xf numFmtId="0" fontId="68" fillId="6" borderId="7" xfId="0" applyFont="1" applyFill="1" applyBorder="1" applyAlignment="1">
      <alignment wrapText="1"/>
    </xf>
    <xf numFmtId="0" fontId="68" fillId="5" borderId="22" xfId="32" applyFont="1" applyFill="1" applyBorder="1" applyAlignment="1">
      <alignment horizontal="left"/>
    </xf>
    <xf numFmtId="0" fontId="66" fillId="3" borderId="7" xfId="0" applyFont="1" applyFill="1" applyBorder="1" applyAlignment="1">
      <alignment horizontal="center"/>
    </xf>
    <xf numFmtId="0" fontId="66" fillId="5" borderId="43" xfId="0" applyFont="1" applyFill="1" applyBorder="1" applyAlignment="1">
      <alignment vertical="center" wrapText="1"/>
    </xf>
    <xf numFmtId="167" fontId="67" fillId="0" borderId="52" xfId="17355" applyNumberFormat="1" applyFont="1" applyFill="1" applyBorder="1"/>
    <xf numFmtId="1" fontId="66" fillId="7" borderId="7" xfId="17355" applyNumberFormat="1" applyFont="1" applyFill="1" applyBorder="1" applyAlignment="1">
      <alignment horizontal="center" vertical="center"/>
    </xf>
    <xf numFmtId="1" fontId="67" fillId="6" borderId="7" xfId="17355" applyNumberFormat="1" applyFont="1" applyFill="1" applyBorder="1" applyAlignment="1">
      <alignment horizontal="left"/>
    </xf>
    <xf numFmtId="1" fontId="66" fillId="0" borderId="52" xfId="17355" applyNumberFormat="1" applyFont="1" applyFill="1" applyBorder="1" applyAlignment="1">
      <alignment horizontal="center"/>
    </xf>
    <xf numFmtId="0" fontId="81" fillId="0" borderId="0" xfId="52055" applyFont="1"/>
    <xf numFmtId="0" fontId="21" fillId="0" borderId="7" xfId="52055" applyBorder="1"/>
    <xf numFmtId="0" fontId="23" fillId="3" borderId="52" xfId="32" applyFont="1" applyFill="1" applyBorder="1"/>
    <xf numFmtId="0" fontId="28" fillId="3" borderId="52" xfId="32" applyFont="1" applyFill="1" applyBorder="1"/>
    <xf numFmtId="1" fontId="28" fillId="3" borderId="52" xfId="17355" applyNumberFormat="1" applyFont="1" applyFill="1" applyBorder="1"/>
    <xf numFmtId="1" fontId="66" fillId="0" borderId="7" xfId="17355" applyNumberFormat="1" applyFont="1" applyFill="1" applyBorder="1" applyAlignment="1">
      <alignment horizontal="center"/>
    </xf>
    <xf numFmtId="1" fontId="68" fillId="7" borderId="52" xfId="17355" applyNumberFormat="1" applyFont="1" applyFill="1" applyBorder="1" applyAlignment="1">
      <alignment horizontal="center"/>
    </xf>
    <xf numFmtId="0" fontId="105" fillId="0" borderId="22" xfId="0" applyFont="1" applyFill="1" applyBorder="1"/>
    <xf numFmtId="0" fontId="105" fillId="0" borderId="7" xfId="0" applyFont="1" applyFill="1" applyBorder="1"/>
    <xf numFmtId="0" fontId="0" fillId="0" borderId="0" xfId="0" applyFill="1" applyBorder="1"/>
    <xf numFmtId="0" fontId="39" fillId="14" borderId="60" xfId="0" applyFont="1" applyFill="1" applyBorder="1"/>
    <xf numFmtId="0" fontId="21" fillId="0" borderId="0" xfId="32" applyFont="1"/>
    <xf numFmtId="167" fontId="67" fillId="0" borderId="7" xfId="17355" applyNumberFormat="1" applyFont="1" applyFill="1" applyBorder="1"/>
    <xf numFmtId="0" fontId="21" fillId="0" borderId="0" xfId="32" applyFont="1" applyFill="1" applyBorder="1"/>
    <xf numFmtId="0" fontId="39" fillId="14" borderId="73" xfId="0" applyFont="1" applyFill="1" applyBorder="1"/>
    <xf numFmtId="0" fontId="21" fillId="0" borderId="7" xfId="17360" applyFont="1" applyBorder="1"/>
    <xf numFmtId="0" fontId="0" fillId="0" borderId="7" xfId="17360" applyFont="1" applyBorder="1"/>
    <xf numFmtId="0" fontId="21" fillId="0" borderId="0" xfId="17360" applyFont="1" applyFill="1" applyBorder="1"/>
    <xf numFmtId="0" fontId="0" fillId="0" borderId="0" xfId="17360" applyFont="1" applyFill="1" applyBorder="1"/>
    <xf numFmtId="0" fontId="0" fillId="0" borderId="7" xfId="17360" applyFont="1" applyFill="1" applyBorder="1"/>
    <xf numFmtId="1" fontId="68" fillId="7" borderId="7" xfId="17361" applyNumberFormat="1" applyFont="1" applyFill="1" applyBorder="1" applyAlignment="1">
      <alignment horizontal="center"/>
    </xf>
    <xf numFmtId="0" fontId="0" fillId="0" borderId="0" xfId="17360" applyFont="1" applyFill="1"/>
    <xf numFmtId="164" fontId="67" fillId="0" borderId="7" xfId="17355" applyFont="1" applyFill="1" applyBorder="1" applyAlignment="1">
      <alignment horizontal="left" wrapText="1"/>
    </xf>
    <xf numFmtId="0" fontId="0" fillId="0" borderId="7" xfId="0" applyFill="1" applyBorder="1" applyAlignment="1">
      <alignment vertical="center" wrapText="1"/>
    </xf>
    <xf numFmtId="164" fontId="67" fillId="0" borderId="7" xfId="17355" applyFont="1" applyFill="1" applyBorder="1" applyAlignment="1">
      <alignment wrapText="1"/>
    </xf>
    <xf numFmtId="1" fontId="67" fillId="0" borderId="7" xfId="17355" applyNumberFormat="1" applyFont="1" applyFill="1" applyBorder="1" applyAlignment="1">
      <alignment horizontal="left"/>
    </xf>
    <xf numFmtId="1" fontId="67" fillId="6" borderId="7" xfId="17355" applyNumberFormat="1" applyFont="1" applyFill="1" applyBorder="1" applyAlignment="1">
      <alignment horizontal="right"/>
    </xf>
    <xf numFmtId="1" fontId="66" fillId="7" borderId="116" xfId="17355" applyNumberFormat="1" applyFont="1" applyFill="1" applyBorder="1" applyAlignment="1">
      <alignment horizontal="center"/>
    </xf>
    <xf numFmtId="1" fontId="66" fillId="0" borderId="19" xfId="17355" applyNumberFormat="1" applyFont="1" applyFill="1" applyBorder="1" applyAlignment="1">
      <alignment horizontal="center"/>
    </xf>
    <xf numFmtId="1" fontId="67" fillId="0" borderId="7" xfId="0" applyNumberFormat="1" applyFont="1" applyFill="1" applyBorder="1"/>
    <xf numFmtId="0" fontId="39" fillId="14" borderId="60" xfId="0" applyFont="1" applyFill="1" applyBorder="1" applyAlignment="1"/>
    <xf numFmtId="0" fontId="39" fillId="14" borderId="60" xfId="0" applyFont="1" applyFill="1" applyBorder="1" applyAlignment="1">
      <alignment wrapText="1"/>
    </xf>
    <xf numFmtId="0" fontId="83" fillId="0" borderId="7" xfId="32" applyFont="1" applyFill="1" applyBorder="1" applyAlignment="1">
      <alignment horizontal="left"/>
    </xf>
    <xf numFmtId="164" fontId="67" fillId="0" borderId="20" xfId="17361" applyFont="1" applyFill="1" applyBorder="1" applyAlignment="1">
      <alignment wrapText="1"/>
    </xf>
    <xf numFmtId="0" fontId="0" fillId="0" borderId="20" xfId="0" applyFill="1" applyBorder="1" applyAlignment="1">
      <alignment vertical="center" wrapText="1"/>
    </xf>
    <xf numFmtId="164" fontId="67" fillId="0" borderId="7" xfId="17355" applyFont="1" applyFill="1" applyBorder="1" applyAlignment="1" applyProtection="1">
      <alignment horizontal="center"/>
      <protection locked="0"/>
    </xf>
    <xf numFmtId="1" fontId="68" fillId="7" borderId="7" xfId="17355" applyNumberFormat="1" applyFont="1" applyFill="1" applyBorder="1" applyAlignment="1">
      <alignment horizontal="center"/>
    </xf>
    <xf numFmtId="0" fontId="66" fillId="0" borderId="7" xfId="0" applyFont="1" applyFill="1" applyBorder="1"/>
    <xf numFmtId="0" fontId="67" fillId="0" borderId="20" xfId="0" applyFont="1" applyFill="1" applyBorder="1" applyAlignment="1" applyProtection="1">
      <alignment horizontal="center" vertical="center" wrapText="1"/>
      <protection locked="0"/>
    </xf>
    <xf numFmtId="1" fontId="66" fillId="4" borderId="7" xfId="17355" applyNumberFormat="1" applyFont="1" applyFill="1" applyBorder="1" applyAlignment="1">
      <alignment horizontal="center"/>
    </xf>
    <xf numFmtId="0" fontId="53" fillId="5" borderId="1" xfId="32" applyFont="1" applyFill="1" applyBorder="1" applyAlignment="1">
      <alignment horizontal="left"/>
    </xf>
    <xf numFmtId="0" fontId="67" fillId="0" borderId="7" xfId="17360" applyFont="1" applyFill="1" applyBorder="1" applyAlignment="1">
      <alignment horizontal="left" indent="2"/>
    </xf>
    <xf numFmtId="0" fontId="68" fillId="5" borderId="0" xfId="0" applyFont="1" applyFill="1" applyBorder="1" applyAlignment="1">
      <alignment horizontal="center" vertical="center" wrapText="1"/>
    </xf>
    <xf numFmtId="0" fontId="68" fillId="5" borderId="7" xfId="0" applyFont="1" applyFill="1" applyBorder="1"/>
    <xf numFmtId="0" fontId="81" fillId="5" borderId="7" xfId="0" applyFont="1" applyFill="1" applyBorder="1"/>
    <xf numFmtId="1" fontId="66" fillId="5" borderId="9" xfId="0" applyNumberFormat="1" applyFont="1" applyFill="1" applyBorder="1" applyAlignment="1">
      <alignment horizontal="center"/>
    </xf>
    <xf numFmtId="0" fontId="95" fillId="13" borderId="2" xfId="0" applyFont="1" applyFill="1" applyBorder="1" applyAlignment="1">
      <alignment horizontal="left" vertical="center" wrapText="1"/>
    </xf>
    <xf numFmtId="0" fontId="95" fillId="13" borderId="3" xfId="0" applyFont="1" applyFill="1" applyBorder="1" applyAlignment="1">
      <alignment horizontal="left" vertical="center" wrapText="1"/>
    </xf>
    <xf numFmtId="0" fontId="95" fillId="13" borderId="79" xfId="0" applyFont="1" applyFill="1" applyBorder="1" applyAlignment="1">
      <alignment horizontal="left" vertical="center" wrapText="1"/>
    </xf>
    <xf numFmtId="0" fontId="95" fillId="13" borderId="68" xfId="0" applyFont="1" applyFill="1" applyBorder="1" applyAlignment="1">
      <alignment horizontal="center" vertical="center" wrapText="1"/>
    </xf>
    <xf numFmtId="0" fontId="95" fillId="13" borderId="73" xfId="0" applyFont="1" applyFill="1" applyBorder="1" applyAlignment="1">
      <alignment horizontal="center" vertical="center" wrapText="1"/>
    </xf>
    <xf numFmtId="0" fontId="95" fillId="13" borderId="80" xfId="0" applyFont="1" applyFill="1" applyBorder="1" applyAlignment="1">
      <alignment horizontal="center" vertical="center" wrapText="1"/>
    </xf>
    <xf numFmtId="0" fontId="95" fillId="13" borderId="69" xfId="0" applyFont="1" applyFill="1" applyBorder="1" applyAlignment="1">
      <alignment horizontal="center" vertical="center" wrapText="1"/>
    </xf>
    <xf numFmtId="0" fontId="95" fillId="13" borderId="74" xfId="0" applyFont="1" applyFill="1" applyBorder="1" applyAlignment="1">
      <alignment horizontal="center" vertical="center" wrapText="1"/>
    </xf>
    <xf numFmtId="0" fontId="95" fillId="13" borderId="81" xfId="0" applyFont="1" applyFill="1" applyBorder="1" applyAlignment="1">
      <alignment horizontal="center" vertical="center" wrapText="1"/>
    </xf>
    <xf numFmtId="0" fontId="95" fillId="13" borderId="70" xfId="0" applyFont="1" applyFill="1" applyBorder="1" applyAlignment="1">
      <alignment horizontal="center"/>
    </xf>
    <xf numFmtId="0" fontId="95" fillId="13" borderId="71" xfId="0" applyFont="1" applyFill="1" applyBorder="1" applyAlignment="1">
      <alignment horizontal="center"/>
    </xf>
    <xf numFmtId="0" fontId="95" fillId="13" borderId="72" xfId="0" applyFont="1" applyFill="1" applyBorder="1" applyAlignment="1">
      <alignment horizontal="center"/>
    </xf>
    <xf numFmtId="0" fontId="95" fillId="13" borderId="75" xfId="0" applyFont="1" applyFill="1" applyBorder="1" applyAlignment="1">
      <alignment horizontal="center" vertical="center" wrapText="1"/>
    </xf>
    <xf numFmtId="0" fontId="95" fillId="13" borderId="82" xfId="0" applyFont="1" applyFill="1" applyBorder="1" applyAlignment="1">
      <alignment horizontal="center" vertical="center" wrapText="1"/>
    </xf>
    <xf numFmtId="0" fontId="95" fillId="0" borderId="76" xfId="0" applyFont="1" applyFill="1" applyBorder="1" applyAlignment="1">
      <alignment horizontal="center" vertical="center" wrapText="1"/>
    </xf>
    <xf numFmtId="0" fontId="95" fillId="0" borderId="77" xfId="0" applyFont="1" applyFill="1" applyBorder="1" applyAlignment="1">
      <alignment horizontal="center" vertical="center" wrapText="1"/>
    </xf>
    <xf numFmtId="0" fontId="95" fillId="0" borderId="78" xfId="0" applyFont="1" applyFill="1" applyBorder="1" applyAlignment="1">
      <alignment horizontal="center" vertical="center" wrapText="1"/>
    </xf>
    <xf numFmtId="0" fontId="95" fillId="13" borderId="96" xfId="0" applyFont="1" applyFill="1" applyBorder="1" applyAlignment="1">
      <alignment horizontal="left" vertical="center" wrapText="1"/>
    </xf>
    <xf numFmtId="0" fontId="95" fillId="13" borderId="60" xfId="0" applyFont="1" applyFill="1" applyBorder="1" applyAlignment="1">
      <alignment horizontal="center" vertical="center" wrapText="1"/>
    </xf>
    <xf numFmtId="0" fontId="95" fillId="13" borderId="97" xfId="0" applyFont="1" applyFill="1" applyBorder="1" applyAlignment="1">
      <alignment horizontal="center" vertical="center" wrapText="1"/>
    </xf>
    <xf numFmtId="0" fontId="95" fillId="13" borderId="60" xfId="0" applyFont="1" applyFill="1" applyBorder="1" applyAlignment="1">
      <alignment horizontal="center"/>
    </xf>
    <xf numFmtId="0" fontId="95" fillId="13" borderId="5" xfId="0" applyFont="1" applyFill="1" applyBorder="1" applyAlignment="1">
      <alignment horizontal="center" vertical="center" wrapText="1"/>
    </xf>
    <xf numFmtId="0" fontId="95" fillId="13" borderId="101" xfId="0" applyFont="1" applyFill="1" applyBorder="1" applyAlignment="1">
      <alignment horizontal="center" vertical="center" wrapText="1"/>
    </xf>
    <xf numFmtId="0" fontId="95" fillId="13" borderId="98" xfId="0" applyFont="1" applyFill="1" applyBorder="1" applyAlignment="1">
      <alignment horizontal="center" vertical="center" wrapText="1"/>
    </xf>
    <xf numFmtId="0" fontId="95" fillId="13" borderId="99" xfId="0" applyFont="1" applyFill="1" applyBorder="1" applyAlignment="1">
      <alignment horizontal="center" vertical="center" wrapText="1"/>
    </xf>
    <xf numFmtId="0" fontId="95" fillId="13" borderId="100" xfId="0" applyFont="1" applyFill="1" applyBorder="1" applyAlignment="1">
      <alignment horizontal="center" vertical="center" wrapText="1"/>
    </xf>
    <xf numFmtId="0" fontId="95" fillId="13" borderId="108" xfId="0" applyFont="1" applyFill="1" applyBorder="1" applyAlignment="1">
      <alignment horizontal="left" vertical="center" wrapText="1"/>
    </xf>
    <xf numFmtId="0" fontId="95" fillId="13" borderId="110" xfId="0" applyFont="1" applyFill="1" applyBorder="1" applyAlignment="1">
      <alignment horizontal="left" vertical="center" wrapText="1"/>
    </xf>
    <xf numFmtId="0" fontId="95" fillId="13" borderId="109" xfId="0" applyFont="1" applyFill="1" applyBorder="1" applyAlignment="1">
      <alignment horizontal="center" vertical="center" wrapText="1"/>
    </xf>
    <xf numFmtId="0" fontId="95" fillId="13" borderId="111" xfId="0" applyFont="1" applyFill="1" applyBorder="1" applyAlignment="1">
      <alignment horizontal="center" vertical="center" wrapText="1"/>
    </xf>
    <xf numFmtId="0" fontId="95" fillId="13" borderId="70" xfId="0" applyFont="1" applyFill="1" applyBorder="1" applyAlignment="1">
      <alignment horizontal="center" vertical="center"/>
    </xf>
    <xf numFmtId="0" fontId="95" fillId="13" borderId="71" xfId="0" applyFont="1" applyFill="1" applyBorder="1" applyAlignment="1">
      <alignment horizontal="center" vertical="center"/>
    </xf>
    <xf numFmtId="0" fontId="95" fillId="13" borderId="72" xfId="0" applyFont="1" applyFill="1" applyBorder="1" applyAlignment="1">
      <alignment horizontal="center" vertical="center"/>
    </xf>
    <xf numFmtId="0" fontId="39" fillId="5" borderId="6" xfId="9" applyFont="1" applyFill="1" applyBorder="1" applyAlignment="1">
      <alignment horizontal="left"/>
    </xf>
    <xf numFmtId="0" fontId="69" fillId="8" borderId="7" xfId="0" applyFont="1" applyFill="1" applyBorder="1" applyAlignment="1">
      <alignment horizontal="left" vertical="center" wrapText="1"/>
    </xf>
    <xf numFmtId="0" fontId="66" fillId="5" borderId="7" xfId="0" applyFont="1" applyFill="1" applyBorder="1" applyAlignment="1" applyProtection="1">
      <alignment horizontal="left" wrapText="1"/>
      <protection locked="0"/>
    </xf>
    <xf numFmtId="0" fontId="66" fillId="5" borderId="8" xfId="0" applyFont="1" applyFill="1" applyBorder="1" applyAlignment="1" applyProtection="1">
      <alignment horizontal="left" wrapText="1"/>
      <protection locked="0"/>
    </xf>
    <xf numFmtId="0" fontId="66" fillId="5" borderId="9" xfId="0" applyFont="1" applyFill="1" applyBorder="1" applyAlignment="1" applyProtection="1">
      <alignment horizontal="left" wrapText="1"/>
      <protection locked="0"/>
    </xf>
    <xf numFmtId="0" fontId="70" fillId="5" borderId="10" xfId="0" applyFont="1" applyFill="1" applyBorder="1" applyAlignment="1">
      <alignment horizontal="left"/>
    </xf>
    <xf numFmtId="0" fontId="70" fillId="5" borderId="11" xfId="0" applyFont="1" applyFill="1" applyBorder="1" applyAlignment="1">
      <alignment horizontal="left"/>
    </xf>
    <xf numFmtId="1" fontId="66" fillId="5" borderId="8" xfId="0" applyNumberFormat="1" applyFont="1" applyFill="1" applyBorder="1" applyAlignment="1">
      <alignment horizontal="center" wrapText="1"/>
    </xf>
    <xf numFmtId="1" fontId="66" fillId="5" borderId="9" xfId="0" applyNumberFormat="1" applyFont="1" applyFill="1" applyBorder="1" applyAlignment="1">
      <alignment horizontal="center" wrapText="1"/>
    </xf>
    <xf numFmtId="1" fontId="67" fillId="5" borderId="14" xfId="0" applyNumberFormat="1" applyFont="1" applyFill="1" applyBorder="1" applyAlignment="1">
      <alignment horizontal="center"/>
    </xf>
    <xf numFmtId="1" fontId="67" fillId="5" borderId="12" xfId="0" applyNumberFormat="1" applyFont="1" applyFill="1" applyBorder="1" applyAlignment="1">
      <alignment horizontal="center"/>
    </xf>
    <xf numFmtId="1" fontId="67" fillId="5" borderId="15" xfId="0" applyNumberFormat="1" applyFont="1" applyFill="1" applyBorder="1" applyAlignment="1">
      <alignment horizontal="center"/>
    </xf>
    <xf numFmtId="1" fontId="67" fillId="5" borderId="16" xfId="0" applyNumberFormat="1" applyFont="1" applyFill="1" applyBorder="1" applyAlignment="1">
      <alignment horizontal="center"/>
    </xf>
    <xf numFmtId="1" fontId="67" fillId="5" borderId="17" xfId="0" applyNumberFormat="1" applyFont="1" applyFill="1" applyBorder="1" applyAlignment="1">
      <alignment horizontal="center"/>
    </xf>
    <xf numFmtId="1" fontId="67" fillId="5" borderId="18" xfId="0" applyNumberFormat="1" applyFont="1" applyFill="1" applyBorder="1" applyAlignment="1">
      <alignment horizontal="center"/>
    </xf>
    <xf numFmtId="164" fontId="66" fillId="5" borderId="8" xfId="17355" applyFont="1" applyFill="1" applyBorder="1" applyAlignment="1">
      <alignment horizontal="center" wrapText="1"/>
    </xf>
    <xf numFmtId="164" fontId="66" fillId="5" borderId="9" xfId="17355" applyFont="1" applyFill="1" applyBorder="1" applyAlignment="1">
      <alignment horizontal="center" wrapText="1"/>
    </xf>
    <xf numFmtId="1" fontId="66" fillId="5" borderId="20" xfId="17355" applyNumberFormat="1" applyFont="1" applyFill="1" applyBorder="1" applyAlignment="1">
      <alignment horizontal="center" wrapText="1"/>
    </xf>
    <xf numFmtId="1" fontId="66" fillId="5" borderId="22" xfId="17355" applyNumberFormat="1" applyFont="1" applyFill="1" applyBorder="1" applyAlignment="1">
      <alignment horizontal="center" wrapText="1"/>
    </xf>
    <xf numFmtId="164" fontId="66" fillId="5" borderId="20" xfId="17355" applyFont="1" applyFill="1" applyBorder="1" applyAlignment="1">
      <alignment horizontal="center" wrapText="1"/>
    </xf>
    <xf numFmtId="164" fontId="66" fillId="5" borderId="22" xfId="17355" applyFont="1" applyFill="1" applyBorder="1" applyAlignment="1">
      <alignment horizontal="center" wrapText="1"/>
    </xf>
    <xf numFmtId="1" fontId="66" fillId="5" borderId="8" xfId="17355" applyNumberFormat="1" applyFont="1" applyFill="1" applyBorder="1" applyAlignment="1">
      <alignment horizontal="center" wrapText="1"/>
    </xf>
    <xf numFmtId="1" fontId="66" fillId="5" borderId="9" xfId="17355" applyNumberFormat="1" applyFont="1" applyFill="1" applyBorder="1" applyAlignment="1">
      <alignment horizontal="center" wrapText="1"/>
    </xf>
    <xf numFmtId="164" fontId="66" fillId="5" borderId="20" xfId="17355" applyFont="1" applyFill="1" applyBorder="1" applyAlignment="1">
      <alignment horizontal="right" wrapText="1"/>
    </xf>
    <xf numFmtId="164" fontId="66" fillId="5" borderId="22" xfId="17355" applyFont="1" applyFill="1" applyBorder="1" applyAlignment="1">
      <alignment horizontal="right" wrapText="1"/>
    </xf>
    <xf numFmtId="0" fontId="66" fillId="5" borderId="0" xfId="0" applyFont="1" applyFill="1" applyAlignment="1">
      <alignment horizontal="center"/>
    </xf>
    <xf numFmtId="0" fontId="67" fillId="6" borderId="16" xfId="0" applyFont="1" applyFill="1" applyBorder="1" applyAlignment="1">
      <alignment horizontal="center"/>
    </xf>
    <xf numFmtId="0" fontId="67" fillId="6" borderId="24" xfId="0" applyFont="1" applyFill="1" applyBorder="1" applyAlignment="1">
      <alignment horizontal="center"/>
    </xf>
    <xf numFmtId="0" fontId="23" fillId="5" borderId="0" xfId="9" applyFont="1" applyFill="1" applyAlignment="1">
      <alignment horizontal="center" vertical="center" wrapText="1"/>
    </xf>
    <xf numFmtId="0" fontId="23" fillId="5" borderId="17" xfId="9" applyFont="1" applyFill="1" applyBorder="1" applyAlignment="1">
      <alignment horizontal="center" vertical="center" wrapText="1"/>
    </xf>
    <xf numFmtId="0" fontId="28" fillId="5" borderId="0" xfId="9" applyFont="1" applyFill="1" applyAlignment="1">
      <alignment horizontal="center" wrapText="1"/>
    </xf>
    <xf numFmtId="0" fontId="28" fillId="5" borderId="17" xfId="9" applyFont="1" applyFill="1" applyBorder="1" applyAlignment="1">
      <alignment horizontal="center" wrapText="1"/>
    </xf>
    <xf numFmtId="0" fontId="68" fillId="5" borderId="0" xfId="0" applyFont="1" applyFill="1" applyBorder="1" applyAlignment="1">
      <alignment horizontal="center" wrapText="1"/>
    </xf>
    <xf numFmtId="0" fontId="68" fillId="5" borderId="0" xfId="0" applyFont="1" applyFill="1" applyBorder="1" applyAlignment="1">
      <alignment horizontal="center" vertical="center" wrapText="1"/>
    </xf>
    <xf numFmtId="0" fontId="66" fillId="5" borderId="23" xfId="0" applyFont="1" applyFill="1" applyBorder="1" applyAlignment="1">
      <alignment horizontal="center" vertical="center" wrapText="1"/>
    </xf>
    <xf numFmtId="0" fontId="66" fillId="5" borderId="26" xfId="0" applyFont="1" applyFill="1" applyBorder="1" applyAlignment="1">
      <alignment horizontal="center" vertical="center" wrapText="1"/>
    </xf>
    <xf numFmtId="0" fontId="66" fillId="7" borderId="14" xfId="0" applyFont="1" applyFill="1" applyBorder="1" applyAlignment="1">
      <alignment horizontal="center"/>
    </xf>
    <xf numFmtId="0" fontId="66" fillId="7" borderId="25" xfId="0" applyFont="1" applyFill="1" applyBorder="1" applyAlignment="1">
      <alignment horizontal="center"/>
    </xf>
    <xf numFmtId="0" fontId="66" fillId="7" borderId="26" xfId="0" applyFont="1" applyFill="1" applyBorder="1" applyAlignment="1">
      <alignment horizontal="center"/>
    </xf>
    <xf numFmtId="0" fontId="66" fillId="7" borderId="27" xfId="0" applyFont="1" applyFill="1" applyBorder="1" applyAlignment="1">
      <alignment horizontal="center"/>
    </xf>
    <xf numFmtId="0" fontId="66" fillId="7" borderId="16" xfId="0" applyFont="1" applyFill="1" applyBorder="1" applyAlignment="1">
      <alignment horizontal="center"/>
    </xf>
    <xf numFmtId="0" fontId="66" fillId="7" borderId="24" xfId="0" applyFont="1" applyFill="1" applyBorder="1" applyAlignment="1">
      <alignment horizontal="center"/>
    </xf>
    <xf numFmtId="0" fontId="67" fillId="6" borderId="14" xfId="0" applyFont="1" applyFill="1" applyBorder="1" applyAlignment="1">
      <alignment horizontal="center"/>
    </xf>
    <xf numFmtId="0" fontId="67" fillId="6" borderId="25" xfId="0" applyFont="1" applyFill="1" applyBorder="1" applyAlignment="1">
      <alignment horizontal="center"/>
    </xf>
    <xf numFmtId="0" fontId="67" fillId="6" borderId="26" xfId="0" applyFont="1" applyFill="1" applyBorder="1" applyAlignment="1">
      <alignment horizontal="center"/>
    </xf>
    <xf numFmtId="0" fontId="67" fillId="6" borderId="27" xfId="0" applyFont="1" applyFill="1" applyBorder="1" applyAlignment="1">
      <alignment horizontal="center"/>
    </xf>
    <xf numFmtId="0" fontId="68" fillId="5" borderId="6" xfId="32" applyFont="1" applyFill="1" applyBorder="1" applyAlignment="1">
      <alignment horizontal="center"/>
    </xf>
    <xf numFmtId="0" fontId="66" fillId="5" borderId="20" xfId="0" applyFont="1" applyFill="1" applyBorder="1" applyAlignment="1">
      <alignment horizontal="center" vertical="center" wrapText="1"/>
    </xf>
    <xf numFmtId="0" fontId="66" fillId="5" borderId="22" xfId="0" applyFont="1" applyFill="1" applyBorder="1" applyAlignment="1">
      <alignment horizontal="center" vertical="center" wrapText="1"/>
    </xf>
    <xf numFmtId="0" fontId="66" fillId="5" borderId="0" xfId="0" applyFont="1" applyFill="1" applyAlignment="1">
      <alignment horizontal="center" vertical="center" wrapText="1"/>
    </xf>
    <xf numFmtId="0" fontId="66" fillId="5" borderId="12" xfId="0" applyFont="1" applyFill="1" applyBorder="1" applyAlignment="1">
      <alignment horizontal="center" vertical="center" wrapText="1"/>
    </xf>
    <xf numFmtId="0" fontId="66" fillId="5" borderId="33" xfId="0" applyFont="1" applyFill="1" applyBorder="1" applyAlignment="1">
      <alignment horizontal="center" vertical="center" wrapText="1"/>
    </xf>
    <xf numFmtId="0" fontId="23" fillId="5" borderId="0" xfId="32" applyFont="1" applyFill="1" applyBorder="1" applyAlignment="1">
      <alignment horizontal="center"/>
    </xf>
    <xf numFmtId="0" fontId="66" fillId="5" borderId="20" xfId="0" applyFont="1" applyFill="1" applyBorder="1" applyAlignment="1">
      <alignment horizontal="center" wrapText="1"/>
    </xf>
    <xf numFmtId="0" fontId="66" fillId="5" borderId="23" xfId="0" applyFont="1" applyFill="1" applyBorder="1" applyAlignment="1">
      <alignment horizontal="center" wrapText="1"/>
    </xf>
    <xf numFmtId="0" fontId="66" fillId="5" borderId="22" xfId="0" applyFont="1" applyFill="1" applyBorder="1" applyAlignment="1">
      <alignment horizontal="center" wrapText="1"/>
    </xf>
    <xf numFmtId="0" fontId="68" fillId="5" borderId="29" xfId="32" applyFont="1" applyFill="1" applyBorder="1" applyAlignment="1">
      <alignment horizontal="center"/>
    </xf>
    <xf numFmtId="0" fontId="68" fillId="5" borderId="30" xfId="32" applyFont="1" applyFill="1" applyBorder="1" applyAlignment="1">
      <alignment horizontal="center"/>
    </xf>
    <xf numFmtId="0" fontId="68" fillId="5" borderId="31" xfId="32" applyFont="1" applyFill="1" applyBorder="1" applyAlignment="1">
      <alignment horizontal="center"/>
    </xf>
    <xf numFmtId="0" fontId="66" fillId="5" borderId="8" xfId="0" applyFont="1" applyFill="1" applyBorder="1" applyAlignment="1">
      <alignment horizontal="center" vertical="center" wrapText="1"/>
    </xf>
    <xf numFmtId="0" fontId="66" fillId="5" borderId="9" xfId="0" applyFont="1" applyFill="1" applyBorder="1" applyAlignment="1">
      <alignment horizontal="center" vertical="center" wrapText="1"/>
    </xf>
    <xf numFmtId="0" fontId="66" fillId="5" borderId="14" xfId="0" applyFont="1" applyFill="1" applyBorder="1" applyAlignment="1">
      <alignment horizontal="center" vertical="center" wrapText="1"/>
    </xf>
    <xf numFmtId="0" fontId="66" fillId="5" borderId="32" xfId="0" applyFont="1" applyFill="1" applyBorder="1" applyAlignment="1">
      <alignment horizontal="center" vertical="center" wrapText="1"/>
    </xf>
    <xf numFmtId="0" fontId="23" fillId="5" borderId="1" xfId="32" applyFont="1" applyFill="1" applyBorder="1" applyAlignment="1">
      <alignment horizontal="center"/>
    </xf>
    <xf numFmtId="164" fontId="66" fillId="5" borderId="23" xfId="17355" applyFont="1" applyFill="1" applyBorder="1" applyAlignment="1">
      <alignment horizontal="center" wrapText="1"/>
    </xf>
    <xf numFmtId="0" fontId="66" fillId="7" borderId="12" xfId="0" applyFont="1" applyFill="1" applyBorder="1" applyAlignment="1">
      <alignment horizontal="center"/>
    </xf>
    <xf numFmtId="0" fontId="66" fillId="7" borderId="0" xfId="0" applyFont="1" applyFill="1" applyAlignment="1">
      <alignment horizontal="center"/>
    </xf>
    <xf numFmtId="0" fontId="66" fillId="7" borderId="17" xfId="0" applyFont="1" applyFill="1" applyBorder="1" applyAlignment="1">
      <alignment horizontal="center"/>
    </xf>
    <xf numFmtId="164" fontId="66" fillId="5" borderId="11" xfId="17355" applyFont="1" applyFill="1" applyBorder="1" applyAlignment="1">
      <alignment horizontal="center" wrapText="1"/>
    </xf>
    <xf numFmtId="164" fontId="66" fillId="5" borderId="14" xfId="17355" applyFont="1" applyFill="1" applyBorder="1" applyAlignment="1">
      <alignment horizontal="center" wrapText="1"/>
    </xf>
    <xf numFmtId="164" fontId="66" fillId="5" borderId="25" xfId="17355" applyFont="1" applyFill="1" applyBorder="1" applyAlignment="1">
      <alignment horizontal="center" wrapText="1"/>
    </xf>
    <xf numFmtId="0" fontId="66" fillId="5" borderId="25" xfId="0" applyFont="1" applyFill="1" applyBorder="1" applyAlignment="1">
      <alignment horizontal="center" wrapText="1"/>
    </xf>
    <xf numFmtId="0" fontId="66" fillId="5" borderId="27" xfId="0" applyFont="1" applyFill="1" applyBorder="1" applyAlignment="1">
      <alignment horizontal="center" wrapText="1"/>
    </xf>
    <xf numFmtId="0" fontId="66" fillId="5" borderId="37" xfId="0" applyFont="1" applyFill="1" applyBorder="1" applyAlignment="1">
      <alignment horizontal="center" wrapText="1"/>
    </xf>
    <xf numFmtId="0" fontId="66" fillId="5" borderId="8" xfId="0" applyFont="1" applyFill="1" applyBorder="1" applyAlignment="1">
      <alignment horizontal="center" wrapText="1"/>
    </xf>
    <xf numFmtId="0" fontId="66" fillId="5" borderId="11" xfId="0" applyFont="1" applyFill="1" applyBorder="1" applyAlignment="1">
      <alignment horizontal="center" wrapText="1"/>
    </xf>
    <xf numFmtId="0" fontId="66" fillId="5" borderId="9" xfId="0" applyFont="1" applyFill="1" applyBorder="1" applyAlignment="1">
      <alignment horizontal="center" wrapText="1"/>
    </xf>
    <xf numFmtId="0" fontId="66" fillId="5" borderId="17" xfId="0" applyFont="1" applyFill="1" applyBorder="1" applyAlignment="1">
      <alignment horizontal="center" vertical="center" wrapText="1"/>
    </xf>
    <xf numFmtId="0" fontId="66" fillId="5" borderId="25" xfId="0" applyFont="1" applyFill="1" applyBorder="1" applyAlignment="1">
      <alignment horizontal="center" vertical="center" wrapText="1"/>
    </xf>
    <xf numFmtId="0" fontId="66" fillId="5" borderId="27" xfId="0" applyFont="1" applyFill="1" applyBorder="1" applyAlignment="1">
      <alignment horizontal="center" vertical="center" wrapText="1"/>
    </xf>
    <xf numFmtId="0" fontId="66" fillId="5" borderId="24" xfId="0" applyFont="1" applyFill="1" applyBorder="1" applyAlignment="1">
      <alignment horizontal="center" vertical="center" wrapText="1"/>
    </xf>
    <xf numFmtId="0" fontId="66" fillId="5" borderId="8" xfId="0" applyFont="1" applyFill="1" applyBorder="1" applyAlignment="1">
      <alignment horizontal="left" vertical="top" wrapText="1"/>
    </xf>
    <xf numFmtId="0" fontId="66" fillId="5" borderId="9" xfId="0" applyFont="1" applyFill="1" applyBorder="1" applyAlignment="1">
      <alignment horizontal="left" vertical="top" wrapText="1"/>
    </xf>
    <xf numFmtId="0" fontId="23" fillId="5" borderId="11" xfId="2" applyFont="1" applyFill="1" applyBorder="1" applyAlignment="1">
      <alignment horizontal="left"/>
    </xf>
    <xf numFmtId="1" fontId="66" fillId="5" borderId="12" xfId="17355" applyNumberFormat="1" applyFont="1" applyFill="1" applyBorder="1" applyAlignment="1">
      <alignment horizontal="center" wrapText="1"/>
    </xf>
    <xf numFmtId="1" fontId="66" fillId="5" borderId="0" xfId="17355" applyNumberFormat="1" applyFont="1" applyFill="1" applyAlignment="1">
      <alignment horizontal="center" wrapText="1"/>
    </xf>
    <xf numFmtId="1" fontId="66" fillId="5" borderId="17" xfId="17355" applyNumberFormat="1" applyFont="1" applyFill="1" applyBorder="1" applyAlignment="1">
      <alignment horizontal="center" wrapText="1"/>
    </xf>
    <xf numFmtId="0" fontId="68" fillId="5" borderId="8" xfId="0" applyFont="1" applyFill="1" applyBorder="1" applyAlignment="1">
      <alignment horizontal="left"/>
    </xf>
    <xf numFmtId="0" fontId="68" fillId="5" borderId="11" xfId="0" applyFont="1" applyFill="1" applyBorder="1" applyAlignment="1">
      <alignment horizontal="left"/>
    </xf>
    <xf numFmtId="0" fontId="68" fillId="5" borderId="8" xfId="0" applyFont="1" applyFill="1" applyBorder="1" applyAlignment="1">
      <alignment horizontal="left" vertical="top"/>
    </xf>
    <xf numFmtId="0" fontId="68" fillId="5" borderId="11" xfId="0" applyFont="1" applyFill="1" applyBorder="1" applyAlignment="1">
      <alignment horizontal="left" vertical="top"/>
    </xf>
    <xf numFmtId="0" fontId="66" fillId="5" borderId="14" xfId="0" applyFont="1" applyFill="1" applyBorder="1" applyAlignment="1">
      <alignment horizontal="left" wrapText="1"/>
    </xf>
    <xf numFmtId="0" fontId="66" fillId="5" borderId="25" xfId="0" applyFont="1" applyFill="1" applyBorder="1" applyAlignment="1">
      <alignment horizontal="left" wrapText="1"/>
    </xf>
    <xf numFmtId="0" fontId="66" fillId="5" borderId="16" xfId="0" applyFont="1" applyFill="1" applyBorder="1" applyAlignment="1">
      <alignment horizontal="left" wrapText="1"/>
    </xf>
    <xf numFmtId="0" fontId="66" fillId="5" borderId="24" xfId="0" applyFont="1" applyFill="1" applyBorder="1" applyAlignment="1">
      <alignment horizontal="left" wrapText="1"/>
    </xf>
    <xf numFmtId="0" fontId="42" fillId="0" borderId="0" xfId="32" applyFont="1" applyAlignment="1">
      <alignment horizontal="left" vertical="top" wrapText="1"/>
    </xf>
    <xf numFmtId="0" fontId="67" fillId="5" borderId="38" xfId="0" applyFont="1" applyFill="1" applyBorder="1" applyAlignment="1">
      <alignment horizontal="center"/>
    </xf>
    <xf numFmtId="0" fontId="67" fillId="5" borderId="39" xfId="0" applyFont="1" applyFill="1" applyBorder="1" applyAlignment="1">
      <alignment horizontal="center"/>
    </xf>
    <xf numFmtId="0" fontId="67" fillId="5" borderId="16" xfId="0" applyFont="1" applyFill="1" applyBorder="1" applyAlignment="1">
      <alignment horizontal="center"/>
    </xf>
    <xf numFmtId="0" fontId="67" fillId="5" borderId="24" xfId="0" applyFont="1" applyFill="1" applyBorder="1" applyAlignment="1">
      <alignment horizontal="center"/>
    </xf>
    <xf numFmtId="0" fontId="83" fillId="5" borderId="20" xfId="0" applyFont="1" applyFill="1" applyBorder="1" applyAlignment="1">
      <alignment horizontal="center" wrapText="1"/>
    </xf>
    <xf numFmtId="0" fontId="83" fillId="5" borderId="22" xfId="0" applyFont="1" applyFill="1" applyBorder="1" applyAlignment="1">
      <alignment horizontal="center" wrapText="1"/>
    </xf>
    <xf numFmtId="1" fontId="66" fillId="5" borderId="11" xfId="17355" applyNumberFormat="1" applyFont="1" applyFill="1" applyBorder="1" applyAlignment="1">
      <alignment horizontal="center" wrapText="1"/>
    </xf>
    <xf numFmtId="0" fontId="66" fillId="5" borderId="16" xfId="0" applyFont="1" applyFill="1" applyBorder="1" applyAlignment="1">
      <alignment horizontal="center" vertical="center" wrapText="1"/>
    </xf>
    <xf numFmtId="0" fontId="66" fillId="5" borderId="12" xfId="0" applyFont="1" applyFill="1" applyBorder="1" applyAlignment="1">
      <alignment horizontal="center" wrapText="1"/>
    </xf>
    <xf numFmtId="0" fontId="66" fillId="5" borderId="41" xfId="0" applyFont="1" applyFill="1" applyBorder="1" applyAlignment="1">
      <alignment horizontal="center" wrapText="1"/>
    </xf>
    <xf numFmtId="0" fontId="66" fillId="5" borderId="6" xfId="0" applyFont="1" applyFill="1" applyBorder="1" applyAlignment="1">
      <alignment horizontal="center" wrapText="1"/>
    </xf>
    <xf numFmtId="166" fontId="66" fillId="7" borderId="16" xfId="0" applyNumberFormat="1" applyFont="1" applyFill="1" applyBorder="1" applyAlignment="1">
      <alignment horizontal="left" vertical="top"/>
    </xf>
    <xf numFmtId="166" fontId="66" fillId="7" borderId="24" xfId="0" applyNumberFormat="1" applyFont="1" applyFill="1" applyBorder="1" applyAlignment="1">
      <alignment horizontal="left" vertical="top"/>
    </xf>
    <xf numFmtId="0" fontId="66" fillId="5" borderId="7" xfId="0" applyFont="1" applyFill="1" applyBorder="1" applyAlignment="1">
      <alignment horizontal="center" vertical="center" wrapText="1"/>
    </xf>
    <xf numFmtId="0" fontId="66" fillId="5" borderId="105" xfId="0" applyFont="1" applyFill="1" applyBorder="1" applyAlignment="1">
      <alignment horizontal="center" wrapText="1"/>
    </xf>
    <xf numFmtId="0" fontId="66" fillId="5" borderId="106" xfId="0" applyFont="1" applyFill="1" applyBorder="1" applyAlignment="1">
      <alignment horizontal="center" wrapText="1"/>
    </xf>
    <xf numFmtId="0" fontId="66" fillId="5" borderId="107" xfId="0" applyFont="1" applyFill="1" applyBorder="1" applyAlignment="1">
      <alignment horizontal="center" wrapText="1"/>
    </xf>
    <xf numFmtId="0" fontId="66" fillId="5" borderId="16" xfId="0" applyFont="1" applyFill="1" applyBorder="1" applyAlignment="1">
      <alignment horizontal="left" vertical="center" wrapText="1"/>
    </xf>
    <xf numFmtId="0" fontId="66" fillId="5" borderId="17" xfId="0" applyFont="1" applyFill="1" applyBorder="1" applyAlignment="1">
      <alignment horizontal="left" vertical="center" wrapText="1"/>
    </xf>
    <xf numFmtId="166" fontId="66" fillId="7" borderId="8" xfId="0" applyNumberFormat="1" applyFont="1" applyFill="1" applyBorder="1" applyAlignment="1">
      <alignment horizontal="center"/>
    </xf>
    <xf numFmtId="166" fontId="66" fillId="7" borderId="9" xfId="0" applyNumberFormat="1" applyFont="1" applyFill="1" applyBorder="1" applyAlignment="1">
      <alignment horizontal="center"/>
    </xf>
    <xf numFmtId="0" fontId="66" fillId="5" borderId="0" xfId="0" applyFont="1" applyFill="1" applyBorder="1" applyAlignment="1">
      <alignment horizontal="center" vertical="center" wrapText="1"/>
    </xf>
    <xf numFmtId="166" fontId="66" fillId="7" borderId="12" xfId="0" applyNumberFormat="1" applyFont="1" applyFill="1" applyBorder="1" applyAlignment="1">
      <alignment horizontal="center"/>
    </xf>
    <xf numFmtId="166" fontId="66" fillId="7" borderId="25" xfId="0" applyNumberFormat="1" applyFont="1" applyFill="1" applyBorder="1" applyAlignment="1">
      <alignment horizontal="center"/>
    </xf>
    <xf numFmtId="0" fontId="66" fillId="3" borderId="8" xfId="0" applyFont="1" applyFill="1" applyBorder="1" applyAlignment="1">
      <alignment horizontal="center"/>
    </xf>
    <xf numFmtId="0" fontId="66" fillId="3" borderId="11" xfId="0" applyFont="1" applyFill="1" applyBorder="1" applyAlignment="1">
      <alignment horizontal="center"/>
    </xf>
    <xf numFmtId="0" fontId="66" fillId="3" borderId="9" xfId="0" applyFont="1" applyFill="1" applyBorder="1" applyAlignment="1">
      <alignment horizontal="center"/>
    </xf>
    <xf numFmtId="0" fontId="66" fillId="5" borderId="11" xfId="0" applyFont="1" applyFill="1" applyBorder="1" applyAlignment="1">
      <alignment horizontal="center" vertical="center" wrapText="1"/>
    </xf>
    <xf numFmtId="0" fontId="66" fillId="5" borderId="41" xfId="0" applyFont="1" applyFill="1" applyBorder="1" applyAlignment="1">
      <alignment horizontal="center" vertical="center" wrapText="1"/>
    </xf>
    <xf numFmtId="0" fontId="66" fillId="5" borderId="6" xfId="0" applyFont="1" applyFill="1" applyBorder="1" applyAlignment="1">
      <alignment horizontal="center" vertical="center" wrapText="1"/>
    </xf>
    <xf numFmtId="166" fontId="66" fillId="7" borderId="0" xfId="0" applyNumberFormat="1" applyFont="1" applyFill="1" applyBorder="1" applyAlignment="1">
      <alignment horizontal="center"/>
    </xf>
    <xf numFmtId="0" fontId="67" fillId="6" borderId="8" xfId="0" applyFont="1" applyFill="1" applyBorder="1" applyAlignment="1">
      <alignment horizontal="right"/>
    </xf>
    <xf numFmtId="0" fontId="67" fillId="6" borderId="9" xfId="0" applyFont="1" applyFill="1" applyBorder="1" applyAlignment="1">
      <alignment horizontal="right"/>
    </xf>
    <xf numFmtId="166" fontId="66" fillId="7" borderId="17" xfId="0" applyNumberFormat="1" applyFont="1" applyFill="1" applyBorder="1" applyAlignment="1">
      <alignment horizontal="right"/>
    </xf>
    <xf numFmtId="166" fontId="66" fillId="7" borderId="24" xfId="0" applyNumberFormat="1" applyFont="1" applyFill="1" applyBorder="1" applyAlignment="1">
      <alignment horizontal="right"/>
    </xf>
    <xf numFmtId="166" fontId="66" fillId="7" borderId="11" xfId="0" applyNumberFormat="1" applyFont="1" applyFill="1" applyBorder="1" applyAlignment="1">
      <alignment horizontal="center"/>
    </xf>
    <xf numFmtId="0" fontId="66" fillId="5" borderId="39" xfId="0" applyFont="1" applyFill="1" applyBorder="1" applyAlignment="1">
      <alignment horizontal="center" vertical="center" wrapText="1"/>
    </xf>
    <xf numFmtId="164" fontId="66" fillId="5" borderId="8" xfId="17355" applyFont="1" applyFill="1" applyBorder="1" applyAlignment="1">
      <alignment horizontal="center" vertical="center" wrapText="1"/>
    </xf>
    <xf numFmtId="164" fontId="66" fillId="5" borderId="11" xfId="17355" applyFont="1" applyFill="1" applyBorder="1" applyAlignment="1">
      <alignment horizontal="center" vertical="center" wrapText="1"/>
    </xf>
    <xf numFmtId="164" fontId="66" fillId="5" borderId="9" xfId="17355" applyFont="1" applyFill="1" applyBorder="1" applyAlignment="1">
      <alignment horizontal="center" vertical="center" wrapText="1"/>
    </xf>
    <xf numFmtId="164" fontId="66" fillId="7" borderId="11" xfId="17355" applyFont="1" applyFill="1" applyBorder="1" applyAlignment="1">
      <alignment horizontal="center"/>
    </xf>
    <xf numFmtId="164" fontId="66" fillId="7" borderId="9" xfId="17355" applyFont="1" applyFill="1" applyBorder="1" applyAlignment="1">
      <alignment horizontal="center"/>
    </xf>
    <xf numFmtId="164" fontId="66" fillId="5" borderId="26" xfId="17355" applyFont="1" applyFill="1" applyBorder="1" applyAlignment="1">
      <alignment horizontal="center" vertical="center" wrapText="1"/>
    </xf>
    <xf numFmtId="164" fontId="66" fillId="5" borderId="0" xfId="17355" applyFont="1" applyFill="1" applyBorder="1" applyAlignment="1">
      <alignment horizontal="center" vertical="center" wrapText="1"/>
    </xf>
    <xf numFmtId="164" fontId="66" fillId="5" borderId="12" xfId="17355" applyFont="1" applyFill="1" applyBorder="1" applyAlignment="1">
      <alignment horizontal="center" vertical="center" wrapText="1"/>
    </xf>
    <xf numFmtId="164" fontId="66" fillId="5" borderId="25" xfId="17355" applyFont="1" applyFill="1" applyBorder="1" applyAlignment="1">
      <alignment horizontal="center" vertical="center" wrapText="1"/>
    </xf>
    <xf numFmtId="164" fontId="66" fillId="5" borderId="8" xfId="17355" applyFont="1" applyFill="1" applyBorder="1" applyAlignment="1">
      <alignment horizontal="left" vertical="center" wrapText="1"/>
    </xf>
    <xf numFmtId="164" fontId="66" fillId="5" borderId="11" xfId="17355" applyFont="1" applyFill="1" applyBorder="1" applyAlignment="1">
      <alignment horizontal="left" vertical="center" wrapText="1"/>
    </xf>
    <xf numFmtId="164" fontId="66" fillId="5" borderId="9" xfId="17355" applyFont="1" applyFill="1" applyBorder="1" applyAlignment="1">
      <alignment horizontal="left" vertical="center" wrapText="1"/>
    </xf>
    <xf numFmtId="3" fontId="66" fillId="5" borderId="20" xfId="0" applyNumberFormat="1" applyFont="1" applyFill="1" applyBorder="1" applyAlignment="1">
      <alignment horizontal="center" vertical="center" wrapText="1"/>
    </xf>
    <xf numFmtId="3" fontId="66" fillId="5" borderId="22" xfId="0" applyNumberFormat="1" applyFont="1" applyFill="1" applyBorder="1" applyAlignment="1">
      <alignment horizontal="center" vertical="center" wrapText="1"/>
    </xf>
    <xf numFmtId="3" fontId="66" fillId="5" borderId="8" xfId="0" applyNumberFormat="1" applyFont="1" applyFill="1" applyBorder="1" applyAlignment="1">
      <alignment horizontal="center" vertical="center" wrapText="1"/>
    </xf>
    <xf numFmtId="3" fontId="66" fillId="5" borderId="11" xfId="0" applyNumberFormat="1" applyFont="1" applyFill="1" applyBorder="1" applyAlignment="1">
      <alignment horizontal="center" vertical="center" wrapText="1"/>
    </xf>
    <xf numFmtId="0" fontId="66" fillId="5" borderId="44" xfId="0" applyFont="1" applyFill="1" applyBorder="1" applyAlignment="1">
      <alignment horizontal="center" vertical="center" wrapText="1"/>
    </xf>
    <xf numFmtId="0" fontId="66" fillId="5" borderId="42" xfId="0" applyFont="1" applyFill="1" applyBorder="1" applyAlignment="1">
      <alignment horizontal="center" vertical="center" wrapText="1"/>
    </xf>
    <xf numFmtId="0" fontId="66" fillId="5" borderId="20" xfId="17360" applyFont="1" applyFill="1" applyBorder="1" applyAlignment="1">
      <alignment horizontal="center" vertical="center" wrapText="1"/>
    </xf>
    <xf numFmtId="0" fontId="66" fillId="5" borderId="23" xfId="17360" applyFont="1" applyFill="1" applyBorder="1" applyAlignment="1">
      <alignment horizontal="center" vertical="center" wrapText="1"/>
    </xf>
    <xf numFmtId="0" fontId="66" fillId="5" borderId="22" xfId="17360" applyFont="1" applyFill="1" applyBorder="1" applyAlignment="1">
      <alignment horizontal="center" vertical="center" wrapText="1"/>
    </xf>
    <xf numFmtId="1" fontId="66" fillId="10" borderId="12" xfId="17355" applyNumberFormat="1" applyFont="1" applyFill="1" applyBorder="1" applyAlignment="1">
      <alignment horizontal="center"/>
    </xf>
    <xf numFmtId="1" fontId="66" fillId="10" borderId="0" xfId="17355" applyNumberFormat="1" applyFont="1" applyFill="1" applyBorder="1" applyAlignment="1">
      <alignment horizontal="center"/>
    </xf>
    <xf numFmtId="164" fontId="66" fillId="5" borderId="16" xfId="17355" applyFont="1" applyFill="1" applyBorder="1" applyAlignment="1">
      <alignment horizontal="center" vertical="center" wrapText="1"/>
    </xf>
    <xf numFmtId="0" fontId="66" fillId="5" borderId="8" xfId="17360" applyFont="1" applyFill="1" applyBorder="1" applyAlignment="1">
      <alignment horizontal="center" vertical="center" wrapText="1"/>
    </xf>
    <xf numFmtId="0" fontId="66" fillId="5" borderId="11" xfId="17360" applyFont="1" applyFill="1" applyBorder="1" applyAlignment="1">
      <alignment horizontal="center" vertical="center" wrapText="1"/>
    </xf>
    <xf numFmtId="0" fontId="66" fillId="5" borderId="16" xfId="17360" applyFont="1" applyFill="1" applyBorder="1" applyAlignment="1">
      <alignment horizontal="center" vertical="center" wrapText="1"/>
    </xf>
    <xf numFmtId="0" fontId="66" fillId="5" borderId="17" xfId="17360" applyFont="1" applyFill="1" applyBorder="1" applyAlignment="1">
      <alignment horizontal="center" vertical="center" wrapText="1"/>
    </xf>
    <xf numFmtId="1" fontId="66" fillId="11" borderId="8" xfId="17355" applyNumberFormat="1" applyFont="1" applyFill="1" applyBorder="1" applyAlignment="1">
      <alignment horizontal="center" wrapText="1"/>
    </xf>
    <xf numFmtId="1" fontId="66" fillId="11" borderId="11" xfId="17355" applyNumberFormat="1" applyFont="1" applyFill="1" applyBorder="1" applyAlignment="1">
      <alignment horizontal="center" wrapText="1"/>
    </xf>
    <xf numFmtId="1" fontId="66" fillId="11" borderId="9" xfId="17355" applyNumberFormat="1" applyFont="1" applyFill="1" applyBorder="1" applyAlignment="1">
      <alignment horizontal="center" wrapText="1"/>
    </xf>
    <xf numFmtId="1" fontId="66" fillId="11" borderId="14" xfId="17355" applyNumberFormat="1" applyFont="1" applyFill="1" applyBorder="1" applyAlignment="1">
      <alignment horizontal="center" wrapText="1"/>
    </xf>
    <xf numFmtId="1" fontId="66" fillId="11" borderId="12" xfId="17355" applyNumberFormat="1" applyFont="1" applyFill="1" applyBorder="1" applyAlignment="1">
      <alignment horizontal="center" wrapText="1"/>
    </xf>
    <xf numFmtId="1" fontId="66" fillId="11" borderId="16" xfId="17355" applyNumberFormat="1" applyFont="1" applyFill="1" applyBorder="1" applyAlignment="1">
      <alignment horizontal="center" wrapText="1"/>
    </xf>
    <xf numFmtId="1" fontId="66" fillId="11" borderId="17" xfId="17355" applyNumberFormat="1" applyFont="1" applyFill="1" applyBorder="1" applyAlignment="1">
      <alignment horizontal="center" wrapText="1"/>
    </xf>
    <xf numFmtId="164" fontId="66" fillId="5" borderId="22" xfId="17355" applyFont="1" applyFill="1" applyBorder="1" applyAlignment="1">
      <alignment horizontal="center" vertical="center" wrapText="1"/>
    </xf>
    <xf numFmtId="164" fontId="66" fillId="5" borderId="7" xfId="17355" applyFont="1" applyFill="1" applyBorder="1" applyAlignment="1">
      <alignment horizontal="center" vertical="center" wrapText="1"/>
    </xf>
    <xf numFmtId="0" fontId="82" fillId="3" borderId="22" xfId="32" applyFont="1" applyFill="1" applyBorder="1" applyAlignment="1">
      <alignment horizontal="center"/>
    </xf>
    <xf numFmtId="1" fontId="66" fillId="10" borderId="7" xfId="17355" applyNumberFormat="1" applyFont="1" applyFill="1" applyBorder="1" applyAlignment="1">
      <alignment horizontal="center" wrapText="1"/>
    </xf>
    <xf numFmtId="164" fontId="66" fillId="10" borderId="7" xfId="17355" applyFont="1" applyFill="1" applyBorder="1" applyAlignment="1">
      <alignment horizontal="center" wrapText="1"/>
    </xf>
    <xf numFmtId="164" fontId="23" fillId="5" borderId="0" xfId="17355" applyFont="1" applyFill="1" applyBorder="1" applyAlignment="1">
      <alignment horizontal="left" vertical="center"/>
    </xf>
    <xf numFmtId="164" fontId="66" fillId="5" borderId="44" xfId="17355" applyFont="1" applyFill="1" applyBorder="1" applyAlignment="1">
      <alignment horizontal="center" vertical="center" wrapText="1"/>
    </xf>
    <xf numFmtId="164" fontId="66" fillId="5" borderId="23" xfId="17355" applyFont="1" applyFill="1" applyBorder="1" applyAlignment="1">
      <alignment horizontal="center" vertical="center" wrapText="1"/>
    </xf>
    <xf numFmtId="164" fontId="66" fillId="5" borderId="17" xfId="17355" applyFont="1" applyFill="1" applyBorder="1" applyAlignment="1">
      <alignment horizontal="center" vertical="center" wrapText="1"/>
    </xf>
    <xf numFmtId="164" fontId="66" fillId="5" borderId="20" xfId="17355" applyFont="1" applyFill="1" applyBorder="1" applyAlignment="1">
      <alignment horizontal="center" vertical="center" wrapText="1"/>
    </xf>
    <xf numFmtId="164" fontId="66" fillId="5" borderId="38" xfId="17355" applyFont="1" applyFill="1" applyBorder="1" applyAlignment="1">
      <alignment horizontal="center" vertical="center" wrapText="1"/>
    </xf>
    <xf numFmtId="164" fontId="66" fillId="5" borderId="6" xfId="17355" applyFont="1" applyFill="1" applyBorder="1" applyAlignment="1">
      <alignment horizontal="center" vertical="center" wrapText="1"/>
    </xf>
    <xf numFmtId="164" fontId="66" fillId="5" borderId="45" xfId="17355" applyFont="1" applyFill="1" applyBorder="1" applyAlignment="1">
      <alignment horizontal="center" vertical="center" wrapText="1"/>
    </xf>
    <xf numFmtId="164" fontId="66" fillId="5" borderId="46" xfId="17355" applyFont="1" applyFill="1" applyBorder="1" applyAlignment="1">
      <alignment horizontal="center" vertical="center" wrapText="1"/>
    </xf>
    <xf numFmtId="164" fontId="66" fillId="5" borderId="30" xfId="17355" applyFont="1" applyFill="1" applyBorder="1" applyAlignment="1">
      <alignment horizontal="center" vertical="center" wrapText="1"/>
    </xf>
    <xf numFmtId="164" fontId="66" fillId="5" borderId="38" xfId="17355" applyFont="1" applyFill="1" applyBorder="1" applyAlignment="1">
      <alignment horizontal="left" wrapText="1"/>
    </xf>
    <xf numFmtId="164" fontId="66" fillId="5" borderId="6" xfId="17355" applyFont="1" applyFill="1" applyBorder="1" applyAlignment="1">
      <alignment horizontal="left" wrapText="1"/>
    </xf>
    <xf numFmtId="164" fontId="66" fillId="5" borderId="39" xfId="17355" applyFont="1" applyFill="1" applyBorder="1" applyAlignment="1">
      <alignment horizontal="left" wrapText="1"/>
    </xf>
    <xf numFmtId="164" fontId="66" fillId="5" borderId="16" xfId="17355" applyFont="1" applyFill="1" applyBorder="1" applyAlignment="1">
      <alignment horizontal="center" wrapText="1"/>
    </xf>
    <xf numFmtId="164" fontId="66" fillId="5" borderId="17" xfId="17355" applyFont="1" applyFill="1" applyBorder="1" applyAlignment="1">
      <alignment horizontal="center" wrapText="1"/>
    </xf>
    <xf numFmtId="164" fontId="66" fillId="5" borderId="24" xfId="17355" applyFont="1" applyFill="1" applyBorder="1" applyAlignment="1">
      <alignment horizontal="center" wrapText="1"/>
    </xf>
    <xf numFmtId="0" fontId="68" fillId="5" borderId="39" xfId="17360" applyFont="1" applyFill="1" applyBorder="1" applyAlignment="1">
      <alignment horizontal="center" vertical="center" wrapText="1"/>
    </xf>
    <xf numFmtId="0" fontId="68" fillId="5" borderId="27" xfId="17360" applyFont="1" applyFill="1" applyBorder="1" applyAlignment="1">
      <alignment horizontal="center" vertical="center" wrapText="1"/>
    </xf>
    <xf numFmtId="0" fontId="68" fillId="5" borderId="24" xfId="17360" applyFont="1" applyFill="1" applyBorder="1" applyAlignment="1">
      <alignment horizontal="center" vertical="center" wrapText="1"/>
    </xf>
    <xf numFmtId="0" fontId="23" fillId="5" borderId="1" xfId="32" applyFont="1" applyFill="1" applyBorder="1" applyAlignment="1">
      <alignment horizontal="right"/>
    </xf>
    <xf numFmtId="0" fontId="66" fillId="5" borderId="44" xfId="17360" applyFont="1" applyFill="1" applyBorder="1" applyAlignment="1">
      <alignment horizontal="center" wrapText="1"/>
    </xf>
    <xf numFmtId="0" fontId="66" fillId="5" borderId="23" xfId="17360" applyFont="1" applyFill="1" applyBorder="1" applyAlignment="1">
      <alignment horizontal="center" wrapText="1"/>
    </xf>
    <xf numFmtId="0" fontId="66" fillId="5" borderId="22" xfId="17360" applyFont="1" applyFill="1" applyBorder="1" applyAlignment="1">
      <alignment horizontal="center" wrapText="1"/>
    </xf>
    <xf numFmtId="0" fontId="66" fillId="5" borderId="44" xfId="17360" applyFont="1" applyFill="1" applyBorder="1" applyAlignment="1">
      <alignment horizontal="center" vertical="center" wrapText="1"/>
    </xf>
    <xf numFmtId="0" fontId="66" fillId="5" borderId="38" xfId="17360" applyFont="1" applyFill="1" applyBorder="1" applyAlignment="1">
      <alignment horizontal="center" vertical="center" wrapText="1"/>
    </xf>
    <xf numFmtId="0" fontId="66" fillId="5" borderId="39" xfId="17360" applyFont="1" applyFill="1" applyBorder="1" applyAlignment="1">
      <alignment horizontal="center" vertical="center" wrapText="1"/>
    </xf>
    <xf numFmtId="0" fontId="66" fillId="5" borderId="9" xfId="17360" applyFont="1" applyFill="1" applyBorder="1" applyAlignment="1">
      <alignment horizontal="center" vertical="center" wrapText="1"/>
    </xf>
    <xf numFmtId="0" fontId="66" fillId="5" borderId="42" xfId="17360" applyFont="1" applyFill="1" applyBorder="1" applyAlignment="1">
      <alignment horizontal="center" vertical="center" wrapText="1"/>
    </xf>
    <xf numFmtId="0" fontId="66" fillId="5" borderId="41" xfId="17360" applyFont="1" applyFill="1" applyBorder="1" applyAlignment="1">
      <alignment horizontal="center" vertical="center" wrapText="1"/>
    </xf>
    <xf numFmtId="0" fontId="66" fillId="5" borderId="42" xfId="17360" applyFont="1" applyFill="1" applyBorder="1" applyAlignment="1">
      <alignment horizontal="left" wrapText="1"/>
    </xf>
    <xf numFmtId="0" fontId="66" fillId="5" borderId="41" xfId="17360" applyFont="1" applyFill="1" applyBorder="1" applyAlignment="1">
      <alignment horizontal="left" wrapText="1"/>
    </xf>
    <xf numFmtId="0" fontId="66" fillId="5" borderId="16" xfId="17360" applyFont="1" applyFill="1" applyBorder="1" applyAlignment="1">
      <alignment horizontal="left" wrapText="1"/>
    </xf>
    <xf numFmtId="0" fontId="66" fillId="5" borderId="17" xfId="17360" applyFont="1" applyFill="1" applyBorder="1" applyAlignment="1">
      <alignment horizontal="left" wrapText="1"/>
    </xf>
    <xf numFmtId="0" fontId="66" fillId="5" borderId="20" xfId="17360" applyFont="1" applyFill="1" applyBorder="1" applyAlignment="1">
      <alignment horizontal="center" wrapText="1"/>
    </xf>
    <xf numFmtId="0" fontId="66" fillId="5" borderId="26" xfId="17360" applyFont="1" applyFill="1" applyBorder="1" applyAlignment="1">
      <alignment horizontal="left" wrapText="1"/>
    </xf>
    <xf numFmtId="0" fontId="66" fillId="5" borderId="0" xfId="17360" applyFont="1" applyFill="1" applyAlignment="1">
      <alignment horizontal="left" wrapText="1"/>
    </xf>
    <xf numFmtId="0" fontId="66" fillId="5" borderId="16" xfId="17360" applyFont="1" applyFill="1" applyBorder="1" applyAlignment="1">
      <alignment horizontal="center" wrapText="1"/>
    </xf>
    <xf numFmtId="0" fontId="66" fillId="5" borderId="17" xfId="17360" applyFont="1" applyFill="1" applyBorder="1" applyAlignment="1">
      <alignment horizontal="center" wrapText="1"/>
    </xf>
    <xf numFmtId="0" fontId="66" fillId="5" borderId="14" xfId="17360" applyFont="1" applyFill="1" applyBorder="1" applyAlignment="1">
      <alignment horizontal="left" wrapText="1"/>
    </xf>
    <xf numFmtId="0" fontId="66" fillId="5" borderId="12" xfId="17360" applyFont="1" applyFill="1" applyBorder="1" applyAlignment="1">
      <alignment horizontal="left" wrapText="1"/>
    </xf>
    <xf numFmtId="0" fontId="66" fillId="5" borderId="25" xfId="17360" applyFont="1" applyFill="1" applyBorder="1" applyAlignment="1">
      <alignment horizontal="left" wrapText="1"/>
    </xf>
    <xf numFmtId="0" fontId="66" fillId="5" borderId="14" xfId="17360" applyFont="1" applyFill="1" applyBorder="1" applyAlignment="1">
      <alignment horizontal="center" wrapText="1"/>
    </xf>
    <xf numFmtId="0" fontId="66" fillId="5" borderId="25" xfId="17360" applyFont="1" applyFill="1" applyBorder="1" applyAlignment="1">
      <alignment horizontal="center" wrapText="1"/>
    </xf>
    <xf numFmtId="0" fontId="66" fillId="5" borderId="26" xfId="17360" applyFont="1" applyFill="1" applyBorder="1" applyAlignment="1">
      <alignment horizontal="center" wrapText="1"/>
    </xf>
    <xf numFmtId="0" fontId="66" fillId="5" borderId="27" xfId="17360" applyFont="1" applyFill="1" applyBorder="1" applyAlignment="1">
      <alignment horizontal="center" wrapText="1"/>
    </xf>
    <xf numFmtId="0" fontId="66" fillId="5" borderId="24" xfId="17360" applyFont="1" applyFill="1" applyBorder="1" applyAlignment="1">
      <alignment horizontal="center" wrapText="1"/>
    </xf>
    <xf numFmtId="0" fontId="66" fillId="5" borderId="24" xfId="17360" applyFont="1" applyFill="1" applyBorder="1" applyAlignment="1">
      <alignment horizontal="center" vertical="center" wrapText="1"/>
    </xf>
    <xf numFmtId="0" fontId="23" fillId="5" borderId="1" xfId="32" applyFont="1" applyFill="1" applyBorder="1" applyAlignment="1">
      <alignment horizontal="left" wrapText="1"/>
    </xf>
    <xf numFmtId="0" fontId="66" fillId="5" borderId="8" xfId="17360" applyFont="1" applyFill="1" applyBorder="1" applyAlignment="1">
      <alignment horizontal="center" wrapText="1"/>
    </xf>
    <xf numFmtId="0" fontId="66" fillId="5" borderId="11" xfId="17360" applyFont="1" applyFill="1" applyBorder="1" applyAlignment="1">
      <alignment horizontal="center" wrapText="1"/>
    </xf>
    <xf numFmtId="0" fontId="66" fillId="5" borderId="9" xfId="17360" applyFont="1" applyFill="1" applyBorder="1" applyAlignment="1">
      <alignment horizontal="center" wrapText="1"/>
    </xf>
    <xf numFmtId="0" fontId="66" fillId="5" borderId="12" xfId="17360" applyFont="1" applyFill="1" applyBorder="1" applyAlignment="1">
      <alignment horizontal="center" wrapText="1"/>
    </xf>
    <xf numFmtId="0" fontId="68" fillId="5" borderId="20" xfId="17360" applyFont="1" applyFill="1" applyBorder="1" applyAlignment="1">
      <alignment horizontal="center" wrapText="1"/>
    </xf>
    <xf numFmtId="0" fontId="68" fillId="5" borderId="23" xfId="17360" applyFont="1" applyFill="1" applyBorder="1" applyAlignment="1">
      <alignment horizontal="center" wrapText="1"/>
    </xf>
    <xf numFmtId="0" fontId="66" fillId="5" borderId="14" xfId="17360" applyFont="1" applyFill="1" applyBorder="1" applyAlignment="1">
      <alignment horizontal="left" vertical="top" wrapText="1"/>
    </xf>
    <xf numFmtId="0" fontId="66" fillId="5" borderId="12" xfId="17360" applyFont="1" applyFill="1" applyBorder="1" applyAlignment="1">
      <alignment horizontal="left" vertical="top" wrapText="1"/>
    </xf>
    <xf numFmtId="164" fontId="23" fillId="5" borderId="8" xfId="17361" applyFont="1" applyFill="1" applyBorder="1" applyAlignment="1">
      <alignment horizontal="left"/>
    </xf>
    <xf numFmtId="164" fontId="23" fillId="5" borderId="11" xfId="17361" applyFont="1" applyFill="1" applyBorder="1" applyAlignment="1">
      <alignment horizontal="left"/>
    </xf>
    <xf numFmtId="164" fontId="66" fillId="5" borderId="8" xfId="17361" applyFont="1" applyFill="1" applyBorder="1" applyAlignment="1">
      <alignment horizontal="right"/>
    </xf>
    <xf numFmtId="164" fontId="66" fillId="5" borderId="11" xfId="17361" applyFont="1" applyFill="1" applyBorder="1" applyAlignment="1">
      <alignment horizontal="right"/>
    </xf>
    <xf numFmtId="1" fontId="66" fillId="11" borderId="7" xfId="17361" applyNumberFormat="1" applyFont="1" applyFill="1" applyBorder="1" applyAlignment="1">
      <alignment horizontal="center"/>
    </xf>
    <xf numFmtId="0" fontId="83" fillId="5" borderId="7" xfId="32" applyFont="1" applyFill="1" applyBorder="1" applyAlignment="1">
      <alignment horizontal="center" vertical="center"/>
    </xf>
    <xf numFmtId="0" fontId="83" fillId="5" borderId="7" xfId="32" applyFont="1" applyFill="1" applyBorder="1" applyAlignment="1">
      <alignment horizontal="center" vertical="center" wrapText="1"/>
    </xf>
    <xf numFmtId="1" fontId="66" fillId="10" borderId="7" xfId="17355" applyNumberFormat="1" applyFont="1" applyFill="1" applyBorder="1" applyAlignment="1">
      <alignment horizontal="center"/>
    </xf>
    <xf numFmtId="0" fontId="73" fillId="5" borderId="7" xfId="32" applyFont="1" applyFill="1" applyBorder="1" applyAlignment="1">
      <alignment horizontal="center" vertical="center" wrapText="1"/>
    </xf>
    <xf numFmtId="0" fontId="73" fillId="5" borderId="7" xfId="32" applyFont="1" applyFill="1" applyBorder="1" applyAlignment="1">
      <alignment horizontal="center" vertical="center"/>
    </xf>
    <xf numFmtId="0" fontId="73" fillId="5" borderId="8" xfId="32" applyFont="1" applyFill="1" applyBorder="1" applyAlignment="1">
      <alignment horizontal="center" vertical="center" wrapText="1"/>
    </xf>
    <xf numFmtId="1" fontId="66" fillId="5" borderId="8" xfId="17360" applyNumberFormat="1" applyFont="1" applyFill="1" applyBorder="1" applyAlignment="1">
      <alignment horizontal="left" vertical="center" wrapText="1"/>
    </xf>
    <xf numFmtId="1" fontId="66" fillId="5" borderId="11" xfId="17360" applyNumberFormat="1" applyFont="1" applyFill="1" applyBorder="1" applyAlignment="1">
      <alignment horizontal="left" vertical="center" wrapText="1"/>
    </xf>
    <xf numFmtId="0" fontId="66" fillId="5" borderId="51" xfId="17360" applyFont="1" applyFill="1" applyBorder="1" applyAlignment="1">
      <alignment horizontal="center" vertical="center" wrapText="1"/>
    </xf>
    <xf numFmtId="0" fontId="66" fillId="5" borderId="50" xfId="17360" applyFont="1" applyFill="1" applyBorder="1" applyAlignment="1">
      <alignment horizontal="center" vertical="center" wrapText="1"/>
    </xf>
    <xf numFmtId="0" fontId="66" fillId="5" borderId="49" xfId="17360" applyFont="1" applyFill="1" applyBorder="1" applyAlignment="1">
      <alignment horizontal="left" vertical="center" wrapText="1"/>
    </xf>
    <xf numFmtId="0" fontId="66" fillId="5" borderId="48" xfId="17360" applyFont="1" applyFill="1" applyBorder="1" applyAlignment="1">
      <alignment horizontal="left" vertical="center" wrapText="1"/>
    </xf>
    <xf numFmtId="0" fontId="66" fillId="5" borderId="47" xfId="17360" applyFont="1" applyFill="1" applyBorder="1" applyAlignment="1">
      <alignment horizontal="left" vertical="center" wrapText="1"/>
    </xf>
    <xf numFmtId="0" fontId="66" fillId="5" borderId="43" xfId="17360" applyFont="1" applyFill="1" applyBorder="1" applyAlignment="1">
      <alignment horizontal="center" vertical="center" wrapText="1"/>
    </xf>
    <xf numFmtId="1" fontId="66" fillId="5" borderId="38" xfId="17360" applyNumberFormat="1" applyFont="1" applyFill="1" applyBorder="1" applyAlignment="1">
      <alignment horizontal="left" vertical="center" wrapText="1"/>
    </xf>
    <xf numFmtId="1" fontId="66" fillId="5" borderId="6" xfId="17360" applyNumberFormat="1" applyFont="1" applyFill="1" applyBorder="1" applyAlignment="1">
      <alignment horizontal="left" vertical="center" wrapText="1"/>
    </xf>
    <xf numFmtId="1" fontId="66" fillId="5" borderId="14" xfId="17360" applyNumberFormat="1" applyFont="1" applyFill="1" applyBorder="1" applyAlignment="1">
      <alignment horizontal="center" vertical="center" wrapText="1"/>
    </xf>
    <xf numFmtId="1" fontId="66" fillId="5" borderId="25" xfId="17360" applyNumberFormat="1" applyFont="1" applyFill="1" applyBorder="1" applyAlignment="1">
      <alignment horizontal="center" vertical="center" wrapText="1"/>
    </xf>
    <xf numFmtId="1" fontId="66" fillId="5" borderId="16" xfId="17360" applyNumberFormat="1" applyFont="1" applyFill="1" applyBorder="1" applyAlignment="1">
      <alignment horizontal="center" vertical="center" wrapText="1"/>
    </xf>
    <xf numFmtId="1" fontId="66" fillId="5" borderId="24" xfId="17360" applyNumberFormat="1" applyFont="1" applyFill="1" applyBorder="1" applyAlignment="1">
      <alignment horizontal="center" vertical="center" wrapText="1"/>
    </xf>
    <xf numFmtId="1" fontId="66" fillId="5" borderId="20" xfId="17360" applyNumberFormat="1" applyFont="1" applyFill="1" applyBorder="1" applyAlignment="1">
      <alignment horizontal="center" vertical="center" wrapText="1"/>
    </xf>
    <xf numFmtId="1" fontId="66" fillId="5" borderId="22" xfId="17360" applyNumberFormat="1" applyFont="1" applyFill="1" applyBorder="1" applyAlignment="1">
      <alignment horizontal="center" vertical="center" wrapText="1"/>
    </xf>
    <xf numFmtId="1" fontId="66" fillId="5" borderId="23" xfId="17360" applyNumberFormat="1" applyFont="1" applyFill="1" applyBorder="1" applyAlignment="1">
      <alignment horizontal="center" vertical="center" wrapText="1"/>
    </xf>
    <xf numFmtId="1" fontId="66" fillId="3" borderId="20" xfId="17360" applyNumberFormat="1" applyFont="1" applyFill="1" applyBorder="1" applyAlignment="1">
      <alignment horizontal="center" vertical="center" wrapText="1"/>
    </xf>
    <xf numFmtId="1" fontId="66" fillId="3" borderId="22" xfId="17360" applyNumberFormat="1" applyFont="1" applyFill="1" applyBorder="1" applyAlignment="1">
      <alignment horizontal="center" vertical="center" wrapText="1"/>
    </xf>
    <xf numFmtId="1" fontId="66" fillId="5" borderId="11" xfId="17360" applyNumberFormat="1" applyFont="1" applyFill="1" applyBorder="1" applyAlignment="1">
      <alignment horizontal="center" vertical="center" wrapText="1"/>
    </xf>
    <xf numFmtId="1" fontId="66" fillId="5" borderId="9" xfId="17360" applyNumberFormat="1" applyFont="1" applyFill="1" applyBorder="1" applyAlignment="1">
      <alignment horizontal="center" vertical="center" wrapText="1"/>
    </xf>
    <xf numFmtId="166" fontId="66" fillId="5" borderId="6" xfId="17360" applyNumberFormat="1" applyFont="1" applyFill="1" applyBorder="1" applyAlignment="1">
      <alignment horizontal="center" vertical="center"/>
    </xf>
    <xf numFmtId="166" fontId="66" fillId="5" borderId="0" xfId="17360" applyNumberFormat="1" applyFont="1" applyFill="1" applyAlignment="1">
      <alignment horizontal="center" vertical="center"/>
    </xf>
    <xf numFmtId="166" fontId="66" fillId="5" borderId="17" xfId="17360" applyNumberFormat="1" applyFont="1" applyFill="1" applyBorder="1" applyAlignment="1">
      <alignment horizontal="center" vertical="center"/>
    </xf>
    <xf numFmtId="0" fontId="66" fillId="5" borderId="16" xfId="17360" applyFont="1" applyFill="1" applyBorder="1" applyAlignment="1">
      <alignment horizontal="left" vertical="center" wrapText="1"/>
    </xf>
    <xf numFmtId="0" fontId="66" fillId="5" borderId="17" xfId="17360" applyFont="1" applyFill="1" applyBorder="1" applyAlignment="1">
      <alignment horizontal="left" vertical="center" wrapText="1"/>
    </xf>
    <xf numFmtId="0" fontId="66" fillId="5" borderId="0" xfId="17360" applyFont="1" applyFill="1" applyBorder="1" applyAlignment="1">
      <alignment horizontal="left" vertical="center" wrapText="1"/>
    </xf>
    <xf numFmtId="0" fontId="66" fillId="5" borderId="14" xfId="17360" applyFont="1" applyFill="1" applyBorder="1" applyAlignment="1">
      <alignment horizontal="center" vertical="center" wrapText="1"/>
    </xf>
    <xf numFmtId="0" fontId="66" fillId="5" borderId="25" xfId="17360" applyFont="1" applyFill="1" applyBorder="1" applyAlignment="1">
      <alignment horizontal="center" vertical="center" wrapText="1"/>
    </xf>
    <xf numFmtId="0" fontId="66" fillId="5" borderId="0" xfId="17360" applyFont="1" applyFill="1" applyBorder="1" applyAlignment="1">
      <alignment horizontal="center" vertical="center" wrapText="1"/>
    </xf>
    <xf numFmtId="0" fontId="66" fillId="3" borderId="27" xfId="17360" applyFont="1" applyFill="1" applyBorder="1" applyAlignment="1">
      <alignment horizontal="center" vertical="center" wrapText="1"/>
    </xf>
    <xf numFmtId="0" fontId="66" fillId="3" borderId="24" xfId="17360" applyFont="1" applyFill="1" applyBorder="1" applyAlignment="1">
      <alignment horizontal="center" vertical="center" wrapText="1"/>
    </xf>
    <xf numFmtId="0" fontId="66" fillId="3" borderId="20" xfId="17360" applyFont="1" applyFill="1" applyBorder="1" applyAlignment="1">
      <alignment horizontal="center" vertical="center" wrapText="1"/>
    </xf>
    <xf numFmtId="0" fontId="66" fillId="3" borderId="22" xfId="17360" applyFont="1" applyFill="1" applyBorder="1" applyAlignment="1">
      <alignment horizontal="center" vertical="center" wrapText="1"/>
    </xf>
    <xf numFmtId="0" fontId="66" fillId="5" borderId="38" xfId="17360" applyFont="1" applyFill="1" applyBorder="1" applyAlignment="1">
      <alignment horizontal="left" vertical="center" wrapText="1"/>
    </xf>
    <xf numFmtId="0" fontId="66" fillId="5" borderId="6" xfId="17360" applyFont="1" applyFill="1" applyBorder="1" applyAlignment="1">
      <alignment horizontal="left" vertical="center" wrapText="1"/>
    </xf>
    <xf numFmtId="1" fontId="66" fillId="5" borderId="12" xfId="17360" applyNumberFormat="1" applyFont="1" applyFill="1" applyBorder="1" applyAlignment="1">
      <alignment horizontal="center" vertical="center"/>
    </xf>
    <xf numFmtId="1" fontId="66" fillId="5" borderId="0" xfId="17360" applyNumberFormat="1" applyFont="1" applyFill="1" applyBorder="1" applyAlignment="1">
      <alignment horizontal="center" vertical="center"/>
    </xf>
    <xf numFmtId="1" fontId="66" fillId="5" borderId="0" xfId="17360" applyNumberFormat="1" applyFont="1" applyFill="1" applyAlignment="1">
      <alignment horizontal="center" vertical="center"/>
    </xf>
    <xf numFmtId="1" fontId="66" fillId="5" borderId="17" xfId="17360" applyNumberFormat="1" applyFont="1" applyFill="1" applyBorder="1" applyAlignment="1">
      <alignment horizontal="center" vertical="center"/>
    </xf>
    <xf numFmtId="1" fontId="66" fillId="3" borderId="11" xfId="17360" applyNumberFormat="1" applyFont="1" applyFill="1" applyBorder="1" applyAlignment="1">
      <alignment horizontal="center" vertical="center" wrapText="1"/>
    </xf>
    <xf numFmtId="1" fontId="66" fillId="5" borderId="14" xfId="17355" applyNumberFormat="1" applyFont="1" applyFill="1" applyBorder="1" applyAlignment="1">
      <alignment horizontal="center" vertical="center" wrapText="1"/>
    </xf>
    <xf numFmtId="1" fontId="66" fillId="5" borderId="25" xfId="17355" applyNumberFormat="1" applyFont="1" applyFill="1" applyBorder="1" applyAlignment="1">
      <alignment horizontal="center" vertical="center" wrapText="1"/>
    </xf>
    <xf numFmtId="1" fontId="66" fillId="5" borderId="8" xfId="17360" applyNumberFormat="1" applyFont="1" applyFill="1" applyBorder="1" applyAlignment="1">
      <alignment horizontal="center" vertical="center" wrapText="1"/>
    </xf>
    <xf numFmtId="164" fontId="23" fillId="5" borderId="6" xfId="17355" applyFont="1" applyFill="1" applyBorder="1" applyAlignment="1">
      <alignment horizontal="left" vertical="center"/>
    </xf>
    <xf numFmtId="164" fontId="66" fillId="5" borderId="14" xfId="17355" applyFont="1" applyFill="1" applyBorder="1" applyAlignment="1">
      <alignment horizontal="center" vertical="center" wrapText="1"/>
    </xf>
    <xf numFmtId="164" fontId="68" fillId="5" borderId="14" xfId="17355" applyFont="1" applyFill="1" applyBorder="1" applyAlignment="1">
      <alignment horizontal="center" vertical="center" wrapText="1"/>
    </xf>
    <xf numFmtId="164" fontId="68" fillId="5" borderId="12" xfId="17355" applyFont="1" applyFill="1" applyBorder="1" applyAlignment="1">
      <alignment horizontal="center" vertical="center" wrapText="1"/>
    </xf>
    <xf numFmtId="164" fontId="68" fillId="5" borderId="16" xfId="17355" applyFont="1" applyFill="1" applyBorder="1" applyAlignment="1">
      <alignment horizontal="center" vertical="center" wrapText="1"/>
    </xf>
    <xf numFmtId="164" fontId="68" fillId="5" borderId="17" xfId="17355" applyFont="1" applyFill="1" applyBorder="1" applyAlignment="1">
      <alignment horizontal="center" vertical="center" wrapText="1"/>
    </xf>
    <xf numFmtId="0" fontId="66" fillId="5" borderId="39" xfId="17360" applyFont="1" applyFill="1" applyBorder="1" applyAlignment="1">
      <alignment horizontal="left" vertical="center" wrapText="1"/>
    </xf>
    <xf numFmtId="0" fontId="68" fillId="3" borderId="52" xfId="2" applyFont="1" applyFill="1" applyBorder="1" applyAlignment="1">
      <alignment horizontal="center" vertical="center"/>
    </xf>
    <xf numFmtId="0" fontId="68" fillId="3" borderId="52" xfId="2" applyFont="1" applyFill="1" applyBorder="1" applyAlignment="1">
      <alignment horizontal="center" vertical="center" wrapText="1"/>
    </xf>
    <xf numFmtId="0" fontId="68" fillId="3" borderId="53" xfId="2" applyFont="1" applyFill="1" applyBorder="1" applyAlignment="1">
      <alignment horizontal="center" vertical="center" wrapText="1"/>
    </xf>
    <xf numFmtId="0" fontId="68" fillId="3" borderId="54" xfId="2" applyFont="1" applyFill="1" applyBorder="1" applyAlignment="1">
      <alignment horizontal="center" vertical="center" wrapText="1"/>
    </xf>
    <xf numFmtId="0" fontId="68" fillId="3" borderId="55" xfId="2" applyFont="1" applyFill="1" applyBorder="1" applyAlignment="1">
      <alignment horizontal="center" vertical="center" wrapText="1"/>
    </xf>
    <xf numFmtId="0" fontId="23" fillId="3" borderId="56" xfId="2" applyFont="1" applyFill="1" applyBorder="1" applyAlignment="1">
      <alignment horizontal="left" vertical="center" wrapText="1"/>
    </xf>
    <xf numFmtId="0" fontId="23" fillId="3" borderId="57" xfId="2" applyFont="1" applyFill="1" applyBorder="1" applyAlignment="1">
      <alignment horizontal="left" vertical="center" wrapText="1"/>
    </xf>
    <xf numFmtId="0" fontId="23" fillId="3" borderId="58" xfId="2" applyFont="1" applyFill="1" applyBorder="1" applyAlignment="1">
      <alignment horizontal="left" vertical="center" wrapText="1"/>
    </xf>
    <xf numFmtId="0" fontId="66" fillId="5" borderId="38" xfId="0" applyFont="1" applyFill="1" applyBorder="1" applyAlignment="1">
      <alignment horizontal="center" wrapText="1"/>
    </xf>
    <xf numFmtId="0" fontId="66" fillId="5" borderId="39" xfId="0" applyFont="1" applyFill="1" applyBorder="1" applyAlignment="1">
      <alignment horizontal="center" wrapText="1"/>
    </xf>
    <xf numFmtId="0" fontId="66" fillId="5" borderId="26" xfId="0" applyFont="1" applyFill="1" applyBorder="1" applyAlignment="1">
      <alignment horizontal="left" wrapText="1"/>
    </xf>
    <xf numFmtId="0" fontId="66" fillId="5" borderId="0" xfId="0" applyFont="1" applyFill="1" applyAlignment="1">
      <alignment horizontal="left" wrapText="1"/>
    </xf>
    <xf numFmtId="0" fontId="66" fillId="5" borderId="17" xfId="0" applyFont="1" applyFill="1" applyBorder="1" applyAlignment="1">
      <alignment horizontal="left" wrapText="1"/>
    </xf>
    <xf numFmtId="164" fontId="66" fillId="3" borderId="44" xfId="17355" applyFont="1" applyFill="1" applyBorder="1" applyAlignment="1">
      <alignment horizontal="center" vertical="center"/>
    </xf>
    <xf numFmtId="164" fontId="66" fillId="3" borderId="22" xfId="17355" applyFont="1" applyFill="1" applyBorder="1" applyAlignment="1">
      <alignment horizontal="center" vertical="center"/>
    </xf>
    <xf numFmtId="0" fontId="66" fillId="5" borderId="42" xfId="0" applyFont="1" applyFill="1" applyBorder="1" applyAlignment="1">
      <alignment horizontal="center" wrapText="1"/>
    </xf>
    <xf numFmtId="0" fontId="66" fillId="5" borderId="43" xfId="0" applyFont="1" applyFill="1" applyBorder="1" applyAlignment="1">
      <alignment horizontal="center" wrapText="1"/>
    </xf>
    <xf numFmtId="0" fontId="68" fillId="3" borderId="52" xfId="0" applyFont="1" applyFill="1" applyBorder="1" applyAlignment="1">
      <alignment horizontal="center" vertical="center" wrapText="1"/>
    </xf>
    <xf numFmtId="0" fontId="68" fillId="3" borderId="52" xfId="0" applyFont="1" applyFill="1" applyBorder="1" applyAlignment="1">
      <alignment horizontal="center" vertical="center"/>
    </xf>
    <xf numFmtId="0" fontId="68" fillId="3" borderId="53" xfId="0" applyFont="1" applyFill="1" applyBorder="1" applyAlignment="1">
      <alignment horizontal="center" vertical="center" wrapText="1"/>
    </xf>
    <xf numFmtId="0" fontId="68" fillId="3" borderId="54" xfId="0" applyFont="1" applyFill="1" applyBorder="1" applyAlignment="1">
      <alignment horizontal="center" vertical="center" wrapText="1"/>
    </xf>
    <xf numFmtId="0" fontId="68" fillId="3" borderId="55" xfId="0" applyFont="1" applyFill="1" applyBorder="1" applyAlignment="1">
      <alignment horizontal="center" vertical="center" wrapText="1"/>
    </xf>
    <xf numFmtId="0" fontId="67" fillId="6" borderId="8" xfId="0" applyFont="1" applyFill="1" applyBorder="1" applyAlignment="1">
      <alignment horizontal="center"/>
    </xf>
    <xf numFmtId="0" fontId="67" fillId="6" borderId="11" xfId="0" applyFont="1" applyFill="1" applyBorder="1" applyAlignment="1">
      <alignment horizontal="center"/>
    </xf>
    <xf numFmtId="0" fontId="67" fillId="6" borderId="9" xfId="0" applyFont="1" applyFill="1" applyBorder="1" applyAlignment="1">
      <alignment horizontal="center"/>
    </xf>
    <xf numFmtId="0" fontId="23" fillId="5" borderId="17" xfId="32" applyFont="1" applyFill="1" applyBorder="1" applyAlignment="1">
      <alignment horizontal="center" vertical="center" wrapText="1"/>
    </xf>
    <xf numFmtId="0" fontId="23" fillId="5" borderId="24" xfId="32" applyFont="1" applyFill="1" applyBorder="1" applyAlignment="1">
      <alignment horizontal="center" vertical="center" wrapText="1"/>
    </xf>
    <xf numFmtId="0" fontId="66" fillId="5" borderId="8" xfId="0" applyFont="1" applyFill="1" applyBorder="1" applyAlignment="1">
      <alignment horizontal="center"/>
    </xf>
    <xf numFmtId="0" fontId="66" fillId="5" borderId="11" xfId="0" applyFont="1" applyFill="1" applyBorder="1" applyAlignment="1">
      <alignment horizontal="center"/>
    </xf>
    <xf numFmtId="0" fontId="66" fillId="5" borderId="9" xfId="0" applyFont="1" applyFill="1" applyBorder="1" applyAlignment="1">
      <alignment horizontal="center"/>
    </xf>
    <xf numFmtId="1" fontId="23" fillId="5" borderId="12" xfId="32" applyNumberFormat="1" applyFont="1" applyFill="1" applyBorder="1" applyAlignment="1">
      <alignment horizontal="center" vertical="center" wrapText="1"/>
    </xf>
    <xf numFmtId="1" fontId="23" fillId="5" borderId="17" xfId="32" applyNumberFormat="1" applyFont="1" applyFill="1" applyBorder="1" applyAlignment="1">
      <alignment horizontal="center" vertical="center" wrapText="1"/>
    </xf>
    <xf numFmtId="0" fontId="67" fillId="6" borderId="8" xfId="17355" applyNumberFormat="1" applyFont="1" applyFill="1" applyBorder="1" applyAlignment="1">
      <alignment horizontal="left" vertical="top" wrapText="1"/>
    </xf>
    <xf numFmtId="0" fontId="67" fillId="6" borderId="11" xfId="17355" applyNumberFormat="1" applyFont="1" applyFill="1" applyBorder="1" applyAlignment="1">
      <alignment horizontal="left" vertical="top" wrapText="1"/>
    </xf>
    <xf numFmtId="0" fontId="67" fillId="6" borderId="9" xfId="17355" applyNumberFormat="1" applyFont="1" applyFill="1" applyBorder="1" applyAlignment="1">
      <alignment horizontal="left" vertical="top" wrapText="1"/>
    </xf>
    <xf numFmtId="164" fontId="67" fillId="6" borderId="0" xfId="17355" applyFont="1" applyFill="1" applyBorder="1" applyAlignment="1">
      <alignment horizontal="left" vertical="top" wrapText="1"/>
    </xf>
    <xf numFmtId="0" fontId="67" fillId="6" borderId="8" xfId="0" applyFont="1" applyFill="1" applyBorder="1" applyAlignment="1">
      <alignment horizontal="left"/>
    </xf>
    <xf numFmtId="0" fontId="67" fillId="6" borderId="11" xfId="0" applyFont="1" applyFill="1" applyBorder="1" applyAlignment="1">
      <alignment horizontal="left"/>
    </xf>
    <xf numFmtId="0" fontId="67" fillId="6" borderId="9" xfId="0" applyFont="1" applyFill="1" applyBorder="1" applyAlignment="1">
      <alignment horizontal="left"/>
    </xf>
    <xf numFmtId="164" fontId="67" fillId="6" borderId="8" xfId="17355" applyFont="1" applyFill="1" applyBorder="1" applyAlignment="1">
      <alignment horizontal="left" vertical="top" wrapText="1"/>
    </xf>
    <xf numFmtId="164" fontId="67" fillId="6" borderId="11" xfId="17355" applyFont="1" applyFill="1" applyBorder="1" applyAlignment="1">
      <alignment horizontal="left" vertical="top" wrapText="1"/>
    </xf>
    <xf numFmtId="164" fontId="67" fillId="6" borderId="9" xfId="17355" applyFont="1" applyFill="1" applyBorder="1" applyAlignment="1">
      <alignment horizontal="left" vertical="top" wrapText="1"/>
    </xf>
  </cellXfs>
  <cellStyles count="52060">
    <cellStyle name="Comma" xfId="17355" builtinId="3"/>
    <cellStyle name="Comma 2" xfId="17361" xr:uid="{00000000-0005-0000-0000-000001000000}"/>
    <cellStyle name="Comma 3" xfId="52057" xr:uid="{00000000-0005-0000-0000-000002000000}"/>
    <cellStyle name="Currency" xfId="52059" builtinId="4"/>
    <cellStyle name="Normal" xfId="0" builtinId="0"/>
    <cellStyle name="Normal 10" xfId="32" xr:uid="{00000000-0005-0000-0000-000005000000}"/>
    <cellStyle name="Normal 11" xfId="33" xr:uid="{00000000-0005-0000-0000-000006000000}"/>
    <cellStyle name="Normal 11 10" xfId="5815" xr:uid="{00000000-0005-0000-0000-000007000000}"/>
    <cellStyle name="Normal 11 10 2" xfId="14488" xr:uid="{00000000-0005-0000-0000-000008000000}"/>
    <cellStyle name="Normal 11 10 2 2" xfId="31841" xr:uid="{00000000-0005-0000-0000-000009000000}"/>
    <cellStyle name="Normal 11 10 2 3" xfId="49187" xr:uid="{00000000-0005-0000-0000-00000A000000}"/>
    <cellStyle name="Normal 11 10 3" xfId="23168" xr:uid="{00000000-0005-0000-0000-00000B000000}"/>
    <cellStyle name="Normal 11 10 4" xfId="40514" xr:uid="{00000000-0005-0000-0000-00000C000000}"/>
    <cellStyle name="Normal 11 11" xfId="2924" xr:uid="{00000000-0005-0000-0000-00000D000000}"/>
    <cellStyle name="Normal 11 11 2" xfId="11597" xr:uid="{00000000-0005-0000-0000-00000E000000}"/>
    <cellStyle name="Normal 11 11 2 2" xfId="28950" xr:uid="{00000000-0005-0000-0000-00000F000000}"/>
    <cellStyle name="Normal 11 11 2 3" xfId="46296" xr:uid="{00000000-0005-0000-0000-000010000000}"/>
    <cellStyle name="Normal 11 11 3" xfId="20277" xr:uid="{00000000-0005-0000-0000-000011000000}"/>
    <cellStyle name="Normal 11 11 4" xfId="37623" xr:uid="{00000000-0005-0000-0000-000012000000}"/>
    <cellStyle name="Normal 11 12" xfId="8706" xr:uid="{00000000-0005-0000-0000-000013000000}"/>
    <cellStyle name="Normal 11 12 2" xfId="26059" xr:uid="{00000000-0005-0000-0000-000014000000}"/>
    <cellStyle name="Normal 11 12 3" xfId="43405" xr:uid="{00000000-0005-0000-0000-000015000000}"/>
    <cellStyle name="Normal 11 13" xfId="17362" xr:uid="{00000000-0005-0000-0000-000016000000}"/>
    <cellStyle name="Normal 11 14" xfId="34732" xr:uid="{00000000-0005-0000-0000-000017000000}"/>
    <cellStyle name="Normal 11 2" xfId="82" xr:uid="{00000000-0005-0000-0000-000018000000}"/>
    <cellStyle name="Normal 11 2 10" xfId="8755" xr:uid="{00000000-0005-0000-0000-000019000000}"/>
    <cellStyle name="Normal 11 2 10 2" xfId="26108" xr:uid="{00000000-0005-0000-0000-00001A000000}"/>
    <cellStyle name="Normal 11 2 10 3" xfId="43454" xr:uid="{00000000-0005-0000-0000-00001B000000}"/>
    <cellStyle name="Normal 11 2 11" xfId="17435" xr:uid="{00000000-0005-0000-0000-00001C000000}"/>
    <cellStyle name="Normal 11 2 12" xfId="34781" xr:uid="{00000000-0005-0000-0000-00001D000000}"/>
    <cellStyle name="Normal 11 2 2" xfId="327" xr:uid="{00000000-0005-0000-0000-00001E000000}"/>
    <cellStyle name="Normal 11 2 2 10" xfId="35026" xr:uid="{00000000-0005-0000-0000-00001F000000}"/>
    <cellStyle name="Normal 11 2 2 2" xfId="1062" xr:uid="{00000000-0005-0000-0000-000020000000}"/>
    <cellStyle name="Normal 11 2 2 2 2" xfId="2875" xr:uid="{00000000-0005-0000-0000-000021000000}"/>
    <cellStyle name="Normal 11 2 2 2 2 2" xfId="8657" xr:uid="{00000000-0005-0000-0000-000022000000}"/>
    <cellStyle name="Normal 11 2 2 2 2 2 2" xfId="17330" xr:uid="{00000000-0005-0000-0000-000023000000}"/>
    <cellStyle name="Normal 11 2 2 2 2 2 2 2" xfId="34683" xr:uid="{00000000-0005-0000-0000-000024000000}"/>
    <cellStyle name="Normal 11 2 2 2 2 2 2 3" xfId="52029" xr:uid="{00000000-0005-0000-0000-000025000000}"/>
    <cellStyle name="Normal 11 2 2 2 2 2 3" xfId="26010" xr:uid="{00000000-0005-0000-0000-000026000000}"/>
    <cellStyle name="Normal 11 2 2 2 2 2 4" xfId="43356" xr:uid="{00000000-0005-0000-0000-000027000000}"/>
    <cellStyle name="Normal 11 2 2 2 2 3" xfId="4688" xr:uid="{00000000-0005-0000-0000-000028000000}"/>
    <cellStyle name="Normal 11 2 2 2 2 3 2" xfId="13361" xr:uid="{00000000-0005-0000-0000-000029000000}"/>
    <cellStyle name="Normal 11 2 2 2 2 3 2 2" xfId="30714" xr:uid="{00000000-0005-0000-0000-00002A000000}"/>
    <cellStyle name="Normal 11 2 2 2 2 3 2 3" xfId="48060" xr:uid="{00000000-0005-0000-0000-00002B000000}"/>
    <cellStyle name="Normal 11 2 2 2 2 3 3" xfId="22041" xr:uid="{00000000-0005-0000-0000-00002C000000}"/>
    <cellStyle name="Normal 11 2 2 2 2 3 4" xfId="39387" xr:uid="{00000000-0005-0000-0000-00002D000000}"/>
    <cellStyle name="Normal 11 2 2 2 2 4" xfId="11548" xr:uid="{00000000-0005-0000-0000-00002E000000}"/>
    <cellStyle name="Normal 11 2 2 2 2 4 2" xfId="28901" xr:uid="{00000000-0005-0000-0000-00002F000000}"/>
    <cellStyle name="Normal 11 2 2 2 2 4 3" xfId="46247" xr:uid="{00000000-0005-0000-0000-000030000000}"/>
    <cellStyle name="Normal 11 2 2 2 2 5" xfId="20228" xr:uid="{00000000-0005-0000-0000-000031000000}"/>
    <cellStyle name="Normal 11 2 2 2 2 6" xfId="37574" xr:uid="{00000000-0005-0000-0000-000032000000}"/>
    <cellStyle name="Normal 11 2 2 2 3" xfId="1797" xr:uid="{00000000-0005-0000-0000-000033000000}"/>
    <cellStyle name="Normal 11 2 2 2 3 2" xfId="7579" xr:uid="{00000000-0005-0000-0000-000034000000}"/>
    <cellStyle name="Normal 11 2 2 2 3 2 2" xfId="16252" xr:uid="{00000000-0005-0000-0000-000035000000}"/>
    <cellStyle name="Normal 11 2 2 2 3 2 2 2" xfId="33605" xr:uid="{00000000-0005-0000-0000-000036000000}"/>
    <cellStyle name="Normal 11 2 2 2 3 2 2 3" xfId="50951" xr:uid="{00000000-0005-0000-0000-000037000000}"/>
    <cellStyle name="Normal 11 2 2 2 3 2 3" xfId="24932" xr:uid="{00000000-0005-0000-0000-000038000000}"/>
    <cellStyle name="Normal 11 2 2 2 3 2 4" xfId="42278" xr:uid="{00000000-0005-0000-0000-000039000000}"/>
    <cellStyle name="Normal 11 2 2 2 3 3" xfId="5423" xr:uid="{00000000-0005-0000-0000-00003A000000}"/>
    <cellStyle name="Normal 11 2 2 2 3 3 2" xfId="14096" xr:uid="{00000000-0005-0000-0000-00003B000000}"/>
    <cellStyle name="Normal 11 2 2 2 3 3 2 2" xfId="31449" xr:uid="{00000000-0005-0000-0000-00003C000000}"/>
    <cellStyle name="Normal 11 2 2 2 3 3 2 3" xfId="48795" xr:uid="{00000000-0005-0000-0000-00003D000000}"/>
    <cellStyle name="Normal 11 2 2 2 3 3 3" xfId="22776" xr:uid="{00000000-0005-0000-0000-00003E000000}"/>
    <cellStyle name="Normal 11 2 2 2 3 3 4" xfId="40122" xr:uid="{00000000-0005-0000-0000-00003F000000}"/>
    <cellStyle name="Normal 11 2 2 2 3 4" xfId="10470" xr:uid="{00000000-0005-0000-0000-000040000000}"/>
    <cellStyle name="Normal 11 2 2 2 3 4 2" xfId="27823" xr:uid="{00000000-0005-0000-0000-000041000000}"/>
    <cellStyle name="Normal 11 2 2 2 3 4 3" xfId="45169" xr:uid="{00000000-0005-0000-0000-000042000000}"/>
    <cellStyle name="Normal 11 2 2 2 3 5" xfId="19150" xr:uid="{00000000-0005-0000-0000-000043000000}"/>
    <cellStyle name="Normal 11 2 2 2 3 6" xfId="36496" xr:uid="{00000000-0005-0000-0000-000044000000}"/>
    <cellStyle name="Normal 11 2 2 2 4" xfId="6844" xr:uid="{00000000-0005-0000-0000-000045000000}"/>
    <cellStyle name="Normal 11 2 2 2 4 2" xfId="15517" xr:uid="{00000000-0005-0000-0000-000046000000}"/>
    <cellStyle name="Normal 11 2 2 2 4 2 2" xfId="32870" xr:uid="{00000000-0005-0000-0000-000047000000}"/>
    <cellStyle name="Normal 11 2 2 2 4 2 3" xfId="50216" xr:uid="{00000000-0005-0000-0000-000048000000}"/>
    <cellStyle name="Normal 11 2 2 2 4 3" xfId="24197" xr:uid="{00000000-0005-0000-0000-000049000000}"/>
    <cellStyle name="Normal 11 2 2 2 4 4" xfId="41543" xr:uid="{00000000-0005-0000-0000-00004A000000}"/>
    <cellStyle name="Normal 11 2 2 2 5" xfId="3610" xr:uid="{00000000-0005-0000-0000-00004B000000}"/>
    <cellStyle name="Normal 11 2 2 2 5 2" xfId="12283" xr:uid="{00000000-0005-0000-0000-00004C000000}"/>
    <cellStyle name="Normal 11 2 2 2 5 2 2" xfId="29636" xr:uid="{00000000-0005-0000-0000-00004D000000}"/>
    <cellStyle name="Normal 11 2 2 2 5 2 3" xfId="46982" xr:uid="{00000000-0005-0000-0000-00004E000000}"/>
    <cellStyle name="Normal 11 2 2 2 5 3" xfId="20963" xr:uid="{00000000-0005-0000-0000-00004F000000}"/>
    <cellStyle name="Normal 11 2 2 2 5 4" xfId="38309" xr:uid="{00000000-0005-0000-0000-000050000000}"/>
    <cellStyle name="Normal 11 2 2 2 6" xfId="9735" xr:uid="{00000000-0005-0000-0000-000051000000}"/>
    <cellStyle name="Normal 11 2 2 2 6 2" xfId="27088" xr:uid="{00000000-0005-0000-0000-000052000000}"/>
    <cellStyle name="Normal 11 2 2 2 6 3" xfId="44434" xr:uid="{00000000-0005-0000-0000-000053000000}"/>
    <cellStyle name="Normal 11 2 2 2 7" xfId="18415" xr:uid="{00000000-0005-0000-0000-000054000000}"/>
    <cellStyle name="Normal 11 2 2 2 8" xfId="35761" xr:uid="{00000000-0005-0000-0000-000055000000}"/>
    <cellStyle name="Normal 11 2 2 3" xfId="572" xr:uid="{00000000-0005-0000-0000-000056000000}"/>
    <cellStyle name="Normal 11 2 2 3 2" xfId="2385" xr:uid="{00000000-0005-0000-0000-000057000000}"/>
    <cellStyle name="Normal 11 2 2 3 2 2" xfId="8167" xr:uid="{00000000-0005-0000-0000-000058000000}"/>
    <cellStyle name="Normal 11 2 2 3 2 2 2" xfId="16840" xr:uid="{00000000-0005-0000-0000-000059000000}"/>
    <cellStyle name="Normal 11 2 2 3 2 2 2 2" xfId="34193" xr:uid="{00000000-0005-0000-0000-00005A000000}"/>
    <cellStyle name="Normal 11 2 2 3 2 2 2 3" xfId="51539" xr:uid="{00000000-0005-0000-0000-00005B000000}"/>
    <cellStyle name="Normal 11 2 2 3 2 2 3" xfId="25520" xr:uid="{00000000-0005-0000-0000-00005C000000}"/>
    <cellStyle name="Normal 11 2 2 3 2 2 4" xfId="42866" xr:uid="{00000000-0005-0000-0000-00005D000000}"/>
    <cellStyle name="Normal 11 2 2 3 2 3" xfId="5668" xr:uid="{00000000-0005-0000-0000-00005E000000}"/>
    <cellStyle name="Normal 11 2 2 3 2 3 2" xfId="14341" xr:uid="{00000000-0005-0000-0000-00005F000000}"/>
    <cellStyle name="Normal 11 2 2 3 2 3 2 2" xfId="31694" xr:uid="{00000000-0005-0000-0000-000060000000}"/>
    <cellStyle name="Normal 11 2 2 3 2 3 2 3" xfId="49040" xr:uid="{00000000-0005-0000-0000-000061000000}"/>
    <cellStyle name="Normal 11 2 2 3 2 3 3" xfId="23021" xr:uid="{00000000-0005-0000-0000-000062000000}"/>
    <cellStyle name="Normal 11 2 2 3 2 3 4" xfId="40367" xr:uid="{00000000-0005-0000-0000-000063000000}"/>
    <cellStyle name="Normal 11 2 2 3 2 4" xfId="11058" xr:uid="{00000000-0005-0000-0000-000064000000}"/>
    <cellStyle name="Normal 11 2 2 3 2 4 2" xfId="28411" xr:uid="{00000000-0005-0000-0000-000065000000}"/>
    <cellStyle name="Normal 11 2 2 3 2 4 3" xfId="45757" xr:uid="{00000000-0005-0000-0000-000066000000}"/>
    <cellStyle name="Normal 11 2 2 3 2 5" xfId="19738" xr:uid="{00000000-0005-0000-0000-000067000000}"/>
    <cellStyle name="Normal 11 2 2 3 2 6" xfId="37084" xr:uid="{00000000-0005-0000-0000-000068000000}"/>
    <cellStyle name="Normal 11 2 2 3 3" xfId="6354" xr:uid="{00000000-0005-0000-0000-000069000000}"/>
    <cellStyle name="Normal 11 2 2 3 3 2" xfId="15027" xr:uid="{00000000-0005-0000-0000-00006A000000}"/>
    <cellStyle name="Normal 11 2 2 3 3 2 2" xfId="32380" xr:uid="{00000000-0005-0000-0000-00006B000000}"/>
    <cellStyle name="Normal 11 2 2 3 3 2 3" xfId="49726" xr:uid="{00000000-0005-0000-0000-00006C000000}"/>
    <cellStyle name="Normal 11 2 2 3 3 3" xfId="23707" xr:uid="{00000000-0005-0000-0000-00006D000000}"/>
    <cellStyle name="Normal 11 2 2 3 3 4" xfId="41053" xr:uid="{00000000-0005-0000-0000-00006E000000}"/>
    <cellStyle name="Normal 11 2 2 3 4" xfId="4198" xr:uid="{00000000-0005-0000-0000-00006F000000}"/>
    <cellStyle name="Normal 11 2 2 3 4 2" xfId="12871" xr:uid="{00000000-0005-0000-0000-000070000000}"/>
    <cellStyle name="Normal 11 2 2 3 4 2 2" xfId="30224" xr:uid="{00000000-0005-0000-0000-000071000000}"/>
    <cellStyle name="Normal 11 2 2 3 4 2 3" xfId="47570" xr:uid="{00000000-0005-0000-0000-000072000000}"/>
    <cellStyle name="Normal 11 2 2 3 4 3" xfId="21551" xr:uid="{00000000-0005-0000-0000-000073000000}"/>
    <cellStyle name="Normal 11 2 2 3 4 4" xfId="38897" xr:uid="{00000000-0005-0000-0000-000074000000}"/>
    <cellStyle name="Normal 11 2 2 3 5" xfId="9245" xr:uid="{00000000-0005-0000-0000-000075000000}"/>
    <cellStyle name="Normal 11 2 2 3 5 2" xfId="26598" xr:uid="{00000000-0005-0000-0000-000076000000}"/>
    <cellStyle name="Normal 11 2 2 3 5 3" xfId="43944" xr:uid="{00000000-0005-0000-0000-000077000000}"/>
    <cellStyle name="Normal 11 2 2 3 6" xfId="17925" xr:uid="{00000000-0005-0000-0000-000078000000}"/>
    <cellStyle name="Normal 11 2 2 3 7" xfId="35271" xr:uid="{00000000-0005-0000-0000-000079000000}"/>
    <cellStyle name="Normal 11 2 2 4" xfId="2140" xr:uid="{00000000-0005-0000-0000-00007A000000}"/>
    <cellStyle name="Normal 11 2 2 4 2" xfId="7922" xr:uid="{00000000-0005-0000-0000-00007B000000}"/>
    <cellStyle name="Normal 11 2 2 4 2 2" xfId="16595" xr:uid="{00000000-0005-0000-0000-00007C000000}"/>
    <cellStyle name="Normal 11 2 2 4 2 2 2" xfId="33948" xr:uid="{00000000-0005-0000-0000-00007D000000}"/>
    <cellStyle name="Normal 11 2 2 4 2 2 3" xfId="51294" xr:uid="{00000000-0005-0000-0000-00007E000000}"/>
    <cellStyle name="Normal 11 2 2 4 2 3" xfId="25275" xr:uid="{00000000-0005-0000-0000-00007F000000}"/>
    <cellStyle name="Normal 11 2 2 4 2 4" xfId="42621" xr:uid="{00000000-0005-0000-0000-000080000000}"/>
    <cellStyle name="Normal 11 2 2 4 3" xfId="3953" xr:uid="{00000000-0005-0000-0000-000081000000}"/>
    <cellStyle name="Normal 11 2 2 4 3 2" xfId="12626" xr:uid="{00000000-0005-0000-0000-000082000000}"/>
    <cellStyle name="Normal 11 2 2 4 3 2 2" xfId="29979" xr:uid="{00000000-0005-0000-0000-000083000000}"/>
    <cellStyle name="Normal 11 2 2 4 3 2 3" xfId="47325" xr:uid="{00000000-0005-0000-0000-000084000000}"/>
    <cellStyle name="Normal 11 2 2 4 3 3" xfId="21306" xr:uid="{00000000-0005-0000-0000-000085000000}"/>
    <cellStyle name="Normal 11 2 2 4 3 4" xfId="38652" xr:uid="{00000000-0005-0000-0000-000086000000}"/>
    <cellStyle name="Normal 11 2 2 4 4" xfId="10813" xr:uid="{00000000-0005-0000-0000-000087000000}"/>
    <cellStyle name="Normal 11 2 2 4 4 2" xfId="28166" xr:uid="{00000000-0005-0000-0000-000088000000}"/>
    <cellStyle name="Normal 11 2 2 4 4 3" xfId="45512" xr:uid="{00000000-0005-0000-0000-000089000000}"/>
    <cellStyle name="Normal 11 2 2 4 5" xfId="19493" xr:uid="{00000000-0005-0000-0000-00008A000000}"/>
    <cellStyle name="Normal 11 2 2 4 6" xfId="36839" xr:uid="{00000000-0005-0000-0000-00008B000000}"/>
    <cellStyle name="Normal 11 2 2 5" xfId="1307" xr:uid="{00000000-0005-0000-0000-00008C000000}"/>
    <cellStyle name="Normal 11 2 2 5 2" xfId="7089" xr:uid="{00000000-0005-0000-0000-00008D000000}"/>
    <cellStyle name="Normal 11 2 2 5 2 2" xfId="15762" xr:uid="{00000000-0005-0000-0000-00008E000000}"/>
    <cellStyle name="Normal 11 2 2 5 2 2 2" xfId="33115" xr:uid="{00000000-0005-0000-0000-00008F000000}"/>
    <cellStyle name="Normal 11 2 2 5 2 2 3" xfId="50461" xr:uid="{00000000-0005-0000-0000-000090000000}"/>
    <cellStyle name="Normal 11 2 2 5 2 3" xfId="24442" xr:uid="{00000000-0005-0000-0000-000091000000}"/>
    <cellStyle name="Normal 11 2 2 5 2 4" xfId="41788" xr:uid="{00000000-0005-0000-0000-000092000000}"/>
    <cellStyle name="Normal 11 2 2 5 3" xfId="4933" xr:uid="{00000000-0005-0000-0000-000093000000}"/>
    <cellStyle name="Normal 11 2 2 5 3 2" xfId="13606" xr:uid="{00000000-0005-0000-0000-000094000000}"/>
    <cellStyle name="Normal 11 2 2 5 3 2 2" xfId="30959" xr:uid="{00000000-0005-0000-0000-000095000000}"/>
    <cellStyle name="Normal 11 2 2 5 3 2 3" xfId="48305" xr:uid="{00000000-0005-0000-0000-000096000000}"/>
    <cellStyle name="Normal 11 2 2 5 3 3" xfId="22286" xr:uid="{00000000-0005-0000-0000-000097000000}"/>
    <cellStyle name="Normal 11 2 2 5 3 4" xfId="39632" xr:uid="{00000000-0005-0000-0000-000098000000}"/>
    <cellStyle name="Normal 11 2 2 5 4" xfId="9980" xr:uid="{00000000-0005-0000-0000-000099000000}"/>
    <cellStyle name="Normal 11 2 2 5 4 2" xfId="27333" xr:uid="{00000000-0005-0000-0000-00009A000000}"/>
    <cellStyle name="Normal 11 2 2 5 4 3" xfId="44679" xr:uid="{00000000-0005-0000-0000-00009B000000}"/>
    <cellStyle name="Normal 11 2 2 5 5" xfId="18660" xr:uid="{00000000-0005-0000-0000-00009C000000}"/>
    <cellStyle name="Normal 11 2 2 5 6" xfId="36006" xr:uid="{00000000-0005-0000-0000-00009D000000}"/>
    <cellStyle name="Normal 11 2 2 6" xfId="6109" xr:uid="{00000000-0005-0000-0000-00009E000000}"/>
    <cellStyle name="Normal 11 2 2 6 2" xfId="14782" xr:uid="{00000000-0005-0000-0000-00009F000000}"/>
    <cellStyle name="Normal 11 2 2 6 2 2" xfId="32135" xr:uid="{00000000-0005-0000-0000-0000A0000000}"/>
    <cellStyle name="Normal 11 2 2 6 2 3" xfId="49481" xr:uid="{00000000-0005-0000-0000-0000A1000000}"/>
    <cellStyle name="Normal 11 2 2 6 3" xfId="23462" xr:uid="{00000000-0005-0000-0000-0000A2000000}"/>
    <cellStyle name="Normal 11 2 2 6 4" xfId="40808" xr:uid="{00000000-0005-0000-0000-0000A3000000}"/>
    <cellStyle name="Normal 11 2 2 7" xfId="3120" xr:uid="{00000000-0005-0000-0000-0000A4000000}"/>
    <cellStyle name="Normal 11 2 2 7 2" xfId="11793" xr:uid="{00000000-0005-0000-0000-0000A5000000}"/>
    <cellStyle name="Normal 11 2 2 7 2 2" xfId="29146" xr:uid="{00000000-0005-0000-0000-0000A6000000}"/>
    <cellStyle name="Normal 11 2 2 7 2 3" xfId="46492" xr:uid="{00000000-0005-0000-0000-0000A7000000}"/>
    <cellStyle name="Normal 11 2 2 7 3" xfId="20473" xr:uid="{00000000-0005-0000-0000-0000A8000000}"/>
    <cellStyle name="Normal 11 2 2 7 4" xfId="37819" xr:uid="{00000000-0005-0000-0000-0000A9000000}"/>
    <cellStyle name="Normal 11 2 2 8" xfId="9000" xr:uid="{00000000-0005-0000-0000-0000AA000000}"/>
    <cellStyle name="Normal 11 2 2 8 2" xfId="26353" xr:uid="{00000000-0005-0000-0000-0000AB000000}"/>
    <cellStyle name="Normal 11 2 2 8 3" xfId="43699" xr:uid="{00000000-0005-0000-0000-0000AC000000}"/>
    <cellStyle name="Normal 11 2 2 9" xfId="17680" xr:uid="{00000000-0005-0000-0000-0000AD000000}"/>
    <cellStyle name="Normal 11 2 3" xfId="229" xr:uid="{00000000-0005-0000-0000-0000AE000000}"/>
    <cellStyle name="Normal 11 2 3 10" xfId="34928" xr:uid="{00000000-0005-0000-0000-0000AF000000}"/>
    <cellStyle name="Normal 11 2 3 2" xfId="964" xr:uid="{00000000-0005-0000-0000-0000B0000000}"/>
    <cellStyle name="Normal 11 2 3 2 2" xfId="2777" xr:uid="{00000000-0005-0000-0000-0000B1000000}"/>
    <cellStyle name="Normal 11 2 3 2 2 2" xfId="8559" xr:uid="{00000000-0005-0000-0000-0000B2000000}"/>
    <cellStyle name="Normal 11 2 3 2 2 2 2" xfId="17232" xr:uid="{00000000-0005-0000-0000-0000B3000000}"/>
    <cellStyle name="Normal 11 2 3 2 2 2 2 2" xfId="34585" xr:uid="{00000000-0005-0000-0000-0000B4000000}"/>
    <cellStyle name="Normal 11 2 3 2 2 2 2 3" xfId="51931" xr:uid="{00000000-0005-0000-0000-0000B5000000}"/>
    <cellStyle name="Normal 11 2 3 2 2 2 3" xfId="25912" xr:uid="{00000000-0005-0000-0000-0000B6000000}"/>
    <cellStyle name="Normal 11 2 3 2 2 2 4" xfId="43258" xr:uid="{00000000-0005-0000-0000-0000B7000000}"/>
    <cellStyle name="Normal 11 2 3 2 2 3" xfId="4590" xr:uid="{00000000-0005-0000-0000-0000B8000000}"/>
    <cellStyle name="Normal 11 2 3 2 2 3 2" xfId="13263" xr:uid="{00000000-0005-0000-0000-0000B9000000}"/>
    <cellStyle name="Normal 11 2 3 2 2 3 2 2" xfId="30616" xr:uid="{00000000-0005-0000-0000-0000BA000000}"/>
    <cellStyle name="Normal 11 2 3 2 2 3 2 3" xfId="47962" xr:uid="{00000000-0005-0000-0000-0000BB000000}"/>
    <cellStyle name="Normal 11 2 3 2 2 3 3" xfId="21943" xr:uid="{00000000-0005-0000-0000-0000BC000000}"/>
    <cellStyle name="Normal 11 2 3 2 2 3 4" xfId="39289" xr:uid="{00000000-0005-0000-0000-0000BD000000}"/>
    <cellStyle name="Normal 11 2 3 2 2 4" xfId="11450" xr:uid="{00000000-0005-0000-0000-0000BE000000}"/>
    <cellStyle name="Normal 11 2 3 2 2 4 2" xfId="28803" xr:uid="{00000000-0005-0000-0000-0000BF000000}"/>
    <cellStyle name="Normal 11 2 3 2 2 4 3" xfId="46149" xr:uid="{00000000-0005-0000-0000-0000C0000000}"/>
    <cellStyle name="Normal 11 2 3 2 2 5" xfId="20130" xr:uid="{00000000-0005-0000-0000-0000C1000000}"/>
    <cellStyle name="Normal 11 2 3 2 2 6" xfId="37476" xr:uid="{00000000-0005-0000-0000-0000C2000000}"/>
    <cellStyle name="Normal 11 2 3 2 3" xfId="1699" xr:uid="{00000000-0005-0000-0000-0000C3000000}"/>
    <cellStyle name="Normal 11 2 3 2 3 2" xfId="7481" xr:uid="{00000000-0005-0000-0000-0000C4000000}"/>
    <cellStyle name="Normal 11 2 3 2 3 2 2" xfId="16154" xr:uid="{00000000-0005-0000-0000-0000C5000000}"/>
    <cellStyle name="Normal 11 2 3 2 3 2 2 2" xfId="33507" xr:uid="{00000000-0005-0000-0000-0000C6000000}"/>
    <cellStyle name="Normal 11 2 3 2 3 2 2 3" xfId="50853" xr:uid="{00000000-0005-0000-0000-0000C7000000}"/>
    <cellStyle name="Normal 11 2 3 2 3 2 3" xfId="24834" xr:uid="{00000000-0005-0000-0000-0000C8000000}"/>
    <cellStyle name="Normal 11 2 3 2 3 2 4" xfId="42180" xr:uid="{00000000-0005-0000-0000-0000C9000000}"/>
    <cellStyle name="Normal 11 2 3 2 3 3" xfId="5325" xr:uid="{00000000-0005-0000-0000-0000CA000000}"/>
    <cellStyle name="Normal 11 2 3 2 3 3 2" xfId="13998" xr:uid="{00000000-0005-0000-0000-0000CB000000}"/>
    <cellStyle name="Normal 11 2 3 2 3 3 2 2" xfId="31351" xr:uid="{00000000-0005-0000-0000-0000CC000000}"/>
    <cellStyle name="Normal 11 2 3 2 3 3 2 3" xfId="48697" xr:uid="{00000000-0005-0000-0000-0000CD000000}"/>
    <cellStyle name="Normal 11 2 3 2 3 3 3" xfId="22678" xr:uid="{00000000-0005-0000-0000-0000CE000000}"/>
    <cellStyle name="Normal 11 2 3 2 3 3 4" xfId="40024" xr:uid="{00000000-0005-0000-0000-0000CF000000}"/>
    <cellStyle name="Normal 11 2 3 2 3 4" xfId="10372" xr:uid="{00000000-0005-0000-0000-0000D0000000}"/>
    <cellStyle name="Normal 11 2 3 2 3 4 2" xfId="27725" xr:uid="{00000000-0005-0000-0000-0000D1000000}"/>
    <cellStyle name="Normal 11 2 3 2 3 4 3" xfId="45071" xr:uid="{00000000-0005-0000-0000-0000D2000000}"/>
    <cellStyle name="Normal 11 2 3 2 3 5" xfId="19052" xr:uid="{00000000-0005-0000-0000-0000D3000000}"/>
    <cellStyle name="Normal 11 2 3 2 3 6" xfId="36398" xr:uid="{00000000-0005-0000-0000-0000D4000000}"/>
    <cellStyle name="Normal 11 2 3 2 4" xfId="6746" xr:uid="{00000000-0005-0000-0000-0000D5000000}"/>
    <cellStyle name="Normal 11 2 3 2 4 2" xfId="15419" xr:uid="{00000000-0005-0000-0000-0000D6000000}"/>
    <cellStyle name="Normal 11 2 3 2 4 2 2" xfId="32772" xr:uid="{00000000-0005-0000-0000-0000D7000000}"/>
    <cellStyle name="Normal 11 2 3 2 4 2 3" xfId="50118" xr:uid="{00000000-0005-0000-0000-0000D8000000}"/>
    <cellStyle name="Normal 11 2 3 2 4 3" xfId="24099" xr:uid="{00000000-0005-0000-0000-0000D9000000}"/>
    <cellStyle name="Normal 11 2 3 2 4 4" xfId="41445" xr:uid="{00000000-0005-0000-0000-0000DA000000}"/>
    <cellStyle name="Normal 11 2 3 2 5" xfId="3512" xr:uid="{00000000-0005-0000-0000-0000DB000000}"/>
    <cellStyle name="Normal 11 2 3 2 5 2" xfId="12185" xr:uid="{00000000-0005-0000-0000-0000DC000000}"/>
    <cellStyle name="Normal 11 2 3 2 5 2 2" xfId="29538" xr:uid="{00000000-0005-0000-0000-0000DD000000}"/>
    <cellStyle name="Normal 11 2 3 2 5 2 3" xfId="46884" xr:uid="{00000000-0005-0000-0000-0000DE000000}"/>
    <cellStyle name="Normal 11 2 3 2 5 3" xfId="20865" xr:uid="{00000000-0005-0000-0000-0000DF000000}"/>
    <cellStyle name="Normal 11 2 3 2 5 4" xfId="38211" xr:uid="{00000000-0005-0000-0000-0000E0000000}"/>
    <cellStyle name="Normal 11 2 3 2 6" xfId="9637" xr:uid="{00000000-0005-0000-0000-0000E1000000}"/>
    <cellStyle name="Normal 11 2 3 2 6 2" xfId="26990" xr:uid="{00000000-0005-0000-0000-0000E2000000}"/>
    <cellStyle name="Normal 11 2 3 2 6 3" xfId="44336" xr:uid="{00000000-0005-0000-0000-0000E3000000}"/>
    <cellStyle name="Normal 11 2 3 2 7" xfId="18317" xr:uid="{00000000-0005-0000-0000-0000E4000000}"/>
    <cellStyle name="Normal 11 2 3 2 8" xfId="35663" xr:uid="{00000000-0005-0000-0000-0000E5000000}"/>
    <cellStyle name="Normal 11 2 3 3" xfId="719" xr:uid="{00000000-0005-0000-0000-0000E6000000}"/>
    <cellStyle name="Normal 11 2 3 3 2" xfId="2532" xr:uid="{00000000-0005-0000-0000-0000E7000000}"/>
    <cellStyle name="Normal 11 2 3 3 2 2" xfId="8314" xr:uid="{00000000-0005-0000-0000-0000E8000000}"/>
    <cellStyle name="Normal 11 2 3 3 2 2 2" xfId="16987" xr:uid="{00000000-0005-0000-0000-0000E9000000}"/>
    <cellStyle name="Normal 11 2 3 3 2 2 2 2" xfId="34340" xr:uid="{00000000-0005-0000-0000-0000EA000000}"/>
    <cellStyle name="Normal 11 2 3 3 2 2 2 3" xfId="51686" xr:uid="{00000000-0005-0000-0000-0000EB000000}"/>
    <cellStyle name="Normal 11 2 3 3 2 2 3" xfId="25667" xr:uid="{00000000-0005-0000-0000-0000EC000000}"/>
    <cellStyle name="Normal 11 2 3 3 2 2 4" xfId="43013" xr:uid="{00000000-0005-0000-0000-0000ED000000}"/>
    <cellStyle name="Normal 11 2 3 3 2 3" xfId="5766" xr:uid="{00000000-0005-0000-0000-0000EE000000}"/>
    <cellStyle name="Normal 11 2 3 3 2 3 2" xfId="14439" xr:uid="{00000000-0005-0000-0000-0000EF000000}"/>
    <cellStyle name="Normal 11 2 3 3 2 3 2 2" xfId="31792" xr:uid="{00000000-0005-0000-0000-0000F0000000}"/>
    <cellStyle name="Normal 11 2 3 3 2 3 2 3" xfId="49138" xr:uid="{00000000-0005-0000-0000-0000F1000000}"/>
    <cellStyle name="Normal 11 2 3 3 2 3 3" xfId="23119" xr:uid="{00000000-0005-0000-0000-0000F2000000}"/>
    <cellStyle name="Normal 11 2 3 3 2 3 4" xfId="40465" xr:uid="{00000000-0005-0000-0000-0000F3000000}"/>
    <cellStyle name="Normal 11 2 3 3 2 4" xfId="11205" xr:uid="{00000000-0005-0000-0000-0000F4000000}"/>
    <cellStyle name="Normal 11 2 3 3 2 4 2" xfId="28558" xr:uid="{00000000-0005-0000-0000-0000F5000000}"/>
    <cellStyle name="Normal 11 2 3 3 2 4 3" xfId="45904" xr:uid="{00000000-0005-0000-0000-0000F6000000}"/>
    <cellStyle name="Normal 11 2 3 3 2 5" xfId="19885" xr:uid="{00000000-0005-0000-0000-0000F7000000}"/>
    <cellStyle name="Normal 11 2 3 3 2 6" xfId="37231" xr:uid="{00000000-0005-0000-0000-0000F8000000}"/>
    <cellStyle name="Normal 11 2 3 3 3" xfId="6501" xr:uid="{00000000-0005-0000-0000-0000F9000000}"/>
    <cellStyle name="Normal 11 2 3 3 3 2" xfId="15174" xr:uid="{00000000-0005-0000-0000-0000FA000000}"/>
    <cellStyle name="Normal 11 2 3 3 3 2 2" xfId="32527" xr:uid="{00000000-0005-0000-0000-0000FB000000}"/>
    <cellStyle name="Normal 11 2 3 3 3 2 3" xfId="49873" xr:uid="{00000000-0005-0000-0000-0000FC000000}"/>
    <cellStyle name="Normal 11 2 3 3 3 3" xfId="23854" xr:uid="{00000000-0005-0000-0000-0000FD000000}"/>
    <cellStyle name="Normal 11 2 3 3 3 4" xfId="41200" xr:uid="{00000000-0005-0000-0000-0000FE000000}"/>
    <cellStyle name="Normal 11 2 3 3 4" xfId="4345" xr:uid="{00000000-0005-0000-0000-0000FF000000}"/>
    <cellStyle name="Normal 11 2 3 3 4 2" xfId="13018" xr:uid="{00000000-0005-0000-0000-000000010000}"/>
    <cellStyle name="Normal 11 2 3 3 4 2 2" xfId="30371" xr:uid="{00000000-0005-0000-0000-000001010000}"/>
    <cellStyle name="Normal 11 2 3 3 4 2 3" xfId="47717" xr:uid="{00000000-0005-0000-0000-000002010000}"/>
    <cellStyle name="Normal 11 2 3 3 4 3" xfId="21698" xr:uid="{00000000-0005-0000-0000-000003010000}"/>
    <cellStyle name="Normal 11 2 3 3 4 4" xfId="39044" xr:uid="{00000000-0005-0000-0000-000004010000}"/>
    <cellStyle name="Normal 11 2 3 3 5" xfId="9392" xr:uid="{00000000-0005-0000-0000-000005010000}"/>
    <cellStyle name="Normal 11 2 3 3 5 2" xfId="26745" xr:uid="{00000000-0005-0000-0000-000006010000}"/>
    <cellStyle name="Normal 11 2 3 3 5 3" xfId="44091" xr:uid="{00000000-0005-0000-0000-000007010000}"/>
    <cellStyle name="Normal 11 2 3 3 6" xfId="18072" xr:uid="{00000000-0005-0000-0000-000008010000}"/>
    <cellStyle name="Normal 11 2 3 3 7" xfId="35418" xr:uid="{00000000-0005-0000-0000-000009010000}"/>
    <cellStyle name="Normal 11 2 3 4" xfId="2042" xr:uid="{00000000-0005-0000-0000-00000A010000}"/>
    <cellStyle name="Normal 11 2 3 4 2" xfId="7824" xr:uid="{00000000-0005-0000-0000-00000B010000}"/>
    <cellStyle name="Normal 11 2 3 4 2 2" xfId="16497" xr:uid="{00000000-0005-0000-0000-00000C010000}"/>
    <cellStyle name="Normal 11 2 3 4 2 2 2" xfId="33850" xr:uid="{00000000-0005-0000-0000-00000D010000}"/>
    <cellStyle name="Normal 11 2 3 4 2 2 3" xfId="51196" xr:uid="{00000000-0005-0000-0000-00000E010000}"/>
    <cellStyle name="Normal 11 2 3 4 2 3" xfId="25177" xr:uid="{00000000-0005-0000-0000-00000F010000}"/>
    <cellStyle name="Normal 11 2 3 4 2 4" xfId="42523" xr:uid="{00000000-0005-0000-0000-000010010000}"/>
    <cellStyle name="Normal 11 2 3 4 3" xfId="3855" xr:uid="{00000000-0005-0000-0000-000011010000}"/>
    <cellStyle name="Normal 11 2 3 4 3 2" xfId="12528" xr:uid="{00000000-0005-0000-0000-000012010000}"/>
    <cellStyle name="Normal 11 2 3 4 3 2 2" xfId="29881" xr:uid="{00000000-0005-0000-0000-000013010000}"/>
    <cellStyle name="Normal 11 2 3 4 3 2 3" xfId="47227" xr:uid="{00000000-0005-0000-0000-000014010000}"/>
    <cellStyle name="Normal 11 2 3 4 3 3" xfId="21208" xr:uid="{00000000-0005-0000-0000-000015010000}"/>
    <cellStyle name="Normal 11 2 3 4 3 4" xfId="38554" xr:uid="{00000000-0005-0000-0000-000016010000}"/>
    <cellStyle name="Normal 11 2 3 4 4" xfId="10715" xr:uid="{00000000-0005-0000-0000-000017010000}"/>
    <cellStyle name="Normal 11 2 3 4 4 2" xfId="28068" xr:uid="{00000000-0005-0000-0000-000018010000}"/>
    <cellStyle name="Normal 11 2 3 4 4 3" xfId="45414" xr:uid="{00000000-0005-0000-0000-000019010000}"/>
    <cellStyle name="Normal 11 2 3 4 5" xfId="19395" xr:uid="{00000000-0005-0000-0000-00001A010000}"/>
    <cellStyle name="Normal 11 2 3 4 6" xfId="36741" xr:uid="{00000000-0005-0000-0000-00001B010000}"/>
    <cellStyle name="Normal 11 2 3 5" xfId="1454" xr:uid="{00000000-0005-0000-0000-00001C010000}"/>
    <cellStyle name="Normal 11 2 3 5 2" xfId="7236" xr:uid="{00000000-0005-0000-0000-00001D010000}"/>
    <cellStyle name="Normal 11 2 3 5 2 2" xfId="15909" xr:uid="{00000000-0005-0000-0000-00001E010000}"/>
    <cellStyle name="Normal 11 2 3 5 2 2 2" xfId="33262" xr:uid="{00000000-0005-0000-0000-00001F010000}"/>
    <cellStyle name="Normal 11 2 3 5 2 2 3" xfId="50608" xr:uid="{00000000-0005-0000-0000-000020010000}"/>
    <cellStyle name="Normal 11 2 3 5 2 3" xfId="24589" xr:uid="{00000000-0005-0000-0000-000021010000}"/>
    <cellStyle name="Normal 11 2 3 5 2 4" xfId="41935" xr:uid="{00000000-0005-0000-0000-000022010000}"/>
    <cellStyle name="Normal 11 2 3 5 3" xfId="5080" xr:uid="{00000000-0005-0000-0000-000023010000}"/>
    <cellStyle name="Normal 11 2 3 5 3 2" xfId="13753" xr:uid="{00000000-0005-0000-0000-000024010000}"/>
    <cellStyle name="Normal 11 2 3 5 3 2 2" xfId="31106" xr:uid="{00000000-0005-0000-0000-000025010000}"/>
    <cellStyle name="Normal 11 2 3 5 3 2 3" xfId="48452" xr:uid="{00000000-0005-0000-0000-000026010000}"/>
    <cellStyle name="Normal 11 2 3 5 3 3" xfId="22433" xr:uid="{00000000-0005-0000-0000-000027010000}"/>
    <cellStyle name="Normal 11 2 3 5 3 4" xfId="39779" xr:uid="{00000000-0005-0000-0000-000028010000}"/>
    <cellStyle name="Normal 11 2 3 5 4" xfId="10127" xr:uid="{00000000-0005-0000-0000-000029010000}"/>
    <cellStyle name="Normal 11 2 3 5 4 2" xfId="27480" xr:uid="{00000000-0005-0000-0000-00002A010000}"/>
    <cellStyle name="Normal 11 2 3 5 4 3" xfId="44826" xr:uid="{00000000-0005-0000-0000-00002B010000}"/>
    <cellStyle name="Normal 11 2 3 5 5" xfId="18807" xr:uid="{00000000-0005-0000-0000-00002C010000}"/>
    <cellStyle name="Normal 11 2 3 5 6" xfId="36153" xr:uid="{00000000-0005-0000-0000-00002D010000}"/>
    <cellStyle name="Normal 11 2 3 6" xfId="6011" xr:uid="{00000000-0005-0000-0000-00002E010000}"/>
    <cellStyle name="Normal 11 2 3 6 2" xfId="14684" xr:uid="{00000000-0005-0000-0000-00002F010000}"/>
    <cellStyle name="Normal 11 2 3 6 2 2" xfId="32037" xr:uid="{00000000-0005-0000-0000-000030010000}"/>
    <cellStyle name="Normal 11 2 3 6 2 3" xfId="49383" xr:uid="{00000000-0005-0000-0000-000031010000}"/>
    <cellStyle name="Normal 11 2 3 6 3" xfId="23364" xr:uid="{00000000-0005-0000-0000-000032010000}"/>
    <cellStyle name="Normal 11 2 3 6 4" xfId="40710" xr:uid="{00000000-0005-0000-0000-000033010000}"/>
    <cellStyle name="Normal 11 2 3 7" xfId="3267" xr:uid="{00000000-0005-0000-0000-000034010000}"/>
    <cellStyle name="Normal 11 2 3 7 2" xfId="11940" xr:uid="{00000000-0005-0000-0000-000035010000}"/>
    <cellStyle name="Normal 11 2 3 7 2 2" xfId="29293" xr:uid="{00000000-0005-0000-0000-000036010000}"/>
    <cellStyle name="Normal 11 2 3 7 2 3" xfId="46639" xr:uid="{00000000-0005-0000-0000-000037010000}"/>
    <cellStyle name="Normal 11 2 3 7 3" xfId="20620" xr:uid="{00000000-0005-0000-0000-000038010000}"/>
    <cellStyle name="Normal 11 2 3 7 4" xfId="37966" xr:uid="{00000000-0005-0000-0000-000039010000}"/>
    <cellStyle name="Normal 11 2 3 8" xfId="8902" xr:uid="{00000000-0005-0000-0000-00003A010000}"/>
    <cellStyle name="Normal 11 2 3 8 2" xfId="26255" xr:uid="{00000000-0005-0000-0000-00003B010000}"/>
    <cellStyle name="Normal 11 2 3 8 3" xfId="43601" xr:uid="{00000000-0005-0000-0000-00003C010000}"/>
    <cellStyle name="Normal 11 2 3 9" xfId="17582" xr:uid="{00000000-0005-0000-0000-00003D010000}"/>
    <cellStyle name="Normal 11 2 4" xfId="817" xr:uid="{00000000-0005-0000-0000-00003E010000}"/>
    <cellStyle name="Normal 11 2 4 2" xfId="2630" xr:uid="{00000000-0005-0000-0000-00003F010000}"/>
    <cellStyle name="Normal 11 2 4 2 2" xfId="8412" xr:uid="{00000000-0005-0000-0000-000040010000}"/>
    <cellStyle name="Normal 11 2 4 2 2 2" xfId="17085" xr:uid="{00000000-0005-0000-0000-000041010000}"/>
    <cellStyle name="Normal 11 2 4 2 2 2 2" xfId="34438" xr:uid="{00000000-0005-0000-0000-000042010000}"/>
    <cellStyle name="Normal 11 2 4 2 2 2 3" xfId="51784" xr:uid="{00000000-0005-0000-0000-000043010000}"/>
    <cellStyle name="Normal 11 2 4 2 2 3" xfId="25765" xr:uid="{00000000-0005-0000-0000-000044010000}"/>
    <cellStyle name="Normal 11 2 4 2 2 4" xfId="43111" xr:uid="{00000000-0005-0000-0000-000045010000}"/>
    <cellStyle name="Normal 11 2 4 2 3" xfId="4443" xr:uid="{00000000-0005-0000-0000-000046010000}"/>
    <cellStyle name="Normal 11 2 4 2 3 2" xfId="13116" xr:uid="{00000000-0005-0000-0000-000047010000}"/>
    <cellStyle name="Normal 11 2 4 2 3 2 2" xfId="30469" xr:uid="{00000000-0005-0000-0000-000048010000}"/>
    <cellStyle name="Normal 11 2 4 2 3 2 3" xfId="47815" xr:uid="{00000000-0005-0000-0000-000049010000}"/>
    <cellStyle name="Normal 11 2 4 2 3 3" xfId="21796" xr:uid="{00000000-0005-0000-0000-00004A010000}"/>
    <cellStyle name="Normal 11 2 4 2 3 4" xfId="39142" xr:uid="{00000000-0005-0000-0000-00004B010000}"/>
    <cellStyle name="Normal 11 2 4 2 4" xfId="11303" xr:uid="{00000000-0005-0000-0000-00004C010000}"/>
    <cellStyle name="Normal 11 2 4 2 4 2" xfId="28656" xr:uid="{00000000-0005-0000-0000-00004D010000}"/>
    <cellStyle name="Normal 11 2 4 2 4 3" xfId="46002" xr:uid="{00000000-0005-0000-0000-00004E010000}"/>
    <cellStyle name="Normal 11 2 4 2 5" xfId="19983" xr:uid="{00000000-0005-0000-0000-00004F010000}"/>
    <cellStyle name="Normal 11 2 4 2 6" xfId="37329" xr:uid="{00000000-0005-0000-0000-000050010000}"/>
    <cellStyle name="Normal 11 2 4 3" xfId="1552" xr:uid="{00000000-0005-0000-0000-000051010000}"/>
    <cellStyle name="Normal 11 2 4 3 2" xfId="7334" xr:uid="{00000000-0005-0000-0000-000052010000}"/>
    <cellStyle name="Normal 11 2 4 3 2 2" xfId="16007" xr:uid="{00000000-0005-0000-0000-000053010000}"/>
    <cellStyle name="Normal 11 2 4 3 2 2 2" xfId="33360" xr:uid="{00000000-0005-0000-0000-000054010000}"/>
    <cellStyle name="Normal 11 2 4 3 2 2 3" xfId="50706" xr:uid="{00000000-0005-0000-0000-000055010000}"/>
    <cellStyle name="Normal 11 2 4 3 2 3" xfId="24687" xr:uid="{00000000-0005-0000-0000-000056010000}"/>
    <cellStyle name="Normal 11 2 4 3 2 4" xfId="42033" xr:uid="{00000000-0005-0000-0000-000057010000}"/>
    <cellStyle name="Normal 11 2 4 3 3" xfId="5178" xr:uid="{00000000-0005-0000-0000-000058010000}"/>
    <cellStyle name="Normal 11 2 4 3 3 2" xfId="13851" xr:uid="{00000000-0005-0000-0000-000059010000}"/>
    <cellStyle name="Normal 11 2 4 3 3 2 2" xfId="31204" xr:uid="{00000000-0005-0000-0000-00005A010000}"/>
    <cellStyle name="Normal 11 2 4 3 3 2 3" xfId="48550" xr:uid="{00000000-0005-0000-0000-00005B010000}"/>
    <cellStyle name="Normal 11 2 4 3 3 3" xfId="22531" xr:uid="{00000000-0005-0000-0000-00005C010000}"/>
    <cellStyle name="Normal 11 2 4 3 3 4" xfId="39877" xr:uid="{00000000-0005-0000-0000-00005D010000}"/>
    <cellStyle name="Normal 11 2 4 3 4" xfId="10225" xr:uid="{00000000-0005-0000-0000-00005E010000}"/>
    <cellStyle name="Normal 11 2 4 3 4 2" xfId="27578" xr:uid="{00000000-0005-0000-0000-00005F010000}"/>
    <cellStyle name="Normal 11 2 4 3 4 3" xfId="44924" xr:uid="{00000000-0005-0000-0000-000060010000}"/>
    <cellStyle name="Normal 11 2 4 3 5" xfId="18905" xr:uid="{00000000-0005-0000-0000-000061010000}"/>
    <cellStyle name="Normal 11 2 4 3 6" xfId="36251" xr:uid="{00000000-0005-0000-0000-000062010000}"/>
    <cellStyle name="Normal 11 2 4 4" xfId="6599" xr:uid="{00000000-0005-0000-0000-000063010000}"/>
    <cellStyle name="Normal 11 2 4 4 2" xfId="15272" xr:uid="{00000000-0005-0000-0000-000064010000}"/>
    <cellStyle name="Normal 11 2 4 4 2 2" xfId="32625" xr:uid="{00000000-0005-0000-0000-000065010000}"/>
    <cellStyle name="Normal 11 2 4 4 2 3" xfId="49971" xr:uid="{00000000-0005-0000-0000-000066010000}"/>
    <cellStyle name="Normal 11 2 4 4 3" xfId="23952" xr:uid="{00000000-0005-0000-0000-000067010000}"/>
    <cellStyle name="Normal 11 2 4 4 4" xfId="41298" xr:uid="{00000000-0005-0000-0000-000068010000}"/>
    <cellStyle name="Normal 11 2 4 5" xfId="3365" xr:uid="{00000000-0005-0000-0000-000069010000}"/>
    <cellStyle name="Normal 11 2 4 5 2" xfId="12038" xr:uid="{00000000-0005-0000-0000-00006A010000}"/>
    <cellStyle name="Normal 11 2 4 5 2 2" xfId="29391" xr:uid="{00000000-0005-0000-0000-00006B010000}"/>
    <cellStyle name="Normal 11 2 4 5 2 3" xfId="46737" xr:uid="{00000000-0005-0000-0000-00006C010000}"/>
    <cellStyle name="Normal 11 2 4 5 3" xfId="20718" xr:uid="{00000000-0005-0000-0000-00006D010000}"/>
    <cellStyle name="Normal 11 2 4 5 4" xfId="38064" xr:uid="{00000000-0005-0000-0000-00006E010000}"/>
    <cellStyle name="Normal 11 2 4 6" xfId="9490" xr:uid="{00000000-0005-0000-0000-00006F010000}"/>
    <cellStyle name="Normal 11 2 4 6 2" xfId="26843" xr:uid="{00000000-0005-0000-0000-000070010000}"/>
    <cellStyle name="Normal 11 2 4 6 3" xfId="44189" xr:uid="{00000000-0005-0000-0000-000071010000}"/>
    <cellStyle name="Normal 11 2 4 7" xfId="18170" xr:uid="{00000000-0005-0000-0000-000072010000}"/>
    <cellStyle name="Normal 11 2 4 8" xfId="35516" xr:uid="{00000000-0005-0000-0000-000073010000}"/>
    <cellStyle name="Normal 11 2 5" xfId="474" xr:uid="{00000000-0005-0000-0000-000074010000}"/>
    <cellStyle name="Normal 11 2 5 2" xfId="2287" xr:uid="{00000000-0005-0000-0000-000075010000}"/>
    <cellStyle name="Normal 11 2 5 2 2" xfId="8069" xr:uid="{00000000-0005-0000-0000-000076010000}"/>
    <cellStyle name="Normal 11 2 5 2 2 2" xfId="16742" xr:uid="{00000000-0005-0000-0000-000077010000}"/>
    <cellStyle name="Normal 11 2 5 2 2 2 2" xfId="34095" xr:uid="{00000000-0005-0000-0000-000078010000}"/>
    <cellStyle name="Normal 11 2 5 2 2 2 3" xfId="51441" xr:uid="{00000000-0005-0000-0000-000079010000}"/>
    <cellStyle name="Normal 11 2 5 2 2 3" xfId="25422" xr:uid="{00000000-0005-0000-0000-00007A010000}"/>
    <cellStyle name="Normal 11 2 5 2 2 4" xfId="42768" xr:uid="{00000000-0005-0000-0000-00007B010000}"/>
    <cellStyle name="Normal 11 2 5 2 3" xfId="5570" xr:uid="{00000000-0005-0000-0000-00007C010000}"/>
    <cellStyle name="Normal 11 2 5 2 3 2" xfId="14243" xr:uid="{00000000-0005-0000-0000-00007D010000}"/>
    <cellStyle name="Normal 11 2 5 2 3 2 2" xfId="31596" xr:uid="{00000000-0005-0000-0000-00007E010000}"/>
    <cellStyle name="Normal 11 2 5 2 3 2 3" xfId="48942" xr:uid="{00000000-0005-0000-0000-00007F010000}"/>
    <cellStyle name="Normal 11 2 5 2 3 3" xfId="22923" xr:uid="{00000000-0005-0000-0000-000080010000}"/>
    <cellStyle name="Normal 11 2 5 2 3 4" xfId="40269" xr:uid="{00000000-0005-0000-0000-000081010000}"/>
    <cellStyle name="Normal 11 2 5 2 4" xfId="10960" xr:uid="{00000000-0005-0000-0000-000082010000}"/>
    <cellStyle name="Normal 11 2 5 2 4 2" xfId="28313" xr:uid="{00000000-0005-0000-0000-000083010000}"/>
    <cellStyle name="Normal 11 2 5 2 4 3" xfId="45659" xr:uid="{00000000-0005-0000-0000-000084010000}"/>
    <cellStyle name="Normal 11 2 5 2 5" xfId="19640" xr:uid="{00000000-0005-0000-0000-000085010000}"/>
    <cellStyle name="Normal 11 2 5 2 6" xfId="36986" xr:uid="{00000000-0005-0000-0000-000086010000}"/>
    <cellStyle name="Normal 11 2 5 3" xfId="6256" xr:uid="{00000000-0005-0000-0000-000087010000}"/>
    <cellStyle name="Normal 11 2 5 3 2" xfId="14929" xr:uid="{00000000-0005-0000-0000-000088010000}"/>
    <cellStyle name="Normal 11 2 5 3 2 2" xfId="32282" xr:uid="{00000000-0005-0000-0000-000089010000}"/>
    <cellStyle name="Normal 11 2 5 3 2 3" xfId="49628" xr:uid="{00000000-0005-0000-0000-00008A010000}"/>
    <cellStyle name="Normal 11 2 5 3 3" xfId="23609" xr:uid="{00000000-0005-0000-0000-00008B010000}"/>
    <cellStyle name="Normal 11 2 5 3 4" xfId="40955" xr:uid="{00000000-0005-0000-0000-00008C010000}"/>
    <cellStyle name="Normal 11 2 5 4" xfId="4100" xr:uid="{00000000-0005-0000-0000-00008D010000}"/>
    <cellStyle name="Normal 11 2 5 4 2" xfId="12773" xr:uid="{00000000-0005-0000-0000-00008E010000}"/>
    <cellStyle name="Normal 11 2 5 4 2 2" xfId="30126" xr:uid="{00000000-0005-0000-0000-00008F010000}"/>
    <cellStyle name="Normal 11 2 5 4 2 3" xfId="47472" xr:uid="{00000000-0005-0000-0000-000090010000}"/>
    <cellStyle name="Normal 11 2 5 4 3" xfId="21453" xr:uid="{00000000-0005-0000-0000-000091010000}"/>
    <cellStyle name="Normal 11 2 5 4 4" xfId="38799" xr:uid="{00000000-0005-0000-0000-000092010000}"/>
    <cellStyle name="Normal 11 2 5 5" xfId="9147" xr:uid="{00000000-0005-0000-0000-000093010000}"/>
    <cellStyle name="Normal 11 2 5 5 2" xfId="26500" xr:uid="{00000000-0005-0000-0000-000094010000}"/>
    <cellStyle name="Normal 11 2 5 5 3" xfId="43846" xr:uid="{00000000-0005-0000-0000-000095010000}"/>
    <cellStyle name="Normal 11 2 5 6" xfId="17827" xr:uid="{00000000-0005-0000-0000-000096010000}"/>
    <cellStyle name="Normal 11 2 5 7" xfId="35173" xr:uid="{00000000-0005-0000-0000-000097010000}"/>
    <cellStyle name="Normal 11 2 6" xfId="1895" xr:uid="{00000000-0005-0000-0000-000098010000}"/>
    <cellStyle name="Normal 11 2 6 2" xfId="7677" xr:uid="{00000000-0005-0000-0000-000099010000}"/>
    <cellStyle name="Normal 11 2 6 2 2" xfId="16350" xr:uid="{00000000-0005-0000-0000-00009A010000}"/>
    <cellStyle name="Normal 11 2 6 2 2 2" xfId="33703" xr:uid="{00000000-0005-0000-0000-00009B010000}"/>
    <cellStyle name="Normal 11 2 6 2 2 3" xfId="51049" xr:uid="{00000000-0005-0000-0000-00009C010000}"/>
    <cellStyle name="Normal 11 2 6 2 3" xfId="25030" xr:uid="{00000000-0005-0000-0000-00009D010000}"/>
    <cellStyle name="Normal 11 2 6 2 4" xfId="42376" xr:uid="{00000000-0005-0000-0000-00009E010000}"/>
    <cellStyle name="Normal 11 2 6 3" xfId="3708" xr:uid="{00000000-0005-0000-0000-00009F010000}"/>
    <cellStyle name="Normal 11 2 6 3 2" xfId="12381" xr:uid="{00000000-0005-0000-0000-0000A0010000}"/>
    <cellStyle name="Normal 11 2 6 3 2 2" xfId="29734" xr:uid="{00000000-0005-0000-0000-0000A1010000}"/>
    <cellStyle name="Normal 11 2 6 3 2 3" xfId="47080" xr:uid="{00000000-0005-0000-0000-0000A2010000}"/>
    <cellStyle name="Normal 11 2 6 3 3" xfId="21061" xr:uid="{00000000-0005-0000-0000-0000A3010000}"/>
    <cellStyle name="Normal 11 2 6 3 4" xfId="38407" xr:uid="{00000000-0005-0000-0000-0000A4010000}"/>
    <cellStyle name="Normal 11 2 6 4" xfId="10568" xr:uid="{00000000-0005-0000-0000-0000A5010000}"/>
    <cellStyle name="Normal 11 2 6 4 2" xfId="27921" xr:uid="{00000000-0005-0000-0000-0000A6010000}"/>
    <cellStyle name="Normal 11 2 6 4 3" xfId="45267" xr:uid="{00000000-0005-0000-0000-0000A7010000}"/>
    <cellStyle name="Normal 11 2 6 5" xfId="19248" xr:uid="{00000000-0005-0000-0000-0000A8010000}"/>
    <cellStyle name="Normal 11 2 6 6" xfId="36594" xr:uid="{00000000-0005-0000-0000-0000A9010000}"/>
    <cellStyle name="Normal 11 2 7" xfId="1209" xr:uid="{00000000-0005-0000-0000-0000AA010000}"/>
    <cellStyle name="Normal 11 2 7 2" xfId="6991" xr:uid="{00000000-0005-0000-0000-0000AB010000}"/>
    <cellStyle name="Normal 11 2 7 2 2" xfId="15664" xr:uid="{00000000-0005-0000-0000-0000AC010000}"/>
    <cellStyle name="Normal 11 2 7 2 2 2" xfId="33017" xr:uid="{00000000-0005-0000-0000-0000AD010000}"/>
    <cellStyle name="Normal 11 2 7 2 2 3" xfId="50363" xr:uid="{00000000-0005-0000-0000-0000AE010000}"/>
    <cellStyle name="Normal 11 2 7 2 3" xfId="24344" xr:uid="{00000000-0005-0000-0000-0000AF010000}"/>
    <cellStyle name="Normal 11 2 7 2 4" xfId="41690" xr:uid="{00000000-0005-0000-0000-0000B0010000}"/>
    <cellStyle name="Normal 11 2 7 3" xfId="4835" xr:uid="{00000000-0005-0000-0000-0000B1010000}"/>
    <cellStyle name="Normal 11 2 7 3 2" xfId="13508" xr:uid="{00000000-0005-0000-0000-0000B2010000}"/>
    <cellStyle name="Normal 11 2 7 3 2 2" xfId="30861" xr:uid="{00000000-0005-0000-0000-0000B3010000}"/>
    <cellStyle name="Normal 11 2 7 3 2 3" xfId="48207" xr:uid="{00000000-0005-0000-0000-0000B4010000}"/>
    <cellStyle name="Normal 11 2 7 3 3" xfId="22188" xr:uid="{00000000-0005-0000-0000-0000B5010000}"/>
    <cellStyle name="Normal 11 2 7 3 4" xfId="39534" xr:uid="{00000000-0005-0000-0000-0000B6010000}"/>
    <cellStyle name="Normal 11 2 7 4" xfId="9882" xr:uid="{00000000-0005-0000-0000-0000B7010000}"/>
    <cellStyle name="Normal 11 2 7 4 2" xfId="27235" xr:uid="{00000000-0005-0000-0000-0000B8010000}"/>
    <cellStyle name="Normal 11 2 7 4 3" xfId="44581" xr:uid="{00000000-0005-0000-0000-0000B9010000}"/>
    <cellStyle name="Normal 11 2 7 5" xfId="18562" xr:uid="{00000000-0005-0000-0000-0000BA010000}"/>
    <cellStyle name="Normal 11 2 7 6" xfId="35908" xr:uid="{00000000-0005-0000-0000-0000BB010000}"/>
    <cellStyle name="Normal 11 2 8" xfId="5864" xr:uid="{00000000-0005-0000-0000-0000BC010000}"/>
    <cellStyle name="Normal 11 2 8 2" xfId="14537" xr:uid="{00000000-0005-0000-0000-0000BD010000}"/>
    <cellStyle name="Normal 11 2 8 2 2" xfId="31890" xr:uid="{00000000-0005-0000-0000-0000BE010000}"/>
    <cellStyle name="Normal 11 2 8 2 3" xfId="49236" xr:uid="{00000000-0005-0000-0000-0000BF010000}"/>
    <cellStyle name="Normal 11 2 8 3" xfId="23217" xr:uid="{00000000-0005-0000-0000-0000C0010000}"/>
    <cellStyle name="Normal 11 2 8 4" xfId="40563" xr:uid="{00000000-0005-0000-0000-0000C1010000}"/>
    <cellStyle name="Normal 11 2 9" xfId="3022" xr:uid="{00000000-0005-0000-0000-0000C2010000}"/>
    <cellStyle name="Normal 11 2 9 2" xfId="11695" xr:uid="{00000000-0005-0000-0000-0000C3010000}"/>
    <cellStyle name="Normal 11 2 9 2 2" xfId="29048" xr:uid="{00000000-0005-0000-0000-0000C4010000}"/>
    <cellStyle name="Normal 11 2 9 2 3" xfId="46394" xr:uid="{00000000-0005-0000-0000-0000C5010000}"/>
    <cellStyle name="Normal 11 2 9 3" xfId="20375" xr:uid="{00000000-0005-0000-0000-0000C6010000}"/>
    <cellStyle name="Normal 11 2 9 4" xfId="37721" xr:uid="{00000000-0005-0000-0000-0000C7010000}"/>
    <cellStyle name="Normal 11 3" xfId="180" xr:uid="{00000000-0005-0000-0000-0000C8010000}"/>
    <cellStyle name="Normal 11 3 10" xfId="17533" xr:uid="{00000000-0005-0000-0000-0000C9010000}"/>
    <cellStyle name="Normal 11 3 11" xfId="34879" xr:uid="{00000000-0005-0000-0000-0000CA010000}"/>
    <cellStyle name="Normal 11 3 2" xfId="670" xr:uid="{00000000-0005-0000-0000-0000CB010000}"/>
    <cellStyle name="Normal 11 3 2 2" xfId="2483" xr:uid="{00000000-0005-0000-0000-0000CC010000}"/>
    <cellStyle name="Normal 11 3 2 2 2" xfId="8265" xr:uid="{00000000-0005-0000-0000-0000CD010000}"/>
    <cellStyle name="Normal 11 3 2 2 2 2" xfId="16938" xr:uid="{00000000-0005-0000-0000-0000CE010000}"/>
    <cellStyle name="Normal 11 3 2 2 2 2 2" xfId="34291" xr:uid="{00000000-0005-0000-0000-0000CF010000}"/>
    <cellStyle name="Normal 11 3 2 2 2 2 3" xfId="51637" xr:uid="{00000000-0005-0000-0000-0000D0010000}"/>
    <cellStyle name="Normal 11 3 2 2 2 3" xfId="25618" xr:uid="{00000000-0005-0000-0000-0000D1010000}"/>
    <cellStyle name="Normal 11 3 2 2 2 4" xfId="42964" xr:uid="{00000000-0005-0000-0000-0000D2010000}"/>
    <cellStyle name="Normal 11 3 2 2 3" xfId="4296" xr:uid="{00000000-0005-0000-0000-0000D3010000}"/>
    <cellStyle name="Normal 11 3 2 2 3 2" xfId="12969" xr:uid="{00000000-0005-0000-0000-0000D4010000}"/>
    <cellStyle name="Normal 11 3 2 2 3 2 2" xfId="30322" xr:uid="{00000000-0005-0000-0000-0000D5010000}"/>
    <cellStyle name="Normal 11 3 2 2 3 2 3" xfId="47668" xr:uid="{00000000-0005-0000-0000-0000D6010000}"/>
    <cellStyle name="Normal 11 3 2 2 3 3" xfId="21649" xr:uid="{00000000-0005-0000-0000-0000D7010000}"/>
    <cellStyle name="Normal 11 3 2 2 3 4" xfId="38995" xr:uid="{00000000-0005-0000-0000-0000D8010000}"/>
    <cellStyle name="Normal 11 3 2 2 4" xfId="11156" xr:uid="{00000000-0005-0000-0000-0000D9010000}"/>
    <cellStyle name="Normal 11 3 2 2 4 2" xfId="28509" xr:uid="{00000000-0005-0000-0000-0000DA010000}"/>
    <cellStyle name="Normal 11 3 2 2 4 3" xfId="45855" xr:uid="{00000000-0005-0000-0000-0000DB010000}"/>
    <cellStyle name="Normal 11 3 2 2 5" xfId="19836" xr:uid="{00000000-0005-0000-0000-0000DC010000}"/>
    <cellStyle name="Normal 11 3 2 2 6" xfId="37182" xr:uid="{00000000-0005-0000-0000-0000DD010000}"/>
    <cellStyle name="Normal 11 3 2 3" xfId="1405" xr:uid="{00000000-0005-0000-0000-0000DE010000}"/>
    <cellStyle name="Normal 11 3 2 3 2" xfId="7187" xr:uid="{00000000-0005-0000-0000-0000DF010000}"/>
    <cellStyle name="Normal 11 3 2 3 2 2" xfId="15860" xr:uid="{00000000-0005-0000-0000-0000E0010000}"/>
    <cellStyle name="Normal 11 3 2 3 2 2 2" xfId="33213" xr:uid="{00000000-0005-0000-0000-0000E1010000}"/>
    <cellStyle name="Normal 11 3 2 3 2 2 3" xfId="50559" xr:uid="{00000000-0005-0000-0000-0000E2010000}"/>
    <cellStyle name="Normal 11 3 2 3 2 3" xfId="24540" xr:uid="{00000000-0005-0000-0000-0000E3010000}"/>
    <cellStyle name="Normal 11 3 2 3 2 4" xfId="41886" xr:uid="{00000000-0005-0000-0000-0000E4010000}"/>
    <cellStyle name="Normal 11 3 2 3 3" xfId="5031" xr:uid="{00000000-0005-0000-0000-0000E5010000}"/>
    <cellStyle name="Normal 11 3 2 3 3 2" xfId="13704" xr:uid="{00000000-0005-0000-0000-0000E6010000}"/>
    <cellStyle name="Normal 11 3 2 3 3 2 2" xfId="31057" xr:uid="{00000000-0005-0000-0000-0000E7010000}"/>
    <cellStyle name="Normal 11 3 2 3 3 2 3" xfId="48403" xr:uid="{00000000-0005-0000-0000-0000E8010000}"/>
    <cellStyle name="Normal 11 3 2 3 3 3" xfId="22384" xr:uid="{00000000-0005-0000-0000-0000E9010000}"/>
    <cellStyle name="Normal 11 3 2 3 3 4" xfId="39730" xr:uid="{00000000-0005-0000-0000-0000EA010000}"/>
    <cellStyle name="Normal 11 3 2 3 4" xfId="10078" xr:uid="{00000000-0005-0000-0000-0000EB010000}"/>
    <cellStyle name="Normal 11 3 2 3 4 2" xfId="27431" xr:uid="{00000000-0005-0000-0000-0000EC010000}"/>
    <cellStyle name="Normal 11 3 2 3 4 3" xfId="44777" xr:uid="{00000000-0005-0000-0000-0000ED010000}"/>
    <cellStyle name="Normal 11 3 2 3 5" xfId="18758" xr:uid="{00000000-0005-0000-0000-0000EE010000}"/>
    <cellStyle name="Normal 11 3 2 3 6" xfId="36104" xr:uid="{00000000-0005-0000-0000-0000EF010000}"/>
    <cellStyle name="Normal 11 3 2 4" xfId="6452" xr:uid="{00000000-0005-0000-0000-0000F0010000}"/>
    <cellStyle name="Normal 11 3 2 4 2" xfId="15125" xr:uid="{00000000-0005-0000-0000-0000F1010000}"/>
    <cellStyle name="Normal 11 3 2 4 2 2" xfId="32478" xr:uid="{00000000-0005-0000-0000-0000F2010000}"/>
    <cellStyle name="Normal 11 3 2 4 2 3" xfId="49824" xr:uid="{00000000-0005-0000-0000-0000F3010000}"/>
    <cellStyle name="Normal 11 3 2 4 3" xfId="23805" xr:uid="{00000000-0005-0000-0000-0000F4010000}"/>
    <cellStyle name="Normal 11 3 2 4 4" xfId="41151" xr:uid="{00000000-0005-0000-0000-0000F5010000}"/>
    <cellStyle name="Normal 11 3 2 5" xfId="3218" xr:uid="{00000000-0005-0000-0000-0000F6010000}"/>
    <cellStyle name="Normal 11 3 2 5 2" xfId="11891" xr:uid="{00000000-0005-0000-0000-0000F7010000}"/>
    <cellStyle name="Normal 11 3 2 5 2 2" xfId="29244" xr:uid="{00000000-0005-0000-0000-0000F8010000}"/>
    <cellStyle name="Normal 11 3 2 5 2 3" xfId="46590" xr:uid="{00000000-0005-0000-0000-0000F9010000}"/>
    <cellStyle name="Normal 11 3 2 5 3" xfId="20571" xr:uid="{00000000-0005-0000-0000-0000FA010000}"/>
    <cellStyle name="Normal 11 3 2 5 4" xfId="37917" xr:uid="{00000000-0005-0000-0000-0000FB010000}"/>
    <cellStyle name="Normal 11 3 2 6" xfId="9343" xr:uid="{00000000-0005-0000-0000-0000FC010000}"/>
    <cellStyle name="Normal 11 3 2 6 2" xfId="26696" xr:uid="{00000000-0005-0000-0000-0000FD010000}"/>
    <cellStyle name="Normal 11 3 2 6 3" xfId="44042" xr:uid="{00000000-0005-0000-0000-0000FE010000}"/>
    <cellStyle name="Normal 11 3 2 7" xfId="18023" xr:uid="{00000000-0005-0000-0000-0000FF010000}"/>
    <cellStyle name="Normal 11 3 2 8" xfId="35369" xr:uid="{00000000-0005-0000-0000-000000020000}"/>
    <cellStyle name="Normal 11 3 3" xfId="915" xr:uid="{00000000-0005-0000-0000-000001020000}"/>
    <cellStyle name="Normal 11 3 3 2" xfId="2728" xr:uid="{00000000-0005-0000-0000-000002020000}"/>
    <cellStyle name="Normal 11 3 3 2 2" xfId="8510" xr:uid="{00000000-0005-0000-0000-000003020000}"/>
    <cellStyle name="Normal 11 3 3 2 2 2" xfId="17183" xr:uid="{00000000-0005-0000-0000-000004020000}"/>
    <cellStyle name="Normal 11 3 3 2 2 2 2" xfId="34536" xr:uid="{00000000-0005-0000-0000-000005020000}"/>
    <cellStyle name="Normal 11 3 3 2 2 2 3" xfId="51882" xr:uid="{00000000-0005-0000-0000-000006020000}"/>
    <cellStyle name="Normal 11 3 3 2 2 3" xfId="25863" xr:uid="{00000000-0005-0000-0000-000007020000}"/>
    <cellStyle name="Normal 11 3 3 2 2 4" xfId="43209" xr:uid="{00000000-0005-0000-0000-000008020000}"/>
    <cellStyle name="Normal 11 3 3 2 3" xfId="4541" xr:uid="{00000000-0005-0000-0000-000009020000}"/>
    <cellStyle name="Normal 11 3 3 2 3 2" xfId="13214" xr:uid="{00000000-0005-0000-0000-00000A020000}"/>
    <cellStyle name="Normal 11 3 3 2 3 2 2" xfId="30567" xr:uid="{00000000-0005-0000-0000-00000B020000}"/>
    <cellStyle name="Normal 11 3 3 2 3 2 3" xfId="47913" xr:uid="{00000000-0005-0000-0000-00000C020000}"/>
    <cellStyle name="Normal 11 3 3 2 3 3" xfId="21894" xr:uid="{00000000-0005-0000-0000-00000D020000}"/>
    <cellStyle name="Normal 11 3 3 2 3 4" xfId="39240" xr:uid="{00000000-0005-0000-0000-00000E020000}"/>
    <cellStyle name="Normal 11 3 3 2 4" xfId="11401" xr:uid="{00000000-0005-0000-0000-00000F020000}"/>
    <cellStyle name="Normal 11 3 3 2 4 2" xfId="28754" xr:uid="{00000000-0005-0000-0000-000010020000}"/>
    <cellStyle name="Normal 11 3 3 2 4 3" xfId="46100" xr:uid="{00000000-0005-0000-0000-000011020000}"/>
    <cellStyle name="Normal 11 3 3 2 5" xfId="20081" xr:uid="{00000000-0005-0000-0000-000012020000}"/>
    <cellStyle name="Normal 11 3 3 2 6" xfId="37427" xr:uid="{00000000-0005-0000-0000-000013020000}"/>
    <cellStyle name="Normal 11 3 3 3" xfId="1650" xr:uid="{00000000-0005-0000-0000-000014020000}"/>
    <cellStyle name="Normal 11 3 3 3 2" xfId="7432" xr:uid="{00000000-0005-0000-0000-000015020000}"/>
    <cellStyle name="Normal 11 3 3 3 2 2" xfId="16105" xr:uid="{00000000-0005-0000-0000-000016020000}"/>
    <cellStyle name="Normal 11 3 3 3 2 2 2" xfId="33458" xr:uid="{00000000-0005-0000-0000-000017020000}"/>
    <cellStyle name="Normal 11 3 3 3 2 2 3" xfId="50804" xr:uid="{00000000-0005-0000-0000-000018020000}"/>
    <cellStyle name="Normal 11 3 3 3 2 3" xfId="24785" xr:uid="{00000000-0005-0000-0000-000019020000}"/>
    <cellStyle name="Normal 11 3 3 3 2 4" xfId="42131" xr:uid="{00000000-0005-0000-0000-00001A020000}"/>
    <cellStyle name="Normal 11 3 3 3 3" xfId="5276" xr:uid="{00000000-0005-0000-0000-00001B020000}"/>
    <cellStyle name="Normal 11 3 3 3 3 2" xfId="13949" xr:uid="{00000000-0005-0000-0000-00001C020000}"/>
    <cellStyle name="Normal 11 3 3 3 3 2 2" xfId="31302" xr:uid="{00000000-0005-0000-0000-00001D020000}"/>
    <cellStyle name="Normal 11 3 3 3 3 2 3" xfId="48648" xr:uid="{00000000-0005-0000-0000-00001E020000}"/>
    <cellStyle name="Normal 11 3 3 3 3 3" xfId="22629" xr:uid="{00000000-0005-0000-0000-00001F020000}"/>
    <cellStyle name="Normal 11 3 3 3 3 4" xfId="39975" xr:uid="{00000000-0005-0000-0000-000020020000}"/>
    <cellStyle name="Normal 11 3 3 3 4" xfId="10323" xr:uid="{00000000-0005-0000-0000-000021020000}"/>
    <cellStyle name="Normal 11 3 3 3 4 2" xfId="27676" xr:uid="{00000000-0005-0000-0000-000022020000}"/>
    <cellStyle name="Normal 11 3 3 3 4 3" xfId="45022" xr:uid="{00000000-0005-0000-0000-000023020000}"/>
    <cellStyle name="Normal 11 3 3 3 5" xfId="19003" xr:uid="{00000000-0005-0000-0000-000024020000}"/>
    <cellStyle name="Normal 11 3 3 3 6" xfId="36349" xr:uid="{00000000-0005-0000-0000-000025020000}"/>
    <cellStyle name="Normal 11 3 3 4" xfId="6697" xr:uid="{00000000-0005-0000-0000-000026020000}"/>
    <cellStyle name="Normal 11 3 3 4 2" xfId="15370" xr:uid="{00000000-0005-0000-0000-000027020000}"/>
    <cellStyle name="Normal 11 3 3 4 2 2" xfId="32723" xr:uid="{00000000-0005-0000-0000-000028020000}"/>
    <cellStyle name="Normal 11 3 3 4 2 3" xfId="50069" xr:uid="{00000000-0005-0000-0000-000029020000}"/>
    <cellStyle name="Normal 11 3 3 4 3" xfId="24050" xr:uid="{00000000-0005-0000-0000-00002A020000}"/>
    <cellStyle name="Normal 11 3 3 4 4" xfId="41396" xr:uid="{00000000-0005-0000-0000-00002B020000}"/>
    <cellStyle name="Normal 11 3 3 5" xfId="3463" xr:uid="{00000000-0005-0000-0000-00002C020000}"/>
    <cellStyle name="Normal 11 3 3 5 2" xfId="12136" xr:uid="{00000000-0005-0000-0000-00002D020000}"/>
    <cellStyle name="Normal 11 3 3 5 2 2" xfId="29489" xr:uid="{00000000-0005-0000-0000-00002E020000}"/>
    <cellStyle name="Normal 11 3 3 5 2 3" xfId="46835" xr:uid="{00000000-0005-0000-0000-00002F020000}"/>
    <cellStyle name="Normal 11 3 3 5 3" xfId="20816" xr:uid="{00000000-0005-0000-0000-000030020000}"/>
    <cellStyle name="Normal 11 3 3 5 4" xfId="38162" xr:uid="{00000000-0005-0000-0000-000031020000}"/>
    <cellStyle name="Normal 11 3 3 6" xfId="9588" xr:uid="{00000000-0005-0000-0000-000032020000}"/>
    <cellStyle name="Normal 11 3 3 6 2" xfId="26941" xr:uid="{00000000-0005-0000-0000-000033020000}"/>
    <cellStyle name="Normal 11 3 3 6 3" xfId="44287" xr:uid="{00000000-0005-0000-0000-000034020000}"/>
    <cellStyle name="Normal 11 3 3 7" xfId="18268" xr:uid="{00000000-0005-0000-0000-000035020000}"/>
    <cellStyle name="Normal 11 3 3 8" xfId="35614" xr:uid="{00000000-0005-0000-0000-000036020000}"/>
    <cellStyle name="Normal 11 3 4" xfId="425" xr:uid="{00000000-0005-0000-0000-000037020000}"/>
    <cellStyle name="Normal 11 3 4 2" xfId="2238" xr:uid="{00000000-0005-0000-0000-000038020000}"/>
    <cellStyle name="Normal 11 3 4 2 2" xfId="8020" xr:uid="{00000000-0005-0000-0000-000039020000}"/>
    <cellStyle name="Normal 11 3 4 2 2 2" xfId="16693" xr:uid="{00000000-0005-0000-0000-00003A020000}"/>
    <cellStyle name="Normal 11 3 4 2 2 2 2" xfId="34046" xr:uid="{00000000-0005-0000-0000-00003B020000}"/>
    <cellStyle name="Normal 11 3 4 2 2 2 3" xfId="51392" xr:uid="{00000000-0005-0000-0000-00003C020000}"/>
    <cellStyle name="Normal 11 3 4 2 2 3" xfId="25373" xr:uid="{00000000-0005-0000-0000-00003D020000}"/>
    <cellStyle name="Normal 11 3 4 2 2 4" xfId="42719" xr:uid="{00000000-0005-0000-0000-00003E020000}"/>
    <cellStyle name="Normal 11 3 4 2 3" xfId="5521" xr:uid="{00000000-0005-0000-0000-00003F020000}"/>
    <cellStyle name="Normal 11 3 4 2 3 2" xfId="14194" xr:uid="{00000000-0005-0000-0000-000040020000}"/>
    <cellStyle name="Normal 11 3 4 2 3 2 2" xfId="31547" xr:uid="{00000000-0005-0000-0000-000041020000}"/>
    <cellStyle name="Normal 11 3 4 2 3 2 3" xfId="48893" xr:uid="{00000000-0005-0000-0000-000042020000}"/>
    <cellStyle name="Normal 11 3 4 2 3 3" xfId="22874" xr:uid="{00000000-0005-0000-0000-000043020000}"/>
    <cellStyle name="Normal 11 3 4 2 3 4" xfId="40220" xr:uid="{00000000-0005-0000-0000-000044020000}"/>
    <cellStyle name="Normal 11 3 4 2 4" xfId="10911" xr:uid="{00000000-0005-0000-0000-000045020000}"/>
    <cellStyle name="Normal 11 3 4 2 4 2" xfId="28264" xr:uid="{00000000-0005-0000-0000-000046020000}"/>
    <cellStyle name="Normal 11 3 4 2 4 3" xfId="45610" xr:uid="{00000000-0005-0000-0000-000047020000}"/>
    <cellStyle name="Normal 11 3 4 2 5" xfId="19591" xr:uid="{00000000-0005-0000-0000-000048020000}"/>
    <cellStyle name="Normal 11 3 4 2 6" xfId="36937" xr:uid="{00000000-0005-0000-0000-000049020000}"/>
    <cellStyle name="Normal 11 3 4 3" xfId="6207" xr:uid="{00000000-0005-0000-0000-00004A020000}"/>
    <cellStyle name="Normal 11 3 4 3 2" xfId="14880" xr:uid="{00000000-0005-0000-0000-00004B020000}"/>
    <cellStyle name="Normal 11 3 4 3 2 2" xfId="32233" xr:uid="{00000000-0005-0000-0000-00004C020000}"/>
    <cellStyle name="Normal 11 3 4 3 2 3" xfId="49579" xr:uid="{00000000-0005-0000-0000-00004D020000}"/>
    <cellStyle name="Normal 11 3 4 3 3" xfId="23560" xr:uid="{00000000-0005-0000-0000-00004E020000}"/>
    <cellStyle name="Normal 11 3 4 3 4" xfId="40906" xr:uid="{00000000-0005-0000-0000-00004F020000}"/>
    <cellStyle name="Normal 11 3 4 4" xfId="4051" xr:uid="{00000000-0005-0000-0000-000050020000}"/>
    <cellStyle name="Normal 11 3 4 4 2" xfId="12724" xr:uid="{00000000-0005-0000-0000-000051020000}"/>
    <cellStyle name="Normal 11 3 4 4 2 2" xfId="30077" xr:uid="{00000000-0005-0000-0000-000052020000}"/>
    <cellStyle name="Normal 11 3 4 4 2 3" xfId="47423" xr:uid="{00000000-0005-0000-0000-000053020000}"/>
    <cellStyle name="Normal 11 3 4 4 3" xfId="21404" xr:uid="{00000000-0005-0000-0000-000054020000}"/>
    <cellStyle name="Normal 11 3 4 4 4" xfId="38750" xr:uid="{00000000-0005-0000-0000-000055020000}"/>
    <cellStyle name="Normal 11 3 4 5" xfId="9098" xr:uid="{00000000-0005-0000-0000-000056020000}"/>
    <cellStyle name="Normal 11 3 4 5 2" xfId="26451" xr:uid="{00000000-0005-0000-0000-000057020000}"/>
    <cellStyle name="Normal 11 3 4 5 3" xfId="43797" xr:uid="{00000000-0005-0000-0000-000058020000}"/>
    <cellStyle name="Normal 11 3 4 6" xfId="17778" xr:uid="{00000000-0005-0000-0000-000059020000}"/>
    <cellStyle name="Normal 11 3 4 7" xfId="35124" xr:uid="{00000000-0005-0000-0000-00005A020000}"/>
    <cellStyle name="Normal 11 3 5" xfId="1993" xr:uid="{00000000-0005-0000-0000-00005B020000}"/>
    <cellStyle name="Normal 11 3 5 2" xfId="7775" xr:uid="{00000000-0005-0000-0000-00005C020000}"/>
    <cellStyle name="Normal 11 3 5 2 2" xfId="16448" xr:uid="{00000000-0005-0000-0000-00005D020000}"/>
    <cellStyle name="Normal 11 3 5 2 2 2" xfId="33801" xr:uid="{00000000-0005-0000-0000-00005E020000}"/>
    <cellStyle name="Normal 11 3 5 2 2 3" xfId="51147" xr:uid="{00000000-0005-0000-0000-00005F020000}"/>
    <cellStyle name="Normal 11 3 5 2 3" xfId="25128" xr:uid="{00000000-0005-0000-0000-000060020000}"/>
    <cellStyle name="Normal 11 3 5 2 4" xfId="42474" xr:uid="{00000000-0005-0000-0000-000061020000}"/>
    <cellStyle name="Normal 11 3 5 3" xfId="3806" xr:uid="{00000000-0005-0000-0000-000062020000}"/>
    <cellStyle name="Normal 11 3 5 3 2" xfId="12479" xr:uid="{00000000-0005-0000-0000-000063020000}"/>
    <cellStyle name="Normal 11 3 5 3 2 2" xfId="29832" xr:uid="{00000000-0005-0000-0000-000064020000}"/>
    <cellStyle name="Normal 11 3 5 3 2 3" xfId="47178" xr:uid="{00000000-0005-0000-0000-000065020000}"/>
    <cellStyle name="Normal 11 3 5 3 3" xfId="21159" xr:uid="{00000000-0005-0000-0000-000066020000}"/>
    <cellStyle name="Normal 11 3 5 3 4" xfId="38505" xr:uid="{00000000-0005-0000-0000-000067020000}"/>
    <cellStyle name="Normal 11 3 5 4" xfId="10666" xr:uid="{00000000-0005-0000-0000-000068020000}"/>
    <cellStyle name="Normal 11 3 5 4 2" xfId="28019" xr:uid="{00000000-0005-0000-0000-000069020000}"/>
    <cellStyle name="Normal 11 3 5 4 3" xfId="45365" xr:uid="{00000000-0005-0000-0000-00006A020000}"/>
    <cellStyle name="Normal 11 3 5 5" xfId="19346" xr:uid="{00000000-0005-0000-0000-00006B020000}"/>
    <cellStyle name="Normal 11 3 5 6" xfId="36692" xr:uid="{00000000-0005-0000-0000-00006C020000}"/>
    <cellStyle name="Normal 11 3 6" xfId="1160" xr:uid="{00000000-0005-0000-0000-00006D020000}"/>
    <cellStyle name="Normal 11 3 6 2" xfId="6942" xr:uid="{00000000-0005-0000-0000-00006E020000}"/>
    <cellStyle name="Normal 11 3 6 2 2" xfId="15615" xr:uid="{00000000-0005-0000-0000-00006F020000}"/>
    <cellStyle name="Normal 11 3 6 2 2 2" xfId="32968" xr:uid="{00000000-0005-0000-0000-000070020000}"/>
    <cellStyle name="Normal 11 3 6 2 2 3" xfId="50314" xr:uid="{00000000-0005-0000-0000-000071020000}"/>
    <cellStyle name="Normal 11 3 6 2 3" xfId="24295" xr:uid="{00000000-0005-0000-0000-000072020000}"/>
    <cellStyle name="Normal 11 3 6 2 4" xfId="41641" xr:uid="{00000000-0005-0000-0000-000073020000}"/>
    <cellStyle name="Normal 11 3 6 3" xfId="4786" xr:uid="{00000000-0005-0000-0000-000074020000}"/>
    <cellStyle name="Normal 11 3 6 3 2" xfId="13459" xr:uid="{00000000-0005-0000-0000-000075020000}"/>
    <cellStyle name="Normal 11 3 6 3 2 2" xfId="30812" xr:uid="{00000000-0005-0000-0000-000076020000}"/>
    <cellStyle name="Normal 11 3 6 3 2 3" xfId="48158" xr:uid="{00000000-0005-0000-0000-000077020000}"/>
    <cellStyle name="Normal 11 3 6 3 3" xfId="22139" xr:uid="{00000000-0005-0000-0000-000078020000}"/>
    <cellStyle name="Normal 11 3 6 3 4" xfId="39485" xr:uid="{00000000-0005-0000-0000-000079020000}"/>
    <cellStyle name="Normal 11 3 6 4" xfId="9833" xr:uid="{00000000-0005-0000-0000-00007A020000}"/>
    <cellStyle name="Normal 11 3 6 4 2" xfId="27186" xr:uid="{00000000-0005-0000-0000-00007B020000}"/>
    <cellStyle name="Normal 11 3 6 4 3" xfId="44532" xr:uid="{00000000-0005-0000-0000-00007C020000}"/>
    <cellStyle name="Normal 11 3 6 5" xfId="18513" xr:uid="{00000000-0005-0000-0000-00007D020000}"/>
    <cellStyle name="Normal 11 3 6 6" xfId="35859" xr:uid="{00000000-0005-0000-0000-00007E020000}"/>
    <cellStyle name="Normal 11 3 7" xfId="5962" xr:uid="{00000000-0005-0000-0000-00007F020000}"/>
    <cellStyle name="Normal 11 3 7 2" xfId="14635" xr:uid="{00000000-0005-0000-0000-000080020000}"/>
    <cellStyle name="Normal 11 3 7 2 2" xfId="31988" xr:uid="{00000000-0005-0000-0000-000081020000}"/>
    <cellStyle name="Normal 11 3 7 2 3" xfId="49334" xr:uid="{00000000-0005-0000-0000-000082020000}"/>
    <cellStyle name="Normal 11 3 7 3" xfId="23315" xr:uid="{00000000-0005-0000-0000-000083020000}"/>
    <cellStyle name="Normal 11 3 7 4" xfId="40661" xr:uid="{00000000-0005-0000-0000-000084020000}"/>
    <cellStyle name="Normal 11 3 8" xfId="2973" xr:uid="{00000000-0005-0000-0000-000085020000}"/>
    <cellStyle name="Normal 11 3 8 2" xfId="11646" xr:uid="{00000000-0005-0000-0000-000086020000}"/>
    <cellStyle name="Normal 11 3 8 2 2" xfId="28999" xr:uid="{00000000-0005-0000-0000-000087020000}"/>
    <cellStyle name="Normal 11 3 8 2 3" xfId="46345" xr:uid="{00000000-0005-0000-0000-000088020000}"/>
    <cellStyle name="Normal 11 3 8 3" xfId="20326" xr:uid="{00000000-0005-0000-0000-000089020000}"/>
    <cellStyle name="Normal 11 3 8 4" xfId="37672" xr:uid="{00000000-0005-0000-0000-00008A020000}"/>
    <cellStyle name="Normal 11 3 9" xfId="8853" xr:uid="{00000000-0005-0000-0000-00008B020000}"/>
    <cellStyle name="Normal 11 3 9 2" xfId="26206" xr:uid="{00000000-0005-0000-0000-00008C020000}"/>
    <cellStyle name="Normal 11 3 9 3" xfId="43552" xr:uid="{00000000-0005-0000-0000-00008D020000}"/>
    <cellStyle name="Normal 11 4" xfId="278" xr:uid="{00000000-0005-0000-0000-00008E020000}"/>
    <cellStyle name="Normal 11 4 10" xfId="34977" xr:uid="{00000000-0005-0000-0000-00008F020000}"/>
    <cellStyle name="Normal 11 4 2" xfId="1013" xr:uid="{00000000-0005-0000-0000-000090020000}"/>
    <cellStyle name="Normal 11 4 2 2" xfId="2826" xr:uid="{00000000-0005-0000-0000-000091020000}"/>
    <cellStyle name="Normal 11 4 2 2 2" xfId="8608" xr:uid="{00000000-0005-0000-0000-000092020000}"/>
    <cellStyle name="Normal 11 4 2 2 2 2" xfId="17281" xr:uid="{00000000-0005-0000-0000-000093020000}"/>
    <cellStyle name="Normal 11 4 2 2 2 2 2" xfId="34634" xr:uid="{00000000-0005-0000-0000-000094020000}"/>
    <cellStyle name="Normal 11 4 2 2 2 2 3" xfId="51980" xr:uid="{00000000-0005-0000-0000-000095020000}"/>
    <cellStyle name="Normal 11 4 2 2 2 3" xfId="25961" xr:uid="{00000000-0005-0000-0000-000096020000}"/>
    <cellStyle name="Normal 11 4 2 2 2 4" xfId="43307" xr:uid="{00000000-0005-0000-0000-000097020000}"/>
    <cellStyle name="Normal 11 4 2 2 3" xfId="4639" xr:uid="{00000000-0005-0000-0000-000098020000}"/>
    <cellStyle name="Normal 11 4 2 2 3 2" xfId="13312" xr:uid="{00000000-0005-0000-0000-000099020000}"/>
    <cellStyle name="Normal 11 4 2 2 3 2 2" xfId="30665" xr:uid="{00000000-0005-0000-0000-00009A020000}"/>
    <cellStyle name="Normal 11 4 2 2 3 2 3" xfId="48011" xr:uid="{00000000-0005-0000-0000-00009B020000}"/>
    <cellStyle name="Normal 11 4 2 2 3 3" xfId="21992" xr:uid="{00000000-0005-0000-0000-00009C020000}"/>
    <cellStyle name="Normal 11 4 2 2 3 4" xfId="39338" xr:uid="{00000000-0005-0000-0000-00009D020000}"/>
    <cellStyle name="Normal 11 4 2 2 4" xfId="11499" xr:uid="{00000000-0005-0000-0000-00009E020000}"/>
    <cellStyle name="Normal 11 4 2 2 4 2" xfId="28852" xr:uid="{00000000-0005-0000-0000-00009F020000}"/>
    <cellStyle name="Normal 11 4 2 2 4 3" xfId="46198" xr:uid="{00000000-0005-0000-0000-0000A0020000}"/>
    <cellStyle name="Normal 11 4 2 2 5" xfId="20179" xr:uid="{00000000-0005-0000-0000-0000A1020000}"/>
    <cellStyle name="Normal 11 4 2 2 6" xfId="37525" xr:uid="{00000000-0005-0000-0000-0000A2020000}"/>
    <cellStyle name="Normal 11 4 2 3" xfId="1748" xr:uid="{00000000-0005-0000-0000-0000A3020000}"/>
    <cellStyle name="Normal 11 4 2 3 2" xfId="7530" xr:uid="{00000000-0005-0000-0000-0000A4020000}"/>
    <cellStyle name="Normal 11 4 2 3 2 2" xfId="16203" xr:uid="{00000000-0005-0000-0000-0000A5020000}"/>
    <cellStyle name="Normal 11 4 2 3 2 2 2" xfId="33556" xr:uid="{00000000-0005-0000-0000-0000A6020000}"/>
    <cellStyle name="Normal 11 4 2 3 2 2 3" xfId="50902" xr:uid="{00000000-0005-0000-0000-0000A7020000}"/>
    <cellStyle name="Normal 11 4 2 3 2 3" xfId="24883" xr:uid="{00000000-0005-0000-0000-0000A8020000}"/>
    <cellStyle name="Normal 11 4 2 3 2 4" xfId="42229" xr:uid="{00000000-0005-0000-0000-0000A9020000}"/>
    <cellStyle name="Normal 11 4 2 3 3" xfId="5374" xr:uid="{00000000-0005-0000-0000-0000AA020000}"/>
    <cellStyle name="Normal 11 4 2 3 3 2" xfId="14047" xr:uid="{00000000-0005-0000-0000-0000AB020000}"/>
    <cellStyle name="Normal 11 4 2 3 3 2 2" xfId="31400" xr:uid="{00000000-0005-0000-0000-0000AC020000}"/>
    <cellStyle name="Normal 11 4 2 3 3 2 3" xfId="48746" xr:uid="{00000000-0005-0000-0000-0000AD020000}"/>
    <cellStyle name="Normal 11 4 2 3 3 3" xfId="22727" xr:uid="{00000000-0005-0000-0000-0000AE020000}"/>
    <cellStyle name="Normal 11 4 2 3 3 4" xfId="40073" xr:uid="{00000000-0005-0000-0000-0000AF020000}"/>
    <cellStyle name="Normal 11 4 2 3 4" xfId="10421" xr:uid="{00000000-0005-0000-0000-0000B0020000}"/>
    <cellStyle name="Normal 11 4 2 3 4 2" xfId="27774" xr:uid="{00000000-0005-0000-0000-0000B1020000}"/>
    <cellStyle name="Normal 11 4 2 3 4 3" xfId="45120" xr:uid="{00000000-0005-0000-0000-0000B2020000}"/>
    <cellStyle name="Normal 11 4 2 3 5" xfId="19101" xr:uid="{00000000-0005-0000-0000-0000B3020000}"/>
    <cellStyle name="Normal 11 4 2 3 6" xfId="36447" xr:uid="{00000000-0005-0000-0000-0000B4020000}"/>
    <cellStyle name="Normal 11 4 2 4" xfId="6795" xr:uid="{00000000-0005-0000-0000-0000B5020000}"/>
    <cellStyle name="Normal 11 4 2 4 2" xfId="15468" xr:uid="{00000000-0005-0000-0000-0000B6020000}"/>
    <cellStyle name="Normal 11 4 2 4 2 2" xfId="32821" xr:uid="{00000000-0005-0000-0000-0000B7020000}"/>
    <cellStyle name="Normal 11 4 2 4 2 3" xfId="50167" xr:uid="{00000000-0005-0000-0000-0000B8020000}"/>
    <cellStyle name="Normal 11 4 2 4 3" xfId="24148" xr:uid="{00000000-0005-0000-0000-0000B9020000}"/>
    <cellStyle name="Normal 11 4 2 4 4" xfId="41494" xr:uid="{00000000-0005-0000-0000-0000BA020000}"/>
    <cellStyle name="Normal 11 4 2 5" xfId="3561" xr:uid="{00000000-0005-0000-0000-0000BB020000}"/>
    <cellStyle name="Normal 11 4 2 5 2" xfId="12234" xr:uid="{00000000-0005-0000-0000-0000BC020000}"/>
    <cellStyle name="Normal 11 4 2 5 2 2" xfId="29587" xr:uid="{00000000-0005-0000-0000-0000BD020000}"/>
    <cellStyle name="Normal 11 4 2 5 2 3" xfId="46933" xr:uid="{00000000-0005-0000-0000-0000BE020000}"/>
    <cellStyle name="Normal 11 4 2 5 3" xfId="20914" xr:uid="{00000000-0005-0000-0000-0000BF020000}"/>
    <cellStyle name="Normal 11 4 2 5 4" xfId="38260" xr:uid="{00000000-0005-0000-0000-0000C0020000}"/>
    <cellStyle name="Normal 11 4 2 6" xfId="9686" xr:uid="{00000000-0005-0000-0000-0000C1020000}"/>
    <cellStyle name="Normal 11 4 2 6 2" xfId="27039" xr:uid="{00000000-0005-0000-0000-0000C2020000}"/>
    <cellStyle name="Normal 11 4 2 6 3" xfId="44385" xr:uid="{00000000-0005-0000-0000-0000C3020000}"/>
    <cellStyle name="Normal 11 4 2 7" xfId="18366" xr:uid="{00000000-0005-0000-0000-0000C4020000}"/>
    <cellStyle name="Normal 11 4 2 8" xfId="35712" xr:uid="{00000000-0005-0000-0000-0000C5020000}"/>
    <cellStyle name="Normal 11 4 3" xfId="523" xr:uid="{00000000-0005-0000-0000-0000C6020000}"/>
    <cellStyle name="Normal 11 4 3 2" xfId="2336" xr:uid="{00000000-0005-0000-0000-0000C7020000}"/>
    <cellStyle name="Normal 11 4 3 2 2" xfId="8118" xr:uid="{00000000-0005-0000-0000-0000C8020000}"/>
    <cellStyle name="Normal 11 4 3 2 2 2" xfId="16791" xr:uid="{00000000-0005-0000-0000-0000C9020000}"/>
    <cellStyle name="Normal 11 4 3 2 2 2 2" xfId="34144" xr:uid="{00000000-0005-0000-0000-0000CA020000}"/>
    <cellStyle name="Normal 11 4 3 2 2 2 3" xfId="51490" xr:uid="{00000000-0005-0000-0000-0000CB020000}"/>
    <cellStyle name="Normal 11 4 3 2 2 3" xfId="25471" xr:uid="{00000000-0005-0000-0000-0000CC020000}"/>
    <cellStyle name="Normal 11 4 3 2 2 4" xfId="42817" xr:uid="{00000000-0005-0000-0000-0000CD020000}"/>
    <cellStyle name="Normal 11 4 3 2 3" xfId="5619" xr:uid="{00000000-0005-0000-0000-0000CE020000}"/>
    <cellStyle name="Normal 11 4 3 2 3 2" xfId="14292" xr:uid="{00000000-0005-0000-0000-0000CF020000}"/>
    <cellStyle name="Normal 11 4 3 2 3 2 2" xfId="31645" xr:uid="{00000000-0005-0000-0000-0000D0020000}"/>
    <cellStyle name="Normal 11 4 3 2 3 2 3" xfId="48991" xr:uid="{00000000-0005-0000-0000-0000D1020000}"/>
    <cellStyle name="Normal 11 4 3 2 3 3" xfId="22972" xr:uid="{00000000-0005-0000-0000-0000D2020000}"/>
    <cellStyle name="Normal 11 4 3 2 3 4" xfId="40318" xr:uid="{00000000-0005-0000-0000-0000D3020000}"/>
    <cellStyle name="Normal 11 4 3 2 4" xfId="11009" xr:uid="{00000000-0005-0000-0000-0000D4020000}"/>
    <cellStyle name="Normal 11 4 3 2 4 2" xfId="28362" xr:uid="{00000000-0005-0000-0000-0000D5020000}"/>
    <cellStyle name="Normal 11 4 3 2 4 3" xfId="45708" xr:uid="{00000000-0005-0000-0000-0000D6020000}"/>
    <cellStyle name="Normal 11 4 3 2 5" xfId="19689" xr:uid="{00000000-0005-0000-0000-0000D7020000}"/>
    <cellStyle name="Normal 11 4 3 2 6" xfId="37035" xr:uid="{00000000-0005-0000-0000-0000D8020000}"/>
    <cellStyle name="Normal 11 4 3 3" xfId="6305" xr:uid="{00000000-0005-0000-0000-0000D9020000}"/>
    <cellStyle name="Normal 11 4 3 3 2" xfId="14978" xr:uid="{00000000-0005-0000-0000-0000DA020000}"/>
    <cellStyle name="Normal 11 4 3 3 2 2" xfId="32331" xr:uid="{00000000-0005-0000-0000-0000DB020000}"/>
    <cellStyle name="Normal 11 4 3 3 2 3" xfId="49677" xr:uid="{00000000-0005-0000-0000-0000DC020000}"/>
    <cellStyle name="Normal 11 4 3 3 3" xfId="23658" xr:uid="{00000000-0005-0000-0000-0000DD020000}"/>
    <cellStyle name="Normal 11 4 3 3 4" xfId="41004" xr:uid="{00000000-0005-0000-0000-0000DE020000}"/>
    <cellStyle name="Normal 11 4 3 4" xfId="4149" xr:uid="{00000000-0005-0000-0000-0000DF020000}"/>
    <cellStyle name="Normal 11 4 3 4 2" xfId="12822" xr:uid="{00000000-0005-0000-0000-0000E0020000}"/>
    <cellStyle name="Normal 11 4 3 4 2 2" xfId="30175" xr:uid="{00000000-0005-0000-0000-0000E1020000}"/>
    <cellStyle name="Normal 11 4 3 4 2 3" xfId="47521" xr:uid="{00000000-0005-0000-0000-0000E2020000}"/>
    <cellStyle name="Normal 11 4 3 4 3" xfId="21502" xr:uid="{00000000-0005-0000-0000-0000E3020000}"/>
    <cellStyle name="Normal 11 4 3 4 4" xfId="38848" xr:uid="{00000000-0005-0000-0000-0000E4020000}"/>
    <cellStyle name="Normal 11 4 3 5" xfId="9196" xr:uid="{00000000-0005-0000-0000-0000E5020000}"/>
    <cellStyle name="Normal 11 4 3 5 2" xfId="26549" xr:uid="{00000000-0005-0000-0000-0000E6020000}"/>
    <cellStyle name="Normal 11 4 3 5 3" xfId="43895" xr:uid="{00000000-0005-0000-0000-0000E7020000}"/>
    <cellStyle name="Normal 11 4 3 6" xfId="17876" xr:uid="{00000000-0005-0000-0000-0000E8020000}"/>
    <cellStyle name="Normal 11 4 3 7" xfId="35222" xr:uid="{00000000-0005-0000-0000-0000E9020000}"/>
    <cellStyle name="Normal 11 4 4" xfId="2091" xr:uid="{00000000-0005-0000-0000-0000EA020000}"/>
    <cellStyle name="Normal 11 4 4 2" xfId="7873" xr:uid="{00000000-0005-0000-0000-0000EB020000}"/>
    <cellStyle name="Normal 11 4 4 2 2" xfId="16546" xr:uid="{00000000-0005-0000-0000-0000EC020000}"/>
    <cellStyle name="Normal 11 4 4 2 2 2" xfId="33899" xr:uid="{00000000-0005-0000-0000-0000ED020000}"/>
    <cellStyle name="Normal 11 4 4 2 2 3" xfId="51245" xr:uid="{00000000-0005-0000-0000-0000EE020000}"/>
    <cellStyle name="Normal 11 4 4 2 3" xfId="25226" xr:uid="{00000000-0005-0000-0000-0000EF020000}"/>
    <cellStyle name="Normal 11 4 4 2 4" xfId="42572" xr:uid="{00000000-0005-0000-0000-0000F0020000}"/>
    <cellStyle name="Normal 11 4 4 3" xfId="3904" xr:uid="{00000000-0005-0000-0000-0000F1020000}"/>
    <cellStyle name="Normal 11 4 4 3 2" xfId="12577" xr:uid="{00000000-0005-0000-0000-0000F2020000}"/>
    <cellStyle name="Normal 11 4 4 3 2 2" xfId="29930" xr:uid="{00000000-0005-0000-0000-0000F3020000}"/>
    <cellStyle name="Normal 11 4 4 3 2 3" xfId="47276" xr:uid="{00000000-0005-0000-0000-0000F4020000}"/>
    <cellStyle name="Normal 11 4 4 3 3" xfId="21257" xr:uid="{00000000-0005-0000-0000-0000F5020000}"/>
    <cellStyle name="Normal 11 4 4 3 4" xfId="38603" xr:uid="{00000000-0005-0000-0000-0000F6020000}"/>
    <cellStyle name="Normal 11 4 4 4" xfId="10764" xr:uid="{00000000-0005-0000-0000-0000F7020000}"/>
    <cellStyle name="Normal 11 4 4 4 2" xfId="28117" xr:uid="{00000000-0005-0000-0000-0000F8020000}"/>
    <cellStyle name="Normal 11 4 4 4 3" xfId="45463" xr:uid="{00000000-0005-0000-0000-0000F9020000}"/>
    <cellStyle name="Normal 11 4 4 5" xfId="19444" xr:uid="{00000000-0005-0000-0000-0000FA020000}"/>
    <cellStyle name="Normal 11 4 4 6" xfId="36790" xr:uid="{00000000-0005-0000-0000-0000FB020000}"/>
    <cellStyle name="Normal 11 4 5" xfId="1258" xr:uid="{00000000-0005-0000-0000-0000FC020000}"/>
    <cellStyle name="Normal 11 4 5 2" xfId="7040" xr:uid="{00000000-0005-0000-0000-0000FD020000}"/>
    <cellStyle name="Normal 11 4 5 2 2" xfId="15713" xr:uid="{00000000-0005-0000-0000-0000FE020000}"/>
    <cellStyle name="Normal 11 4 5 2 2 2" xfId="33066" xr:uid="{00000000-0005-0000-0000-0000FF020000}"/>
    <cellStyle name="Normal 11 4 5 2 2 3" xfId="50412" xr:uid="{00000000-0005-0000-0000-000000030000}"/>
    <cellStyle name="Normal 11 4 5 2 3" xfId="24393" xr:uid="{00000000-0005-0000-0000-000001030000}"/>
    <cellStyle name="Normal 11 4 5 2 4" xfId="41739" xr:uid="{00000000-0005-0000-0000-000002030000}"/>
    <cellStyle name="Normal 11 4 5 3" xfId="4884" xr:uid="{00000000-0005-0000-0000-000003030000}"/>
    <cellStyle name="Normal 11 4 5 3 2" xfId="13557" xr:uid="{00000000-0005-0000-0000-000004030000}"/>
    <cellStyle name="Normal 11 4 5 3 2 2" xfId="30910" xr:uid="{00000000-0005-0000-0000-000005030000}"/>
    <cellStyle name="Normal 11 4 5 3 2 3" xfId="48256" xr:uid="{00000000-0005-0000-0000-000006030000}"/>
    <cellStyle name="Normal 11 4 5 3 3" xfId="22237" xr:uid="{00000000-0005-0000-0000-000007030000}"/>
    <cellStyle name="Normal 11 4 5 3 4" xfId="39583" xr:uid="{00000000-0005-0000-0000-000008030000}"/>
    <cellStyle name="Normal 11 4 5 4" xfId="9931" xr:uid="{00000000-0005-0000-0000-000009030000}"/>
    <cellStyle name="Normal 11 4 5 4 2" xfId="27284" xr:uid="{00000000-0005-0000-0000-00000A030000}"/>
    <cellStyle name="Normal 11 4 5 4 3" xfId="44630" xr:uid="{00000000-0005-0000-0000-00000B030000}"/>
    <cellStyle name="Normal 11 4 5 5" xfId="18611" xr:uid="{00000000-0005-0000-0000-00000C030000}"/>
    <cellStyle name="Normal 11 4 5 6" xfId="35957" xr:uid="{00000000-0005-0000-0000-00000D030000}"/>
    <cellStyle name="Normal 11 4 6" xfId="6060" xr:uid="{00000000-0005-0000-0000-00000E030000}"/>
    <cellStyle name="Normal 11 4 6 2" xfId="14733" xr:uid="{00000000-0005-0000-0000-00000F030000}"/>
    <cellStyle name="Normal 11 4 6 2 2" xfId="32086" xr:uid="{00000000-0005-0000-0000-000010030000}"/>
    <cellStyle name="Normal 11 4 6 2 3" xfId="49432" xr:uid="{00000000-0005-0000-0000-000011030000}"/>
    <cellStyle name="Normal 11 4 6 3" xfId="23413" xr:uid="{00000000-0005-0000-0000-000012030000}"/>
    <cellStyle name="Normal 11 4 6 4" xfId="40759" xr:uid="{00000000-0005-0000-0000-000013030000}"/>
    <cellStyle name="Normal 11 4 7" xfId="3071" xr:uid="{00000000-0005-0000-0000-000014030000}"/>
    <cellStyle name="Normal 11 4 7 2" xfId="11744" xr:uid="{00000000-0005-0000-0000-000015030000}"/>
    <cellStyle name="Normal 11 4 7 2 2" xfId="29097" xr:uid="{00000000-0005-0000-0000-000016030000}"/>
    <cellStyle name="Normal 11 4 7 2 3" xfId="46443" xr:uid="{00000000-0005-0000-0000-000017030000}"/>
    <cellStyle name="Normal 11 4 7 3" xfId="20424" xr:uid="{00000000-0005-0000-0000-000018030000}"/>
    <cellStyle name="Normal 11 4 7 4" xfId="37770" xr:uid="{00000000-0005-0000-0000-000019030000}"/>
    <cellStyle name="Normal 11 4 8" xfId="8951" xr:uid="{00000000-0005-0000-0000-00001A030000}"/>
    <cellStyle name="Normal 11 4 8 2" xfId="26304" xr:uid="{00000000-0005-0000-0000-00001B030000}"/>
    <cellStyle name="Normal 11 4 8 3" xfId="43650" xr:uid="{00000000-0005-0000-0000-00001C030000}"/>
    <cellStyle name="Normal 11 4 9" xfId="17631" xr:uid="{00000000-0005-0000-0000-00001D030000}"/>
    <cellStyle name="Normal 11 5" xfId="131" xr:uid="{00000000-0005-0000-0000-00001E030000}"/>
    <cellStyle name="Normal 11 5 10" xfId="34830" xr:uid="{00000000-0005-0000-0000-00001F030000}"/>
    <cellStyle name="Normal 11 5 2" xfId="866" xr:uid="{00000000-0005-0000-0000-000020030000}"/>
    <cellStyle name="Normal 11 5 2 2" xfId="2679" xr:uid="{00000000-0005-0000-0000-000021030000}"/>
    <cellStyle name="Normal 11 5 2 2 2" xfId="8461" xr:uid="{00000000-0005-0000-0000-000022030000}"/>
    <cellStyle name="Normal 11 5 2 2 2 2" xfId="17134" xr:uid="{00000000-0005-0000-0000-000023030000}"/>
    <cellStyle name="Normal 11 5 2 2 2 2 2" xfId="34487" xr:uid="{00000000-0005-0000-0000-000024030000}"/>
    <cellStyle name="Normal 11 5 2 2 2 2 3" xfId="51833" xr:uid="{00000000-0005-0000-0000-000025030000}"/>
    <cellStyle name="Normal 11 5 2 2 2 3" xfId="25814" xr:uid="{00000000-0005-0000-0000-000026030000}"/>
    <cellStyle name="Normal 11 5 2 2 2 4" xfId="43160" xr:uid="{00000000-0005-0000-0000-000027030000}"/>
    <cellStyle name="Normal 11 5 2 2 3" xfId="4492" xr:uid="{00000000-0005-0000-0000-000028030000}"/>
    <cellStyle name="Normal 11 5 2 2 3 2" xfId="13165" xr:uid="{00000000-0005-0000-0000-000029030000}"/>
    <cellStyle name="Normal 11 5 2 2 3 2 2" xfId="30518" xr:uid="{00000000-0005-0000-0000-00002A030000}"/>
    <cellStyle name="Normal 11 5 2 2 3 2 3" xfId="47864" xr:uid="{00000000-0005-0000-0000-00002B030000}"/>
    <cellStyle name="Normal 11 5 2 2 3 3" xfId="21845" xr:uid="{00000000-0005-0000-0000-00002C030000}"/>
    <cellStyle name="Normal 11 5 2 2 3 4" xfId="39191" xr:uid="{00000000-0005-0000-0000-00002D030000}"/>
    <cellStyle name="Normal 11 5 2 2 4" xfId="11352" xr:uid="{00000000-0005-0000-0000-00002E030000}"/>
    <cellStyle name="Normal 11 5 2 2 4 2" xfId="28705" xr:uid="{00000000-0005-0000-0000-00002F030000}"/>
    <cellStyle name="Normal 11 5 2 2 4 3" xfId="46051" xr:uid="{00000000-0005-0000-0000-000030030000}"/>
    <cellStyle name="Normal 11 5 2 2 5" xfId="20032" xr:uid="{00000000-0005-0000-0000-000031030000}"/>
    <cellStyle name="Normal 11 5 2 2 6" xfId="37378" xr:uid="{00000000-0005-0000-0000-000032030000}"/>
    <cellStyle name="Normal 11 5 2 3" xfId="1601" xr:uid="{00000000-0005-0000-0000-000033030000}"/>
    <cellStyle name="Normal 11 5 2 3 2" xfId="7383" xr:uid="{00000000-0005-0000-0000-000034030000}"/>
    <cellStyle name="Normal 11 5 2 3 2 2" xfId="16056" xr:uid="{00000000-0005-0000-0000-000035030000}"/>
    <cellStyle name="Normal 11 5 2 3 2 2 2" xfId="33409" xr:uid="{00000000-0005-0000-0000-000036030000}"/>
    <cellStyle name="Normal 11 5 2 3 2 2 3" xfId="50755" xr:uid="{00000000-0005-0000-0000-000037030000}"/>
    <cellStyle name="Normal 11 5 2 3 2 3" xfId="24736" xr:uid="{00000000-0005-0000-0000-000038030000}"/>
    <cellStyle name="Normal 11 5 2 3 2 4" xfId="42082" xr:uid="{00000000-0005-0000-0000-000039030000}"/>
    <cellStyle name="Normal 11 5 2 3 3" xfId="5227" xr:uid="{00000000-0005-0000-0000-00003A030000}"/>
    <cellStyle name="Normal 11 5 2 3 3 2" xfId="13900" xr:uid="{00000000-0005-0000-0000-00003B030000}"/>
    <cellStyle name="Normal 11 5 2 3 3 2 2" xfId="31253" xr:uid="{00000000-0005-0000-0000-00003C030000}"/>
    <cellStyle name="Normal 11 5 2 3 3 2 3" xfId="48599" xr:uid="{00000000-0005-0000-0000-00003D030000}"/>
    <cellStyle name="Normal 11 5 2 3 3 3" xfId="22580" xr:uid="{00000000-0005-0000-0000-00003E030000}"/>
    <cellStyle name="Normal 11 5 2 3 3 4" xfId="39926" xr:uid="{00000000-0005-0000-0000-00003F030000}"/>
    <cellStyle name="Normal 11 5 2 3 4" xfId="10274" xr:uid="{00000000-0005-0000-0000-000040030000}"/>
    <cellStyle name="Normal 11 5 2 3 4 2" xfId="27627" xr:uid="{00000000-0005-0000-0000-000041030000}"/>
    <cellStyle name="Normal 11 5 2 3 4 3" xfId="44973" xr:uid="{00000000-0005-0000-0000-000042030000}"/>
    <cellStyle name="Normal 11 5 2 3 5" xfId="18954" xr:uid="{00000000-0005-0000-0000-000043030000}"/>
    <cellStyle name="Normal 11 5 2 3 6" xfId="36300" xr:uid="{00000000-0005-0000-0000-000044030000}"/>
    <cellStyle name="Normal 11 5 2 4" xfId="6648" xr:uid="{00000000-0005-0000-0000-000045030000}"/>
    <cellStyle name="Normal 11 5 2 4 2" xfId="15321" xr:uid="{00000000-0005-0000-0000-000046030000}"/>
    <cellStyle name="Normal 11 5 2 4 2 2" xfId="32674" xr:uid="{00000000-0005-0000-0000-000047030000}"/>
    <cellStyle name="Normal 11 5 2 4 2 3" xfId="50020" xr:uid="{00000000-0005-0000-0000-000048030000}"/>
    <cellStyle name="Normal 11 5 2 4 3" xfId="24001" xr:uid="{00000000-0005-0000-0000-000049030000}"/>
    <cellStyle name="Normal 11 5 2 4 4" xfId="41347" xr:uid="{00000000-0005-0000-0000-00004A030000}"/>
    <cellStyle name="Normal 11 5 2 5" xfId="3414" xr:uid="{00000000-0005-0000-0000-00004B030000}"/>
    <cellStyle name="Normal 11 5 2 5 2" xfId="12087" xr:uid="{00000000-0005-0000-0000-00004C030000}"/>
    <cellStyle name="Normal 11 5 2 5 2 2" xfId="29440" xr:uid="{00000000-0005-0000-0000-00004D030000}"/>
    <cellStyle name="Normal 11 5 2 5 2 3" xfId="46786" xr:uid="{00000000-0005-0000-0000-00004E030000}"/>
    <cellStyle name="Normal 11 5 2 5 3" xfId="20767" xr:uid="{00000000-0005-0000-0000-00004F030000}"/>
    <cellStyle name="Normal 11 5 2 5 4" xfId="38113" xr:uid="{00000000-0005-0000-0000-000050030000}"/>
    <cellStyle name="Normal 11 5 2 6" xfId="9539" xr:uid="{00000000-0005-0000-0000-000051030000}"/>
    <cellStyle name="Normal 11 5 2 6 2" xfId="26892" xr:uid="{00000000-0005-0000-0000-000052030000}"/>
    <cellStyle name="Normal 11 5 2 6 3" xfId="44238" xr:uid="{00000000-0005-0000-0000-000053030000}"/>
    <cellStyle name="Normal 11 5 2 7" xfId="18219" xr:uid="{00000000-0005-0000-0000-000054030000}"/>
    <cellStyle name="Normal 11 5 2 8" xfId="35565" xr:uid="{00000000-0005-0000-0000-000055030000}"/>
    <cellStyle name="Normal 11 5 3" xfId="621" xr:uid="{00000000-0005-0000-0000-000056030000}"/>
    <cellStyle name="Normal 11 5 3 2" xfId="2434" xr:uid="{00000000-0005-0000-0000-000057030000}"/>
    <cellStyle name="Normal 11 5 3 2 2" xfId="8216" xr:uid="{00000000-0005-0000-0000-000058030000}"/>
    <cellStyle name="Normal 11 5 3 2 2 2" xfId="16889" xr:uid="{00000000-0005-0000-0000-000059030000}"/>
    <cellStyle name="Normal 11 5 3 2 2 2 2" xfId="34242" xr:uid="{00000000-0005-0000-0000-00005A030000}"/>
    <cellStyle name="Normal 11 5 3 2 2 2 3" xfId="51588" xr:uid="{00000000-0005-0000-0000-00005B030000}"/>
    <cellStyle name="Normal 11 5 3 2 2 3" xfId="25569" xr:uid="{00000000-0005-0000-0000-00005C030000}"/>
    <cellStyle name="Normal 11 5 3 2 2 4" xfId="42915" xr:uid="{00000000-0005-0000-0000-00005D030000}"/>
    <cellStyle name="Normal 11 5 3 2 3" xfId="5717" xr:uid="{00000000-0005-0000-0000-00005E030000}"/>
    <cellStyle name="Normal 11 5 3 2 3 2" xfId="14390" xr:uid="{00000000-0005-0000-0000-00005F030000}"/>
    <cellStyle name="Normal 11 5 3 2 3 2 2" xfId="31743" xr:uid="{00000000-0005-0000-0000-000060030000}"/>
    <cellStyle name="Normal 11 5 3 2 3 2 3" xfId="49089" xr:uid="{00000000-0005-0000-0000-000061030000}"/>
    <cellStyle name="Normal 11 5 3 2 3 3" xfId="23070" xr:uid="{00000000-0005-0000-0000-000062030000}"/>
    <cellStyle name="Normal 11 5 3 2 3 4" xfId="40416" xr:uid="{00000000-0005-0000-0000-000063030000}"/>
    <cellStyle name="Normal 11 5 3 2 4" xfId="11107" xr:uid="{00000000-0005-0000-0000-000064030000}"/>
    <cellStyle name="Normal 11 5 3 2 4 2" xfId="28460" xr:uid="{00000000-0005-0000-0000-000065030000}"/>
    <cellStyle name="Normal 11 5 3 2 4 3" xfId="45806" xr:uid="{00000000-0005-0000-0000-000066030000}"/>
    <cellStyle name="Normal 11 5 3 2 5" xfId="19787" xr:uid="{00000000-0005-0000-0000-000067030000}"/>
    <cellStyle name="Normal 11 5 3 2 6" xfId="37133" xr:uid="{00000000-0005-0000-0000-000068030000}"/>
    <cellStyle name="Normal 11 5 3 3" xfId="6403" xr:uid="{00000000-0005-0000-0000-000069030000}"/>
    <cellStyle name="Normal 11 5 3 3 2" xfId="15076" xr:uid="{00000000-0005-0000-0000-00006A030000}"/>
    <cellStyle name="Normal 11 5 3 3 2 2" xfId="32429" xr:uid="{00000000-0005-0000-0000-00006B030000}"/>
    <cellStyle name="Normal 11 5 3 3 2 3" xfId="49775" xr:uid="{00000000-0005-0000-0000-00006C030000}"/>
    <cellStyle name="Normal 11 5 3 3 3" xfId="23756" xr:uid="{00000000-0005-0000-0000-00006D030000}"/>
    <cellStyle name="Normal 11 5 3 3 4" xfId="41102" xr:uid="{00000000-0005-0000-0000-00006E030000}"/>
    <cellStyle name="Normal 11 5 3 4" xfId="4247" xr:uid="{00000000-0005-0000-0000-00006F030000}"/>
    <cellStyle name="Normal 11 5 3 4 2" xfId="12920" xr:uid="{00000000-0005-0000-0000-000070030000}"/>
    <cellStyle name="Normal 11 5 3 4 2 2" xfId="30273" xr:uid="{00000000-0005-0000-0000-000071030000}"/>
    <cellStyle name="Normal 11 5 3 4 2 3" xfId="47619" xr:uid="{00000000-0005-0000-0000-000072030000}"/>
    <cellStyle name="Normal 11 5 3 4 3" xfId="21600" xr:uid="{00000000-0005-0000-0000-000073030000}"/>
    <cellStyle name="Normal 11 5 3 4 4" xfId="38946" xr:uid="{00000000-0005-0000-0000-000074030000}"/>
    <cellStyle name="Normal 11 5 3 5" xfId="9294" xr:uid="{00000000-0005-0000-0000-000075030000}"/>
    <cellStyle name="Normal 11 5 3 5 2" xfId="26647" xr:uid="{00000000-0005-0000-0000-000076030000}"/>
    <cellStyle name="Normal 11 5 3 5 3" xfId="43993" xr:uid="{00000000-0005-0000-0000-000077030000}"/>
    <cellStyle name="Normal 11 5 3 6" xfId="17974" xr:uid="{00000000-0005-0000-0000-000078030000}"/>
    <cellStyle name="Normal 11 5 3 7" xfId="35320" xr:uid="{00000000-0005-0000-0000-000079030000}"/>
    <cellStyle name="Normal 11 5 4" xfId="1944" xr:uid="{00000000-0005-0000-0000-00007A030000}"/>
    <cellStyle name="Normal 11 5 4 2" xfId="7726" xr:uid="{00000000-0005-0000-0000-00007B030000}"/>
    <cellStyle name="Normal 11 5 4 2 2" xfId="16399" xr:uid="{00000000-0005-0000-0000-00007C030000}"/>
    <cellStyle name="Normal 11 5 4 2 2 2" xfId="33752" xr:uid="{00000000-0005-0000-0000-00007D030000}"/>
    <cellStyle name="Normal 11 5 4 2 2 3" xfId="51098" xr:uid="{00000000-0005-0000-0000-00007E030000}"/>
    <cellStyle name="Normal 11 5 4 2 3" xfId="25079" xr:uid="{00000000-0005-0000-0000-00007F030000}"/>
    <cellStyle name="Normal 11 5 4 2 4" xfId="42425" xr:uid="{00000000-0005-0000-0000-000080030000}"/>
    <cellStyle name="Normal 11 5 4 3" xfId="3757" xr:uid="{00000000-0005-0000-0000-000081030000}"/>
    <cellStyle name="Normal 11 5 4 3 2" xfId="12430" xr:uid="{00000000-0005-0000-0000-000082030000}"/>
    <cellStyle name="Normal 11 5 4 3 2 2" xfId="29783" xr:uid="{00000000-0005-0000-0000-000083030000}"/>
    <cellStyle name="Normal 11 5 4 3 2 3" xfId="47129" xr:uid="{00000000-0005-0000-0000-000084030000}"/>
    <cellStyle name="Normal 11 5 4 3 3" xfId="21110" xr:uid="{00000000-0005-0000-0000-000085030000}"/>
    <cellStyle name="Normal 11 5 4 3 4" xfId="38456" xr:uid="{00000000-0005-0000-0000-000086030000}"/>
    <cellStyle name="Normal 11 5 4 4" xfId="10617" xr:uid="{00000000-0005-0000-0000-000087030000}"/>
    <cellStyle name="Normal 11 5 4 4 2" xfId="27970" xr:uid="{00000000-0005-0000-0000-000088030000}"/>
    <cellStyle name="Normal 11 5 4 4 3" xfId="45316" xr:uid="{00000000-0005-0000-0000-000089030000}"/>
    <cellStyle name="Normal 11 5 4 5" xfId="19297" xr:uid="{00000000-0005-0000-0000-00008A030000}"/>
    <cellStyle name="Normal 11 5 4 6" xfId="36643" xr:uid="{00000000-0005-0000-0000-00008B030000}"/>
    <cellStyle name="Normal 11 5 5" xfId="1356" xr:uid="{00000000-0005-0000-0000-00008C030000}"/>
    <cellStyle name="Normal 11 5 5 2" xfId="7138" xr:uid="{00000000-0005-0000-0000-00008D030000}"/>
    <cellStyle name="Normal 11 5 5 2 2" xfId="15811" xr:uid="{00000000-0005-0000-0000-00008E030000}"/>
    <cellStyle name="Normal 11 5 5 2 2 2" xfId="33164" xr:uid="{00000000-0005-0000-0000-00008F030000}"/>
    <cellStyle name="Normal 11 5 5 2 2 3" xfId="50510" xr:uid="{00000000-0005-0000-0000-000090030000}"/>
    <cellStyle name="Normal 11 5 5 2 3" xfId="24491" xr:uid="{00000000-0005-0000-0000-000091030000}"/>
    <cellStyle name="Normal 11 5 5 2 4" xfId="41837" xr:uid="{00000000-0005-0000-0000-000092030000}"/>
    <cellStyle name="Normal 11 5 5 3" xfId="4982" xr:uid="{00000000-0005-0000-0000-000093030000}"/>
    <cellStyle name="Normal 11 5 5 3 2" xfId="13655" xr:uid="{00000000-0005-0000-0000-000094030000}"/>
    <cellStyle name="Normal 11 5 5 3 2 2" xfId="31008" xr:uid="{00000000-0005-0000-0000-000095030000}"/>
    <cellStyle name="Normal 11 5 5 3 2 3" xfId="48354" xr:uid="{00000000-0005-0000-0000-000096030000}"/>
    <cellStyle name="Normal 11 5 5 3 3" xfId="22335" xr:uid="{00000000-0005-0000-0000-000097030000}"/>
    <cellStyle name="Normal 11 5 5 3 4" xfId="39681" xr:uid="{00000000-0005-0000-0000-000098030000}"/>
    <cellStyle name="Normal 11 5 5 4" xfId="10029" xr:uid="{00000000-0005-0000-0000-000099030000}"/>
    <cellStyle name="Normal 11 5 5 4 2" xfId="27382" xr:uid="{00000000-0005-0000-0000-00009A030000}"/>
    <cellStyle name="Normal 11 5 5 4 3" xfId="44728" xr:uid="{00000000-0005-0000-0000-00009B030000}"/>
    <cellStyle name="Normal 11 5 5 5" xfId="18709" xr:uid="{00000000-0005-0000-0000-00009C030000}"/>
    <cellStyle name="Normal 11 5 5 6" xfId="36055" xr:uid="{00000000-0005-0000-0000-00009D030000}"/>
    <cellStyle name="Normal 11 5 6" xfId="5913" xr:uid="{00000000-0005-0000-0000-00009E030000}"/>
    <cellStyle name="Normal 11 5 6 2" xfId="14586" xr:uid="{00000000-0005-0000-0000-00009F030000}"/>
    <cellStyle name="Normal 11 5 6 2 2" xfId="31939" xr:uid="{00000000-0005-0000-0000-0000A0030000}"/>
    <cellStyle name="Normal 11 5 6 2 3" xfId="49285" xr:uid="{00000000-0005-0000-0000-0000A1030000}"/>
    <cellStyle name="Normal 11 5 6 3" xfId="23266" xr:uid="{00000000-0005-0000-0000-0000A2030000}"/>
    <cellStyle name="Normal 11 5 6 4" xfId="40612" xr:uid="{00000000-0005-0000-0000-0000A3030000}"/>
    <cellStyle name="Normal 11 5 7" xfId="3169" xr:uid="{00000000-0005-0000-0000-0000A4030000}"/>
    <cellStyle name="Normal 11 5 7 2" xfId="11842" xr:uid="{00000000-0005-0000-0000-0000A5030000}"/>
    <cellStyle name="Normal 11 5 7 2 2" xfId="29195" xr:uid="{00000000-0005-0000-0000-0000A6030000}"/>
    <cellStyle name="Normal 11 5 7 2 3" xfId="46541" xr:uid="{00000000-0005-0000-0000-0000A7030000}"/>
    <cellStyle name="Normal 11 5 7 3" xfId="20522" xr:uid="{00000000-0005-0000-0000-0000A8030000}"/>
    <cellStyle name="Normal 11 5 7 4" xfId="37868" xr:uid="{00000000-0005-0000-0000-0000A9030000}"/>
    <cellStyle name="Normal 11 5 8" xfId="8804" xr:uid="{00000000-0005-0000-0000-0000AA030000}"/>
    <cellStyle name="Normal 11 5 8 2" xfId="26157" xr:uid="{00000000-0005-0000-0000-0000AB030000}"/>
    <cellStyle name="Normal 11 5 8 3" xfId="43503" xr:uid="{00000000-0005-0000-0000-0000AC030000}"/>
    <cellStyle name="Normal 11 5 9" xfId="17484" xr:uid="{00000000-0005-0000-0000-0000AD030000}"/>
    <cellStyle name="Normal 11 6" xfId="768" xr:uid="{00000000-0005-0000-0000-0000AE030000}"/>
    <cellStyle name="Normal 11 6 2" xfId="2581" xr:uid="{00000000-0005-0000-0000-0000AF030000}"/>
    <cellStyle name="Normal 11 6 2 2" xfId="8363" xr:uid="{00000000-0005-0000-0000-0000B0030000}"/>
    <cellStyle name="Normal 11 6 2 2 2" xfId="17036" xr:uid="{00000000-0005-0000-0000-0000B1030000}"/>
    <cellStyle name="Normal 11 6 2 2 2 2" xfId="34389" xr:uid="{00000000-0005-0000-0000-0000B2030000}"/>
    <cellStyle name="Normal 11 6 2 2 2 3" xfId="51735" xr:uid="{00000000-0005-0000-0000-0000B3030000}"/>
    <cellStyle name="Normal 11 6 2 2 3" xfId="25716" xr:uid="{00000000-0005-0000-0000-0000B4030000}"/>
    <cellStyle name="Normal 11 6 2 2 4" xfId="43062" xr:uid="{00000000-0005-0000-0000-0000B5030000}"/>
    <cellStyle name="Normal 11 6 2 3" xfId="4394" xr:uid="{00000000-0005-0000-0000-0000B6030000}"/>
    <cellStyle name="Normal 11 6 2 3 2" xfId="13067" xr:uid="{00000000-0005-0000-0000-0000B7030000}"/>
    <cellStyle name="Normal 11 6 2 3 2 2" xfId="30420" xr:uid="{00000000-0005-0000-0000-0000B8030000}"/>
    <cellStyle name="Normal 11 6 2 3 2 3" xfId="47766" xr:uid="{00000000-0005-0000-0000-0000B9030000}"/>
    <cellStyle name="Normal 11 6 2 3 3" xfId="21747" xr:uid="{00000000-0005-0000-0000-0000BA030000}"/>
    <cellStyle name="Normal 11 6 2 3 4" xfId="39093" xr:uid="{00000000-0005-0000-0000-0000BB030000}"/>
    <cellStyle name="Normal 11 6 2 4" xfId="11254" xr:uid="{00000000-0005-0000-0000-0000BC030000}"/>
    <cellStyle name="Normal 11 6 2 4 2" xfId="28607" xr:uid="{00000000-0005-0000-0000-0000BD030000}"/>
    <cellStyle name="Normal 11 6 2 4 3" xfId="45953" xr:uid="{00000000-0005-0000-0000-0000BE030000}"/>
    <cellStyle name="Normal 11 6 2 5" xfId="19934" xr:uid="{00000000-0005-0000-0000-0000BF030000}"/>
    <cellStyle name="Normal 11 6 2 6" xfId="37280" xr:uid="{00000000-0005-0000-0000-0000C0030000}"/>
    <cellStyle name="Normal 11 6 3" xfId="1503" xr:uid="{00000000-0005-0000-0000-0000C1030000}"/>
    <cellStyle name="Normal 11 6 3 2" xfId="7285" xr:uid="{00000000-0005-0000-0000-0000C2030000}"/>
    <cellStyle name="Normal 11 6 3 2 2" xfId="15958" xr:uid="{00000000-0005-0000-0000-0000C3030000}"/>
    <cellStyle name="Normal 11 6 3 2 2 2" xfId="33311" xr:uid="{00000000-0005-0000-0000-0000C4030000}"/>
    <cellStyle name="Normal 11 6 3 2 2 3" xfId="50657" xr:uid="{00000000-0005-0000-0000-0000C5030000}"/>
    <cellStyle name="Normal 11 6 3 2 3" xfId="24638" xr:uid="{00000000-0005-0000-0000-0000C6030000}"/>
    <cellStyle name="Normal 11 6 3 2 4" xfId="41984" xr:uid="{00000000-0005-0000-0000-0000C7030000}"/>
    <cellStyle name="Normal 11 6 3 3" xfId="5129" xr:uid="{00000000-0005-0000-0000-0000C8030000}"/>
    <cellStyle name="Normal 11 6 3 3 2" xfId="13802" xr:uid="{00000000-0005-0000-0000-0000C9030000}"/>
    <cellStyle name="Normal 11 6 3 3 2 2" xfId="31155" xr:uid="{00000000-0005-0000-0000-0000CA030000}"/>
    <cellStyle name="Normal 11 6 3 3 2 3" xfId="48501" xr:uid="{00000000-0005-0000-0000-0000CB030000}"/>
    <cellStyle name="Normal 11 6 3 3 3" xfId="22482" xr:uid="{00000000-0005-0000-0000-0000CC030000}"/>
    <cellStyle name="Normal 11 6 3 3 4" xfId="39828" xr:uid="{00000000-0005-0000-0000-0000CD030000}"/>
    <cellStyle name="Normal 11 6 3 4" xfId="10176" xr:uid="{00000000-0005-0000-0000-0000CE030000}"/>
    <cellStyle name="Normal 11 6 3 4 2" xfId="27529" xr:uid="{00000000-0005-0000-0000-0000CF030000}"/>
    <cellStyle name="Normal 11 6 3 4 3" xfId="44875" xr:uid="{00000000-0005-0000-0000-0000D0030000}"/>
    <cellStyle name="Normal 11 6 3 5" xfId="18856" xr:uid="{00000000-0005-0000-0000-0000D1030000}"/>
    <cellStyle name="Normal 11 6 3 6" xfId="36202" xr:uid="{00000000-0005-0000-0000-0000D2030000}"/>
    <cellStyle name="Normal 11 6 4" xfId="6550" xr:uid="{00000000-0005-0000-0000-0000D3030000}"/>
    <cellStyle name="Normal 11 6 4 2" xfId="15223" xr:uid="{00000000-0005-0000-0000-0000D4030000}"/>
    <cellStyle name="Normal 11 6 4 2 2" xfId="32576" xr:uid="{00000000-0005-0000-0000-0000D5030000}"/>
    <cellStyle name="Normal 11 6 4 2 3" xfId="49922" xr:uid="{00000000-0005-0000-0000-0000D6030000}"/>
    <cellStyle name="Normal 11 6 4 3" xfId="23903" xr:uid="{00000000-0005-0000-0000-0000D7030000}"/>
    <cellStyle name="Normal 11 6 4 4" xfId="41249" xr:uid="{00000000-0005-0000-0000-0000D8030000}"/>
    <cellStyle name="Normal 11 6 5" xfId="3316" xr:uid="{00000000-0005-0000-0000-0000D9030000}"/>
    <cellStyle name="Normal 11 6 5 2" xfId="11989" xr:uid="{00000000-0005-0000-0000-0000DA030000}"/>
    <cellStyle name="Normal 11 6 5 2 2" xfId="29342" xr:uid="{00000000-0005-0000-0000-0000DB030000}"/>
    <cellStyle name="Normal 11 6 5 2 3" xfId="46688" xr:uid="{00000000-0005-0000-0000-0000DC030000}"/>
    <cellStyle name="Normal 11 6 5 3" xfId="20669" xr:uid="{00000000-0005-0000-0000-0000DD030000}"/>
    <cellStyle name="Normal 11 6 5 4" xfId="38015" xr:uid="{00000000-0005-0000-0000-0000DE030000}"/>
    <cellStyle name="Normal 11 6 6" xfId="9441" xr:uid="{00000000-0005-0000-0000-0000DF030000}"/>
    <cellStyle name="Normal 11 6 6 2" xfId="26794" xr:uid="{00000000-0005-0000-0000-0000E0030000}"/>
    <cellStyle name="Normal 11 6 6 3" xfId="44140" xr:uid="{00000000-0005-0000-0000-0000E1030000}"/>
    <cellStyle name="Normal 11 6 7" xfId="18121" xr:uid="{00000000-0005-0000-0000-0000E2030000}"/>
    <cellStyle name="Normal 11 6 8" xfId="35467" xr:uid="{00000000-0005-0000-0000-0000E3030000}"/>
    <cellStyle name="Normal 11 7" xfId="376" xr:uid="{00000000-0005-0000-0000-0000E4030000}"/>
    <cellStyle name="Normal 11 7 2" xfId="2189" xr:uid="{00000000-0005-0000-0000-0000E5030000}"/>
    <cellStyle name="Normal 11 7 2 2" xfId="7971" xr:uid="{00000000-0005-0000-0000-0000E6030000}"/>
    <cellStyle name="Normal 11 7 2 2 2" xfId="16644" xr:uid="{00000000-0005-0000-0000-0000E7030000}"/>
    <cellStyle name="Normal 11 7 2 2 2 2" xfId="33997" xr:uid="{00000000-0005-0000-0000-0000E8030000}"/>
    <cellStyle name="Normal 11 7 2 2 2 3" xfId="51343" xr:uid="{00000000-0005-0000-0000-0000E9030000}"/>
    <cellStyle name="Normal 11 7 2 2 3" xfId="25324" xr:uid="{00000000-0005-0000-0000-0000EA030000}"/>
    <cellStyle name="Normal 11 7 2 2 4" xfId="42670" xr:uid="{00000000-0005-0000-0000-0000EB030000}"/>
    <cellStyle name="Normal 11 7 2 3" xfId="5472" xr:uid="{00000000-0005-0000-0000-0000EC030000}"/>
    <cellStyle name="Normal 11 7 2 3 2" xfId="14145" xr:uid="{00000000-0005-0000-0000-0000ED030000}"/>
    <cellStyle name="Normal 11 7 2 3 2 2" xfId="31498" xr:uid="{00000000-0005-0000-0000-0000EE030000}"/>
    <cellStyle name="Normal 11 7 2 3 2 3" xfId="48844" xr:uid="{00000000-0005-0000-0000-0000EF030000}"/>
    <cellStyle name="Normal 11 7 2 3 3" xfId="22825" xr:uid="{00000000-0005-0000-0000-0000F0030000}"/>
    <cellStyle name="Normal 11 7 2 3 4" xfId="40171" xr:uid="{00000000-0005-0000-0000-0000F1030000}"/>
    <cellStyle name="Normal 11 7 2 4" xfId="10862" xr:uid="{00000000-0005-0000-0000-0000F2030000}"/>
    <cellStyle name="Normal 11 7 2 4 2" xfId="28215" xr:uid="{00000000-0005-0000-0000-0000F3030000}"/>
    <cellStyle name="Normal 11 7 2 4 3" xfId="45561" xr:uid="{00000000-0005-0000-0000-0000F4030000}"/>
    <cellStyle name="Normal 11 7 2 5" xfId="19542" xr:uid="{00000000-0005-0000-0000-0000F5030000}"/>
    <cellStyle name="Normal 11 7 2 6" xfId="36888" xr:uid="{00000000-0005-0000-0000-0000F6030000}"/>
    <cellStyle name="Normal 11 7 3" xfId="6158" xr:uid="{00000000-0005-0000-0000-0000F7030000}"/>
    <cellStyle name="Normal 11 7 3 2" xfId="14831" xr:uid="{00000000-0005-0000-0000-0000F8030000}"/>
    <cellStyle name="Normal 11 7 3 2 2" xfId="32184" xr:uid="{00000000-0005-0000-0000-0000F9030000}"/>
    <cellStyle name="Normal 11 7 3 2 3" xfId="49530" xr:uid="{00000000-0005-0000-0000-0000FA030000}"/>
    <cellStyle name="Normal 11 7 3 3" xfId="23511" xr:uid="{00000000-0005-0000-0000-0000FB030000}"/>
    <cellStyle name="Normal 11 7 3 4" xfId="40857" xr:uid="{00000000-0005-0000-0000-0000FC030000}"/>
    <cellStyle name="Normal 11 7 4" xfId="4002" xr:uid="{00000000-0005-0000-0000-0000FD030000}"/>
    <cellStyle name="Normal 11 7 4 2" xfId="12675" xr:uid="{00000000-0005-0000-0000-0000FE030000}"/>
    <cellStyle name="Normal 11 7 4 2 2" xfId="30028" xr:uid="{00000000-0005-0000-0000-0000FF030000}"/>
    <cellStyle name="Normal 11 7 4 2 3" xfId="47374" xr:uid="{00000000-0005-0000-0000-000000040000}"/>
    <cellStyle name="Normal 11 7 4 3" xfId="21355" xr:uid="{00000000-0005-0000-0000-000001040000}"/>
    <cellStyle name="Normal 11 7 4 4" xfId="38701" xr:uid="{00000000-0005-0000-0000-000002040000}"/>
    <cellStyle name="Normal 11 7 5" xfId="9049" xr:uid="{00000000-0005-0000-0000-000003040000}"/>
    <cellStyle name="Normal 11 7 5 2" xfId="26402" xr:uid="{00000000-0005-0000-0000-000004040000}"/>
    <cellStyle name="Normal 11 7 5 3" xfId="43748" xr:uid="{00000000-0005-0000-0000-000005040000}"/>
    <cellStyle name="Normal 11 7 6" xfId="17729" xr:uid="{00000000-0005-0000-0000-000006040000}"/>
    <cellStyle name="Normal 11 7 7" xfId="35075" xr:uid="{00000000-0005-0000-0000-000007040000}"/>
    <cellStyle name="Normal 11 8" xfId="1846" xr:uid="{00000000-0005-0000-0000-000008040000}"/>
    <cellStyle name="Normal 11 8 2" xfId="7628" xr:uid="{00000000-0005-0000-0000-000009040000}"/>
    <cellStyle name="Normal 11 8 2 2" xfId="16301" xr:uid="{00000000-0005-0000-0000-00000A040000}"/>
    <cellStyle name="Normal 11 8 2 2 2" xfId="33654" xr:uid="{00000000-0005-0000-0000-00000B040000}"/>
    <cellStyle name="Normal 11 8 2 2 3" xfId="51000" xr:uid="{00000000-0005-0000-0000-00000C040000}"/>
    <cellStyle name="Normal 11 8 2 3" xfId="24981" xr:uid="{00000000-0005-0000-0000-00000D040000}"/>
    <cellStyle name="Normal 11 8 2 4" xfId="42327" xr:uid="{00000000-0005-0000-0000-00000E040000}"/>
    <cellStyle name="Normal 11 8 3" xfId="3659" xr:uid="{00000000-0005-0000-0000-00000F040000}"/>
    <cellStyle name="Normal 11 8 3 2" xfId="12332" xr:uid="{00000000-0005-0000-0000-000010040000}"/>
    <cellStyle name="Normal 11 8 3 2 2" xfId="29685" xr:uid="{00000000-0005-0000-0000-000011040000}"/>
    <cellStyle name="Normal 11 8 3 2 3" xfId="47031" xr:uid="{00000000-0005-0000-0000-000012040000}"/>
    <cellStyle name="Normal 11 8 3 3" xfId="21012" xr:uid="{00000000-0005-0000-0000-000013040000}"/>
    <cellStyle name="Normal 11 8 3 4" xfId="38358" xr:uid="{00000000-0005-0000-0000-000014040000}"/>
    <cellStyle name="Normal 11 8 4" xfId="10519" xr:uid="{00000000-0005-0000-0000-000015040000}"/>
    <cellStyle name="Normal 11 8 4 2" xfId="27872" xr:uid="{00000000-0005-0000-0000-000016040000}"/>
    <cellStyle name="Normal 11 8 4 3" xfId="45218" xr:uid="{00000000-0005-0000-0000-000017040000}"/>
    <cellStyle name="Normal 11 8 5" xfId="19199" xr:uid="{00000000-0005-0000-0000-000018040000}"/>
    <cellStyle name="Normal 11 8 6" xfId="36545" xr:uid="{00000000-0005-0000-0000-000019040000}"/>
    <cellStyle name="Normal 11 9" xfId="1111" xr:uid="{00000000-0005-0000-0000-00001A040000}"/>
    <cellStyle name="Normal 11 9 2" xfId="6893" xr:uid="{00000000-0005-0000-0000-00001B040000}"/>
    <cellStyle name="Normal 11 9 2 2" xfId="15566" xr:uid="{00000000-0005-0000-0000-00001C040000}"/>
    <cellStyle name="Normal 11 9 2 2 2" xfId="32919" xr:uid="{00000000-0005-0000-0000-00001D040000}"/>
    <cellStyle name="Normal 11 9 2 2 3" xfId="50265" xr:uid="{00000000-0005-0000-0000-00001E040000}"/>
    <cellStyle name="Normal 11 9 2 3" xfId="24246" xr:uid="{00000000-0005-0000-0000-00001F040000}"/>
    <cellStyle name="Normal 11 9 2 4" xfId="41592" xr:uid="{00000000-0005-0000-0000-000020040000}"/>
    <cellStyle name="Normal 11 9 3" xfId="4737" xr:uid="{00000000-0005-0000-0000-000021040000}"/>
    <cellStyle name="Normal 11 9 3 2" xfId="13410" xr:uid="{00000000-0005-0000-0000-000022040000}"/>
    <cellStyle name="Normal 11 9 3 2 2" xfId="30763" xr:uid="{00000000-0005-0000-0000-000023040000}"/>
    <cellStyle name="Normal 11 9 3 2 3" xfId="48109" xr:uid="{00000000-0005-0000-0000-000024040000}"/>
    <cellStyle name="Normal 11 9 3 3" xfId="22090" xr:uid="{00000000-0005-0000-0000-000025040000}"/>
    <cellStyle name="Normal 11 9 3 4" xfId="39436" xr:uid="{00000000-0005-0000-0000-000026040000}"/>
    <cellStyle name="Normal 11 9 4" xfId="9784" xr:uid="{00000000-0005-0000-0000-000027040000}"/>
    <cellStyle name="Normal 11 9 4 2" xfId="27137" xr:uid="{00000000-0005-0000-0000-000028040000}"/>
    <cellStyle name="Normal 11 9 4 3" xfId="44483" xr:uid="{00000000-0005-0000-0000-000029040000}"/>
    <cellStyle name="Normal 11 9 5" xfId="18464" xr:uid="{00000000-0005-0000-0000-00002A040000}"/>
    <cellStyle name="Normal 11 9 6" xfId="35810" xr:uid="{00000000-0005-0000-0000-00002B040000}"/>
    <cellStyle name="Normal 12" xfId="17360" xr:uid="{00000000-0005-0000-0000-00002C040000}"/>
    <cellStyle name="Normal 12 2" xfId="52055" xr:uid="{00000000-0005-0000-0000-00002D040000}"/>
    <cellStyle name="Normal 13" xfId="52054" xr:uid="{00000000-0005-0000-0000-00002E040000}"/>
    <cellStyle name="Normal 14" xfId="52058" xr:uid="{00000000-0005-0000-0000-00002F040000}"/>
    <cellStyle name="Normal 15" xfId="52056" xr:uid="{00000000-0005-0000-0000-000030040000}"/>
    <cellStyle name="Normal 2" xfId="1" xr:uid="{00000000-0005-0000-0000-000031040000}"/>
    <cellStyle name="Normal 2 2" xfId="9" xr:uid="{00000000-0005-0000-0000-000032040000}"/>
    <cellStyle name="Normal 3" xfId="2" xr:uid="{00000000-0005-0000-0000-000033040000}"/>
    <cellStyle name="Normal 3 2" xfId="7" xr:uid="{00000000-0005-0000-0000-000034040000}"/>
    <cellStyle name="Normal 4" xfId="3" xr:uid="{00000000-0005-0000-0000-000035040000}"/>
    <cellStyle name="Normal 4 5" xfId="17356" xr:uid="{00000000-0005-0000-0000-000036040000}"/>
    <cellStyle name="Normal 5" xfId="4" xr:uid="{00000000-0005-0000-0000-000037040000}"/>
    <cellStyle name="Normal 5 2" xfId="5" xr:uid="{00000000-0005-0000-0000-000038040000}"/>
    <cellStyle name="Normal 6" xfId="6" xr:uid="{00000000-0005-0000-0000-000039040000}"/>
    <cellStyle name="Normal 6 10" xfId="744" xr:uid="{00000000-0005-0000-0000-00003A040000}"/>
    <cellStyle name="Normal 6 10 2" xfId="2557" xr:uid="{00000000-0005-0000-0000-00003B040000}"/>
    <cellStyle name="Normal 6 10 2 2" xfId="8339" xr:uid="{00000000-0005-0000-0000-00003C040000}"/>
    <cellStyle name="Normal 6 10 2 2 2" xfId="17012" xr:uid="{00000000-0005-0000-0000-00003D040000}"/>
    <cellStyle name="Normal 6 10 2 2 2 2" xfId="34365" xr:uid="{00000000-0005-0000-0000-00003E040000}"/>
    <cellStyle name="Normal 6 10 2 2 2 3" xfId="51711" xr:uid="{00000000-0005-0000-0000-00003F040000}"/>
    <cellStyle name="Normal 6 10 2 2 3" xfId="25692" xr:uid="{00000000-0005-0000-0000-000040040000}"/>
    <cellStyle name="Normal 6 10 2 2 4" xfId="43038" xr:uid="{00000000-0005-0000-0000-000041040000}"/>
    <cellStyle name="Normal 6 10 2 3" xfId="4370" xr:uid="{00000000-0005-0000-0000-000042040000}"/>
    <cellStyle name="Normal 6 10 2 3 2" xfId="13043" xr:uid="{00000000-0005-0000-0000-000043040000}"/>
    <cellStyle name="Normal 6 10 2 3 2 2" xfId="30396" xr:uid="{00000000-0005-0000-0000-000044040000}"/>
    <cellStyle name="Normal 6 10 2 3 2 3" xfId="47742" xr:uid="{00000000-0005-0000-0000-000045040000}"/>
    <cellStyle name="Normal 6 10 2 3 3" xfId="21723" xr:uid="{00000000-0005-0000-0000-000046040000}"/>
    <cellStyle name="Normal 6 10 2 3 4" xfId="39069" xr:uid="{00000000-0005-0000-0000-000047040000}"/>
    <cellStyle name="Normal 6 10 2 4" xfId="11230" xr:uid="{00000000-0005-0000-0000-000048040000}"/>
    <cellStyle name="Normal 6 10 2 4 2" xfId="28583" xr:uid="{00000000-0005-0000-0000-000049040000}"/>
    <cellStyle name="Normal 6 10 2 4 3" xfId="45929" xr:uid="{00000000-0005-0000-0000-00004A040000}"/>
    <cellStyle name="Normal 6 10 2 5" xfId="19910" xr:uid="{00000000-0005-0000-0000-00004B040000}"/>
    <cellStyle name="Normal 6 10 2 6" xfId="37256" xr:uid="{00000000-0005-0000-0000-00004C040000}"/>
    <cellStyle name="Normal 6 10 3" xfId="1479" xr:uid="{00000000-0005-0000-0000-00004D040000}"/>
    <cellStyle name="Normal 6 10 3 2" xfId="7261" xr:uid="{00000000-0005-0000-0000-00004E040000}"/>
    <cellStyle name="Normal 6 10 3 2 2" xfId="15934" xr:uid="{00000000-0005-0000-0000-00004F040000}"/>
    <cellStyle name="Normal 6 10 3 2 2 2" xfId="33287" xr:uid="{00000000-0005-0000-0000-000050040000}"/>
    <cellStyle name="Normal 6 10 3 2 2 3" xfId="50633" xr:uid="{00000000-0005-0000-0000-000051040000}"/>
    <cellStyle name="Normal 6 10 3 2 3" xfId="24614" xr:uid="{00000000-0005-0000-0000-000052040000}"/>
    <cellStyle name="Normal 6 10 3 2 4" xfId="41960" xr:uid="{00000000-0005-0000-0000-000053040000}"/>
    <cellStyle name="Normal 6 10 3 3" xfId="5105" xr:uid="{00000000-0005-0000-0000-000054040000}"/>
    <cellStyle name="Normal 6 10 3 3 2" xfId="13778" xr:uid="{00000000-0005-0000-0000-000055040000}"/>
    <cellStyle name="Normal 6 10 3 3 2 2" xfId="31131" xr:uid="{00000000-0005-0000-0000-000056040000}"/>
    <cellStyle name="Normal 6 10 3 3 2 3" xfId="48477" xr:uid="{00000000-0005-0000-0000-000057040000}"/>
    <cellStyle name="Normal 6 10 3 3 3" xfId="22458" xr:uid="{00000000-0005-0000-0000-000058040000}"/>
    <cellStyle name="Normal 6 10 3 3 4" xfId="39804" xr:uid="{00000000-0005-0000-0000-000059040000}"/>
    <cellStyle name="Normal 6 10 3 4" xfId="10152" xr:uid="{00000000-0005-0000-0000-00005A040000}"/>
    <cellStyle name="Normal 6 10 3 4 2" xfId="27505" xr:uid="{00000000-0005-0000-0000-00005B040000}"/>
    <cellStyle name="Normal 6 10 3 4 3" xfId="44851" xr:uid="{00000000-0005-0000-0000-00005C040000}"/>
    <cellStyle name="Normal 6 10 3 5" xfId="18832" xr:uid="{00000000-0005-0000-0000-00005D040000}"/>
    <cellStyle name="Normal 6 10 3 6" xfId="36178" xr:uid="{00000000-0005-0000-0000-00005E040000}"/>
    <cellStyle name="Normal 6 10 4" xfId="6526" xr:uid="{00000000-0005-0000-0000-00005F040000}"/>
    <cellStyle name="Normal 6 10 4 2" xfId="15199" xr:uid="{00000000-0005-0000-0000-000060040000}"/>
    <cellStyle name="Normal 6 10 4 2 2" xfId="32552" xr:uid="{00000000-0005-0000-0000-000061040000}"/>
    <cellStyle name="Normal 6 10 4 2 3" xfId="49898" xr:uid="{00000000-0005-0000-0000-000062040000}"/>
    <cellStyle name="Normal 6 10 4 3" xfId="23879" xr:uid="{00000000-0005-0000-0000-000063040000}"/>
    <cellStyle name="Normal 6 10 4 4" xfId="41225" xr:uid="{00000000-0005-0000-0000-000064040000}"/>
    <cellStyle name="Normal 6 10 5" xfId="3292" xr:uid="{00000000-0005-0000-0000-000065040000}"/>
    <cellStyle name="Normal 6 10 5 2" xfId="11965" xr:uid="{00000000-0005-0000-0000-000066040000}"/>
    <cellStyle name="Normal 6 10 5 2 2" xfId="29318" xr:uid="{00000000-0005-0000-0000-000067040000}"/>
    <cellStyle name="Normal 6 10 5 2 3" xfId="46664" xr:uid="{00000000-0005-0000-0000-000068040000}"/>
    <cellStyle name="Normal 6 10 5 3" xfId="20645" xr:uid="{00000000-0005-0000-0000-000069040000}"/>
    <cellStyle name="Normal 6 10 5 4" xfId="37991" xr:uid="{00000000-0005-0000-0000-00006A040000}"/>
    <cellStyle name="Normal 6 10 6" xfId="9417" xr:uid="{00000000-0005-0000-0000-00006B040000}"/>
    <cellStyle name="Normal 6 10 6 2" xfId="26770" xr:uid="{00000000-0005-0000-0000-00006C040000}"/>
    <cellStyle name="Normal 6 10 6 3" xfId="44116" xr:uid="{00000000-0005-0000-0000-00006D040000}"/>
    <cellStyle name="Normal 6 10 7" xfId="18097" xr:uid="{00000000-0005-0000-0000-00006E040000}"/>
    <cellStyle name="Normal 6 10 8" xfId="35443" xr:uid="{00000000-0005-0000-0000-00006F040000}"/>
    <cellStyle name="Normal 6 11" xfId="352" xr:uid="{00000000-0005-0000-0000-000070040000}"/>
    <cellStyle name="Normal 6 11 2" xfId="2165" xr:uid="{00000000-0005-0000-0000-000071040000}"/>
    <cellStyle name="Normal 6 11 2 2" xfId="7947" xr:uid="{00000000-0005-0000-0000-000072040000}"/>
    <cellStyle name="Normal 6 11 2 2 2" xfId="16620" xr:uid="{00000000-0005-0000-0000-000073040000}"/>
    <cellStyle name="Normal 6 11 2 2 2 2" xfId="33973" xr:uid="{00000000-0005-0000-0000-000074040000}"/>
    <cellStyle name="Normal 6 11 2 2 2 3" xfId="51319" xr:uid="{00000000-0005-0000-0000-000075040000}"/>
    <cellStyle name="Normal 6 11 2 2 3" xfId="25300" xr:uid="{00000000-0005-0000-0000-000076040000}"/>
    <cellStyle name="Normal 6 11 2 2 4" xfId="42646" xr:uid="{00000000-0005-0000-0000-000077040000}"/>
    <cellStyle name="Normal 6 11 2 3" xfId="5448" xr:uid="{00000000-0005-0000-0000-000078040000}"/>
    <cellStyle name="Normal 6 11 2 3 2" xfId="14121" xr:uid="{00000000-0005-0000-0000-000079040000}"/>
    <cellStyle name="Normal 6 11 2 3 2 2" xfId="31474" xr:uid="{00000000-0005-0000-0000-00007A040000}"/>
    <cellStyle name="Normal 6 11 2 3 2 3" xfId="48820" xr:uid="{00000000-0005-0000-0000-00007B040000}"/>
    <cellStyle name="Normal 6 11 2 3 3" xfId="22801" xr:uid="{00000000-0005-0000-0000-00007C040000}"/>
    <cellStyle name="Normal 6 11 2 3 4" xfId="40147" xr:uid="{00000000-0005-0000-0000-00007D040000}"/>
    <cellStyle name="Normal 6 11 2 4" xfId="10838" xr:uid="{00000000-0005-0000-0000-00007E040000}"/>
    <cellStyle name="Normal 6 11 2 4 2" xfId="28191" xr:uid="{00000000-0005-0000-0000-00007F040000}"/>
    <cellStyle name="Normal 6 11 2 4 3" xfId="45537" xr:uid="{00000000-0005-0000-0000-000080040000}"/>
    <cellStyle name="Normal 6 11 2 5" xfId="19518" xr:uid="{00000000-0005-0000-0000-000081040000}"/>
    <cellStyle name="Normal 6 11 2 6" xfId="36864" xr:uid="{00000000-0005-0000-0000-000082040000}"/>
    <cellStyle name="Normal 6 11 3" xfId="6134" xr:uid="{00000000-0005-0000-0000-000083040000}"/>
    <cellStyle name="Normal 6 11 3 2" xfId="14807" xr:uid="{00000000-0005-0000-0000-000084040000}"/>
    <cellStyle name="Normal 6 11 3 2 2" xfId="32160" xr:uid="{00000000-0005-0000-0000-000085040000}"/>
    <cellStyle name="Normal 6 11 3 2 3" xfId="49506" xr:uid="{00000000-0005-0000-0000-000086040000}"/>
    <cellStyle name="Normal 6 11 3 3" xfId="23487" xr:uid="{00000000-0005-0000-0000-000087040000}"/>
    <cellStyle name="Normal 6 11 3 4" xfId="40833" xr:uid="{00000000-0005-0000-0000-000088040000}"/>
    <cellStyle name="Normal 6 11 4" xfId="3978" xr:uid="{00000000-0005-0000-0000-000089040000}"/>
    <cellStyle name="Normal 6 11 4 2" xfId="12651" xr:uid="{00000000-0005-0000-0000-00008A040000}"/>
    <cellStyle name="Normal 6 11 4 2 2" xfId="30004" xr:uid="{00000000-0005-0000-0000-00008B040000}"/>
    <cellStyle name="Normal 6 11 4 2 3" xfId="47350" xr:uid="{00000000-0005-0000-0000-00008C040000}"/>
    <cellStyle name="Normal 6 11 4 3" xfId="21331" xr:uid="{00000000-0005-0000-0000-00008D040000}"/>
    <cellStyle name="Normal 6 11 4 4" xfId="38677" xr:uid="{00000000-0005-0000-0000-00008E040000}"/>
    <cellStyle name="Normal 6 11 5" xfId="9025" xr:uid="{00000000-0005-0000-0000-00008F040000}"/>
    <cellStyle name="Normal 6 11 5 2" xfId="26378" xr:uid="{00000000-0005-0000-0000-000090040000}"/>
    <cellStyle name="Normal 6 11 5 3" xfId="43724" xr:uid="{00000000-0005-0000-0000-000091040000}"/>
    <cellStyle name="Normal 6 11 6" xfId="17705" xr:uid="{00000000-0005-0000-0000-000092040000}"/>
    <cellStyle name="Normal 6 11 7" xfId="35051" xr:uid="{00000000-0005-0000-0000-000093040000}"/>
    <cellStyle name="Normal 6 12" xfId="1822" xr:uid="{00000000-0005-0000-0000-000094040000}"/>
    <cellStyle name="Normal 6 12 2" xfId="7604" xr:uid="{00000000-0005-0000-0000-000095040000}"/>
    <cellStyle name="Normal 6 12 2 2" xfId="16277" xr:uid="{00000000-0005-0000-0000-000096040000}"/>
    <cellStyle name="Normal 6 12 2 2 2" xfId="33630" xr:uid="{00000000-0005-0000-0000-000097040000}"/>
    <cellStyle name="Normal 6 12 2 2 3" xfId="50976" xr:uid="{00000000-0005-0000-0000-000098040000}"/>
    <cellStyle name="Normal 6 12 2 3" xfId="24957" xr:uid="{00000000-0005-0000-0000-000099040000}"/>
    <cellStyle name="Normal 6 12 2 4" xfId="42303" xr:uid="{00000000-0005-0000-0000-00009A040000}"/>
    <cellStyle name="Normal 6 12 3" xfId="3635" xr:uid="{00000000-0005-0000-0000-00009B040000}"/>
    <cellStyle name="Normal 6 12 3 2" xfId="12308" xr:uid="{00000000-0005-0000-0000-00009C040000}"/>
    <cellStyle name="Normal 6 12 3 2 2" xfId="29661" xr:uid="{00000000-0005-0000-0000-00009D040000}"/>
    <cellStyle name="Normal 6 12 3 2 3" xfId="47007" xr:uid="{00000000-0005-0000-0000-00009E040000}"/>
    <cellStyle name="Normal 6 12 3 3" xfId="20988" xr:uid="{00000000-0005-0000-0000-00009F040000}"/>
    <cellStyle name="Normal 6 12 3 4" xfId="38334" xr:uid="{00000000-0005-0000-0000-0000A0040000}"/>
    <cellStyle name="Normal 6 12 4" xfId="10495" xr:uid="{00000000-0005-0000-0000-0000A1040000}"/>
    <cellStyle name="Normal 6 12 4 2" xfId="27848" xr:uid="{00000000-0005-0000-0000-0000A2040000}"/>
    <cellStyle name="Normal 6 12 4 3" xfId="45194" xr:uid="{00000000-0005-0000-0000-0000A3040000}"/>
    <cellStyle name="Normal 6 12 5" xfId="19175" xr:uid="{00000000-0005-0000-0000-0000A4040000}"/>
    <cellStyle name="Normal 6 12 6" xfId="36521" xr:uid="{00000000-0005-0000-0000-0000A5040000}"/>
    <cellStyle name="Normal 6 13" xfId="1087" xr:uid="{00000000-0005-0000-0000-0000A6040000}"/>
    <cellStyle name="Normal 6 13 2" xfId="6869" xr:uid="{00000000-0005-0000-0000-0000A7040000}"/>
    <cellStyle name="Normal 6 13 2 2" xfId="15542" xr:uid="{00000000-0005-0000-0000-0000A8040000}"/>
    <cellStyle name="Normal 6 13 2 2 2" xfId="32895" xr:uid="{00000000-0005-0000-0000-0000A9040000}"/>
    <cellStyle name="Normal 6 13 2 2 3" xfId="50241" xr:uid="{00000000-0005-0000-0000-0000AA040000}"/>
    <cellStyle name="Normal 6 13 2 3" xfId="24222" xr:uid="{00000000-0005-0000-0000-0000AB040000}"/>
    <cellStyle name="Normal 6 13 2 4" xfId="41568" xr:uid="{00000000-0005-0000-0000-0000AC040000}"/>
    <cellStyle name="Normal 6 13 3" xfId="4713" xr:uid="{00000000-0005-0000-0000-0000AD040000}"/>
    <cellStyle name="Normal 6 13 3 2" xfId="13386" xr:uid="{00000000-0005-0000-0000-0000AE040000}"/>
    <cellStyle name="Normal 6 13 3 2 2" xfId="30739" xr:uid="{00000000-0005-0000-0000-0000AF040000}"/>
    <cellStyle name="Normal 6 13 3 2 3" xfId="48085" xr:uid="{00000000-0005-0000-0000-0000B0040000}"/>
    <cellStyle name="Normal 6 13 3 3" xfId="22066" xr:uid="{00000000-0005-0000-0000-0000B1040000}"/>
    <cellStyle name="Normal 6 13 3 4" xfId="39412" xr:uid="{00000000-0005-0000-0000-0000B2040000}"/>
    <cellStyle name="Normal 6 13 4" xfId="9760" xr:uid="{00000000-0005-0000-0000-0000B3040000}"/>
    <cellStyle name="Normal 6 13 4 2" xfId="27113" xr:uid="{00000000-0005-0000-0000-0000B4040000}"/>
    <cellStyle name="Normal 6 13 4 3" xfId="44459" xr:uid="{00000000-0005-0000-0000-0000B5040000}"/>
    <cellStyle name="Normal 6 13 5" xfId="18440" xr:uid="{00000000-0005-0000-0000-0000B6040000}"/>
    <cellStyle name="Normal 6 13 6" xfId="35786" xr:uid="{00000000-0005-0000-0000-0000B7040000}"/>
    <cellStyle name="Normal 6 14" xfId="5791" xr:uid="{00000000-0005-0000-0000-0000B8040000}"/>
    <cellStyle name="Normal 6 14 2" xfId="14464" xr:uid="{00000000-0005-0000-0000-0000B9040000}"/>
    <cellStyle name="Normal 6 14 2 2" xfId="31817" xr:uid="{00000000-0005-0000-0000-0000BA040000}"/>
    <cellStyle name="Normal 6 14 2 3" xfId="49163" xr:uid="{00000000-0005-0000-0000-0000BB040000}"/>
    <cellStyle name="Normal 6 14 3" xfId="23144" xr:uid="{00000000-0005-0000-0000-0000BC040000}"/>
    <cellStyle name="Normal 6 14 4" xfId="40490" xr:uid="{00000000-0005-0000-0000-0000BD040000}"/>
    <cellStyle name="Normal 6 15" xfId="2900" xr:uid="{00000000-0005-0000-0000-0000BE040000}"/>
    <cellStyle name="Normal 6 15 2" xfId="11573" xr:uid="{00000000-0005-0000-0000-0000BF040000}"/>
    <cellStyle name="Normal 6 15 2 2" xfId="28926" xr:uid="{00000000-0005-0000-0000-0000C0040000}"/>
    <cellStyle name="Normal 6 15 2 3" xfId="46272" xr:uid="{00000000-0005-0000-0000-0000C1040000}"/>
    <cellStyle name="Normal 6 15 3" xfId="20253" xr:uid="{00000000-0005-0000-0000-0000C2040000}"/>
    <cellStyle name="Normal 6 15 4" xfId="37599" xr:uid="{00000000-0005-0000-0000-0000C3040000}"/>
    <cellStyle name="Normal 6 16" xfId="8682" xr:uid="{00000000-0005-0000-0000-0000C4040000}"/>
    <cellStyle name="Normal 6 16 2" xfId="26035" xr:uid="{00000000-0005-0000-0000-0000C5040000}"/>
    <cellStyle name="Normal 6 16 3" xfId="43381" xr:uid="{00000000-0005-0000-0000-0000C6040000}"/>
    <cellStyle name="Normal 6 17" xfId="17365" xr:uid="{00000000-0005-0000-0000-0000C7040000}"/>
    <cellStyle name="Normal 6 18" xfId="34708" xr:uid="{00000000-0005-0000-0000-0000C8040000}"/>
    <cellStyle name="Normal 6 2" xfId="8" xr:uid="{00000000-0005-0000-0000-0000C9040000}"/>
    <cellStyle name="Normal 6 2 10" xfId="353" xr:uid="{00000000-0005-0000-0000-0000CA040000}"/>
    <cellStyle name="Normal 6 2 10 2" xfId="2166" xr:uid="{00000000-0005-0000-0000-0000CB040000}"/>
    <cellStyle name="Normal 6 2 10 2 2" xfId="7948" xr:uid="{00000000-0005-0000-0000-0000CC040000}"/>
    <cellStyle name="Normal 6 2 10 2 2 2" xfId="16621" xr:uid="{00000000-0005-0000-0000-0000CD040000}"/>
    <cellStyle name="Normal 6 2 10 2 2 2 2" xfId="33974" xr:uid="{00000000-0005-0000-0000-0000CE040000}"/>
    <cellStyle name="Normal 6 2 10 2 2 2 3" xfId="51320" xr:uid="{00000000-0005-0000-0000-0000CF040000}"/>
    <cellStyle name="Normal 6 2 10 2 2 3" xfId="25301" xr:uid="{00000000-0005-0000-0000-0000D0040000}"/>
    <cellStyle name="Normal 6 2 10 2 2 4" xfId="42647" xr:uid="{00000000-0005-0000-0000-0000D1040000}"/>
    <cellStyle name="Normal 6 2 10 2 3" xfId="5449" xr:uid="{00000000-0005-0000-0000-0000D2040000}"/>
    <cellStyle name="Normal 6 2 10 2 3 2" xfId="14122" xr:uid="{00000000-0005-0000-0000-0000D3040000}"/>
    <cellStyle name="Normal 6 2 10 2 3 2 2" xfId="31475" xr:uid="{00000000-0005-0000-0000-0000D4040000}"/>
    <cellStyle name="Normal 6 2 10 2 3 2 3" xfId="48821" xr:uid="{00000000-0005-0000-0000-0000D5040000}"/>
    <cellStyle name="Normal 6 2 10 2 3 3" xfId="22802" xr:uid="{00000000-0005-0000-0000-0000D6040000}"/>
    <cellStyle name="Normal 6 2 10 2 3 4" xfId="40148" xr:uid="{00000000-0005-0000-0000-0000D7040000}"/>
    <cellStyle name="Normal 6 2 10 2 4" xfId="10839" xr:uid="{00000000-0005-0000-0000-0000D8040000}"/>
    <cellStyle name="Normal 6 2 10 2 4 2" xfId="28192" xr:uid="{00000000-0005-0000-0000-0000D9040000}"/>
    <cellStyle name="Normal 6 2 10 2 4 3" xfId="45538" xr:uid="{00000000-0005-0000-0000-0000DA040000}"/>
    <cellStyle name="Normal 6 2 10 2 5" xfId="19519" xr:uid="{00000000-0005-0000-0000-0000DB040000}"/>
    <cellStyle name="Normal 6 2 10 2 6" xfId="36865" xr:uid="{00000000-0005-0000-0000-0000DC040000}"/>
    <cellStyle name="Normal 6 2 10 3" xfId="6135" xr:uid="{00000000-0005-0000-0000-0000DD040000}"/>
    <cellStyle name="Normal 6 2 10 3 2" xfId="14808" xr:uid="{00000000-0005-0000-0000-0000DE040000}"/>
    <cellStyle name="Normal 6 2 10 3 2 2" xfId="32161" xr:uid="{00000000-0005-0000-0000-0000DF040000}"/>
    <cellStyle name="Normal 6 2 10 3 2 3" xfId="49507" xr:uid="{00000000-0005-0000-0000-0000E0040000}"/>
    <cellStyle name="Normal 6 2 10 3 3" xfId="23488" xr:uid="{00000000-0005-0000-0000-0000E1040000}"/>
    <cellStyle name="Normal 6 2 10 3 4" xfId="40834" xr:uid="{00000000-0005-0000-0000-0000E2040000}"/>
    <cellStyle name="Normal 6 2 10 4" xfId="3979" xr:uid="{00000000-0005-0000-0000-0000E3040000}"/>
    <cellStyle name="Normal 6 2 10 4 2" xfId="12652" xr:uid="{00000000-0005-0000-0000-0000E4040000}"/>
    <cellStyle name="Normal 6 2 10 4 2 2" xfId="30005" xr:uid="{00000000-0005-0000-0000-0000E5040000}"/>
    <cellStyle name="Normal 6 2 10 4 2 3" xfId="47351" xr:uid="{00000000-0005-0000-0000-0000E6040000}"/>
    <cellStyle name="Normal 6 2 10 4 3" xfId="21332" xr:uid="{00000000-0005-0000-0000-0000E7040000}"/>
    <cellStyle name="Normal 6 2 10 4 4" xfId="38678" xr:uid="{00000000-0005-0000-0000-0000E8040000}"/>
    <cellStyle name="Normal 6 2 10 5" xfId="9026" xr:uid="{00000000-0005-0000-0000-0000E9040000}"/>
    <cellStyle name="Normal 6 2 10 5 2" xfId="26379" xr:uid="{00000000-0005-0000-0000-0000EA040000}"/>
    <cellStyle name="Normal 6 2 10 5 3" xfId="43725" xr:uid="{00000000-0005-0000-0000-0000EB040000}"/>
    <cellStyle name="Normal 6 2 10 6" xfId="17706" xr:uid="{00000000-0005-0000-0000-0000EC040000}"/>
    <cellStyle name="Normal 6 2 10 7" xfId="35052" xr:uid="{00000000-0005-0000-0000-0000ED040000}"/>
    <cellStyle name="Normal 6 2 11" xfId="1823" xr:uid="{00000000-0005-0000-0000-0000EE040000}"/>
    <cellStyle name="Normal 6 2 11 2" xfId="7605" xr:uid="{00000000-0005-0000-0000-0000EF040000}"/>
    <cellStyle name="Normal 6 2 11 2 2" xfId="16278" xr:uid="{00000000-0005-0000-0000-0000F0040000}"/>
    <cellStyle name="Normal 6 2 11 2 2 2" xfId="33631" xr:uid="{00000000-0005-0000-0000-0000F1040000}"/>
    <cellStyle name="Normal 6 2 11 2 2 3" xfId="50977" xr:uid="{00000000-0005-0000-0000-0000F2040000}"/>
    <cellStyle name="Normal 6 2 11 2 3" xfId="24958" xr:uid="{00000000-0005-0000-0000-0000F3040000}"/>
    <cellStyle name="Normal 6 2 11 2 4" xfId="42304" xr:uid="{00000000-0005-0000-0000-0000F4040000}"/>
    <cellStyle name="Normal 6 2 11 3" xfId="3636" xr:uid="{00000000-0005-0000-0000-0000F5040000}"/>
    <cellStyle name="Normal 6 2 11 3 2" xfId="12309" xr:uid="{00000000-0005-0000-0000-0000F6040000}"/>
    <cellStyle name="Normal 6 2 11 3 2 2" xfId="29662" xr:uid="{00000000-0005-0000-0000-0000F7040000}"/>
    <cellStyle name="Normal 6 2 11 3 2 3" xfId="47008" xr:uid="{00000000-0005-0000-0000-0000F8040000}"/>
    <cellStyle name="Normal 6 2 11 3 3" xfId="20989" xr:uid="{00000000-0005-0000-0000-0000F9040000}"/>
    <cellStyle name="Normal 6 2 11 3 4" xfId="38335" xr:uid="{00000000-0005-0000-0000-0000FA040000}"/>
    <cellStyle name="Normal 6 2 11 4" xfId="10496" xr:uid="{00000000-0005-0000-0000-0000FB040000}"/>
    <cellStyle name="Normal 6 2 11 4 2" xfId="27849" xr:uid="{00000000-0005-0000-0000-0000FC040000}"/>
    <cellStyle name="Normal 6 2 11 4 3" xfId="45195" xr:uid="{00000000-0005-0000-0000-0000FD040000}"/>
    <cellStyle name="Normal 6 2 11 5" xfId="19176" xr:uid="{00000000-0005-0000-0000-0000FE040000}"/>
    <cellStyle name="Normal 6 2 11 6" xfId="36522" xr:uid="{00000000-0005-0000-0000-0000FF040000}"/>
    <cellStyle name="Normal 6 2 12" xfId="1088" xr:uid="{00000000-0005-0000-0000-000000050000}"/>
    <cellStyle name="Normal 6 2 12 2" xfId="6870" xr:uid="{00000000-0005-0000-0000-000001050000}"/>
    <cellStyle name="Normal 6 2 12 2 2" xfId="15543" xr:uid="{00000000-0005-0000-0000-000002050000}"/>
    <cellStyle name="Normal 6 2 12 2 2 2" xfId="32896" xr:uid="{00000000-0005-0000-0000-000003050000}"/>
    <cellStyle name="Normal 6 2 12 2 2 3" xfId="50242" xr:uid="{00000000-0005-0000-0000-000004050000}"/>
    <cellStyle name="Normal 6 2 12 2 3" xfId="24223" xr:uid="{00000000-0005-0000-0000-000005050000}"/>
    <cellStyle name="Normal 6 2 12 2 4" xfId="41569" xr:uid="{00000000-0005-0000-0000-000006050000}"/>
    <cellStyle name="Normal 6 2 12 3" xfId="4714" xr:uid="{00000000-0005-0000-0000-000007050000}"/>
    <cellStyle name="Normal 6 2 12 3 2" xfId="13387" xr:uid="{00000000-0005-0000-0000-000008050000}"/>
    <cellStyle name="Normal 6 2 12 3 2 2" xfId="30740" xr:uid="{00000000-0005-0000-0000-000009050000}"/>
    <cellStyle name="Normal 6 2 12 3 2 3" xfId="48086" xr:uid="{00000000-0005-0000-0000-00000A050000}"/>
    <cellStyle name="Normal 6 2 12 3 3" xfId="22067" xr:uid="{00000000-0005-0000-0000-00000B050000}"/>
    <cellStyle name="Normal 6 2 12 3 4" xfId="39413" xr:uid="{00000000-0005-0000-0000-00000C050000}"/>
    <cellStyle name="Normal 6 2 12 4" xfId="9761" xr:uid="{00000000-0005-0000-0000-00000D050000}"/>
    <cellStyle name="Normal 6 2 12 4 2" xfId="27114" xr:uid="{00000000-0005-0000-0000-00000E050000}"/>
    <cellStyle name="Normal 6 2 12 4 3" xfId="44460" xr:uid="{00000000-0005-0000-0000-00000F050000}"/>
    <cellStyle name="Normal 6 2 12 5" xfId="18441" xr:uid="{00000000-0005-0000-0000-000010050000}"/>
    <cellStyle name="Normal 6 2 12 6" xfId="35787" xr:uid="{00000000-0005-0000-0000-000011050000}"/>
    <cellStyle name="Normal 6 2 13" xfId="5792" xr:uid="{00000000-0005-0000-0000-000012050000}"/>
    <cellStyle name="Normal 6 2 13 2" xfId="14465" xr:uid="{00000000-0005-0000-0000-000013050000}"/>
    <cellStyle name="Normal 6 2 13 2 2" xfId="31818" xr:uid="{00000000-0005-0000-0000-000014050000}"/>
    <cellStyle name="Normal 6 2 13 2 3" xfId="49164" xr:uid="{00000000-0005-0000-0000-000015050000}"/>
    <cellStyle name="Normal 6 2 13 3" xfId="23145" xr:uid="{00000000-0005-0000-0000-000016050000}"/>
    <cellStyle name="Normal 6 2 13 4" xfId="40491" xr:uid="{00000000-0005-0000-0000-000017050000}"/>
    <cellStyle name="Normal 6 2 14" xfId="2901" xr:uid="{00000000-0005-0000-0000-000018050000}"/>
    <cellStyle name="Normal 6 2 14 2" xfId="11574" xr:uid="{00000000-0005-0000-0000-000019050000}"/>
    <cellStyle name="Normal 6 2 14 2 2" xfId="28927" xr:uid="{00000000-0005-0000-0000-00001A050000}"/>
    <cellStyle name="Normal 6 2 14 2 3" xfId="46273" xr:uid="{00000000-0005-0000-0000-00001B050000}"/>
    <cellStyle name="Normal 6 2 14 3" xfId="20254" xr:uid="{00000000-0005-0000-0000-00001C050000}"/>
    <cellStyle name="Normal 6 2 14 4" xfId="37600" xr:uid="{00000000-0005-0000-0000-00001D050000}"/>
    <cellStyle name="Normal 6 2 15" xfId="8683" xr:uid="{00000000-0005-0000-0000-00001E050000}"/>
    <cellStyle name="Normal 6 2 15 2" xfId="26036" xr:uid="{00000000-0005-0000-0000-00001F050000}"/>
    <cellStyle name="Normal 6 2 15 3" xfId="43382" xr:uid="{00000000-0005-0000-0000-000020050000}"/>
    <cellStyle name="Normal 6 2 16" xfId="17359" xr:uid="{00000000-0005-0000-0000-000021050000}"/>
    <cellStyle name="Normal 6 2 17" xfId="17366" xr:uid="{00000000-0005-0000-0000-000022050000}"/>
    <cellStyle name="Normal 6 2 18" xfId="34709" xr:uid="{00000000-0005-0000-0000-000023050000}"/>
    <cellStyle name="Normal 6 2 2" xfId="14" xr:uid="{00000000-0005-0000-0000-000024050000}"/>
    <cellStyle name="Normal 6 2 2 10" xfId="1828" xr:uid="{00000000-0005-0000-0000-000025050000}"/>
    <cellStyle name="Normal 6 2 2 10 2" xfId="7610" xr:uid="{00000000-0005-0000-0000-000026050000}"/>
    <cellStyle name="Normal 6 2 2 10 2 2" xfId="16283" xr:uid="{00000000-0005-0000-0000-000027050000}"/>
    <cellStyle name="Normal 6 2 2 10 2 2 2" xfId="33636" xr:uid="{00000000-0005-0000-0000-000028050000}"/>
    <cellStyle name="Normal 6 2 2 10 2 2 3" xfId="50982" xr:uid="{00000000-0005-0000-0000-000029050000}"/>
    <cellStyle name="Normal 6 2 2 10 2 3" xfId="24963" xr:uid="{00000000-0005-0000-0000-00002A050000}"/>
    <cellStyle name="Normal 6 2 2 10 2 4" xfId="42309" xr:uid="{00000000-0005-0000-0000-00002B050000}"/>
    <cellStyle name="Normal 6 2 2 10 3" xfId="3641" xr:uid="{00000000-0005-0000-0000-00002C050000}"/>
    <cellStyle name="Normal 6 2 2 10 3 2" xfId="12314" xr:uid="{00000000-0005-0000-0000-00002D050000}"/>
    <cellStyle name="Normal 6 2 2 10 3 2 2" xfId="29667" xr:uid="{00000000-0005-0000-0000-00002E050000}"/>
    <cellStyle name="Normal 6 2 2 10 3 2 3" xfId="47013" xr:uid="{00000000-0005-0000-0000-00002F050000}"/>
    <cellStyle name="Normal 6 2 2 10 3 3" xfId="20994" xr:uid="{00000000-0005-0000-0000-000030050000}"/>
    <cellStyle name="Normal 6 2 2 10 3 4" xfId="38340" xr:uid="{00000000-0005-0000-0000-000031050000}"/>
    <cellStyle name="Normal 6 2 2 10 4" xfId="10501" xr:uid="{00000000-0005-0000-0000-000032050000}"/>
    <cellStyle name="Normal 6 2 2 10 4 2" xfId="27854" xr:uid="{00000000-0005-0000-0000-000033050000}"/>
    <cellStyle name="Normal 6 2 2 10 4 3" xfId="45200" xr:uid="{00000000-0005-0000-0000-000034050000}"/>
    <cellStyle name="Normal 6 2 2 10 5" xfId="19181" xr:uid="{00000000-0005-0000-0000-000035050000}"/>
    <cellStyle name="Normal 6 2 2 10 6" xfId="36527" xr:uid="{00000000-0005-0000-0000-000036050000}"/>
    <cellStyle name="Normal 6 2 2 11" xfId="1093" xr:uid="{00000000-0005-0000-0000-000037050000}"/>
    <cellStyle name="Normal 6 2 2 11 2" xfId="6875" xr:uid="{00000000-0005-0000-0000-000038050000}"/>
    <cellStyle name="Normal 6 2 2 11 2 2" xfId="15548" xr:uid="{00000000-0005-0000-0000-000039050000}"/>
    <cellStyle name="Normal 6 2 2 11 2 2 2" xfId="32901" xr:uid="{00000000-0005-0000-0000-00003A050000}"/>
    <cellStyle name="Normal 6 2 2 11 2 2 3" xfId="50247" xr:uid="{00000000-0005-0000-0000-00003B050000}"/>
    <cellStyle name="Normal 6 2 2 11 2 3" xfId="24228" xr:uid="{00000000-0005-0000-0000-00003C050000}"/>
    <cellStyle name="Normal 6 2 2 11 2 4" xfId="41574" xr:uid="{00000000-0005-0000-0000-00003D050000}"/>
    <cellStyle name="Normal 6 2 2 11 3" xfId="4719" xr:uid="{00000000-0005-0000-0000-00003E050000}"/>
    <cellStyle name="Normal 6 2 2 11 3 2" xfId="13392" xr:uid="{00000000-0005-0000-0000-00003F050000}"/>
    <cellStyle name="Normal 6 2 2 11 3 2 2" xfId="30745" xr:uid="{00000000-0005-0000-0000-000040050000}"/>
    <cellStyle name="Normal 6 2 2 11 3 2 3" xfId="48091" xr:uid="{00000000-0005-0000-0000-000041050000}"/>
    <cellStyle name="Normal 6 2 2 11 3 3" xfId="22072" xr:uid="{00000000-0005-0000-0000-000042050000}"/>
    <cellStyle name="Normal 6 2 2 11 3 4" xfId="39418" xr:uid="{00000000-0005-0000-0000-000043050000}"/>
    <cellStyle name="Normal 6 2 2 11 4" xfId="9766" xr:uid="{00000000-0005-0000-0000-000044050000}"/>
    <cellStyle name="Normal 6 2 2 11 4 2" xfId="27119" xr:uid="{00000000-0005-0000-0000-000045050000}"/>
    <cellStyle name="Normal 6 2 2 11 4 3" xfId="44465" xr:uid="{00000000-0005-0000-0000-000046050000}"/>
    <cellStyle name="Normal 6 2 2 11 5" xfId="18446" xr:uid="{00000000-0005-0000-0000-000047050000}"/>
    <cellStyle name="Normal 6 2 2 11 6" xfId="35792" xr:uid="{00000000-0005-0000-0000-000048050000}"/>
    <cellStyle name="Normal 6 2 2 12" xfId="5797" xr:uid="{00000000-0005-0000-0000-000049050000}"/>
    <cellStyle name="Normal 6 2 2 12 2" xfId="14470" xr:uid="{00000000-0005-0000-0000-00004A050000}"/>
    <cellStyle name="Normal 6 2 2 12 2 2" xfId="31823" xr:uid="{00000000-0005-0000-0000-00004B050000}"/>
    <cellStyle name="Normal 6 2 2 12 2 3" xfId="49169" xr:uid="{00000000-0005-0000-0000-00004C050000}"/>
    <cellStyle name="Normal 6 2 2 12 3" xfId="23150" xr:uid="{00000000-0005-0000-0000-00004D050000}"/>
    <cellStyle name="Normal 6 2 2 12 4" xfId="40496" xr:uid="{00000000-0005-0000-0000-00004E050000}"/>
    <cellStyle name="Normal 6 2 2 13" xfId="2906" xr:uid="{00000000-0005-0000-0000-00004F050000}"/>
    <cellStyle name="Normal 6 2 2 13 2" xfId="11579" xr:uid="{00000000-0005-0000-0000-000050050000}"/>
    <cellStyle name="Normal 6 2 2 13 2 2" xfId="28932" xr:uid="{00000000-0005-0000-0000-000051050000}"/>
    <cellStyle name="Normal 6 2 2 13 2 3" xfId="46278" xr:uid="{00000000-0005-0000-0000-000052050000}"/>
    <cellStyle name="Normal 6 2 2 13 3" xfId="20259" xr:uid="{00000000-0005-0000-0000-000053050000}"/>
    <cellStyle name="Normal 6 2 2 13 4" xfId="37605" xr:uid="{00000000-0005-0000-0000-000054050000}"/>
    <cellStyle name="Normal 6 2 2 14" xfId="8688" xr:uid="{00000000-0005-0000-0000-000055050000}"/>
    <cellStyle name="Normal 6 2 2 14 2" xfId="26041" xr:uid="{00000000-0005-0000-0000-000056050000}"/>
    <cellStyle name="Normal 6 2 2 14 3" xfId="43387" xr:uid="{00000000-0005-0000-0000-000057050000}"/>
    <cellStyle name="Normal 6 2 2 15" xfId="17369" xr:uid="{00000000-0005-0000-0000-000058050000}"/>
    <cellStyle name="Normal 6 2 2 16" xfId="34714" xr:uid="{00000000-0005-0000-0000-000059050000}"/>
    <cellStyle name="Normal 6 2 2 2" xfId="26" xr:uid="{00000000-0005-0000-0000-00005A050000}"/>
    <cellStyle name="Normal 6 2 2 2 10" xfId="1105" xr:uid="{00000000-0005-0000-0000-00005B050000}"/>
    <cellStyle name="Normal 6 2 2 2 10 2" xfId="6887" xr:uid="{00000000-0005-0000-0000-00005C050000}"/>
    <cellStyle name="Normal 6 2 2 2 10 2 2" xfId="15560" xr:uid="{00000000-0005-0000-0000-00005D050000}"/>
    <cellStyle name="Normal 6 2 2 2 10 2 2 2" xfId="32913" xr:uid="{00000000-0005-0000-0000-00005E050000}"/>
    <cellStyle name="Normal 6 2 2 2 10 2 2 3" xfId="50259" xr:uid="{00000000-0005-0000-0000-00005F050000}"/>
    <cellStyle name="Normal 6 2 2 2 10 2 3" xfId="24240" xr:uid="{00000000-0005-0000-0000-000060050000}"/>
    <cellStyle name="Normal 6 2 2 2 10 2 4" xfId="41586" xr:uid="{00000000-0005-0000-0000-000061050000}"/>
    <cellStyle name="Normal 6 2 2 2 10 3" xfId="4731" xr:uid="{00000000-0005-0000-0000-000062050000}"/>
    <cellStyle name="Normal 6 2 2 2 10 3 2" xfId="13404" xr:uid="{00000000-0005-0000-0000-000063050000}"/>
    <cellStyle name="Normal 6 2 2 2 10 3 2 2" xfId="30757" xr:uid="{00000000-0005-0000-0000-000064050000}"/>
    <cellStyle name="Normal 6 2 2 2 10 3 2 3" xfId="48103" xr:uid="{00000000-0005-0000-0000-000065050000}"/>
    <cellStyle name="Normal 6 2 2 2 10 3 3" xfId="22084" xr:uid="{00000000-0005-0000-0000-000066050000}"/>
    <cellStyle name="Normal 6 2 2 2 10 3 4" xfId="39430" xr:uid="{00000000-0005-0000-0000-000067050000}"/>
    <cellStyle name="Normal 6 2 2 2 10 4" xfId="9778" xr:uid="{00000000-0005-0000-0000-000068050000}"/>
    <cellStyle name="Normal 6 2 2 2 10 4 2" xfId="27131" xr:uid="{00000000-0005-0000-0000-000069050000}"/>
    <cellStyle name="Normal 6 2 2 2 10 4 3" xfId="44477" xr:uid="{00000000-0005-0000-0000-00006A050000}"/>
    <cellStyle name="Normal 6 2 2 2 10 5" xfId="18458" xr:uid="{00000000-0005-0000-0000-00006B050000}"/>
    <cellStyle name="Normal 6 2 2 2 10 6" xfId="35804" xr:uid="{00000000-0005-0000-0000-00006C050000}"/>
    <cellStyle name="Normal 6 2 2 2 11" xfId="5809" xr:uid="{00000000-0005-0000-0000-00006D050000}"/>
    <cellStyle name="Normal 6 2 2 2 11 2" xfId="14482" xr:uid="{00000000-0005-0000-0000-00006E050000}"/>
    <cellStyle name="Normal 6 2 2 2 11 2 2" xfId="31835" xr:uid="{00000000-0005-0000-0000-00006F050000}"/>
    <cellStyle name="Normal 6 2 2 2 11 2 3" xfId="49181" xr:uid="{00000000-0005-0000-0000-000070050000}"/>
    <cellStyle name="Normal 6 2 2 2 11 3" xfId="23162" xr:uid="{00000000-0005-0000-0000-000071050000}"/>
    <cellStyle name="Normal 6 2 2 2 11 4" xfId="40508" xr:uid="{00000000-0005-0000-0000-000072050000}"/>
    <cellStyle name="Normal 6 2 2 2 12" xfId="2918" xr:uid="{00000000-0005-0000-0000-000073050000}"/>
    <cellStyle name="Normal 6 2 2 2 12 2" xfId="11591" xr:uid="{00000000-0005-0000-0000-000074050000}"/>
    <cellStyle name="Normal 6 2 2 2 12 2 2" xfId="28944" xr:uid="{00000000-0005-0000-0000-000075050000}"/>
    <cellStyle name="Normal 6 2 2 2 12 2 3" xfId="46290" xr:uid="{00000000-0005-0000-0000-000076050000}"/>
    <cellStyle name="Normal 6 2 2 2 12 3" xfId="20271" xr:uid="{00000000-0005-0000-0000-000077050000}"/>
    <cellStyle name="Normal 6 2 2 2 12 4" xfId="37617" xr:uid="{00000000-0005-0000-0000-000078050000}"/>
    <cellStyle name="Normal 6 2 2 2 13" xfId="8700" xr:uid="{00000000-0005-0000-0000-000079050000}"/>
    <cellStyle name="Normal 6 2 2 2 13 2" xfId="26053" xr:uid="{00000000-0005-0000-0000-00007A050000}"/>
    <cellStyle name="Normal 6 2 2 2 13 3" xfId="43399" xr:uid="{00000000-0005-0000-0000-00007B050000}"/>
    <cellStyle name="Normal 6 2 2 2 14" xfId="17381" xr:uid="{00000000-0005-0000-0000-00007C050000}"/>
    <cellStyle name="Normal 6 2 2 2 15" xfId="34726" xr:uid="{00000000-0005-0000-0000-00007D050000}"/>
    <cellStyle name="Normal 6 2 2 2 2" xfId="37" xr:uid="{00000000-0005-0000-0000-00007E050000}"/>
    <cellStyle name="Normal 6 2 2 2 2 10" xfId="5819" xr:uid="{00000000-0005-0000-0000-00007F050000}"/>
    <cellStyle name="Normal 6 2 2 2 2 10 2" xfId="14492" xr:uid="{00000000-0005-0000-0000-000080050000}"/>
    <cellStyle name="Normal 6 2 2 2 2 10 2 2" xfId="31845" xr:uid="{00000000-0005-0000-0000-000081050000}"/>
    <cellStyle name="Normal 6 2 2 2 2 10 2 3" xfId="49191" xr:uid="{00000000-0005-0000-0000-000082050000}"/>
    <cellStyle name="Normal 6 2 2 2 2 10 3" xfId="23172" xr:uid="{00000000-0005-0000-0000-000083050000}"/>
    <cellStyle name="Normal 6 2 2 2 2 10 4" xfId="40518" xr:uid="{00000000-0005-0000-0000-000084050000}"/>
    <cellStyle name="Normal 6 2 2 2 2 11" xfId="2928" xr:uid="{00000000-0005-0000-0000-000085050000}"/>
    <cellStyle name="Normal 6 2 2 2 2 11 2" xfId="11601" xr:uid="{00000000-0005-0000-0000-000086050000}"/>
    <cellStyle name="Normal 6 2 2 2 2 11 2 2" xfId="28954" xr:uid="{00000000-0005-0000-0000-000087050000}"/>
    <cellStyle name="Normal 6 2 2 2 2 11 2 3" xfId="46300" xr:uid="{00000000-0005-0000-0000-000088050000}"/>
    <cellStyle name="Normal 6 2 2 2 2 11 3" xfId="20281" xr:uid="{00000000-0005-0000-0000-000089050000}"/>
    <cellStyle name="Normal 6 2 2 2 2 11 4" xfId="37627" xr:uid="{00000000-0005-0000-0000-00008A050000}"/>
    <cellStyle name="Normal 6 2 2 2 2 12" xfId="8710" xr:uid="{00000000-0005-0000-0000-00008B050000}"/>
    <cellStyle name="Normal 6 2 2 2 2 12 2" xfId="26063" xr:uid="{00000000-0005-0000-0000-00008C050000}"/>
    <cellStyle name="Normal 6 2 2 2 2 12 3" xfId="43409" xr:uid="{00000000-0005-0000-0000-00008D050000}"/>
    <cellStyle name="Normal 6 2 2 2 2 13" xfId="17390" xr:uid="{00000000-0005-0000-0000-00008E050000}"/>
    <cellStyle name="Normal 6 2 2 2 2 14" xfId="34736" xr:uid="{00000000-0005-0000-0000-00008F050000}"/>
    <cellStyle name="Normal 6 2 2 2 2 2" xfId="86" xr:uid="{00000000-0005-0000-0000-000090050000}"/>
    <cellStyle name="Normal 6 2 2 2 2 2 10" xfId="8759" xr:uid="{00000000-0005-0000-0000-000091050000}"/>
    <cellStyle name="Normal 6 2 2 2 2 2 10 2" xfId="26112" xr:uid="{00000000-0005-0000-0000-000092050000}"/>
    <cellStyle name="Normal 6 2 2 2 2 2 10 3" xfId="43458" xr:uid="{00000000-0005-0000-0000-000093050000}"/>
    <cellStyle name="Normal 6 2 2 2 2 2 11" xfId="17439" xr:uid="{00000000-0005-0000-0000-000094050000}"/>
    <cellStyle name="Normal 6 2 2 2 2 2 12" xfId="34785" xr:uid="{00000000-0005-0000-0000-000095050000}"/>
    <cellStyle name="Normal 6 2 2 2 2 2 2" xfId="331" xr:uid="{00000000-0005-0000-0000-000096050000}"/>
    <cellStyle name="Normal 6 2 2 2 2 2 2 10" xfId="35030" xr:uid="{00000000-0005-0000-0000-000097050000}"/>
    <cellStyle name="Normal 6 2 2 2 2 2 2 2" xfId="1066" xr:uid="{00000000-0005-0000-0000-000098050000}"/>
    <cellStyle name="Normal 6 2 2 2 2 2 2 2 2" xfId="2879" xr:uid="{00000000-0005-0000-0000-000099050000}"/>
    <cellStyle name="Normal 6 2 2 2 2 2 2 2 2 2" xfId="8661" xr:uid="{00000000-0005-0000-0000-00009A050000}"/>
    <cellStyle name="Normal 6 2 2 2 2 2 2 2 2 2 2" xfId="17334" xr:uid="{00000000-0005-0000-0000-00009B050000}"/>
    <cellStyle name="Normal 6 2 2 2 2 2 2 2 2 2 2 2" xfId="34687" xr:uid="{00000000-0005-0000-0000-00009C050000}"/>
    <cellStyle name="Normal 6 2 2 2 2 2 2 2 2 2 2 3" xfId="52033" xr:uid="{00000000-0005-0000-0000-00009D050000}"/>
    <cellStyle name="Normal 6 2 2 2 2 2 2 2 2 2 3" xfId="26014" xr:uid="{00000000-0005-0000-0000-00009E050000}"/>
    <cellStyle name="Normal 6 2 2 2 2 2 2 2 2 2 4" xfId="43360" xr:uid="{00000000-0005-0000-0000-00009F050000}"/>
    <cellStyle name="Normal 6 2 2 2 2 2 2 2 2 3" xfId="4692" xr:uid="{00000000-0005-0000-0000-0000A0050000}"/>
    <cellStyle name="Normal 6 2 2 2 2 2 2 2 2 3 2" xfId="13365" xr:uid="{00000000-0005-0000-0000-0000A1050000}"/>
    <cellStyle name="Normal 6 2 2 2 2 2 2 2 2 3 2 2" xfId="30718" xr:uid="{00000000-0005-0000-0000-0000A2050000}"/>
    <cellStyle name="Normal 6 2 2 2 2 2 2 2 2 3 2 3" xfId="48064" xr:uid="{00000000-0005-0000-0000-0000A3050000}"/>
    <cellStyle name="Normal 6 2 2 2 2 2 2 2 2 3 3" xfId="22045" xr:uid="{00000000-0005-0000-0000-0000A4050000}"/>
    <cellStyle name="Normal 6 2 2 2 2 2 2 2 2 3 4" xfId="39391" xr:uid="{00000000-0005-0000-0000-0000A5050000}"/>
    <cellStyle name="Normal 6 2 2 2 2 2 2 2 2 4" xfId="11552" xr:uid="{00000000-0005-0000-0000-0000A6050000}"/>
    <cellStyle name="Normal 6 2 2 2 2 2 2 2 2 4 2" xfId="28905" xr:uid="{00000000-0005-0000-0000-0000A7050000}"/>
    <cellStyle name="Normal 6 2 2 2 2 2 2 2 2 4 3" xfId="46251" xr:uid="{00000000-0005-0000-0000-0000A8050000}"/>
    <cellStyle name="Normal 6 2 2 2 2 2 2 2 2 5" xfId="20232" xr:uid="{00000000-0005-0000-0000-0000A9050000}"/>
    <cellStyle name="Normal 6 2 2 2 2 2 2 2 2 6" xfId="37578" xr:uid="{00000000-0005-0000-0000-0000AA050000}"/>
    <cellStyle name="Normal 6 2 2 2 2 2 2 2 3" xfId="1801" xr:uid="{00000000-0005-0000-0000-0000AB050000}"/>
    <cellStyle name="Normal 6 2 2 2 2 2 2 2 3 2" xfId="7583" xr:uid="{00000000-0005-0000-0000-0000AC050000}"/>
    <cellStyle name="Normal 6 2 2 2 2 2 2 2 3 2 2" xfId="16256" xr:uid="{00000000-0005-0000-0000-0000AD050000}"/>
    <cellStyle name="Normal 6 2 2 2 2 2 2 2 3 2 2 2" xfId="33609" xr:uid="{00000000-0005-0000-0000-0000AE050000}"/>
    <cellStyle name="Normal 6 2 2 2 2 2 2 2 3 2 2 3" xfId="50955" xr:uid="{00000000-0005-0000-0000-0000AF050000}"/>
    <cellStyle name="Normal 6 2 2 2 2 2 2 2 3 2 3" xfId="24936" xr:uid="{00000000-0005-0000-0000-0000B0050000}"/>
    <cellStyle name="Normal 6 2 2 2 2 2 2 2 3 2 4" xfId="42282" xr:uid="{00000000-0005-0000-0000-0000B1050000}"/>
    <cellStyle name="Normal 6 2 2 2 2 2 2 2 3 3" xfId="5427" xr:uid="{00000000-0005-0000-0000-0000B2050000}"/>
    <cellStyle name="Normal 6 2 2 2 2 2 2 2 3 3 2" xfId="14100" xr:uid="{00000000-0005-0000-0000-0000B3050000}"/>
    <cellStyle name="Normal 6 2 2 2 2 2 2 2 3 3 2 2" xfId="31453" xr:uid="{00000000-0005-0000-0000-0000B4050000}"/>
    <cellStyle name="Normal 6 2 2 2 2 2 2 2 3 3 2 3" xfId="48799" xr:uid="{00000000-0005-0000-0000-0000B5050000}"/>
    <cellStyle name="Normal 6 2 2 2 2 2 2 2 3 3 3" xfId="22780" xr:uid="{00000000-0005-0000-0000-0000B6050000}"/>
    <cellStyle name="Normal 6 2 2 2 2 2 2 2 3 3 4" xfId="40126" xr:uid="{00000000-0005-0000-0000-0000B7050000}"/>
    <cellStyle name="Normal 6 2 2 2 2 2 2 2 3 4" xfId="10474" xr:uid="{00000000-0005-0000-0000-0000B8050000}"/>
    <cellStyle name="Normal 6 2 2 2 2 2 2 2 3 4 2" xfId="27827" xr:uid="{00000000-0005-0000-0000-0000B9050000}"/>
    <cellStyle name="Normal 6 2 2 2 2 2 2 2 3 4 3" xfId="45173" xr:uid="{00000000-0005-0000-0000-0000BA050000}"/>
    <cellStyle name="Normal 6 2 2 2 2 2 2 2 3 5" xfId="19154" xr:uid="{00000000-0005-0000-0000-0000BB050000}"/>
    <cellStyle name="Normal 6 2 2 2 2 2 2 2 3 6" xfId="36500" xr:uid="{00000000-0005-0000-0000-0000BC050000}"/>
    <cellStyle name="Normal 6 2 2 2 2 2 2 2 4" xfId="6848" xr:uid="{00000000-0005-0000-0000-0000BD050000}"/>
    <cellStyle name="Normal 6 2 2 2 2 2 2 2 4 2" xfId="15521" xr:uid="{00000000-0005-0000-0000-0000BE050000}"/>
    <cellStyle name="Normal 6 2 2 2 2 2 2 2 4 2 2" xfId="32874" xr:uid="{00000000-0005-0000-0000-0000BF050000}"/>
    <cellStyle name="Normal 6 2 2 2 2 2 2 2 4 2 3" xfId="50220" xr:uid="{00000000-0005-0000-0000-0000C0050000}"/>
    <cellStyle name="Normal 6 2 2 2 2 2 2 2 4 3" xfId="24201" xr:uid="{00000000-0005-0000-0000-0000C1050000}"/>
    <cellStyle name="Normal 6 2 2 2 2 2 2 2 4 4" xfId="41547" xr:uid="{00000000-0005-0000-0000-0000C2050000}"/>
    <cellStyle name="Normal 6 2 2 2 2 2 2 2 5" xfId="3614" xr:uid="{00000000-0005-0000-0000-0000C3050000}"/>
    <cellStyle name="Normal 6 2 2 2 2 2 2 2 5 2" xfId="12287" xr:uid="{00000000-0005-0000-0000-0000C4050000}"/>
    <cellStyle name="Normal 6 2 2 2 2 2 2 2 5 2 2" xfId="29640" xr:uid="{00000000-0005-0000-0000-0000C5050000}"/>
    <cellStyle name="Normal 6 2 2 2 2 2 2 2 5 2 3" xfId="46986" xr:uid="{00000000-0005-0000-0000-0000C6050000}"/>
    <cellStyle name="Normal 6 2 2 2 2 2 2 2 5 3" xfId="20967" xr:uid="{00000000-0005-0000-0000-0000C7050000}"/>
    <cellStyle name="Normal 6 2 2 2 2 2 2 2 5 4" xfId="38313" xr:uid="{00000000-0005-0000-0000-0000C8050000}"/>
    <cellStyle name="Normal 6 2 2 2 2 2 2 2 6" xfId="9739" xr:uid="{00000000-0005-0000-0000-0000C9050000}"/>
    <cellStyle name="Normal 6 2 2 2 2 2 2 2 6 2" xfId="27092" xr:uid="{00000000-0005-0000-0000-0000CA050000}"/>
    <cellStyle name="Normal 6 2 2 2 2 2 2 2 6 3" xfId="44438" xr:uid="{00000000-0005-0000-0000-0000CB050000}"/>
    <cellStyle name="Normal 6 2 2 2 2 2 2 2 7" xfId="18419" xr:uid="{00000000-0005-0000-0000-0000CC050000}"/>
    <cellStyle name="Normal 6 2 2 2 2 2 2 2 8" xfId="35765" xr:uid="{00000000-0005-0000-0000-0000CD050000}"/>
    <cellStyle name="Normal 6 2 2 2 2 2 2 3" xfId="576" xr:uid="{00000000-0005-0000-0000-0000CE050000}"/>
    <cellStyle name="Normal 6 2 2 2 2 2 2 3 2" xfId="2389" xr:uid="{00000000-0005-0000-0000-0000CF050000}"/>
    <cellStyle name="Normal 6 2 2 2 2 2 2 3 2 2" xfId="8171" xr:uid="{00000000-0005-0000-0000-0000D0050000}"/>
    <cellStyle name="Normal 6 2 2 2 2 2 2 3 2 2 2" xfId="16844" xr:uid="{00000000-0005-0000-0000-0000D1050000}"/>
    <cellStyle name="Normal 6 2 2 2 2 2 2 3 2 2 2 2" xfId="34197" xr:uid="{00000000-0005-0000-0000-0000D2050000}"/>
    <cellStyle name="Normal 6 2 2 2 2 2 2 3 2 2 2 3" xfId="51543" xr:uid="{00000000-0005-0000-0000-0000D3050000}"/>
    <cellStyle name="Normal 6 2 2 2 2 2 2 3 2 2 3" xfId="25524" xr:uid="{00000000-0005-0000-0000-0000D4050000}"/>
    <cellStyle name="Normal 6 2 2 2 2 2 2 3 2 2 4" xfId="42870" xr:uid="{00000000-0005-0000-0000-0000D5050000}"/>
    <cellStyle name="Normal 6 2 2 2 2 2 2 3 2 3" xfId="5672" xr:uid="{00000000-0005-0000-0000-0000D6050000}"/>
    <cellStyle name="Normal 6 2 2 2 2 2 2 3 2 3 2" xfId="14345" xr:uid="{00000000-0005-0000-0000-0000D7050000}"/>
    <cellStyle name="Normal 6 2 2 2 2 2 2 3 2 3 2 2" xfId="31698" xr:uid="{00000000-0005-0000-0000-0000D8050000}"/>
    <cellStyle name="Normal 6 2 2 2 2 2 2 3 2 3 2 3" xfId="49044" xr:uid="{00000000-0005-0000-0000-0000D9050000}"/>
    <cellStyle name="Normal 6 2 2 2 2 2 2 3 2 3 3" xfId="23025" xr:uid="{00000000-0005-0000-0000-0000DA050000}"/>
    <cellStyle name="Normal 6 2 2 2 2 2 2 3 2 3 4" xfId="40371" xr:uid="{00000000-0005-0000-0000-0000DB050000}"/>
    <cellStyle name="Normal 6 2 2 2 2 2 2 3 2 4" xfId="11062" xr:uid="{00000000-0005-0000-0000-0000DC050000}"/>
    <cellStyle name="Normal 6 2 2 2 2 2 2 3 2 4 2" xfId="28415" xr:uid="{00000000-0005-0000-0000-0000DD050000}"/>
    <cellStyle name="Normal 6 2 2 2 2 2 2 3 2 4 3" xfId="45761" xr:uid="{00000000-0005-0000-0000-0000DE050000}"/>
    <cellStyle name="Normal 6 2 2 2 2 2 2 3 2 5" xfId="19742" xr:uid="{00000000-0005-0000-0000-0000DF050000}"/>
    <cellStyle name="Normal 6 2 2 2 2 2 2 3 2 6" xfId="37088" xr:uid="{00000000-0005-0000-0000-0000E0050000}"/>
    <cellStyle name="Normal 6 2 2 2 2 2 2 3 3" xfId="6358" xr:uid="{00000000-0005-0000-0000-0000E1050000}"/>
    <cellStyle name="Normal 6 2 2 2 2 2 2 3 3 2" xfId="15031" xr:uid="{00000000-0005-0000-0000-0000E2050000}"/>
    <cellStyle name="Normal 6 2 2 2 2 2 2 3 3 2 2" xfId="32384" xr:uid="{00000000-0005-0000-0000-0000E3050000}"/>
    <cellStyle name="Normal 6 2 2 2 2 2 2 3 3 2 3" xfId="49730" xr:uid="{00000000-0005-0000-0000-0000E4050000}"/>
    <cellStyle name="Normal 6 2 2 2 2 2 2 3 3 3" xfId="23711" xr:uid="{00000000-0005-0000-0000-0000E5050000}"/>
    <cellStyle name="Normal 6 2 2 2 2 2 2 3 3 4" xfId="41057" xr:uid="{00000000-0005-0000-0000-0000E6050000}"/>
    <cellStyle name="Normal 6 2 2 2 2 2 2 3 4" xfId="4202" xr:uid="{00000000-0005-0000-0000-0000E7050000}"/>
    <cellStyle name="Normal 6 2 2 2 2 2 2 3 4 2" xfId="12875" xr:uid="{00000000-0005-0000-0000-0000E8050000}"/>
    <cellStyle name="Normal 6 2 2 2 2 2 2 3 4 2 2" xfId="30228" xr:uid="{00000000-0005-0000-0000-0000E9050000}"/>
    <cellStyle name="Normal 6 2 2 2 2 2 2 3 4 2 3" xfId="47574" xr:uid="{00000000-0005-0000-0000-0000EA050000}"/>
    <cellStyle name="Normal 6 2 2 2 2 2 2 3 4 3" xfId="21555" xr:uid="{00000000-0005-0000-0000-0000EB050000}"/>
    <cellStyle name="Normal 6 2 2 2 2 2 2 3 4 4" xfId="38901" xr:uid="{00000000-0005-0000-0000-0000EC050000}"/>
    <cellStyle name="Normal 6 2 2 2 2 2 2 3 5" xfId="9249" xr:uid="{00000000-0005-0000-0000-0000ED050000}"/>
    <cellStyle name="Normal 6 2 2 2 2 2 2 3 5 2" xfId="26602" xr:uid="{00000000-0005-0000-0000-0000EE050000}"/>
    <cellStyle name="Normal 6 2 2 2 2 2 2 3 5 3" xfId="43948" xr:uid="{00000000-0005-0000-0000-0000EF050000}"/>
    <cellStyle name="Normal 6 2 2 2 2 2 2 3 6" xfId="17929" xr:uid="{00000000-0005-0000-0000-0000F0050000}"/>
    <cellStyle name="Normal 6 2 2 2 2 2 2 3 7" xfId="35275" xr:uid="{00000000-0005-0000-0000-0000F1050000}"/>
    <cellStyle name="Normal 6 2 2 2 2 2 2 4" xfId="2144" xr:uid="{00000000-0005-0000-0000-0000F2050000}"/>
    <cellStyle name="Normal 6 2 2 2 2 2 2 4 2" xfId="7926" xr:uid="{00000000-0005-0000-0000-0000F3050000}"/>
    <cellStyle name="Normal 6 2 2 2 2 2 2 4 2 2" xfId="16599" xr:uid="{00000000-0005-0000-0000-0000F4050000}"/>
    <cellStyle name="Normal 6 2 2 2 2 2 2 4 2 2 2" xfId="33952" xr:uid="{00000000-0005-0000-0000-0000F5050000}"/>
    <cellStyle name="Normal 6 2 2 2 2 2 2 4 2 2 3" xfId="51298" xr:uid="{00000000-0005-0000-0000-0000F6050000}"/>
    <cellStyle name="Normal 6 2 2 2 2 2 2 4 2 3" xfId="25279" xr:uid="{00000000-0005-0000-0000-0000F7050000}"/>
    <cellStyle name="Normal 6 2 2 2 2 2 2 4 2 4" xfId="42625" xr:uid="{00000000-0005-0000-0000-0000F8050000}"/>
    <cellStyle name="Normal 6 2 2 2 2 2 2 4 3" xfId="3957" xr:uid="{00000000-0005-0000-0000-0000F9050000}"/>
    <cellStyle name="Normal 6 2 2 2 2 2 2 4 3 2" xfId="12630" xr:uid="{00000000-0005-0000-0000-0000FA050000}"/>
    <cellStyle name="Normal 6 2 2 2 2 2 2 4 3 2 2" xfId="29983" xr:uid="{00000000-0005-0000-0000-0000FB050000}"/>
    <cellStyle name="Normal 6 2 2 2 2 2 2 4 3 2 3" xfId="47329" xr:uid="{00000000-0005-0000-0000-0000FC050000}"/>
    <cellStyle name="Normal 6 2 2 2 2 2 2 4 3 3" xfId="21310" xr:uid="{00000000-0005-0000-0000-0000FD050000}"/>
    <cellStyle name="Normal 6 2 2 2 2 2 2 4 3 4" xfId="38656" xr:uid="{00000000-0005-0000-0000-0000FE050000}"/>
    <cellStyle name="Normal 6 2 2 2 2 2 2 4 4" xfId="10817" xr:uid="{00000000-0005-0000-0000-0000FF050000}"/>
    <cellStyle name="Normal 6 2 2 2 2 2 2 4 4 2" xfId="28170" xr:uid="{00000000-0005-0000-0000-000000060000}"/>
    <cellStyle name="Normal 6 2 2 2 2 2 2 4 4 3" xfId="45516" xr:uid="{00000000-0005-0000-0000-000001060000}"/>
    <cellStyle name="Normal 6 2 2 2 2 2 2 4 5" xfId="19497" xr:uid="{00000000-0005-0000-0000-000002060000}"/>
    <cellStyle name="Normal 6 2 2 2 2 2 2 4 6" xfId="36843" xr:uid="{00000000-0005-0000-0000-000003060000}"/>
    <cellStyle name="Normal 6 2 2 2 2 2 2 5" xfId="1311" xr:uid="{00000000-0005-0000-0000-000004060000}"/>
    <cellStyle name="Normal 6 2 2 2 2 2 2 5 2" xfId="7093" xr:uid="{00000000-0005-0000-0000-000005060000}"/>
    <cellStyle name="Normal 6 2 2 2 2 2 2 5 2 2" xfId="15766" xr:uid="{00000000-0005-0000-0000-000006060000}"/>
    <cellStyle name="Normal 6 2 2 2 2 2 2 5 2 2 2" xfId="33119" xr:uid="{00000000-0005-0000-0000-000007060000}"/>
    <cellStyle name="Normal 6 2 2 2 2 2 2 5 2 2 3" xfId="50465" xr:uid="{00000000-0005-0000-0000-000008060000}"/>
    <cellStyle name="Normal 6 2 2 2 2 2 2 5 2 3" xfId="24446" xr:uid="{00000000-0005-0000-0000-000009060000}"/>
    <cellStyle name="Normal 6 2 2 2 2 2 2 5 2 4" xfId="41792" xr:uid="{00000000-0005-0000-0000-00000A060000}"/>
    <cellStyle name="Normal 6 2 2 2 2 2 2 5 3" xfId="4937" xr:uid="{00000000-0005-0000-0000-00000B060000}"/>
    <cellStyle name="Normal 6 2 2 2 2 2 2 5 3 2" xfId="13610" xr:uid="{00000000-0005-0000-0000-00000C060000}"/>
    <cellStyle name="Normal 6 2 2 2 2 2 2 5 3 2 2" xfId="30963" xr:uid="{00000000-0005-0000-0000-00000D060000}"/>
    <cellStyle name="Normal 6 2 2 2 2 2 2 5 3 2 3" xfId="48309" xr:uid="{00000000-0005-0000-0000-00000E060000}"/>
    <cellStyle name="Normal 6 2 2 2 2 2 2 5 3 3" xfId="22290" xr:uid="{00000000-0005-0000-0000-00000F060000}"/>
    <cellStyle name="Normal 6 2 2 2 2 2 2 5 3 4" xfId="39636" xr:uid="{00000000-0005-0000-0000-000010060000}"/>
    <cellStyle name="Normal 6 2 2 2 2 2 2 5 4" xfId="9984" xr:uid="{00000000-0005-0000-0000-000011060000}"/>
    <cellStyle name="Normal 6 2 2 2 2 2 2 5 4 2" xfId="27337" xr:uid="{00000000-0005-0000-0000-000012060000}"/>
    <cellStyle name="Normal 6 2 2 2 2 2 2 5 4 3" xfId="44683" xr:uid="{00000000-0005-0000-0000-000013060000}"/>
    <cellStyle name="Normal 6 2 2 2 2 2 2 5 5" xfId="18664" xr:uid="{00000000-0005-0000-0000-000014060000}"/>
    <cellStyle name="Normal 6 2 2 2 2 2 2 5 6" xfId="36010" xr:uid="{00000000-0005-0000-0000-000015060000}"/>
    <cellStyle name="Normal 6 2 2 2 2 2 2 6" xfId="6113" xr:uid="{00000000-0005-0000-0000-000016060000}"/>
    <cellStyle name="Normal 6 2 2 2 2 2 2 6 2" xfId="14786" xr:uid="{00000000-0005-0000-0000-000017060000}"/>
    <cellStyle name="Normal 6 2 2 2 2 2 2 6 2 2" xfId="32139" xr:uid="{00000000-0005-0000-0000-000018060000}"/>
    <cellStyle name="Normal 6 2 2 2 2 2 2 6 2 3" xfId="49485" xr:uid="{00000000-0005-0000-0000-000019060000}"/>
    <cellStyle name="Normal 6 2 2 2 2 2 2 6 3" xfId="23466" xr:uid="{00000000-0005-0000-0000-00001A060000}"/>
    <cellStyle name="Normal 6 2 2 2 2 2 2 6 4" xfId="40812" xr:uid="{00000000-0005-0000-0000-00001B060000}"/>
    <cellStyle name="Normal 6 2 2 2 2 2 2 7" xfId="3124" xr:uid="{00000000-0005-0000-0000-00001C060000}"/>
    <cellStyle name="Normal 6 2 2 2 2 2 2 7 2" xfId="11797" xr:uid="{00000000-0005-0000-0000-00001D060000}"/>
    <cellStyle name="Normal 6 2 2 2 2 2 2 7 2 2" xfId="29150" xr:uid="{00000000-0005-0000-0000-00001E060000}"/>
    <cellStyle name="Normal 6 2 2 2 2 2 2 7 2 3" xfId="46496" xr:uid="{00000000-0005-0000-0000-00001F060000}"/>
    <cellStyle name="Normal 6 2 2 2 2 2 2 7 3" xfId="20477" xr:uid="{00000000-0005-0000-0000-000020060000}"/>
    <cellStyle name="Normal 6 2 2 2 2 2 2 7 4" xfId="37823" xr:uid="{00000000-0005-0000-0000-000021060000}"/>
    <cellStyle name="Normal 6 2 2 2 2 2 2 8" xfId="9004" xr:uid="{00000000-0005-0000-0000-000022060000}"/>
    <cellStyle name="Normal 6 2 2 2 2 2 2 8 2" xfId="26357" xr:uid="{00000000-0005-0000-0000-000023060000}"/>
    <cellStyle name="Normal 6 2 2 2 2 2 2 8 3" xfId="43703" xr:uid="{00000000-0005-0000-0000-000024060000}"/>
    <cellStyle name="Normal 6 2 2 2 2 2 2 9" xfId="17684" xr:uid="{00000000-0005-0000-0000-000025060000}"/>
    <cellStyle name="Normal 6 2 2 2 2 2 3" xfId="233" xr:uid="{00000000-0005-0000-0000-000026060000}"/>
    <cellStyle name="Normal 6 2 2 2 2 2 3 10" xfId="34932" xr:uid="{00000000-0005-0000-0000-000027060000}"/>
    <cellStyle name="Normal 6 2 2 2 2 2 3 2" xfId="968" xr:uid="{00000000-0005-0000-0000-000028060000}"/>
    <cellStyle name="Normal 6 2 2 2 2 2 3 2 2" xfId="2781" xr:uid="{00000000-0005-0000-0000-000029060000}"/>
    <cellStyle name="Normal 6 2 2 2 2 2 3 2 2 2" xfId="8563" xr:uid="{00000000-0005-0000-0000-00002A060000}"/>
    <cellStyle name="Normal 6 2 2 2 2 2 3 2 2 2 2" xfId="17236" xr:uid="{00000000-0005-0000-0000-00002B060000}"/>
    <cellStyle name="Normal 6 2 2 2 2 2 3 2 2 2 2 2" xfId="34589" xr:uid="{00000000-0005-0000-0000-00002C060000}"/>
    <cellStyle name="Normal 6 2 2 2 2 2 3 2 2 2 2 3" xfId="51935" xr:uid="{00000000-0005-0000-0000-00002D060000}"/>
    <cellStyle name="Normal 6 2 2 2 2 2 3 2 2 2 3" xfId="25916" xr:uid="{00000000-0005-0000-0000-00002E060000}"/>
    <cellStyle name="Normal 6 2 2 2 2 2 3 2 2 2 4" xfId="43262" xr:uid="{00000000-0005-0000-0000-00002F060000}"/>
    <cellStyle name="Normal 6 2 2 2 2 2 3 2 2 3" xfId="4594" xr:uid="{00000000-0005-0000-0000-000030060000}"/>
    <cellStyle name="Normal 6 2 2 2 2 2 3 2 2 3 2" xfId="13267" xr:uid="{00000000-0005-0000-0000-000031060000}"/>
    <cellStyle name="Normal 6 2 2 2 2 2 3 2 2 3 2 2" xfId="30620" xr:uid="{00000000-0005-0000-0000-000032060000}"/>
    <cellStyle name="Normal 6 2 2 2 2 2 3 2 2 3 2 3" xfId="47966" xr:uid="{00000000-0005-0000-0000-000033060000}"/>
    <cellStyle name="Normal 6 2 2 2 2 2 3 2 2 3 3" xfId="21947" xr:uid="{00000000-0005-0000-0000-000034060000}"/>
    <cellStyle name="Normal 6 2 2 2 2 2 3 2 2 3 4" xfId="39293" xr:uid="{00000000-0005-0000-0000-000035060000}"/>
    <cellStyle name="Normal 6 2 2 2 2 2 3 2 2 4" xfId="11454" xr:uid="{00000000-0005-0000-0000-000036060000}"/>
    <cellStyle name="Normal 6 2 2 2 2 2 3 2 2 4 2" xfId="28807" xr:uid="{00000000-0005-0000-0000-000037060000}"/>
    <cellStyle name="Normal 6 2 2 2 2 2 3 2 2 4 3" xfId="46153" xr:uid="{00000000-0005-0000-0000-000038060000}"/>
    <cellStyle name="Normal 6 2 2 2 2 2 3 2 2 5" xfId="20134" xr:uid="{00000000-0005-0000-0000-000039060000}"/>
    <cellStyle name="Normal 6 2 2 2 2 2 3 2 2 6" xfId="37480" xr:uid="{00000000-0005-0000-0000-00003A060000}"/>
    <cellStyle name="Normal 6 2 2 2 2 2 3 2 3" xfId="1703" xr:uid="{00000000-0005-0000-0000-00003B060000}"/>
    <cellStyle name="Normal 6 2 2 2 2 2 3 2 3 2" xfId="7485" xr:uid="{00000000-0005-0000-0000-00003C060000}"/>
    <cellStyle name="Normal 6 2 2 2 2 2 3 2 3 2 2" xfId="16158" xr:uid="{00000000-0005-0000-0000-00003D060000}"/>
    <cellStyle name="Normal 6 2 2 2 2 2 3 2 3 2 2 2" xfId="33511" xr:uid="{00000000-0005-0000-0000-00003E060000}"/>
    <cellStyle name="Normal 6 2 2 2 2 2 3 2 3 2 2 3" xfId="50857" xr:uid="{00000000-0005-0000-0000-00003F060000}"/>
    <cellStyle name="Normal 6 2 2 2 2 2 3 2 3 2 3" xfId="24838" xr:uid="{00000000-0005-0000-0000-000040060000}"/>
    <cellStyle name="Normal 6 2 2 2 2 2 3 2 3 2 4" xfId="42184" xr:uid="{00000000-0005-0000-0000-000041060000}"/>
    <cellStyle name="Normal 6 2 2 2 2 2 3 2 3 3" xfId="5329" xr:uid="{00000000-0005-0000-0000-000042060000}"/>
    <cellStyle name="Normal 6 2 2 2 2 2 3 2 3 3 2" xfId="14002" xr:uid="{00000000-0005-0000-0000-000043060000}"/>
    <cellStyle name="Normal 6 2 2 2 2 2 3 2 3 3 2 2" xfId="31355" xr:uid="{00000000-0005-0000-0000-000044060000}"/>
    <cellStyle name="Normal 6 2 2 2 2 2 3 2 3 3 2 3" xfId="48701" xr:uid="{00000000-0005-0000-0000-000045060000}"/>
    <cellStyle name="Normal 6 2 2 2 2 2 3 2 3 3 3" xfId="22682" xr:uid="{00000000-0005-0000-0000-000046060000}"/>
    <cellStyle name="Normal 6 2 2 2 2 2 3 2 3 3 4" xfId="40028" xr:uid="{00000000-0005-0000-0000-000047060000}"/>
    <cellStyle name="Normal 6 2 2 2 2 2 3 2 3 4" xfId="10376" xr:uid="{00000000-0005-0000-0000-000048060000}"/>
    <cellStyle name="Normal 6 2 2 2 2 2 3 2 3 4 2" xfId="27729" xr:uid="{00000000-0005-0000-0000-000049060000}"/>
    <cellStyle name="Normal 6 2 2 2 2 2 3 2 3 4 3" xfId="45075" xr:uid="{00000000-0005-0000-0000-00004A060000}"/>
    <cellStyle name="Normal 6 2 2 2 2 2 3 2 3 5" xfId="19056" xr:uid="{00000000-0005-0000-0000-00004B060000}"/>
    <cellStyle name="Normal 6 2 2 2 2 2 3 2 3 6" xfId="36402" xr:uid="{00000000-0005-0000-0000-00004C060000}"/>
    <cellStyle name="Normal 6 2 2 2 2 2 3 2 4" xfId="6750" xr:uid="{00000000-0005-0000-0000-00004D060000}"/>
    <cellStyle name="Normal 6 2 2 2 2 2 3 2 4 2" xfId="15423" xr:uid="{00000000-0005-0000-0000-00004E060000}"/>
    <cellStyle name="Normal 6 2 2 2 2 2 3 2 4 2 2" xfId="32776" xr:uid="{00000000-0005-0000-0000-00004F060000}"/>
    <cellStyle name="Normal 6 2 2 2 2 2 3 2 4 2 3" xfId="50122" xr:uid="{00000000-0005-0000-0000-000050060000}"/>
    <cellStyle name="Normal 6 2 2 2 2 2 3 2 4 3" xfId="24103" xr:uid="{00000000-0005-0000-0000-000051060000}"/>
    <cellStyle name="Normal 6 2 2 2 2 2 3 2 4 4" xfId="41449" xr:uid="{00000000-0005-0000-0000-000052060000}"/>
    <cellStyle name="Normal 6 2 2 2 2 2 3 2 5" xfId="3516" xr:uid="{00000000-0005-0000-0000-000053060000}"/>
    <cellStyle name="Normal 6 2 2 2 2 2 3 2 5 2" xfId="12189" xr:uid="{00000000-0005-0000-0000-000054060000}"/>
    <cellStyle name="Normal 6 2 2 2 2 2 3 2 5 2 2" xfId="29542" xr:uid="{00000000-0005-0000-0000-000055060000}"/>
    <cellStyle name="Normal 6 2 2 2 2 2 3 2 5 2 3" xfId="46888" xr:uid="{00000000-0005-0000-0000-000056060000}"/>
    <cellStyle name="Normal 6 2 2 2 2 2 3 2 5 3" xfId="20869" xr:uid="{00000000-0005-0000-0000-000057060000}"/>
    <cellStyle name="Normal 6 2 2 2 2 2 3 2 5 4" xfId="38215" xr:uid="{00000000-0005-0000-0000-000058060000}"/>
    <cellStyle name="Normal 6 2 2 2 2 2 3 2 6" xfId="9641" xr:uid="{00000000-0005-0000-0000-000059060000}"/>
    <cellStyle name="Normal 6 2 2 2 2 2 3 2 6 2" xfId="26994" xr:uid="{00000000-0005-0000-0000-00005A060000}"/>
    <cellStyle name="Normal 6 2 2 2 2 2 3 2 6 3" xfId="44340" xr:uid="{00000000-0005-0000-0000-00005B060000}"/>
    <cellStyle name="Normal 6 2 2 2 2 2 3 2 7" xfId="18321" xr:uid="{00000000-0005-0000-0000-00005C060000}"/>
    <cellStyle name="Normal 6 2 2 2 2 2 3 2 8" xfId="35667" xr:uid="{00000000-0005-0000-0000-00005D060000}"/>
    <cellStyle name="Normal 6 2 2 2 2 2 3 3" xfId="723" xr:uid="{00000000-0005-0000-0000-00005E060000}"/>
    <cellStyle name="Normal 6 2 2 2 2 2 3 3 2" xfId="2536" xr:uid="{00000000-0005-0000-0000-00005F060000}"/>
    <cellStyle name="Normal 6 2 2 2 2 2 3 3 2 2" xfId="8318" xr:uid="{00000000-0005-0000-0000-000060060000}"/>
    <cellStyle name="Normal 6 2 2 2 2 2 3 3 2 2 2" xfId="16991" xr:uid="{00000000-0005-0000-0000-000061060000}"/>
    <cellStyle name="Normal 6 2 2 2 2 2 3 3 2 2 2 2" xfId="34344" xr:uid="{00000000-0005-0000-0000-000062060000}"/>
    <cellStyle name="Normal 6 2 2 2 2 2 3 3 2 2 2 3" xfId="51690" xr:uid="{00000000-0005-0000-0000-000063060000}"/>
    <cellStyle name="Normal 6 2 2 2 2 2 3 3 2 2 3" xfId="25671" xr:uid="{00000000-0005-0000-0000-000064060000}"/>
    <cellStyle name="Normal 6 2 2 2 2 2 3 3 2 2 4" xfId="43017" xr:uid="{00000000-0005-0000-0000-000065060000}"/>
    <cellStyle name="Normal 6 2 2 2 2 2 3 3 2 3" xfId="5770" xr:uid="{00000000-0005-0000-0000-000066060000}"/>
    <cellStyle name="Normal 6 2 2 2 2 2 3 3 2 3 2" xfId="14443" xr:uid="{00000000-0005-0000-0000-000067060000}"/>
    <cellStyle name="Normal 6 2 2 2 2 2 3 3 2 3 2 2" xfId="31796" xr:uid="{00000000-0005-0000-0000-000068060000}"/>
    <cellStyle name="Normal 6 2 2 2 2 2 3 3 2 3 2 3" xfId="49142" xr:uid="{00000000-0005-0000-0000-000069060000}"/>
    <cellStyle name="Normal 6 2 2 2 2 2 3 3 2 3 3" xfId="23123" xr:uid="{00000000-0005-0000-0000-00006A060000}"/>
    <cellStyle name="Normal 6 2 2 2 2 2 3 3 2 3 4" xfId="40469" xr:uid="{00000000-0005-0000-0000-00006B060000}"/>
    <cellStyle name="Normal 6 2 2 2 2 2 3 3 2 4" xfId="11209" xr:uid="{00000000-0005-0000-0000-00006C060000}"/>
    <cellStyle name="Normal 6 2 2 2 2 2 3 3 2 4 2" xfId="28562" xr:uid="{00000000-0005-0000-0000-00006D060000}"/>
    <cellStyle name="Normal 6 2 2 2 2 2 3 3 2 4 3" xfId="45908" xr:uid="{00000000-0005-0000-0000-00006E060000}"/>
    <cellStyle name="Normal 6 2 2 2 2 2 3 3 2 5" xfId="19889" xr:uid="{00000000-0005-0000-0000-00006F060000}"/>
    <cellStyle name="Normal 6 2 2 2 2 2 3 3 2 6" xfId="37235" xr:uid="{00000000-0005-0000-0000-000070060000}"/>
    <cellStyle name="Normal 6 2 2 2 2 2 3 3 3" xfId="6505" xr:uid="{00000000-0005-0000-0000-000071060000}"/>
    <cellStyle name="Normal 6 2 2 2 2 2 3 3 3 2" xfId="15178" xr:uid="{00000000-0005-0000-0000-000072060000}"/>
    <cellStyle name="Normal 6 2 2 2 2 2 3 3 3 2 2" xfId="32531" xr:uid="{00000000-0005-0000-0000-000073060000}"/>
    <cellStyle name="Normal 6 2 2 2 2 2 3 3 3 2 3" xfId="49877" xr:uid="{00000000-0005-0000-0000-000074060000}"/>
    <cellStyle name="Normal 6 2 2 2 2 2 3 3 3 3" xfId="23858" xr:uid="{00000000-0005-0000-0000-000075060000}"/>
    <cellStyle name="Normal 6 2 2 2 2 2 3 3 3 4" xfId="41204" xr:uid="{00000000-0005-0000-0000-000076060000}"/>
    <cellStyle name="Normal 6 2 2 2 2 2 3 3 4" xfId="4349" xr:uid="{00000000-0005-0000-0000-000077060000}"/>
    <cellStyle name="Normal 6 2 2 2 2 2 3 3 4 2" xfId="13022" xr:uid="{00000000-0005-0000-0000-000078060000}"/>
    <cellStyle name="Normal 6 2 2 2 2 2 3 3 4 2 2" xfId="30375" xr:uid="{00000000-0005-0000-0000-000079060000}"/>
    <cellStyle name="Normal 6 2 2 2 2 2 3 3 4 2 3" xfId="47721" xr:uid="{00000000-0005-0000-0000-00007A060000}"/>
    <cellStyle name="Normal 6 2 2 2 2 2 3 3 4 3" xfId="21702" xr:uid="{00000000-0005-0000-0000-00007B060000}"/>
    <cellStyle name="Normal 6 2 2 2 2 2 3 3 4 4" xfId="39048" xr:uid="{00000000-0005-0000-0000-00007C060000}"/>
    <cellStyle name="Normal 6 2 2 2 2 2 3 3 5" xfId="9396" xr:uid="{00000000-0005-0000-0000-00007D060000}"/>
    <cellStyle name="Normal 6 2 2 2 2 2 3 3 5 2" xfId="26749" xr:uid="{00000000-0005-0000-0000-00007E060000}"/>
    <cellStyle name="Normal 6 2 2 2 2 2 3 3 5 3" xfId="44095" xr:uid="{00000000-0005-0000-0000-00007F060000}"/>
    <cellStyle name="Normal 6 2 2 2 2 2 3 3 6" xfId="18076" xr:uid="{00000000-0005-0000-0000-000080060000}"/>
    <cellStyle name="Normal 6 2 2 2 2 2 3 3 7" xfId="35422" xr:uid="{00000000-0005-0000-0000-000081060000}"/>
    <cellStyle name="Normal 6 2 2 2 2 2 3 4" xfId="2046" xr:uid="{00000000-0005-0000-0000-000082060000}"/>
    <cellStyle name="Normal 6 2 2 2 2 2 3 4 2" xfId="7828" xr:uid="{00000000-0005-0000-0000-000083060000}"/>
    <cellStyle name="Normal 6 2 2 2 2 2 3 4 2 2" xfId="16501" xr:uid="{00000000-0005-0000-0000-000084060000}"/>
    <cellStyle name="Normal 6 2 2 2 2 2 3 4 2 2 2" xfId="33854" xr:uid="{00000000-0005-0000-0000-000085060000}"/>
    <cellStyle name="Normal 6 2 2 2 2 2 3 4 2 2 3" xfId="51200" xr:uid="{00000000-0005-0000-0000-000086060000}"/>
    <cellStyle name="Normal 6 2 2 2 2 2 3 4 2 3" xfId="25181" xr:uid="{00000000-0005-0000-0000-000087060000}"/>
    <cellStyle name="Normal 6 2 2 2 2 2 3 4 2 4" xfId="42527" xr:uid="{00000000-0005-0000-0000-000088060000}"/>
    <cellStyle name="Normal 6 2 2 2 2 2 3 4 3" xfId="3859" xr:uid="{00000000-0005-0000-0000-000089060000}"/>
    <cellStyle name="Normal 6 2 2 2 2 2 3 4 3 2" xfId="12532" xr:uid="{00000000-0005-0000-0000-00008A060000}"/>
    <cellStyle name="Normal 6 2 2 2 2 2 3 4 3 2 2" xfId="29885" xr:uid="{00000000-0005-0000-0000-00008B060000}"/>
    <cellStyle name="Normal 6 2 2 2 2 2 3 4 3 2 3" xfId="47231" xr:uid="{00000000-0005-0000-0000-00008C060000}"/>
    <cellStyle name="Normal 6 2 2 2 2 2 3 4 3 3" xfId="21212" xr:uid="{00000000-0005-0000-0000-00008D060000}"/>
    <cellStyle name="Normal 6 2 2 2 2 2 3 4 3 4" xfId="38558" xr:uid="{00000000-0005-0000-0000-00008E060000}"/>
    <cellStyle name="Normal 6 2 2 2 2 2 3 4 4" xfId="10719" xr:uid="{00000000-0005-0000-0000-00008F060000}"/>
    <cellStyle name="Normal 6 2 2 2 2 2 3 4 4 2" xfId="28072" xr:uid="{00000000-0005-0000-0000-000090060000}"/>
    <cellStyle name="Normal 6 2 2 2 2 2 3 4 4 3" xfId="45418" xr:uid="{00000000-0005-0000-0000-000091060000}"/>
    <cellStyle name="Normal 6 2 2 2 2 2 3 4 5" xfId="19399" xr:uid="{00000000-0005-0000-0000-000092060000}"/>
    <cellStyle name="Normal 6 2 2 2 2 2 3 4 6" xfId="36745" xr:uid="{00000000-0005-0000-0000-000093060000}"/>
    <cellStyle name="Normal 6 2 2 2 2 2 3 5" xfId="1458" xr:uid="{00000000-0005-0000-0000-000094060000}"/>
    <cellStyle name="Normal 6 2 2 2 2 2 3 5 2" xfId="7240" xr:uid="{00000000-0005-0000-0000-000095060000}"/>
    <cellStyle name="Normal 6 2 2 2 2 2 3 5 2 2" xfId="15913" xr:uid="{00000000-0005-0000-0000-000096060000}"/>
    <cellStyle name="Normal 6 2 2 2 2 2 3 5 2 2 2" xfId="33266" xr:uid="{00000000-0005-0000-0000-000097060000}"/>
    <cellStyle name="Normal 6 2 2 2 2 2 3 5 2 2 3" xfId="50612" xr:uid="{00000000-0005-0000-0000-000098060000}"/>
    <cellStyle name="Normal 6 2 2 2 2 2 3 5 2 3" xfId="24593" xr:uid="{00000000-0005-0000-0000-000099060000}"/>
    <cellStyle name="Normal 6 2 2 2 2 2 3 5 2 4" xfId="41939" xr:uid="{00000000-0005-0000-0000-00009A060000}"/>
    <cellStyle name="Normal 6 2 2 2 2 2 3 5 3" xfId="5084" xr:uid="{00000000-0005-0000-0000-00009B060000}"/>
    <cellStyle name="Normal 6 2 2 2 2 2 3 5 3 2" xfId="13757" xr:uid="{00000000-0005-0000-0000-00009C060000}"/>
    <cellStyle name="Normal 6 2 2 2 2 2 3 5 3 2 2" xfId="31110" xr:uid="{00000000-0005-0000-0000-00009D060000}"/>
    <cellStyle name="Normal 6 2 2 2 2 2 3 5 3 2 3" xfId="48456" xr:uid="{00000000-0005-0000-0000-00009E060000}"/>
    <cellStyle name="Normal 6 2 2 2 2 2 3 5 3 3" xfId="22437" xr:uid="{00000000-0005-0000-0000-00009F060000}"/>
    <cellStyle name="Normal 6 2 2 2 2 2 3 5 3 4" xfId="39783" xr:uid="{00000000-0005-0000-0000-0000A0060000}"/>
    <cellStyle name="Normal 6 2 2 2 2 2 3 5 4" xfId="10131" xr:uid="{00000000-0005-0000-0000-0000A1060000}"/>
    <cellStyle name="Normal 6 2 2 2 2 2 3 5 4 2" xfId="27484" xr:uid="{00000000-0005-0000-0000-0000A2060000}"/>
    <cellStyle name="Normal 6 2 2 2 2 2 3 5 4 3" xfId="44830" xr:uid="{00000000-0005-0000-0000-0000A3060000}"/>
    <cellStyle name="Normal 6 2 2 2 2 2 3 5 5" xfId="18811" xr:uid="{00000000-0005-0000-0000-0000A4060000}"/>
    <cellStyle name="Normal 6 2 2 2 2 2 3 5 6" xfId="36157" xr:uid="{00000000-0005-0000-0000-0000A5060000}"/>
    <cellStyle name="Normal 6 2 2 2 2 2 3 6" xfId="6015" xr:uid="{00000000-0005-0000-0000-0000A6060000}"/>
    <cellStyle name="Normal 6 2 2 2 2 2 3 6 2" xfId="14688" xr:uid="{00000000-0005-0000-0000-0000A7060000}"/>
    <cellStyle name="Normal 6 2 2 2 2 2 3 6 2 2" xfId="32041" xr:uid="{00000000-0005-0000-0000-0000A8060000}"/>
    <cellStyle name="Normal 6 2 2 2 2 2 3 6 2 3" xfId="49387" xr:uid="{00000000-0005-0000-0000-0000A9060000}"/>
    <cellStyle name="Normal 6 2 2 2 2 2 3 6 3" xfId="23368" xr:uid="{00000000-0005-0000-0000-0000AA060000}"/>
    <cellStyle name="Normal 6 2 2 2 2 2 3 6 4" xfId="40714" xr:uid="{00000000-0005-0000-0000-0000AB060000}"/>
    <cellStyle name="Normal 6 2 2 2 2 2 3 7" xfId="3271" xr:uid="{00000000-0005-0000-0000-0000AC060000}"/>
    <cellStyle name="Normal 6 2 2 2 2 2 3 7 2" xfId="11944" xr:uid="{00000000-0005-0000-0000-0000AD060000}"/>
    <cellStyle name="Normal 6 2 2 2 2 2 3 7 2 2" xfId="29297" xr:uid="{00000000-0005-0000-0000-0000AE060000}"/>
    <cellStyle name="Normal 6 2 2 2 2 2 3 7 2 3" xfId="46643" xr:uid="{00000000-0005-0000-0000-0000AF060000}"/>
    <cellStyle name="Normal 6 2 2 2 2 2 3 7 3" xfId="20624" xr:uid="{00000000-0005-0000-0000-0000B0060000}"/>
    <cellStyle name="Normal 6 2 2 2 2 2 3 7 4" xfId="37970" xr:uid="{00000000-0005-0000-0000-0000B1060000}"/>
    <cellStyle name="Normal 6 2 2 2 2 2 3 8" xfId="8906" xr:uid="{00000000-0005-0000-0000-0000B2060000}"/>
    <cellStyle name="Normal 6 2 2 2 2 2 3 8 2" xfId="26259" xr:uid="{00000000-0005-0000-0000-0000B3060000}"/>
    <cellStyle name="Normal 6 2 2 2 2 2 3 8 3" xfId="43605" xr:uid="{00000000-0005-0000-0000-0000B4060000}"/>
    <cellStyle name="Normal 6 2 2 2 2 2 3 9" xfId="17586" xr:uid="{00000000-0005-0000-0000-0000B5060000}"/>
    <cellStyle name="Normal 6 2 2 2 2 2 4" xfId="821" xr:uid="{00000000-0005-0000-0000-0000B6060000}"/>
    <cellStyle name="Normal 6 2 2 2 2 2 4 2" xfId="2634" xr:uid="{00000000-0005-0000-0000-0000B7060000}"/>
    <cellStyle name="Normal 6 2 2 2 2 2 4 2 2" xfId="8416" xr:uid="{00000000-0005-0000-0000-0000B8060000}"/>
    <cellStyle name="Normal 6 2 2 2 2 2 4 2 2 2" xfId="17089" xr:uid="{00000000-0005-0000-0000-0000B9060000}"/>
    <cellStyle name="Normal 6 2 2 2 2 2 4 2 2 2 2" xfId="34442" xr:uid="{00000000-0005-0000-0000-0000BA060000}"/>
    <cellStyle name="Normal 6 2 2 2 2 2 4 2 2 2 3" xfId="51788" xr:uid="{00000000-0005-0000-0000-0000BB060000}"/>
    <cellStyle name="Normal 6 2 2 2 2 2 4 2 2 3" xfId="25769" xr:uid="{00000000-0005-0000-0000-0000BC060000}"/>
    <cellStyle name="Normal 6 2 2 2 2 2 4 2 2 4" xfId="43115" xr:uid="{00000000-0005-0000-0000-0000BD060000}"/>
    <cellStyle name="Normal 6 2 2 2 2 2 4 2 3" xfId="4447" xr:uid="{00000000-0005-0000-0000-0000BE060000}"/>
    <cellStyle name="Normal 6 2 2 2 2 2 4 2 3 2" xfId="13120" xr:uid="{00000000-0005-0000-0000-0000BF060000}"/>
    <cellStyle name="Normal 6 2 2 2 2 2 4 2 3 2 2" xfId="30473" xr:uid="{00000000-0005-0000-0000-0000C0060000}"/>
    <cellStyle name="Normal 6 2 2 2 2 2 4 2 3 2 3" xfId="47819" xr:uid="{00000000-0005-0000-0000-0000C1060000}"/>
    <cellStyle name="Normal 6 2 2 2 2 2 4 2 3 3" xfId="21800" xr:uid="{00000000-0005-0000-0000-0000C2060000}"/>
    <cellStyle name="Normal 6 2 2 2 2 2 4 2 3 4" xfId="39146" xr:uid="{00000000-0005-0000-0000-0000C3060000}"/>
    <cellStyle name="Normal 6 2 2 2 2 2 4 2 4" xfId="11307" xr:uid="{00000000-0005-0000-0000-0000C4060000}"/>
    <cellStyle name="Normal 6 2 2 2 2 2 4 2 4 2" xfId="28660" xr:uid="{00000000-0005-0000-0000-0000C5060000}"/>
    <cellStyle name="Normal 6 2 2 2 2 2 4 2 4 3" xfId="46006" xr:uid="{00000000-0005-0000-0000-0000C6060000}"/>
    <cellStyle name="Normal 6 2 2 2 2 2 4 2 5" xfId="19987" xr:uid="{00000000-0005-0000-0000-0000C7060000}"/>
    <cellStyle name="Normal 6 2 2 2 2 2 4 2 6" xfId="37333" xr:uid="{00000000-0005-0000-0000-0000C8060000}"/>
    <cellStyle name="Normal 6 2 2 2 2 2 4 3" xfId="1556" xr:uid="{00000000-0005-0000-0000-0000C9060000}"/>
    <cellStyle name="Normal 6 2 2 2 2 2 4 3 2" xfId="7338" xr:uid="{00000000-0005-0000-0000-0000CA060000}"/>
    <cellStyle name="Normal 6 2 2 2 2 2 4 3 2 2" xfId="16011" xr:uid="{00000000-0005-0000-0000-0000CB060000}"/>
    <cellStyle name="Normal 6 2 2 2 2 2 4 3 2 2 2" xfId="33364" xr:uid="{00000000-0005-0000-0000-0000CC060000}"/>
    <cellStyle name="Normal 6 2 2 2 2 2 4 3 2 2 3" xfId="50710" xr:uid="{00000000-0005-0000-0000-0000CD060000}"/>
    <cellStyle name="Normal 6 2 2 2 2 2 4 3 2 3" xfId="24691" xr:uid="{00000000-0005-0000-0000-0000CE060000}"/>
    <cellStyle name="Normal 6 2 2 2 2 2 4 3 2 4" xfId="42037" xr:uid="{00000000-0005-0000-0000-0000CF060000}"/>
    <cellStyle name="Normal 6 2 2 2 2 2 4 3 3" xfId="5182" xr:uid="{00000000-0005-0000-0000-0000D0060000}"/>
    <cellStyle name="Normal 6 2 2 2 2 2 4 3 3 2" xfId="13855" xr:uid="{00000000-0005-0000-0000-0000D1060000}"/>
    <cellStyle name="Normal 6 2 2 2 2 2 4 3 3 2 2" xfId="31208" xr:uid="{00000000-0005-0000-0000-0000D2060000}"/>
    <cellStyle name="Normal 6 2 2 2 2 2 4 3 3 2 3" xfId="48554" xr:uid="{00000000-0005-0000-0000-0000D3060000}"/>
    <cellStyle name="Normal 6 2 2 2 2 2 4 3 3 3" xfId="22535" xr:uid="{00000000-0005-0000-0000-0000D4060000}"/>
    <cellStyle name="Normal 6 2 2 2 2 2 4 3 3 4" xfId="39881" xr:uid="{00000000-0005-0000-0000-0000D5060000}"/>
    <cellStyle name="Normal 6 2 2 2 2 2 4 3 4" xfId="10229" xr:uid="{00000000-0005-0000-0000-0000D6060000}"/>
    <cellStyle name="Normal 6 2 2 2 2 2 4 3 4 2" xfId="27582" xr:uid="{00000000-0005-0000-0000-0000D7060000}"/>
    <cellStyle name="Normal 6 2 2 2 2 2 4 3 4 3" xfId="44928" xr:uid="{00000000-0005-0000-0000-0000D8060000}"/>
    <cellStyle name="Normal 6 2 2 2 2 2 4 3 5" xfId="18909" xr:uid="{00000000-0005-0000-0000-0000D9060000}"/>
    <cellStyle name="Normal 6 2 2 2 2 2 4 3 6" xfId="36255" xr:uid="{00000000-0005-0000-0000-0000DA060000}"/>
    <cellStyle name="Normal 6 2 2 2 2 2 4 4" xfId="6603" xr:uid="{00000000-0005-0000-0000-0000DB060000}"/>
    <cellStyle name="Normal 6 2 2 2 2 2 4 4 2" xfId="15276" xr:uid="{00000000-0005-0000-0000-0000DC060000}"/>
    <cellStyle name="Normal 6 2 2 2 2 2 4 4 2 2" xfId="32629" xr:uid="{00000000-0005-0000-0000-0000DD060000}"/>
    <cellStyle name="Normal 6 2 2 2 2 2 4 4 2 3" xfId="49975" xr:uid="{00000000-0005-0000-0000-0000DE060000}"/>
    <cellStyle name="Normal 6 2 2 2 2 2 4 4 3" xfId="23956" xr:uid="{00000000-0005-0000-0000-0000DF060000}"/>
    <cellStyle name="Normal 6 2 2 2 2 2 4 4 4" xfId="41302" xr:uid="{00000000-0005-0000-0000-0000E0060000}"/>
    <cellStyle name="Normal 6 2 2 2 2 2 4 5" xfId="3369" xr:uid="{00000000-0005-0000-0000-0000E1060000}"/>
    <cellStyle name="Normal 6 2 2 2 2 2 4 5 2" xfId="12042" xr:uid="{00000000-0005-0000-0000-0000E2060000}"/>
    <cellStyle name="Normal 6 2 2 2 2 2 4 5 2 2" xfId="29395" xr:uid="{00000000-0005-0000-0000-0000E3060000}"/>
    <cellStyle name="Normal 6 2 2 2 2 2 4 5 2 3" xfId="46741" xr:uid="{00000000-0005-0000-0000-0000E4060000}"/>
    <cellStyle name="Normal 6 2 2 2 2 2 4 5 3" xfId="20722" xr:uid="{00000000-0005-0000-0000-0000E5060000}"/>
    <cellStyle name="Normal 6 2 2 2 2 2 4 5 4" xfId="38068" xr:uid="{00000000-0005-0000-0000-0000E6060000}"/>
    <cellStyle name="Normal 6 2 2 2 2 2 4 6" xfId="9494" xr:uid="{00000000-0005-0000-0000-0000E7060000}"/>
    <cellStyle name="Normal 6 2 2 2 2 2 4 6 2" xfId="26847" xr:uid="{00000000-0005-0000-0000-0000E8060000}"/>
    <cellStyle name="Normal 6 2 2 2 2 2 4 6 3" xfId="44193" xr:uid="{00000000-0005-0000-0000-0000E9060000}"/>
    <cellStyle name="Normal 6 2 2 2 2 2 4 7" xfId="18174" xr:uid="{00000000-0005-0000-0000-0000EA060000}"/>
    <cellStyle name="Normal 6 2 2 2 2 2 4 8" xfId="35520" xr:uid="{00000000-0005-0000-0000-0000EB060000}"/>
    <cellStyle name="Normal 6 2 2 2 2 2 5" xfId="478" xr:uid="{00000000-0005-0000-0000-0000EC060000}"/>
    <cellStyle name="Normal 6 2 2 2 2 2 5 2" xfId="2291" xr:uid="{00000000-0005-0000-0000-0000ED060000}"/>
    <cellStyle name="Normal 6 2 2 2 2 2 5 2 2" xfId="8073" xr:uid="{00000000-0005-0000-0000-0000EE060000}"/>
    <cellStyle name="Normal 6 2 2 2 2 2 5 2 2 2" xfId="16746" xr:uid="{00000000-0005-0000-0000-0000EF060000}"/>
    <cellStyle name="Normal 6 2 2 2 2 2 5 2 2 2 2" xfId="34099" xr:uid="{00000000-0005-0000-0000-0000F0060000}"/>
    <cellStyle name="Normal 6 2 2 2 2 2 5 2 2 2 3" xfId="51445" xr:uid="{00000000-0005-0000-0000-0000F1060000}"/>
    <cellStyle name="Normal 6 2 2 2 2 2 5 2 2 3" xfId="25426" xr:uid="{00000000-0005-0000-0000-0000F2060000}"/>
    <cellStyle name="Normal 6 2 2 2 2 2 5 2 2 4" xfId="42772" xr:uid="{00000000-0005-0000-0000-0000F3060000}"/>
    <cellStyle name="Normal 6 2 2 2 2 2 5 2 3" xfId="5574" xr:uid="{00000000-0005-0000-0000-0000F4060000}"/>
    <cellStyle name="Normal 6 2 2 2 2 2 5 2 3 2" xfId="14247" xr:uid="{00000000-0005-0000-0000-0000F5060000}"/>
    <cellStyle name="Normal 6 2 2 2 2 2 5 2 3 2 2" xfId="31600" xr:uid="{00000000-0005-0000-0000-0000F6060000}"/>
    <cellStyle name="Normal 6 2 2 2 2 2 5 2 3 2 3" xfId="48946" xr:uid="{00000000-0005-0000-0000-0000F7060000}"/>
    <cellStyle name="Normal 6 2 2 2 2 2 5 2 3 3" xfId="22927" xr:uid="{00000000-0005-0000-0000-0000F8060000}"/>
    <cellStyle name="Normal 6 2 2 2 2 2 5 2 3 4" xfId="40273" xr:uid="{00000000-0005-0000-0000-0000F9060000}"/>
    <cellStyle name="Normal 6 2 2 2 2 2 5 2 4" xfId="10964" xr:uid="{00000000-0005-0000-0000-0000FA060000}"/>
    <cellStyle name="Normal 6 2 2 2 2 2 5 2 4 2" xfId="28317" xr:uid="{00000000-0005-0000-0000-0000FB060000}"/>
    <cellStyle name="Normal 6 2 2 2 2 2 5 2 4 3" xfId="45663" xr:uid="{00000000-0005-0000-0000-0000FC060000}"/>
    <cellStyle name="Normal 6 2 2 2 2 2 5 2 5" xfId="19644" xr:uid="{00000000-0005-0000-0000-0000FD060000}"/>
    <cellStyle name="Normal 6 2 2 2 2 2 5 2 6" xfId="36990" xr:uid="{00000000-0005-0000-0000-0000FE060000}"/>
    <cellStyle name="Normal 6 2 2 2 2 2 5 3" xfId="6260" xr:uid="{00000000-0005-0000-0000-0000FF060000}"/>
    <cellStyle name="Normal 6 2 2 2 2 2 5 3 2" xfId="14933" xr:uid="{00000000-0005-0000-0000-000000070000}"/>
    <cellStyle name="Normal 6 2 2 2 2 2 5 3 2 2" xfId="32286" xr:uid="{00000000-0005-0000-0000-000001070000}"/>
    <cellStyle name="Normal 6 2 2 2 2 2 5 3 2 3" xfId="49632" xr:uid="{00000000-0005-0000-0000-000002070000}"/>
    <cellStyle name="Normal 6 2 2 2 2 2 5 3 3" xfId="23613" xr:uid="{00000000-0005-0000-0000-000003070000}"/>
    <cellStyle name="Normal 6 2 2 2 2 2 5 3 4" xfId="40959" xr:uid="{00000000-0005-0000-0000-000004070000}"/>
    <cellStyle name="Normal 6 2 2 2 2 2 5 4" xfId="4104" xr:uid="{00000000-0005-0000-0000-000005070000}"/>
    <cellStyle name="Normal 6 2 2 2 2 2 5 4 2" xfId="12777" xr:uid="{00000000-0005-0000-0000-000006070000}"/>
    <cellStyle name="Normal 6 2 2 2 2 2 5 4 2 2" xfId="30130" xr:uid="{00000000-0005-0000-0000-000007070000}"/>
    <cellStyle name="Normal 6 2 2 2 2 2 5 4 2 3" xfId="47476" xr:uid="{00000000-0005-0000-0000-000008070000}"/>
    <cellStyle name="Normal 6 2 2 2 2 2 5 4 3" xfId="21457" xr:uid="{00000000-0005-0000-0000-000009070000}"/>
    <cellStyle name="Normal 6 2 2 2 2 2 5 4 4" xfId="38803" xr:uid="{00000000-0005-0000-0000-00000A070000}"/>
    <cellStyle name="Normal 6 2 2 2 2 2 5 5" xfId="9151" xr:uid="{00000000-0005-0000-0000-00000B070000}"/>
    <cellStyle name="Normal 6 2 2 2 2 2 5 5 2" xfId="26504" xr:uid="{00000000-0005-0000-0000-00000C070000}"/>
    <cellStyle name="Normal 6 2 2 2 2 2 5 5 3" xfId="43850" xr:uid="{00000000-0005-0000-0000-00000D070000}"/>
    <cellStyle name="Normal 6 2 2 2 2 2 5 6" xfId="17831" xr:uid="{00000000-0005-0000-0000-00000E070000}"/>
    <cellStyle name="Normal 6 2 2 2 2 2 5 7" xfId="35177" xr:uid="{00000000-0005-0000-0000-00000F070000}"/>
    <cellStyle name="Normal 6 2 2 2 2 2 6" xfId="1899" xr:uid="{00000000-0005-0000-0000-000010070000}"/>
    <cellStyle name="Normal 6 2 2 2 2 2 6 2" xfId="7681" xr:uid="{00000000-0005-0000-0000-000011070000}"/>
    <cellStyle name="Normal 6 2 2 2 2 2 6 2 2" xfId="16354" xr:uid="{00000000-0005-0000-0000-000012070000}"/>
    <cellStyle name="Normal 6 2 2 2 2 2 6 2 2 2" xfId="33707" xr:uid="{00000000-0005-0000-0000-000013070000}"/>
    <cellStyle name="Normal 6 2 2 2 2 2 6 2 2 3" xfId="51053" xr:uid="{00000000-0005-0000-0000-000014070000}"/>
    <cellStyle name="Normal 6 2 2 2 2 2 6 2 3" xfId="25034" xr:uid="{00000000-0005-0000-0000-000015070000}"/>
    <cellStyle name="Normal 6 2 2 2 2 2 6 2 4" xfId="42380" xr:uid="{00000000-0005-0000-0000-000016070000}"/>
    <cellStyle name="Normal 6 2 2 2 2 2 6 3" xfId="3712" xr:uid="{00000000-0005-0000-0000-000017070000}"/>
    <cellStyle name="Normal 6 2 2 2 2 2 6 3 2" xfId="12385" xr:uid="{00000000-0005-0000-0000-000018070000}"/>
    <cellStyle name="Normal 6 2 2 2 2 2 6 3 2 2" xfId="29738" xr:uid="{00000000-0005-0000-0000-000019070000}"/>
    <cellStyle name="Normal 6 2 2 2 2 2 6 3 2 3" xfId="47084" xr:uid="{00000000-0005-0000-0000-00001A070000}"/>
    <cellStyle name="Normal 6 2 2 2 2 2 6 3 3" xfId="21065" xr:uid="{00000000-0005-0000-0000-00001B070000}"/>
    <cellStyle name="Normal 6 2 2 2 2 2 6 3 4" xfId="38411" xr:uid="{00000000-0005-0000-0000-00001C070000}"/>
    <cellStyle name="Normal 6 2 2 2 2 2 6 4" xfId="10572" xr:uid="{00000000-0005-0000-0000-00001D070000}"/>
    <cellStyle name="Normal 6 2 2 2 2 2 6 4 2" xfId="27925" xr:uid="{00000000-0005-0000-0000-00001E070000}"/>
    <cellStyle name="Normal 6 2 2 2 2 2 6 4 3" xfId="45271" xr:uid="{00000000-0005-0000-0000-00001F070000}"/>
    <cellStyle name="Normal 6 2 2 2 2 2 6 5" xfId="19252" xr:uid="{00000000-0005-0000-0000-000020070000}"/>
    <cellStyle name="Normal 6 2 2 2 2 2 6 6" xfId="36598" xr:uid="{00000000-0005-0000-0000-000021070000}"/>
    <cellStyle name="Normal 6 2 2 2 2 2 7" xfId="1213" xr:uid="{00000000-0005-0000-0000-000022070000}"/>
    <cellStyle name="Normal 6 2 2 2 2 2 7 2" xfId="6995" xr:uid="{00000000-0005-0000-0000-000023070000}"/>
    <cellStyle name="Normal 6 2 2 2 2 2 7 2 2" xfId="15668" xr:uid="{00000000-0005-0000-0000-000024070000}"/>
    <cellStyle name="Normal 6 2 2 2 2 2 7 2 2 2" xfId="33021" xr:uid="{00000000-0005-0000-0000-000025070000}"/>
    <cellStyle name="Normal 6 2 2 2 2 2 7 2 2 3" xfId="50367" xr:uid="{00000000-0005-0000-0000-000026070000}"/>
    <cellStyle name="Normal 6 2 2 2 2 2 7 2 3" xfId="24348" xr:uid="{00000000-0005-0000-0000-000027070000}"/>
    <cellStyle name="Normal 6 2 2 2 2 2 7 2 4" xfId="41694" xr:uid="{00000000-0005-0000-0000-000028070000}"/>
    <cellStyle name="Normal 6 2 2 2 2 2 7 3" xfId="4839" xr:uid="{00000000-0005-0000-0000-000029070000}"/>
    <cellStyle name="Normal 6 2 2 2 2 2 7 3 2" xfId="13512" xr:uid="{00000000-0005-0000-0000-00002A070000}"/>
    <cellStyle name="Normal 6 2 2 2 2 2 7 3 2 2" xfId="30865" xr:uid="{00000000-0005-0000-0000-00002B070000}"/>
    <cellStyle name="Normal 6 2 2 2 2 2 7 3 2 3" xfId="48211" xr:uid="{00000000-0005-0000-0000-00002C070000}"/>
    <cellStyle name="Normal 6 2 2 2 2 2 7 3 3" xfId="22192" xr:uid="{00000000-0005-0000-0000-00002D070000}"/>
    <cellStyle name="Normal 6 2 2 2 2 2 7 3 4" xfId="39538" xr:uid="{00000000-0005-0000-0000-00002E070000}"/>
    <cellStyle name="Normal 6 2 2 2 2 2 7 4" xfId="9886" xr:uid="{00000000-0005-0000-0000-00002F070000}"/>
    <cellStyle name="Normal 6 2 2 2 2 2 7 4 2" xfId="27239" xr:uid="{00000000-0005-0000-0000-000030070000}"/>
    <cellStyle name="Normal 6 2 2 2 2 2 7 4 3" xfId="44585" xr:uid="{00000000-0005-0000-0000-000031070000}"/>
    <cellStyle name="Normal 6 2 2 2 2 2 7 5" xfId="18566" xr:uid="{00000000-0005-0000-0000-000032070000}"/>
    <cellStyle name="Normal 6 2 2 2 2 2 7 6" xfId="35912" xr:uid="{00000000-0005-0000-0000-000033070000}"/>
    <cellStyle name="Normal 6 2 2 2 2 2 8" xfId="5868" xr:uid="{00000000-0005-0000-0000-000034070000}"/>
    <cellStyle name="Normal 6 2 2 2 2 2 8 2" xfId="14541" xr:uid="{00000000-0005-0000-0000-000035070000}"/>
    <cellStyle name="Normal 6 2 2 2 2 2 8 2 2" xfId="31894" xr:uid="{00000000-0005-0000-0000-000036070000}"/>
    <cellStyle name="Normal 6 2 2 2 2 2 8 2 3" xfId="49240" xr:uid="{00000000-0005-0000-0000-000037070000}"/>
    <cellStyle name="Normal 6 2 2 2 2 2 8 3" xfId="23221" xr:uid="{00000000-0005-0000-0000-000038070000}"/>
    <cellStyle name="Normal 6 2 2 2 2 2 8 4" xfId="40567" xr:uid="{00000000-0005-0000-0000-000039070000}"/>
    <cellStyle name="Normal 6 2 2 2 2 2 9" xfId="3026" xr:uid="{00000000-0005-0000-0000-00003A070000}"/>
    <cellStyle name="Normal 6 2 2 2 2 2 9 2" xfId="11699" xr:uid="{00000000-0005-0000-0000-00003B070000}"/>
    <cellStyle name="Normal 6 2 2 2 2 2 9 2 2" xfId="29052" xr:uid="{00000000-0005-0000-0000-00003C070000}"/>
    <cellStyle name="Normal 6 2 2 2 2 2 9 2 3" xfId="46398" xr:uid="{00000000-0005-0000-0000-00003D070000}"/>
    <cellStyle name="Normal 6 2 2 2 2 2 9 3" xfId="20379" xr:uid="{00000000-0005-0000-0000-00003E070000}"/>
    <cellStyle name="Normal 6 2 2 2 2 2 9 4" xfId="37725" xr:uid="{00000000-0005-0000-0000-00003F070000}"/>
    <cellStyle name="Normal 6 2 2 2 2 3" xfId="184" xr:uid="{00000000-0005-0000-0000-000040070000}"/>
    <cellStyle name="Normal 6 2 2 2 2 3 10" xfId="17537" xr:uid="{00000000-0005-0000-0000-000041070000}"/>
    <cellStyle name="Normal 6 2 2 2 2 3 11" xfId="34883" xr:uid="{00000000-0005-0000-0000-000042070000}"/>
    <cellStyle name="Normal 6 2 2 2 2 3 2" xfId="674" xr:uid="{00000000-0005-0000-0000-000043070000}"/>
    <cellStyle name="Normal 6 2 2 2 2 3 2 2" xfId="2487" xr:uid="{00000000-0005-0000-0000-000044070000}"/>
    <cellStyle name="Normal 6 2 2 2 2 3 2 2 2" xfId="8269" xr:uid="{00000000-0005-0000-0000-000045070000}"/>
    <cellStyle name="Normal 6 2 2 2 2 3 2 2 2 2" xfId="16942" xr:uid="{00000000-0005-0000-0000-000046070000}"/>
    <cellStyle name="Normal 6 2 2 2 2 3 2 2 2 2 2" xfId="34295" xr:uid="{00000000-0005-0000-0000-000047070000}"/>
    <cellStyle name="Normal 6 2 2 2 2 3 2 2 2 2 3" xfId="51641" xr:uid="{00000000-0005-0000-0000-000048070000}"/>
    <cellStyle name="Normal 6 2 2 2 2 3 2 2 2 3" xfId="25622" xr:uid="{00000000-0005-0000-0000-000049070000}"/>
    <cellStyle name="Normal 6 2 2 2 2 3 2 2 2 4" xfId="42968" xr:uid="{00000000-0005-0000-0000-00004A070000}"/>
    <cellStyle name="Normal 6 2 2 2 2 3 2 2 3" xfId="4300" xr:uid="{00000000-0005-0000-0000-00004B070000}"/>
    <cellStyle name="Normal 6 2 2 2 2 3 2 2 3 2" xfId="12973" xr:uid="{00000000-0005-0000-0000-00004C070000}"/>
    <cellStyle name="Normal 6 2 2 2 2 3 2 2 3 2 2" xfId="30326" xr:uid="{00000000-0005-0000-0000-00004D070000}"/>
    <cellStyle name="Normal 6 2 2 2 2 3 2 2 3 2 3" xfId="47672" xr:uid="{00000000-0005-0000-0000-00004E070000}"/>
    <cellStyle name="Normal 6 2 2 2 2 3 2 2 3 3" xfId="21653" xr:uid="{00000000-0005-0000-0000-00004F070000}"/>
    <cellStyle name="Normal 6 2 2 2 2 3 2 2 3 4" xfId="38999" xr:uid="{00000000-0005-0000-0000-000050070000}"/>
    <cellStyle name="Normal 6 2 2 2 2 3 2 2 4" xfId="11160" xr:uid="{00000000-0005-0000-0000-000051070000}"/>
    <cellStyle name="Normal 6 2 2 2 2 3 2 2 4 2" xfId="28513" xr:uid="{00000000-0005-0000-0000-000052070000}"/>
    <cellStyle name="Normal 6 2 2 2 2 3 2 2 4 3" xfId="45859" xr:uid="{00000000-0005-0000-0000-000053070000}"/>
    <cellStyle name="Normal 6 2 2 2 2 3 2 2 5" xfId="19840" xr:uid="{00000000-0005-0000-0000-000054070000}"/>
    <cellStyle name="Normal 6 2 2 2 2 3 2 2 6" xfId="37186" xr:uid="{00000000-0005-0000-0000-000055070000}"/>
    <cellStyle name="Normal 6 2 2 2 2 3 2 3" xfId="1409" xr:uid="{00000000-0005-0000-0000-000056070000}"/>
    <cellStyle name="Normal 6 2 2 2 2 3 2 3 2" xfId="7191" xr:uid="{00000000-0005-0000-0000-000057070000}"/>
    <cellStyle name="Normal 6 2 2 2 2 3 2 3 2 2" xfId="15864" xr:uid="{00000000-0005-0000-0000-000058070000}"/>
    <cellStyle name="Normal 6 2 2 2 2 3 2 3 2 2 2" xfId="33217" xr:uid="{00000000-0005-0000-0000-000059070000}"/>
    <cellStyle name="Normal 6 2 2 2 2 3 2 3 2 2 3" xfId="50563" xr:uid="{00000000-0005-0000-0000-00005A070000}"/>
    <cellStyle name="Normal 6 2 2 2 2 3 2 3 2 3" xfId="24544" xr:uid="{00000000-0005-0000-0000-00005B070000}"/>
    <cellStyle name="Normal 6 2 2 2 2 3 2 3 2 4" xfId="41890" xr:uid="{00000000-0005-0000-0000-00005C070000}"/>
    <cellStyle name="Normal 6 2 2 2 2 3 2 3 3" xfId="5035" xr:uid="{00000000-0005-0000-0000-00005D070000}"/>
    <cellStyle name="Normal 6 2 2 2 2 3 2 3 3 2" xfId="13708" xr:uid="{00000000-0005-0000-0000-00005E070000}"/>
    <cellStyle name="Normal 6 2 2 2 2 3 2 3 3 2 2" xfId="31061" xr:uid="{00000000-0005-0000-0000-00005F070000}"/>
    <cellStyle name="Normal 6 2 2 2 2 3 2 3 3 2 3" xfId="48407" xr:uid="{00000000-0005-0000-0000-000060070000}"/>
    <cellStyle name="Normal 6 2 2 2 2 3 2 3 3 3" xfId="22388" xr:uid="{00000000-0005-0000-0000-000061070000}"/>
    <cellStyle name="Normal 6 2 2 2 2 3 2 3 3 4" xfId="39734" xr:uid="{00000000-0005-0000-0000-000062070000}"/>
    <cellStyle name="Normal 6 2 2 2 2 3 2 3 4" xfId="10082" xr:uid="{00000000-0005-0000-0000-000063070000}"/>
    <cellStyle name="Normal 6 2 2 2 2 3 2 3 4 2" xfId="27435" xr:uid="{00000000-0005-0000-0000-000064070000}"/>
    <cellStyle name="Normal 6 2 2 2 2 3 2 3 4 3" xfId="44781" xr:uid="{00000000-0005-0000-0000-000065070000}"/>
    <cellStyle name="Normal 6 2 2 2 2 3 2 3 5" xfId="18762" xr:uid="{00000000-0005-0000-0000-000066070000}"/>
    <cellStyle name="Normal 6 2 2 2 2 3 2 3 6" xfId="36108" xr:uid="{00000000-0005-0000-0000-000067070000}"/>
    <cellStyle name="Normal 6 2 2 2 2 3 2 4" xfId="6456" xr:uid="{00000000-0005-0000-0000-000068070000}"/>
    <cellStyle name="Normal 6 2 2 2 2 3 2 4 2" xfId="15129" xr:uid="{00000000-0005-0000-0000-000069070000}"/>
    <cellStyle name="Normal 6 2 2 2 2 3 2 4 2 2" xfId="32482" xr:uid="{00000000-0005-0000-0000-00006A070000}"/>
    <cellStyle name="Normal 6 2 2 2 2 3 2 4 2 3" xfId="49828" xr:uid="{00000000-0005-0000-0000-00006B070000}"/>
    <cellStyle name="Normal 6 2 2 2 2 3 2 4 3" xfId="23809" xr:uid="{00000000-0005-0000-0000-00006C070000}"/>
    <cellStyle name="Normal 6 2 2 2 2 3 2 4 4" xfId="41155" xr:uid="{00000000-0005-0000-0000-00006D070000}"/>
    <cellStyle name="Normal 6 2 2 2 2 3 2 5" xfId="3222" xr:uid="{00000000-0005-0000-0000-00006E070000}"/>
    <cellStyle name="Normal 6 2 2 2 2 3 2 5 2" xfId="11895" xr:uid="{00000000-0005-0000-0000-00006F070000}"/>
    <cellStyle name="Normal 6 2 2 2 2 3 2 5 2 2" xfId="29248" xr:uid="{00000000-0005-0000-0000-000070070000}"/>
    <cellStyle name="Normal 6 2 2 2 2 3 2 5 2 3" xfId="46594" xr:uid="{00000000-0005-0000-0000-000071070000}"/>
    <cellStyle name="Normal 6 2 2 2 2 3 2 5 3" xfId="20575" xr:uid="{00000000-0005-0000-0000-000072070000}"/>
    <cellStyle name="Normal 6 2 2 2 2 3 2 5 4" xfId="37921" xr:uid="{00000000-0005-0000-0000-000073070000}"/>
    <cellStyle name="Normal 6 2 2 2 2 3 2 6" xfId="9347" xr:uid="{00000000-0005-0000-0000-000074070000}"/>
    <cellStyle name="Normal 6 2 2 2 2 3 2 6 2" xfId="26700" xr:uid="{00000000-0005-0000-0000-000075070000}"/>
    <cellStyle name="Normal 6 2 2 2 2 3 2 6 3" xfId="44046" xr:uid="{00000000-0005-0000-0000-000076070000}"/>
    <cellStyle name="Normal 6 2 2 2 2 3 2 7" xfId="18027" xr:uid="{00000000-0005-0000-0000-000077070000}"/>
    <cellStyle name="Normal 6 2 2 2 2 3 2 8" xfId="35373" xr:uid="{00000000-0005-0000-0000-000078070000}"/>
    <cellStyle name="Normal 6 2 2 2 2 3 3" xfId="919" xr:uid="{00000000-0005-0000-0000-000079070000}"/>
    <cellStyle name="Normal 6 2 2 2 2 3 3 2" xfId="2732" xr:uid="{00000000-0005-0000-0000-00007A070000}"/>
    <cellStyle name="Normal 6 2 2 2 2 3 3 2 2" xfId="8514" xr:uid="{00000000-0005-0000-0000-00007B070000}"/>
    <cellStyle name="Normal 6 2 2 2 2 3 3 2 2 2" xfId="17187" xr:uid="{00000000-0005-0000-0000-00007C070000}"/>
    <cellStyle name="Normal 6 2 2 2 2 3 3 2 2 2 2" xfId="34540" xr:uid="{00000000-0005-0000-0000-00007D070000}"/>
    <cellStyle name="Normal 6 2 2 2 2 3 3 2 2 2 3" xfId="51886" xr:uid="{00000000-0005-0000-0000-00007E070000}"/>
    <cellStyle name="Normal 6 2 2 2 2 3 3 2 2 3" xfId="25867" xr:uid="{00000000-0005-0000-0000-00007F070000}"/>
    <cellStyle name="Normal 6 2 2 2 2 3 3 2 2 4" xfId="43213" xr:uid="{00000000-0005-0000-0000-000080070000}"/>
    <cellStyle name="Normal 6 2 2 2 2 3 3 2 3" xfId="4545" xr:uid="{00000000-0005-0000-0000-000081070000}"/>
    <cellStyle name="Normal 6 2 2 2 2 3 3 2 3 2" xfId="13218" xr:uid="{00000000-0005-0000-0000-000082070000}"/>
    <cellStyle name="Normal 6 2 2 2 2 3 3 2 3 2 2" xfId="30571" xr:uid="{00000000-0005-0000-0000-000083070000}"/>
    <cellStyle name="Normal 6 2 2 2 2 3 3 2 3 2 3" xfId="47917" xr:uid="{00000000-0005-0000-0000-000084070000}"/>
    <cellStyle name="Normal 6 2 2 2 2 3 3 2 3 3" xfId="21898" xr:uid="{00000000-0005-0000-0000-000085070000}"/>
    <cellStyle name="Normal 6 2 2 2 2 3 3 2 3 4" xfId="39244" xr:uid="{00000000-0005-0000-0000-000086070000}"/>
    <cellStyle name="Normal 6 2 2 2 2 3 3 2 4" xfId="11405" xr:uid="{00000000-0005-0000-0000-000087070000}"/>
    <cellStyle name="Normal 6 2 2 2 2 3 3 2 4 2" xfId="28758" xr:uid="{00000000-0005-0000-0000-000088070000}"/>
    <cellStyle name="Normal 6 2 2 2 2 3 3 2 4 3" xfId="46104" xr:uid="{00000000-0005-0000-0000-000089070000}"/>
    <cellStyle name="Normal 6 2 2 2 2 3 3 2 5" xfId="20085" xr:uid="{00000000-0005-0000-0000-00008A070000}"/>
    <cellStyle name="Normal 6 2 2 2 2 3 3 2 6" xfId="37431" xr:uid="{00000000-0005-0000-0000-00008B070000}"/>
    <cellStyle name="Normal 6 2 2 2 2 3 3 3" xfId="1654" xr:uid="{00000000-0005-0000-0000-00008C070000}"/>
    <cellStyle name="Normal 6 2 2 2 2 3 3 3 2" xfId="7436" xr:uid="{00000000-0005-0000-0000-00008D070000}"/>
    <cellStyle name="Normal 6 2 2 2 2 3 3 3 2 2" xfId="16109" xr:uid="{00000000-0005-0000-0000-00008E070000}"/>
    <cellStyle name="Normal 6 2 2 2 2 3 3 3 2 2 2" xfId="33462" xr:uid="{00000000-0005-0000-0000-00008F070000}"/>
    <cellStyle name="Normal 6 2 2 2 2 3 3 3 2 2 3" xfId="50808" xr:uid="{00000000-0005-0000-0000-000090070000}"/>
    <cellStyle name="Normal 6 2 2 2 2 3 3 3 2 3" xfId="24789" xr:uid="{00000000-0005-0000-0000-000091070000}"/>
    <cellStyle name="Normal 6 2 2 2 2 3 3 3 2 4" xfId="42135" xr:uid="{00000000-0005-0000-0000-000092070000}"/>
    <cellStyle name="Normal 6 2 2 2 2 3 3 3 3" xfId="5280" xr:uid="{00000000-0005-0000-0000-000093070000}"/>
    <cellStyle name="Normal 6 2 2 2 2 3 3 3 3 2" xfId="13953" xr:uid="{00000000-0005-0000-0000-000094070000}"/>
    <cellStyle name="Normal 6 2 2 2 2 3 3 3 3 2 2" xfId="31306" xr:uid="{00000000-0005-0000-0000-000095070000}"/>
    <cellStyle name="Normal 6 2 2 2 2 3 3 3 3 2 3" xfId="48652" xr:uid="{00000000-0005-0000-0000-000096070000}"/>
    <cellStyle name="Normal 6 2 2 2 2 3 3 3 3 3" xfId="22633" xr:uid="{00000000-0005-0000-0000-000097070000}"/>
    <cellStyle name="Normal 6 2 2 2 2 3 3 3 3 4" xfId="39979" xr:uid="{00000000-0005-0000-0000-000098070000}"/>
    <cellStyle name="Normal 6 2 2 2 2 3 3 3 4" xfId="10327" xr:uid="{00000000-0005-0000-0000-000099070000}"/>
    <cellStyle name="Normal 6 2 2 2 2 3 3 3 4 2" xfId="27680" xr:uid="{00000000-0005-0000-0000-00009A070000}"/>
    <cellStyle name="Normal 6 2 2 2 2 3 3 3 4 3" xfId="45026" xr:uid="{00000000-0005-0000-0000-00009B070000}"/>
    <cellStyle name="Normal 6 2 2 2 2 3 3 3 5" xfId="19007" xr:uid="{00000000-0005-0000-0000-00009C070000}"/>
    <cellStyle name="Normal 6 2 2 2 2 3 3 3 6" xfId="36353" xr:uid="{00000000-0005-0000-0000-00009D070000}"/>
    <cellStyle name="Normal 6 2 2 2 2 3 3 4" xfId="6701" xr:uid="{00000000-0005-0000-0000-00009E070000}"/>
    <cellStyle name="Normal 6 2 2 2 2 3 3 4 2" xfId="15374" xr:uid="{00000000-0005-0000-0000-00009F070000}"/>
    <cellStyle name="Normal 6 2 2 2 2 3 3 4 2 2" xfId="32727" xr:uid="{00000000-0005-0000-0000-0000A0070000}"/>
    <cellStyle name="Normal 6 2 2 2 2 3 3 4 2 3" xfId="50073" xr:uid="{00000000-0005-0000-0000-0000A1070000}"/>
    <cellStyle name="Normal 6 2 2 2 2 3 3 4 3" xfId="24054" xr:uid="{00000000-0005-0000-0000-0000A2070000}"/>
    <cellStyle name="Normal 6 2 2 2 2 3 3 4 4" xfId="41400" xr:uid="{00000000-0005-0000-0000-0000A3070000}"/>
    <cellStyle name="Normal 6 2 2 2 2 3 3 5" xfId="3467" xr:uid="{00000000-0005-0000-0000-0000A4070000}"/>
    <cellStyle name="Normal 6 2 2 2 2 3 3 5 2" xfId="12140" xr:uid="{00000000-0005-0000-0000-0000A5070000}"/>
    <cellStyle name="Normal 6 2 2 2 2 3 3 5 2 2" xfId="29493" xr:uid="{00000000-0005-0000-0000-0000A6070000}"/>
    <cellStyle name="Normal 6 2 2 2 2 3 3 5 2 3" xfId="46839" xr:uid="{00000000-0005-0000-0000-0000A7070000}"/>
    <cellStyle name="Normal 6 2 2 2 2 3 3 5 3" xfId="20820" xr:uid="{00000000-0005-0000-0000-0000A8070000}"/>
    <cellStyle name="Normal 6 2 2 2 2 3 3 5 4" xfId="38166" xr:uid="{00000000-0005-0000-0000-0000A9070000}"/>
    <cellStyle name="Normal 6 2 2 2 2 3 3 6" xfId="9592" xr:uid="{00000000-0005-0000-0000-0000AA070000}"/>
    <cellStyle name="Normal 6 2 2 2 2 3 3 6 2" xfId="26945" xr:uid="{00000000-0005-0000-0000-0000AB070000}"/>
    <cellStyle name="Normal 6 2 2 2 2 3 3 6 3" xfId="44291" xr:uid="{00000000-0005-0000-0000-0000AC070000}"/>
    <cellStyle name="Normal 6 2 2 2 2 3 3 7" xfId="18272" xr:uid="{00000000-0005-0000-0000-0000AD070000}"/>
    <cellStyle name="Normal 6 2 2 2 2 3 3 8" xfId="35618" xr:uid="{00000000-0005-0000-0000-0000AE070000}"/>
    <cellStyle name="Normal 6 2 2 2 2 3 4" xfId="429" xr:uid="{00000000-0005-0000-0000-0000AF070000}"/>
    <cellStyle name="Normal 6 2 2 2 2 3 4 2" xfId="2242" xr:uid="{00000000-0005-0000-0000-0000B0070000}"/>
    <cellStyle name="Normal 6 2 2 2 2 3 4 2 2" xfId="8024" xr:uid="{00000000-0005-0000-0000-0000B1070000}"/>
    <cellStyle name="Normal 6 2 2 2 2 3 4 2 2 2" xfId="16697" xr:uid="{00000000-0005-0000-0000-0000B2070000}"/>
    <cellStyle name="Normal 6 2 2 2 2 3 4 2 2 2 2" xfId="34050" xr:uid="{00000000-0005-0000-0000-0000B3070000}"/>
    <cellStyle name="Normal 6 2 2 2 2 3 4 2 2 2 3" xfId="51396" xr:uid="{00000000-0005-0000-0000-0000B4070000}"/>
    <cellStyle name="Normal 6 2 2 2 2 3 4 2 2 3" xfId="25377" xr:uid="{00000000-0005-0000-0000-0000B5070000}"/>
    <cellStyle name="Normal 6 2 2 2 2 3 4 2 2 4" xfId="42723" xr:uid="{00000000-0005-0000-0000-0000B6070000}"/>
    <cellStyle name="Normal 6 2 2 2 2 3 4 2 3" xfId="5525" xr:uid="{00000000-0005-0000-0000-0000B7070000}"/>
    <cellStyle name="Normal 6 2 2 2 2 3 4 2 3 2" xfId="14198" xr:uid="{00000000-0005-0000-0000-0000B8070000}"/>
    <cellStyle name="Normal 6 2 2 2 2 3 4 2 3 2 2" xfId="31551" xr:uid="{00000000-0005-0000-0000-0000B9070000}"/>
    <cellStyle name="Normal 6 2 2 2 2 3 4 2 3 2 3" xfId="48897" xr:uid="{00000000-0005-0000-0000-0000BA070000}"/>
    <cellStyle name="Normal 6 2 2 2 2 3 4 2 3 3" xfId="22878" xr:uid="{00000000-0005-0000-0000-0000BB070000}"/>
    <cellStyle name="Normal 6 2 2 2 2 3 4 2 3 4" xfId="40224" xr:uid="{00000000-0005-0000-0000-0000BC070000}"/>
    <cellStyle name="Normal 6 2 2 2 2 3 4 2 4" xfId="10915" xr:uid="{00000000-0005-0000-0000-0000BD070000}"/>
    <cellStyle name="Normal 6 2 2 2 2 3 4 2 4 2" xfId="28268" xr:uid="{00000000-0005-0000-0000-0000BE070000}"/>
    <cellStyle name="Normal 6 2 2 2 2 3 4 2 4 3" xfId="45614" xr:uid="{00000000-0005-0000-0000-0000BF070000}"/>
    <cellStyle name="Normal 6 2 2 2 2 3 4 2 5" xfId="19595" xr:uid="{00000000-0005-0000-0000-0000C0070000}"/>
    <cellStyle name="Normal 6 2 2 2 2 3 4 2 6" xfId="36941" xr:uid="{00000000-0005-0000-0000-0000C1070000}"/>
    <cellStyle name="Normal 6 2 2 2 2 3 4 3" xfId="6211" xr:uid="{00000000-0005-0000-0000-0000C2070000}"/>
    <cellStyle name="Normal 6 2 2 2 2 3 4 3 2" xfId="14884" xr:uid="{00000000-0005-0000-0000-0000C3070000}"/>
    <cellStyle name="Normal 6 2 2 2 2 3 4 3 2 2" xfId="32237" xr:uid="{00000000-0005-0000-0000-0000C4070000}"/>
    <cellStyle name="Normal 6 2 2 2 2 3 4 3 2 3" xfId="49583" xr:uid="{00000000-0005-0000-0000-0000C5070000}"/>
    <cellStyle name="Normal 6 2 2 2 2 3 4 3 3" xfId="23564" xr:uid="{00000000-0005-0000-0000-0000C6070000}"/>
    <cellStyle name="Normal 6 2 2 2 2 3 4 3 4" xfId="40910" xr:uid="{00000000-0005-0000-0000-0000C7070000}"/>
    <cellStyle name="Normal 6 2 2 2 2 3 4 4" xfId="4055" xr:uid="{00000000-0005-0000-0000-0000C8070000}"/>
    <cellStyle name="Normal 6 2 2 2 2 3 4 4 2" xfId="12728" xr:uid="{00000000-0005-0000-0000-0000C9070000}"/>
    <cellStyle name="Normal 6 2 2 2 2 3 4 4 2 2" xfId="30081" xr:uid="{00000000-0005-0000-0000-0000CA070000}"/>
    <cellStyle name="Normal 6 2 2 2 2 3 4 4 2 3" xfId="47427" xr:uid="{00000000-0005-0000-0000-0000CB070000}"/>
    <cellStyle name="Normal 6 2 2 2 2 3 4 4 3" xfId="21408" xr:uid="{00000000-0005-0000-0000-0000CC070000}"/>
    <cellStyle name="Normal 6 2 2 2 2 3 4 4 4" xfId="38754" xr:uid="{00000000-0005-0000-0000-0000CD070000}"/>
    <cellStyle name="Normal 6 2 2 2 2 3 4 5" xfId="9102" xr:uid="{00000000-0005-0000-0000-0000CE070000}"/>
    <cellStyle name="Normal 6 2 2 2 2 3 4 5 2" xfId="26455" xr:uid="{00000000-0005-0000-0000-0000CF070000}"/>
    <cellStyle name="Normal 6 2 2 2 2 3 4 5 3" xfId="43801" xr:uid="{00000000-0005-0000-0000-0000D0070000}"/>
    <cellStyle name="Normal 6 2 2 2 2 3 4 6" xfId="17782" xr:uid="{00000000-0005-0000-0000-0000D1070000}"/>
    <cellStyle name="Normal 6 2 2 2 2 3 4 7" xfId="35128" xr:uid="{00000000-0005-0000-0000-0000D2070000}"/>
    <cellStyle name="Normal 6 2 2 2 2 3 5" xfId="1997" xr:uid="{00000000-0005-0000-0000-0000D3070000}"/>
    <cellStyle name="Normal 6 2 2 2 2 3 5 2" xfId="7779" xr:uid="{00000000-0005-0000-0000-0000D4070000}"/>
    <cellStyle name="Normal 6 2 2 2 2 3 5 2 2" xfId="16452" xr:uid="{00000000-0005-0000-0000-0000D5070000}"/>
    <cellStyle name="Normal 6 2 2 2 2 3 5 2 2 2" xfId="33805" xr:uid="{00000000-0005-0000-0000-0000D6070000}"/>
    <cellStyle name="Normal 6 2 2 2 2 3 5 2 2 3" xfId="51151" xr:uid="{00000000-0005-0000-0000-0000D7070000}"/>
    <cellStyle name="Normal 6 2 2 2 2 3 5 2 3" xfId="25132" xr:uid="{00000000-0005-0000-0000-0000D8070000}"/>
    <cellStyle name="Normal 6 2 2 2 2 3 5 2 4" xfId="42478" xr:uid="{00000000-0005-0000-0000-0000D9070000}"/>
    <cellStyle name="Normal 6 2 2 2 2 3 5 3" xfId="3810" xr:uid="{00000000-0005-0000-0000-0000DA070000}"/>
    <cellStyle name="Normal 6 2 2 2 2 3 5 3 2" xfId="12483" xr:uid="{00000000-0005-0000-0000-0000DB070000}"/>
    <cellStyle name="Normal 6 2 2 2 2 3 5 3 2 2" xfId="29836" xr:uid="{00000000-0005-0000-0000-0000DC070000}"/>
    <cellStyle name="Normal 6 2 2 2 2 3 5 3 2 3" xfId="47182" xr:uid="{00000000-0005-0000-0000-0000DD070000}"/>
    <cellStyle name="Normal 6 2 2 2 2 3 5 3 3" xfId="21163" xr:uid="{00000000-0005-0000-0000-0000DE070000}"/>
    <cellStyle name="Normal 6 2 2 2 2 3 5 3 4" xfId="38509" xr:uid="{00000000-0005-0000-0000-0000DF070000}"/>
    <cellStyle name="Normal 6 2 2 2 2 3 5 4" xfId="10670" xr:uid="{00000000-0005-0000-0000-0000E0070000}"/>
    <cellStyle name="Normal 6 2 2 2 2 3 5 4 2" xfId="28023" xr:uid="{00000000-0005-0000-0000-0000E1070000}"/>
    <cellStyle name="Normal 6 2 2 2 2 3 5 4 3" xfId="45369" xr:uid="{00000000-0005-0000-0000-0000E2070000}"/>
    <cellStyle name="Normal 6 2 2 2 2 3 5 5" xfId="19350" xr:uid="{00000000-0005-0000-0000-0000E3070000}"/>
    <cellStyle name="Normal 6 2 2 2 2 3 5 6" xfId="36696" xr:uid="{00000000-0005-0000-0000-0000E4070000}"/>
    <cellStyle name="Normal 6 2 2 2 2 3 6" xfId="1164" xr:uid="{00000000-0005-0000-0000-0000E5070000}"/>
    <cellStyle name="Normal 6 2 2 2 2 3 6 2" xfId="6946" xr:uid="{00000000-0005-0000-0000-0000E6070000}"/>
    <cellStyle name="Normal 6 2 2 2 2 3 6 2 2" xfId="15619" xr:uid="{00000000-0005-0000-0000-0000E7070000}"/>
    <cellStyle name="Normal 6 2 2 2 2 3 6 2 2 2" xfId="32972" xr:uid="{00000000-0005-0000-0000-0000E8070000}"/>
    <cellStyle name="Normal 6 2 2 2 2 3 6 2 2 3" xfId="50318" xr:uid="{00000000-0005-0000-0000-0000E9070000}"/>
    <cellStyle name="Normal 6 2 2 2 2 3 6 2 3" xfId="24299" xr:uid="{00000000-0005-0000-0000-0000EA070000}"/>
    <cellStyle name="Normal 6 2 2 2 2 3 6 2 4" xfId="41645" xr:uid="{00000000-0005-0000-0000-0000EB070000}"/>
    <cellStyle name="Normal 6 2 2 2 2 3 6 3" xfId="4790" xr:uid="{00000000-0005-0000-0000-0000EC070000}"/>
    <cellStyle name="Normal 6 2 2 2 2 3 6 3 2" xfId="13463" xr:uid="{00000000-0005-0000-0000-0000ED070000}"/>
    <cellStyle name="Normal 6 2 2 2 2 3 6 3 2 2" xfId="30816" xr:uid="{00000000-0005-0000-0000-0000EE070000}"/>
    <cellStyle name="Normal 6 2 2 2 2 3 6 3 2 3" xfId="48162" xr:uid="{00000000-0005-0000-0000-0000EF070000}"/>
    <cellStyle name="Normal 6 2 2 2 2 3 6 3 3" xfId="22143" xr:uid="{00000000-0005-0000-0000-0000F0070000}"/>
    <cellStyle name="Normal 6 2 2 2 2 3 6 3 4" xfId="39489" xr:uid="{00000000-0005-0000-0000-0000F1070000}"/>
    <cellStyle name="Normal 6 2 2 2 2 3 6 4" xfId="9837" xr:uid="{00000000-0005-0000-0000-0000F2070000}"/>
    <cellStyle name="Normal 6 2 2 2 2 3 6 4 2" xfId="27190" xr:uid="{00000000-0005-0000-0000-0000F3070000}"/>
    <cellStyle name="Normal 6 2 2 2 2 3 6 4 3" xfId="44536" xr:uid="{00000000-0005-0000-0000-0000F4070000}"/>
    <cellStyle name="Normal 6 2 2 2 2 3 6 5" xfId="18517" xr:uid="{00000000-0005-0000-0000-0000F5070000}"/>
    <cellStyle name="Normal 6 2 2 2 2 3 6 6" xfId="35863" xr:uid="{00000000-0005-0000-0000-0000F6070000}"/>
    <cellStyle name="Normal 6 2 2 2 2 3 7" xfId="5966" xr:uid="{00000000-0005-0000-0000-0000F7070000}"/>
    <cellStyle name="Normal 6 2 2 2 2 3 7 2" xfId="14639" xr:uid="{00000000-0005-0000-0000-0000F8070000}"/>
    <cellStyle name="Normal 6 2 2 2 2 3 7 2 2" xfId="31992" xr:uid="{00000000-0005-0000-0000-0000F9070000}"/>
    <cellStyle name="Normal 6 2 2 2 2 3 7 2 3" xfId="49338" xr:uid="{00000000-0005-0000-0000-0000FA070000}"/>
    <cellStyle name="Normal 6 2 2 2 2 3 7 3" xfId="23319" xr:uid="{00000000-0005-0000-0000-0000FB070000}"/>
    <cellStyle name="Normal 6 2 2 2 2 3 7 4" xfId="40665" xr:uid="{00000000-0005-0000-0000-0000FC070000}"/>
    <cellStyle name="Normal 6 2 2 2 2 3 8" xfId="2977" xr:uid="{00000000-0005-0000-0000-0000FD070000}"/>
    <cellStyle name="Normal 6 2 2 2 2 3 8 2" xfId="11650" xr:uid="{00000000-0005-0000-0000-0000FE070000}"/>
    <cellStyle name="Normal 6 2 2 2 2 3 8 2 2" xfId="29003" xr:uid="{00000000-0005-0000-0000-0000FF070000}"/>
    <cellStyle name="Normal 6 2 2 2 2 3 8 2 3" xfId="46349" xr:uid="{00000000-0005-0000-0000-000000080000}"/>
    <cellStyle name="Normal 6 2 2 2 2 3 8 3" xfId="20330" xr:uid="{00000000-0005-0000-0000-000001080000}"/>
    <cellStyle name="Normal 6 2 2 2 2 3 8 4" xfId="37676" xr:uid="{00000000-0005-0000-0000-000002080000}"/>
    <cellStyle name="Normal 6 2 2 2 2 3 9" xfId="8857" xr:uid="{00000000-0005-0000-0000-000003080000}"/>
    <cellStyle name="Normal 6 2 2 2 2 3 9 2" xfId="26210" xr:uid="{00000000-0005-0000-0000-000004080000}"/>
    <cellStyle name="Normal 6 2 2 2 2 3 9 3" xfId="43556" xr:uid="{00000000-0005-0000-0000-000005080000}"/>
    <cellStyle name="Normal 6 2 2 2 2 4" xfId="282" xr:uid="{00000000-0005-0000-0000-000006080000}"/>
    <cellStyle name="Normal 6 2 2 2 2 4 10" xfId="34981" xr:uid="{00000000-0005-0000-0000-000007080000}"/>
    <cellStyle name="Normal 6 2 2 2 2 4 2" xfId="1017" xr:uid="{00000000-0005-0000-0000-000008080000}"/>
    <cellStyle name="Normal 6 2 2 2 2 4 2 2" xfId="2830" xr:uid="{00000000-0005-0000-0000-000009080000}"/>
    <cellStyle name="Normal 6 2 2 2 2 4 2 2 2" xfId="8612" xr:uid="{00000000-0005-0000-0000-00000A080000}"/>
    <cellStyle name="Normal 6 2 2 2 2 4 2 2 2 2" xfId="17285" xr:uid="{00000000-0005-0000-0000-00000B080000}"/>
    <cellStyle name="Normal 6 2 2 2 2 4 2 2 2 2 2" xfId="34638" xr:uid="{00000000-0005-0000-0000-00000C080000}"/>
    <cellStyle name="Normal 6 2 2 2 2 4 2 2 2 2 3" xfId="51984" xr:uid="{00000000-0005-0000-0000-00000D080000}"/>
    <cellStyle name="Normal 6 2 2 2 2 4 2 2 2 3" xfId="25965" xr:uid="{00000000-0005-0000-0000-00000E080000}"/>
    <cellStyle name="Normal 6 2 2 2 2 4 2 2 2 4" xfId="43311" xr:uid="{00000000-0005-0000-0000-00000F080000}"/>
    <cellStyle name="Normal 6 2 2 2 2 4 2 2 3" xfId="4643" xr:uid="{00000000-0005-0000-0000-000010080000}"/>
    <cellStyle name="Normal 6 2 2 2 2 4 2 2 3 2" xfId="13316" xr:uid="{00000000-0005-0000-0000-000011080000}"/>
    <cellStyle name="Normal 6 2 2 2 2 4 2 2 3 2 2" xfId="30669" xr:uid="{00000000-0005-0000-0000-000012080000}"/>
    <cellStyle name="Normal 6 2 2 2 2 4 2 2 3 2 3" xfId="48015" xr:uid="{00000000-0005-0000-0000-000013080000}"/>
    <cellStyle name="Normal 6 2 2 2 2 4 2 2 3 3" xfId="21996" xr:uid="{00000000-0005-0000-0000-000014080000}"/>
    <cellStyle name="Normal 6 2 2 2 2 4 2 2 3 4" xfId="39342" xr:uid="{00000000-0005-0000-0000-000015080000}"/>
    <cellStyle name="Normal 6 2 2 2 2 4 2 2 4" xfId="11503" xr:uid="{00000000-0005-0000-0000-000016080000}"/>
    <cellStyle name="Normal 6 2 2 2 2 4 2 2 4 2" xfId="28856" xr:uid="{00000000-0005-0000-0000-000017080000}"/>
    <cellStyle name="Normal 6 2 2 2 2 4 2 2 4 3" xfId="46202" xr:uid="{00000000-0005-0000-0000-000018080000}"/>
    <cellStyle name="Normal 6 2 2 2 2 4 2 2 5" xfId="20183" xr:uid="{00000000-0005-0000-0000-000019080000}"/>
    <cellStyle name="Normal 6 2 2 2 2 4 2 2 6" xfId="37529" xr:uid="{00000000-0005-0000-0000-00001A080000}"/>
    <cellStyle name="Normal 6 2 2 2 2 4 2 3" xfId="1752" xr:uid="{00000000-0005-0000-0000-00001B080000}"/>
    <cellStyle name="Normal 6 2 2 2 2 4 2 3 2" xfId="7534" xr:uid="{00000000-0005-0000-0000-00001C080000}"/>
    <cellStyle name="Normal 6 2 2 2 2 4 2 3 2 2" xfId="16207" xr:uid="{00000000-0005-0000-0000-00001D080000}"/>
    <cellStyle name="Normal 6 2 2 2 2 4 2 3 2 2 2" xfId="33560" xr:uid="{00000000-0005-0000-0000-00001E080000}"/>
    <cellStyle name="Normal 6 2 2 2 2 4 2 3 2 2 3" xfId="50906" xr:uid="{00000000-0005-0000-0000-00001F080000}"/>
    <cellStyle name="Normal 6 2 2 2 2 4 2 3 2 3" xfId="24887" xr:uid="{00000000-0005-0000-0000-000020080000}"/>
    <cellStyle name="Normal 6 2 2 2 2 4 2 3 2 4" xfId="42233" xr:uid="{00000000-0005-0000-0000-000021080000}"/>
    <cellStyle name="Normal 6 2 2 2 2 4 2 3 3" xfId="5378" xr:uid="{00000000-0005-0000-0000-000022080000}"/>
    <cellStyle name="Normal 6 2 2 2 2 4 2 3 3 2" xfId="14051" xr:uid="{00000000-0005-0000-0000-000023080000}"/>
    <cellStyle name="Normal 6 2 2 2 2 4 2 3 3 2 2" xfId="31404" xr:uid="{00000000-0005-0000-0000-000024080000}"/>
    <cellStyle name="Normal 6 2 2 2 2 4 2 3 3 2 3" xfId="48750" xr:uid="{00000000-0005-0000-0000-000025080000}"/>
    <cellStyle name="Normal 6 2 2 2 2 4 2 3 3 3" xfId="22731" xr:uid="{00000000-0005-0000-0000-000026080000}"/>
    <cellStyle name="Normal 6 2 2 2 2 4 2 3 3 4" xfId="40077" xr:uid="{00000000-0005-0000-0000-000027080000}"/>
    <cellStyle name="Normal 6 2 2 2 2 4 2 3 4" xfId="10425" xr:uid="{00000000-0005-0000-0000-000028080000}"/>
    <cellStyle name="Normal 6 2 2 2 2 4 2 3 4 2" xfId="27778" xr:uid="{00000000-0005-0000-0000-000029080000}"/>
    <cellStyle name="Normal 6 2 2 2 2 4 2 3 4 3" xfId="45124" xr:uid="{00000000-0005-0000-0000-00002A080000}"/>
    <cellStyle name="Normal 6 2 2 2 2 4 2 3 5" xfId="19105" xr:uid="{00000000-0005-0000-0000-00002B080000}"/>
    <cellStyle name="Normal 6 2 2 2 2 4 2 3 6" xfId="36451" xr:uid="{00000000-0005-0000-0000-00002C080000}"/>
    <cellStyle name="Normal 6 2 2 2 2 4 2 4" xfId="6799" xr:uid="{00000000-0005-0000-0000-00002D080000}"/>
    <cellStyle name="Normal 6 2 2 2 2 4 2 4 2" xfId="15472" xr:uid="{00000000-0005-0000-0000-00002E080000}"/>
    <cellStyle name="Normal 6 2 2 2 2 4 2 4 2 2" xfId="32825" xr:uid="{00000000-0005-0000-0000-00002F080000}"/>
    <cellStyle name="Normal 6 2 2 2 2 4 2 4 2 3" xfId="50171" xr:uid="{00000000-0005-0000-0000-000030080000}"/>
    <cellStyle name="Normal 6 2 2 2 2 4 2 4 3" xfId="24152" xr:uid="{00000000-0005-0000-0000-000031080000}"/>
    <cellStyle name="Normal 6 2 2 2 2 4 2 4 4" xfId="41498" xr:uid="{00000000-0005-0000-0000-000032080000}"/>
    <cellStyle name="Normal 6 2 2 2 2 4 2 5" xfId="3565" xr:uid="{00000000-0005-0000-0000-000033080000}"/>
    <cellStyle name="Normal 6 2 2 2 2 4 2 5 2" xfId="12238" xr:uid="{00000000-0005-0000-0000-000034080000}"/>
    <cellStyle name="Normal 6 2 2 2 2 4 2 5 2 2" xfId="29591" xr:uid="{00000000-0005-0000-0000-000035080000}"/>
    <cellStyle name="Normal 6 2 2 2 2 4 2 5 2 3" xfId="46937" xr:uid="{00000000-0005-0000-0000-000036080000}"/>
    <cellStyle name="Normal 6 2 2 2 2 4 2 5 3" xfId="20918" xr:uid="{00000000-0005-0000-0000-000037080000}"/>
    <cellStyle name="Normal 6 2 2 2 2 4 2 5 4" xfId="38264" xr:uid="{00000000-0005-0000-0000-000038080000}"/>
    <cellStyle name="Normal 6 2 2 2 2 4 2 6" xfId="9690" xr:uid="{00000000-0005-0000-0000-000039080000}"/>
    <cellStyle name="Normal 6 2 2 2 2 4 2 6 2" xfId="27043" xr:uid="{00000000-0005-0000-0000-00003A080000}"/>
    <cellStyle name="Normal 6 2 2 2 2 4 2 6 3" xfId="44389" xr:uid="{00000000-0005-0000-0000-00003B080000}"/>
    <cellStyle name="Normal 6 2 2 2 2 4 2 7" xfId="18370" xr:uid="{00000000-0005-0000-0000-00003C080000}"/>
    <cellStyle name="Normal 6 2 2 2 2 4 2 8" xfId="35716" xr:uid="{00000000-0005-0000-0000-00003D080000}"/>
    <cellStyle name="Normal 6 2 2 2 2 4 3" xfId="527" xr:uid="{00000000-0005-0000-0000-00003E080000}"/>
    <cellStyle name="Normal 6 2 2 2 2 4 3 2" xfId="2340" xr:uid="{00000000-0005-0000-0000-00003F080000}"/>
    <cellStyle name="Normal 6 2 2 2 2 4 3 2 2" xfId="8122" xr:uid="{00000000-0005-0000-0000-000040080000}"/>
    <cellStyle name="Normal 6 2 2 2 2 4 3 2 2 2" xfId="16795" xr:uid="{00000000-0005-0000-0000-000041080000}"/>
    <cellStyle name="Normal 6 2 2 2 2 4 3 2 2 2 2" xfId="34148" xr:uid="{00000000-0005-0000-0000-000042080000}"/>
    <cellStyle name="Normal 6 2 2 2 2 4 3 2 2 2 3" xfId="51494" xr:uid="{00000000-0005-0000-0000-000043080000}"/>
    <cellStyle name="Normal 6 2 2 2 2 4 3 2 2 3" xfId="25475" xr:uid="{00000000-0005-0000-0000-000044080000}"/>
    <cellStyle name="Normal 6 2 2 2 2 4 3 2 2 4" xfId="42821" xr:uid="{00000000-0005-0000-0000-000045080000}"/>
    <cellStyle name="Normal 6 2 2 2 2 4 3 2 3" xfId="5623" xr:uid="{00000000-0005-0000-0000-000046080000}"/>
    <cellStyle name="Normal 6 2 2 2 2 4 3 2 3 2" xfId="14296" xr:uid="{00000000-0005-0000-0000-000047080000}"/>
    <cellStyle name="Normal 6 2 2 2 2 4 3 2 3 2 2" xfId="31649" xr:uid="{00000000-0005-0000-0000-000048080000}"/>
    <cellStyle name="Normal 6 2 2 2 2 4 3 2 3 2 3" xfId="48995" xr:uid="{00000000-0005-0000-0000-000049080000}"/>
    <cellStyle name="Normal 6 2 2 2 2 4 3 2 3 3" xfId="22976" xr:uid="{00000000-0005-0000-0000-00004A080000}"/>
    <cellStyle name="Normal 6 2 2 2 2 4 3 2 3 4" xfId="40322" xr:uid="{00000000-0005-0000-0000-00004B080000}"/>
    <cellStyle name="Normal 6 2 2 2 2 4 3 2 4" xfId="11013" xr:uid="{00000000-0005-0000-0000-00004C080000}"/>
    <cellStyle name="Normal 6 2 2 2 2 4 3 2 4 2" xfId="28366" xr:uid="{00000000-0005-0000-0000-00004D080000}"/>
    <cellStyle name="Normal 6 2 2 2 2 4 3 2 4 3" xfId="45712" xr:uid="{00000000-0005-0000-0000-00004E080000}"/>
    <cellStyle name="Normal 6 2 2 2 2 4 3 2 5" xfId="19693" xr:uid="{00000000-0005-0000-0000-00004F080000}"/>
    <cellStyle name="Normal 6 2 2 2 2 4 3 2 6" xfId="37039" xr:uid="{00000000-0005-0000-0000-000050080000}"/>
    <cellStyle name="Normal 6 2 2 2 2 4 3 3" xfId="6309" xr:uid="{00000000-0005-0000-0000-000051080000}"/>
    <cellStyle name="Normal 6 2 2 2 2 4 3 3 2" xfId="14982" xr:uid="{00000000-0005-0000-0000-000052080000}"/>
    <cellStyle name="Normal 6 2 2 2 2 4 3 3 2 2" xfId="32335" xr:uid="{00000000-0005-0000-0000-000053080000}"/>
    <cellStyle name="Normal 6 2 2 2 2 4 3 3 2 3" xfId="49681" xr:uid="{00000000-0005-0000-0000-000054080000}"/>
    <cellStyle name="Normal 6 2 2 2 2 4 3 3 3" xfId="23662" xr:uid="{00000000-0005-0000-0000-000055080000}"/>
    <cellStyle name="Normal 6 2 2 2 2 4 3 3 4" xfId="41008" xr:uid="{00000000-0005-0000-0000-000056080000}"/>
    <cellStyle name="Normal 6 2 2 2 2 4 3 4" xfId="4153" xr:uid="{00000000-0005-0000-0000-000057080000}"/>
    <cellStyle name="Normal 6 2 2 2 2 4 3 4 2" xfId="12826" xr:uid="{00000000-0005-0000-0000-000058080000}"/>
    <cellStyle name="Normal 6 2 2 2 2 4 3 4 2 2" xfId="30179" xr:uid="{00000000-0005-0000-0000-000059080000}"/>
    <cellStyle name="Normal 6 2 2 2 2 4 3 4 2 3" xfId="47525" xr:uid="{00000000-0005-0000-0000-00005A080000}"/>
    <cellStyle name="Normal 6 2 2 2 2 4 3 4 3" xfId="21506" xr:uid="{00000000-0005-0000-0000-00005B080000}"/>
    <cellStyle name="Normal 6 2 2 2 2 4 3 4 4" xfId="38852" xr:uid="{00000000-0005-0000-0000-00005C080000}"/>
    <cellStyle name="Normal 6 2 2 2 2 4 3 5" xfId="9200" xr:uid="{00000000-0005-0000-0000-00005D080000}"/>
    <cellStyle name="Normal 6 2 2 2 2 4 3 5 2" xfId="26553" xr:uid="{00000000-0005-0000-0000-00005E080000}"/>
    <cellStyle name="Normal 6 2 2 2 2 4 3 5 3" xfId="43899" xr:uid="{00000000-0005-0000-0000-00005F080000}"/>
    <cellStyle name="Normal 6 2 2 2 2 4 3 6" xfId="17880" xr:uid="{00000000-0005-0000-0000-000060080000}"/>
    <cellStyle name="Normal 6 2 2 2 2 4 3 7" xfId="35226" xr:uid="{00000000-0005-0000-0000-000061080000}"/>
    <cellStyle name="Normal 6 2 2 2 2 4 4" xfId="2095" xr:uid="{00000000-0005-0000-0000-000062080000}"/>
    <cellStyle name="Normal 6 2 2 2 2 4 4 2" xfId="7877" xr:uid="{00000000-0005-0000-0000-000063080000}"/>
    <cellStyle name="Normal 6 2 2 2 2 4 4 2 2" xfId="16550" xr:uid="{00000000-0005-0000-0000-000064080000}"/>
    <cellStyle name="Normal 6 2 2 2 2 4 4 2 2 2" xfId="33903" xr:uid="{00000000-0005-0000-0000-000065080000}"/>
    <cellStyle name="Normal 6 2 2 2 2 4 4 2 2 3" xfId="51249" xr:uid="{00000000-0005-0000-0000-000066080000}"/>
    <cellStyle name="Normal 6 2 2 2 2 4 4 2 3" xfId="25230" xr:uid="{00000000-0005-0000-0000-000067080000}"/>
    <cellStyle name="Normal 6 2 2 2 2 4 4 2 4" xfId="42576" xr:uid="{00000000-0005-0000-0000-000068080000}"/>
    <cellStyle name="Normal 6 2 2 2 2 4 4 3" xfId="3908" xr:uid="{00000000-0005-0000-0000-000069080000}"/>
    <cellStyle name="Normal 6 2 2 2 2 4 4 3 2" xfId="12581" xr:uid="{00000000-0005-0000-0000-00006A080000}"/>
    <cellStyle name="Normal 6 2 2 2 2 4 4 3 2 2" xfId="29934" xr:uid="{00000000-0005-0000-0000-00006B080000}"/>
    <cellStyle name="Normal 6 2 2 2 2 4 4 3 2 3" xfId="47280" xr:uid="{00000000-0005-0000-0000-00006C080000}"/>
    <cellStyle name="Normal 6 2 2 2 2 4 4 3 3" xfId="21261" xr:uid="{00000000-0005-0000-0000-00006D080000}"/>
    <cellStyle name="Normal 6 2 2 2 2 4 4 3 4" xfId="38607" xr:uid="{00000000-0005-0000-0000-00006E080000}"/>
    <cellStyle name="Normal 6 2 2 2 2 4 4 4" xfId="10768" xr:uid="{00000000-0005-0000-0000-00006F080000}"/>
    <cellStyle name="Normal 6 2 2 2 2 4 4 4 2" xfId="28121" xr:uid="{00000000-0005-0000-0000-000070080000}"/>
    <cellStyle name="Normal 6 2 2 2 2 4 4 4 3" xfId="45467" xr:uid="{00000000-0005-0000-0000-000071080000}"/>
    <cellStyle name="Normal 6 2 2 2 2 4 4 5" xfId="19448" xr:uid="{00000000-0005-0000-0000-000072080000}"/>
    <cellStyle name="Normal 6 2 2 2 2 4 4 6" xfId="36794" xr:uid="{00000000-0005-0000-0000-000073080000}"/>
    <cellStyle name="Normal 6 2 2 2 2 4 5" xfId="1262" xr:uid="{00000000-0005-0000-0000-000074080000}"/>
    <cellStyle name="Normal 6 2 2 2 2 4 5 2" xfId="7044" xr:uid="{00000000-0005-0000-0000-000075080000}"/>
    <cellStyle name="Normal 6 2 2 2 2 4 5 2 2" xfId="15717" xr:uid="{00000000-0005-0000-0000-000076080000}"/>
    <cellStyle name="Normal 6 2 2 2 2 4 5 2 2 2" xfId="33070" xr:uid="{00000000-0005-0000-0000-000077080000}"/>
    <cellStyle name="Normal 6 2 2 2 2 4 5 2 2 3" xfId="50416" xr:uid="{00000000-0005-0000-0000-000078080000}"/>
    <cellStyle name="Normal 6 2 2 2 2 4 5 2 3" xfId="24397" xr:uid="{00000000-0005-0000-0000-000079080000}"/>
    <cellStyle name="Normal 6 2 2 2 2 4 5 2 4" xfId="41743" xr:uid="{00000000-0005-0000-0000-00007A080000}"/>
    <cellStyle name="Normal 6 2 2 2 2 4 5 3" xfId="4888" xr:uid="{00000000-0005-0000-0000-00007B080000}"/>
    <cellStyle name="Normal 6 2 2 2 2 4 5 3 2" xfId="13561" xr:uid="{00000000-0005-0000-0000-00007C080000}"/>
    <cellStyle name="Normal 6 2 2 2 2 4 5 3 2 2" xfId="30914" xr:uid="{00000000-0005-0000-0000-00007D080000}"/>
    <cellStyle name="Normal 6 2 2 2 2 4 5 3 2 3" xfId="48260" xr:uid="{00000000-0005-0000-0000-00007E080000}"/>
    <cellStyle name="Normal 6 2 2 2 2 4 5 3 3" xfId="22241" xr:uid="{00000000-0005-0000-0000-00007F080000}"/>
    <cellStyle name="Normal 6 2 2 2 2 4 5 3 4" xfId="39587" xr:uid="{00000000-0005-0000-0000-000080080000}"/>
    <cellStyle name="Normal 6 2 2 2 2 4 5 4" xfId="9935" xr:uid="{00000000-0005-0000-0000-000081080000}"/>
    <cellStyle name="Normal 6 2 2 2 2 4 5 4 2" xfId="27288" xr:uid="{00000000-0005-0000-0000-000082080000}"/>
    <cellStyle name="Normal 6 2 2 2 2 4 5 4 3" xfId="44634" xr:uid="{00000000-0005-0000-0000-000083080000}"/>
    <cellStyle name="Normal 6 2 2 2 2 4 5 5" xfId="18615" xr:uid="{00000000-0005-0000-0000-000084080000}"/>
    <cellStyle name="Normal 6 2 2 2 2 4 5 6" xfId="35961" xr:uid="{00000000-0005-0000-0000-000085080000}"/>
    <cellStyle name="Normal 6 2 2 2 2 4 6" xfId="6064" xr:uid="{00000000-0005-0000-0000-000086080000}"/>
    <cellStyle name="Normal 6 2 2 2 2 4 6 2" xfId="14737" xr:uid="{00000000-0005-0000-0000-000087080000}"/>
    <cellStyle name="Normal 6 2 2 2 2 4 6 2 2" xfId="32090" xr:uid="{00000000-0005-0000-0000-000088080000}"/>
    <cellStyle name="Normal 6 2 2 2 2 4 6 2 3" xfId="49436" xr:uid="{00000000-0005-0000-0000-000089080000}"/>
    <cellStyle name="Normal 6 2 2 2 2 4 6 3" xfId="23417" xr:uid="{00000000-0005-0000-0000-00008A080000}"/>
    <cellStyle name="Normal 6 2 2 2 2 4 6 4" xfId="40763" xr:uid="{00000000-0005-0000-0000-00008B080000}"/>
    <cellStyle name="Normal 6 2 2 2 2 4 7" xfId="3075" xr:uid="{00000000-0005-0000-0000-00008C080000}"/>
    <cellStyle name="Normal 6 2 2 2 2 4 7 2" xfId="11748" xr:uid="{00000000-0005-0000-0000-00008D080000}"/>
    <cellStyle name="Normal 6 2 2 2 2 4 7 2 2" xfId="29101" xr:uid="{00000000-0005-0000-0000-00008E080000}"/>
    <cellStyle name="Normal 6 2 2 2 2 4 7 2 3" xfId="46447" xr:uid="{00000000-0005-0000-0000-00008F080000}"/>
    <cellStyle name="Normal 6 2 2 2 2 4 7 3" xfId="20428" xr:uid="{00000000-0005-0000-0000-000090080000}"/>
    <cellStyle name="Normal 6 2 2 2 2 4 7 4" xfId="37774" xr:uid="{00000000-0005-0000-0000-000091080000}"/>
    <cellStyle name="Normal 6 2 2 2 2 4 8" xfId="8955" xr:uid="{00000000-0005-0000-0000-000092080000}"/>
    <cellStyle name="Normal 6 2 2 2 2 4 8 2" xfId="26308" xr:uid="{00000000-0005-0000-0000-000093080000}"/>
    <cellStyle name="Normal 6 2 2 2 2 4 8 3" xfId="43654" xr:uid="{00000000-0005-0000-0000-000094080000}"/>
    <cellStyle name="Normal 6 2 2 2 2 4 9" xfId="17635" xr:uid="{00000000-0005-0000-0000-000095080000}"/>
    <cellStyle name="Normal 6 2 2 2 2 5" xfId="135" xr:uid="{00000000-0005-0000-0000-000096080000}"/>
    <cellStyle name="Normal 6 2 2 2 2 5 10" xfId="34834" xr:uid="{00000000-0005-0000-0000-000097080000}"/>
    <cellStyle name="Normal 6 2 2 2 2 5 2" xfId="870" xr:uid="{00000000-0005-0000-0000-000098080000}"/>
    <cellStyle name="Normal 6 2 2 2 2 5 2 2" xfId="2683" xr:uid="{00000000-0005-0000-0000-000099080000}"/>
    <cellStyle name="Normal 6 2 2 2 2 5 2 2 2" xfId="8465" xr:uid="{00000000-0005-0000-0000-00009A080000}"/>
    <cellStyle name="Normal 6 2 2 2 2 5 2 2 2 2" xfId="17138" xr:uid="{00000000-0005-0000-0000-00009B080000}"/>
    <cellStyle name="Normal 6 2 2 2 2 5 2 2 2 2 2" xfId="34491" xr:uid="{00000000-0005-0000-0000-00009C080000}"/>
    <cellStyle name="Normal 6 2 2 2 2 5 2 2 2 2 3" xfId="51837" xr:uid="{00000000-0005-0000-0000-00009D080000}"/>
    <cellStyle name="Normal 6 2 2 2 2 5 2 2 2 3" xfId="25818" xr:uid="{00000000-0005-0000-0000-00009E080000}"/>
    <cellStyle name="Normal 6 2 2 2 2 5 2 2 2 4" xfId="43164" xr:uid="{00000000-0005-0000-0000-00009F080000}"/>
    <cellStyle name="Normal 6 2 2 2 2 5 2 2 3" xfId="4496" xr:uid="{00000000-0005-0000-0000-0000A0080000}"/>
    <cellStyle name="Normal 6 2 2 2 2 5 2 2 3 2" xfId="13169" xr:uid="{00000000-0005-0000-0000-0000A1080000}"/>
    <cellStyle name="Normal 6 2 2 2 2 5 2 2 3 2 2" xfId="30522" xr:uid="{00000000-0005-0000-0000-0000A2080000}"/>
    <cellStyle name="Normal 6 2 2 2 2 5 2 2 3 2 3" xfId="47868" xr:uid="{00000000-0005-0000-0000-0000A3080000}"/>
    <cellStyle name="Normal 6 2 2 2 2 5 2 2 3 3" xfId="21849" xr:uid="{00000000-0005-0000-0000-0000A4080000}"/>
    <cellStyle name="Normal 6 2 2 2 2 5 2 2 3 4" xfId="39195" xr:uid="{00000000-0005-0000-0000-0000A5080000}"/>
    <cellStyle name="Normal 6 2 2 2 2 5 2 2 4" xfId="11356" xr:uid="{00000000-0005-0000-0000-0000A6080000}"/>
    <cellStyle name="Normal 6 2 2 2 2 5 2 2 4 2" xfId="28709" xr:uid="{00000000-0005-0000-0000-0000A7080000}"/>
    <cellStyle name="Normal 6 2 2 2 2 5 2 2 4 3" xfId="46055" xr:uid="{00000000-0005-0000-0000-0000A8080000}"/>
    <cellStyle name="Normal 6 2 2 2 2 5 2 2 5" xfId="20036" xr:uid="{00000000-0005-0000-0000-0000A9080000}"/>
    <cellStyle name="Normal 6 2 2 2 2 5 2 2 6" xfId="37382" xr:uid="{00000000-0005-0000-0000-0000AA080000}"/>
    <cellStyle name="Normal 6 2 2 2 2 5 2 3" xfId="1605" xr:uid="{00000000-0005-0000-0000-0000AB080000}"/>
    <cellStyle name="Normal 6 2 2 2 2 5 2 3 2" xfId="7387" xr:uid="{00000000-0005-0000-0000-0000AC080000}"/>
    <cellStyle name="Normal 6 2 2 2 2 5 2 3 2 2" xfId="16060" xr:uid="{00000000-0005-0000-0000-0000AD080000}"/>
    <cellStyle name="Normal 6 2 2 2 2 5 2 3 2 2 2" xfId="33413" xr:uid="{00000000-0005-0000-0000-0000AE080000}"/>
    <cellStyle name="Normal 6 2 2 2 2 5 2 3 2 2 3" xfId="50759" xr:uid="{00000000-0005-0000-0000-0000AF080000}"/>
    <cellStyle name="Normal 6 2 2 2 2 5 2 3 2 3" xfId="24740" xr:uid="{00000000-0005-0000-0000-0000B0080000}"/>
    <cellStyle name="Normal 6 2 2 2 2 5 2 3 2 4" xfId="42086" xr:uid="{00000000-0005-0000-0000-0000B1080000}"/>
    <cellStyle name="Normal 6 2 2 2 2 5 2 3 3" xfId="5231" xr:uid="{00000000-0005-0000-0000-0000B2080000}"/>
    <cellStyle name="Normal 6 2 2 2 2 5 2 3 3 2" xfId="13904" xr:uid="{00000000-0005-0000-0000-0000B3080000}"/>
    <cellStyle name="Normal 6 2 2 2 2 5 2 3 3 2 2" xfId="31257" xr:uid="{00000000-0005-0000-0000-0000B4080000}"/>
    <cellStyle name="Normal 6 2 2 2 2 5 2 3 3 2 3" xfId="48603" xr:uid="{00000000-0005-0000-0000-0000B5080000}"/>
    <cellStyle name="Normal 6 2 2 2 2 5 2 3 3 3" xfId="22584" xr:uid="{00000000-0005-0000-0000-0000B6080000}"/>
    <cellStyle name="Normal 6 2 2 2 2 5 2 3 3 4" xfId="39930" xr:uid="{00000000-0005-0000-0000-0000B7080000}"/>
    <cellStyle name="Normal 6 2 2 2 2 5 2 3 4" xfId="10278" xr:uid="{00000000-0005-0000-0000-0000B8080000}"/>
    <cellStyle name="Normal 6 2 2 2 2 5 2 3 4 2" xfId="27631" xr:uid="{00000000-0005-0000-0000-0000B9080000}"/>
    <cellStyle name="Normal 6 2 2 2 2 5 2 3 4 3" xfId="44977" xr:uid="{00000000-0005-0000-0000-0000BA080000}"/>
    <cellStyle name="Normal 6 2 2 2 2 5 2 3 5" xfId="18958" xr:uid="{00000000-0005-0000-0000-0000BB080000}"/>
    <cellStyle name="Normal 6 2 2 2 2 5 2 3 6" xfId="36304" xr:uid="{00000000-0005-0000-0000-0000BC080000}"/>
    <cellStyle name="Normal 6 2 2 2 2 5 2 4" xfId="6652" xr:uid="{00000000-0005-0000-0000-0000BD080000}"/>
    <cellStyle name="Normal 6 2 2 2 2 5 2 4 2" xfId="15325" xr:uid="{00000000-0005-0000-0000-0000BE080000}"/>
    <cellStyle name="Normal 6 2 2 2 2 5 2 4 2 2" xfId="32678" xr:uid="{00000000-0005-0000-0000-0000BF080000}"/>
    <cellStyle name="Normal 6 2 2 2 2 5 2 4 2 3" xfId="50024" xr:uid="{00000000-0005-0000-0000-0000C0080000}"/>
    <cellStyle name="Normal 6 2 2 2 2 5 2 4 3" xfId="24005" xr:uid="{00000000-0005-0000-0000-0000C1080000}"/>
    <cellStyle name="Normal 6 2 2 2 2 5 2 4 4" xfId="41351" xr:uid="{00000000-0005-0000-0000-0000C2080000}"/>
    <cellStyle name="Normal 6 2 2 2 2 5 2 5" xfId="3418" xr:uid="{00000000-0005-0000-0000-0000C3080000}"/>
    <cellStyle name="Normal 6 2 2 2 2 5 2 5 2" xfId="12091" xr:uid="{00000000-0005-0000-0000-0000C4080000}"/>
    <cellStyle name="Normal 6 2 2 2 2 5 2 5 2 2" xfId="29444" xr:uid="{00000000-0005-0000-0000-0000C5080000}"/>
    <cellStyle name="Normal 6 2 2 2 2 5 2 5 2 3" xfId="46790" xr:uid="{00000000-0005-0000-0000-0000C6080000}"/>
    <cellStyle name="Normal 6 2 2 2 2 5 2 5 3" xfId="20771" xr:uid="{00000000-0005-0000-0000-0000C7080000}"/>
    <cellStyle name="Normal 6 2 2 2 2 5 2 5 4" xfId="38117" xr:uid="{00000000-0005-0000-0000-0000C8080000}"/>
    <cellStyle name="Normal 6 2 2 2 2 5 2 6" xfId="9543" xr:uid="{00000000-0005-0000-0000-0000C9080000}"/>
    <cellStyle name="Normal 6 2 2 2 2 5 2 6 2" xfId="26896" xr:uid="{00000000-0005-0000-0000-0000CA080000}"/>
    <cellStyle name="Normal 6 2 2 2 2 5 2 6 3" xfId="44242" xr:uid="{00000000-0005-0000-0000-0000CB080000}"/>
    <cellStyle name="Normal 6 2 2 2 2 5 2 7" xfId="18223" xr:uid="{00000000-0005-0000-0000-0000CC080000}"/>
    <cellStyle name="Normal 6 2 2 2 2 5 2 8" xfId="35569" xr:uid="{00000000-0005-0000-0000-0000CD080000}"/>
    <cellStyle name="Normal 6 2 2 2 2 5 3" xfId="625" xr:uid="{00000000-0005-0000-0000-0000CE080000}"/>
    <cellStyle name="Normal 6 2 2 2 2 5 3 2" xfId="2438" xr:uid="{00000000-0005-0000-0000-0000CF080000}"/>
    <cellStyle name="Normal 6 2 2 2 2 5 3 2 2" xfId="8220" xr:uid="{00000000-0005-0000-0000-0000D0080000}"/>
    <cellStyle name="Normal 6 2 2 2 2 5 3 2 2 2" xfId="16893" xr:uid="{00000000-0005-0000-0000-0000D1080000}"/>
    <cellStyle name="Normal 6 2 2 2 2 5 3 2 2 2 2" xfId="34246" xr:uid="{00000000-0005-0000-0000-0000D2080000}"/>
    <cellStyle name="Normal 6 2 2 2 2 5 3 2 2 2 3" xfId="51592" xr:uid="{00000000-0005-0000-0000-0000D3080000}"/>
    <cellStyle name="Normal 6 2 2 2 2 5 3 2 2 3" xfId="25573" xr:uid="{00000000-0005-0000-0000-0000D4080000}"/>
    <cellStyle name="Normal 6 2 2 2 2 5 3 2 2 4" xfId="42919" xr:uid="{00000000-0005-0000-0000-0000D5080000}"/>
    <cellStyle name="Normal 6 2 2 2 2 5 3 2 3" xfId="5721" xr:uid="{00000000-0005-0000-0000-0000D6080000}"/>
    <cellStyle name="Normal 6 2 2 2 2 5 3 2 3 2" xfId="14394" xr:uid="{00000000-0005-0000-0000-0000D7080000}"/>
    <cellStyle name="Normal 6 2 2 2 2 5 3 2 3 2 2" xfId="31747" xr:uid="{00000000-0005-0000-0000-0000D8080000}"/>
    <cellStyle name="Normal 6 2 2 2 2 5 3 2 3 2 3" xfId="49093" xr:uid="{00000000-0005-0000-0000-0000D9080000}"/>
    <cellStyle name="Normal 6 2 2 2 2 5 3 2 3 3" xfId="23074" xr:uid="{00000000-0005-0000-0000-0000DA080000}"/>
    <cellStyle name="Normal 6 2 2 2 2 5 3 2 3 4" xfId="40420" xr:uid="{00000000-0005-0000-0000-0000DB080000}"/>
    <cellStyle name="Normal 6 2 2 2 2 5 3 2 4" xfId="11111" xr:uid="{00000000-0005-0000-0000-0000DC080000}"/>
    <cellStyle name="Normal 6 2 2 2 2 5 3 2 4 2" xfId="28464" xr:uid="{00000000-0005-0000-0000-0000DD080000}"/>
    <cellStyle name="Normal 6 2 2 2 2 5 3 2 4 3" xfId="45810" xr:uid="{00000000-0005-0000-0000-0000DE080000}"/>
    <cellStyle name="Normal 6 2 2 2 2 5 3 2 5" xfId="19791" xr:uid="{00000000-0005-0000-0000-0000DF080000}"/>
    <cellStyle name="Normal 6 2 2 2 2 5 3 2 6" xfId="37137" xr:uid="{00000000-0005-0000-0000-0000E0080000}"/>
    <cellStyle name="Normal 6 2 2 2 2 5 3 3" xfId="6407" xr:uid="{00000000-0005-0000-0000-0000E1080000}"/>
    <cellStyle name="Normal 6 2 2 2 2 5 3 3 2" xfId="15080" xr:uid="{00000000-0005-0000-0000-0000E2080000}"/>
    <cellStyle name="Normal 6 2 2 2 2 5 3 3 2 2" xfId="32433" xr:uid="{00000000-0005-0000-0000-0000E3080000}"/>
    <cellStyle name="Normal 6 2 2 2 2 5 3 3 2 3" xfId="49779" xr:uid="{00000000-0005-0000-0000-0000E4080000}"/>
    <cellStyle name="Normal 6 2 2 2 2 5 3 3 3" xfId="23760" xr:uid="{00000000-0005-0000-0000-0000E5080000}"/>
    <cellStyle name="Normal 6 2 2 2 2 5 3 3 4" xfId="41106" xr:uid="{00000000-0005-0000-0000-0000E6080000}"/>
    <cellStyle name="Normal 6 2 2 2 2 5 3 4" xfId="4251" xr:uid="{00000000-0005-0000-0000-0000E7080000}"/>
    <cellStyle name="Normal 6 2 2 2 2 5 3 4 2" xfId="12924" xr:uid="{00000000-0005-0000-0000-0000E8080000}"/>
    <cellStyle name="Normal 6 2 2 2 2 5 3 4 2 2" xfId="30277" xr:uid="{00000000-0005-0000-0000-0000E9080000}"/>
    <cellStyle name="Normal 6 2 2 2 2 5 3 4 2 3" xfId="47623" xr:uid="{00000000-0005-0000-0000-0000EA080000}"/>
    <cellStyle name="Normal 6 2 2 2 2 5 3 4 3" xfId="21604" xr:uid="{00000000-0005-0000-0000-0000EB080000}"/>
    <cellStyle name="Normal 6 2 2 2 2 5 3 4 4" xfId="38950" xr:uid="{00000000-0005-0000-0000-0000EC080000}"/>
    <cellStyle name="Normal 6 2 2 2 2 5 3 5" xfId="9298" xr:uid="{00000000-0005-0000-0000-0000ED080000}"/>
    <cellStyle name="Normal 6 2 2 2 2 5 3 5 2" xfId="26651" xr:uid="{00000000-0005-0000-0000-0000EE080000}"/>
    <cellStyle name="Normal 6 2 2 2 2 5 3 5 3" xfId="43997" xr:uid="{00000000-0005-0000-0000-0000EF080000}"/>
    <cellStyle name="Normal 6 2 2 2 2 5 3 6" xfId="17978" xr:uid="{00000000-0005-0000-0000-0000F0080000}"/>
    <cellStyle name="Normal 6 2 2 2 2 5 3 7" xfId="35324" xr:uid="{00000000-0005-0000-0000-0000F1080000}"/>
    <cellStyle name="Normal 6 2 2 2 2 5 4" xfId="1948" xr:uid="{00000000-0005-0000-0000-0000F2080000}"/>
    <cellStyle name="Normal 6 2 2 2 2 5 4 2" xfId="7730" xr:uid="{00000000-0005-0000-0000-0000F3080000}"/>
    <cellStyle name="Normal 6 2 2 2 2 5 4 2 2" xfId="16403" xr:uid="{00000000-0005-0000-0000-0000F4080000}"/>
    <cellStyle name="Normal 6 2 2 2 2 5 4 2 2 2" xfId="33756" xr:uid="{00000000-0005-0000-0000-0000F5080000}"/>
    <cellStyle name="Normal 6 2 2 2 2 5 4 2 2 3" xfId="51102" xr:uid="{00000000-0005-0000-0000-0000F6080000}"/>
    <cellStyle name="Normal 6 2 2 2 2 5 4 2 3" xfId="25083" xr:uid="{00000000-0005-0000-0000-0000F7080000}"/>
    <cellStyle name="Normal 6 2 2 2 2 5 4 2 4" xfId="42429" xr:uid="{00000000-0005-0000-0000-0000F8080000}"/>
    <cellStyle name="Normal 6 2 2 2 2 5 4 3" xfId="3761" xr:uid="{00000000-0005-0000-0000-0000F9080000}"/>
    <cellStyle name="Normal 6 2 2 2 2 5 4 3 2" xfId="12434" xr:uid="{00000000-0005-0000-0000-0000FA080000}"/>
    <cellStyle name="Normal 6 2 2 2 2 5 4 3 2 2" xfId="29787" xr:uid="{00000000-0005-0000-0000-0000FB080000}"/>
    <cellStyle name="Normal 6 2 2 2 2 5 4 3 2 3" xfId="47133" xr:uid="{00000000-0005-0000-0000-0000FC080000}"/>
    <cellStyle name="Normal 6 2 2 2 2 5 4 3 3" xfId="21114" xr:uid="{00000000-0005-0000-0000-0000FD080000}"/>
    <cellStyle name="Normal 6 2 2 2 2 5 4 3 4" xfId="38460" xr:uid="{00000000-0005-0000-0000-0000FE080000}"/>
    <cellStyle name="Normal 6 2 2 2 2 5 4 4" xfId="10621" xr:uid="{00000000-0005-0000-0000-0000FF080000}"/>
    <cellStyle name="Normal 6 2 2 2 2 5 4 4 2" xfId="27974" xr:uid="{00000000-0005-0000-0000-000000090000}"/>
    <cellStyle name="Normal 6 2 2 2 2 5 4 4 3" xfId="45320" xr:uid="{00000000-0005-0000-0000-000001090000}"/>
    <cellStyle name="Normal 6 2 2 2 2 5 4 5" xfId="19301" xr:uid="{00000000-0005-0000-0000-000002090000}"/>
    <cellStyle name="Normal 6 2 2 2 2 5 4 6" xfId="36647" xr:uid="{00000000-0005-0000-0000-000003090000}"/>
    <cellStyle name="Normal 6 2 2 2 2 5 5" xfId="1360" xr:uid="{00000000-0005-0000-0000-000004090000}"/>
    <cellStyle name="Normal 6 2 2 2 2 5 5 2" xfId="7142" xr:uid="{00000000-0005-0000-0000-000005090000}"/>
    <cellStyle name="Normal 6 2 2 2 2 5 5 2 2" xfId="15815" xr:uid="{00000000-0005-0000-0000-000006090000}"/>
    <cellStyle name="Normal 6 2 2 2 2 5 5 2 2 2" xfId="33168" xr:uid="{00000000-0005-0000-0000-000007090000}"/>
    <cellStyle name="Normal 6 2 2 2 2 5 5 2 2 3" xfId="50514" xr:uid="{00000000-0005-0000-0000-000008090000}"/>
    <cellStyle name="Normal 6 2 2 2 2 5 5 2 3" xfId="24495" xr:uid="{00000000-0005-0000-0000-000009090000}"/>
    <cellStyle name="Normal 6 2 2 2 2 5 5 2 4" xfId="41841" xr:uid="{00000000-0005-0000-0000-00000A090000}"/>
    <cellStyle name="Normal 6 2 2 2 2 5 5 3" xfId="4986" xr:uid="{00000000-0005-0000-0000-00000B090000}"/>
    <cellStyle name="Normal 6 2 2 2 2 5 5 3 2" xfId="13659" xr:uid="{00000000-0005-0000-0000-00000C090000}"/>
    <cellStyle name="Normal 6 2 2 2 2 5 5 3 2 2" xfId="31012" xr:uid="{00000000-0005-0000-0000-00000D090000}"/>
    <cellStyle name="Normal 6 2 2 2 2 5 5 3 2 3" xfId="48358" xr:uid="{00000000-0005-0000-0000-00000E090000}"/>
    <cellStyle name="Normal 6 2 2 2 2 5 5 3 3" xfId="22339" xr:uid="{00000000-0005-0000-0000-00000F090000}"/>
    <cellStyle name="Normal 6 2 2 2 2 5 5 3 4" xfId="39685" xr:uid="{00000000-0005-0000-0000-000010090000}"/>
    <cellStyle name="Normal 6 2 2 2 2 5 5 4" xfId="10033" xr:uid="{00000000-0005-0000-0000-000011090000}"/>
    <cellStyle name="Normal 6 2 2 2 2 5 5 4 2" xfId="27386" xr:uid="{00000000-0005-0000-0000-000012090000}"/>
    <cellStyle name="Normal 6 2 2 2 2 5 5 4 3" xfId="44732" xr:uid="{00000000-0005-0000-0000-000013090000}"/>
    <cellStyle name="Normal 6 2 2 2 2 5 5 5" xfId="18713" xr:uid="{00000000-0005-0000-0000-000014090000}"/>
    <cellStyle name="Normal 6 2 2 2 2 5 5 6" xfId="36059" xr:uid="{00000000-0005-0000-0000-000015090000}"/>
    <cellStyle name="Normal 6 2 2 2 2 5 6" xfId="5917" xr:uid="{00000000-0005-0000-0000-000016090000}"/>
    <cellStyle name="Normal 6 2 2 2 2 5 6 2" xfId="14590" xr:uid="{00000000-0005-0000-0000-000017090000}"/>
    <cellStyle name="Normal 6 2 2 2 2 5 6 2 2" xfId="31943" xr:uid="{00000000-0005-0000-0000-000018090000}"/>
    <cellStyle name="Normal 6 2 2 2 2 5 6 2 3" xfId="49289" xr:uid="{00000000-0005-0000-0000-000019090000}"/>
    <cellStyle name="Normal 6 2 2 2 2 5 6 3" xfId="23270" xr:uid="{00000000-0005-0000-0000-00001A090000}"/>
    <cellStyle name="Normal 6 2 2 2 2 5 6 4" xfId="40616" xr:uid="{00000000-0005-0000-0000-00001B090000}"/>
    <cellStyle name="Normal 6 2 2 2 2 5 7" xfId="3173" xr:uid="{00000000-0005-0000-0000-00001C090000}"/>
    <cellStyle name="Normal 6 2 2 2 2 5 7 2" xfId="11846" xr:uid="{00000000-0005-0000-0000-00001D090000}"/>
    <cellStyle name="Normal 6 2 2 2 2 5 7 2 2" xfId="29199" xr:uid="{00000000-0005-0000-0000-00001E090000}"/>
    <cellStyle name="Normal 6 2 2 2 2 5 7 2 3" xfId="46545" xr:uid="{00000000-0005-0000-0000-00001F090000}"/>
    <cellStyle name="Normal 6 2 2 2 2 5 7 3" xfId="20526" xr:uid="{00000000-0005-0000-0000-000020090000}"/>
    <cellStyle name="Normal 6 2 2 2 2 5 7 4" xfId="37872" xr:uid="{00000000-0005-0000-0000-000021090000}"/>
    <cellStyle name="Normal 6 2 2 2 2 5 8" xfId="8808" xr:uid="{00000000-0005-0000-0000-000022090000}"/>
    <cellStyle name="Normal 6 2 2 2 2 5 8 2" xfId="26161" xr:uid="{00000000-0005-0000-0000-000023090000}"/>
    <cellStyle name="Normal 6 2 2 2 2 5 8 3" xfId="43507" xr:uid="{00000000-0005-0000-0000-000024090000}"/>
    <cellStyle name="Normal 6 2 2 2 2 5 9" xfId="17488" xr:uid="{00000000-0005-0000-0000-000025090000}"/>
    <cellStyle name="Normal 6 2 2 2 2 6" xfId="772" xr:uid="{00000000-0005-0000-0000-000026090000}"/>
    <cellStyle name="Normal 6 2 2 2 2 6 2" xfId="2585" xr:uid="{00000000-0005-0000-0000-000027090000}"/>
    <cellStyle name="Normal 6 2 2 2 2 6 2 2" xfId="8367" xr:uid="{00000000-0005-0000-0000-000028090000}"/>
    <cellStyle name="Normal 6 2 2 2 2 6 2 2 2" xfId="17040" xr:uid="{00000000-0005-0000-0000-000029090000}"/>
    <cellStyle name="Normal 6 2 2 2 2 6 2 2 2 2" xfId="34393" xr:uid="{00000000-0005-0000-0000-00002A090000}"/>
    <cellStyle name="Normal 6 2 2 2 2 6 2 2 2 3" xfId="51739" xr:uid="{00000000-0005-0000-0000-00002B090000}"/>
    <cellStyle name="Normal 6 2 2 2 2 6 2 2 3" xfId="25720" xr:uid="{00000000-0005-0000-0000-00002C090000}"/>
    <cellStyle name="Normal 6 2 2 2 2 6 2 2 4" xfId="43066" xr:uid="{00000000-0005-0000-0000-00002D090000}"/>
    <cellStyle name="Normal 6 2 2 2 2 6 2 3" xfId="4398" xr:uid="{00000000-0005-0000-0000-00002E090000}"/>
    <cellStyle name="Normal 6 2 2 2 2 6 2 3 2" xfId="13071" xr:uid="{00000000-0005-0000-0000-00002F090000}"/>
    <cellStyle name="Normal 6 2 2 2 2 6 2 3 2 2" xfId="30424" xr:uid="{00000000-0005-0000-0000-000030090000}"/>
    <cellStyle name="Normal 6 2 2 2 2 6 2 3 2 3" xfId="47770" xr:uid="{00000000-0005-0000-0000-000031090000}"/>
    <cellStyle name="Normal 6 2 2 2 2 6 2 3 3" xfId="21751" xr:uid="{00000000-0005-0000-0000-000032090000}"/>
    <cellStyle name="Normal 6 2 2 2 2 6 2 3 4" xfId="39097" xr:uid="{00000000-0005-0000-0000-000033090000}"/>
    <cellStyle name="Normal 6 2 2 2 2 6 2 4" xfId="11258" xr:uid="{00000000-0005-0000-0000-000034090000}"/>
    <cellStyle name="Normal 6 2 2 2 2 6 2 4 2" xfId="28611" xr:uid="{00000000-0005-0000-0000-000035090000}"/>
    <cellStyle name="Normal 6 2 2 2 2 6 2 4 3" xfId="45957" xr:uid="{00000000-0005-0000-0000-000036090000}"/>
    <cellStyle name="Normal 6 2 2 2 2 6 2 5" xfId="19938" xr:uid="{00000000-0005-0000-0000-000037090000}"/>
    <cellStyle name="Normal 6 2 2 2 2 6 2 6" xfId="37284" xr:uid="{00000000-0005-0000-0000-000038090000}"/>
    <cellStyle name="Normal 6 2 2 2 2 6 3" xfId="1507" xr:uid="{00000000-0005-0000-0000-000039090000}"/>
    <cellStyle name="Normal 6 2 2 2 2 6 3 2" xfId="7289" xr:uid="{00000000-0005-0000-0000-00003A090000}"/>
    <cellStyle name="Normal 6 2 2 2 2 6 3 2 2" xfId="15962" xr:uid="{00000000-0005-0000-0000-00003B090000}"/>
    <cellStyle name="Normal 6 2 2 2 2 6 3 2 2 2" xfId="33315" xr:uid="{00000000-0005-0000-0000-00003C090000}"/>
    <cellStyle name="Normal 6 2 2 2 2 6 3 2 2 3" xfId="50661" xr:uid="{00000000-0005-0000-0000-00003D090000}"/>
    <cellStyle name="Normal 6 2 2 2 2 6 3 2 3" xfId="24642" xr:uid="{00000000-0005-0000-0000-00003E090000}"/>
    <cellStyle name="Normal 6 2 2 2 2 6 3 2 4" xfId="41988" xr:uid="{00000000-0005-0000-0000-00003F090000}"/>
    <cellStyle name="Normal 6 2 2 2 2 6 3 3" xfId="5133" xr:uid="{00000000-0005-0000-0000-000040090000}"/>
    <cellStyle name="Normal 6 2 2 2 2 6 3 3 2" xfId="13806" xr:uid="{00000000-0005-0000-0000-000041090000}"/>
    <cellStyle name="Normal 6 2 2 2 2 6 3 3 2 2" xfId="31159" xr:uid="{00000000-0005-0000-0000-000042090000}"/>
    <cellStyle name="Normal 6 2 2 2 2 6 3 3 2 3" xfId="48505" xr:uid="{00000000-0005-0000-0000-000043090000}"/>
    <cellStyle name="Normal 6 2 2 2 2 6 3 3 3" xfId="22486" xr:uid="{00000000-0005-0000-0000-000044090000}"/>
    <cellStyle name="Normal 6 2 2 2 2 6 3 3 4" xfId="39832" xr:uid="{00000000-0005-0000-0000-000045090000}"/>
    <cellStyle name="Normal 6 2 2 2 2 6 3 4" xfId="10180" xr:uid="{00000000-0005-0000-0000-000046090000}"/>
    <cellStyle name="Normal 6 2 2 2 2 6 3 4 2" xfId="27533" xr:uid="{00000000-0005-0000-0000-000047090000}"/>
    <cellStyle name="Normal 6 2 2 2 2 6 3 4 3" xfId="44879" xr:uid="{00000000-0005-0000-0000-000048090000}"/>
    <cellStyle name="Normal 6 2 2 2 2 6 3 5" xfId="18860" xr:uid="{00000000-0005-0000-0000-000049090000}"/>
    <cellStyle name="Normal 6 2 2 2 2 6 3 6" xfId="36206" xr:uid="{00000000-0005-0000-0000-00004A090000}"/>
    <cellStyle name="Normal 6 2 2 2 2 6 4" xfId="6554" xr:uid="{00000000-0005-0000-0000-00004B090000}"/>
    <cellStyle name="Normal 6 2 2 2 2 6 4 2" xfId="15227" xr:uid="{00000000-0005-0000-0000-00004C090000}"/>
    <cellStyle name="Normal 6 2 2 2 2 6 4 2 2" xfId="32580" xr:uid="{00000000-0005-0000-0000-00004D090000}"/>
    <cellStyle name="Normal 6 2 2 2 2 6 4 2 3" xfId="49926" xr:uid="{00000000-0005-0000-0000-00004E090000}"/>
    <cellStyle name="Normal 6 2 2 2 2 6 4 3" xfId="23907" xr:uid="{00000000-0005-0000-0000-00004F090000}"/>
    <cellStyle name="Normal 6 2 2 2 2 6 4 4" xfId="41253" xr:uid="{00000000-0005-0000-0000-000050090000}"/>
    <cellStyle name="Normal 6 2 2 2 2 6 5" xfId="3320" xr:uid="{00000000-0005-0000-0000-000051090000}"/>
    <cellStyle name="Normal 6 2 2 2 2 6 5 2" xfId="11993" xr:uid="{00000000-0005-0000-0000-000052090000}"/>
    <cellStyle name="Normal 6 2 2 2 2 6 5 2 2" xfId="29346" xr:uid="{00000000-0005-0000-0000-000053090000}"/>
    <cellStyle name="Normal 6 2 2 2 2 6 5 2 3" xfId="46692" xr:uid="{00000000-0005-0000-0000-000054090000}"/>
    <cellStyle name="Normal 6 2 2 2 2 6 5 3" xfId="20673" xr:uid="{00000000-0005-0000-0000-000055090000}"/>
    <cellStyle name="Normal 6 2 2 2 2 6 5 4" xfId="38019" xr:uid="{00000000-0005-0000-0000-000056090000}"/>
    <cellStyle name="Normal 6 2 2 2 2 6 6" xfId="9445" xr:uid="{00000000-0005-0000-0000-000057090000}"/>
    <cellStyle name="Normal 6 2 2 2 2 6 6 2" xfId="26798" xr:uid="{00000000-0005-0000-0000-000058090000}"/>
    <cellStyle name="Normal 6 2 2 2 2 6 6 3" xfId="44144" xr:uid="{00000000-0005-0000-0000-000059090000}"/>
    <cellStyle name="Normal 6 2 2 2 2 6 7" xfId="18125" xr:uid="{00000000-0005-0000-0000-00005A090000}"/>
    <cellStyle name="Normal 6 2 2 2 2 6 8" xfId="35471" xr:uid="{00000000-0005-0000-0000-00005B090000}"/>
    <cellStyle name="Normal 6 2 2 2 2 7" xfId="380" xr:uid="{00000000-0005-0000-0000-00005C090000}"/>
    <cellStyle name="Normal 6 2 2 2 2 7 2" xfId="2193" xr:uid="{00000000-0005-0000-0000-00005D090000}"/>
    <cellStyle name="Normal 6 2 2 2 2 7 2 2" xfId="7975" xr:uid="{00000000-0005-0000-0000-00005E090000}"/>
    <cellStyle name="Normal 6 2 2 2 2 7 2 2 2" xfId="16648" xr:uid="{00000000-0005-0000-0000-00005F090000}"/>
    <cellStyle name="Normal 6 2 2 2 2 7 2 2 2 2" xfId="34001" xr:uid="{00000000-0005-0000-0000-000060090000}"/>
    <cellStyle name="Normal 6 2 2 2 2 7 2 2 2 3" xfId="51347" xr:uid="{00000000-0005-0000-0000-000061090000}"/>
    <cellStyle name="Normal 6 2 2 2 2 7 2 2 3" xfId="25328" xr:uid="{00000000-0005-0000-0000-000062090000}"/>
    <cellStyle name="Normal 6 2 2 2 2 7 2 2 4" xfId="42674" xr:uid="{00000000-0005-0000-0000-000063090000}"/>
    <cellStyle name="Normal 6 2 2 2 2 7 2 3" xfId="5476" xr:uid="{00000000-0005-0000-0000-000064090000}"/>
    <cellStyle name="Normal 6 2 2 2 2 7 2 3 2" xfId="14149" xr:uid="{00000000-0005-0000-0000-000065090000}"/>
    <cellStyle name="Normal 6 2 2 2 2 7 2 3 2 2" xfId="31502" xr:uid="{00000000-0005-0000-0000-000066090000}"/>
    <cellStyle name="Normal 6 2 2 2 2 7 2 3 2 3" xfId="48848" xr:uid="{00000000-0005-0000-0000-000067090000}"/>
    <cellStyle name="Normal 6 2 2 2 2 7 2 3 3" xfId="22829" xr:uid="{00000000-0005-0000-0000-000068090000}"/>
    <cellStyle name="Normal 6 2 2 2 2 7 2 3 4" xfId="40175" xr:uid="{00000000-0005-0000-0000-000069090000}"/>
    <cellStyle name="Normal 6 2 2 2 2 7 2 4" xfId="10866" xr:uid="{00000000-0005-0000-0000-00006A090000}"/>
    <cellStyle name="Normal 6 2 2 2 2 7 2 4 2" xfId="28219" xr:uid="{00000000-0005-0000-0000-00006B090000}"/>
    <cellStyle name="Normal 6 2 2 2 2 7 2 4 3" xfId="45565" xr:uid="{00000000-0005-0000-0000-00006C090000}"/>
    <cellStyle name="Normal 6 2 2 2 2 7 2 5" xfId="19546" xr:uid="{00000000-0005-0000-0000-00006D090000}"/>
    <cellStyle name="Normal 6 2 2 2 2 7 2 6" xfId="36892" xr:uid="{00000000-0005-0000-0000-00006E090000}"/>
    <cellStyle name="Normal 6 2 2 2 2 7 3" xfId="6162" xr:uid="{00000000-0005-0000-0000-00006F090000}"/>
    <cellStyle name="Normal 6 2 2 2 2 7 3 2" xfId="14835" xr:uid="{00000000-0005-0000-0000-000070090000}"/>
    <cellStyle name="Normal 6 2 2 2 2 7 3 2 2" xfId="32188" xr:uid="{00000000-0005-0000-0000-000071090000}"/>
    <cellStyle name="Normal 6 2 2 2 2 7 3 2 3" xfId="49534" xr:uid="{00000000-0005-0000-0000-000072090000}"/>
    <cellStyle name="Normal 6 2 2 2 2 7 3 3" xfId="23515" xr:uid="{00000000-0005-0000-0000-000073090000}"/>
    <cellStyle name="Normal 6 2 2 2 2 7 3 4" xfId="40861" xr:uid="{00000000-0005-0000-0000-000074090000}"/>
    <cellStyle name="Normal 6 2 2 2 2 7 4" xfId="4006" xr:uid="{00000000-0005-0000-0000-000075090000}"/>
    <cellStyle name="Normal 6 2 2 2 2 7 4 2" xfId="12679" xr:uid="{00000000-0005-0000-0000-000076090000}"/>
    <cellStyle name="Normal 6 2 2 2 2 7 4 2 2" xfId="30032" xr:uid="{00000000-0005-0000-0000-000077090000}"/>
    <cellStyle name="Normal 6 2 2 2 2 7 4 2 3" xfId="47378" xr:uid="{00000000-0005-0000-0000-000078090000}"/>
    <cellStyle name="Normal 6 2 2 2 2 7 4 3" xfId="21359" xr:uid="{00000000-0005-0000-0000-000079090000}"/>
    <cellStyle name="Normal 6 2 2 2 2 7 4 4" xfId="38705" xr:uid="{00000000-0005-0000-0000-00007A090000}"/>
    <cellStyle name="Normal 6 2 2 2 2 7 5" xfId="9053" xr:uid="{00000000-0005-0000-0000-00007B090000}"/>
    <cellStyle name="Normal 6 2 2 2 2 7 5 2" xfId="26406" xr:uid="{00000000-0005-0000-0000-00007C090000}"/>
    <cellStyle name="Normal 6 2 2 2 2 7 5 3" xfId="43752" xr:uid="{00000000-0005-0000-0000-00007D090000}"/>
    <cellStyle name="Normal 6 2 2 2 2 7 6" xfId="17733" xr:uid="{00000000-0005-0000-0000-00007E090000}"/>
    <cellStyle name="Normal 6 2 2 2 2 7 7" xfId="35079" xr:uid="{00000000-0005-0000-0000-00007F090000}"/>
    <cellStyle name="Normal 6 2 2 2 2 8" xfId="1850" xr:uid="{00000000-0005-0000-0000-000080090000}"/>
    <cellStyle name="Normal 6 2 2 2 2 8 2" xfId="7632" xr:uid="{00000000-0005-0000-0000-000081090000}"/>
    <cellStyle name="Normal 6 2 2 2 2 8 2 2" xfId="16305" xr:uid="{00000000-0005-0000-0000-000082090000}"/>
    <cellStyle name="Normal 6 2 2 2 2 8 2 2 2" xfId="33658" xr:uid="{00000000-0005-0000-0000-000083090000}"/>
    <cellStyle name="Normal 6 2 2 2 2 8 2 2 3" xfId="51004" xr:uid="{00000000-0005-0000-0000-000084090000}"/>
    <cellStyle name="Normal 6 2 2 2 2 8 2 3" xfId="24985" xr:uid="{00000000-0005-0000-0000-000085090000}"/>
    <cellStyle name="Normal 6 2 2 2 2 8 2 4" xfId="42331" xr:uid="{00000000-0005-0000-0000-000086090000}"/>
    <cellStyle name="Normal 6 2 2 2 2 8 3" xfId="3663" xr:uid="{00000000-0005-0000-0000-000087090000}"/>
    <cellStyle name="Normal 6 2 2 2 2 8 3 2" xfId="12336" xr:uid="{00000000-0005-0000-0000-000088090000}"/>
    <cellStyle name="Normal 6 2 2 2 2 8 3 2 2" xfId="29689" xr:uid="{00000000-0005-0000-0000-000089090000}"/>
    <cellStyle name="Normal 6 2 2 2 2 8 3 2 3" xfId="47035" xr:uid="{00000000-0005-0000-0000-00008A090000}"/>
    <cellStyle name="Normal 6 2 2 2 2 8 3 3" xfId="21016" xr:uid="{00000000-0005-0000-0000-00008B090000}"/>
    <cellStyle name="Normal 6 2 2 2 2 8 3 4" xfId="38362" xr:uid="{00000000-0005-0000-0000-00008C090000}"/>
    <cellStyle name="Normal 6 2 2 2 2 8 4" xfId="10523" xr:uid="{00000000-0005-0000-0000-00008D090000}"/>
    <cellStyle name="Normal 6 2 2 2 2 8 4 2" xfId="27876" xr:uid="{00000000-0005-0000-0000-00008E090000}"/>
    <cellStyle name="Normal 6 2 2 2 2 8 4 3" xfId="45222" xr:uid="{00000000-0005-0000-0000-00008F090000}"/>
    <cellStyle name="Normal 6 2 2 2 2 8 5" xfId="19203" xr:uid="{00000000-0005-0000-0000-000090090000}"/>
    <cellStyle name="Normal 6 2 2 2 2 8 6" xfId="36549" xr:uid="{00000000-0005-0000-0000-000091090000}"/>
    <cellStyle name="Normal 6 2 2 2 2 9" xfId="1115" xr:uid="{00000000-0005-0000-0000-000092090000}"/>
    <cellStyle name="Normal 6 2 2 2 2 9 2" xfId="6897" xr:uid="{00000000-0005-0000-0000-000093090000}"/>
    <cellStyle name="Normal 6 2 2 2 2 9 2 2" xfId="15570" xr:uid="{00000000-0005-0000-0000-000094090000}"/>
    <cellStyle name="Normal 6 2 2 2 2 9 2 2 2" xfId="32923" xr:uid="{00000000-0005-0000-0000-000095090000}"/>
    <cellStyle name="Normal 6 2 2 2 2 9 2 2 3" xfId="50269" xr:uid="{00000000-0005-0000-0000-000096090000}"/>
    <cellStyle name="Normal 6 2 2 2 2 9 2 3" xfId="24250" xr:uid="{00000000-0005-0000-0000-000097090000}"/>
    <cellStyle name="Normal 6 2 2 2 2 9 2 4" xfId="41596" xr:uid="{00000000-0005-0000-0000-000098090000}"/>
    <cellStyle name="Normal 6 2 2 2 2 9 3" xfId="4741" xr:uid="{00000000-0005-0000-0000-000099090000}"/>
    <cellStyle name="Normal 6 2 2 2 2 9 3 2" xfId="13414" xr:uid="{00000000-0005-0000-0000-00009A090000}"/>
    <cellStyle name="Normal 6 2 2 2 2 9 3 2 2" xfId="30767" xr:uid="{00000000-0005-0000-0000-00009B090000}"/>
    <cellStyle name="Normal 6 2 2 2 2 9 3 2 3" xfId="48113" xr:uid="{00000000-0005-0000-0000-00009C090000}"/>
    <cellStyle name="Normal 6 2 2 2 2 9 3 3" xfId="22094" xr:uid="{00000000-0005-0000-0000-00009D090000}"/>
    <cellStyle name="Normal 6 2 2 2 2 9 3 4" xfId="39440" xr:uid="{00000000-0005-0000-0000-00009E090000}"/>
    <cellStyle name="Normal 6 2 2 2 2 9 4" xfId="9788" xr:uid="{00000000-0005-0000-0000-00009F090000}"/>
    <cellStyle name="Normal 6 2 2 2 2 9 4 2" xfId="27141" xr:uid="{00000000-0005-0000-0000-0000A0090000}"/>
    <cellStyle name="Normal 6 2 2 2 2 9 4 3" xfId="44487" xr:uid="{00000000-0005-0000-0000-0000A1090000}"/>
    <cellStyle name="Normal 6 2 2 2 2 9 5" xfId="18468" xr:uid="{00000000-0005-0000-0000-0000A2090000}"/>
    <cellStyle name="Normal 6 2 2 2 2 9 6" xfId="35814" xr:uid="{00000000-0005-0000-0000-0000A3090000}"/>
    <cellStyle name="Normal 6 2 2 2 3" xfId="76" xr:uid="{00000000-0005-0000-0000-0000A4090000}"/>
    <cellStyle name="Normal 6 2 2 2 3 10" xfId="8749" xr:uid="{00000000-0005-0000-0000-0000A5090000}"/>
    <cellStyle name="Normal 6 2 2 2 3 10 2" xfId="26102" xr:uid="{00000000-0005-0000-0000-0000A6090000}"/>
    <cellStyle name="Normal 6 2 2 2 3 10 3" xfId="43448" xr:uid="{00000000-0005-0000-0000-0000A7090000}"/>
    <cellStyle name="Normal 6 2 2 2 3 11" xfId="17429" xr:uid="{00000000-0005-0000-0000-0000A8090000}"/>
    <cellStyle name="Normal 6 2 2 2 3 12" xfId="34775" xr:uid="{00000000-0005-0000-0000-0000A9090000}"/>
    <cellStyle name="Normal 6 2 2 2 3 2" xfId="321" xr:uid="{00000000-0005-0000-0000-0000AA090000}"/>
    <cellStyle name="Normal 6 2 2 2 3 2 10" xfId="35020" xr:uid="{00000000-0005-0000-0000-0000AB090000}"/>
    <cellStyle name="Normal 6 2 2 2 3 2 2" xfId="1056" xr:uid="{00000000-0005-0000-0000-0000AC090000}"/>
    <cellStyle name="Normal 6 2 2 2 3 2 2 2" xfId="2869" xr:uid="{00000000-0005-0000-0000-0000AD090000}"/>
    <cellStyle name="Normal 6 2 2 2 3 2 2 2 2" xfId="8651" xr:uid="{00000000-0005-0000-0000-0000AE090000}"/>
    <cellStyle name="Normal 6 2 2 2 3 2 2 2 2 2" xfId="17324" xr:uid="{00000000-0005-0000-0000-0000AF090000}"/>
    <cellStyle name="Normal 6 2 2 2 3 2 2 2 2 2 2" xfId="34677" xr:uid="{00000000-0005-0000-0000-0000B0090000}"/>
    <cellStyle name="Normal 6 2 2 2 3 2 2 2 2 2 3" xfId="52023" xr:uid="{00000000-0005-0000-0000-0000B1090000}"/>
    <cellStyle name="Normal 6 2 2 2 3 2 2 2 2 3" xfId="26004" xr:uid="{00000000-0005-0000-0000-0000B2090000}"/>
    <cellStyle name="Normal 6 2 2 2 3 2 2 2 2 4" xfId="43350" xr:uid="{00000000-0005-0000-0000-0000B3090000}"/>
    <cellStyle name="Normal 6 2 2 2 3 2 2 2 3" xfId="4682" xr:uid="{00000000-0005-0000-0000-0000B4090000}"/>
    <cellStyle name="Normal 6 2 2 2 3 2 2 2 3 2" xfId="13355" xr:uid="{00000000-0005-0000-0000-0000B5090000}"/>
    <cellStyle name="Normal 6 2 2 2 3 2 2 2 3 2 2" xfId="30708" xr:uid="{00000000-0005-0000-0000-0000B6090000}"/>
    <cellStyle name="Normal 6 2 2 2 3 2 2 2 3 2 3" xfId="48054" xr:uid="{00000000-0005-0000-0000-0000B7090000}"/>
    <cellStyle name="Normal 6 2 2 2 3 2 2 2 3 3" xfId="22035" xr:uid="{00000000-0005-0000-0000-0000B8090000}"/>
    <cellStyle name="Normal 6 2 2 2 3 2 2 2 3 4" xfId="39381" xr:uid="{00000000-0005-0000-0000-0000B9090000}"/>
    <cellStyle name="Normal 6 2 2 2 3 2 2 2 4" xfId="11542" xr:uid="{00000000-0005-0000-0000-0000BA090000}"/>
    <cellStyle name="Normal 6 2 2 2 3 2 2 2 4 2" xfId="28895" xr:uid="{00000000-0005-0000-0000-0000BB090000}"/>
    <cellStyle name="Normal 6 2 2 2 3 2 2 2 4 3" xfId="46241" xr:uid="{00000000-0005-0000-0000-0000BC090000}"/>
    <cellStyle name="Normal 6 2 2 2 3 2 2 2 5" xfId="20222" xr:uid="{00000000-0005-0000-0000-0000BD090000}"/>
    <cellStyle name="Normal 6 2 2 2 3 2 2 2 6" xfId="37568" xr:uid="{00000000-0005-0000-0000-0000BE090000}"/>
    <cellStyle name="Normal 6 2 2 2 3 2 2 3" xfId="1791" xr:uid="{00000000-0005-0000-0000-0000BF090000}"/>
    <cellStyle name="Normal 6 2 2 2 3 2 2 3 2" xfId="7573" xr:uid="{00000000-0005-0000-0000-0000C0090000}"/>
    <cellStyle name="Normal 6 2 2 2 3 2 2 3 2 2" xfId="16246" xr:uid="{00000000-0005-0000-0000-0000C1090000}"/>
    <cellStyle name="Normal 6 2 2 2 3 2 2 3 2 2 2" xfId="33599" xr:uid="{00000000-0005-0000-0000-0000C2090000}"/>
    <cellStyle name="Normal 6 2 2 2 3 2 2 3 2 2 3" xfId="50945" xr:uid="{00000000-0005-0000-0000-0000C3090000}"/>
    <cellStyle name="Normal 6 2 2 2 3 2 2 3 2 3" xfId="24926" xr:uid="{00000000-0005-0000-0000-0000C4090000}"/>
    <cellStyle name="Normal 6 2 2 2 3 2 2 3 2 4" xfId="42272" xr:uid="{00000000-0005-0000-0000-0000C5090000}"/>
    <cellStyle name="Normal 6 2 2 2 3 2 2 3 3" xfId="5417" xr:uid="{00000000-0005-0000-0000-0000C6090000}"/>
    <cellStyle name="Normal 6 2 2 2 3 2 2 3 3 2" xfId="14090" xr:uid="{00000000-0005-0000-0000-0000C7090000}"/>
    <cellStyle name="Normal 6 2 2 2 3 2 2 3 3 2 2" xfId="31443" xr:uid="{00000000-0005-0000-0000-0000C8090000}"/>
    <cellStyle name="Normal 6 2 2 2 3 2 2 3 3 2 3" xfId="48789" xr:uid="{00000000-0005-0000-0000-0000C9090000}"/>
    <cellStyle name="Normal 6 2 2 2 3 2 2 3 3 3" xfId="22770" xr:uid="{00000000-0005-0000-0000-0000CA090000}"/>
    <cellStyle name="Normal 6 2 2 2 3 2 2 3 3 4" xfId="40116" xr:uid="{00000000-0005-0000-0000-0000CB090000}"/>
    <cellStyle name="Normal 6 2 2 2 3 2 2 3 4" xfId="10464" xr:uid="{00000000-0005-0000-0000-0000CC090000}"/>
    <cellStyle name="Normal 6 2 2 2 3 2 2 3 4 2" xfId="27817" xr:uid="{00000000-0005-0000-0000-0000CD090000}"/>
    <cellStyle name="Normal 6 2 2 2 3 2 2 3 4 3" xfId="45163" xr:uid="{00000000-0005-0000-0000-0000CE090000}"/>
    <cellStyle name="Normal 6 2 2 2 3 2 2 3 5" xfId="19144" xr:uid="{00000000-0005-0000-0000-0000CF090000}"/>
    <cellStyle name="Normal 6 2 2 2 3 2 2 3 6" xfId="36490" xr:uid="{00000000-0005-0000-0000-0000D0090000}"/>
    <cellStyle name="Normal 6 2 2 2 3 2 2 4" xfId="6838" xr:uid="{00000000-0005-0000-0000-0000D1090000}"/>
    <cellStyle name="Normal 6 2 2 2 3 2 2 4 2" xfId="15511" xr:uid="{00000000-0005-0000-0000-0000D2090000}"/>
    <cellStyle name="Normal 6 2 2 2 3 2 2 4 2 2" xfId="32864" xr:uid="{00000000-0005-0000-0000-0000D3090000}"/>
    <cellStyle name="Normal 6 2 2 2 3 2 2 4 2 3" xfId="50210" xr:uid="{00000000-0005-0000-0000-0000D4090000}"/>
    <cellStyle name="Normal 6 2 2 2 3 2 2 4 3" xfId="24191" xr:uid="{00000000-0005-0000-0000-0000D5090000}"/>
    <cellStyle name="Normal 6 2 2 2 3 2 2 4 4" xfId="41537" xr:uid="{00000000-0005-0000-0000-0000D6090000}"/>
    <cellStyle name="Normal 6 2 2 2 3 2 2 5" xfId="3604" xr:uid="{00000000-0005-0000-0000-0000D7090000}"/>
    <cellStyle name="Normal 6 2 2 2 3 2 2 5 2" xfId="12277" xr:uid="{00000000-0005-0000-0000-0000D8090000}"/>
    <cellStyle name="Normal 6 2 2 2 3 2 2 5 2 2" xfId="29630" xr:uid="{00000000-0005-0000-0000-0000D9090000}"/>
    <cellStyle name="Normal 6 2 2 2 3 2 2 5 2 3" xfId="46976" xr:uid="{00000000-0005-0000-0000-0000DA090000}"/>
    <cellStyle name="Normal 6 2 2 2 3 2 2 5 3" xfId="20957" xr:uid="{00000000-0005-0000-0000-0000DB090000}"/>
    <cellStyle name="Normal 6 2 2 2 3 2 2 5 4" xfId="38303" xr:uid="{00000000-0005-0000-0000-0000DC090000}"/>
    <cellStyle name="Normal 6 2 2 2 3 2 2 6" xfId="9729" xr:uid="{00000000-0005-0000-0000-0000DD090000}"/>
    <cellStyle name="Normal 6 2 2 2 3 2 2 6 2" xfId="27082" xr:uid="{00000000-0005-0000-0000-0000DE090000}"/>
    <cellStyle name="Normal 6 2 2 2 3 2 2 6 3" xfId="44428" xr:uid="{00000000-0005-0000-0000-0000DF090000}"/>
    <cellStyle name="Normal 6 2 2 2 3 2 2 7" xfId="18409" xr:uid="{00000000-0005-0000-0000-0000E0090000}"/>
    <cellStyle name="Normal 6 2 2 2 3 2 2 8" xfId="35755" xr:uid="{00000000-0005-0000-0000-0000E1090000}"/>
    <cellStyle name="Normal 6 2 2 2 3 2 3" xfId="566" xr:uid="{00000000-0005-0000-0000-0000E2090000}"/>
    <cellStyle name="Normal 6 2 2 2 3 2 3 2" xfId="2379" xr:uid="{00000000-0005-0000-0000-0000E3090000}"/>
    <cellStyle name="Normal 6 2 2 2 3 2 3 2 2" xfId="8161" xr:uid="{00000000-0005-0000-0000-0000E4090000}"/>
    <cellStyle name="Normal 6 2 2 2 3 2 3 2 2 2" xfId="16834" xr:uid="{00000000-0005-0000-0000-0000E5090000}"/>
    <cellStyle name="Normal 6 2 2 2 3 2 3 2 2 2 2" xfId="34187" xr:uid="{00000000-0005-0000-0000-0000E6090000}"/>
    <cellStyle name="Normal 6 2 2 2 3 2 3 2 2 2 3" xfId="51533" xr:uid="{00000000-0005-0000-0000-0000E7090000}"/>
    <cellStyle name="Normal 6 2 2 2 3 2 3 2 2 3" xfId="25514" xr:uid="{00000000-0005-0000-0000-0000E8090000}"/>
    <cellStyle name="Normal 6 2 2 2 3 2 3 2 2 4" xfId="42860" xr:uid="{00000000-0005-0000-0000-0000E9090000}"/>
    <cellStyle name="Normal 6 2 2 2 3 2 3 2 3" xfId="5662" xr:uid="{00000000-0005-0000-0000-0000EA090000}"/>
    <cellStyle name="Normal 6 2 2 2 3 2 3 2 3 2" xfId="14335" xr:uid="{00000000-0005-0000-0000-0000EB090000}"/>
    <cellStyle name="Normal 6 2 2 2 3 2 3 2 3 2 2" xfId="31688" xr:uid="{00000000-0005-0000-0000-0000EC090000}"/>
    <cellStyle name="Normal 6 2 2 2 3 2 3 2 3 2 3" xfId="49034" xr:uid="{00000000-0005-0000-0000-0000ED090000}"/>
    <cellStyle name="Normal 6 2 2 2 3 2 3 2 3 3" xfId="23015" xr:uid="{00000000-0005-0000-0000-0000EE090000}"/>
    <cellStyle name="Normal 6 2 2 2 3 2 3 2 3 4" xfId="40361" xr:uid="{00000000-0005-0000-0000-0000EF090000}"/>
    <cellStyle name="Normal 6 2 2 2 3 2 3 2 4" xfId="11052" xr:uid="{00000000-0005-0000-0000-0000F0090000}"/>
    <cellStyle name="Normal 6 2 2 2 3 2 3 2 4 2" xfId="28405" xr:uid="{00000000-0005-0000-0000-0000F1090000}"/>
    <cellStyle name="Normal 6 2 2 2 3 2 3 2 4 3" xfId="45751" xr:uid="{00000000-0005-0000-0000-0000F2090000}"/>
    <cellStyle name="Normal 6 2 2 2 3 2 3 2 5" xfId="19732" xr:uid="{00000000-0005-0000-0000-0000F3090000}"/>
    <cellStyle name="Normal 6 2 2 2 3 2 3 2 6" xfId="37078" xr:uid="{00000000-0005-0000-0000-0000F4090000}"/>
    <cellStyle name="Normal 6 2 2 2 3 2 3 3" xfId="6348" xr:uid="{00000000-0005-0000-0000-0000F5090000}"/>
    <cellStyle name="Normal 6 2 2 2 3 2 3 3 2" xfId="15021" xr:uid="{00000000-0005-0000-0000-0000F6090000}"/>
    <cellStyle name="Normal 6 2 2 2 3 2 3 3 2 2" xfId="32374" xr:uid="{00000000-0005-0000-0000-0000F7090000}"/>
    <cellStyle name="Normal 6 2 2 2 3 2 3 3 2 3" xfId="49720" xr:uid="{00000000-0005-0000-0000-0000F8090000}"/>
    <cellStyle name="Normal 6 2 2 2 3 2 3 3 3" xfId="23701" xr:uid="{00000000-0005-0000-0000-0000F9090000}"/>
    <cellStyle name="Normal 6 2 2 2 3 2 3 3 4" xfId="41047" xr:uid="{00000000-0005-0000-0000-0000FA090000}"/>
    <cellStyle name="Normal 6 2 2 2 3 2 3 4" xfId="4192" xr:uid="{00000000-0005-0000-0000-0000FB090000}"/>
    <cellStyle name="Normal 6 2 2 2 3 2 3 4 2" xfId="12865" xr:uid="{00000000-0005-0000-0000-0000FC090000}"/>
    <cellStyle name="Normal 6 2 2 2 3 2 3 4 2 2" xfId="30218" xr:uid="{00000000-0005-0000-0000-0000FD090000}"/>
    <cellStyle name="Normal 6 2 2 2 3 2 3 4 2 3" xfId="47564" xr:uid="{00000000-0005-0000-0000-0000FE090000}"/>
    <cellStyle name="Normal 6 2 2 2 3 2 3 4 3" xfId="21545" xr:uid="{00000000-0005-0000-0000-0000FF090000}"/>
    <cellStyle name="Normal 6 2 2 2 3 2 3 4 4" xfId="38891" xr:uid="{00000000-0005-0000-0000-0000000A0000}"/>
    <cellStyle name="Normal 6 2 2 2 3 2 3 5" xfId="9239" xr:uid="{00000000-0005-0000-0000-0000010A0000}"/>
    <cellStyle name="Normal 6 2 2 2 3 2 3 5 2" xfId="26592" xr:uid="{00000000-0005-0000-0000-0000020A0000}"/>
    <cellStyle name="Normal 6 2 2 2 3 2 3 5 3" xfId="43938" xr:uid="{00000000-0005-0000-0000-0000030A0000}"/>
    <cellStyle name="Normal 6 2 2 2 3 2 3 6" xfId="17919" xr:uid="{00000000-0005-0000-0000-0000040A0000}"/>
    <cellStyle name="Normal 6 2 2 2 3 2 3 7" xfId="35265" xr:uid="{00000000-0005-0000-0000-0000050A0000}"/>
    <cellStyle name="Normal 6 2 2 2 3 2 4" xfId="2134" xr:uid="{00000000-0005-0000-0000-0000060A0000}"/>
    <cellStyle name="Normal 6 2 2 2 3 2 4 2" xfId="7916" xr:uid="{00000000-0005-0000-0000-0000070A0000}"/>
    <cellStyle name="Normal 6 2 2 2 3 2 4 2 2" xfId="16589" xr:uid="{00000000-0005-0000-0000-0000080A0000}"/>
    <cellStyle name="Normal 6 2 2 2 3 2 4 2 2 2" xfId="33942" xr:uid="{00000000-0005-0000-0000-0000090A0000}"/>
    <cellStyle name="Normal 6 2 2 2 3 2 4 2 2 3" xfId="51288" xr:uid="{00000000-0005-0000-0000-00000A0A0000}"/>
    <cellStyle name="Normal 6 2 2 2 3 2 4 2 3" xfId="25269" xr:uid="{00000000-0005-0000-0000-00000B0A0000}"/>
    <cellStyle name="Normal 6 2 2 2 3 2 4 2 4" xfId="42615" xr:uid="{00000000-0005-0000-0000-00000C0A0000}"/>
    <cellStyle name="Normal 6 2 2 2 3 2 4 3" xfId="3947" xr:uid="{00000000-0005-0000-0000-00000D0A0000}"/>
    <cellStyle name="Normal 6 2 2 2 3 2 4 3 2" xfId="12620" xr:uid="{00000000-0005-0000-0000-00000E0A0000}"/>
    <cellStyle name="Normal 6 2 2 2 3 2 4 3 2 2" xfId="29973" xr:uid="{00000000-0005-0000-0000-00000F0A0000}"/>
    <cellStyle name="Normal 6 2 2 2 3 2 4 3 2 3" xfId="47319" xr:uid="{00000000-0005-0000-0000-0000100A0000}"/>
    <cellStyle name="Normal 6 2 2 2 3 2 4 3 3" xfId="21300" xr:uid="{00000000-0005-0000-0000-0000110A0000}"/>
    <cellStyle name="Normal 6 2 2 2 3 2 4 3 4" xfId="38646" xr:uid="{00000000-0005-0000-0000-0000120A0000}"/>
    <cellStyle name="Normal 6 2 2 2 3 2 4 4" xfId="10807" xr:uid="{00000000-0005-0000-0000-0000130A0000}"/>
    <cellStyle name="Normal 6 2 2 2 3 2 4 4 2" xfId="28160" xr:uid="{00000000-0005-0000-0000-0000140A0000}"/>
    <cellStyle name="Normal 6 2 2 2 3 2 4 4 3" xfId="45506" xr:uid="{00000000-0005-0000-0000-0000150A0000}"/>
    <cellStyle name="Normal 6 2 2 2 3 2 4 5" xfId="19487" xr:uid="{00000000-0005-0000-0000-0000160A0000}"/>
    <cellStyle name="Normal 6 2 2 2 3 2 4 6" xfId="36833" xr:uid="{00000000-0005-0000-0000-0000170A0000}"/>
    <cellStyle name="Normal 6 2 2 2 3 2 5" xfId="1301" xr:uid="{00000000-0005-0000-0000-0000180A0000}"/>
    <cellStyle name="Normal 6 2 2 2 3 2 5 2" xfId="7083" xr:uid="{00000000-0005-0000-0000-0000190A0000}"/>
    <cellStyle name="Normal 6 2 2 2 3 2 5 2 2" xfId="15756" xr:uid="{00000000-0005-0000-0000-00001A0A0000}"/>
    <cellStyle name="Normal 6 2 2 2 3 2 5 2 2 2" xfId="33109" xr:uid="{00000000-0005-0000-0000-00001B0A0000}"/>
    <cellStyle name="Normal 6 2 2 2 3 2 5 2 2 3" xfId="50455" xr:uid="{00000000-0005-0000-0000-00001C0A0000}"/>
    <cellStyle name="Normal 6 2 2 2 3 2 5 2 3" xfId="24436" xr:uid="{00000000-0005-0000-0000-00001D0A0000}"/>
    <cellStyle name="Normal 6 2 2 2 3 2 5 2 4" xfId="41782" xr:uid="{00000000-0005-0000-0000-00001E0A0000}"/>
    <cellStyle name="Normal 6 2 2 2 3 2 5 3" xfId="4927" xr:uid="{00000000-0005-0000-0000-00001F0A0000}"/>
    <cellStyle name="Normal 6 2 2 2 3 2 5 3 2" xfId="13600" xr:uid="{00000000-0005-0000-0000-0000200A0000}"/>
    <cellStyle name="Normal 6 2 2 2 3 2 5 3 2 2" xfId="30953" xr:uid="{00000000-0005-0000-0000-0000210A0000}"/>
    <cellStyle name="Normal 6 2 2 2 3 2 5 3 2 3" xfId="48299" xr:uid="{00000000-0005-0000-0000-0000220A0000}"/>
    <cellStyle name="Normal 6 2 2 2 3 2 5 3 3" xfId="22280" xr:uid="{00000000-0005-0000-0000-0000230A0000}"/>
    <cellStyle name="Normal 6 2 2 2 3 2 5 3 4" xfId="39626" xr:uid="{00000000-0005-0000-0000-0000240A0000}"/>
    <cellStyle name="Normal 6 2 2 2 3 2 5 4" xfId="9974" xr:uid="{00000000-0005-0000-0000-0000250A0000}"/>
    <cellStyle name="Normal 6 2 2 2 3 2 5 4 2" xfId="27327" xr:uid="{00000000-0005-0000-0000-0000260A0000}"/>
    <cellStyle name="Normal 6 2 2 2 3 2 5 4 3" xfId="44673" xr:uid="{00000000-0005-0000-0000-0000270A0000}"/>
    <cellStyle name="Normal 6 2 2 2 3 2 5 5" xfId="18654" xr:uid="{00000000-0005-0000-0000-0000280A0000}"/>
    <cellStyle name="Normal 6 2 2 2 3 2 5 6" xfId="36000" xr:uid="{00000000-0005-0000-0000-0000290A0000}"/>
    <cellStyle name="Normal 6 2 2 2 3 2 6" xfId="6103" xr:uid="{00000000-0005-0000-0000-00002A0A0000}"/>
    <cellStyle name="Normal 6 2 2 2 3 2 6 2" xfId="14776" xr:uid="{00000000-0005-0000-0000-00002B0A0000}"/>
    <cellStyle name="Normal 6 2 2 2 3 2 6 2 2" xfId="32129" xr:uid="{00000000-0005-0000-0000-00002C0A0000}"/>
    <cellStyle name="Normal 6 2 2 2 3 2 6 2 3" xfId="49475" xr:uid="{00000000-0005-0000-0000-00002D0A0000}"/>
    <cellStyle name="Normal 6 2 2 2 3 2 6 3" xfId="23456" xr:uid="{00000000-0005-0000-0000-00002E0A0000}"/>
    <cellStyle name="Normal 6 2 2 2 3 2 6 4" xfId="40802" xr:uid="{00000000-0005-0000-0000-00002F0A0000}"/>
    <cellStyle name="Normal 6 2 2 2 3 2 7" xfId="3114" xr:uid="{00000000-0005-0000-0000-0000300A0000}"/>
    <cellStyle name="Normal 6 2 2 2 3 2 7 2" xfId="11787" xr:uid="{00000000-0005-0000-0000-0000310A0000}"/>
    <cellStyle name="Normal 6 2 2 2 3 2 7 2 2" xfId="29140" xr:uid="{00000000-0005-0000-0000-0000320A0000}"/>
    <cellStyle name="Normal 6 2 2 2 3 2 7 2 3" xfId="46486" xr:uid="{00000000-0005-0000-0000-0000330A0000}"/>
    <cellStyle name="Normal 6 2 2 2 3 2 7 3" xfId="20467" xr:uid="{00000000-0005-0000-0000-0000340A0000}"/>
    <cellStyle name="Normal 6 2 2 2 3 2 7 4" xfId="37813" xr:uid="{00000000-0005-0000-0000-0000350A0000}"/>
    <cellStyle name="Normal 6 2 2 2 3 2 8" xfId="8994" xr:uid="{00000000-0005-0000-0000-0000360A0000}"/>
    <cellStyle name="Normal 6 2 2 2 3 2 8 2" xfId="26347" xr:uid="{00000000-0005-0000-0000-0000370A0000}"/>
    <cellStyle name="Normal 6 2 2 2 3 2 8 3" xfId="43693" xr:uid="{00000000-0005-0000-0000-0000380A0000}"/>
    <cellStyle name="Normal 6 2 2 2 3 2 9" xfId="17674" xr:uid="{00000000-0005-0000-0000-0000390A0000}"/>
    <cellStyle name="Normal 6 2 2 2 3 3" xfId="223" xr:uid="{00000000-0005-0000-0000-00003A0A0000}"/>
    <cellStyle name="Normal 6 2 2 2 3 3 10" xfId="34922" xr:uid="{00000000-0005-0000-0000-00003B0A0000}"/>
    <cellStyle name="Normal 6 2 2 2 3 3 2" xfId="958" xr:uid="{00000000-0005-0000-0000-00003C0A0000}"/>
    <cellStyle name="Normal 6 2 2 2 3 3 2 2" xfId="2771" xr:uid="{00000000-0005-0000-0000-00003D0A0000}"/>
    <cellStyle name="Normal 6 2 2 2 3 3 2 2 2" xfId="8553" xr:uid="{00000000-0005-0000-0000-00003E0A0000}"/>
    <cellStyle name="Normal 6 2 2 2 3 3 2 2 2 2" xfId="17226" xr:uid="{00000000-0005-0000-0000-00003F0A0000}"/>
    <cellStyle name="Normal 6 2 2 2 3 3 2 2 2 2 2" xfId="34579" xr:uid="{00000000-0005-0000-0000-0000400A0000}"/>
    <cellStyle name="Normal 6 2 2 2 3 3 2 2 2 2 3" xfId="51925" xr:uid="{00000000-0005-0000-0000-0000410A0000}"/>
    <cellStyle name="Normal 6 2 2 2 3 3 2 2 2 3" xfId="25906" xr:uid="{00000000-0005-0000-0000-0000420A0000}"/>
    <cellStyle name="Normal 6 2 2 2 3 3 2 2 2 4" xfId="43252" xr:uid="{00000000-0005-0000-0000-0000430A0000}"/>
    <cellStyle name="Normal 6 2 2 2 3 3 2 2 3" xfId="4584" xr:uid="{00000000-0005-0000-0000-0000440A0000}"/>
    <cellStyle name="Normal 6 2 2 2 3 3 2 2 3 2" xfId="13257" xr:uid="{00000000-0005-0000-0000-0000450A0000}"/>
    <cellStyle name="Normal 6 2 2 2 3 3 2 2 3 2 2" xfId="30610" xr:uid="{00000000-0005-0000-0000-0000460A0000}"/>
    <cellStyle name="Normal 6 2 2 2 3 3 2 2 3 2 3" xfId="47956" xr:uid="{00000000-0005-0000-0000-0000470A0000}"/>
    <cellStyle name="Normal 6 2 2 2 3 3 2 2 3 3" xfId="21937" xr:uid="{00000000-0005-0000-0000-0000480A0000}"/>
    <cellStyle name="Normal 6 2 2 2 3 3 2 2 3 4" xfId="39283" xr:uid="{00000000-0005-0000-0000-0000490A0000}"/>
    <cellStyle name="Normal 6 2 2 2 3 3 2 2 4" xfId="11444" xr:uid="{00000000-0005-0000-0000-00004A0A0000}"/>
    <cellStyle name="Normal 6 2 2 2 3 3 2 2 4 2" xfId="28797" xr:uid="{00000000-0005-0000-0000-00004B0A0000}"/>
    <cellStyle name="Normal 6 2 2 2 3 3 2 2 4 3" xfId="46143" xr:uid="{00000000-0005-0000-0000-00004C0A0000}"/>
    <cellStyle name="Normal 6 2 2 2 3 3 2 2 5" xfId="20124" xr:uid="{00000000-0005-0000-0000-00004D0A0000}"/>
    <cellStyle name="Normal 6 2 2 2 3 3 2 2 6" xfId="37470" xr:uid="{00000000-0005-0000-0000-00004E0A0000}"/>
    <cellStyle name="Normal 6 2 2 2 3 3 2 3" xfId="1693" xr:uid="{00000000-0005-0000-0000-00004F0A0000}"/>
    <cellStyle name="Normal 6 2 2 2 3 3 2 3 2" xfId="7475" xr:uid="{00000000-0005-0000-0000-0000500A0000}"/>
    <cellStyle name="Normal 6 2 2 2 3 3 2 3 2 2" xfId="16148" xr:uid="{00000000-0005-0000-0000-0000510A0000}"/>
    <cellStyle name="Normal 6 2 2 2 3 3 2 3 2 2 2" xfId="33501" xr:uid="{00000000-0005-0000-0000-0000520A0000}"/>
    <cellStyle name="Normal 6 2 2 2 3 3 2 3 2 2 3" xfId="50847" xr:uid="{00000000-0005-0000-0000-0000530A0000}"/>
    <cellStyle name="Normal 6 2 2 2 3 3 2 3 2 3" xfId="24828" xr:uid="{00000000-0005-0000-0000-0000540A0000}"/>
    <cellStyle name="Normal 6 2 2 2 3 3 2 3 2 4" xfId="42174" xr:uid="{00000000-0005-0000-0000-0000550A0000}"/>
    <cellStyle name="Normal 6 2 2 2 3 3 2 3 3" xfId="5319" xr:uid="{00000000-0005-0000-0000-0000560A0000}"/>
    <cellStyle name="Normal 6 2 2 2 3 3 2 3 3 2" xfId="13992" xr:uid="{00000000-0005-0000-0000-0000570A0000}"/>
    <cellStyle name="Normal 6 2 2 2 3 3 2 3 3 2 2" xfId="31345" xr:uid="{00000000-0005-0000-0000-0000580A0000}"/>
    <cellStyle name="Normal 6 2 2 2 3 3 2 3 3 2 3" xfId="48691" xr:uid="{00000000-0005-0000-0000-0000590A0000}"/>
    <cellStyle name="Normal 6 2 2 2 3 3 2 3 3 3" xfId="22672" xr:uid="{00000000-0005-0000-0000-00005A0A0000}"/>
    <cellStyle name="Normal 6 2 2 2 3 3 2 3 3 4" xfId="40018" xr:uid="{00000000-0005-0000-0000-00005B0A0000}"/>
    <cellStyle name="Normal 6 2 2 2 3 3 2 3 4" xfId="10366" xr:uid="{00000000-0005-0000-0000-00005C0A0000}"/>
    <cellStyle name="Normal 6 2 2 2 3 3 2 3 4 2" xfId="27719" xr:uid="{00000000-0005-0000-0000-00005D0A0000}"/>
    <cellStyle name="Normal 6 2 2 2 3 3 2 3 4 3" xfId="45065" xr:uid="{00000000-0005-0000-0000-00005E0A0000}"/>
    <cellStyle name="Normal 6 2 2 2 3 3 2 3 5" xfId="19046" xr:uid="{00000000-0005-0000-0000-00005F0A0000}"/>
    <cellStyle name="Normal 6 2 2 2 3 3 2 3 6" xfId="36392" xr:uid="{00000000-0005-0000-0000-0000600A0000}"/>
    <cellStyle name="Normal 6 2 2 2 3 3 2 4" xfId="6740" xr:uid="{00000000-0005-0000-0000-0000610A0000}"/>
    <cellStyle name="Normal 6 2 2 2 3 3 2 4 2" xfId="15413" xr:uid="{00000000-0005-0000-0000-0000620A0000}"/>
    <cellStyle name="Normal 6 2 2 2 3 3 2 4 2 2" xfId="32766" xr:uid="{00000000-0005-0000-0000-0000630A0000}"/>
    <cellStyle name="Normal 6 2 2 2 3 3 2 4 2 3" xfId="50112" xr:uid="{00000000-0005-0000-0000-0000640A0000}"/>
    <cellStyle name="Normal 6 2 2 2 3 3 2 4 3" xfId="24093" xr:uid="{00000000-0005-0000-0000-0000650A0000}"/>
    <cellStyle name="Normal 6 2 2 2 3 3 2 4 4" xfId="41439" xr:uid="{00000000-0005-0000-0000-0000660A0000}"/>
    <cellStyle name="Normal 6 2 2 2 3 3 2 5" xfId="3506" xr:uid="{00000000-0005-0000-0000-0000670A0000}"/>
    <cellStyle name="Normal 6 2 2 2 3 3 2 5 2" xfId="12179" xr:uid="{00000000-0005-0000-0000-0000680A0000}"/>
    <cellStyle name="Normal 6 2 2 2 3 3 2 5 2 2" xfId="29532" xr:uid="{00000000-0005-0000-0000-0000690A0000}"/>
    <cellStyle name="Normal 6 2 2 2 3 3 2 5 2 3" xfId="46878" xr:uid="{00000000-0005-0000-0000-00006A0A0000}"/>
    <cellStyle name="Normal 6 2 2 2 3 3 2 5 3" xfId="20859" xr:uid="{00000000-0005-0000-0000-00006B0A0000}"/>
    <cellStyle name="Normal 6 2 2 2 3 3 2 5 4" xfId="38205" xr:uid="{00000000-0005-0000-0000-00006C0A0000}"/>
    <cellStyle name="Normal 6 2 2 2 3 3 2 6" xfId="9631" xr:uid="{00000000-0005-0000-0000-00006D0A0000}"/>
    <cellStyle name="Normal 6 2 2 2 3 3 2 6 2" xfId="26984" xr:uid="{00000000-0005-0000-0000-00006E0A0000}"/>
    <cellStyle name="Normal 6 2 2 2 3 3 2 6 3" xfId="44330" xr:uid="{00000000-0005-0000-0000-00006F0A0000}"/>
    <cellStyle name="Normal 6 2 2 2 3 3 2 7" xfId="18311" xr:uid="{00000000-0005-0000-0000-0000700A0000}"/>
    <cellStyle name="Normal 6 2 2 2 3 3 2 8" xfId="35657" xr:uid="{00000000-0005-0000-0000-0000710A0000}"/>
    <cellStyle name="Normal 6 2 2 2 3 3 3" xfId="713" xr:uid="{00000000-0005-0000-0000-0000720A0000}"/>
    <cellStyle name="Normal 6 2 2 2 3 3 3 2" xfId="2526" xr:uid="{00000000-0005-0000-0000-0000730A0000}"/>
    <cellStyle name="Normal 6 2 2 2 3 3 3 2 2" xfId="8308" xr:uid="{00000000-0005-0000-0000-0000740A0000}"/>
    <cellStyle name="Normal 6 2 2 2 3 3 3 2 2 2" xfId="16981" xr:uid="{00000000-0005-0000-0000-0000750A0000}"/>
    <cellStyle name="Normal 6 2 2 2 3 3 3 2 2 2 2" xfId="34334" xr:uid="{00000000-0005-0000-0000-0000760A0000}"/>
    <cellStyle name="Normal 6 2 2 2 3 3 3 2 2 2 3" xfId="51680" xr:uid="{00000000-0005-0000-0000-0000770A0000}"/>
    <cellStyle name="Normal 6 2 2 2 3 3 3 2 2 3" xfId="25661" xr:uid="{00000000-0005-0000-0000-0000780A0000}"/>
    <cellStyle name="Normal 6 2 2 2 3 3 3 2 2 4" xfId="43007" xr:uid="{00000000-0005-0000-0000-0000790A0000}"/>
    <cellStyle name="Normal 6 2 2 2 3 3 3 2 3" xfId="5760" xr:uid="{00000000-0005-0000-0000-00007A0A0000}"/>
    <cellStyle name="Normal 6 2 2 2 3 3 3 2 3 2" xfId="14433" xr:uid="{00000000-0005-0000-0000-00007B0A0000}"/>
    <cellStyle name="Normal 6 2 2 2 3 3 3 2 3 2 2" xfId="31786" xr:uid="{00000000-0005-0000-0000-00007C0A0000}"/>
    <cellStyle name="Normal 6 2 2 2 3 3 3 2 3 2 3" xfId="49132" xr:uid="{00000000-0005-0000-0000-00007D0A0000}"/>
    <cellStyle name="Normal 6 2 2 2 3 3 3 2 3 3" xfId="23113" xr:uid="{00000000-0005-0000-0000-00007E0A0000}"/>
    <cellStyle name="Normal 6 2 2 2 3 3 3 2 3 4" xfId="40459" xr:uid="{00000000-0005-0000-0000-00007F0A0000}"/>
    <cellStyle name="Normal 6 2 2 2 3 3 3 2 4" xfId="11199" xr:uid="{00000000-0005-0000-0000-0000800A0000}"/>
    <cellStyle name="Normal 6 2 2 2 3 3 3 2 4 2" xfId="28552" xr:uid="{00000000-0005-0000-0000-0000810A0000}"/>
    <cellStyle name="Normal 6 2 2 2 3 3 3 2 4 3" xfId="45898" xr:uid="{00000000-0005-0000-0000-0000820A0000}"/>
    <cellStyle name="Normal 6 2 2 2 3 3 3 2 5" xfId="19879" xr:uid="{00000000-0005-0000-0000-0000830A0000}"/>
    <cellStyle name="Normal 6 2 2 2 3 3 3 2 6" xfId="37225" xr:uid="{00000000-0005-0000-0000-0000840A0000}"/>
    <cellStyle name="Normal 6 2 2 2 3 3 3 3" xfId="6495" xr:uid="{00000000-0005-0000-0000-0000850A0000}"/>
    <cellStyle name="Normal 6 2 2 2 3 3 3 3 2" xfId="15168" xr:uid="{00000000-0005-0000-0000-0000860A0000}"/>
    <cellStyle name="Normal 6 2 2 2 3 3 3 3 2 2" xfId="32521" xr:uid="{00000000-0005-0000-0000-0000870A0000}"/>
    <cellStyle name="Normal 6 2 2 2 3 3 3 3 2 3" xfId="49867" xr:uid="{00000000-0005-0000-0000-0000880A0000}"/>
    <cellStyle name="Normal 6 2 2 2 3 3 3 3 3" xfId="23848" xr:uid="{00000000-0005-0000-0000-0000890A0000}"/>
    <cellStyle name="Normal 6 2 2 2 3 3 3 3 4" xfId="41194" xr:uid="{00000000-0005-0000-0000-00008A0A0000}"/>
    <cellStyle name="Normal 6 2 2 2 3 3 3 4" xfId="4339" xr:uid="{00000000-0005-0000-0000-00008B0A0000}"/>
    <cellStyle name="Normal 6 2 2 2 3 3 3 4 2" xfId="13012" xr:uid="{00000000-0005-0000-0000-00008C0A0000}"/>
    <cellStyle name="Normal 6 2 2 2 3 3 3 4 2 2" xfId="30365" xr:uid="{00000000-0005-0000-0000-00008D0A0000}"/>
    <cellStyle name="Normal 6 2 2 2 3 3 3 4 2 3" xfId="47711" xr:uid="{00000000-0005-0000-0000-00008E0A0000}"/>
    <cellStyle name="Normal 6 2 2 2 3 3 3 4 3" xfId="21692" xr:uid="{00000000-0005-0000-0000-00008F0A0000}"/>
    <cellStyle name="Normal 6 2 2 2 3 3 3 4 4" xfId="39038" xr:uid="{00000000-0005-0000-0000-0000900A0000}"/>
    <cellStyle name="Normal 6 2 2 2 3 3 3 5" xfId="9386" xr:uid="{00000000-0005-0000-0000-0000910A0000}"/>
    <cellStyle name="Normal 6 2 2 2 3 3 3 5 2" xfId="26739" xr:uid="{00000000-0005-0000-0000-0000920A0000}"/>
    <cellStyle name="Normal 6 2 2 2 3 3 3 5 3" xfId="44085" xr:uid="{00000000-0005-0000-0000-0000930A0000}"/>
    <cellStyle name="Normal 6 2 2 2 3 3 3 6" xfId="18066" xr:uid="{00000000-0005-0000-0000-0000940A0000}"/>
    <cellStyle name="Normal 6 2 2 2 3 3 3 7" xfId="35412" xr:uid="{00000000-0005-0000-0000-0000950A0000}"/>
    <cellStyle name="Normal 6 2 2 2 3 3 4" xfId="2036" xr:uid="{00000000-0005-0000-0000-0000960A0000}"/>
    <cellStyle name="Normal 6 2 2 2 3 3 4 2" xfId="7818" xr:uid="{00000000-0005-0000-0000-0000970A0000}"/>
    <cellStyle name="Normal 6 2 2 2 3 3 4 2 2" xfId="16491" xr:uid="{00000000-0005-0000-0000-0000980A0000}"/>
    <cellStyle name="Normal 6 2 2 2 3 3 4 2 2 2" xfId="33844" xr:uid="{00000000-0005-0000-0000-0000990A0000}"/>
    <cellStyle name="Normal 6 2 2 2 3 3 4 2 2 3" xfId="51190" xr:uid="{00000000-0005-0000-0000-00009A0A0000}"/>
    <cellStyle name="Normal 6 2 2 2 3 3 4 2 3" xfId="25171" xr:uid="{00000000-0005-0000-0000-00009B0A0000}"/>
    <cellStyle name="Normal 6 2 2 2 3 3 4 2 4" xfId="42517" xr:uid="{00000000-0005-0000-0000-00009C0A0000}"/>
    <cellStyle name="Normal 6 2 2 2 3 3 4 3" xfId="3849" xr:uid="{00000000-0005-0000-0000-00009D0A0000}"/>
    <cellStyle name="Normal 6 2 2 2 3 3 4 3 2" xfId="12522" xr:uid="{00000000-0005-0000-0000-00009E0A0000}"/>
    <cellStyle name="Normal 6 2 2 2 3 3 4 3 2 2" xfId="29875" xr:uid="{00000000-0005-0000-0000-00009F0A0000}"/>
    <cellStyle name="Normal 6 2 2 2 3 3 4 3 2 3" xfId="47221" xr:uid="{00000000-0005-0000-0000-0000A00A0000}"/>
    <cellStyle name="Normal 6 2 2 2 3 3 4 3 3" xfId="21202" xr:uid="{00000000-0005-0000-0000-0000A10A0000}"/>
    <cellStyle name="Normal 6 2 2 2 3 3 4 3 4" xfId="38548" xr:uid="{00000000-0005-0000-0000-0000A20A0000}"/>
    <cellStyle name="Normal 6 2 2 2 3 3 4 4" xfId="10709" xr:uid="{00000000-0005-0000-0000-0000A30A0000}"/>
    <cellStyle name="Normal 6 2 2 2 3 3 4 4 2" xfId="28062" xr:uid="{00000000-0005-0000-0000-0000A40A0000}"/>
    <cellStyle name="Normal 6 2 2 2 3 3 4 4 3" xfId="45408" xr:uid="{00000000-0005-0000-0000-0000A50A0000}"/>
    <cellStyle name="Normal 6 2 2 2 3 3 4 5" xfId="19389" xr:uid="{00000000-0005-0000-0000-0000A60A0000}"/>
    <cellStyle name="Normal 6 2 2 2 3 3 4 6" xfId="36735" xr:uid="{00000000-0005-0000-0000-0000A70A0000}"/>
    <cellStyle name="Normal 6 2 2 2 3 3 5" xfId="1448" xr:uid="{00000000-0005-0000-0000-0000A80A0000}"/>
    <cellStyle name="Normal 6 2 2 2 3 3 5 2" xfId="7230" xr:uid="{00000000-0005-0000-0000-0000A90A0000}"/>
    <cellStyle name="Normal 6 2 2 2 3 3 5 2 2" xfId="15903" xr:uid="{00000000-0005-0000-0000-0000AA0A0000}"/>
    <cellStyle name="Normal 6 2 2 2 3 3 5 2 2 2" xfId="33256" xr:uid="{00000000-0005-0000-0000-0000AB0A0000}"/>
    <cellStyle name="Normal 6 2 2 2 3 3 5 2 2 3" xfId="50602" xr:uid="{00000000-0005-0000-0000-0000AC0A0000}"/>
    <cellStyle name="Normal 6 2 2 2 3 3 5 2 3" xfId="24583" xr:uid="{00000000-0005-0000-0000-0000AD0A0000}"/>
    <cellStyle name="Normal 6 2 2 2 3 3 5 2 4" xfId="41929" xr:uid="{00000000-0005-0000-0000-0000AE0A0000}"/>
    <cellStyle name="Normal 6 2 2 2 3 3 5 3" xfId="5074" xr:uid="{00000000-0005-0000-0000-0000AF0A0000}"/>
    <cellStyle name="Normal 6 2 2 2 3 3 5 3 2" xfId="13747" xr:uid="{00000000-0005-0000-0000-0000B00A0000}"/>
    <cellStyle name="Normal 6 2 2 2 3 3 5 3 2 2" xfId="31100" xr:uid="{00000000-0005-0000-0000-0000B10A0000}"/>
    <cellStyle name="Normal 6 2 2 2 3 3 5 3 2 3" xfId="48446" xr:uid="{00000000-0005-0000-0000-0000B20A0000}"/>
    <cellStyle name="Normal 6 2 2 2 3 3 5 3 3" xfId="22427" xr:uid="{00000000-0005-0000-0000-0000B30A0000}"/>
    <cellStyle name="Normal 6 2 2 2 3 3 5 3 4" xfId="39773" xr:uid="{00000000-0005-0000-0000-0000B40A0000}"/>
    <cellStyle name="Normal 6 2 2 2 3 3 5 4" xfId="10121" xr:uid="{00000000-0005-0000-0000-0000B50A0000}"/>
    <cellStyle name="Normal 6 2 2 2 3 3 5 4 2" xfId="27474" xr:uid="{00000000-0005-0000-0000-0000B60A0000}"/>
    <cellStyle name="Normal 6 2 2 2 3 3 5 4 3" xfId="44820" xr:uid="{00000000-0005-0000-0000-0000B70A0000}"/>
    <cellStyle name="Normal 6 2 2 2 3 3 5 5" xfId="18801" xr:uid="{00000000-0005-0000-0000-0000B80A0000}"/>
    <cellStyle name="Normal 6 2 2 2 3 3 5 6" xfId="36147" xr:uid="{00000000-0005-0000-0000-0000B90A0000}"/>
    <cellStyle name="Normal 6 2 2 2 3 3 6" xfId="6005" xr:uid="{00000000-0005-0000-0000-0000BA0A0000}"/>
    <cellStyle name="Normal 6 2 2 2 3 3 6 2" xfId="14678" xr:uid="{00000000-0005-0000-0000-0000BB0A0000}"/>
    <cellStyle name="Normal 6 2 2 2 3 3 6 2 2" xfId="32031" xr:uid="{00000000-0005-0000-0000-0000BC0A0000}"/>
    <cellStyle name="Normal 6 2 2 2 3 3 6 2 3" xfId="49377" xr:uid="{00000000-0005-0000-0000-0000BD0A0000}"/>
    <cellStyle name="Normal 6 2 2 2 3 3 6 3" xfId="23358" xr:uid="{00000000-0005-0000-0000-0000BE0A0000}"/>
    <cellStyle name="Normal 6 2 2 2 3 3 6 4" xfId="40704" xr:uid="{00000000-0005-0000-0000-0000BF0A0000}"/>
    <cellStyle name="Normal 6 2 2 2 3 3 7" xfId="3261" xr:uid="{00000000-0005-0000-0000-0000C00A0000}"/>
    <cellStyle name="Normal 6 2 2 2 3 3 7 2" xfId="11934" xr:uid="{00000000-0005-0000-0000-0000C10A0000}"/>
    <cellStyle name="Normal 6 2 2 2 3 3 7 2 2" xfId="29287" xr:uid="{00000000-0005-0000-0000-0000C20A0000}"/>
    <cellStyle name="Normal 6 2 2 2 3 3 7 2 3" xfId="46633" xr:uid="{00000000-0005-0000-0000-0000C30A0000}"/>
    <cellStyle name="Normal 6 2 2 2 3 3 7 3" xfId="20614" xr:uid="{00000000-0005-0000-0000-0000C40A0000}"/>
    <cellStyle name="Normal 6 2 2 2 3 3 7 4" xfId="37960" xr:uid="{00000000-0005-0000-0000-0000C50A0000}"/>
    <cellStyle name="Normal 6 2 2 2 3 3 8" xfId="8896" xr:uid="{00000000-0005-0000-0000-0000C60A0000}"/>
    <cellStyle name="Normal 6 2 2 2 3 3 8 2" xfId="26249" xr:uid="{00000000-0005-0000-0000-0000C70A0000}"/>
    <cellStyle name="Normal 6 2 2 2 3 3 8 3" xfId="43595" xr:uid="{00000000-0005-0000-0000-0000C80A0000}"/>
    <cellStyle name="Normal 6 2 2 2 3 3 9" xfId="17576" xr:uid="{00000000-0005-0000-0000-0000C90A0000}"/>
    <cellStyle name="Normal 6 2 2 2 3 4" xfId="811" xr:uid="{00000000-0005-0000-0000-0000CA0A0000}"/>
    <cellStyle name="Normal 6 2 2 2 3 4 2" xfId="2624" xr:uid="{00000000-0005-0000-0000-0000CB0A0000}"/>
    <cellStyle name="Normal 6 2 2 2 3 4 2 2" xfId="8406" xr:uid="{00000000-0005-0000-0000-0000CC0A0000}"/>
    <cellStyle name="Normal 6 2 2 2 3 4 2 2 2" xfId="17079" xr:uid="{00000000-0005-0000-0000-0000CD0A0000}"/>
    <cellStyle name="Normal 6 2 2 2 3 4 2 2 2 2" xfId="34432" xr:uid="{00000000-0005-0000-0000-0000CE0A0000}"/>
    <cellStyle name="Normal 6 2 2 2 3 4 2 2 2 3" xfId="51778" xr:uid="{00000000-0005-0000-0000-0000CF0A0000}"/>
    <cellStyle name="Normal 6 2 2 2 3 4 2 2 3" xfId="25759" xr:uid="{00000000-0005-0000-0000-0000D00A0000}"/>
    <cellStyle name="Normal 6 2 2 2 3 4 2 2 4" xfId="43105" xr:uid="{00000000-0005-0000-0000-0000D10A0000}"/>
    <cellStyle name="Normal 6 2 2 2 3 4 2 3" xfId="4437" xr:uid="{00000000-0005-0000-0000-0000D20A0000}"/>
    <cellStyle name="Normal 6 2 2 2 3 4 2 3 2" xfId="13110" xr:uid="{00000000-0005-0000-0000-0000D30A0000}"/>
    <cellStyle name="Normal 6 2 2 2 3 4 2 3 2 2" xfId="30463" xr:uid="{00000000-0005-0000-0000-0000D40A0000}"/>
    <cellStyle name="Normal 6 2 2 2 3 4 2 3 2 3" xfId="47809" xr:uid="{00000000-0005-0000-0000-0000D50A0000}"/>
    <cellStyle name="Normal 6 2 2 2 3 4 2 3 3" xfId="21790" xr:uid="{00000000-0005-0000-0000-0000D60A0000}"/>
    <cellStyle name="Normal 6 2 2 2 3 4 2 3 4" xfId="39136" xr:uid="{00000000-0005-0000-0000-0000D70A0000}"/>
    <cellStyle name="Normal 6 2 2 2 3 4 2 4" xfId="11297" xr:uid="{00000000-0005-0000-0000-0000D80A0000}"/>
    <cellStyle name="Normal 6 2 2 2 3 4 2 4 2" xfId="28650" xr:uid="{00000000-0005-0000-0000-0000D90A0000}"/>
    <cellStyle name="Normal 6 2 2 2 3 4 2 4 3" xfId="45996" xr:uid="{00000000-0005-0000-0000-0000DA0A0000}"/>
    <cellStyle name="Normal 6 2 2 2 3 4 2 5" xfId="19977" xr:uid="{00000000-0005-0000-0000-0000DB0A0000}"/>
    <cellStyle name="Normal 6 2 2 2 3 4 2 6" xfId="37323" xr:uid="{00000000-0005-0000-0000-0000DC0A0000}"/>
    <cellStyle name="Normal 6 2 2 2 3 4 3" xfId="1546" xr:uid="{00000000-0005-0000-0000-0000DD0A0000}"/>
    <cellStyle name="Normal 6 2 2 2 3 4 3 2" xfId="7328" xr:uid="{00000000-0005-0000-0000-0000DE0A0000}"/>
    <cellStyle name="Normal 6 2 2 2 3 4 3 2 2" xfId="16001" xr:uid="{00000000-0005-0000-0000-0000DF0A0000}"/>
    <cellStyle name="Normal 6 2 2 2 3 4 3 2 2 2" xfId="33354" xr:uid="{00000000-0005-0000-0000-0000E00A0000}"/>
    <cellStyle name="Normal 6 2 2 2 3 4 3 2 2 3" xfId="50700" xr:uid="{00000000-0005-0000-0000-0000E10A0000}"/>
    <cellStyle name="Normal 6 2 2 2 3 4 3 2 3" xfId="24681" xr:uid="{00000000-0005-0000-0000-0000E20A0000}"/>
    <cellStyle name="Normal 6 2 2 2 3 4 3 2 4" xfId="42027" xr:uid="{00000000-0005-0000-0000-0000E30A0000}"/>
    <cellStyle name="Normal 6 2 2 2 3 4 3 3" xfId="5172" xr:uid="{00000000-0005-0000-0000-0000E40A0000}"/>
    <cellStyle name="Normal 6 2 2 2 3 4 3 3 2" xfId="13845" xr:uid="{00000000-0005-0000-0000-0000E50A0000}"/>
    <cellStyle name="Normal 6 2 2 2 3 4 3 3 2 2" xfId="31198" xr:uid="{00000000-0005-0000-0000-0000E60A0000}"/>
    <cellStyle name="Normal 6 2 2 2 3 4 3 3 2 3" xfId="48544" xr:uid="{00000000-0005-0000-0000-0000E70A0000}"/>
    <cellStyle name="Normal 6 2 2 2 3 4 3 3 3" xfId="22525" xr:uid="{00000000-0005-0000-0000-0000E80A0000}"/>
    <cellStyle name="Normal 6 2 2 2 3 4 3 3 4" xfId="39871" xr:uid="{00000000-0005-0000-0000-0000E90A0000}"/>
    <cellStyle name="Normal 6 2 2 2 3 4 3 4" xfId="10219" xr:uid="{00000000-0005-0000-0000-0000EA0A0000}"/>
    <cellStyle name="Normal 6 2 2 2 3 4 3 4 2" xfId="27572" xr:uid="{00000000-0005-0000-0000-0000EB0A0000}"/>
    <cellStyle name="Normal 6 2 2 2 3 4 3 4 3" xfId="44918" xr:uid="{00000000-0005-0000-0000-0000EC0A0000}"/>
    <cellStyle name="Normal 6 2 2 2 3 4 3 5" xfId="18899" xr:uid="{00000000-0005-0000-0000-0000ED0A0000}"/>
    <cellStyle name="Normal 6 2 2 2 3 4 3 6" xfId="36245" xr:uid="{00000000-0005-0000-0000-0000EE0A0000}"/>
    <cellStyle name="Normal 6 2 2 2 3 4 4" xfId="6593" xr:uid="{00000000-0005-0000-0000-0000EF0A0000}"/>
    <cellStyle name="Normal 6 2 2 2 3 4 4 2" xfId="15266" xr:uid="{00000000-0005-0000-0000-0000F00A0000}"/>
    <cellStyle name="Normal 6 2 2 2 3 4 4 2 2" xfId="32619" xr:uid="{00000000-0005-0000-0000-0000F10A0000}"/>
    <cellStyle name="Normal 6 2 2 2 3 4 4 2 3" xfId="49965" xr:uid="{00000000-0005-0000-0000-0000F20A0000}"/>
    <cellStyle name="Normal 6 2 2 2 3 4 4 3" xfId="23946" xr:uid="{00000000-0005-0000-0000-0000F30A0000}"/>
    <cellStyle name="Normal 6 2 2 2 3 4 4 4" xfId="41292" xr:uid="{00000000-0005-0000-0000-0000F40A0000}"/>
    <cellStyle name="Normal 6 2 2 2 3 4 5" xfId="3359" xr:uid="{00000000-0005-0000-0000-0000F50A0000}"/>
    <cellStyle name="Normal 6 2 2 2 3 4 5 2" xfId="12032" xr:uid="{00000000-0005-0000-0000-0000F60A0000}"/>
    <cellStyle name="Normal 6 2 2 2 3 4 5 2 2" xfId="29385" xr:uid="{00000000-0005-0000-0000-0000F70A0000}"/>
    <cellStyle name="Normal 6 2 2 2 3 4 5 2 3" xfId="46731" xr:uid="{00000000-0005-0000-0000-0000F80A0000}"/>
    <cellStyle name="Normal 6 2 2 2 3 4 5 3" xfId="20712" xr:uid="{00000000-0005-0000-0000-0000F90A0000}"/>
    <cellStyle name="Normal 6 2 2 2 3 4 5 4" xfId="38058" xr:uid="{00000000-0005-0000-0000-0000FA0A0000}"/>
    <cellStyle name="Normal 6 2 2 2 3 4 6" xfId="9484" xr:uid="{00000000-0005-0000-0000-0000FB0A0000}"/>
    <cellStyle name="Normal 6 2 2 2 3 4 6 2" xfId="26837" xr:uid="{00000000-0005-0000-0000-0000FC0A0000}"/>
    <cellStyle name="Normal 6 2 2 2 3 4 6 3" xfId="44183" xr:uid="{00000000-0005-0000-0000-0000FD0A0000}"/>
    <cellStyle name="Normal 6 2 2 2 3 4 7" xfId="18164" xr:uid="{00000000-0005-0000-0000-0000FE0A0000}"/>
    <cellStyle name="Normal 6 2 2 2 3 4 8" xfId="35510" xr:uid="{00000000-0005-0000-0000-0000FF0A0000}"/>
    <cellStyle name="Normal 6 2 2 2 3 5" xfId="468" xr:uid="{00000000-0005-0000-0000-0000000B0000}"/>
    <cellStyle name="Normal 6 2 2 2 3 5 2" xfId="2281" xr:uid="{00000000-0005-0000-0000-0000010B0000}"/>
    <cellStyle name="Normal 6 2 2 2 3 5 2 2" xfId="8063" xr:uid="{00000000-0005-0000-0000-0000020B0000}"/>
    <cellStyle name="Normal 6 2 2 2 3 5 2 2 2" xfId="16736" xr:uid="{00000000-0005-0000-0000-0000030B0000}"/>
    <cellStyle name="Normal 6 2 2 2 3 5 2 2 2 2" xfId="34089" xr:uid="{00000000-0005-0000-0000-0000040B0000}"/>
    <cellStyle name="Normal 6 2 2 2 3 5 2 2 2 3" xfId="51435" xr:uid="{00000000-0005-0000-0000-0000050B0000}"/>
    <cellStyle name="Normal 6 2 2 2 3 5 2 2 3" xfId="25416" xr:uid="{00000000-0005-0000-0000-0000060B0000}"/>
    <cellStyle name="Normal 6 2 2 2 3 5 2 2 4" xfId="42762" xr:uid="{00000000-0005-0000-0000-0000070B0000}"/>
    <cellStyle name="Normal 6 2 2 2 3 5 2 3" xfId="5564" xr:uid="{00000000-0005-0000-0000-0000080B0000}"/>
    <cellStyle name="Normal 6 2 2 2 3 5 2 3 2" xfId="14237" xr:uid="{00000000-0005-0000-0000-0000090B0000}"/>
    <cellStyle name="Normal 6 2 2 2 3 5 2 3 2 2" xfId="31590" xr:uid="{00000000-0005-0000-0000-00000A0B0000}"/>
    <cellStyle name="Normal 6 2 2 2 3 5 2 3 2 3" xfId="48936" xr:uid="{00000000-0005-0000-0000-00000B0B0000}"/>
    <cellStyle name="Normal 6 2 2 2 3 5 2 3 3" xfId="22917" xr:uid="{00000000-0005-0000-0000-00000C0B0000}"/>
    <cellStyle name="Normal 6 2 2 2 3 5 2 3 4" xfId="40263" xr:uid="{00000000-0005-0000-0000-00000D0B0000}"/>
    <cellStyle name="Normal 6 2 2 2 3 5 2 4" xfId="10954" xr:uid="{00000000-0005-0000-0000-00000E0B0000}"/>
    <cellStyle name="Normal 6 2 2 2 3 5 2 4 2" xfId="28307" xr:uid="{00000000-0005-0000-0000-00000F0B0000}"/>
    <cellStyle name="Normal 6 2 2 2 3 5 2 4 3" xfId="45653" xr:uid="{00000000-0005-0000-0000-0000100B0000}"/>
    <cellStyle name="Normal 6 2 2 2 3 5 2 5" xfId="19634" xr:uid="{00000000-0005-0000-0000-0000110B0000}"/>
    <cellStyle name="Normal 6 2 2 2 3 5 2 6" xfId="36980" xr:uid="{00000000-0005-0000-0000-0000120B0000}"/>
    <cellStyle name="Normal 6 2 2 2 3 5 3" xfId="6250" xr:uid="{00000000-0005-0000-0000-0000130B0000}"/>
    <cellStyle name="Normal 6 2 2 2 3 5 3 2" xfId="14923" xr:uid="{00000000-0005-0000-0000-0000140B0000}"/>
    <cellStyle name="Normal 6 2 2 2 3 5 3 2 2" xfId="32276" xr:uid="{00000000-0005-0000-0000-0000150B0000}"/>
    <cellStyle name="Normal 6 2 2 2 3 5 3 2 3" xfId="49622" xr:uid="{00000000-0005-0000-0000-0000160B0000}"/>
    <cellStyle name="Normal 6 2 2 2 3 5 3 3" xfId="23603" xr:uid="{00000000-0005-0000-0000-0000170B0000}"/>
    <cellStyle name="Normal 6 2 2 2 3 5 3 4" xfId="40949" xr:uid="{00000000-0005-0000-0000-0000180B0000}"/>
    <cellStyle name="Normal 6 2 2 2 3 5 4" xfId="4094" xr:uid="{00000000-0005-0000-0000-0000190B0000}"/>
    <cellStyle name="Normal 6 2 2 2 3 5 4 2" xfId="12767" xr:uid="{00000000-0005-0000-0000-00001A0B0000}"/>
    <cellStyle name="Normal 6 2 2 2 3 5 4 2 2" xfId="30120" xr:uid="{00000000-0005-0000-0000-00001B0B0000}"/>
    <cellStyle name="Normal 6 2 2 2 3 5 4 2 3" xfId="47466" xr:uid="{00000000-0005-0000-0000-00001C0B0000}"/>
    <cellStyle name="Normal 6 2 2 2 3 5 4 3" xfId="21447" xr:uid="{00000000-0005-0000-0000-00001D0B0000}"/>
    <cellStyle name="Normal 6 2 2 2 3 5 4 4" xfId="38793" xr:uid="{00000000-0005-0000-0000-00001E0B0000}"/>
    <cellStyle name="Normal 6 2 2 2 3 5 5" xfId="9141" xr:uid="{00000000-0005-0000-0000-00001F0B0000}"/>
    <cellStyle name="Normal 6 2 2 2 3 5 5 2" xfId="26494" xr:uid="{00000000-0005-0000-0000-0000200B0000}"/>
    <cellStyle name="Normal 6 2 2 2 3 5 5 3" xfId="43840" xr:uid="{00000000-0005-0000-0000-0000210B0000}"/>
    <cellStyle name="Normal 6 2 2 2 3 5 6" xfId="17821" xr:uid="{00000000-0005-0000-0000-0000220B0000}"/>
    <cellStyle name="Normal 6 2 2 2 3 5 7" xfId="35167" xr:uid="{00000000-0005-0000-0000-0000230B0000}"/>
    <cellStyle name="Normal 6 2 2 2 3 6" xfId="1889" xr:uid="{00000000-0005-0000-0000-0000240B0000}"/>
    <cellStyle name="Normal 6 2 2 2 3 6 2" xfId="7671" xr:uid="{00000000-0005-0000-0000-0000250B0000}"/>
    <cellStyle name="Normal 6 2 2 2 3 6 2 2" xfId="16344" xr:uid="{00000000-0005-0000-0000-0000260B0000}"/>
    <cellStyle name="Normal 6 2 2 2 3 6 2 2 2" xfId="33697" xr:uid="{00000000-0005-0000-0000-0000270B0000}"/>
    <cellStyle name="Normal 6 2 2 2 3 6 2 2 3" xfId="51043" xr:uid="{00000000-0005-0000-0000-0000280B0000}"/>
    <cellStyle name="Normal 6 2 2 2 3 6 2 3" xfId="25024" xr:uid="{00000000-0005-0000-0000-0000290B0000}"/>
    <cellStyle name="Normal 6 2 2 2 3 6 2 4" xfId="42370" xr:uid="{00000000-0005-0000-0000-00002A0B0000}"/>
    <cellStyle name="Normal 6 2 2 2 3 6 3" xfId="3702" xr:uid="{00000000-0005-0000-0000-00002B0B0000}"/>
    <cellStyle name="Normal 6 2 2 2 3 6 3 2" xfId="12375" xr:uid="{00000000-0005-0000-0000-00002C0B0000}"/>
    <cellStyle name="Normal 6 2 2 2 3 6 3 2 2" xfId="29728" xr:uid="{00000000-0005-0000-0000-00002D0B0000}"/>
    <cellStyle name="Normal 6 2 2 2 3 6 3 2 3" xfId="47074" xr:uid="{00000000-0005-0000-0000-00002E0B0000}"/>
    <cellStyle name="Normal 6 2 2 2 3 6 3 3" xfId="21055" xr:uid="{00000000-0005-0000-0000-00002F0B0000}"/>
    <cellStyle name="Normal 6 2 2 2 3 6 3 4" xfId="38401" xr:uid="{00000000-0005-0000-0000-0000300B0000}"/>
    <cellStyle name="Normal 6 2 2 2 3 6 4" xfId="10562" xr:uid="{00000000-0005-0000-0000-0000310B0000}"/>
    <cellStyle name="Normal 6 2 2 2 3 6 4 2" xfId="27915" xr:uid="{00000000-0005-0000-0000-0000320B0000}"/>
    <cellStyle name="Normal 6 2 2 2 3 6 4 3" xfId="45261" xr:uid="{00000000-0005-0000-0000-0000330B0000}"/>
    <cellStyle name="Normal 6 2 2 2 3 6 5" xfId="19242" xr:uid="{00000000-0005-0000-0000-0000340B0000}"/>
    <cellStyle name="Normal 6 2 2 2 3 6 6" xfId="36588" xr:uid="{00000000-0005-0000-0000-0000350B0000}"/>
    <cellStyle name="Normal 6 2 2 2 3 7" xfId="1203" xr:uid="{00000000-0005-0000-0000-0000360B0000}"/>
    <cellStyle name="Normal 6 2 2 2 3 7 2" xfId="6985" xr:uid="{00000000-0005-0000-0000-0000370B0000}"/>
    <cellStyle name="Normal 6 2 2 2 3 7 2 2" xfId="15658" xr:uid="{00000000-0005-0000-0000-0000380B0000}"/>
    <cellStyle name="Normal 6 2 2 2 3 7 2 2 2" xfId="33011" xr:uid="{00000000-0005-0000-0000-0000390B0000}"/>
    <cellStyle name="Normal 6 2 2 2 3 7 2 2 3" xfId="50357" xr:uid="{00000000-0005-0000-0000-00003A0B0000}"/>
    <cellStyle name="Normal 6 2 2 2 3 7 2 3" xfId="24338" xr:uid="{00000000-0005-0000-0000-00003B0B0000}"/>
    <cellStyle name="Normal 6 2 2 2 3 7 2 4" xfId="41684" xr:uid="{00000000-0005-0000-0000-00003C0B0000}"/>
    <cellStyle name="Normal 6 2 2 2 3 7 3" xfId="4829" xr:uid="{00000000-0005-0000-0000-00003D0B0000}"/>
    <cellStyle name="Normal 6 2 2 2 3 7 3 2" xfId="13502" xr:uid="{00000000-0005-0000-0000-00003E0B0000}"/>
    <cellStyle name="Normal 6 2 2 2 3 7 3 2 2" xfId="30855" xr:uid="{00000000-0005-0000-0000-00003F0B0000}"/>
    <cellStyle name="Normal 6 2 2 2 3 7 3 2 3" xfId="48201" xr:uid="{00000000-0005-0000-0000-0000400B0000}"/>
    <cellStyle name="Normal 6 2 2 2 3 7 3 3" xfId="22182" xr:uid="{00000000-0005-0000-0000-0000410B0000}"/>
    <cellStyle name="Normal 6 2 2 2 3 7 3 4" xfId="39528" xr:uid="{00000000-0005-0000-0000-0000420B0000}"/>
    <cellStyle name="Normal 6 2 2 2 3 7 4" xfId="9876" xr:uid="{00000000-0005-0000-0000-0000430B0000}"/>
    <cellStyle name="Normal 6 2 2 2 3 7 4 2" xfId="27229" xr:uid="{00000000-0005-0000-0000-0000440B0000}"/>
    <cellStyle name="Normal 6 2 2 2 3 7 4 3" xfId="44575" xr:uid="{00000000-0005-0000-0000-0000450B0000}"/>
    <cellStyle name="Normal 6 2 2 2 3 7 5" xfId="18556" xr:uid="{00000000-0005-0000-0000-0000460B0000}"/>
    <cellStyle name="Normal 6 2 2 2 3 7 6" xfId="35902" xr:uid="{00000000-0005-0000-0000-0000470B0000}"/>
    <cellStyle name="Normal 6 2 2 2 3 8" xfId="5858" xr:uid="{00000000-0005-0000-0000-0000480B0000}"/>
    <cellStyle name="Normal 6 2 2 2 3 8 2" xfId="14531" xr:uid="{00000000-0005-0000-0000-0000490B0000}"/>
    <cellStyle name="Normal 6 2 2 2 3 8 2 2" xfId="31884" xr:uid="{00000000-0005-0000-0000-00004A0B0000}"/>
    <cellStyle name="Normal 6 2 2 2 3 8 2 3" xfId="49230" xr:uid="{00000000-0005-0000-0000-00004B0B0000}"/>
    <cellStyle name="Normal 6 2 2 2 3 8 3" xfId="23211" xr:uid="{00000000-0005-0000-0000-00004C0B0000}"/>
    <cellStyle name="Normal 6 2 2 2 3 8 4" xfId="40557" xr:uid="{00000000-0005-0000-0000-00004D0B0000}"/>
    <cellStyle name="Normal 6 2 2 2 3 9" xfId="3016" xr:uid="{00000000-0005-0000-0000-00004E0B0000}"/>
    <cellStyle name="Normal 6 2 2 2 3 9 2" xfId="11689" xr:uid="{00000000-0005-0000-0000-00004F0B0000}"/>
    <cellStyle name="Normal 6 2 2 2 3 9 2 2" xfId="29042" xr:uid="{00000000-0005-0000-0000-0000500B0000}"/>
    <cellStyle name="Normal 6 2 2 2 3 9 2 3" xfId="46388" xr:uid="{00000000-0005-0000-0000-0000510B0000}"/>
    <cellStyle name="Normal 6 2 2 2 3 9 3" xfId="20369" xr:uid="{00000000-0005-0000-0000-0000520B0000}"/>
    <cellStyle name="Normal 6 2 2 2 3 9 4" xfId="37715" xr:uid="{00000000-0005-0000-0000-0000530B0000}"/>
    <cellStyle name="Normal 6 2 2 2 4" xfId="174" xr:uid="{00000000-0005-0000-0000-0000540B0000}"/>
    <cellStyle name="Normal 6 2 2 2 4 10" xfId="17527" xr:uid="{00000000-0005-0000-0000-0000550B0000}"/>
    <cellStyle name="Normal 6 2 2 2 4 11" xfId="34873" xr:uid="{00000000-0005-0000-0000-0000560B0000}"/>
    <cellStyle name="Normal 6 2 2 2 4 2" xfId="664" xr:uid="{00000000-0005-0000-0000-0000570B0000}"/>
    <cellStyle name="Normal 6 2 2 2 4 2 2" xfId="2477" xr:uid="{00000000-0005-0000-0000-0000580B0000}"/>
    <cellStyle name="Normal 6 2 2 2 4 2 2 2" xfId="8259" xr:uid="{00000000-0005-0000-0000-0000590B0000}"/>
    <cellStyle name="Normal 6 2 2 2 4 2 2 2 2" xfId="16932" xr:uid="{00000000-0005-0000-0000-00005A0B0000}"/>
    <cellStyle name="Normal 6 2 2 2 4 2 2 2 2 2" xfId="34285" xr:uid="{00000000-0005-0000-0000-00005B0B0000}"/>
    <cellStyle name="Normal 6 2 2 2 4 2 2 2 2 3" xfId="51631" xr:uid="{00000000-0005-0000-0000-00005C0B0000}"/>
    <cellStyle name="Normal 6 2 2 2 4 2 2 2 3" xfId="25612" xr:uid="{00000000-0005-0000-0000-00005D0B0000}"/>
    <cellStyle name="Normal 6 2 2 2 4 2 2 2 4" xfId="42958" xr:uid="{00000000-0005-0000-0000-00005E0B0000}"/>
    <cellStyle name="Normal 6 2 2 2 4 2 2 3" xfId="4290" xr:uid="{00000000-0005-0000-0000-00005F0B0000}"/>
    <cellStyle name="Normal 6 2 2 2 4 2 2 3 2" xfId="12963" xr:uid="{00000000-0005-0000-0000-0000600B0000}"/>
    <cellStyle name="Normal 6 2 2 2 4 2 2 3 2 2" xfId="30316" xr:uid="{00000000-0005-0000-0000-0000610B0000}"/>
    <cellStyle name="Normal 6 2 2 2 4 2 2 3 2 3" xfId="47662" xr:uid="{00000000-0005-0000-0000-0000620B0000}"/>
    <cellStyle name="Normal 6 2 2 2 4 2 2 3 3" xfId="21643" xr:uid="{00000000-0005-0000-0000-0000630B0000}"/>
    <cellStyle name="Normal 6 2 2 2 4 2 2 3 4" xfId="38989" xr:uid="{00000000-0005-0000-0000-0000640B0000}"/>
    <cellStyle name="Normal 6 2 2 2 4 2 2 4" xfId="11150" xr:uid="{00000000-0005-0000-0000-0000650B0000}"/>
    <cellStyle name="Normal 6 2 2 2 4 2 2 4 2" xfId="28503" xr:uid="{00000000-0005-0000-0000-0000660B0000}"/>
    <cellStyle name="Normal 6 2 2 2 4 2 2 4 3" xfId="45849" xr:uid="{00000000-0005-0000-0000-0000670B0000}"/>
    <cellStyle name="Normal 6 2 2 2 4 2 2 5" xfId="19830" xr:uid="{00000000-0005-0000-0000-0000680B0000}"/>
    <cellStyle name="Normal 6 2 2 2 4 2 2 6" xfId="37176" xr:uid="{00000000-0005-0000-0000-0000690B0000}"/>
    <cellStyle name="Normal 6 2 2 2 4 2 3" xfId="1399" xr:uid="{00000000-0005-0000-0000-00006A0B0000}"/>
    <cellStyle name="Normal 6 2 2 2 4 2 3 2" xfId="7181" xr:uid="{00000000-0005-0000-0000-00006B0B0000}"/>
    <cellStyle name="Normal 6 2 2 2 4 2 3 2 2" xfId="15854" xr:uid="{00000000-0005-0000-0000-00006C0B0000}"/>
    <cellStyle name="Normal 6 2 2 2 4 2 3 2 2 2" xfId="33207" xr:uid="{00000000-0005-0000-0000-00006D0B0000}"/>
    <cellStyle name="Normal 6 2 2 2 4 2 3 2 2 3" xfId="50553" xr:uid="{00000000-0005-0000-0000-00006E0B0000}"/>
    <cellStyle name="Normal 6 2 2 2 4 2 3 2 3" xfId="24534" xr:uid="{00000000-0005-0000-0000-00006F0B0000}"/>
    <cellStyle name="Normal 6 2 2 2 4 2 3 2 4" xfId="41880" xr:uid="{00000000-0005-0000-0000-0000700B0000}"/>
    <cellStyle name="Normal 6 2 2 2 4 2 3 3" xfId="5025" xr:uid="{00000000-0005-0000-0000-0000710B0000}"/>
    <cellStyle name="Normal 6 2 2 2 4 2 3 3 2" xfId="13698" xr:uid="{00000000-0005-0000-0000-0000720B0000}"/>
    <cellStyle name="Normal 6 2 2 2 4 2 3 3 2 2" xfId="31051" xr:uid="{00000000-0005-0000-0000-0000730B0000}"/>
    <cellStyle name="Normal 6 2 2 2 4 2 3 3 2 3" xfId="48397" xr:uid="{00000000-0005-0000-0000-0000740B0000}"/>
    <cellStyle name="Normal 6 2 2 2 4 2 3 3 3" xfId="22378" xr:uid="{00000000-0005-0000-0000-0000750B0000}"/>
    <cellStyle name="Normal 6 2 2 2 4 2 3 3 4" xfId="39724" xr:uid="{00000000-0005-0000-0000-0000760B0000}"/>
    <cellStyle name="Normal 6 2 2 2 4 2 3 4" xfId="10072" xr:uid="{00000000-0005-0000-0000-0000770B0000}"/>
    <cellStyle name="Normal 6 2 2 2 4 2 3 4 2" xfId="27425" xr:uid="{00000000-0005-0000-0000-0000780B0000}"/>
    <cellStyle name="Normal 6 2 2 2 4 2 3 4 3" xfId="44771" xr:uid="{00000000-0005-0000-0000-0000790B0000}"/>
    <cellStyle name="Normal 6 2 2 2 4 2 3 5" xfId="18752" xr:uid="{00000000-0005-0000-0000-00007A0B0000}"/>
    <cellStyle name="Normal 6 2 2 2 4 2 3 6" xfId="36098" xr:uid="{00000000-0005-0000-0000-00007B0B0000}"/>
    <cellStyle name="Normal 6 2 2 2 4 2 4" xfId="6446" xr:uid="{00000000-0005-0000-0000-00007C0B0000}"/>
    <cellStyle name="Normal 6 2 2 2 4 2 4 2" xfId="15119" xr:uid="{00000000-0005-0000-0000-00007D0B0000}"/>
    <cellStyle name="Normal 6 2 2 2 4 2 4 2 2" xfId="32472" xr:uid="{00000000-0005-0000-0000-00007E0B0000}"/>
    <cellStyle name="Normal 6 2 2 2 4 2 4 2 3" xfId="49818" xr:uid="{00000000-0005-0000-0000-00007F0B0000}"/>
    <cellStyle name="Normal 6 2 2 2 4 2 4 3" xfId="23799" xr:uid="{00000000-0005-0000-0000-0000800B0000}"/>
    <cellStyle name="Normal 6 2 2 2 4 2 4 4" xfId="41145" xr:uid="{00000000-0005-0000-0000-0000810B0000}"/>
    <cellStyle name="Normal 6 2 2 2 4 2 5" xfId="3212" xr:uid="{00000000-0005-0000-0000-0000820B0000}"/>
    <cellStyle name="Normal 6 2 2 2 4 2 5 2" xfId="11885" xr:uid="{00000000-0005-0000-0000-0000830B0000}"/>
    <cellStyle name="Normal 6 2 2 2 4 2 5 2 2" xfId="29238" xr:uid="{00000000-0005-0000-0000-0000840B0000}"/>
    <cellStyle name="Normal 6 2 2 2 4 2 5 2 3" xfId="46584" xr:uid="{00000000-0005-0000-0000-0000850B0000}"/>
    <cellStyle name="Normal 6 2 2 2 4 2 5 3" xfId="20565" xr:uid="{00000000-0005-0000-0000-0000860B0000}"/>
    <cellStyle name="Normal 6 2 2 2 4 2 5 4" xfId="37911" xr:uid="{00000000-0005-0000-0000-0000870B0000}"/>
    <cellStyle name="Normal 6 2 2 2 4 2 6" xfId="9337" xr:uid="{00000000-0005-0000-0000-0000880B0000}"/>
    <cellStyle name="Normal 6 2 2 2 4 2 6 2" xfId="26690" xr:uid="{00000000-0005-0000-0000-0000890B0000}"/>
    <cellStyle name="Normal 6 2 2 2 4 2 6 3" xfId="44036" xr:uid="{00000000-0005-0000-0000-00008A0B0000}"/>
    <cellStyle name="Normal 6 2 2 2 4 2 7" xfId="18017" xr:uid="{00000000-0005-0000-0000-00008B0B0000}"/>
    <cellStyle name="Normal 6 2 2 2 4 2 8" xfId="35363" xr:uid="{00000000-0005-0000-0000-00008C0B0000}"/>
    <cellStyle name="Normal 6 2 2 2 4 3" xfId="909" xr:uid="{00000000-0005-0000-0000-00008D0B0000}"/>
    <cellStyle name="Normal 6 2 2 2 4 3 2" xfId="2722" xr:uid="{00000000-0005-0000-0000-00008E0B0000}"/>
    <cellStyle name="Normal 6 2 2 2 4 3 2 2" xfId="8504" xr:uid="{00000000-0005-0000-0000-00008F0B0000}"/>
    <cellStyle name="Normal 6 2 2 2 4 3 2 2 2" xfId="17177" xr:uid="{00000000-0005-0000-0000-0000900B0000}"/>
    <cellStyle name="Normal 6 2 2 2 4 3 2 2 2 2" xfId="34530" xr:uid="{00000000-0005-0000-0000-0000910B0000}"/>
    <cellStyle name="Normal 6 2 2 2 4 3 2 2 2 3" xfId="51876" xr:uid="{00000000-0005-0000-0000-0000920B0000}"/>
    <cellStyle name="Normal 6 2 2 2 4 3 2 2 3" xfId="25857" xr:uid="{00000000-0005-0000-0000-0000930B0000}"/>
    <cellStyle name="Normal 6 2 2 2 4 3 2 2 4" xfId="43203" xr:uid="{00000000-0005-0000-0000-0000940B0000}"/>
    <cellStyle name="Normal 6 2 2 2 4 3 2 3" xfId="4535" xr:uid="{00000000-0005-0000-0000-0000950B0000}"/>
    <cellStyle name="Normal 6 2 2 2 4 3 2 3 2" xfId="13208" xr:uid="{00000000-0005-0000-0000-0000960B0000}"/>
    <cellStyle name="Normal 6 2 2 2 4 3 2 3 2 2" xfId="30561" xr:uid="{00000000-0005-0000-0000-0000970B0000}"/>
    <cellStyle name="Normal 6 2 2 2 4 3 2 3 2 3" xfId="47907" xr:uid="{00000000-0005-0000-0000-0000980B0000}"/>
    <cellStyle name="Normal 6 2 2 2 4 3 2 3 3" xfId="21888" xr:uid="{00000000-0005-0000-0000-0000990B0000}"/>
    <cellStyle name="Normal 6 2 2 2 4 3 2 3 4" xfId="39234" xr:uid="{00000000-0005-0000-0000-00009A0B0000}"/>
    <cellStyle name="Normal 6 2 2 2 4 3 2 4" xfId="11395" xr:uid="{00000000-0005-0000-0000-00009B0B0000}"/>
    <cellStyle name="Normal 6 2 2 2 4 3 2 4 2" xfId="28748" xr:uid="{00000000-0005-0000-0000-00009C0B0000}"/>
    <cellStyle name="Normal 6 2 2 2 4 3 2 4 3" xfId="46094" xr:uid="{00000000-0005-0000-0000-00009D0B0000}"/>
    <cellStyle name="Normal 6 2 2 2 4 3 2 5" xfId="20075" xr:uid="{00000000-0005-0000-0000-00009E0B0000}"/>
    <cellStyle name="Normal 6 2 2 2 4 3 2 6" xfId="37421" xr:uid="{00000000-0005-0000-0000-00009F0B0000}"/>
    <cellStyle name="Normal 6 2 2 2 4 3 3" xfId="1644" xr:uid="{00000000-0005-0000-0000-0000A00B0000}"/>
    <cellStyle name="Normal 6 2 2 2 4 3 3 2" xfId="7426" xr:uid="{00000000-0005-0000-0000-0000A10B0000}"/>
    <cellStyle name="Normal 6 2 2 2 4 3 3 2 2" xfId="16099" xr:uid="{00000000-0005-0000-0000-0000A20B0000}"/>
    <cellStyle name="Normal 6 2 2 2 4 3 3 2 2 2" xfId="33452" xr:uid="{00000000-0005-0000-0000-0000A30B0000}"/>
    <cellStyle name="Normal 6 2 2 2 4 3 3 2 2 3" xfId="50798" xr:uid="{00000000-0005-0000-0000-0000A40B0000}"/>
    <cellStyle name="Normal 6 2 2 2 4 3 3 2 3" xfId="24779" xr:uid="{00000000-0005-0000-0000-0000A50B0000}"/>
    <cellStyle name="Normal 6 2 2 2 4 3 3 2 4" xfId="42125" xr:uid="{00000000-0005-0000-0000-0000A60B0000}"/>
    <cellStyle name="Normal 6 2 2 2 4 3 3 3" xfId="5270" xr:uid="{00000000-0005-0000-0000-0000A70B0000}"/>
    <cellStyle name="Normal 6 2 2 2 4 3 3 3 2" xfId="13943" xr:uid="{00000000-0005-0000-0000-0000A80B0000}"/>
    <cellStyle name="Normal 6 2 2 2 4 3 3 3 2 2" xfId="31296" xr:uid="{00000000-0005-0000-0000-0000A90B0000}"/>
    <cellStyle name="Normal 6 2 2 2 4 3 3 3 2 3" xfId="48642" xr:uid="{00000000-0005-0000-0000-0000AA0B0000}"/>
    <cellStyle name="Normal 6 2 2 2 4 3 3 3 3" xfId="22623" xr:uid="{00000000-0005-0000-0000-0000AB0B0000}"/>
    <cellStyle name="Normal 6 2 2 2 4 3 3 3 4" xfId="39969" xr:uid="{00000000-0005-0000-0000-0000AC0B0000}"/>
    <cellStyle name="Normal 6 2 2 2 4 3 3 4" xfId="10317" xr:uid="{00000000-0005-0000-0000-0000AD0B0000}"/>
    <cellStyle name="Normal 6 2 2 2 4 3 3 4 2" xfId="27670" xr:uid="{00000000-0005-0000-0000-0000AE0B0000}"/>
    <cellStyle name="Normal 6 2 2 2 4 3 3 4 3" xfId="45016" xr:uid="{00000000-0005-0000-0000-0000AF0B0000}"/>
    <cellStyle name="Normal 6 2 2 2 4 3 3 5" xfId="18997" xr:uid="{00000000-0005-0000-0000-0000B00B0000}"/>
    <cellStyle name="Normal 6 2 2 2 4 3 3 6" xfId="36343" xr:uid="{00000000-0005-0000-0000-0000B10B0000}"/>
    <cellStyle name="Normal 6 2 2 2 4 3 4" xfId="6691" xr:uid="{00000000-0005-0000-0000-0000B20B0000}"/>
    <cellStyle name="Normal 6 2 2 2 4 3 4 2" xfId="15364" xr:uid="{00000000-0005-0000-0000-0000B30B0000}"/>
    <cellStyle name="Normal 6 2 2 2 4 3 4 2 2" xfId="32717" xr:uid="{00000000-0005-0000-0000-0000B40B0000}"/>
    <cellStyle name="Normal 6 2 2 2 4 3 4 2 3" xfId="50063" xr:uid="{00000000-0005-0000-0000-0000B50B0000}"/>
    <cellStyle name="Normal 6 2 2 2 4 3 4 3" xfId="24044" xr:uid="{00000000-0005-0000-0000-0000B60B0000}"/>
    <cellStyle name="Normal 6 2 2 2 4 3 4 4" xfId="41390" xr:uid="{00000000-0005-0000-0000-0000B70B0000}"/>
    <cellStyle name="Normal 6 2 2 2 4 3 5" xfId="3457" xr:uid="{00000000-0005-0000-0000-0000B80B0000}"/>
    <cellStyle name="Normal 6 2 2 2 4 3 5 2" xfId="12130" xr:uid="{00000000-0005-0000-0000-0000B90B0000}"/>
    <cellStyle name="Normal 6 2 2 2 4 3 5 2 2" xfId="29483" xr:uid="{00000000-0005-0000-0000-0000BA0B0000}"/>
    <cellStyle name="Normal 6 2 2 2 4 3 5 2 3" xfId="46829" xr:uid="{00000000-0005-0000-0000-0000BB0B0000}"/>
    <cellStyle name="Normal 6 2 2 2 4 3 5 3" xfId="20810" xr:uid="{00000000-0005-0000-0000-0000BC0B0000}"/>
    <cellStyle name="Normal 6 2 2 2 4 3 5 4" xfId="38156" xr:uid="{00000000-0005-0000-0000-0000BD0B0000}"/>
    <cellStyle name="Normal 6 2 2 2 4 3 6" xfId="9582" xr:uid="{00000000-0005-0000-0000-0000BE0B0000}"/>
    <cellStyle name="Normal 6 2 2 2 4 3 6 2" xfId="26935" xr:uid="{00000000-0005-0000-0000-0000BF0B0000}"/>
    <cellStyle name="Normal 6 2 2 2 4 3 6 3" xfId="44281" xr:uid="{00000000-0005-0000-0000-0000C00B0000}"/>
    <cellStyle name="Normal 6 2 2 2 4 3 7" xfId="18262" xr:uid="{00000000-0005-0000-0000-0000C10B0000}"/>
    <cellStyle name="Normal 6 2 2 2 4 3 8" xfId="35608" xr:uid="{00000000-0005-0000-0000-0000C20B0000}"/>
    <cellStyle name="Normal 6 2 2 2 4 4" xfId="419" xr:uid="{00000000-0005-0000-0000-0000C30B0000}"/>
    <cellStyle name="Normal 6 2 2 2 4 4 2" xfId="2232" xr:uid="{00000000-0005-0000-0000-0000C40B0000}"/>
    <cellStyle name="Normal 6 2 2 2 4 4 2 2" xfId="8014" xr:uid="{00000000-0005-0000-0000-0000C50B0000}"/>
    <cellStyle name="Normal 6 2 2 2 4 4 2 2 2" xfId="16687" xr:uid="{00000000-0005-0000-0000-0000C60B0000}"/>
    <cellStyle name="Normal 6 2 2 2 4 4 2 2 2 2" xfId="34040" xr:uid="{00000000-0005-0000-0000-0000C70B0000}"/>
    <cellStyle name="Normal 6 2 2 2 4 4 2 2 2 3" xfId="51386" xr:uid="{00000000-0005-0000-0000-0000C80B0000}"/>
    <cellStyle name="Normal 6 2 2 2 4 4 2 2 3" xfId="25367" xr:uid="{00000000-0005-0000-0000-0000C90B0000}"/>
    <cellStyle name="Normal 6 2 2 2 4 4 2 2 4" xfId="42713" xr:uid="{00000000-0005-0000-0000-0000CA0B0000}"/>
    <cellStyle name="Normal 6 2 2 2 4 4 2 3" xfId="5515" xr:uid="{00000000-0005-0000-0000-0000CB0B0000}"/>
    <cellStyle name="Normal 6 2 2 2 4 4 2 3 2" xfId="14188" xr:uid="{00000000-0005-0000-0000-0000CC0B0000}"/>
    <cellStyle name="Normal 6 2 2 2 4 4 2 3 2 2" xfId="31541" xr:uid="{00000000-0005-0000-0000-0000CD0B0000}"/>
    <cellStyle name="Normal 6 2 2 2 4 4 2 3 2 3" xfId="48887" xr:uid="{00000000-0005-0000-0000-0000CE0B0000}"/>
    <cellStyle name="Normal 6 2 2 2 4 4 2 3 3" xfId="22868" xr:uid="{00000000-0005-0000-0000-0000CF0B0000}"/>
    <cellStyle name="Normal 6 2 2 2 4 4 2 3 4" xfId="40214" xr:uid="{00000000-0005-0000-0000-0000D00B0000}"/>
    <cellStyle name="Normal 6 2 2 2 4 4 2 4" xfId="10905" xr:uid="{00000000-0005-0000-0000-0000D10B0000}"/>
    <cellStyle name="Normal 6 2 2 2 4 4 2 4 2" xfId="28258" xr:uid="{00000000-0005-0000-0000-0000D20B0000}"/>
    <cellStyle name="Normal 6 2 2 2 4 4 2 4 3" xfId="45604" xr:uid="{00000000-0005-0000-0000-0000D30B0000}"/>
    <cellStyle name="Normal 6 2 2 2 4 4 2 5" xfId="19585" xr:uid="{00000000-0005-0000-0000-0000D40B0000}"/>
    <cellStyle name="Normal 6 2 2 2 4 4 2 6" xfId="36931" xr:uid="{00000000-0005-0000-0000-0000D50B0000}"/>
    <cellStyle name="Normal 6 2 2 2 4 4 3" xfId="6201" xr:uid="{00000000-0005-0000-0000-0000D60B0000}"/>
    <cellStyle name="Normal 6 2 2 2 4 4 3 2" xfId="14874" xr:uid="{00000000-0005-0000-0000-0000D70B0000}"/>
    <cellStyle name="Normal 6 2 2 2 4 4 3 2 2" xfId="32227" xr:uid="{00000000-0005-0000-0000-0000D80B0000}"/>
    <cellStyle name="Normal 6 2 2 2 4 4 3 2 3" xfId="49573" xr:uid="{00000000-0005-0000-0000-0000D90B0000}"/>
    <cellStyle name="Normal 6 2 2 2 4 4 3 3" xfId="23554" xr:uid="{00000000-0005-0000-0000-0000DA0B0000}"/>
    <cellStyle name="Normal 6 2 2 2 4 4 3 4" xfId="40900" xr:uid="{00000000-0005-0000-0000-0000DB0B0000}"/>
    <cellStyle name="Normal 6 2 2 2 4 4 4" xfId="4045" xr:uid="{00000000-0005-0000-0000-0000DC0B0000}"/>
    <cellStyle name="Normal 6 2 2 2 4 4 4 2" xfId="12718" xr:uid="{00000000-0005-0000-0000-0000DD0B0000}"/>
    <cellStyle name="Normal 6 2 2 2 4 4 4 2 2" xfId="30071" xr:uid="{00000000-0005-0000-0000-0000DE0B0000}"/>
    <cellStyle name="Normal 6 2 2 2 4 4 4 2 3" xfId="47417" xr:uid="{00000000-0005-0000-0000-0000DF0B0000}"/>
    <cellStyle name="Normal 6 2 2 2 4 4 4 3" xfId="21398" xr:uid="{00000000-0005-0000-0000-0000E00B0000}"/>
    <cellStyle name="Normal 6 2 2 2 4 4 4 4" xfId="38744" xr:uid="{00000000-0005-0000-0000-0000E10B0000}"/>
    <cellStyle name="Normal 6 2 2 2 4 4 5" xfId="9092" xr:uid="{00000000-0005-0000-0000-0000E20B0000}"/>
    <cellStyle name="Normal 6 2 2 2 4 4 5 2" xfId="26445" xr:uid="{00000000-0005-0000-0000-0000E30B0000}"/>
    <cellStyle name="Normal 6 2 2 2 4 4 5 3" xfId="43791" xr:uid="{00000000-0005-0000-0000-0000E40B0000}"/>
    <cellStyle name="Normal 6 2 2 2 4 4 6" xfId="17772" xr:uid="{00000000-0005-0000-0000-0000E50B0000}"/>
    <cellStyle name="Normal 6 2 2 2 4 4 7" xfId="35118" xr:uid="{00000000-0005-0000-0000-0000E60B0000}"/>
    <cellStyle name="Normal 6 2 2 2 4 5" xfId="1987" xr:uid="{00000000-0005-0000-0000-0000E70B0000}"/>
    <cellStyle name="Normal 6 2 2 2 4 5 2" xfId="7769" xr:uid="{00000000-0005-0000-0000-0000E80B0000}"/>
    <cellStyle name="Normal 6 2 2 2 4 5 2 2" xfId="16442" xr:uid="{00000000-0005-0000-0000-0000E90B0000}"/>
    <cellStyle name="Normal 6 2 2 2 4 5 2 2 2" xfId="33795" xr:uid="{00000000-0005-0000-0000-0000EA0B0000}"/>
    <cellStyle name="Normal 6 2 2 2 4 5 2 2 3" xfId="51141" xr:uid="{00000000-0005-0000-0000-0000EB0B0000}"/>
    <cellStyle name="Normal 6 2 2 2 4 5 2 3" xfId="25122" xr:uid="{00000000-0005-0000-0000-0000EC0B0000}"/>
    <cellStyle name="Normal 6 2 2 2 4 5 2 4" xfId="42468" xr:uid="{00000000-0005-0000-0000-0000ED0B0000}"/>
    <cellStyle name="Normal 6 2 2 2 4 5 3" xfId="3800" xr:uid="{00000000-0005-0000-0000-0000EE0B0000}"/>
    <cellStyle name="Normal 6 2 2 2 4 5 3 2" xfId="12473" xr:uid="{00000000-0005-0000-0000-0000EF0B0000}"/>
    <cellStyle name="Normal 6 2 2 2 4 5 3 2 2" xfId="29826" xr:uid="{00000000-0005-0000-0000-0000F00B0000}"/>
    <cellStyle name="Normal 6 2 2 2 4 5 3 2 3" xfId="47172" xr:uid="{00000000-0005-0000-0000-0000F10B0000}"/>
    <cellStyle name="Normal 6 2 2 2 4 5 3 3" xfId="21153" xr:uid="{00000000-0005-0000-0000-0000F20B0000}"/>
    <cellStyle name="Normal 6 2 2 2 4 5 3 4" xfId="38499" xr:uid="{00000000-0005-0000-0000-0000F30B0000}"/>
    <cellStyle name="Normal 6 2 2 2 4 5 4" xfId="10660" xr:uid="{00000000-0005-0000-0000-0000F40B0000}"/>
    <cellStyle name="Normal 6 2 2 2 4 5 4 2" xfId="28013" xr:uid="{00000000-0005-0000-0000-0000F50B0000}"/>
    <cellStyle name="Normal 6 2 2 2 4 5 4 3" xfId="45359" xr:uid="{00000000-0005-0000-0000-0000F60B0000}"/>
    <cellStyle name="Normal 6 2 2 2 4 5 5" xfId="19340" xr:uid="{00000000-0005-0000-0000-0000F70B0000}"/>
    <cellStyle name="Normal 6 2 2 2 4 5 6" xfId="36686" xr:uid="{00000000-0005-0000-0000-0000F80B0000}"/>
    <cellStyle name="Normal 6 2 2 2 4 6" xfId="1154" xr:uid="{00000000-0005-0000-0000-0000F90B0000}"/>
    <cellStyle name="Normal 6 2 2 2 4 6 2" xfId="6936" xr:uid="{00000000-0005-0000-0000-0000FA0B0000}"/>
    <cellStyle name="Normal 6 2 2 2 4 6 2 2" xfId="15609" xr:uid="{00000000-0005-0000-0000-0000FB0B0000}"/>
    <cellStyle name="Normal 6 2 2 2 4 6 2 2 2" xfId="32962" xr:uid="{00000000-0005-0000-0000-0000FC0B0000}"/>
    <cellStyle name="Normal 6 2 2 2 4 6 2 2 3" xfId="50308" xr:uid="{00000000-0005-0000-0000-0000FD0B0000}"/>
    <cellStyle name="Normal 6 2 2 2 4 6 2 3" xfId="24289" xr:uid="{00000000-0005-0000-0000-0000FE0B0000}"/>
    <cellStyle name="Normal 6 2 2 2 4 6 2 4" xfId="41635" xr:uid="{00000000-0005-0000-0000-0000FF0B0000}"/>
    <cellStyle name="Normal 6 2 2 2 4 6 3" xfId="4780" xr:uid="{00000000-0005-0000-0000-0000000C0000}"/>
    <cellStyle name="Normal 6 2 2 2 4 6 3 2" xfId="13453" xr:uid="{00000000-0005-0000-0000-0000010C0000}"/>
    <cellStyle name="Normal 6 2 2 2 4 6 3 2 2" xfId="30806" xr:uid="{00000000-0005-0000-0000-0000020C0000}"/>
    <cellStyle name="Normal 6 2 2 2 4 6 3 2 3" xfId="48152" xr:uid="{00000000-0005-0000-0000-0000030C0000}"/>
    <cellStyle name="Normal 6 2 2 2 4 6 3 3" xfId="22133" xr:uid="{00000000-0005-0000-0000-0000040C0000}"/>
    <cellStyle name="Normal 6 2 2 2 4 6 3 4" xfId="39479" xr:uid="{00000000-0005-0000-0000-0000050C0000}"/>
    <cellStyle name="Normal 6 2 2 2 4 6 4" xfId="9827" xr:uid="{00000000-0005-0000-0000-0000060C0000}"/>
    <cellStyle name="Normal 6 2 2 2 4 6 4 2" xfId="27180" xr:uid="{00000000-0005-0000-0000-0000070C0000}"/>
    <cellStyle name="Normal 6 2 2 2 4 6 4 3" xfId="44526" xr:uid="{00000000-0005-0000-0000-0000080C0000}"/>
    <cellStyle name="Normal 6 2 2 2 4 6 5" xfId="18507" xr:uid="{00000000-0005-0000-0000-0000090C0000}"/>
    <cellStyle name="Normal 6 2 2 2 4 6 6" xfId="35853" xr:uid="{00000000-0005-0000-0000-00000A0C0000}"/>
    <cellStyle name="Normal 6 2 2 2 4 7" xfId="5956" xr:uid="{00000000-0005-0000-0000-00000B0C0000}"/>
    <cellStyle name="Normal 6 2 2 2 4 7 2" xfId="14629" xr:uid="{00000000-0005-0000-0000-00000C0C0000}"/>
    <cellStyle name="Normal 6 2 2 2 4 7 2 2" xfId="31982" xr:uid="{00000000-0005-0000-0000-00000D0C0000}"/>
    <cellStyle name="Normal 6 2 2 2 4 7 2 3" xfId="49328" xr:uid="{00000000-0005-0000-0000-00000E0C0000}"/>
    <cellStyle name="Normal 6 2 2 2 4 7 3" xfId="23309" xr:uid="{00000000-0005-0000-0000-00000F0C0000}"/>
    <cellStyle name="Normal 6 2 2 2 4 7 4" xfId="40655" xr:uid="{00000000-0005-0000-0000-0000100C0000}"/>
    <cellStyle name="Normal 6 2 2 2 4 8" xfId="2967" xr:uid="{00000000-0005-0000-0000-0000110C0000}"/>
    <cellStyle name="Normal 6 2 2 2 4 8 2" xfId="11640" xr:uid="{00000000-0005-0000-0000-0000120C0000}"/>
    <cellStyle name="Normal 6 2 2 2 4 8 2 2" xfId="28993" xr:uid="{00000000-0005-0000-0000-0000130C0000}"/>
    <cellStyle name="Normal 6 2 2 2 4 8 2 3" xfId="46339" xr:uid="{00000000-0005-0000-0000-0000140C0000}"/>
    <cellStyle name="Normal 6 2 2 2 4 8 3" xfId="20320" xr:uid="{00000000-0005-0000-0000-0000150C0000}"/>
    <cellStyle name="Normal 6 2 2 2 4 8 4" xfId="37666" xr:uid="{00000000-0005-0000-0000-0000160C0000}"/>
    <cellStyle name="Normal 6 2 2 2 4 9" xfId="8847" xr:uid="{00000000-0005-0000-0000-0000170C0000}"/>
    <cellStyle name="Normal 6 2 2 2 4 9 2" xfId="26200" xr:uid="{00000000-0005-0000-0000-0000180C0000}"/>
    <cellStyle name="Normal 6 2 2 2 4 9 3" xfId="43546" xr:uid="{00000000-0005-0000-0000-0000190C0000}"/>
    <cellStyle name="Normal 6 2 2 2 5" xfId="272" xr:uid="{00000000-0005-0000-0000-00001A0C0000}"/>
    <cellStyle name="Normal 6 2 2 2 5 10" xfId="34971" xr:uid="{00000000-0005-0000-0000-00001B0C0000}"/>
    <cellStyle name="Normal 6 2 2 2 5 2" xfId="1007" xr:uid="{00000000-0005-0000-0000-00001C0C0000}"/>
    <cellStyle name="Normal 6 2 2 2 5 2 2" xfId="2820" xr:uid="{00000000-0005-0000-0000-00001D0C0000}"/>
    <cellStyle name="Normal 6 2 2 2 5 2 2 2" xfId="8602" xr:uid="{00000000-0005-0000-0000-00001E0C0000}"/>
    <cellStyle name="Normal 6 2 2 2 5 2 2 2 2" xfId="17275" xr:uid="{00000000-0005-0000-0000-00001F0C0000}"/>
    <cellStyle name="Normal 6 2 2 2 5 2 2 2 2 2" xfId="34628" xr:uid="{00000000-0005-0000-0000-0000200C0000}"/>
    <cellStyle name="Normal 6 2 2 2 5 2 2 2 2 3" xfId="51974" xr:uid="{00000000-0005-0000-0000-0000210C0000}"/>
    <cellStyle name="Normal 6 2 2 2 5 2 2 2 3" xfId="25955" xr:uid="{00000000-0005-0000-0000-0000220C0000}"/>
    <cellStyle name="Normal 6 2 2 2 5 2 2 2 4" xfId="43301" xr:uid="{00000000-0005-0000-0000-0000230C0000}"/>
    <cellStyle name="Normal 6 2 2 2 5 2 2 3" xfId="4633" xr:uid="{00000000-0005-0000-0000-0000240C0000}"/>
    <cellStyle name="Normal 6 2 2 2 5 2 2 3 2" xfId="13306" xr:uid="{00000000-0005-0000-0000-0000250C0000}"/>
    <cellStyle name="Normal 6 2 2 2 5 2 2 3 2 2" xfId="30659" xr:uid="{00000000-0005-0000-0000-0000260C0000}"/>
    <cellStyle name="Normal 6 2 2 2 5 2 2 3 2 3" xfId="48005" xr:uid="{00000000-0005-0000-0000-0000270C0000}"/>
    <cellStyle name="Normal 6 2 2 2 5 2 2 3 3" xfId="21986" xr:uid="{00000000-0005-0000-0000-0000280C0000}"/>
    <cellStyle name="Normal 6 2 2 2 5 2 2 3 4" xfId="39332" xr:uid="{00000000-0005-0000-0000-0000290C0000}"/>
    <cellStyle name="Normal 6 2 2 2 5 2 2 4" xfId="11493" xr:uid="{00000000-0005-0000-0000-00002A0C0000}"/>
    <cellStyle name="Normal 6 2 2 2 5 2 2 4 2" xfId="28846" xr:uid="{00000000-0005-0000-0000-00002B0C0000}"/>
    <cellStyle name="Normal 6 2 2 2 5 2 2 4 3" xfId="46192" xr:uid="{00000000-0005-0000-0000-00002C0C0000}"/>
    <cellStyle name="Normal 6 2 2 2 5 2 2 5" xfId="20173" xr:uid="{00000000-0005-0000-0000-00002D0C0000}"/>
    <cellStyle name="Normal 6 2 2 2 5 2 2 6" xfId="37519" xr:uid="{00000000-0005-0000-0000-00002E0C0000}"/>
    <cellStyle name="Normal 6 2 2 2 5 2 3" xfId="1742" xr:uid="{00000000-0005-0000-0000-00002F0C0000}"/>
    <cellStyle name="Normal 6 2 2 2 5 2 3 2" xfId="7524" xr:uid="{00000000-0005-0000-0000-0000300C0000}"/>
    <cellStyle name="Normal 6 2 2 2 5 2 3 2 2" xfId="16197" xr:uid="{00000000-0005-0000-0000-0000310C0000}"/>
    <cellStyle name="Normal 6 2 2 2 5 2 3 2 2 2" xfId="33550" xr:uid="{00000000-0005-0000-0000-0000320C0000}"/>
    <cellStyle name="Normal 6 2 2 2 5 2 3 2 2 3" xfId="50896" xr:uid="{00000000-0005-0000-0000-0000330C0000}"/>
    <cellStyle name="Normal 6 2 2 2 5 2 3 2 3" xfId="24877" xr:uid="{00000000-0005-0000-0000-0000340C0000}"/>
    <cellStyle name="Normal 6 2 2 2 5 2 3 2 4" xfId="42223" xr:uid="{00000000-0005-0000-0000-0000350C0000}"/>
    <cellStyle name="Normal 6 2 2 2 5 2 3 3" xfId="5368" xr:uid="{00000000-0005-0000-0000-0000360C0000}"/>
    <cellStyle name="Normal 6 2 2 2 5 2 3 3 2" xfId="14041" xr:uid="{00000000-0005-0000-0000-0000370C0000}"/>
    <cellStyle name="Normal 6 2 2 2 5 2 3 3 2 2" xfId="31394" xr:uid="{00000000-0005-0000-0000-0000380C0000}"/>
    <cellStyle name="Normal 6 2 2 2 5 2 3 3 2 3" xfId="48740" xr:uid="{00000000-0005-0000-0000-0000390C0000}"/>
    <cellStyle name="Normal 6 2 2 2 5 2 3 3 3" xfId="22721" xr:uid="{00000000-0005-0000-0000-00003A0C0000}"/>
    <cellStyle name="Normal 6 2 2 2 5 2 3 3 4" xfId="40067" xr:uid="{00000000-0005-0000-0000-00003B0C0000}"/>
    <cellStyle name="Normal 6 2 2 2 5 2 3 4" xfId="10415" xr:uid="{00000000-0005-0000-0000-00003C0C0000}"/>
    <cellStyle name="Normal 6 2 2 2 5 2 3 4 2" xfId="27768" xr:uid="{00000000-0005-0000-0000-00003D0C0000}"/>
    <cellStyle name="Normal 6 2 2 2 5 2 3 4 3" xfId="45114" xr:uid="{00000000-0005-0000-0000-00003E0C0000}"/>
    <cellStyle name="Normal 6 2 2 2 5 2 3 5" xfId="19095" xr:uid="{00000000-0005-0000-0000-00003F0C0000}"/>
    <cellStyle name="Normal 6 2 2 2 5 2 3 6" xfId="36441" xr:uid="{00000000-0005-0000-0000-0000400C0000}"/>
    <cellStyle name="Normal 6 2 2 2 5 2 4" xfId="6789" xr:uid="{00000000-0005-0000-0000-0000410C0000}"/>
    <cellStyle name="Normal 6 2 2 2 5 2 4 2" xfId="15462" xr:uid="{00000000-0005-0000-0000-0000420C0000}"/>
    <cellStyle name="Normal 6 2 2 2 5 2 4 2 2" xfId="32815" xr:uid="{00000000-0005-0000-0000-0000430C0000}"/>
    <cellStyle name="Normal 6 2 2 2 5 2 4 2 3" xfId="50161" xr:uid="{00000000-0005-0000-0000-0000440C0000}"/>
    <cellStyle name="Normal 6 2 2 2 5 2 4 3" xfId="24142" xr:uid="{00000000-0005-0000-0000-0000450C0000}"/>
    <cellStyle name="Normal 6 2 2 2 5 2 4 4" xfId="41488" xr:uid="{00000000-0005-0000-0000-0000460C0000}"/>
    <cellStyle name="Normal 6 2 2 2 5 2 5" xfId="3555" xr:uid="{00000000-0005-0000-0000-0000470C0000}"/>
    <cellStyle name="Normal 6 2 2 2 5 2 5 2" xfId="12228" xr:uid="{00000000-0005-0000-0000-0000480C0000}"/>
    <cellStyle name="Normal 6 2 2 2 5 2 5 2 2" xfId="29581" xr:uid="{00000000-0005-0000-0000-0000490C0000}"/>
    <cellStyle name="Normal 6 2 2 2 5 2 5 2 3" xfId="46927" xr:uid="{00000000-0005-0000-0000-00004A0C0000}"/>
    <cellStyle name="Normal 6 2 2 2 5 2 5 3" xfId="20908" xr:uid="{00000000-0005-0000-0000-00004B0C0000}"/>
    <cellStyle name="Normal 6 2 2 2 5 2 5 4" xfId="38254" xr:uid="{00000000-0005-0000-0000-00004C0C0000}"/>
    <cellStyle name="Normal 6 2 2 2 5 2 6" xfId="9680" xr:uid="{00000000-0005-0000-0000-00004D0C0000}"/>
    <cellStyle name="Normal 6 2 2 2 5 2 6 2" xfId="27033" xr:uid="{00000000-0005-0000-0000-00004E0C0000}"/>
    <cellStyle name="Normal 6 2 2 2 5 2 6 3" xfId="44379" xr:uid="{00000000-0005-0000-0000-00004F0C0000}"/>
    <cellStyle name="Normal 6 2 2 2 5 2 7" xfId="18360" xr:uid="{00000000-0005-0000-0000-0000500C0000}"/>
    <cellStyle name="Normal 6 2 2 2 5 2 8" xfId="35706" xr:uid="{00000000-0005-0000-0000-0000510C0000}"/>
    <cellStyle name="Normal 6 2 2 2 5 3" xfId="517" xr:uid="{00000000-0005-0000-0000-0000520C0000}"/>
    <cellStyle name="Normal 6 2 2 2 5 3 2" xfId="2330" xr:uid="{00000000-0005-0000-0000-0000530C0000}"/>
    <cellStyle name="Normal 6 2 2 2 5 3 2 2" xfId="8112" xr:uid="{00000000-0005-0000-0000-0000540C0000}"/>
    <cellStyle name="Normal 6 2 2 2 5 3 2 2 2" xfId="16785" xr:uid="{00000000-0005-0000-0000-0000550C0000}"/>
    <cellStyle name="Normal 6 2 2 2 5 3 2 2 2 2" xfId="34138" xr:uid="{00000000-0005-0000-0000-0000560C0000}"/>
    <cellStyle name="Normal 6 2 2 2 5 3 2 2 2 3" xfId="51484" xr:uid="{00000000-0005-0000-0000-0000570C0000}"/>
    <cellStyle name="Normal 6 2 2 2 5 3 2 2 3" xfId="25465" xr:uid="{00000000-0005-0000-0000-0000580C0000}"/>
    <cellStyle name="Normal 6 2 2 2 5 3 2 2 4" xfId="42811" xr:uid="{00000000-0005-0000-0000-0000590C0000}"/>
    <cellStyle name="Normal 6 2 2 2 5 3 2 3" xfId="5613" xr:uid="{00000000-0005-0000-0000-00005A0C0000}"/>
    <cellStyle name="Normal 6 2 2 2 5 3 2 3 2" xfId="14286" xr:uid="{00000000-0005-0000-0000-00005B0C0000}"/>
    <cellStyle name="Normal 6 2 2 2 5 3 2 3 2 2" xfId="31639" xr:uid="{00000000-0005-0000-0000-00005C0C0000}"/>
    <cellStyle name="Normal 6 2 2 2 5 3 2 3 2 3" xfId="48985" xr:uid="{00000000-0005-0000-0000-00005D0C0000}"/>
    <cellStyle name="Normal 6 2 2 2 5 3 2 3 3" xfId="22966" xr:uid="{00000000-0005-0000-0000-00005E0C0000}"/>
    <cellStyle name="Normal 6 2 2 2 5 3 2 3 4" xfId="40312" xr:uid="{00000000-0005-0000-0000-00005F0C0000}"/>
    <cellStyle name="Normal 6 2 2 2 5 3 2 4" xfId="11003" xr:uid="{00000000-0005-0000-0000-0000600C0000}"/>
    <cellStyle name="Normal 6 2 2 2 5 3 2 4 2" xfId="28356" xr:uid="{00000000-0005-0000-0000-0000610C0000}"/>
    <cellStyle name="Normal 6 2 2 2 5 3 2 4 3" xfId="45702" xr:uid="{00000000-0005-0000-0000-0000620C0000}"/>
    <cellStyle name="Normal 6 2 2 2 5 3 2 5" xfId="19683" xr:uid="{00000000-0005-0000-0000-0000630C0000}"/>
    <cellStyle name="Normal 6 2 2 2 5 3 2 6" xfId="37029" xr:uid="{00000000-0005-0000-0000-0000640C0000}"/>
    <cellStyle name="Normal 6 2 2 2 5 3 3" xfId="6299" xr:uid="{00000000-0005-0000-0000-0000650C0000}"/>
    <cellStyle name="Normal 6 2 2 2 5 3 3 2" xfId="14972" xr:uid="{00000000-0005-0000-0000-0000660C0000}"/>
    <cellStyle name="Normal 6 2 2 2 5 3 3 2 2" xfId="32325" xr:uid="{00000000-0005-0000-0000-0000670C0000}"/>
    <cellStyle name="Normal 6 2 2 2 5 3 3 2 3" xfId="49671" xr:uid="{00000000-0005-0000-0000-0000680C0000}"/>
    <cellStyle name="Normal 6 2 2 2 5 3 3 3" xfId="23652" xr:uid="{00000000-0005-0000-0000-0000690C0000}"/>
    <cellStyle name="Normal 6 2 2 2 5 3 3 4" xfId="40998" xr:uid="{00000000-0005-0000-0000-00006A0C0000}"/>
    <cellStyle name="Normal 6 2 2 2 5 3 4" xfId="4143" xr:uid="{00000000-0005-0000-0000-00006B0C0000}"/>
    <cellStyle name="Normal 6 2 2 2 5 3 4 2" xfId="12816" xr:uid="{00000000-0005-0000-0000-00006C0C0000}"/>
    <cellStyle name="Normal 6 2 2 2 5 3 4 2 2" xfId="30169" xr:uid="{00000000-0005-0000-0000-00006D0C0000}"/>
    <cellStyle name="Normal 6 2 2 2 5 3 4 2 3" xfId="47515" xr:uid="{00000000-0005-0000-0000-00006E0C0000}"/>
    <cellStyle name="Normal 6 2 2 2 5 3 4 3" xfId="21496" xr:uid="{00000000-0005-0000-0000-00006F0C0000}"/>
    <cellStyle name="Normal 6 2 2 2 5 3 4 4" xfId="38842" xr:uid="{00000000-0005-0000-0000-0000700C0000}"/>
    <cellStyle name="Normal 6 2 2 2 5 3 5" xfId="9190" xr:uid="{00000000-0005-0000-0000-0000710C0000}"/>
    <cellStyle name="Normal 6 2 2 2 5 3 5 2" xfId="26543" xr:uid="{00000000-0005-0000-0000-0000720C0000}"/>
    <cellStyle name="Normal 6 2 2 2 5 3 5 3" xfId="43889" xr:uid="{00000000-0005-0000-0000-0000730C0000}"/>
    <cellStyle name="Normal 6 2 2 2 5 3 6" xfId="17870" xr:uid="{00000000-0005-0000-0000-0000740C0000}"/>
    <cellStyle name="Normal 6 2 2 2 5 3 7" xfId="35216" xr:uid="{00000000-0005-0000-0000-0000750C0000}"/>
    <cellStyle name="Normal 6 2 2 2 5 4" xfId="2085" xr:uid="{00000000-0005-0000-0000-0000760C0000}"/>
    <cellStyle name="Normal 6 2 2 2 5 4 2" xfId="7867" xr:uid="{00000000-0005-0000-0000-0000770C0000}"/>
    <cellStyle name="Normal 6 2 2 2 5 4 2 2" xfId="16540" xr:uid="{00000000-0005-0000-0000-0000780C0000}"/>
    <cellStyle name="Normal 6 2 2 2 5 4 2 2 2" xfId="33893" xr:uid="{00000000-0005-0000-0000-0000790C0000}"/>
    <cellStyle name="Normal 6 2 2 2 5 4 2 2 3" xfId="51239" xr:uid="{00000000-0005-0000-0000-00007A0C0000}"/>
    <cellStyle name="Normal 6 2 2 2 5 4 2 3" xfId="25220" xr:uid="{00000000-0005-0000-0000-00007B0C0000}"/>
    <cellStyle name="Normal 6 2 2 2 5 4 2 4" xfId="42566" xr:uid="{00000000-0005-0000-0000-00007C0C0000}"/>
    <cellStyle name="Normal 6 2 2 2 5 4 3" xfId="3898" xr:uid="{00000000-0005-0000-0000-00007D0C0000}"/>
    <cellStyle name="Normal 6 2 2 2 5 4 3 2" xfId="12571" xr:uid="{00000000-0005-0000-0000-00007E0C0000}"/>
    <cellStyle name="Normal 6 2 2 2 5 4 3 2 2" xfId="29924" xr:uid="{00000000-0005-0000-0000-00007F0C0000}"/>
    <cellStyle name="Normal 6 2 2 2 5 4 3 2 3" xfId="47270" xr:uid="{00000000-0005-0000-0000-0000800C0000}"/>
    <cellStyle name="Normal 6 2 2 2 5 4 3 3" xfId="21251" xr:uid="{00000000-0005-0000-0000-0000810C0000}"/>
    <cellStyle name="Normal 6 2 2 2 5 4 3 4" xfId="38597" xr:uid="{00000000-0005-0000-0000-0000820C0000}"/>
    <cellStyle name="Normal 6 2 2 2 5 4 4" xfId="10758" xr:uid="{00000000-0005-0000-0000-0000830C0000}"/>
    <cellStyle name="Normal 6 2 2 2 5 4 4 2" xfId="28111" xr:uid="{00000000-0005-0000-0000-0000840C0000}"/>
    <cellStyle name="Normal 6 2 2 2 5 4 4 3" xfId="45457" xr:uid="{00000000-0005-0000-0000-0000850C0000}"/>
    <cellStyle name="Normal 6 2 2 2 5 4 5" xfId="19438" xr:uid="{00000000-0005-0000-0000-0000860C0000}"/>
    <cellStyle name="Normal 6 2 2 2 5 4 6" xfId="36784" xr:uid="{00000000-0005-0000-0000-0000870C0000}"/>
    <cellStyle name="Normal 6 2 2 2 5 5" xfId="1252" xr:uid="{00000000-0005-0000-0000-0000880C0000}"/>
    <cellStyle name="Normal 6 2 2 2 5 5 2" xfId="7034" xr:uid="{00000000-0005-0000-0000-0000890C0000}"/>
    <cellStyle name="Normal 6 2 2 2 5 5 2 2" xfId="15707" xr:uid="{00000000-0005-0000-0000-00008A0C0000}"/>
    <cellStyle name="Normal 6 2 2 2 5 5 2 2 2" xfId="33060" xr:uid="{00000000-0005-0000-0000-00008B0C0000}"/>
    <cellStyle name="Normal 6 2 2 2 5 5 2 2 3" xfId="50406" xr:uid="{00000000-0005-0000-0000-00008C0C0000}"/>
    <cellStyle name="Normal 6 2 2 2 5 5 2 3" xfId="24387" xr:uid="{00000000-0005-0000-0000-00008D0C0000}"/>
    <cellStyle name="Normal 6 2 2 2 5 5 2 4" xfId="41733" xr:uid="{00000000-0005-0000-0000-00008E0C0000}"/>
    <cellStyle name="Normal 6 2 2 2 5 5 3" xfId="4878" xr:uid="{00000000-0005-0000-0000-00008F0C0000}"/>
    <cellStyle name="Normal 6 2 2 2 5 5 3 2" xfId="13551" xr:uid="{00000000-0005-0000-0000-0000900C0000}"/>
    <cellStyle name="Normal 6 2 2 2 5 5 3 2 2" xfId="30904" xr:uid="{00000000-0005-0000-0000-0000910C0000}"/>
    <cellStyle name="Normal 6 2 2 2 5 5 3 2 3" xfId="48250" xr:uid="{00000000-0005-0000-0000-0000920C0000}"/>
    <cellStyle name="Normal 6 2 2 2 5 5 3 3" xfId="22231" xr:uid="{00000000-0005-0000-0000-0000930C0000}"/>
    <cellStyle name="Normal 6 2 2 2 5 5 3 4" xfId="39577" xr:uid="{00000000-0005-0000-0000-0000940C0000}"/>
    <cellStyle name="Normal 6 2 2 2 5 5 4" xfId="9925" xr:uid="{00000000-0005-0000-0000-0000950C0000}"/>
    <cellStyle name="Normal 6 2 2 2 5 5 4 2" xfId="27278" xr:uid="{00000000-0005-0000-0000-0000960C0000}"/>
    <cellStyle name="Normal 6 2 2 2 5 5 4 3" xfId="44624" xr:uid="{00000000-0005-0000-0000-0000970C0000}"/>
    <cellStyle name="Normal 6 2 2 2 5 5 5" xfId="18605" xr:uid="{00000000-0005-0000-0000-0000980C0000}"/>
    <cellStyle name="Normal 6 2 2 2 5 5 6" xfId="35951" xr:uid="{00000000-0005-0000-0000-0000990C0000}"/>
    <cellStyle name="Normal 6 2 2 2 5 6" xfId="6054" xr:uid="{00000000-0005-0000-0000-00009A0C0000}"/>
    <cellStyle name="Normal 6 2 2 2 5 6 2" xfId="14727" xr:uid="{00000000-0005-0000-0000-00009B0C0000}"/>
    <cellStyle name="Normal 6 2 2 2 5 6 2 2" xfId="32080" xr:uid="{00000000-0005-0000-0000-00009C0C0000}"/>
    <cellStyle name="Normal 6 2 2 2 5 6 2 3" xfId="49426" xr:uid="{00000000-0005-0000-0000-00009D0C0000}"/>
    <cellStyle name="Normal 6 2 2 2 5 6 3" xfId="23407" xr:uid="{00000000-0005-0000-0000-00009E0C0000}"/>
    <cellStyle name="Normal 6 2 2 2 5 6 4" xfId="40753" xr:uid="{00000000-0005-0000-0000-00009F0C0000}"/>
    <cellStyle name="Normal 6 2 2 2 5 7" xfId="3065" xr:uid="{00000000-0005-0000-0000-0000A00C0000}"/>
    <cellStyle name="Normal 6 2 2 2 5 7 2" xfId="11738" xr:uid="{00000000-0005-0000-0000-0000A10C0000}"/>
    <cellStyle name="Normal 6 2 2 2 5 7 2 2" xfId="29091" xr:uid="{00000000-0005-0000-0000-0000A20C0000}"/>
    <cellStyle name="Normal 6 2 2 2 5 7 2 3" xfId="46437" xr:uid="{00000000-0005-0000-0000-0000A30C0000}"/>
    <cellStyle name="Normal 6 2 2 2 5 7 3" xfId="20418" xr:uid="{00000000-0005-0000-0000-0000A40C0000}"/>
    <cellStyle name="Normal 6 2 2 2 5 7 4" xfId="37764" xr:uid="{00000000-0005-0000-0000-0000A50C0000}"/>
    <cellStyle name="Normal 6 2 2 2 5 8" xfId="8945" xr:uid="{00000000-0005-0000-0000-0000A60C0000}"/>
    <cellStyle name="Normal 6 2 2 2 5 8 2" xfId="26298" xr:uid="{00000000-0005-0000-0000-0000A70C0000}"/>
    <cellStyle name="Normal 6 2 2 2 5 8 3" xfId="43644" xr:uid="{00000000-0005-0000-0000-0000A80C0000}"/>
    <cellStyle name="Normal 6 2 2 2 5 9" xfId="17625" xr:uid="{00000000-0005-0000-0000-0000A90C0000}"/>
    <cellStyle name="Normal 6 2 2 2 6" xfId="125" xr:uid="{00000000-0005-0000-0000-0000AA0C0000}"/>
    <cellStyle name="Normal 6 2 2 2 6 10" xfId="34824" xr:uid="{00000000-0005-0000-0000-0000AB0C0000}"/>
    <cellStyle name="Normal 6 2 2 2 6 2" xfId="860" xr:uid="{00000000-0005-0000-0000-0000AC0C0000}"/>
    <cellStyle name="Normal 6 2 2 2 6 2 2" xfId="2673" xr:uid="{00000000-0005-0000-0000-0000AD0C0000}"/>
    <cellStyle name="Normal 6 2 2 2 6 2 2 2" xfId="8455" xr:uid="{00000000-0005-0000-0000-0000AE0C0000}"/>
    <cellStyle name="Normal 6 2 2 2 6 2 2 2 2" xfId="17128" xr:uid="{00000000-0005-0000-0000-0000AF0C0000}"/>
    <cellStyle name="Normal 6 2 2 2 6 2 2 2 2 2" xfId="34481" xr:uid="{00000000-0005-0000-0000-0000B00C0000}"/>
    <cellStyle name="Normal 6 2 2 2 6 2 2 2 2 3" xfId="51827" xr:uid="{00000000-0005-0000-0000-0000B10C0000}"/>
    <cellStyle name="Normal 6 2 2 2 6 2 2 2 3" xfId="25808" xr:uid="{00000000-0005-0000-0000-0000B20C0000}"/>
    <cellStyle name="Normal 6 2 2 2 6 2 2 2 4" xfId="43154" xr:uid="{00000000-0005-0000-0000-0000B30C0000}"/>
    <cellStyle name="Normal 6 2 2 2 6 2 2 3" xfId="4486" xr:uid="{00000000-0005-0000-0000-0000B40C0000}"/>
    <cellStyle name="Normal 6 2 2 2 6 2 2 3 2" xfId="13159" xr:uid="{00000000-0005-0000-0000-0000B50C0000}"/>
    <cellStyle name="Normal 6 2 2 2 6 2 2 3 2 2" xfId="30512" xr:uid="{00000000-0005-0000-0000-0000B60C0000}"/>
    <cellStyle name="Normal 6 2 2 2 6 2 2 3 2 3" xfId="47858" xr:uid="{00000000-0005-0000-0000-0000B70C0000}"/>
    <cellStyle name="Normal 6 2 2 2 6 2 2 3 3" xfId="21839" xr:uid="{00000000-0005-0000-0000-0000B80C0000}"/>
    <cellStyle name="Normal 6 2 2 2 6 2 2 3 4" xfId="39185" xr:uid="{00000000-0005-0000-0000-0000B90C0000}"/>
    <cellStyle name="Normal 6 2 2 2 6 2 2 4" xfId="11346" xr:uid="{00000000-0005-0000-0000-0000BA0C0000}"/>
    <cellStyle name="Normal 6 2 2 2 6 2 2 4 2" xfId="28699" xr:uid="{00000000-0005-0000-0000-0000BB0C0000}"/>
    <cellStyle name="Normal 6 2 2 2 6 2 2 4 3" xfId="46045" xr:uid="{00000000-0005-0000-0000-0000BC0C0000}"/>
    <cellStyle name="Normal 6 2 2 2 6 2 2 5" xfId="20026" xr:uid="{00000000-0005-0000-0000-0000BD0C0000}"/>
    <cellStyle name="Normal 6 2 2 2 6 2 2 6" xfId="37372" xr:uid="{00000000-0005-0000-0000-0000BE0C0000}"/>
    <cellStyle name="Normal 6 2 2 2 6 2 3" xfId="1595" xr:uid="{00000000-0005-0000-0000-0000BF0C0000}"/>
    <cellStyle name="Normal 6 2 2 2 6 2 3 2" xfId="7377" xr:uid="{00000000-0005-0000-0000-0000C00C0000}"/>
    <cellStyle name="Normal 6 2 2 2 6 2 3 2 2" xfId="16050" xr:uid="{00000000-0005-0000-0000-0000C10C0000}"/>
    <cellStyle name="Normal 6 2 2 2 6 2 3 2 2 2" xfId="33403" xr:uid="{00000000-0005-0000-0000-0000C20C0000}"/>
    <cellStyle name="Normal 6 2 2 2 6 2 3 2 2 3" xfId="50749" xr:uid="{00000000-0005-0000-0000-0000C30C0000}"/>
    <cellStyle name="Normal 6 2 2 2 6 2 3 2 3" xfId="24730" xr:uid="{00000000-0005-0000-0000-0000C40C0000}"/>
    <cellStyle name="Normal 6 2 2 2 6 2 3 2 4" xfId="42076" xr:uid="{00000000-0005-0000-0000-0000C50C0000}"/>
    <cellStyle name="Normal 6 2 2 2 6 2 3 3" xfId="5221" xr:uid="{00000000-0005-0000-0000-0000C60C0000}"/>
    <cellStyle name="Normal 6 2 2 2 6 2 3 3 2" xfId="13894" xr:uid="{00000000-0005-0000-0000-0000C70C0000}"/>
    <cellStyle name="Normal 6 2 2 2 6 2 3 3 2 2" xfId="31247" xr:uid="{00000000-0005-0000-0000-0000C80C0000}"/>
    <cellStyle name="Normal 6 2 2 2 6 2 3 3 2 3" xfId="48593" xr:uid="{00000000-0005-0000-0000-0000C90C0000}"/>
    <cellStyle name="Normal 6 2 2 2 6 2 3 3 3" xfId="22574" xr:uid="{00000000-0005-0000-0000-0000CA0C0000}"/>
    <cellStyle name="Normal 6 2 2 2 6 2 3 3 4" xfId="39920" xr:uid="{00000000-0005-0000-0000-0000CB0C0000}"/>
    <cellStyle name="Normal 6 2 2 2 6 2 3 4" xfId="10268" xr:uid="{00000000-0005-0000-0000-0000CC0C0000}"/>
    <cellStyle name="Normal 6 2 2 2 6 2 3 4 2" xfId="27621" xr:uid="{00000000-0005-0000-0000-0000CD0C0000}"/>
    <cellStyle name="Normal 6 2 2 2 6 2 3 4 3" xfId="44967" xr:uid="{00000000-0005-0000-0000-0000CE0C0000}"/>
    <cellStyle name="Normal 6 2 2 2 6 2 3 5" xfId="18948" xr:uid="{00000000-0005-0000-0000-0000CF0C0000}"/>
    <cellStyle name="Normal 6 2 2 2 6 2 3 6" xfId="36294" xr:uid="{00000000-0005-0000-0000-0000D00C0000}"/>
    <cellStyle name="Normal 6 2 2 2 6 2 4" xfId="6642" xr:uid="{00000000-0005-0000-0000-0000D10C0000}"/>
    <cellStyle name="Normal 6 2 2 2 6 2 4 2" xfId="15315" xr:uid="{00000000-0005-0000-0000-0000D20C0000}"/>
    <cellStyle name="Normal 6 2 2 2 6 2 4 2 2" xfId="32668" xr:uid="{00000000-0005-0000-0000-0000D30C0000}"/>
    <cellStyle name="Normal 6 2 2 2 6 2 4 2 3" xfId="50014" xr:uid="{00000000-0005-0000-0000-0000D40C0000}"/>
    <cellStyle name="Normal 6 2 2 2 6 2 4 3" xfId="23995" xr:uid="{00000000-0005-0000-0000-0000D50C0000}"/>
    <cellStyle name="Normal 6 2 2 2 6 2 4 4" xfId="41341" xr:uid="{00000000-0005-0000-0000-0000D60C0000}"/>
    <cellStyle name="Normal 6 2 2 2 6 2 5" xfId="3408" xr:uid="{00000000-0005-0000-0000-0000D70C0000}"/>
    <cellStyle name="Normal 6 2 2 2 6 2 5 2" xfId="12081" xr:uid="{00000000-0005-0000-0000-0000D80C0000}"/>
    <cellStyle name="Normal 6 2 2 2 6 2 5 2 2" xfId="29434" xr:uid="{00000000-0005-0000-0000-0000D90C0000}"/>
    <cellStyle name="Normal 6 2 2 2 6 2 5 2 3" xfId="46780" xr:uid="{00000000-0005-0000-0000-0000DA0C0000}"/>
    <cellStyle name="Normal 6 2 2 2 6 2 5 3" xfId="20761" xr:uid="{00000000-0005-0000-0000-0000DB0C0000}"/>
    <cellStyle name="Normal 6 2 2 2 6 2 5 4" xfId="38107" xr:uid="{00000000-0005-0000-0000-0000DC0C0000}"/>
    <cellStyle name="Normal 6 2 2 2 6 2 6" xfId="9533" xr:uid="{00000000-0005-0000-0000-0000DD0C0000}"/>
    <cellStyle name="Normal 6 2 2 2 6 2 6 2" xfId="26886" xr:uid="{00000000-0005-0000-0000-0000DE0C0000}"/>
    <cellStyle name="Normal 6 2 2 2 6 2 6 3" xfId="44232" xr:uid="{00000000-0005-0000-0000-0000DF0C0000}"/>
    <cellStyle name="Normal 6 2 2 2 6 2 7" xfId="18213" xr:uid="{00000000-0005-0000-0000-0000E00C0000}"/>
    <cellStyle name="Normal 6 2 2 2 6 2 8" xfId="35559" xr:uid="{00000000-0005-0000-0000-0000E10C0000}"/>
    <cellStyle name="Normal 6 2 2 2 6 3" xfId="615" xr:uid="{00000000-0005-0000-0000-0000E20C0000}"/>
    <cellStyle name="Normal 6 2 2 2 6 3 2" xfId="2428" xr:uid="{00000000-0005-0000-0000-0000E30C0000}"/>
    <cellStyle name="Normal 6 2 2 2 6 3 2 2" xfId="8210" xr:uid="{00000000-0005-0000-0000-0000E40C0000}"/>
    <cellStyle name="Normal 6 2 2 2 6 3 2 2 2" xfId="16883" xr:uid="{00000000-0005-0000-0000-0000E50C0000}"/>
    <cellStyle name="Normal 6 2 2 2 6 3 2 2 2 2" xfId="34236" xr:uid="{00000000-0005-0000-0000-0000E60C0000}"/>
    <cellStyle name="Normal 6 2 2 2 6 3 2 2 2 3" xfId="51582" xr:uid="{00000000-0005-0000-0000-0000E70C0000}"/>
    <cellStyle name="Normal 6 2 2 2 6 3 2 2 3" xfId="25563" xr:uid="{00000000-0005-0000-0000-0000E80C0000}"/>
    <cellStyle name="Normal 6 2 2 2 6 3 2 2 4" xfId="42909" xr:uid="{00000000-0005-0000-0000-0000E90C0000}"/>
    <cellStyle name="Normal 6 2 2 2 6 3 2 3" xfId="5711" xr:uid="{00000000-0005-0000-0000-0000EA0C0000}"/>
    <cellStyle name="Normal 6 2 2 2 6 3 2 3 2" xfId="14384" xr:uid="{00000000-0005-0000-0000-0000EB0C0000}"/>
    <cellStyle name="Normal 6 2 2 2 6 3 2 3 2 2" xfId="31737" xr:uid="{00000000-0005-0000-0000-0000EC0C0000}"/>
    <cellStyle name="Normal 6 2 2 2 6 3 2 3 2 3" xfId="49083" xr:uid="{00000000-0005-0000-0000-0000ED0C0000}"/>
    <cellStyle name="Normal 6 2 2 2 6 3 2 3 3" xfId="23064" xr:uid="{00000000-0005-0000-0000-0000EE0C0000}"/>
    <cellStyle name="Normal 6 2 2 2 6 3 2 3 4" xfId="40410" xr:uid="{00000000-0005-0000-0000-0000EF0C0000}"/>
    <cellStyle name="Normal 6 2 2 2 6 3 2 4" xfId="11101" xr:uid="{00000000-0005-0000-0000-0000F00C0000}"/>
    <cellStyle name="Normal 6 2 2 2 6 3 2 4 2" xfId="28454" xr:uid="{00000000-0005-0000-0000-0000F10C0000}"/>
    <cellStyle name="Normal 6 2 2 2 6 3 2 4 3" xfId="45800" xr:uid="{00000000-0005-0000-0000-0000F20C0000}"/>
    <cellStyle name="Normal 6 2 2 2 6 3 2 5" xfId="19781" xr:uid="{00000000-0005-0000-0000-0000F30C0000}"/>
    <cellStyle name="Normal 6 2 2 2 6 3 2 6" xfId="37127" xr:uid="{00000000-0005-0000-0000-0000F40C0000}"/>
    <cellStyle name="Normal 6 2 2 2 6 3 3" xfId="6397" xr:uid="{00000000-0005-0000-0000-0000F50C0000}"/>
    <cellStyle name="Normal 6 2 2 2 6 3 3 2" xfId="15070" xr:uid="{00000000-0005-0000-0000-0000F60C0000}"/>
    <cellStyle name="Normal 6 2 2 2 6 3 3 2 2" xfId="32423" xr:uid="{00000000-0005-0000-0000-0000F70C0000}"/>
    <cellStyle name="Normal 6 2 2 2 6 3 3 2 3" xfId="49769" xr:uid="{00000000-0005-0000-0000-0000F80C0000}"/>
    <cellStyle name="Normal 6 2 2 2 6 3 3 3" xfId="23750" xr:uid="{00000000-0005-0000-0000-0000F90C0000}"/>
    <cellStyle name="Normal 6 2 2 2 6 3 3 4" xfId="41096" xr:uid="{00000000-0005-0000-0000-0000FA0C0000}"/>
    <cellStyle name="Normal 6 2 2 2 6 3 4" xfId="4241" xr:uid="{00000000-0005-0000-0000-0000FB0C0000}"/>
    <cellStyle name="Normal 6 2 2 2 6 3 4 2" xfId="12914" xr:uid="{00000000-0005-0000-0000-0000FC0C0000}"/>
    <cellStyle name="Normal 6 2 2 2 6 3 4 2 2" xfId="30267" xr:uid="{00000000-0005-0000-0000-0000FD0C0000}"/>
    <cellStyle name="Normal 6 2 2 2 6 3 4 2 3" xfId="47613" xr:uid="{00000000-0005-0000-0000-0000FE0C0000}"/>
    <cellStyle name="Normal 6 2 2 2 6 3 4 3" xfId="21594" xr:uid="{00000000-0005-0000-0000-0000FF0C0000}"/>
    <cellStyle name="Normal 6 2 2 2 6 3 4 4" xfId="38940" xr:uid="{00000000-0005-0000-0000-0000000D0000}"/>
    <cellStyle name="Normal 6 2 2 2 6 3 5" xfId="9288" xr:uid="{00000000-0005-0000-0000-0000010D0000}"/>
    <cellStyle name="Normal 6 2 2 2 6 3 5 2" xfId="26641" xr:uid="{00000000-0005-0000-0000-0000020D0000}"/>
    <cellStyle name="Normal 6 2 2 2 6 3 5 3" xfId="43987" xr:uid="{00000000-0005-0000-0000-0000030D0000}"/>
    <cellStyle name="Normal 6 2 2 2 6 3 6" xfId="17968" xr:uid="{00000000-0005-0000-0000-0000040D0000}"/>
    <cellStyle name="Normal 6 2 2 2 6 3 7" xfId="35314" xr:uid="{00000000-0005-0000-0000-0000050D0000}"/>
    <cellStyle name="Normal 6 2 2 2 6 4" xfId="1938" xr:uid="{00000000-0005-0000-0000-0000060D0000}"/>
    <cellStyle name="Normal 6 2 2 2 6 4 2" xfId="7720" xr:uid="{00000000-0005-0000-0000-0000070D0000}"/>
    <cellStyle name="Normal 6 2 2 2 6 4 2 2" xfId="16393" xr:uid="{00000000-0005-0000-0000-0000080D0000}"/>
    <cellStyle name="Normal 6 2 2 2 6 4 2 2 2" xfId="33746" xr:uid="{00000000-0005-0000-0000-0000090D0000}"/>
    <cellStyle name="Normal 6 2 2 2 6 4 2 2 3" xfId="51092" xr:uid="{00000000-0005-0000-0000-00000A0D0000}"/>
    <cellStyle name="Normal 6 2 2 2 6 4 2 3" xfId="25073" xr:uid="{00000000-0005-0000-0000-00000B0D0000}"/>
    <cellStyle name="Normal 6 2 2 2 6 4 2 4" xfId="42419" xr:uid="{00000000-0005-0000-0000-00000C0D0000}"/>
    <cellStyle name="Normal 6 2 2 2 6 4 3" xfId="3751" xr:uid="{00000000-0005-0000-0000-00000D0D0000}"/>
    <cellStyle name="Normal 6 2 2 2 6 4 3 2" xfId="12424" xr:uid="{00000000-0005-0000-0000-00000E0D0000}"/>
    <cellStyle name="Normal 6 2 2 2 6 4 3 2 2" xfId="29777" xr:uid="{00000000-0005-0000-0000-00000F0D0000}"/>
    <cellStyle name="Normal 6 2 2 2 6 4 3 2 3" xfId="47123" xr:uid="{00000000-0005-0000-0000-0000100D0000}"/>
    <cellStyle name="Normal 6 2 2 2 6 4 3 3" xfId="21104" xr:uid="{00000000-0005-0000-0000-0000110D0000}"/>
    <cellStyle name="Normal 6 2 2 2 6 4 3 4" xfId="38450" xr:uid="{00000000-0005-0000-0000-0000120D0000}"/>
    <cellStyle name="Normal 6 2 2 2 6 4 4" xfId="10611" xr:uid="{00000000-0005-0000-0000-0000130D0000}"/>
    <cellStyle name="Normal 6 2 2 2 6 4 4 2" xfId="27964" xr:uid="{00000000-0005-0000-0000-0000140D0000}"/>
    <cellStyle name="Normal 6 2 2 2 6 4 4 3" xfId="45310" xr:uid="{00000000-0005-0000-0000-0000150D0000}"/>
    <cellStyle name="Normal 6 2 2 2 6 4 5" xfId="19291" xr:uid="{00000000-0005-0000-0000-0000160D0000}"/>
    <cellStyle name="Normal 6 2 2 2 6 4 6" xfId="36637" xr:uid="{00000000-0005-0000-0000-0000170D0000}"/>
    <cellStyle name="Normal 6 2 2 2 6 5" xfId="1350" xr:uid="{00000000-0005-0000-0000-0000180D0000}"/>
    <cellStyle name="Normal 6 2 2 2 6 5 2" xfId="7132" xr:uid="{00000000-0005-0000-0000-0000190D0000}"/>
    <cellStyle name="Normal 6 2 2 2 6 5 2 2" xfId="15805" xr:uid="{00000000-0005-0000-0000-00001A0D0000}"/>
    <cellStyle name="Normal 6 2 2 2 6 5 2 2 2" xfId="33158" xr:uid="{00000000-0005-0000-0000-00001B0D0000}"/>
    <cellStyle name="Normal 6 2 2 2 6 5 2 2 3" xfId="50504" xr:uid="{00000000-0005-0000-0000-00001C0D0000}"/>
    <cellStyle name="Normal 6 2 2 2 6 5 2 3" xfId="24485" xr:uid="{00000000-0005-0000-0000-00001D0D0000}"/>
    <cellStyle name="Normal 6 2 2 2 6 5 2 4" xfId="41831" xr:uid="{00000000-0005-0000-0000-00001E0D0000}"/>
    <cellStyle name="Normal 6 2 2 2 6 5 3" xfId="4976" xr:uid="{00000000-0005-0000-0000-00001F0D0000}"/>
    <cellStyle name="Normal 6 2 2 2 6 5 3 2" xfId="13649" xr:uid="{00000000-0005-0000-0000-0000200D0000}"/>
    <cellStyle name="Normal 6 2 2 2 6 5 3 2 2" xfId="31002" xr:uid="{00000000-0005-0000-0000-0000210D0000}"/>
    <cellStyle name="Normal 6 2 2 2 6 5 3 2 3" xfId="48348" xr:uid="{00000000-0005-0000-0000-0000220D0000}"/>
    <cellStyle name="Normal 6 2 2 2 6 5 3 3" xfId="22329" xr:uid="{00000000-0005-0000-0000-0000230D0000}"/>
    <cellStyle name="Normal 6 2 2 2 6 5 3 4" xfId="39675" xr:uid="{00000000-0005-0000-0000-0000240D0000}"/>
    <cellStyle name="Normal 6 2 2 2 6 5 4" xfId="10023" xr:uid="{00000000-0005-0000-0000-0000250D0000}"/>
    <cellStyle name="Normal 6 2 2 2 6 5 4 2" xfId="27376" xr:uid="{00000000-0005-0000-0000-0000260D0000}"/>
    <cellStyle name="Normal 6 2 2 2 6 5 4 3" xfId="44722" xr:uid="{00000000-0005-0000-0000-0000270D0000}"/>
    <cellStyle name="Normal 6 2 2 2 6 5 5" xfId="18703" xr:uid="{00000000-0005-0000-0000-0000280D0000}"/>
    <cellStyle name="Normal 6 2 2 2 6 5 6" xfId="36049" xr:uid="{00000000-0005-0000-0000-0000290D0000}"/>
    <cellStyle name="Normal 6 2 2 2 6 6" xfId="5907" xr:uid="{00000000-0005-0000-0000-00002A0D0000}"/>
    <cellStyle name="Normal 6 2 2 2 6 6 2" xfId="14580" xr:uid="{00000000-0005-0000-0000-00002B0D0000}"/>
    <cellStyle name="Normal 6 2 2 2 6 6 2 2" xfId="31933" xr:uid="{00000000-0005-0000-0000-00002C0D0000}"/>
    <cellStyle name="Normal 6 2 2 2 6 6 2 3" xfId="49279" xr:uid="{00000000-0005-0000-0000-00002D0D0000}"/>
    <cellStyle name="Normal 6 2 2 2 6 6 3" xfId="23260" xr:uid="{00000000-0005-0000-0000-00002E0D0000}"/>
    <cellStyle name="Normal 6 2 2 2 6 6 4" xfId="40606" xr:uid="{00000000-0005-0000-0000-00002F0D0000}"/>
    <cellStyle name="Normal 6 2 2 2 6 7" xfId="3163" xr:uid="{00000000-0005-0000-0000-0000300D0000}"/>
    <cellStyle name="Normal 6 2 2 2 6 7 2" xfId="11836" xr:uid="{00000000-0005-0000-0000-0000310D0000}"/>
    <cellStyle name="Normal 6 2 2 2 6 7 2 2" xfId="29189" xr:uid="{00000000-0005-0000-0000-0000320D0000}"/>
    <cellStyle name="Normal 6 2 2 2 6 7 2 3" xfId="46535" xr:uid="{00000000-0005-0000-0000-0000330D0000}"/>
    <cellStyle name="Normal 6 2 2 2 6 7 3" xfId="20516" xr:uid="{00000000-0005-0000-0000-0000340D0000}"/>
    <cellStyle name="Normal 6 2 2 2 6 7 4" xfId="37862" xr:uid="{00000000-0005-0000-0000-0000350D0000}"/>
    <cellStyle name="Normal 6 2 2 2 6 8" xfId="8798" xr:uid="{00000000-0005-0000-0000-0000360D0000}"/>
    <cellStyle name="Normal 6 2 2 2 6 8 2" xfId="26151" xr:uid="{00000000-0005-0000-0000-0000370D0000}"/>
    <cellStyle name="Normal 6 2 2 2 6 8 3" xfId="43497" xr:uid="{00000000-0005-0000-0000-0000380D0000}"/>
    <cellStyle name="Normal 6 2 2 2 6 9" xfId="17478" xr:uid="{00000000-0005-0000-0000-0000390D0000}"/>
    <cellStyle name="Normal 6 2 2 2 7" xfId="762" xr:uid="{00000000-0005-0000-0000-00003A0D0000}"/>
    <cellStyle name="Normal 6 2 2 2 7 2" xfId="2575" xr:uid="{00000000-0005-0000-0000-00003B0D0000}"/>
    <cellStyle name="Normal 6 2 2 2 7 2 2" xfId="8357" xr:uid="{00000000-0005-0000-0000-00003C0D0000}"/>
    <cellStyle name="Normal 6 2 2 2 7 2 2 2" xfId="17030" xr:uid="{00000000-0005-0000-0000-00003D0D0000}"/>
    <cellStyle name="Normal 6 2 2 2 7 2 2 2 2" xfId="34383" xr:uid="{00000000-0005-0000-0000-00003E0D0000}"/>
    <cellStyle name="Normal 6 2 2 2 7 2 2 2 3" xfId="51729" xr:uid="{00000000-0005-0000-0000-00003F0D0000}"/>
    <cellStyle name="Normal 6 2 2 2 7 2 2 3" xfId="25710" xr:uid="{00000000-0005-0000-0000-0000400D0000}"/>
    <cellStyle name="Normal 6 2 2 2 7 2 2 4" xfId="43056" xr:uid="{00000000-0005-0000-0000-0000410D0000}"/>
    <cellStyle name="Normal 6 2 2 2 7 2 3" xfId="4388" xr:uid="{00000000-0005-0000-0000-0000420D0000}"/>
    <cellStyle name="Normal 6 2 2 2 7 2 3 2" xfId="13061" xr:uid="{00000000-0005-0000-0000-0000430D0000}"/>
    <cellStyle name="Normal 6 2 2 2 7 2 3 2 2" xfId="30414" xr:uid="{00000000-0005-0000-0000-0000440D0000}"/>
    <cellStyle name="Normal 6 2 2 2 7 2 3 2 3" xfId="47760" xr:uid="{00000000-0005-0000-0000-0000450D0000}"/>
    <cellStyle name="Normal 6 2 2 2 7 2 3 3" xfId="21741" xr:uid="{00000000-0005-0000-0000-0000460D0000}"/>
    <cellStyle name="Normal 6 2 2 2 7 2 3 4" xfId="39087" xr:uid="{00000000-0005-0000-0000-0000470D0000}"/>
    <cellStyle name="Normal 6 2 2 2 7 2 4" xfId="11248" xr:uid="{00000000-0005-0000-0000-0000480D0000}"/>
    <cellStyle name="Normal 6 2 2 2 7 2 4 2" xfId="28601" xr:uid="{00000000-0005-0000-0000-0000490D0000}"/>
    <cellStyle name="Normal 6 2 2 2 7 2 4 3" xfId="45947" xr:uid="{00000000-0005-0000-0000-00004A0D0000}"/>
    <cellStyle name="Normal 6 2 2 2 7 2 5" xfId="19928" xr:uid="{00000000-0005-0000-0000-00004B0D0000}"/>
    <cellStyle name="Normal 6 2 2 2 7 2 6" xfId="37274" xr:uid="{00000000-0005-0000-0000-00004C0D0000}"/>
    <cellStyle name="Normal 6 2 2 2 7 3" xfId="1497" xr:uid="{00000000-0005-0000-0000-00004D0D0000}"/>
    <cellStyle name="Normal 6 2 2 2 7 3 2" xfId="7279" xr:uid="{00000000-0005-0000-0000-00004E0D0000}"/>
    <cellStyle name="Normal 6 2 2 2 7 3 2 2" xfId="15952" xr:uid="{00000000-0005-0000-0000-00004F0D0000}"/>
    <cellStyle name="Normal 6 2 2 2 7 3 2 2 2" xfId="33305" xr:uid="{00000000-0005-0000-0000-0000500D0000}"/>
    <cellStyle name="Normal 6 2 2 2 7 3 2 2 3" xfId="50651" xr:uid="{00000000-0005-0000-0000-0000510D0000}"/>
    <cellStyle name="Normal 6 2 2 2 7 3 2 3" xfId="24632" xr:uid="{00000000-0005-0000-0000-0000520D0000}"/>
    <cellStyle name="Normal 6 2 2 2 7 3 2 4" xfId="41978" xr:uid="{00000000-0005-0000-0000-0000530D0000}"/>
    <cellStyle name="Normal 6 2 2 2 7 3 3" xfId="5123" xr:uid="{00000000-0005-0000-0000-0000540D0000}"/>
    <cellStyle name="Normal 6 2 2 2 7 3 3 2" xfId="13796" xr:uid="{00000000-0005-0000-0000-0000550D0000}"/>
    <cellStyle name="Normal 6 2 2 2 7 3 3 2 2" xfId="31149" xr:uid="{00000000-0005-0000-0000-0000560D0000}"/>
    <cellStyle name="Normal 6 2 2 2 7 3 3 2 3" xfId="48495" xr:uid="{00000000-0005-0000-0000-0000570D0000}"/>
    <cellStyle name="Normal 6 2 2 2 7 3 3 3" xfId="22476" xr:uid="{00000000-0005-0000-0000-0000580D0000}"/>
    <cellStyle name="Normal 6 2 2 2 7 3 3 4" xfId="39822" xr:uid="{00000000-0005-0000-0000-0000590D0000}"/>
    <cellStyle name="Normal 6 2 2 2 7 3 4" xfId="10170" xr:uid="{00000000-0005-0000-0000-00005A0D0000}"/>
    <cellStyle name="Normal 6 2 2 2 7 3 4 2" xfId="27523" xr:uid="{00000000-0005-0000-0000-00005B0D0000}"/>
    <cellStyle name="Normal 6 2 2 2 7 3 4 3" xfId="44869" xr:uid="{00000000-0005-0000-0000-00005C0D0000}"/>
    <cellStyle name="Normal 6 2 2 2 7 3 5" xfId="18850" xr:uid="{00000000-0005-0000-0000-00005D0D0000}"/>
    <cellStyle name="Normal 6 2 2 2 7 3 6" xfId="36196" xr:uid="{00000000-0005-0000-0000-00005E0D0000}"/>
    <cellStyle name="Normal 6 2 2 2 7 4" xfId="6544" xr:uid="{00000000-0005-0000-0000-00005F0D0000}"/>
    <cellStyle name="Normal 6 2 2 2 7 4 2" xfId="15217" xr:uid="{00000000-0005-0000-0000-0000600D0000}"/>
    <cellStyle name="Normal 6 2 2 2 7 4 2 2" xfId="32570" xr:uid="{00000000-0005-0000-0000-0000610D0000}"/>
    <cellStyle name="Normal 6 2 2 2 7 4 2 3" xfId="49916" xr:uid="{00000000-0005-0000-0000-0000620D0000}"/>
    <cellStyle name="Normal 6 2 2 2 7 4 3" xfId="23897" xr:uid="{00000000-0005-0000-0000-0000630D0000}"/>
    <cellStyle name="Normal 6 2 2 2 7 4 4" xfId="41243" xr:uid="{00000000-0005-0000-0000-0000640D0000}"/>
    <cellStyle name="Normal 6 2 2 2 7 5" xfId="3310" xr:uid="{00000000-0005-0000-0000-0000650D0000}"/>
    <cellStyle name="Normal 6 2 2 2 7 5 2" xfId="11983" xr:uid="{00000000-0005-0000-0000-0000660D0000}"/>
    <cellStyle name="Normal 6 2 2 2 7 5 2 2" xfId="29336" xr:uid="{00000000-0005-0000-0000-0000670D0000}"/>
    <cellStyle name="Normal 6 2 2 2 7 5 2 3" xfId="46682" xr:uid="{00000000-0005-0000-0000-0000680D0000}"/>
    <cellStyle name="Normal 6 2 2 2 7 5 3" xfId="20663" xr:uid="{00000000-0005-0000-0000-0000690D0000}"/>
    <cellStyle name="Normal 6 2 2 2 7 5 4" xfId="38009" xr:uid="{00000000-0005-0000-0000-00006A0D0000}"/>
    <cellStyle name="Normal 6 2 2 2 7 6" xfId="9435" xr:uid="{00000000-0005-0000-0000-00006B0D0000}"/>
    <cellStyle name="Normal 6 2 2 2 7 6 2" xfId="26788" xr:uid="{00000000-0005-0000-0000-00006C0D0000}"/>
    <cellStyle name="Normal 6 2 2 2 7 6 3" xfId="44134" xr:uid="{00000000-0005-0000-0000-00006D0D0000}"/>
    <cellStyle name="Normal 6 2 2 2 7 7" xfId="18115" xr:uid="{00000000-0005-0000-0000-00006E0D0000}"/>
    <cellStyle name="Normal 6 2 2 2 7 8" xfId="35461" xr:uid="{00000000-0005-0000-0000-00006F0D0000}"/>
    <cellStyle name="Normal 6 2 2 2 8" xfId="370" xr:uid="{00000000-0005-0000-0000-0000700D0000}"/>
    <cellStyle name="Normal 6 2 2 2 8 2" xfId="2183" xr:uid="{00000000-0005-0000-0000-0000710D0000}"/>
    <cellStyle name="Normal 6 2 2 2 8 2 2" xfId="7965" xr:uid="{00000000-0005-0000-0000-0000720D0000}"/>
    <cellStyle name="Normal 6 2 2 2 8 2 2 2" xfId="16638" xr:uid="{00000000-0005-0000-0000-0000730D0000}"/>
    <cellStyle name="Normal 6 2 2 2 8 2 2 2 2" xfId="33991" xr:uid="{00000000-0005-0000-0000-0000740D0000}"/>
    <cellStyle name="Normal 6 2 2 2 8 2 2 2 3" xfId="51337" xr:uid="{00000000-0005-0000-0000-0000750D0000}"/>
    <cellStyle name="Normal 6 2 2 2 8 2 2 3" xfId="25318" xr:uid="{00000000-0005-0000-0000-0000760D0000}"/>
    <cellStyle name="Normal 6 2 2 2 8 2 2 4" xfId="42664" xr:uid="{00000000-0005-0000-0000-0000770D0000}"/>
    <cellStyle name="Normal 6 2 2 2 8 2 3" xfId="5466" xr:uid="{00000000-0005-0000-0000-0000780D0000}"/>
    <cellStyle name="Normal 6 2 2 2 8 2 3 2" xfId="14139" xr:uid="{00000000-0005-0000-0000-0000790D0000}"/>
    <cellStyle name="Normal 6 2 2 2 8 2 3 2 2" xfId="31492" xr:uid="{00000000-0005-0000-0000-00007A0D0000}"/>
    <cellStyle name="Normal 6 2 2 2 8 2 3 2 3" xfId="48838" xr:uid="{00000000-0005-0000-0000-00007B0D0000}"/>
    <cellStyle name="Normal 6 2 2 2 8 2 3 3" xfId="22819" xr:uid="{00000000-0005-0000-0000-00007C0D0000}"/>
    <cellStyle name="Normal 6 2 2 2 8 2 3 4" xfId="40165" xr:uid="{00000000-0005-0000-0000-00007D0D0000}"/>
    <cellStyle name="Normal 6 2 2 2 8 2 4" xfId="10856" xr:uid="{00000000-0005-0000-0000-00007E0D0000}"/>
    <cellStyle name="Normal 6 2 2 2 8 2 4 2" xfId="28209" xr:uid="{00000000-0005-0000-0000-00007F0D0000}"/>
    <cellStyle name="Normal 6 2 2 2 8 2 4 3" xfId="45555" xr:uid="{00000000-0005-0000-0000-0000800D0000}"/>
    <cellStyle name="Normal 6 2 2 2 8 2 5" xfId="19536" xr:uid="{00000000-0005-0000-0000-0000810D0000}"/>
    <cellStyle name="Normal 6 2 2 2 8 2 6" xfId="36882" xr:uid="{00000000-0005-0000-0000-0000820D0000}"/>
    <cellStyle name="Normal 6 2 2 2 8 3" xfId="6152" xr:uid="{00000000-0005-0000-0000-0000830D0000}"/>
    <cellStyle name="Normal 6 2 2 2 8 3 2" xfId="14825" xr:uid="{00000000-0005-0000-0000-0000840D0000}"/>
    <cellStyle name="Normal 6 2 2 2 8 3 2 2" xfId="32178" xr:uid="{00000000-0005-0000-0000-0000850D0000}"/>
    <cellStyle name="Normal 6 2 2 2 8 3 2 3" xfId="49524" xr:uid="{00000000-0005-0000-0000-0000860D0000}"/>
    <cellStyle name="Normal 6 2 2 2 8 3 3" xfId="23505" xr:uid="{00000000-0005-0000-0000-0000870D0000}"/>
    <cellStyle name="Normal 6 2 2 2 8 3 4" xfId="40851" xr:uid="{00000000-0005-0000-0000-0000880D0000}"/>
    <cellStyle name="Normal 6 2 2 2 8 4" xfId="3996" xr:uid="{00000000-0005-0000-0000-0000890D0000}"/>
    <cellStyle name="Normal 6 2 2 2 8 4 2" xfId="12669" xr:uid="{00000000-0005-0000-0000-00008A0D0000}"/>
    <cellStyle name="Normal 6 2 2 2 8 4 2 2" xfId="30022" xr:uid="{00000000-0005-0000-0000-00008B0D0000}"/>
    <cellStyle name="Normal 6 2 2 2 8 4 2 3" xfId="47368" xr:uid="{00000000-0005-0000-0000-00008C0D0000}"/>
    <cellStyle name="Normal 6 2 2 2 8 4 3" xfId="21349" xr:uid="{00000000-0005-0000-0000-00008D0D0000}"/>
    <cellStyle name="Normal 6 2 2 2 8 4 4" xfId="38695" xr:uid="{00000000-0005-0000-0000-00008E0D0000}"/>
    <cellStyle name="Normal 6 2 2 2 8 5" xfId="9043" xr:uid="{00000000-0005-0000-0000-00008F0D0000}"/>
    <cellStyle name="Normal 6 2 2 2 8 5 2" xfId="26396" xr:uid="{00000000-0005-0000-0000-0000900D0000}"/>
    <cellStyle name="Normal 6 2 2 2 8 5 3" xfId="43742" xr:uid="{00000000-0005-0000-0000-0000910D0000}"/>
    <cellStyle name="Normal 6 2 2 2 8 6" xfId="17723" xr:uid="{00000000-0005-0000-0000-0000920D0000}"/>
    <cellStyle name="Normal 6 2 2 2 8 7" xfId="35069" xr:uid="{00000000-0005-0000-0000-0000930D0000}"/>
    <cellStyle name="Normal 6 2 2 2 9" xfId="1840" xr:uid="{00000000-0005-0000-0000-0000940D0000}"/>
    <cellStyle name="Normal 6 2 2 2 9 2" xfId="7622" xr:uid="{00000000-0005-0000-0000-0000950D0000}"/>
    <cellStyle name="Normal 6 2 2 2 9 2 2" xfId="16295" xr:uid="{00000000-0005-0000-0000-0000960D0000}"/>
    <cellStyle name="Normal 6 2 2 2 9 2 2 2" xfId="33648" xr:uid="{00000000-0005-0000-0000-0000970D0000}"/>
    <cellStyle name="Normal 6 2 2 2 9 2 2 3" xfId="50994" xr:uid="{00000000-0005-0000-0000-0000980D0000}"/>
    <cellStyle name="Normal 6 2 2 2 9 2 3" xfId="24975" xr:uid="{00000000-0005-0000-0000-0000990D0000}"/>
    <cellStyle name="Normal 6 2 2 2 9 2 4" xfId="42321" xr:uid="{00000000-0005-0000-0000-00009A0D0000}"/>
    <cellStyle name="Normal 6 2 2 2 9 3" xfId="3653" xr:uid="{00000000-0005-0000-0000-00009B0D0000}"/>
    <cellStyle name="Normal 6 2 2 2 9 3 2" xfId="12326" xr:uid="{00000000-0005-0000-0000-00009C0D0000}"/>
    <cellStyle name="Normal 6 2 2 2 9 3 2 2" xfId="29679" xr:uid="{00000000-0005-0000-0000-00009D0D0000}"/>
    <cellStyle name="Normal 6 2 2 2 9 3 2 3" xfId="47025" xr:uid="{00000000-0005-0000-0000-00009E0D0000}"/>
    <cellStyle name="Normal 6 2 2 2 9 3 3" xfId="21006" xr:uid="{00000000-0005-0000-0000-00009F0D0000}"/>
    <cellStyle name="Normal 6 2 2 2 9 3 4" xfId="38352" xr:uid="{00000000-0005-0000-0000-0000A00D0000}"/>
    <cellStyle name="Normal 6 2 2 2 9 4" xfId="10513" xr:uid="{00000000-0005-0000-0000-0000A10D0000}"/>
    <cellStyle name="Normal 6 2 2 2 9 4 2" xfId="27866" xr:uid="{00000000-0005-0000-0000-0000A20D0000}"/>
    <cellStyle name="Normal 6 2 2 2 9 4 3" xfId="45212" xr:uid="{00000000-0005-0000-0000-0000A30D0000}"/>
    <cellStyle name="Normal 6 2 2 2 9 5" xfId="19193" xr:uid="{00000000-0005-0000-0000-0000A40D0000}"/>
    <cellStyle name="Normal 6 2 2 2 9 6" xfId="36539" xr:uid="{00000000-0005-0000-0000-0000A50D0000}"/>
    <cellStyle name="Normal 6 2 2 3" xfId="36" xr:uid="{00000000-0005-0000-0000-0000A60D0000}"/>
    <cellStyle name="Normal 6 2 2 3 10" xfId="5818" xr:uid="{00000000-0005-0000-0000-0000A70D0000}"/>
    <cellStyle name="Normal 6 2 2 3 10 2" xfId="14491" xr:uid="{00000000-0005-0000-0000-0000A80D0000}"/>
    <cellStyle name="Normal 6 2 2 3 10 2 2" xfId="31844" xr:uid="{00000000-0005-0000-0000-0000A90D0000}"/>
    <cellStyle name="Normal 6 2 2 3 10 2 3" xfId="49190" xr:uid="{00000000-0005-0000-0000-0000AA0D0000}"/>
    <cellStyle name="Normal 6 2 2 3 10 3" xfId="23171" xr:uid="{00000000-0005-0000-0000-0000AB0D0000}"/>
    <cellStyle name="Normal 6 2 2 3 10 4" xfId="40517" xr:uid="{00000000-0005-0000-0000-0000AC0D0000}"/>
    <cellStyle name="Normal 6 2 2 3 11" xfId="2927" xr:uid="{00000000-0005-0000-0000-0000AD0D0000}"/>
    <cellStyle name="Normal 6 2 2 3 11 2" xfId="11600" xr:uid="{00000000-0005-0000-0000-0000AE0D0000}"/>
    <cellStyle name="Normal 6 2 2 3 11 2 2" xfId="28953" xr:uid="{00000000-0005-0000-0000-0000AF0D0000}"/>
    <cellStyle name="Normal 6 2 2 3 11 2 3" xfId="46299" xr:uid="{00000000-0005-0000-0000-0000B00D0000}"/>
    <cellStyle name="Normal 6 2 2 3 11 3" xfId="20280" xr:uid="{00000000-0005-0000-0000-0000B10D0000}"/>
    <cellStyle name="Normal 6 2 2 3 11 4" xfId="37626" xr:uid="{00000000-0005-0000-0000-0000B20D0000}"/>
    <cellStyle name="Normal 6 2 2 3 12" xfId="8709" xr:uid="{00000000-0005-0000-0000-0000B30D0000}"/>
    <cellStyle name="Normal 6 2 2 3 12 2" xfId="26062" xr:uid="{00000000-0005-0000-0000-0000B40D0000}"/>
    <cellStyle name="Normal 6 2 2 3 12 3" xfId="43408" xr:uid="{00000000-0005-0000-0000-0000B50D0000}"/>
    <cellStyle name="Normal 6 2 2 3 13" xfId="17389" xr:uid="{00000000-0005-0000-0000-0000B60D0000}"/>
    <cellStyle name="Normal 6 2 2 3 14" xfId="34735" xr:uid="{00000000-0005-0000-0000-0000B70D0000}"/>
    <cellStyle name="Normal 6 2 2 3 2" xfId="85" xr:uid="{00000000-0005-0000-0000-0000B80D0000}"/>
    <cellStyle name="Normal 6 2 2 3 2 10" xfId="8758" xr:uid="{00000000-0005-0000-0000-0000B90D0000}"/>
    <cellStyle name="Normal 6 2 2 3 2 10 2" xfId="26111" xr:uid="{00000000-0005-0000-0000-0000BA0D0000}"/>
    <cellStyle name="Normal 6 2 2 3 2 10 3" xfId="43457" xr:uid="{00000000-0005-0000-0000-0000BB0D0000}"/>
    <cellStyle name="Normal 6 2 2 3 2 11" xfId="17438" xr:uid="{00000000-0005-0000-0000-0000BC0D0000}"/>
    <cellStyle name="Normal 6 2 2 3 2 12" xfId="34784" xr:uid="{00000000-0005-0000-0000-0000BD0D0000}"/>
    <cellStyle name="Normal 6 2 2 3 2 2" xfId="330" xr:uid="{00000000-0005-0000-0000-0000BE0D0000}"/>
    <cellStyle name="Normal 6 2 2 3 2 2 10" xfId="35029" xr:uid="{00000000-0005-0000-0000-0000BF0D0000}"/>
    <cellStyle name="Normal 6 2 2 3 2 2 2" xfId="1065" xr:uid="{00000000-0005-0000-0000-0000C00D0000}"/>
    <cellStyle name="Normal 6 2 2 3 2 2 2 2" xfId="2878" xr:uid="{00000000-0005-0000-0000-0000C10D0000}"/>
    <cellStyle name="Normal 6 2 2 3 2 2 2 2 2" xfId="8660" xr:uid="{00000000-0005-0000-0000-0000C20D0000}"/>
    <cellStyle name="Normal 6 2 2 3 2 2 2 2 2 2" xfId="17333" xr:uid="{00000000-0005-0000-0000-0000C30D0000}"/>
    <cellStyle name="Normal 6 2 2 3 2 2 2 2 2 2 2" xfId="34686" xr:uid="{00000000-0005-0000-0000-0000C40D0000}"/>
    <cellStyle name="Normal 6 2 2 3 2 2 2 2 2 2 3" xfId="52032" xr:uid="{00000000-0005-0000-0000-0000C50D0000}"/>
    <cellStyle name="Normal 6 2 2 3 2 2 2 2 2 3" xfId="26013" xr:uid="{00000000-0005-0000-0000-0000C60D0000}"/>
    <cellStyle name="Normal 6 2 2 3 2 2 2 2 2 4" xfId="43359" xr:uid="{00000000-0005-0000-0000-0000C70D0000}"/>
    <cellStyle name="Normal 6 2 2 3 2 2 2 2 3" xfId="4691" xr:uid="{00000000-0005-0000-0000-0000C80D0000}"/>
    <cellStyle name="Normal 6 2 2 3 2 2 2 2 3 2" xfId="13364" xr:uid="{00000000-0005-0000-0000-0000C90D0000}"/>
    <cellStyle name="Normal 6 2 2 3 2 2 2 2 3 2 2" xfId="30717" xr:uid="{00000000-0005-0000-0000-0000CA0D0000}"/>
    <cellStyle name="Normal 6 2 2 3 2 2 2 2 3 2 3" xfId="48063" xr:uid="{00000000-0005-0000-0000-0000CB0D0000}"/>
    <cellStyle name="Normal 6 2 2 3 2 2 2 2 3 3" xfId="22044" xr:uid="{00000000-0005-0000-0000-0000CC0D0000}"/>
    <cellStyle name="Normal 6 2 2 3 2 2 2 2 3 4" xfId="39390" xr:uid="{00000000-0005-0000-0000-0000CD0D0000}"/>
    <cellStyle name="Normal 6 2 2 3 2 2 2 2 4" xfId="11551" xr:uid="{00000000-0005-0000-0000-0000CE0D0000}"/>
    <cellStyle name="Normal 6 2 2 3 2 2 2 2 4 2" xfId="28904" xr:uid="{00000000-0005-0000-0000-0000CF0D0000}"/>
    <cellStyle name="Normal 6 2 2 3 2 2 2 2 4 3" xfId="46250" xr:uid="{00000000-0005-0000-0000-0000D00D0000}"/>
    <cellStyle name="Normal 6 2 2 3 2 2 2 2 5" xfId="20231" xr:uid="{00000000-0005-0000-0000-0000D10D0000}"/>
    <cellStyle name="Normal 6 2 2 3 2 2 2 2 6" xfId="37577" xr:uid="{00000000-0005-0000-0000-0000D20D0000}"/>
    <cellStyle name="Normal 6 2 2 3 2 2 2 3" xfId="1800" xr:uid="{00000000-0005-0000-0000-0000D30D0000}"/>
    <cellStyle name="Normal 6 2 2 3 2 2 2 3 2" xfId="7582" xr:uid="{00000000-0005-0000-0000-0000D40D0000}"/>
    <cellStyle name="Normal 6 2 2 3 2 2 2 3 2 2" xfId="16255" xr:uid="{00000000-0005-0000-0000-0000D50D0000}"/>
    <cellStyle name="Normal 6 2 2 3 2 2 2 3 2 2 2" xfId="33608" xr:uid="{00000000-0005-0000-0000-0000D60D0000}"/>
    <cellStyle name="Normal 6 2 2 3 2 2 2 3 2 2 3" xfId="50954" xr:uid="{00000000-0005-0000-0000-0000D70D0000}"/>
    <cellStyle name="Normal 6 2 2 3 2 2 2 3 2 3" xfId="24935" xr:uid="{00000000-0005-0000-0000-0000D80D0000}"/>
    <cellStyle name="Normal 6 2 2 3 2 2 2 3 2 4" xfId="42281" xr:uid="{00000000-0005-0000-0000-0000D90D0000}"/>
    <cellStyle name="Normal 6 2 2 3 2 2 2 3 3" xfId="5426" xr:uid="{00000000-0005-0000-0000-0000DA0D0000}"/>
    <cellStyle name="Normal 6 2 2 3 2 2 2 3 3 2" xfId="14099" xr:uid="{00000000-0005-0000-0000-0000DB0D0000}"/>
    <cellStyle name="Normal 6 2 2 3 2 2 2 3 3 2 2" xfId="31452" xr:uid="{00000000-0005-0000-0000-0000DC0D0000}"/>
    <cellStyle name="Normal 6 2 2 3 2 2 2 3 3 2 3" xfId="48798" xr:uid="{00000000-0005-0000-0000-0000DD0D0000}"/>
    <cellStyle name="Normal 6 2 2 3 2 2 2 3 3 3" xfId="22779" xr:uid="{00000000-0005-0000-0000-0000DE0D0000}"/>
    <cellStyle name="Normal 6 2 2 3 2 2 2 3 3 4" xfId="40125" xr:uid="{00000000-0005-0000-0000-0000DF0D0000}"/>
    <cellStyle name="Normal 6 2 2 3 2 2 2 3 4" xfId="10473" xr:uid="{00000000-0005-0000-0000-0000E00D0000}"/>
    <cellStyle name="Normal 6 2 2 3 2 2 2 3 4 2" xfId="27826" xr:uid="{00000000-0005-0000-0000-0000E10D0000}"/>
    <cellStyle name="Normal 6 2 2 3 2 2 2 3 4 3" xfId="45172" xr:uid="{00000000-0005-0000-0000-0000E20D0000}"/>
    <cellStyle name="Normal 6 2 2 3 2 2 2 3 5" xfId="19153" xr:uid="{00000000-0005-0000-0000-0000E30D0000}"/>
    <cellStyle name="Normal 6 2 2 3 2 2 2 3 6" xfId="36499" xr:uid="{00000000-0005-0000-0000-0000E40D0000}"/>
    <cellStyle name="Normal 6 2 2 3 2 2 2 4" xfId="6847" xr:uid="{00000000-0005-0000-0000-0000E50D0000}"/>
    <cellStyle name="Normal 6 2 2 3 2 2 2 4 2" xfId="15520" xr:uid="{00000000-0005-0000-0000-0000E60D0000}"/>
    <cellStyle name="Normal 6 2 2 3 2 2 2 4 2 2" xfId="32873" xr:uid="{00000000-0005-0000-0000-0000E70D0000}"/>
    <cellStyle name="Normal 6 2 2 3 2 2 2 4 2 3" xfId="50219" xr:uid="{00000000-0005-0000-0000-0000E80D0000}"/>
    <cellStyle name="Normal 6 2 2 3 2 2 2 4 3" xfId="24200" xr:uid="{00000000-0005-0000-0000-0000E90D0000}"/>
    <cellStyle name="Normal 6 2 2 3 2 2 2 4 4" xfId="41546" xr:uid="{00000000-0005-0000-0000-0000EA0D0000}"/>
    <cellStyle name="Normal 6 2 2 3 2 2 2 5" xfId="3613" xr:uid="{00000000-0005-0000-0000-0000EB0D0000}"/>
    <cellStyle name="Normal 6 2 2 3 2 2 2 5 2" xfId="12286" xr:uid="{00000000-0005-0000-0000-0000EC0D0000}"/>
    <cellStyle name="Normal 6 2 2 3 2 2 2 5 2 2" xfId="29639" xr:uid="{00000000-0005-0000-0000-0000ED0D0000}"/>
    <cellStyle name="Normal 6 2 2 3 2 2 2 5 2 3" xfId="46985" xr:uid="{00000000-0005-0000-0000-0000EE0D0000}"/>
    <cellStyle name="Normal 6 2 2 3 2 2 2 5 3" xfId="20966" xr:uid="{00000000-0005-0000-0000-0000EF0D0000}"/>
    <cellStyle name="Normal 6 2 2 3 2 2 2 5 4" xfId="38312" xr:uid="{00000000-0005-0000-0000-0000F00D0000}"/>
    <cellStyle name="Normal 6 2 2 3 2 2 2 6" xfId="9738" xr:uid="{00000000-0005-0000-0000-0000F10D0000}"/>
    <cellStyle name="Normal 6 2 2 3 2 2 2 6 2" xfId="27091" xr:uid="{00000000-0005-0000-0000-0000F20D0000}"/>
    <cellStyle name="Normal 6 2 2 3 2 2 2 6 3" xfId="44437" xr:uid="{00000000-0005-0000-0000-0000F30D0000}"/>
    <cellStyle name="Normal 6 2 2 3 2 2 2 7" xfId="18418" xr:uid="{00000000-0005-0000-0000-0000F40D0000}"/>
    <cellStyle name="Normal 6 2 2 3 2 2 2 8" xfId="35764" xr:uid="{00000000-0005-0000-0000-0000F50D0000}"/>
    <cellStyle name="Normal 6 2 2 3 2 2 3" xfId="575" xr:uid="{00000000-0005-0000-0000-0000F60D0000}"/>
    <cellStyle name="Normal 6 2 2 3 2 2 3 2" xfId="2388" xr:uid="{00000000-0005-0000-0000-0000F70D0000}"/>
    <cellStyle name="Normal 6 2 2 3 2 2 3 2 2" xfId="8170" xr:uid="{00000000-0005-0000-0000-0000F80D0000}"/>
    <cellStyle name="Normal 6 2 2 3 2 2 3 2 2 2" xfId="16843" xr:uid="{00000000-0005-0000-0000-0000F90D0000}"/>
    <cellStyle name="Normal 6 2 2 3 2 2 3 2 2 2 2" xfId="34196" xr:uid="{00000000-0005-0000-0000-0000FA0D0000}"/>
    <cellStyle name="Normal 6 2 2 3 2 2 3 2 2 2 3" xfId="51542" xr:uid="{00000000-0005-0000-0000-0000FB0D0000}"/>
    <cellStyle name="Normal 6 2 2 3 2 2 3 2 2 3" xfId="25523" xr:uid="{00000000-0005-0000-0000-0000FC0D0000}"/>
    <cellStyle name="Normal 6 2 2 3 2 2 3 2 2 4" xfId="42869" xr:uid="{00000000-0005-0000-0000-0000FD0D0000}"/>
    <cellStyle name="Normal 6 2 2 3 2 2 3 2 3" xfId="5671" xr:uid="{00000000-0005-0000-0000-0000FE0D0000}"/>
    <cellStyle name="Normal 6 2 2 3 2 2 3 2 3 2" xfId="14344" xr:uid="{00000000-0005-0000-0000-0000FF0D0000}"/>
    <cellStyle name="Normal 6 2 2 3 2 2 3 2 3 2 2" xfId="31697" xr:uid="{00000000-0005-0000-0000-0000000E0000}"/>
    <cellStyle name="Normal 6 2 2 3 2 2 3 2 3 2 3" xfId="49043" xr:uid="{00000000-0005-0000-0000-0000010E0000}"/>
    <cellStyle name="Normal 6 2 2 3 2 2 3 2 3 3" xfId="23024" xr:uid="{00000000-0005-0000-0000-0000020E0000}"/>
    <cellStyle name="Normal 6 2 2 3 2 2 3 2 3 4" xfId="40370" xr:uid="{00000000-0005-0000-0000-0000030E0000}"/>
    <cellStyle name="Normal 6 2 2 3 2 2 3 2 4" xfId="11061" xr:uid="{00000000-0005-0000-0000-0000040E0000}"/>
    <cellStyle name="Normal 6 2 2 3 2 2 3 2 4 2" xfId="28414" xr:uid="{00000000-0005-0000-0000-0000050E0000}"/>
    <cellStyle name="Normal 6 2 2 3 2 2 3 2 4 3" xfId="45760" xr:uid="{00000000-0005-0000-0000-0000060E0000}"/>
    <cellStyle name="Normal 6 2 2 3 2 2 3 2 5" xfId="19741" xr:uid="{00000000-0005-0000-0000-0000070E0000}"/>
    <cellStyle name="Normal 6 2 2 3 2 2 3 2 6" xfId="37087" xr:uid="{00000000-0005-0000-0000-0000080E0000}"/>
    <cellStyle name="Normal 6 2 2 3 2 2 3 3" xfId="6357" xr:uid="{00000000-0005-0000-0000-0000090E0000}"/>
    <cellStyle name="Normal 6 2 2 3 2 2 3 3 2" xfId="15030" xr:uid="{00000000-0005-0000-0000-00000A0E0000}"/>
    <cellStyle name="Normal 6 2 2 3 2 2 3 3 2 2" xfId="32383" xr:uid="{00000000-0005-0000-0000-00000B0E0000}"/>
    <cellStyle name="Normal 6 2 2 3 2 2 3 3 2 3" xfId="49729" xr:uid="{00000000-0005-0000-0000-00000C0E0000}"/>
    <cellStyle name="Normal 6 2 2 3 2 2 3 3 3" xfId="23710" xr:uid="{00000000-0005-0000-0000-00000D0E0000}"/>
    <cellStyle name="Normal 6 2 2 3 2 2 3 3 4" xfId="41056" xr:uid="{00000000-0005-0000-0000-00000E0E0000}"/>
    <cellStyle name="Normal 6 2 2 3 2 2 3 4" xfId="4201" xr:uid="{00000000-0005-0000-0000-00000F0E0000}"/>
    <cellStyle name="Normal 6 2 2 3 2 2 3 4 2" xfId="12874" xr:uid="{00000000-0005-0000-0000-0000100E0000}"/>
    <cellStyle name="Normal 6 2 2 3 2 2 3 4 2 2" xfId="30227" xr:uid="{00000000-0005-0000-0000-0000110E0000}"/>
    <cellStyle name="Normal 6 2 2 3 2 2 3 4 2 3" xfId="47573" xr:uid="{00000000-0005-0000-0000-0000120E0000}"/>
    <cellStyle name="Normal 6 2 2 3 2 2 3 4 3" xfId="21554" xr:uid="{00000000-0005-0000-0000-0000130E0000}"/>
    <cellStyle name="Normal 6 2 2 3 2 2 3 4 4" xfId="38900" xr:uid="{00000000-0005-0000-0000-0000140E0000}"/>
    <cellStyle name="Normal 6 2 2 3 2 2 3 5" xfId="9248" xr:uid="{00000000-0005-0000-0000-0000150E0000}"/>
    <cellStyle name="Normal 6 2 2 3 2 2 3 5 2" xfId="26601" xr:uid="{00000000-0005-0000-0000-0000160E0000}"/>
    <cellStyle name="Normal 6 2 2 3 2 2 3 5 3" xfId="43947" xr:uid="{00000000-0005-0000-0000-0000170E0000}"/>
    <cellStyle name="Normal 6 2 2 3 2 2 3 6" xfId="17928" xr:uid="{00000000-0005-0000-0000-0000180E0000}"/>
    <cellStyle name="Normal 6 2 2 3 2 2 3 7" xfId="35274" xr:uid="{00000000-0005-0000-0000-0000190E0000}"/>
    <cellStyle name="Normal 6 2 2 3 2 2 4" xfId="2143" xr:uid="{00000000-0005-0000-0000-00001A0E0000}"/>
    <cellStyle name="Normal 6 2 2 3 2 2 4 2" xfId="7925" xr:uid="{00000000-0005-0000-0000-00001B0E0000}"/>
    <cellStyle name="Normal 6 2 2 3 2 2 4 2 2" xfId="16598" xr:uid="{00000000-0005-0000-0000-00001C0E0000}"/>
    <cellStyle name="Normal 6 2 2 3 2 2 4 2 2 2" xfId="33951" xr:uid="{00000000-0005-0000-0000-00001D0E0000}"/>
    <cellStyle name="Normal 6 2 2 3 2 2 4 2 2 3" xfId="51297" xr:uid="{00000000-0005-0000-0000-00001E0E0000}"/>
    <cellStyle name="Normal 6 2 2 3 2 2 4 2 3" xfId="25278" xr:uid="{00000000-0005-0000-0000-00001F0E0000}"/>
    <cellStyle name="Normal 6 2 2 3 2 2 4 2 4" xfId="42624" xr:uid="{00000000-0005-0000-0000-0000200E0000}"/>
    <cellStyle name="Normal 6 2 2 3 2 2 4 3" xfId="3956" xr:uid="{00000000-0005-0000-0000-0000210E0000}"/>
    <cellStyle name="Normal 6 2 2 3 2 2 4 3 2" xfId="12629" xr:uid="{00000000-0005-0000-0000-0000220E0000}"/>
    <cellStyle name="Normal 6 2 2 3 2 2 4 3 2 2" xfId="29982" xr:uid="{00000000-0005-0000-0000-0000230E0000}"/>
    <cellStyle name="Normal 6 2 2 3 2 2 4 3 2 3" xfId="47328" xr:uid="{00000000-0005-0000-0000-0000240E0000}"/>
    <cellStyle name="Normal 6 2 2 3 2 2 4 3 3" xfId="21309" xr:uid="{00000000-0005-0000-0000-0000250E0000}"/>
    <cellStyle name="Normal 6 2 2 3 2 2 4 3 4" xfId="38655" xr:uid="{00000000-0005-0000-0000-0000260E0000}"/>
    <cellStyle name="Normal 6 2 2 3 2 2 4 4" xfId="10816" xr:uid="{00000000-0005-0000-0000-0000270E0000}"/>
    <cellStyle name="Normal 6 2 2 3 2 2 4 4 2" xfId="28169" xr:uid="{00000000-0005-0000-0000-0000280E0000}"/>
    <cellStyle name="Normal 6 2 2 3 2 2 4 4 3" xfId="45515" xr:uid="{00000000-0005-0000-0000-0000290E0000}"/>
    <cellStyle name="Normal 6 2 2 3 2 2 4 5" xfId="19496" xr:uid="{00000000-0005-0000-0000-00002A0E0000}"/>
    <cellStyle name="Normal 6 2 2 3 2 2 4 6" xfId="36842" xr:uid="{00000000-0005-0000-0000-00002B0E0000}"/>
    <cellStyle name="Normal 6 2 2 3 2 2 5" xfId="1310" xr:uid="{00000000-0005-0000-0000-00002C0E0000}"/>
    <cellStyle name="Normal 6 2 2 3 2 2 5 2" xfId="7092" xr:uid="{00000000-0005-0000-0000-00002D0E0000}"/>
    <cellStyle name="Normal 6 2 2 3 2 2 5 2 2" xfId="15765" xr:uid="{00000000-0005-0000-0000-00002E0E0000}"/>
    <cellStyle name="Normal 6 2 2 3 2 2 5 2 2 2" xfId="33118" xr:uid="{00000000-0005-0000-0000-00002F0E0000}"/>
    <cellStyle name="Normal 6 2 2 3 2 2 5 2 2 3" xfId="50464" xr:uid="{00000000-0005-0000-0000-0000300E0000}"/>
    <cellStyle name="Normal 6 2 2 3 2 2 5 2 3" xfId="24445" xr:uid="{00000000-0005-0000-0000-0000310E0000}"/>
    <cellStyle name="Normal 6 2 2 3 2 2 5 2 4" xfId="41791" xr:uid="{00000000-0005-0000-0000-0000320E0000}"/>
    <cellStyle name="Normal 6 2 2 3 2 2 5 3" xfId="4936" xr:uid="{00000000-0005-0000-0000-0000330E0000}"/>
    <cellStyle name="Normal 6 2 2 3 2 2 5 3 2" xfId="13609" xr:uid="{00000000-0005-0000-0000-0000340E0000}"/>
    <cellStyle name="Normal 6 2 2 3 2 2 5 3 2 2" xfId="30962" xr:uid="{00000000-0005-0000-0000-0000350E0000}"/>
    <cellStyle name="Normal 6 2 2 3 2 2 5 3 2 3" xfId="48308" xr:uid="{00000000-0005-0000-0000-0000360E0000}"/>
    <cellStyle name="Normal 6 2 2 3 2 2 5 3 3" xfId="22289" xr:uid="{00000000-0005-0000-0000-0000370E0000}"/>
    <cellStyle name="Normal 6 2 2 3 2 2 5 3 4" xfId="39635" xr:uid="{00000000-0005-0000-0000-0000380E0000}"/>
    <cellStyle name="Normal 6 2 2 3 2 2 5 4" xfId="9983" xr:uid="{00000000-0005-0000-0000-0000390E0000}"/>
    <cellStyle name="Normal 6 2 2 3 2 2 5 4 2" xfId="27336" xr:uid="{00000000-0005-0000-0000-00003A0E0000}"/>
    <cellStyle name="Normal 6 2 2 3 2 2 5 4 3" xfId="44682" xr:uid="{00000000-0005-0000-0000-00003B0E0000}"/>
    <cellStyle name="Normal 6 2 2 3 2 2 5 5" xfId="18663" xr:uid="{00000000-0005-0000-0000-00003C0E0000}"/>
    <cellStyle name="Normal 6 2 2 3 2 2 5 6" xfId="36009" xr:uid="{00000000-0005-0000-0000-00003D0E0000}"/>
    <cellStyle name="Normal 6 2 2 3 2 2 6" xfId="6112" xr:uid="{00000000-0005-0000-0000-00003E0E0000}"/>
    <cellStyle name="Normal 6 2 2 3 2 2 6 2" xfId="14785" xr:uid="{00000000-0005-0000-0000-00003F0E0000}"/>
    <cellStyle name="Normal 6 2 2 3 2 2 6 2 2" xfId="32138" xr:uid="{00000000-0005-0000-0000-0000400E0000}"/>
    <cellStyle name="Normal 6 2 2 3 2 2 6 2 3" xfId="49484" xr:uid="{00000000-0005-0000-0000-0000410E0000}"/>
    <cellStyle name="Normal 6 2 2 3 2 2 6 3" xfId="23465" xr:uid="{00000000-0005-0000-0000-0000420E0000}"/>
    <cellStyle name="Normal 6 2 2 3 2 2 6 4" xfId="40811" xr:uid="{00000000-0005-0000-0000-0000430E0000}"/>
    <cellStyle name="Normal 6 2 2 3 2 2 7" xfId="3123" xr:uid="{00000000-0005-0000-0000-0000440E0000}"/>
    <cellStyle name="Normal 6 2 2 3 2 2 7 2" xfId="11796" xr:uid="{00000000-0005-0000-0000-0000450E0000}"/>
    <cellStyle name="Normal 6 2 2 3 2 2 7 2 2" xfId="29149" xr:uid="{00000000-0005-0000-0000-0000460E0000}"/>
    <cellStyle name="Normal 6 2 2 3 2 2 7 2 3" xfId="46495" xr:uid="{00000000-0005-0000-0000-0000470E0000}"/>
    <cellStyle name="Normal 6 2 2 3 2 2 7 3" xfId="20476" xr:uid="{00000000-0005-0000-0000-0000480E0000}"/>
    <cellStyle name="Normal 6 2 2 3 2 2 7 4" xfId="37822" xr:uid="{00000000-0005-0000-0000-0000490E0000}"/>
    <cellStyle name="Normal 6 2 2 3 2 2 8" xfId="9003" xr:uid="{00000000-0005-0000-0000-00004A0E0000}"/>
    <cellStyle name="Normal 6 2 2 3 2 2 8 2" xfId="26356" xr:uid="{00000000-0005-0000-0000-00004B0E0000}"/>
    <cellStyle name="Normal 6 2 2 3 2 2 8 3" xfId="43702" xr:uid="{00000000-0005-0000-0000-00004C0E0000}"/>
    <cellStyle name="Normal 6 2 2 3 2 2 9" xfId="17683" xr:uid="{00000000-0005-0000-0000-00004D0E0000}"/>
    <cellStyle name="Normal 6 2 2 3 2 3" xfId="232" xr:uid="{00000000-0005-0000-0000-00004E0E0000}"/>
    <cellStyle name="Normal 6 2 2 3 2 3 10" xfId="34931" xr:uid="{00000000-0005-0000-0000-00004F0E0000}"/>
    <cellStyle name="Normal 6 2 2 3 2 3 2" xfId="967" xr:uid="{00000000-0005-0000-0000-0000500E0000}"/>
    <cellStyle name="Normal 6 2 2 3 2 3 2 2" xfId="2780" xr:uid="{00000000-0005-0000-0000-0000510E0000}"/>
    <cellStyle name="Normal 6 2 2 3 2 3 2 2 2" xfId="8562" xr:uid="{00000000-0005-0000-0000-0000520E0000}"/>
    <cellStyle name="Normal 6 2 2 3 2 3 2 2 2 2" xfId="17235" xr:uid="{00000000-0005-0000-0000-0000530E0000}"/>
    <cellStyle name="Normal 6 2 2 3 2 3 2 2 2 2 2" xfId="34588" xr:uid="{00000000-0005-0000-0000-0000540E0000}"/>
    <cellStyle name="Normal 6 2 2 3 2 3 2 2 2 2 3" xfId="51934" xr:uid="{00000000-0005-0000-0000-0000550E0000}"/>
    <cellStyle name="Normal 6 2 2 3 2 3 2 2 2 3" xfId="25915" xr:uid="{00000000-0005-0000-0000-0000560E0000}"/>
    <cellStyle name="Normal 6 2 2 3 2 3 2 2 2 4" xfId="43261" xr:uid="{00000000-0005-0000-0000-0000570E0000}"/>
    <cellStyle name="Normal 6 2 2 3 2 3 2 2 3" xfId="4593" xr:uid="{00000000-0005-0000-0000-0000580E0000}"/>
    <cellStyle name="Normal 6 2 2 3 2 3 2 2 3 2" xfId="13266" xr:uid="{00000000-0005-0000-0000-0000590E0000}"/>
    <cellStyle name="Normal 6 2 2 3 2 3 2 2 3 2 2" xfId="30619" xr:uid="{00000000-0005-0000-0000-00005A0E0000}"/>
    <cellStyle name="Normal 6 2 2 3 2 3 2 2 3 2 3" xfId="47965" xr:uid="{00000000-0005-0000-0000-00005B0E0000}"/>
    <cellStyle name="Normal 6 2 2 3 2 3 2 2 3 3" xfId="21946" xr:uid="{00000000-0005-0000-0000-00005C0E0000}"/>
    <cellStyle name="Normal 6 2 2 3 2 3 2 2 3 4" xfId="39292" xr:uid="{00000000-0005-0000-0000-00005D0E0000}"/>
    <cellStyle name="Normal 6 2 2 3 2 3 2 2 4" xfId="11453" xr:uid="{00000000-0005-0000-0000-00005E0E0000}"/>
    <cellStyle name="Normal 6 2 2 3 2 3 2 2 4 2" xfId="28806" xr:uid="{00000000-0005-0000-0000-00005F0E0000}"/>
    <cellStyle name="Normal 6 2 2 3 2 3 2 2 4 3" xfId="46152" xr:uid="{00000000-0005-0000-0000-0000600E0000}"/>
    <cellStyle name="Normal 6 2 2 3 2 3 2 2 5" xfId="20133" xr:uid="{00000000-0005-0000-0000-0000610E0000}"/>
    <cellStyle name="Normal 6 2 2 3 2 3 2 2 6" xfId="37479" xr:uid="{00000000-0005-0000-0000-0000620E0000}"/>
    <cellStyle name="Normal 6 2 2 3 2 3 2 3" xfId="1702" xr:uid="{00000000-0005-0000-0000-0000630E0000}"/>
    <cellStyle name="Normal 6 2 2 3 2 3 2 3 2" xfId="7484" xr:uid="{00000000-0005-0000-0000-0000640E0000}"/>
    <cellStyle name="Normal 6 2 2 3 2 3 2 3 2 2" xfId="16157" xr:uid="{00000000-0005-0000-0000-0000650E0000}"/>
    <cellStyle name="Normal 6 2 2 3 2 3 2 3 2 2 2" xfId="33510" xr:uid="{00000000-0005-0000-0000-0000660E0000}"/>
    <cellStyle name="Normal 6 2 2 3 2 3 2 3 2 2 3" xfId="50856" xr:uid="{00000000-0005-0000-0000-0000670E0000}"/>
    <cellStyle name="Normal 6 2 2 3 2 3 2 3 2 3" xfId="24837" xr:uid="{00000000-0005-0000-0000-0000680E0000}"/>
    <cellStyle name="Normal 6 2 2 3 2 3 2 3 2 4" xfId="42183" xr:uid="{00000000-0005-0000-0000-0000690E0000}"/>
    <cellStyle name="Normal 6 2 2 3 2 3 2 3 3" xfId="5328" xr:uid="{00000000-0005-0000-0000-00006A0E0000}"/>
    <cellStyle name="Normal 6 2 2 3 2 3 2 3 3 2" xfId="14001" xr:uid="{00000000-0005-0000-0000-00006B0E0000}"/>
    <cellStyle name="Normal 6 2 2 3 2 3 2 3 3 2 2" xfId="31354" xr:uid="{00000000-0005-0000-0000-00006C0E0000}"/>
    <cellStyle name="Normal 6 2 2 3 2 3 2 3 3 2 3" xfId="48700" xr:uid="{00000000-0005-0000-0000-00006D0E0000}"/>
    <cellStyle name="Normal 6 2 2 3 2 3 2 3 3 3" xfId="22681" xr:uid="{00000000-0005-0000-0000-00006E0E0000}"/>
    <cellStyle name="Normal 6 2 2 3 2 3 2 3 3 4" xfId="40027" xr:uid="{00000000-0005-0000-0000-00006F0E0000}"/>
    <cellStyle name="Normal 6 2 2 3 2 3 2 3 4" xfId="10375" xr:uid="{00000000-0005-0000-0000-0000700E0000}"/>
    <cellStyle name="Normal 6 2 2 3 2 3 2 3 4 2" xfId="27728" xr:uid="{00000000-0005-0000-0000-0000710E0000}"/>
    <cellStyle name="Normal 6 2 2 3 2 3 2 3 4 3" xfId="45074" xr:uid="{00000000-0005-0000-0000-0000720E0000}"/>
    <cellStyle name="Normal 6 2 2 3 2 3 2 3 5" xfId="19055" xr:uid="{00000000-0005-0000-0000-0000730E0000}"/>
    <cellStyle name="Normal 6 2 2 3 2 3 2 3 6" xfId="36401" xr:uid="{00000000-0005-0000-0000-0000740E0000}"/>
    <cellStyle name="Normal 6 2 2 3 2 3 2 4" xfId="6749" xr:uid="{00000000-0005-0000-0000-0000750E0000}"/>
    <cellStyle name="Normal 6 2 2 3 2 3 2 4 2" xfId="15422" xr:uid="{00000000-0005-0000-0000-0000760E0000}"/>
    <cellStyle name="Normal 6 2 2 3 2 3 2 4 2 2" xfId="32775" xr:uid="{00000000-0005-0000-0000-0000770E0000}"/>
    <cellStyle name="Normal 6 2 2 3 2 3 2 4 2 3" xfId="50121" xr:uid="{00000000-0005-0000-0000-0000780E0000}"/>
    <cellStyle name="Normal 6 2 2 3 2 3 2 4 3" xfId="24102" xr:uid="{00000000-0005-0000-0000-0000790E0000}"/>
    <cellStyle name="Normal 6 2 2 3 2 3 2 4 4" xfId="41448" xr:uid="{00000000-0005-0000-0000-00007A0E0000}"/>
    <cellStyle name="Normal 6 2 2 3 2 3 2 5" xfId="3515" xr:uid="{00000000-0005-0000-0000-00007B0E0000}"/>
    <cellStyle name="Normal 6 2 2 3 2 3 2 5 2" xfId="12188" xr:uid="{00000000-0005-0000-0000-00007C0E0000}"/>
    <cellStyle name="Normal 6 2 2 3 2 3 2 5 2 2" xfId="29541" xr:uid="{00000000-0005-0000-0000-00007D0E0000}"/>
    <cellStyle name="Normal 6 2 2 3 2 3 2 5 2 3" xfId="46887" xr:uid="{00000000-0005-0000-0000-00007E0E0000}"/>
    <cellStyle name="Normal 6 2 2 3 2 3 2 5 3" xfId="20868" xr:uid="{00000000-0005-0000-0000-00007F0E0000}"/>
    <cellStyle name="Normal 6 2 2 3 2 3 2 5 4" xfId="38214" xr:uid="{00000000-0005-0000-0000-0000800E0000}"/>
    <cellStyle name="Normal 6 2 2 3 2 3 2 6" xfId="9640" xr:uid="{00000000-0005-0000-0000-0000810E0000}"/>
    <cellStyle name="Normal 6 2 2 3 2 3 2 6 2" xfId="26993" xr:uid="{00000000-0005-0000-0000-0000820E0000}"/>
    <cellStyle name="Normal 6 2 2 3 2 3 2 6 3" xfId="44339" xr:uid="{00000000-0005-0000-0000-0000830E0000}"/>
    <cellStyle name="Normal 6 2 2 3 2 3 2 7" xfId="18320" xr:uid="{00000000-0005-0000-0000-0000840E0000}"/>
    <cellStyle name="Normal 6 2 2 3 2 3 2 8" xfId="35666" xr:uid="{00000000-0005-0000-0000-0000850E0000}"/>
    <cellStyle name="Normal 6 2 2 3 2 3 3" xfId="722" xr:uid="{00000000-0005-0000-0000-0000860E0000}"/>
    <cellStyle name="Normal 6 2 2 3 2 3 3 2" xfId="2535" xr:uid="{00000000-0005-0000-0000-0000870E0000}"/>
    <cellStyle name="Normal 6 2 2 3 2 3 3 2 2" xfId="8317" xr:uid="{00000000-0005-0000-0000-0000880E0000}"/>
    <cellStyle name="Normal 6 2 2 3 2 3 3 2 2 2" xfId="16990" xr:uid="{00000000-0005-0000-0000-0000890E0000}"/>
    <cellStyle name="Normal 6 2 2 3 2 3 3 2 2 2 2" xfId="34343" xr:uid="{00000000-0005-0000-0000-00008A0E0000}"/>
    <cellStyle name="Normal 6 2 2 3 2 3 3 2 2 2 3" xfId="51689" xr:uid="{00000000-0005-0000-0000-00008B0E0000}"/>
    <cellStyle name="Normal 6 2 2 3 2 3 3 2 2 3" xfId="25670" xr:uid="{00000000-0005-0000-0000-00008C0E0000}"/>
    <cellStyle name="Normal 6 2 2 3 2 3 3 2 2 4" xfId="43016" xr:uid="{00000000-0005-0000-0000-00008D0E0000}"/>
    <cellStyle name="Normal 6 2 2 3 2 3 3 2 3" xfId="5769" xr:uid="{00000000-0005-0000-0000-00008E0E0000}"/>
    <cellStyle name="Normal 6 2 2 3 2 3 3 2 3 2" xfId="14442" xr:uid="{00000000-0005-0000-0000-00008F0E0000}"/>
    <cellStyle name="Normal 6 2 2 3 2 3 3 2 3 2 2" xfId="31795" xr:uid="{00000000-0005-0000-0000-0000900E0000}"/>
    <cellStyle name="Normal 6 2 2 3 2 3 3 2 3 2 3" xfId="49141" xr:uid="{00000000-0005-0000-0000-0000910E0000}"/>
    <cellStyle name="Normal 6 2 2 3 2 3 3 2 3 3" xfId="23122" xr:uid="{00000000-0005-0000-0000-0000920E0000}"/>
    <cellStyle name="Normal 6 2 2 3 2 3 3 2 3 4" xfId="40468" xr:uid="{00000000-0005-0000-0000-0000930E0000}"/>
    <cellStyle name="Normal 6 2 2 3 2 3 3 2 4" xfId="11208" xr:uid="{00000000-0005-0000-0000-0000940E0000}"/>
    <cellStyle name="Normal 6 2 2 3 2 3 3 2 4 2" xfId="28561" xr:uid="{00000000-0005-0000-0000-0000950E0000}"/>
    <cellStyle name="Normal 6 2 2 3 2 3 3 2 4 3" xfId="45907" xr:uid="{00000000-0005-0000-0000-0000960E0000}"/>
    <cellStyle name="Normal 6 2 2 3 2 3 3 2 5" xfId="19888" xr:uid="{00000000-0005-0000-0000-0000970E0000}"/>
    <cellStyle name="Normal 6 2 2 3 2 3 3 2 6" xfId="37234" xr:uid="{00000000-0005-0000-0000-0000980E0000}"/>
    <cellStyle name="Normal 6 2 2 3 2 3 3 3" xfId="6504" xr:uid="{00000000-0005-0000-0000-0000990E0000}"/>
    <cellStyle name="Normal 6 2 2 3 2 3 3 3 2" xfId="15177" xr:uid="{00000000-0005-0000-0000-00009A0E0000}"/>
    <cellStyle name="Normal 6 2 2 3 2 3 3 3 2 2" xfId="32530" xr:uid="{00000000-0005-0000-0000-00009B0E0000}"/>
    <cellStyle name="Normal 6 2 2 3 2 3 3 3 2 3" xfId="49876" xr:uid="{00000000-0005-0000-0000-00009C0E0000}"/>
    <cellStyle name="Normal 6 2 2 3 2 3 3 3 3" xfId="23857" xr:uid="{00000000-0005-0000-0000-00009D0E0000}"/>
    <cellStyle name="Normal 6 2 2 3 2 3 3 3 4" xfId="41203" xr:uid="{00000000-0005-0000-0000-00009E0E0000}"/>
    <cellStyle name="Normal 6 2 2 3 2 3 3 4" xfId="4348" xr:uid="{00000000-0005-0000-0000-00009F0E0000}"/>
    <cellStyle name="Normal 6 2 2 3 2 3 3 4 2" xfId="13021" xr:uid="{00000000-0005-0000-0000-0000A00E0000}"/>
    <cellStyle name="Normal 6 2 2 3 2 3 3 4 2 2" xfId="30374" xr:uid="{00000000-0005-0000-0000-0000A10E0000}"/>
    <cellStyle name="Normal 6 2 2 3 2 3 3 4 2 3" xfId="47720" xr:uid="{00000000-0005-0000-0000-0000A20E0000}"/>
    <cellStyle name="Normal 6 2 2 3 2 3 3 4 3" xfId="21701" xr:uid="{00000000-0005-0000-0000-0000A30E0000}"/>
    <cellStyle name="Normal 6 2 2 3 2 3 3 4 4" xfId="39047" xr:uid="{00000000-0005-0000-0000-0000A40E0000}"/>
    <cellStyle name="Normal 6 2 2 3 2 3 3 5" xfId="9395" xr:uid="{00000000-0005-0000-0000-0000A50E0000}"/>
    <cellStyle name="Normal 6 2 2 3 2 3 3 5 2" xfId="26748" xr:uid="{00000000-0005-0000-0000-0000A60E0000}"/>
    <cellStyle name="Normal 6 2 2 3 2 3 3 5 3" xfId="44094" xr:uid="{00000000-0005-0000-0000-0000A70E0000}"/>
    <cellStyle name="Normal 6 2 2 3 2 3 3 6" xfId="18075" xr:uid="{00000000-0005-0000-0000-0000A80E0000}"/>
    <cellStyle name="Normal 6 2 2 3 2 3 3 7" xfId="35421" xr:uid="{00000000-0005-0000-0000-0000A90E0000}"/>
    <cellStyle name="Normal 6 2 2 3 2 3 4" xfId="2045" xr:uid="{00000000-0005-0000-0000-0000AA0E0000}"/>
    <cellStyle name="Normal 6 2 2 3 2 3 4 2" xfId="7827" xr:uid="{00000000-0005-0000-0000-0000AB0E0000}"/>
    <cellStyle name="Normal 6 2 2 3 2 3 4 2 2" xfId="16500" xr:uid="{00000000-0005-0000-0000-0000AC0E0000}"/>
    <cellStyle name="Normal 6 2 2 3 2 3 4 2 2 2" xfId="33853" xr:uid="{00000000-0005-0000-0000-0000AD0E0000}"/>
    <cellStyle name="Normal 6 2 2 3 2 3 4 2 2 3" xfId="51199" xr:uid="{00000000-0005-0000-0000-0000AE0E0000}"/>
    <cellStyle name="Normal 6 2 2 3 2 3 4 2 3" xfId="25180" xr:uid="{00000000-0005-0000-0000-0000AF0E0000}"/>
    <cellStyle name="Normal 6 2 2 3 2 3 4 2 4" xfId="42526" xr:uid="{00000000-0005-0000-0000-0000B00E0000}"/>
    <cellStyle name="Normal 6 2 2 3 2 3 4 3" xfId="3858" xr:uid="{00000000-0005-0000-0000-0000B10E0000}"/>
    <cellStyle name="Normal 6 2 2 3 2 3 4 3 2" xfId="12531" xr:uid="{00000000-0005-0000-0000-0000B20E0000}"/>
    <cellStyle name="Normal 6 2 2 3 2 3 4 3 2 2" xfId="29884" xr:uid="{00000000-0005-0000-0000-0000B30E0000}"/>
    <cellStyle name="Normal 6 2 2 3 2 3 4 3 2 3" xfId="47230" xr:uid="{00000000-0005-0000-0000-0000B40E0000}"/>
    <cellStyle name="Normal 6 2 2 3 2 3 4 3 3" xfId="21211" xr:uid="{00000000-0005-0000-0000-0000B50E0000}"/>
    <cellStyle name="Normal 6 2 2 3 2 3 4 3 4" xfId="38557" xr:uid="{00000000-0005-0000-0000-0000B60E0000}"/>
    <cellStyle name="Normal 6 2 2 3 2 3 4 4" xfId="10718" xr:uid="{00000000-0005-0000-0000-0000B70E0000}"/>
    <cellStyle name="Normal 6 2 2 3 2 3 4 4 2" xfId="28071" xr:uid="{00000000-0005-0000-0000-0000B80E0000}"/>
    <cellStyle name="Normal 6 2 2 3 2 3 4 4 3" xfId="45417" xr:uid="{00000000-0005-0000-0000-0000B90E0000}"/>
    <cellStyle name="Normal 6 2 2 3 2 3 4 5" xfId="19398" xr:uid="{00000000-0005-0000-0000-0000BA0E0000}"/>
    <cellStyle name="Normal 6 2 2 3 2 3 4 6" xfId="36744" xr:uid="{00000000-0005-0000-0000-0000BB0E0000}"/>
    <cellStyle name="Normal 6 2 2 3 2 3 5" xfId="1457" xr:uid="{00000000-0005-0000-0000-0000BC0E0000}"/>
    <cellStyle name="Normal 6 2 2 3 2 3 5 2" xfId="7239" xr:uid="{00000000-0005-0000-0000-0000BD0E0000}"/>
    <cellStyle name="Normal 6 2 2 3 2 3 5 2 2" xfId="15912" xr:uid="{00000000-0005-0000-0000-0000BE0E0000}"/>
    <cellStyle name="Normal 6 2 2 3 2 3 5 2 2 2" xfId="33265" xr:uid="{00000000-0005-0000-0000-0000BF0E0000}"/>
    <cellStyle name="Normal 6 2 2 3 2 3 5 2 2 3" xfId="50611" xr:uid="{00000000-0005-0000-0000-0000C00E0000}"/>
    <cellStyle name="Normal 6 2 2 3 2 3 5 2 3" xfId="24592" xr:uid="{00000000-0005-0000-0000-0000C10E0000}"/>
    <cellStyle name="Normal 6 2 2 3 2 3 5 2 4" xfId="41938" xr:uid="{00000000-0005-0000-0000-0000C20E0000}"/>
    <cellStyle name="Normal 6 2 2 3 2 3 5 3" xfId="5083" xr:uid="{00000000-0005-0000-0000-0000C30E0000}"/>
    <cellStyle name="Normal 6 2 2 3 2 3 5 3 2" xfId="13756" xr:uid="{00000000-0005-0000-0000-0000C40E0000}"/>
    <cellStyle name="Normal 6 2 2 3 2 3 5 3 2 2" xfId="31109" xr:uid="{00000000-0005-0000-0000-0000C50E0000}"/>
    <cellStyle name="Normal 6 2 2 3 2 3 5 3 2 3" xfId="48455" xr:uid="{00000000-0005-0000-0000-0000C60E0000}"/>
    <cellStyle name="Normal 6 2 2 3 2 3 5 3 3" xfId="22436" xr:uid="{00000000-0005-0000-0000-0000C70E0000}"/>
    <cellStyle name="Normal 6 2 2 3 2 3 5 3 4" xfId="39782" xr:uid="{00000000-0005-0000-0000-0000C80E0000}"/>
    <cellStyle name="Normal 6 2 2 3 2 3 5 4" xfId="10130" xr:uid="{00000000-0005-0000-0000-0000C90E0000}"/>
    <cellStyle name="Normal 6 2 2 3 2 3 5 4 2" xfId="27483" xr:uid="{00000000-0005-0000-0000-0000CA0E0000}"/>
    <cellStyle name="Normal 6 2 2 3 2 3 5 4 3" xfId="44829" xr:uid="{00000000-0005-0000-0000-0000CB0E0000}"/>
    <cellStyle name="Normal 6 2 2 3 2 3 5 5" xfId="18810" xr:uid="{00000000-0005-0000-0000-0000CC0E0000}"/>
    <cellStyle name="Normal 6 2 2 3 2 3 5 6" xfId="36156" xr:uid="{00000000-0005-0000-0000-0000CD0E0000}"/>
    <cellStyle name="Normal 6 2 2 3 2 3 6" xfId="6014" xr:uid="{00000000-0005-0000-0000-0000CE0E0000}"/>
    <cellStyle name="Normal 6 2 2 3 2 3 6 2" xfId="14687" xr:uid="{00000000-0005-0000-0000-0000CF0E0000}"/>
    <cellStyle name="Normal 6 2 2 3 2 3 6 2 2" xfId="32040" xr:uid="{00000000-0005-0000-0000-0000D00E0000}"/>
    <cellStyle name="Normal 6 2 2 3 2 3 6 2 3" xfId="49386" xr:uid="{00000000-0005-0000-0000-0000D10E0000}"/>
    <cellStyle name="Normal 6 2 2 3 2 3 6 3" xfId="23367" xr:uid="{00000000-0005-0000-0000-0000D20E0000}"/>
    <cellStyle name="Normal 6 2 2 3 2 3 6 4" xfId="40713" xr:uid="{00000000-0005-0000-0000-0000D30E0000}"/>
    <cellStyle name="Normal 6 2 2 3 2 3 7" xfId="3270" xr:uid="{00000000-0005-0000-0000-0000D40E0000}"/>
    <cellStyle name="Normal 6 2 2 3 2 3 7 2" xfId="11943" xr:uid="{00000000-0005-0000-0000-0000D50E0000}"/>
    <cellStyle name="Normal 6 2 2 3 2 3 7 2 2" xfId="29296" xr:uid="{00000000-0005-0000-0000-0000D60E0000}"/>
    <cellStyle name="Normal 6 2 2 3 2 3 7 2 3" xfId="46642" xr:uid="{00000000-0005-0000-0000-0000D70E0000}"/>
    <cellStyle name="Normal 6 2 2 3 2 3 7 3" xfId="20623" xr:uid="{00000000-0005-0000-0000-0000D80E0000}"/>
    <cellStyle name="Normal 6 2 2 3 2 3 7 4" xfId="37969" xr:uid="{00000000-0005-0000-0000-0000D90E0000}"/>
    <cellStyle name="Normal 6 2 2 3 2 3 8" xfId="8905" xr:uid="{00000000-0005-0000-0000-0000DA0E0000}"/>
    <cellStyle name="Normal 6 2 2 3 2 3 8 2" xfId="26258" xr:uid="{00000000-0005-0000-0000-0000DB0E0000}"/>
    <cellStyle name="Normal 6 2 2 3 2 3 8 3" xfId="43604" xr:uid="{00000000-0005-0000-0000-0000DC0E0000}"/>
    <cellStyle name="Normal 6 2 2 3 2 3 9" xfId="17585" xr:uid="{00000000-0005-0000-0000-0000DD0E0000}"/>
    <cellStyle name="Normal 6 2 2 3 2 4" xfId="820" xr:uid="{00000000-0005-0000-0000-0000DE0E0000}"/>
    <cellStyle name="Normal 6 2 2 3 2 4 2" xfId="2633" xr:uid="{00000000-0005-0000-0000-0000DF0E0000}"/>
    <cellStyle name="Normal 6 2 2 3 2 4 2 2" xfId="8415" xr:uid="{00000000-0005-0000-0000-0000E00E0000}"/>
    <cellStyle name="Normal 6 2 2 3 2 4 2 2 2" xfId="17088" xr:uid="{00000000-0005-0000-0000-0000E10E0000}"/>
    <cellStyle name="Normal 6 2 2 3 2 4 2 2 2 2" xfId="34441" xr:uid="{00000000-0005-0000-0000-0000E20E0000}"/>
    <cellStyle name="Normal 6 2 2 3 2 4 2 2 2 3" xfId="51787" xr:uid="{00000000-0005-0000-0000-0000E30E0000}"/>
    <cellStyle name="Normal 6 2 2 3 2 4 2 2 3" xfId="25768" xr:uid="{00000000-0005-0000-0000-0000E40E0000}"/>
    <cellStyle name="Normal 6 2 2 3 2 4 2 2 4" xfId="43114" xr:uid="{00000000-0005-0000-0000-0000E50E0000}"/>
    <cellStyle name="Normal 6 2 2 3 2 4 2 3" xfId="4446" xr:uid="{00000000-0005-0000-0000-0000E60E0000}"/>
    <cellStyle name="Normal 6 2 2 3 2 4 2 3 2" xfId="13119" xr:uid="{00000000-0005-0000-0000-0000E70E0000}"/>
    <cellStyle name="Normal 6 2 2 3 2 4 2 3 2 2" xfId="30472" xr:uid="{00000000-0005-0000-0000-0000E80E0000}"/>
    <cellStyle name="Normal 6 2 2 3 2 4 2 3 2 3" xfId="47818" xr:uid="{00000000-0005-0000-0000-0000E90E0000}"/>
    <cellStyle name="Normal 6 2 2 3 2 4 2 3 3" xfId="21799" xr:uid="{00000000-0005-0000-0000-0000EA0E0000}"/>
    <cellStyle name="Normal 6 2 2 3 2 4 2 3 4" xfId="39145" xr:uid="{00000000-0005-0000-0000-0000EB0E0000}"/>
    <cellStyle name="Normal 6 2 2 3 2 4 2 4" xfId="11306" xr:uid="{00000000-0005-0000-0000-0000EC0E0000}"/>
    <cellStyle name="Normal 6 2 2 3 2 4 2 4 2" xfId="28659" xr:uid="{00000000-0005-0000-0000-0000ED0E0000}"/>
    <cellStyle name="Normal 6 2 2 3 2 4 2 4 3" xfId="46005" xr:uid="{00000000-0005-0000-0000-0000EE0E0000}"/>
    <cellStyle name="Normal 6 2 2 3 2 4 2 5" xfId="19986" xr:uid="{00000000-0005-0000-0000-0000EF0E0000}"/>
    <cellStyle name="Normal 6 2 2 3 2 4 2 6" xfId="37332" xr:uid="{00000000-0005-0000-0000-0000F00E0000}"/>
    <cellStyle name="Normal 6 2 2 3 2 4 3" xfId="1555" xr:uid="{00000000-0005-0000-0000-0000F10E0000}"/>
    <cellStyle name="Normal 6 2 2 3 2 4 3 2" xfId="7337" xr:uid="{00000000-0005-0000-0000-0000F20E0000}"/>
    <cellStyle name="Normal 6 2 2 3 2 4 3 2 2" xfId="16010" xr:uid="{00000000-0005-0000-0000-0000F30E0000}"/>
    <cellStyle name="Normal 6 2 2 3 2 4 3 2 2 2" xfId="33363" xr:uid="{00000000-0005-0000-0000-0000F40E0000}"/>
    <cellStyle name="Normal 6 2 2 3 2 4 3 2 2 3" xfId="50709" xr:uid="{00000000-0005-0000-0000-0000F50E0000}"/>
    <cellStyle name="Normal 6 2 2 3 2 4 3 2 3" xfId="24690" xr:uid="{00000000-0005-0000-0000-0000F60E0000}"/>
    <cellStyle name="Normal 6 2 2 3 2 4 3 2 4" xfId="42036" xr:uid="{00000000-0005-0000-0000-0000F70E0000}"/>
    <cellStyle name="Normal 6 2 2 3 2 4 3 3" xfId="5181" xr:uid="{00000000-0005-0000-0000-0000F80E0000}"/>
    <cellStyle name="Normal 6 2 2 3 2 4 3 3 2" xfId="13854" xr:uid="{00000000-0005-0000-0000-0000F90E0000}"/>
    <cellStyle name="Normal 6 2 2 3 2 4 3 3 2 2" xfId="31207" xr:uid="{00000000-0005-0000-0000-0000FA0E0000}"/>
    <cellStyle name="Normal 6 2 2 3 2 4 3 3 2 3" xfId="48553" xr:uid="{00000000-0005-0000-0000-0000FB0E0000}"/>
    <cellStyle name="Normal 6 2 2 3 2 4 3 3 3" xfId="22534" xr:uid="{00000000-0005-0000-0000-0000FC0E0000}"/>
    <cellStyle name="Normal 6 2 2 3 2 4 3 3 4" xfId="39880" xr:uid="{00000000-0005-0000-0000-0000FD0E0000}"/>
    <cellStyle name="Normal 6 2 2 3 2 4 3 4" xfId="10228" xr:uid="{00000000-0005-0000-0000-0000FE0E0000}"/>
    <cellStyle name="Normal 6 2 2 3 2 4 3 4 2" xfId="27581" xr:uid="{00000000-0005-0000-0000-0000FF0E0000}"/>
    <cellStyle name="Normal 6 2 2 3 2 4 3 4 3" xfId="44927" xr:uid="{00000000-0005-0000-0000-0000000F0000}"/>
    <cellStyle name="Normal 6 2 2 3 2 4 3 5" xfId="18908" xr:uid="{00000000-0005-0000-0000-0000010F0000}"/>
    <cellStyle name="Normal 6 2 2 3 2 4 3 6" xfId="36254" xr:uid="{00000000-0005-0000-0000-0000020F0000}"/>
    <cellStyle name="Normal 6 2 2 3 2 4 4" xfId="6602" xr:uid="{00000000-0005-0000-0000-0000030F0000}"/>
    <cellStyle name="Normal 6 2 2 3 2 4 4 2" xfId="15275" xr:uid="{00000000-0005-0000-0000-0000040F0000}"/>
    <cellStyle name="Normal 6 2 2 3 2 4 4 2 2" xfId="32628" xr:uid="{00000000-0005-0000-0000-0000050F0000}"/>
    <cellStyle name="Normal 6 2 2 3 2 4 4 2 3" xfId="49974" xr:uid="{00000000-0005-0000-0000-0000060F0000}"/>
    <cellStyle name="Normal 6 2 2 3 2 4 4 3" xfId="23955" xr:uid="{00000000-0005-0000-0000-0000070F0000}"/>
    <cellStyle name="Normal 6 2 2 3 2 4 4 4" xfId="41301" xr:uid="{00000000-0005-0000-0000-0000080F0000}"/>
    <cellStyle name="Normal 6 2 2 3 2 4 5" xfId="3368" xr:uid="{00000000-0005-0000-0000-0000090F0000}"/>
    <cellStyle name="Normal 6 2 2 3 2 4 5 2" xfId="12041" xr:uid="{00000000-0005-0000-0000-00000A0F0000}"/>
    <cellStyle name="Normal 6 2 2 3 2 4 5 2 2" xfId="29394" xr:uid="{00000000-0005-0000-0000-00000B0F0000}"/>
    <cellStyle name="Normal 6 2 2 3 2 4 5 2 3" xfId="46740" xr:uid="{00000000-0005-0000-0000-00000C0F0000}"/>
    <cellStyle name="Normal 6 2 2 3 2 4 5 3" xfId="20721" xr:uid="{00000000-0005-0000-0000-00000D0F0000}"/>
    <cellStyle name="Normal 6 2 2 3 2 4 5 4" xfId="38067" xr:uid="{00000000-0005-0000-0000-00000E0F0000}"/>
    <cellStyle name="Normal 6 2 2 3 2 4 6" xfId="9493" xr:uid="{00000000-0005-0000-0000-00000F0F0000}"/>
    <cellStyle name="Normal 6 2 2 3 2 4 6 2" xfId="26846" xr:uid="{00000000-0005-0000-0000-0000100F0000}"/>
    <cellStyle name="Normal 6 2 2 3 2 4 6 3" xfId="44192" xr:uid="{00000000-0005-0000-0000-0000110F0000}"/>
    <cellStyle name="Normal 6 2 2 3 2 4 7" xfId="18173" xr:uid="{00000000-0005-0000-0000-0000120F0000}"/>
    <cellStyle name="Normal 6 2 2 3 2 4 8" xfId="35519" xr:uid="{00000000-0005-0000-0000-0000130F0000}"/>
    <cellStyle name="Normal 6 2 2 3 2 5" xfId="477" xr:uid="{00000000-0005-0000-0000-0000140F0000}"/>
    <cellStyle name="Normal 6 2 2 3 2 5 2" xfId="2290" xr:uid="{00000000-0005-0000-0000-0000150F0000}"/>
    <cellStyle name="Normal 6 2 2 3 2 5 2 2" xfId="8072" xr:uid="{00000000-0005-0000-0000-0000160F0000}"/>
    <cellStyle name="Normal 6 2 2 3 2 5 2 2 2" xfId="16745" xr:uid="{00000000-0005-0000-0000-0000170F0000}"/>
    <cellStyle name="Normal 6 2 2 3 2 5 2 2 2 2" xfId="34098" xr:uid="{00000000-0005-0000-0000-0000180F0000}"/>
    <cellStyle name="Normal 6 2 2 3 2 5 2 2 2 3" xfId="51444" xr:uid="{00000000-0005-0000-0000-0000190F0000}"/>
    <cellStyle name="Normal 6 2 2 3 2 5 2 2 3" xfId="25425" xr:uid="{00000000-0005-0000-0000-00001A0F0000}"/>
    <cellStyle name="Normal 6 2 2 3 2 5 2 2 4" xfId="42771" xr:uid="{00000000-0005-0000-0000-00001B0F0000}"/>
    <cellStyle name="Normal 6 2 2 3 2 5 2 3" xfId="5573" xr:uid="{00000000-0005-0000-0000-00001C0F0000}"/>
    <cellStyle name="Normal 6 2 2 3 2 5 2 3 2" xfId="14246" xr:uid="{00000000-0005-0000-0000-00001D0F0000}"/>
    <cellStyle name="Normal 6 2 2 3 2 5 2 3 2 2" xfId="31599" xr:uid="{00000000-0005-0000-0000-00001E0F0000}"/>
    <cellStyle name="Normal 6 2 2 3 2 5 2 3 2 3" xfId="48945" xr:uid="{00000000-0005-0000-0000-00001F0F0000}"/>
    <cellStyle name="Normal 6 2 2 3 2 5 2 3 3" xfId="22926" xr:uid="{00000000-0005-0000-0000-0000200F0000}"/>
    <cellStyle name="Normal 6 2 2 3 2 5 2 3 4" xfId="40272" xr:uid="{00000000-0005-0000-0000-0000210F0000}"/>
    <cellStyle name="Normal 6 2 2 3 2 5 2 4" xfId="10963" xr:uid="{00000000-0005-0000-0000-0000220F0000}"/>
    <cellStyle name="Normal 6 2 2 3 2 5 2 4 2" xfId="28316" xr:uid="{00000000-0005-0000-0000-0000230F0000}"/>
    <cellStyle name="Normal 6 2 2 3 2 5 2 4 3" xfId="45662" xr:uid="{00000000-0005-0000-0000-0000240F0000}"/>
    <cellStyle name="Normal 6 2 2 3 2 5 2 5" xfId="19643" xr:uid="{00000000-0005-0000-0000-0000250F0000}"/>
    <cellStyle name="Normal 6 2 2 3 2 5 2 6" xfId="36989" xr:uid="{00000000-0005-0000-0000-0000260F0000}"/>
    <cellStyle name="Normal 6 2 2 3 2 5 3" xfId="6259" xr:uid="{00000000-0005-0000-0000-0000270F0000}"/>
    <cellStyle name="Normal 6 2 2 3 2 5 3 2" xfId="14932" xr:uid="{00000000-0005-0000-0000-0000280F0000}"/>
    <cellStyle name="Normal 6 2 2 3 2 5 3 2 2" xfId="32285" xr:uid="{00000000-0005-0000-0000-0000290F0000}"/>
    <cellStyle name="Normal 6 2 2 3 2 5 3 2 3" xfId="49631" xr:uid="{00000000-0005-0000-0000-00002A0F0000}"/>
    <cellStyle name="Normal 6 2 2 3 2 5 3 3" xfId="23612" xr:uid="{00000000-0005-0000-0000-00002B0F0000}"/>
    <cellStyle name="Normal 6 2 2 3 2 5 3 4" xfId="40958" xr:uid="{00000000-0005-0000-0000-00002C0F0000}"/>
    <cellStyle name="Normal 6 2 2 3 2 5 4" xfId="4103" xr:uid="{00000000-0005-0000-0000-00002D0F0000}"/>
    <cellStyle name="Normal 6 2 2 3 2 5 4 2" xfId="12776" xr:uid="{00000000-0005-0000-0000-00002E0F0000}"/>
    <cellStyle name="Normal 6 2 2 3 2 5 4 2 2" xfId="30129" xr:uid="{00000000-0005-0000-0000-00002F0F0000}"/>
    <cellStyle name="Normal 6 2 2 3 2 5 4 2 3" xfId="47475" xr:uid="{00000000-0005-0000-0000-0000300F0000}"/>
    <cellStyle name="Normal 6 2 2 3 2 5 4 3" xfId="21456" xr:uid="{00000000-0005-0000-0000-0000310F0000}"/>
    <cellStyle name="Normal 6 2 2 3 2 5 4 4" xfId="38802" xr:uid="{00000000-0005-0000-0000-0000320F0000}"/>
    <cellStyle name="Normal 6 2 2 3 2 5 5" xfId="9150" xr:uid="{00000000-0005-0000-0000-0000330F0000}"/>
    <cellStyle name="Normal 6 2 2 3 2 5 5 2" xfId="26503" xr:uid="{00000000-0005-0000-0000-0000340F0000}"/>
    <cellStyle name="Normal 6 2 2 3 2 5 5 3" xfId="43849" xr:uid="{00000000-0005-0000-0000-0000350F0000}"/>
    <cellStyle name="Normal 6 2 2 3 2 5 6" xfId="17830" xr:uid="{00000000-0005-0000-0000-0000360F0000}"/>
    <cellStyle name="Normal 6 2 2 3 2 5 7" xfId="35176" xr:uid="{00000000-0005-0000-0000-0000370F0000}"/>
    <cellStyle name="Normal 6 2 2 3 2 6" xfId="1898" xr:uid="{00000000-0005-0000-0000-0000380F0000}"/>
    <cellStyle name="Normal 6 2 2 3 2 6 2" xfId="7680" xr:uid="{00000000-0005-0000-0000-0000390F0000}"/>
    <cellStyle name="Normal 6 2 2 3 2 6 2 2" xfId="16353" xr:uid="{00000000-0005-0000-0000-00003A0F0000}"/>
    <cellStyle name="Normal 6 2 2 3 2 6 2 2 2" xfId="33706" xr:uid="{00000000-0005-0000-0000-00003B0F0000}"/>
    <cellStyle name="Normal 6 2 2 3 2 6 2 2 3" xfId="51052" xr:uid="{00000000-0005-0000-0000-00003C0F0000}"/>
    <cellStyle name="Normal 6 2 2 3 2 6 2 3" xfId="25033" xr:uid="{00000000-0005-0000-0000-00003D0F0000}"/>
    <cellStyle name="Normal 6 2 2 3 2 6 2 4" xfId="42379" xr:uid="{00000000-0005-0000-0000-00003E0F0000}"/>
    <cellStyle name="Normal 6 2 2 3 2 6 3" xfId="3711" xr:uid="{00000000-0005-0000-0000-00003F0F0000}"/>
    <cellStyle name="Normal 6 2 2 3 2 6 3 2" xfId="12384" xr:uid="{00000000-0005-0000-0000-0000400F0000}"/>
    <cellStyle name="Normal 6 2 2 3 2 6 3 2 2" xfId="29737" xr:uid="{00000000-0005-0000-0000-0000410F0000}"/>
    <cellStyle name="Normal 6 2 2 3 2 6 3 2 3" xfId="47083" xr:uid="{00000000-0005-0000-0000-0000420F0000}"/>
    <cellStyle name="Normal 6 2 2 3 2 6 3 3" xfId="21064" xr:uid="{00000000-0005-0000-0000-0000430F0000}"/>
    <cellStyle name="Normal 6 2 2 3 2 6 3 4" xfId="38410" xr:uid="{00000000-0005-0000-0000-0000440F0000}"/>
    <cellStyle name="Normal 6 2 2 3 2 6 4" xfId="10571" xr:uid="{00000000-0005-0000-0000-0000450F0000}"/>
    <cellStyle name="Normal 6 2 2 3 2 6 4 2" xfId="27924" xr:uid="{00000000-0005-0000-0000-0000460F0000}"/>
    <cellStyle name="Normal 6 2 2 3 2 6 4 3" xfId="45270" xr:uid="{00000000-0005-0000-0000-0000470F0000}"/>
    <cellStyle name="Normal 6 2 2 3 2 6 5" xfId="19251" xr:uid="{00000000-0005-0000-0000-0000480F0000}"/>
    <cellStyle name="Normal 6 2 2 3 2 6 6" xfId="36597" xr:uid="{00000000-0005-0000-0000-0000490F0000}"/>
    <cellStyle name="Normal 6 2 2 3 2 7" xfId="1212" xr:uid="{00000000-0005-0000-0000-00004A0F0000}"/>
    <cellStyle name="Normal 6 2 2 3 2 7 2" xfId="6994" xr:uid="{00000000-0005-0000-0000-00004B0F0000}"/>
    <cellStyle name="Normal 6 2 2 3 2 7 2 2" xfId="15667" xr:uid="{00000000-0005-0000-0000-00004C0F0000}"/>
    <cellStyle name="Normal 6 2 2 3 2 7 2 2 2" xfId="33020" xr:uid="{00000000-0005-0000-0000-00004D0F0000}"/>
    <cellStyle name="Normal 6 2 2 3 2 7 2 2 3" xfId="50366" xr:uid="{00000000-0005-0000-0000-00004E0F0000}"/>
    <cellStyle name="Normal 6 2 2 3 2 7 2 3" xfId="24347" xr:uid="{00000000-0005-0000-0000-00004F0F0000}"/>
    <cellStyle name="Normal 6 2 2 3 2 7 2 4" xfId="41693" xr:uid="{00000000-0005-0000-0000-0000500F0000}"/>
    <cellStyle name="Normal 6 2 2 3 2 7 3" xfId="4838" xr:uid="{00000000-0005-0000-0000-0000510F0000}"/>
    <cellStyle name="Normal 6 2 2 3 2 7 3 2" xfId="13511" xr:uid="{00000000-0005-0000-0000-0000520F0000}"/>
    <cellStyle name="Normal 6 2 2 3 2 7 3 2 2" xfId="30864" xr:uid="{00000000-0005-0000-0000-0000530F0000}"/>
    <cellStyle name="Normal 6 2 2 3 2 7 3 2 3" xfId="48210" xr:uid="{00000000-0005-0000-0000-0000540F0000}"/>
    <cellStyle name="Normal 6 2 2 3 2 7 3 3" xfId="22191" xr:uid="{00000000-0005-0000-0000-0000550F0000}"/>
    <cellStyle name="Normal 6 2 2 3 2 7 3 4" xfId="39537" xr:uid="{00000000-0005-0000-0000-0000560F0000}"/>
    <cellStyle name="Normal 6 2 2 3 2 7 4" xfId="9885" xr:uid="{00000000-0005-0000-0000-0000570F0000}"/>
    <cellStyle name="Normal 6 2 2 3 2 7 4 2" xfId="27238" xr:uid="{00000000-0005-0000-0000-0000580F0000}"/>
    <cellStyle name="Normal 6 2 2 3 2 7 4 3" xfId="44584" xr:uid="{00000000-0005-0000-0000-0000590F0000}"/>
    <cellStyle name="Normal 6 2 2 3 2 7 5" xfId="18565" xr:uid="{00000000-0005-0000-0000-00005A0F0000}"/>
    <cellStyle name="Normal 6 2 2 3 2 7 6" xfId="35911" xr:uid="{00000000-0005-0000-0000-00005B0F0000}"/>
    <cellStyle name="Normal 6 2 2 3 2 8" xfId="5867" xr:uid="{00000000-0005-0000-0000-00005C0F0000}"/>
    <cellStyle name="Normal 6 2 2 3 2 8 2" xfId="14540" xr:uid="{00000000-0005-0000-0000-00005D0F0000}"/>
    <cellStyle name="Normal 6 2 2 3 2 8 2 2" xfId="31893" xr:uid="{00000000-0005-0000-0000-00005E0F0000}"/>
    <cellStyle name="Normal 6 2 2 3 2 8 2 3" xfId="49239" xr:uid="{00000000-0005-0000-0000-00005F0F0000}"/>
    <cellStyle name="Normal 6 2 2 3 2 8 3" xfId="23220" xr:uid="{00000000-0005-0000-0000-0000600F0000}"/>
    <cellStyle name="Normal 6 2 2 3 2 8 4" xfId="40566" xr:uid="{00000000-0005-0000-0000-0000610F0000}"/>
    <cellStyle name="Normal 6 2 2 3 2 9" xfId="3025" xr:uid="{00000000-0005-0000-0000-0000620F0000}"/>
    <cellStyle name="Normal 6 2 2 3 2 9 2" xfId="11698" xr:uid="{00000000-0005-0000-0000-0000630F0000}"/>
    <cellStyle name="Normal 6 2 2 3 2 9 2 2" xfId="29051" xr:uid="{00000000-0005-0000-0000-0000640F0000}"/>
    <cellStyle name="Normal 6 2 2 3 2 9 2 3" xfId="46397" xr:uid="{00000000-0005-0000-0000-0000650F0000}"/>
    <cellStyle name="Normal 6 2 2 3 2 9 3" xfId="20378" xr:uid="{00000000-0005-0000-0000-0000660F0000}"/>
    <cellStyle name="Normal 6 2 2 3 2 9 4" xfId="37724" xr:uid="{00000000-0005-0000-0000-0000670F0000}"/>
    <cellStyle name="Normal 6 2 2 3 3" xfId="183" xr:uid="{00000000-0005-0000-0000-0000680F0000}"/>
    <cellStyle name="Normal 6 2 2 3 3 10" xfId="17536" xr:uid="{00000000-0005-0000-0000-0000690F0000}"/>
    <cellStyle name="Normal 6 2 2 3 3 11" xfId="34882" xr:uid="{00000000-0005-0000-0000-00006A0F0000}"/>
    <cellStyle name="Normal 6 2 2 3 3 2" xfId="673" xr:uid="{00000000-0005-0000-0000-00006B0F0000}"/>
    <cellStyle name="Normal 6 2 2 3 3 2 2" xfId="2486" xr:uid="{00000000-0005-0000-0000-00006C0F0000}"/>
    <cellStyle name="Normal 6 2 2 3 3 2 2 2" xfId="8268" xr:uid="{00000000-0005-0000-0000-00006D0F0000}"/>
    <cellStyle name="Normal 6 2 2 3 3 2 2 2 2" xfId="16941" xr:uid="{00000000-0005-0000-0000-00006E0F0000}"/>
    <cellStyle name="Normal 6 2 2 3 3 2 2 2 2 2" xfId="34294" xr:uid="{00000000-0005-0000-0000-00006F0F0000}"/>
    <cellStyle name="Normal 6 2 2 3 3 2 2 2 2 3" xfId="51640" xr:uid="{00000000-0005-0000-0000-0000700F0000}"/>
    <cellStyle name="Normal 6 2 2 3 3 2 2 2 3" xfId="25621" xr:uid="{00000000-0005-0000-0000-0000710F0000}"/>
    <cellStyle name="Normal 6 2 2 3 3 2 2 2 4" xfId="42967" xr:uid="{00000000-0005-0000-0000-0000720F0000}"/>
    <cellStyle name="Normal 6 2 2 3 3 2 2 3" xfId="4299" xr:uid="{00000000-0005-0000-0000-0000730F0000}"/>
    <cellStyle name="Normal 6 2 2 3 3 2 2 3 2" xfId="12972" xr:uid="{00000000-0005-0000-0000-0000740F0000}"/>
    <cellStyle name="Normal 6 2 2 3 3 2 2 3 2 2" xfId="30325" xr:uid="{00000000-0005-0000-0000-0000750F0000}"/>
    <cellStyle name="Normal 6 2 2 3 3 2 2 3 2 3" xfId="47671" xr:uid="{00000000-0005-0000-0000-0000760F0000}"/>
    <cellStyle name="Normal 6 2 2 3 3 2 2 3 3" xfId="21652" xr:uid="{00000000-0005-0000-0000-0000770F0000}"/>
    <cellStyle name="Normal 6 2 2 3 3 2 2 3 4" xfId="38998" xr:uid="{00000000-0005-0000-0000-0000780F0000}"/>
    <cellStyle name="Normal 6 2 2 3 3 2 2 4" xfId="11159" xr:uid="{00000000-0005-0000-0000-0000790F0000}"/>
    <cellStyle name="Normal 6 2 2 3 3 2 2 4 2" xfId="28512" xr:uid="{00000000-0005-0000-0000-00007A0F0000}"/>
    <cellStyle name="Normal 6 2 2 3 3 2 2 4 3" xfId="45858" xr:uid="{00000000-0005-0000-0000-00007B0F0000}"/>
    <cellStyle name="Normal 6 2 2 3 3 2 2 5" xfId="19839" xr:uid="{00000000-0005-0000-0000-00007C0F0000}"/>
    <cellStyle name="Normal 6 2 2 3 3 2 2 6" xfId="37185" xr:uid="{00000000-0005-0000-0000-00007D0F0000}"/>
    <cellStyle name="Normal 6 2 2 3 3 2 3" xfId="1408" xr:uid="{00000000-0005-0000-0000-00007E0F0000}"/>
    <cellStyle name="Normal 6 2 2 3 3 2 3 2" xfId="7190" xr:uid="{00000000-0005-0000-0000-00007F0F0000}"/>
    <cellStyle name="Normal 6 2 2 3 3 2 3 2 2" xfId="15863" xr:uid="{00000000-0005-0000-0000-0000800F0000}"/>
    <cellStyle name="Normal 6 2 2 3 3 2 3 2 2 2" xfId="33216" xr:uid="{00000000-0005-0000-0000-0000810F0000}"/>
    <cellStyle name="Normal 6 2 2 3 3 2 3 2 2 3" xfId="50562" xr:uid="{00000000-0005-0000-0000-0000820F0000}"/>
    <cellStyle name="Normal 6 2 2 3 3 2 3 2 3" xfId="24543" xr:uid="{00000000-0005-0000-0000-0000830F0000}"/>
    <cellStyle name="Normal 6 2 2 3 3 2 3 2 4" xfId="41889" xr:uid="{00000000-0005-0000-0000-0000840F0000}"/>
    <cellStyle name="Normal 6 2 2 3 3 2 3 3" xfId="5034" xr:uid="{00000000-0005-0000-0000-0000850F0000}"/>
    <cellStyle name="Normal 6 2 2 3 3 2 3 3 2" xfId="13707" xr:uid="{00000000-0005-0000-0000-0000860F0000}"/>
    <cellStyle name="Normal 6 2 2 3 3 2 3 3 2 2" xfId="31060" xr:uid="{00000000-0005-0000-0000-0000870F0000}"/>
    <cellStyle name="Normal 6 2 2 3 3 2 3 3 2 3" xfId="48406" xr:uid="{00000000-0005-0000-0000-0000880F0000}"/>
    <cellStyle name="Normal 6 2 2 3 3 2 3 3 3" xfId="22387" xr:uid="{00000000-0005-0000-0000-0000890F0000}"/>
    <cellStyle name="Normal 6 2 2 3 3 2 3 3 4" xfId="39733" xr:uid="{00000000-0005-0000-0000-00008A0F0000}"/>
    <cellStyle name="Normal 6 2 2 3 3 2 3 4" xfId="10081" xr:uid="{00000000-0005-0000-0000-00008B0F0000}"/>
    <cellStyle name="Normal 6 2 2 3 3 2 3 4 2" xfId="27434" xr:uid="{00000000-0005-0000-0000-00008C0F0000}"/>
    <cellStyle name="Normal 6 2 2 3 3 2 3 4 3" xfId="44780" xr:uid="{00000000-0005-0000-0000-00008D0F0000}"/>
    <cellStyle name="Normal 6 2 2 3 3 2 3 5" xfId="18761" xr:uid="{00000000-0005-0000-0000-00008E0F0000}"/>
    <cellStyle name="Normal 6 2 2 3 3 2 3 6" xfId="36107" xr:uid="{00000000-0005-0000-0000-00008F0F0000}"/>
    <cellStyle name="Normal 6 2 2 3 3 2 4" xfId="6455" xr:uid="{00000000-0005-0000-0000-0000900F0000}"/>
    <cellStyle name="Normal 6 2 2 3 3 2 4 2" xfId="15128" xr:uid="{00000000-0005-0000-0000-0000910F0000}"/>
    <cellStyle name="Normal 6 2 2 3 3 2 4 2 2" xfId="32481" xr:uid="{00000000-0005-0000-0000-0000920F0000}"/>
    <cellStyle name="Normal 6 2 2 3 3 2 4 2 3" xfId="49827" xr:uid="{00000000-0005-0000-0000-0000930F0000}"/>
    <cellStyle name="Normal 6 2 2 3 3 2 4 3" xfId="23808" xr:uid="{00000000-0005-0000-0000-0000940F0000}"/>
    <cellStyle name="Normal 6 2 2 3 3 2 4 4" xfId="41154" xr:uid="{00000000-0005-0000-0000-0000950F0000}"/>
    <cellStyle name="Normal 6 2 2 3 3 2 5" xfId="3221" xr:uid="{00000000-0005-0000-0000-0000960F0000}"/>
    <cellStyle name="Normal 6 2 2 3 3 2 5 2" xfId="11894" xr:uid="{00000000-0005-0000-0000-0000970F0000}"/>
    <cellStyle name="Normal 6 2 2 3 3 2 5 2 2" xfId="29247" xr:uid="{00000000-0005-0000-0000-0000980F0000}"/>
    <cellStyle name="Normal 6 2 2 3 3 2 5 2 3" xfId="46593" xr:uid="{00000000-0005-0000-0000-0000990F0000}"/>
    <cellStyle name="Normal 6 2 2 3 3 2 5 3" xfId="20574" xr:uid="{00000000-0005-0000-0000-00009A0F0000}"/>
    <cellStyle name="Normal 6 2 2 3 3 2 5 4" xfId="37920" xr:uid="{00000000-0005-0000-0000-00009B0F0000}"/>
    <cellStyle name="Normal 6 2 2 3 3 2 6" xfId="9346" xr:uid="{00000000-0005-0000-0000-00009C0F0000}"/>
    <cellStyle name="Normal 6 2 2 3 3 2 6 2" xfId="26699" xr:uid="{00000000-0005-0000-0000-00009D0F0000}"/>
    <cellStyle name="Normal 6 2 2 3 3 2 6 3" xfId="44045" xr:uid="{00000000-0005-0000-0000-00009E0F0000}"/>
    <cellStyle name="Normal 6 2 2 3 3 2 7" xfId="18026" xr:uid="{00000000-0005-0000-0000-00009F0F0000}"/>
    <cellStyle name="Normal 6 2 2 3 3 2 8" xfId="35372" xr:uid="{00000000-0005-0000-0000-0000A00F0000}"/>
    <cellStyle name="Normal 6 2 2 3 3 3" xfId="918" xr:uid="{00000000-0005-0000-0000-0000A10F0000}"/>
    <cellStyle name="Normal 6 2 2 3 3 3 2" xfId="2731" xr:uid="{00000000-0005-0000-0000-0000A20F0000}"/>
    <cellStyle name="Normal 6 2 2 3 3 3 2 2" xfId="8513" xr:uid="{00000000-0005-0000-0000-0000A30F0000}"/>
    <cellStyle name="Normal 6 2 2 3 3 3 2 2 2" xfId="17186" xr:uid="{00000000-0005-0000-0000-0000A40F0000}"/>
    <cellStyle name="Normal 6 2 2 3 3 3 2 2 2 2" xfId="34539" xr:uid="{00000000-0005-0000-0000-0000A50F0000}"/>
    <cellStyle name="Normal 6 2 2 3 3 3 2 2 2 3" xfId="51885" xr:uid="{00000000-0005-0000-0000-0000A60F0000}"/>
    <cellStyle name="Normal 6 2 2 3 3 3 2 2 3" xfId="25866" xr:uid="{00000000-0005-0000-0000-0000A70F0000}"/>
    <cellStyle name="Normal 6 2 2 3 3 3 2 2 4" xfId="43212" xr:uid="{00000000-0005-0000-0000-0000A80F0000}"/>
    <cellStyle name="Normal 6 2 2 3 3 3 2 3" xfId="4544" xr:uid="{00000000-0005-0000-0000-0000A90F0000}"/>
    <cellStyle name="Normal 6 2 2 3 3 3 2 3 2" xfId="13217" xr:uid="{00000000-0005-0000-0000-0000AA0F0000}"/>
    <cellStyle name="Normal 6 2 2 3 3 3 2 3 2 2" xfId="30570" xr:uid="{00000000-0005-0000-0000-0000AB0F0000}"/>
    <cellStyle name="Normal 6 2 2 3 3 3 2 3 2 3" xfId="47916" xr:uid="{00000000-0005-0000-0000-0000AC0F0000}"/>
    <cellStyle name="Normal 6 2 2 3 3 3 2 3 3" xfId="21897" xr:uid="{00000000-0005-0000-0000-0000AD0F0000}"/>
    <cellStyle name="Normal 6 2 2 3 3 3 2 3 4" xfId="39243" xr:uid="{00000000-0005-0000-0000-0000AE0F0000}"/>
    <cellStyle name="Normal 6 2 2 3 3 3 2 4" xfId="11404" xr:uid="{00000000-0005-0000-0000-0000AF0F0000}"/>
    <cellStyle name="Normal 6 2 2 3 3 3 2 4 2" xfId="28757" xr:uid="{00000000-0005-0000-0000-0000B00F0000}"/>
    <cellStyle name="Normal 6 2 2 3 3 3 2 4 3" xfId="46103" xr:uid="{00000000-0005-0000-0000-0000B10F0000}"/>
    <cellStyle name="Normal 6 2 2 3 3 3 2 5" xfId="20084" xr:uid="{00000000-0005-0000-0000-0000B20F0000}"/>
    <cellStyle name="Normal 6 2 2 3 3 3 2 6" xfId="37430" xr:uid="{00000000-0005-0000-0000-0000B30F0000}"/>
    <cellStyle name="Normal 6 2 2 3 3 3 3" xfId="1653" xr:uid="{00000000-0005-0000-0000-0000B40F0000}"/>
    <cellStyle name="Normal 6 2 2 3 3 3 3 2" xfId="7435" xr:uid="{00000000-0005-0000-0000-0000B50F0000}"/>
    <cellStyle name="Normal 6 2 2 3 3 3 3 2 2" xfId="16108" xr:uid="{00000000-0005-0000-0000-0000B60F0000}"/>
    <cellStyle name="Normal 6 2 2 3 3 3 3 2 2 2" xfId="33461" xr:uid="{00000000-0005-0000-0000-0000B70F0000}"/>
    <cellStyle name="Normal 6 2 2 3 3 3 3 2 2 3" xfId="50807" xr:uid="{00000000-0005-0000-0000-0000B80F0000}"/>
    <cellStyle name="Normal 6 2 2 3 3 3 3 2 3" xfId="24788" xr:uid="{00000000-0005-0000-0000-0000B90F0000}"/>
    <cellStyle name="Normal 6 2 2 3 3 3 3 2 4" xfId="42134" xr:uid="{00000000-0005-0000-0000-0000BA0F0000}"/>
    <cellStyle name="Normal 6 2 2 3 3 3 3 3" xfId="5279" xr:uid="{00000000-0005-0000-0000-0000BB0F0000}"/>
    <cellStyle name="Normal 6 2 2 3 3 3 3 3 2" xfId="13952" xr:uid="{00000000-0005-0000-0000-0000BC0F0000}"/>
    <cellStyle name="Normal 6 2 2 3 3 3 3 3 2 2" xfId="31305" xr:uid="{00000000-0005-0000-0000-0000BD0F0000}"/>
    <cellStyle name="Normal 6 2 2 3 3 3 3 3 2 3" xfId="48651" xr:uid="{00000000-0005-0000-0000-0000BE0F0000}"/>
    <cellStyle name="Normal 6 2 2 3 3 3 3 3 3" xfId="22632" xr:uid="{00000000-0005-0000-0000-0000BF0F0000}"/>
    <cellStyle name="Normal 6 2 2 3 3 3 3 3 4" xfId="39978" xr:uid="{00000000-0005-0000-0000-0000C00F0000}"/>
    <cellStyle name="Normal 6 2 2 3 3 3 3 4" xfId="10326" xr:uid="{00000000-0005-0000-0000-0000C10F0000}"/>
    <cellStyle name="Normal 6 2 2 3 3 3 3 4 2" xfId="27679" xr:uid="{00000000-0005-0000-0000-0000C20F0000}"/>
    <cellStyle name="Normal 6 2 2 3 3 3 3 4 3" xfId="45025" xr:uid="{00000000-0005-0000-0000-0000C30F0000}"/>
    <cellStyle name="Normal 6 2 2 3 3 3 3 5" xfId="19006" xr:uid="{00000000-0005-0000-0000-0000C40F0000}"/>
    <cellStyle name="Normal 6 2 2 3 3 3 3 6" xfId="36352" xr:uid="{00000000-0005-0000-0000-0000C50F0000}"/>
    <cellStyle name="Normal 6 2 2 3 3 3 4" xfId="6700" xr:uid="{00000000-0005-0000-0000-0000C60F0000}"/>
    <cellStyle name="Normal 6 2 2 3 3 3 4 2" xfId="15373" xr:uid="{00000000-0005-0000-0000-0000C70F0000}"/>
    <cellStyle name="Normal 6 2 2 3 3 3 4 2 2" xfId="32726" xr:uid="{00000000-0005-0000-0000-0000C80F0000}"/>
    <cellStyle name="Normal 6 2 2 3 3 3 4 2 3" xfId="50072" xr:uid="{00000000-0005-0000-0000-0000C90F0000}"/>
    <cellStyle name="Normal 6 2 2 3 3 3 4 3" xfId="24053" xr:uid="{00000000-0005-0000-0000-0000CA0F0000}"/>
    <cellStyle name="Normal 6 2 2 3 3 3 4 4" xfId="41399" xr:uid="{00000000-0005-0000-0000-0000CB0F0000}"/>
    <cellStyle name="Normal 6 2 2 3 3 3 5" xfId="3466" xr:uid="{00000000-0005-0000-0000-0000CC0F0000}"/>
    <cellStyle name="Normal 6 2 2 3 3 3 5 2" xfId="12139" xr:uid="{00000000-0005-0000-0000-0000CD0F0000}"/>
    <cellStyle name="Normal 6 2 2 3 3 3 5 2 2" xfId="29492" xr:uid="{00000000-0005-0000-0000-0000CE0F0000}"/>
    <cellStyle name="Normal 6 2 2 3 3 3 5 2 3" xfId="46838" xr:uid="{00000000-0005-0000-0000-0000CF0F0000}"/>
    <cellStyle name="Normal 6 2 2 3 3 3 5 3" xfId="20819" xr:uid="{00000000-0005-0000-0000-0000D00F0000}"/>
    <cellStyle name="Normal 6 2 2 3 3 3 5 4" xfId="38165" xr:uid="{00000000-0005-0000-0000-0000D10F0000}"/>
    <cellStyle name="Normal 6 2 2 3 3 3 6" xfId="9591" xr:uid="{00000000-0005-0000-0000-0000D20F0000}"/>
    <cellStyle name="Normal 6 2 2 3 3 3 6 2" xfId="26944" xr:uid="{00000000-0005-0000-0000-0000D30F0000}"/>
    <cellStyle name="Normal 6 2 2 3 3 3 6 3" xfId="44290" xr:uid="{00000000-0005-0000-0000-0000D40F0000}"/>
    <cellStyle name="Normal 6 2 2 3 3 3 7" xfId="18271" xr:uid="{00000000-0005-0000-0000-0000D50F0000}"/>
    <cellStyle name="Normal 6 2 2 3 3 3 8" xfId="35617" xr:uid="{00000000-0005-0000-0000-0000D60F0000}"/>
    <cellStyle name="Normal 6 2 2 3 3 4" xfId="428" xr:uid="{00000000-0005-0000-0000-0000D70F0000}"/>
    <cellStyle name="Normal 6 2 2 3 3 4 2" xfId="2241" xr:uid="{00000000-0005-0000-0000-0000D80F0000}"/>
    <cellStyle name="Normal 6 2 2 3 3 4 2 2" xfId="8023" xr:uid="{00000000-0005-0000-0000-0000D90F0000}"/>
    <cellStyle name="Normal 6 2 2 3 3 4 2 2 2" xfId="16696" xr:uid="{00000000-0005-0000-0000-0000DA0F0000}"/>
    <cellStyle name="Normal 6 2 2 3 3 4 2 2 2 2" xfId="34049" xr:uid="{00000000-0005-0000-0000-0000DB0F0000}"/>
    <cellStyle name="Normal 6 2 2 3 3 4 2 2 2 3" xfId="51395" xr:uid="{00000000-0005-0000-0000-0000DC0F0000}"/>
    <cellStyle name="Normal 6 2 2 3 3 4 2 2 3" xfId="25376" xr:uid="{00000000-0005-0000-0000-0000DD0F0000}"/>
    <cellStyle name="Normal 6 2 2 3 3 4 2 2 4" xfId="42722" xr:uid="{00000000-0005-0000-0000-0000DE0F0000}"/>
    <cellStyle name="Normal 6 2 2 3 3 4 2 3" xfId="5524" xr:uid="{00000000-0005-0000-0000-0000DF0F0000}"/>
    <cellStyle name="Normal 6 2 2 3 3 4 2 3 2" xfId="14197" xr:uid="{00000000-0005-0000-0000-0000E00F0000}"/>
    <cellStyle name="Normal 6 2 2 3 3 4 2 3 2 2" xfId="31550" xr:uid="{00000000-0005-0000-0000-0000E10F0000}"/>
    <cellStyle name="Normal 6 2 2 3 3 4 2 3 2 3" xfId="48896" xr:uid="{00000000-0005-0000-0000-0000E20F0000}"/>
    <cellStyle name="Normal 6 2 2 3 3 4 2 3 3" xfId="22877" xr:uid="{00000000-0005-0000-0000-0000E30F0000}"/>
    <cellStyle name="Normal 6 2 2 3 3 4 2 3 4" xfId="40223" xr:uid="{00000000-0005-0000-0000-0000E40F0000}"/>
    <cellStyle name="Normal 6 2 2 3 3 4 2 4" xfId="10914" xr:uid="{00000000-0005-0000-0000-0000E50F0000}"/>
    <cellStyle name="Normal 6 2 2 3 3 4 2 4 2" xfId="28267" xr:uid="{00000000-0005-0000-0000-0000E60F0000}"/>
    <cellStyle name="Normal 6 2 2 3 3 4 2 4 3" xfId="45613" xr:uid="{00000000-0005-0000-0000-0000E70F0000}"/>
    <cellStyle name="Normal 6 2 2 3 3 4 2 5" xfId="19594" xr:uid="{00000000-0005-0000-0000-0000E80F0000}"/>
    <cellStyle name="Normal 6 2 2 3 3 4 2 6" xfId="36940" xr:uid="{00000000-0005-0000-0000-0000E90F0000}"/>
    <cellStyle name="Normal 6 2 2 3 3 4 3" xfId="6210" xr:uid="{00000000-0005-0000-0000-0000EA0F0000}"/>
    <cellStyle name="Normal 6 2 2 3 3 4 3 2" xfId="14883" xr:uid="{00000000-0005-0000-0000-0000EB0F0000}"/>
    <cellStyle name="Normal 6 2 2 3 3 4 3 2 2" xfId="32236" xr:uid="{00000000-0005-0000-0000-0000EC0F0000}"/>
    <cellStyle name="Normal 6 2 2 3 3 4 3 2 3" xfId="49582" xr:uid="{00000000-0005-0000-0000-0000ED0F0000}"/>
    <cellStyle name="Normal 6 2 2 3 3 4 3 3" xfId="23563" xr:uid="{00000000-0005-0000-0000-0000EE0F0000}"/>
    <cellStyle name="Normal 6 2 2 3 3 4 3 4" xfId="40909" xr:uid="{00000000-0005-0000-0000-0000EF0F0000}"/>
    <cellStyle name="Normal 6 2 2 3 3 4 4" xfId="4054" xr:uid="{00000000-0005-0000-0000-0000F00F0000}"/>
    <cellStyle name="Normal 6 2 2 3 3 4 4 2" xfId="12727" xr:uid="{00000000-0005-0000-0000-0000F10F0000}"/>
    <cellStyle name="Normal 6 2 2 3 3 4 4 2 2" xfId="30080" xr:uid="{00000000-0005-0000-0000-0000F20F0000}"/>
    <cellStyle name="Normal 6 2 2 3 3 4 4 2 3" xfId="47426" xr:uid="{00000000-0005-0000-0000-0000F30F0000}"/>
    <cellStyle name="Normal 6 2 2 3 3 4 4 3" xfId="21407" xr:uid="{00000000-0005-0000-0000-0000F40F0000}"/>
    <cellStyle name="Normal 6 2 2 3 3 4 4 4" xfId="38753" xr:uid="{00000000-0005-0000-0000-0000F50F0000}"/>
    <cellStyle name="Normal 6 2 2 3 3 4 5" xfId="9101" xr:uid="{00000000-0005-0000-0000-0000F60F0000}"/>
    <cellStyle name="Normal 6 2 2 3 3 4 5 2" xfId="26454" xr:uid="{00000000-0005-0000-0000-0000F70F0000}"/>
    <cellStyle name="Normal 6 2 2 3 3 4 5 3" xfId="43800" xr:uid="{00000000-0005-0000-0000-0000F80F0000}"/>
    <cellStyle name="Normal 6 2 2 3 3 4 6" xfId="17781" xr:uid="{00000000-0005-0000-0000-0000F90F0000}"/>
    <cellStyle name="Normal 6 2 2 3 3 4 7" xfId="35127" xr:uid="{00000000-0005-0000-0000-0000FA0F0000}"/>
    <cellStyle name="Normal 6 2 2 3 3 5" xfId="1996" xr:uid="{00000000-0005-0000-0000-0000FB0F0000}"/>
    <cellStyle name="Normal 6 2 2 3 3 5 2" xfId="7778" xr:uid="{00000000-0005-0000-0000-0000FC0F0000}"/>
    <cellStyle name="Normal 6 2 2 3 3 5 2 2" xfId="16451" xr:uid="{00000000-0005-0000-0000-0000FD0F0000}"/>
    <cellStyle name="Normal 6 2 2 3 3 5 2 2 2" xfId="33804" xr:uid="{00000000-0005-0000-0000-0000FE0F0000}"/>
    <cellStyle name="Normal 6 2 2 3 3 5 2 2 3" xfId="51150" xr:uid="{00000000-0005-0000-0000-0000FF0F0000}"/>
    <cellStyle name="Normal 6 2 2 3 3 5 2 3" xfId="25131" xr:uid="{00000000-0005-0000-0000-000000100000}"/>
    <cellStyle name="Normal 6 2 2 3 3 5 2 4" xfId="42477" xr:uid="{00000000-0005-0000-0000-000001100000}"/>
    <cellStyle name="Normal 6 2 2 3 3 5 3" xfId="3809" xr:uid="{00000000-0005-0000-0000-000002100000}"/>
    <cellStyle name="Normal 6 2 2 3 3 5 3 2" xfId="12482" xr:uid="{00000000-0005-0000-0000-000003100000}"/>
    <cellStyle name="Normal 6 2 2 3 3 5 3 2 2" xfId="29835" xr:uid="{00000000-0005-0000-0000-000004100000}"/>
    <cellStyle name="Normal 6 2 2 3 3 5 3 2 3" xfId="47181" xr:uid="{00000000-0005-0000-0000-000005100000}"/>
    <cellStyle name="Normal 6 2 2 3 3 5 3 3" xfId="21162" xr:uid="{00000000-0005-0000-0000-000006100000}"/>
    <cellStyle name="Normal 6 2 2 3 3 5 3 4" xfId="38508" xr:uid="{00000000-0005-0000-0000-000007100000}"/>
    <cellStyle name="Normal 6 2 2 3 3 5 4" xfId="10669" xr:uid="{00000000-0005-0000-0000-000008100000}"/>
    <cellStyle name="Normal 6 2 2 3 3 5 4 2" xfId="28022" xr:uid="{00000000-0005-0000-0000-000009100000}"/>
    <cellStyle name="Normal 6 2 2 3 3 5 4 3" xfId="45368" xr:uid="{00000000-0005-0000-0000-00000A100000}"/>
    <cellStyle name="Normal 6 2 2 3 3 5 5" xfId="19349" xr:uid="{00000000-0005-0000-0000-00000B100000}"/>
    <cellStyle name="Normal 6 2 2 3 3 5 6" xfId="36695" xr:uid="{00000000-0005-0000-0000-00000C100000}"/>
    <cellStyle name="Normal 6 2 2 3 3 6" xfId="1163" xr:uid="{00000000-0005-0000-0000-00000D100000}"/>
    <cellStyle name="Normal 6 2 2 3 3 6 2" xfId="6945" xr:uid="{00000000-0005-0000-0000-00000E100000}"/>
    <cellStyle name="Normal 6 2 2 3 3 6 2 2" xfId="15618" xr:uid="{00000000-0005-0000-0000-00000F100000}"/>
    <cellStyle name="Normal 6 2 2 3 3 6 2 2 2" xfId="32971" xr:uid="{00000000-0005-0000-0000-000010100000}"/>
    <cellStyle name="Normal 6 2 2 3 3 6 2 2 3" xfId="50317" xr:uid="{00000000-0005-0000-0000-000011100000}"/>
    <cellStyle name="Normal 6 2 2 3 3 6 2 3" xfId="24298" xr:uid="{00000000-0005-0000-0000-000012100000}"/>
    <cellStyle name="Normal 6 2 2 3 3 6 2 4" xfId="41644" xr:uid="{00000000-0005-0000-0000-000013100000}"/>
    <cellStyle name="Normal 6 2 2 3 3 6 3" xfId="4789" xr:uid="{00000000-0005-0000-0000-000014100000}"/>
    <cellStyle name="Normal 6 2 2 3 3 6 3 2" xfId="13462" xr:uid="{00000000-0005-0000-0000-000015100000}"/>
    <cellStyle name="Normal 6 2 2 3 3 6 3 2 2" xfId="30815" xr:uid="{00000000-0005-0000-0000-000016100000}"/>
    <cellStyle name="Normal 6 2 2 3 3 6 3 2 3" xfId="48161" xr:uid="{00000000-0005-0000-0000-000017100000}"/>
    <cellStyle name="Normal 6 2 2 3 3 6 3 3" xfId="22142" xr:uid="{00000000-0005-0000-0000-000018100000}"/>
    <cellStyle name="Normal 6 2 2 3 3 6 3 4" xfId="39488" xr:uid="{00000000-0005-0000-0000-000019100000}"/>
    <cellStyle name="Normal 6 2 2 3 3 6 4" xfId="9836" xr:uid="{00000000-0005-0000-0000-00001A100000}"/>
    <cellStyle name="Normal 6 2 2 3 3 6 4 2" xfId="27189" xr:uid="{00000000-0005-0000-0000-00001B100000}"/>
    <cellStyle name="Normal 6 2 2 3 3 6 4 3" xfId="44535" xr:uid="{00000000-0005-0000-0000-00001C100000}"/>
    <cellStyle name="Normal 6 2 2 3 3 6 5" xfId="18516" xr:uid="{00000000-0005-0000-0000-00001D100000}"/>
    <cellStyle name="Normal 6 2 2 3 3 6 6" xfId="35862" xr:uid="{00000000-0005-0000-0000-00001E100000}"/>
    <cellStyle name="Normal 6 2 2 3 3 7" xfId="5965" xr:uid="{00000000-0005-0000-0000-00001F100000}"/>
    <cellStyle name="Normal 6 2 2 3 3 7 2" xfId="14638" xr:uid="{00000000-0005-0000-0000-000020100000}"/>
    <cellStyle name="Normal 6 2 2 3 3 7 2 2" xfId="31991" xr:uid="{00000000-0005-0000-0000-000021100000}"/>
    <cellStyle name="Normal 6 2 2 3 3 7 2 3" xfId="49337" xr:uid="{00000000-0005-0000-0000-000022100000}"/>
    <cellStyle name="Normal 6 2 2 3 3 7 3" xfId="23318" xr:uid="{00000000-0005-0000-0000-000023100000}"/>
    <cellStyle name="Normal 6 2 2 3 3 7 4" xfId="40664" xr:uid="{00000000-0005-0000-0000-000024100000}"/>
    <cellStyle name="Normal 6 2 2 3 3 8" xfId="2976" xr:uid="{00000000-0005-0000-0000-000025100000}"/>
    <cellStyle name="Normal 6 2 2 3 3 8 2" xfId="11649" xr:uid="{00000000-0005-0000-0000-000026100000}"/>
    <cellStyle name="Normal 6 2 2 3 3 8 2 2" xfId="29002" xr:uid="{00000000-0005-0000-0000-000027100000}"/>
    <cellStyle name="Normal 6 2 2 3 3 8 2 3" xfId="46348" xr:uid="{00000000-0005-0000-0000-000028100000}"/>
    <cellStyle name="Normal 6 2 2 3 3 8 3" xfId="20329" xr:uid="{00000000-0005-0000-0000-000029100000}"/>
    <cellStyle name="Normal 6 2 2 3 3 8 4" xfId="37675" xr:uid="{00000000-0005-0000-0000-00002A100000}"/>
    <cellStyle name="Normal 6 2 2 3 3 9" xfId="8856" xr:uid="{00000000-0005-0000-0000-00002B100000}"/>
    <cellStyle name="Normal 6 2 2 3 3 9 2" xfId="26209" xr:uid="{00000000-0005-0000-0000-00002C100000}"/>
    <cellStyle name="Normal 6 2 2 3 3 9 3" xfId="43555" xr:uid="{00000000-0005-0000-0000-00002D100000}"/>
    <cellStyle name="Normal 6 2 2 3 4" xfId="281" xr:uid="{00000000-0005-0000-0000-00002E100000}"/>
    <cellStyle name="Normal 6 2 2 3 4 10" xfId="34980" xr:uid="{00000000-0005-0000-0000-00002F100000}"/>
    <cellStyle name="Normal 6 2 2 3 4 2" xfId="1016" xr:uid="{00000000-0005-0000-0000-000030100000}"/>
    <cellStyle name="Normal 6 2 2 3 4 2 2" xfId="2829" xr:uid="{00000000-0005-0000-0000-000031100000}"/>
    <cellStyle name="Normal 6 2 2 3 4 2 2 2" xfId="8611" xr:uid="{00000000-0005-0000-0000-000032100000}"/>
    <cellStyle name="Normal 6 2 2 3 4 2 2 2 2" xfId="17284" xr:uid="{00000000-0005-0000-0000-000033100000}"/>
    <cellStyle name="Normal 6 2 2 3 4 2 2 2 2 2" xfId="34637" xr:uid="{00000000-0005-0000-0000-000034100000}"/>
    <cellStyle name="Normal 6 2 2 3 4 2 2 2 2 3" xfId="51983" xr:uid="{00000000-0005-0000-0000-000035100000}"/>
    <cellStyle name="Normal 6 2 2 3 4 2 2 2 3" xfId="25964" xr:uid="{00000000-0005-0000-0000-000036100000}"/>
    <cellStyle name="Normal 6 2 2 3 4 2 2 2 4" xfId="43310" xr:uid="{00000000-0005-0000-0000-000037100000}"/>
    <cellStyle name="Normal 6 2 2 3 4 2 2 3" xfId="4642" xr:uid="{00000000-0005-0000-0000-000038100000}"/>
    <cellStyle name="Normal 6 2 2 3 4 2 2 3 2" xfId="13315" xr:uid="{00000000-0005-0000-0000-000039100000}"/>
    <cellStyle name="Normal 6 2 2 3 4 2 2 3 2 2" xfId="30668" xr:uid="{00000000-0005-0000-0000-00003A100000}"/>
    <cellStyle name="Normal 6 2 2 3 4 2 2 3 2 3" xfId="48014" xr:uid="{00000000-0005-0000-0000-00003B100000}"/>
    <cellStyle name="Normal 6 2 2 3 4 2 2 3 3" xfId="21995" xr:uid="{00000000-0005-0000-0000-00003C100000}"/>
    <cellStyle name="Normal 6 2 2 3 4 2 2 3 4" xfId="39341" xr:uid="{00000000-0005-0000-0000-00003D100000}"/>
    <cellStyle name="Normal 6 2 2 3 4 2 2 4" xfId="11502" xr:uid="{00000000-0005-0000-0000-00003E100000}"/>
    <cellStyle name="Normal 6 2 2 3 4 2 2 4 2" xfId="28855" xr:uid="{00000000-0005-0000-0000-00003F100000}"/>
    <cellStyle name="Normal 6 2 2 3 4 2 2 4 3" xfId="46201" xr:uid="{00000000-0005-0000-0000-000040100000}"/>
    <cellStyle name="Normal 6 2 2 3 4 2 2 5" xfId="20182" xr:uid="{00000000-0005-0000-0000-000041100000}"/>
    <cellStyle name="Normal 6 2 2 3 4 2 2 6" xfId="37528" xr:uid="{00000000-0005-0000-0000-000042100000}"/>
    <cellStyle name="Normal 6 2 2 3 4 2 3" xfId="1751" xr:uid="{00000000-0005-0000-0000-000043100000}"/>
    <cellStyle name="Normal 6 2 2 3 4 2 3 2" xfId="7533" xr:uid="{00000000-0005-0000-0000-000044100000}"/>
    <cellStyle name="Normal 6 2 2 3 4 2 3 2 2" xfId="16206" xr:uid="{00000000-0005-0000-0000-000045100000}"/>
    <cellStyle name="Normal 6 2 2 3 4 2 3 2 2 2" xfId="33559" xr:uid="{00000000-0005-0000-0000-000046100000}"/>
    <cellStyle name="Normal 6 2 2 3 4 2 3 2 2 3" xfId="50905" xr:uid="{00000000-0005-0000-0000-000047100000}"/>
    <cellStyle name="Normal 6 2 2 3 4 2 3 2 3" xfId="24886" xr:uid="{00000000-0005-0000-0000-000048100000}"/>
    <cellStyle name="Normal 6 2 2 3 4 2 3 2 4" xfId="42232" xr:uid="{00000000-0005-0000-0000-000049100000}"/>
    <cellStyle name="Normal 6 2 2 3 4 2 3 3" xfId="5377" xr:uid="{00000000-0005-0000-0000-00004A100000}"/>
    <cellStyle name="Normal 6 2 2 3 4 2 3 3 2" xfId="14050" xr:uid="{00000000-0005-0000-0000-00004B100000}"/>
    <cellStyle name="Normal 6 2 2 3 4 2 3 3 2 2" xfId="31403" xr:uid="{00000000-0005-0000-0000-00004C100000}"/>
    <cellStyle name="Normal 6 2 2 3 4 2 3 3 2 3" xfId="48749" xr:uid="{00000000-0005-0000-0000-00004D100000}"/>
    <cellStyle name="Normal 6 2 2 3 4 2 3 3 3" xfId="22730" xr:uid="{00000000-0005-0000-0000-00004E100000}"/>
    <cellStyle name="Normal 6 2 2 3 4 2 3 3 4" xfId="40076" xr:uid="{00000000-0005-0000-0000-00004F100000}"/>
    <cellStyle name="Normal 6 2 2 3 4 2 3 4" xfId="10424" xr:uid="{00000000-0005-0000-0000-000050100000}"/>
    <cellStyle name="Normal 6 2 2 3 4 2 3 4 2" xfId="27777" xr:uid="{00000000-0005-0000-0000-000051100000}"/>
    <cellStyle name="Normal 6 2 2 3 4 2 3 4 3" xfId="45123" xr:uid="{00000000-0005-0000-0000-000052100000}"/>
    <cellStyle name="Normal 6 2 2 3 4 2 3 5" xfId="19104" xr:uid="{00000000-0005-0000-0000-000053100000}"/>
    <cellStyle name="Normal 6 2 2 3 4 2 3 6" xfId="36450" xr:uid="{00000000-0005-0000-0000-000054100000}"/>
    <cellStyle name="Normal 6 2 2 3 4 2 4" xfId="6798" xr:uid="{00000000-0005-0000-0000-000055100000}"/>
    <cellStyle name="Normal 6 2 2 3 4 2 4 2" xfId="15471" xr:uid="{00000000-0005-0000-0000-000056100000}"/>
    <cellStyle name="Normal 6 2 2 3 4 2 4 2 2" xfId="32824" xr:uid="{00000000-0005-0000-0000-000057100000}"/>
    <cellStyle name="Normal 6 2 2 3 4 2 4 2 3" xfId="50170" xr:uid="{00000000-0005-0000-0000-000058100000}"/>
    <cellStyle name="Normal 6 2 2 3 4 2 4 3" xfId="24151" xr:uid="{00000000-0005-0000-0000-000059100000}"/>
    <cellStyle name="Normal 6 2 2 3 4 2 4 4" xfId="41497" xr:uid="{00000000-0005-0000-0000-00005A100000}"/>
    <cellStyle name="Normal 6 2 2 3 4 2 5" xfId="3564" xr:uid="{00000000-0005-0000-0000-00005B100000}"/>
    <cellStyle name="Normal 6 2 2 3 4 2 5 2" xfId="12237" xr:uid="{00000000-0005-0000-0000-00005C100000}"/>
    <cellStyle name="Normal 6 2 2 3 4 2 5 2 2" xfId="29590" xr:uid="{00000000-0005-0000-0000-00005D100000}"/>
    <cellStyle name="Normal 6 2 2 3 4 2 5 2 3" xfId="46936" xr:uid="{00000000-0005-0000-0000-00005E100000}"/>
    <cellStyle name="Normal 6 2 2 3 4 2 5 3" xfId="20917" xr:uid="{00000000-0005-0000-0000-00005F100000}"/>
    <cellStyle name="Normal 6 2 2 3 4 2 5 4" xfId="38263" xr:uid="{00000000-0005-0000-0000-000060100000}"/>
    <cellStyle name="Normal 6 2 2 3 4 2 6" xfId="9689" xr:uid="{00000000-0005-0000-0000-000061100000}"/>
    <cellStyle name="Normal 6 2 2 3 4 2 6 2" xfId="27042" xr:uid="{00000000-0005-0000-0000-000062100000}"/>
    <cellStyle name="Normal 6 2 2 3 4 2 6 3" xfId="44388" xr:uid="{00000000-0005-0000-0000-000063100000}"/>
    <cellStyle name="Normal 6 2 2 3 4 2 7" xfId="18369" xr:uid="{00000000-0005-0000-0000-000064100000}"/>
    <cellStyle name="Normal 6 2 2 3 4 2 8" xfId="35715" xr:uid="{00000000-0005-0000-0000-000065100000}"/>
    <cellStyle name="Normal 6 2 2 3 4 3" xfId="526" xr:uid="{00000000-0005-0000-0000-000066100000}"/>
    <cellStyle name="Normal 6 2 2 3 4 3 2" xfId="2339" xr:uid="{00000000-0005-0000-0000-000067100000}"/>
    <cellStyle name="Normal 6 2 2 3 4 3 2 2" xfId="8121" xr:uid="{00000000-0005-0000-0000-000068100000}"/>
    <cellStyle name="Normal 6 2 2 3 4 3 2 2 2" xfId="16794" xr:uid="{00000000-0005-0000-0000-000069100000}"/>
    <cellStyle name="Normal 6 2 2 3 4 3 2 2 2 2" xfId="34147" xr:uid="{00000000-0005-0000-0000-00006A100000}"/>
    <cellStyle name="Normal 6 2 2 3 4 3 2 2 2 3" xfId="51493" xr:uid="{00000000-0005-0000-0000-00006B100000}"/>
    <cellStyle name="Normal 6 2 2 3 4 3 2 2 3" xfId="25474" xr:uid="{00000000-0005-0000-0000-00006C100000}"/>
    <cellStyle name="Normal 6 2 2 3 4 3 2 2 4" xfId="42820" xr:uid="{00000000-0005-0000-0000-00006D100000}"/>
    <cellStyle name="Normal 6 2 2 3 4 3 2 3" xfId="5622" xr:uid="{00000000-0005-0000-0000-00006E100000}"/>
    <cellStyle name="Normal 6 2 2 3 4 3 2 3 2" xfId="14295" xr:uid="{00000000-0005-0000-0000-00006F100000}"/>
    <cellStyle name="Normal 6 2 2 3 4 3 2 3 2 2" xfId="31648" xr:uid="{00000000-0005-0000-0000-000070100000}"/>
    <cellStyle name="Normal 6 2 2 3 4 3 2 3 2 3" xfId="48994" xr:uid="{00000000-0005-0000-0000-000071100000}"/>
    <cellStyle name="Normal 6 2 2 3 4 3 2 3 3" xfId="22975" xr:uid="{00000000-0005-0000-0000-000072100000}"/>
    <cellStyle name="Normal 6 2 2 3 4 3 2 3 4" xfId="40321" xr:uid="{00000000-0005-0000-0000-000073100000}"/>
    <cellStyle name="Normal 6 2 2 3 4 3 2 4" xfId="11012" xr:uid="{00000000-0005-0000-0000-000074100000}"/>
    <cellStyle name="Normal 6 2 2 3 4 3 2 4 2" xfId="28365" xr:uid="{00000000-0005-0000-0000-000075100000}"/>
    <cellStyle name="Normal 6 2 2 3 4 3 2 4 3" xfId="45711" xr:uid="{00000000-0005-0000-0000-000076100000}"/>
    <cellStyle name="Normal 6 2 2 3 4 3 2 5" xfId="19692" xr:uid="{00000000-0005-0000-0000-000077100000}"/>
    <cellStyle name="Normal 6 2 2 3 4 3 2 6" xfId="37038" xr:uid="{00000000-0005-0000-0000-000078100000}"/>
    <cellStyle name="Normal 6 2 2 3 4 3 3" xfId="6308" xr:uid="{00000000-0005-0000-0000-000079100000}"/>
    <cellStyle name="Normal 6 2 2 3 4 3 3 2" xfId="14981" xr:uid="{00000000-0005-0000-0000-00007A100000}"/>
    <cellStyle name="Normal 6 2 2 3 4 3 3 2 2" xfId="32334" xr:uid="{00000000-0005-0000-0000-00007B100000}"/>
    <cellStyle name="Normal 6 2 2 3 4 3 3 2 3" xfId="49680" xr:uid="{00000000-0005-0000-0000-00007C100000}"/>
    <cellStyle name="Normal 6 2 2 3 4 3 3 3" xfId="23661" xr:uid="{00000000-0005-0000-0000-00007D100000}"/>
    <cellStyle name="Normal 6 2 2 3 4 3 3 4" xfId="41007" xr:uid="{00000000-0005-0000-0000-00007E100000}"/>
    <cellStyle name="Normal 6 2 2 3 4 3 4" xfId="4152" xr:uid="{00000000-0005-0000-0000-00007F100000}"/>
    <cellStyle name="Normal 6 2 2 3 4 3 4 2" xfId="12825" xr:uid="{00000000-0005-0000-0000-000080100000}"/>
    <cellStyle name="Normal 6 2 2 3 4 3 4 2 2" xfId="30178" xr:uid="{00000000-0005-0000-0000-000081100000}"/>
    <cellStyle name="Normal 6 2 2 3 4 3 4 2 3" xfId="47524" xr:uid="{00000000-0005-0000-0000-000082100000}"/>
    <cellStyle name="Normal 6 2 2 3 4 3 4 3" xfId="21505" xr:uid="{00000000-0005-0000-0000-000083100000}"/>
    <cellStyle name="Normal 6 2 2 3 4 3 4 4" xfId="38851" xr:uid="{00000000-0005-0000-0000-000084100000}"/>
    <cellStyle name="Normal 6 2 2 3 4 3 5" xfId="9199" xr:uid="{00000000-0005-0000-0000-000085100000}"/>
    <cellStyle name="Normal 6 2 2 3 4 3 5 2" xfId="26552" xr:uid="{00000000-0005-0000-0000-000086100000}"/>
    <cellStyle name="Normal 6 2 2 3 4 3 5 3" xfId="43898" xr:uid="{00000000-0005-0000-0000-000087100000}"/>
    <cellStyle name="Normal 6 2 2 3 4 3 6" xfId="17879" xr:uid="{00000000-0005-0000-0000-000088100000}"/>
    <cellStyle name="Normal 6 2 2 3 4 3 7" xfId="35225" xr:uid="{00000000-0005-0000-0000-000089100000}"/>
    <cellStyle name="Normal 6 2 2 3 4 4" xfId="2094" xr:uid="{00000000-0005-0000-0000-00008A100000}"/>
    <cellStyle name="Normal 6 2 2 3 4 4 2" xfId="7876" xr:uid="{00000000-0005-0000-0000-00008B100000}"/>
    <cellStyle name="Normal 6 2 2 3 4 4 2 2" xfId="16549" xr:uid="{00000000-0005-0000-0000-00008C100000}"/>
    <cellStyle name="Normal 6 2 2 3 4 4 2 2 2" xfId="33902" xr:uid="{00000000-0005-0000-0000-00008D100000}"/>
    <cellStyle name="Normal 6 2 2 3 4 4 2 2 3" xfId="51248" xr:uid="{00000000-0005-0000-0000-00008E100000}"/>
    <cellStyle name="Normal 6 2 2 3 4 4 2 3" xfId="25229" xr:uid="{00000000-0005-0000-0000-00008F100000}"/>
    <cellStyle name="Normal 6 2 2 3 4 4 2 4" xfId="42575" xr:uid="{00000000-0005-0000-0000-000090100000}"/>
    <cellStyle name="Normal 6 2 2 3 4 4 3" xfId="3907" xr:uid="{00000000-0005-0000-0000-000091100000}"/>
    <cellStyle name="Normal 6 2 2 3 4 4 3 2" xfId="12580" xr:uid="{00000000-0005-0000-0000-000092100000}"/>
    <cellStyle name="Normal 6 2 2 3 4 4 3 2 2" xfId="29933" xr:uid="{00000000-0005-0000-0000-000093100000}"/>
    <cellStyle name="Normal 6 2 2 3 4 4 3 2 3" xfId="47279" xr:uid="{00000000-0005-0000-0000-000094100000}"/>
    <cellStyle name="Normal 6 2 2 3 4 4 3 3" xfId="21260" xr:uid="{00000000-0005-0000-0000-000095100000}"/>
    <cellStyle name="Normal 6 2 2 3 4 4 3 4" xfId="38606" xr:uid="{00000000-0005-0000-0000-000096100000}"/>
    <cellStyle name="Normal 6 2 2 3 4 4 4" xfId="10767" xr:uid="{00000000-0005-0000-0000-000097100000}"/>
    <cellStyle name="Normal 6 2 2 3 4 4 4 2" xfId="28120" xr:uid="{00000000-0005-0000-0000-000098100000}"/>
    <cellStyle name="Normal 6 2 2 3 4 4 4 3" xfId="45466" xr:uid="{00000000-0005-0000-0000-000099100000}"/>
    <cellStyle name="Normal 6 2 2 3 4 4 5" xfId="19447" xr:uid="{00000000-0005-0000-0000-00009A100000}"/>
    <cellStyle name="Normal 6 2 2 3 4 4 6" xfId="36793" xr:uid="{00000000-0005-0000-0000-00009B100000}"/>
    <cellStyle name="Normal 6 2 2 3 4 5" xfId="1261" xr:uid="{00000000-0005-0000-0000-00009C100000}"/>
    <cellStyle name="Normal 6 2 2 3 4 5 2" xfId="7043" xr:uid="{00000000-0005-0000-0000-00009D100000}"/>
    <cellStyle name="Normal 6 2 2 3 4 5 2 2" xfId="15716" xr:uid="{00000000-0005-0000-0000-00009E100000}"/>
    <cellStyle name="Normal 6 2 2 3 4 5 2 2 2" xfId="33069" xr:uid="{00000000-0005-0000-0000-00009F100000}"/>
    <cellStyle name="Normal 6 2 2 3 4 5 2 2 3" xfId="50415" xr:uid="{00000000-0005-0000-0000-0000A0100000}"/>
    <cellStyle name="Normal 6 2 2 3 4 5 2 3" xfId="24396" xr:uid="{00000000-0005-0000-0000-0000A1100000}"/>
    <cellStyle name="Normal 6 2 2 3 4 5 2 4" xfId="41742" xr:uid="{00000000-0005-0000-0000-0000A2100000}"/>
    <cellStyle name="Normal 6 2 2 3 4 5 3" xfId="4887" xr:uid="{00000000-0005-0000-0000-0000A3100000}"/>
    <cellStyle name="Normal 6 2 2 3 4 5 3 2" xfId="13560" xr:uid="{00000000-0005-0000-0000-0000A4100000}"/>
    <cellStyle name="Normal 6 2 2 3 4 5 3 2 2" xfId="30913" xr:uid="{00000000-0005-0000-0000-0000A5100000}"/>
    <cellStyle name="Normal 6 2 2 3 4 5 3 2 3" xfId="48259" xr:uid="{00000000-0005-0000-0000-0000A6100000}"/>
    <cellStyle name="Normal 6 2 2 3 4 5 3 3" xfId="22240" xr:uid="{00000000-0005-0000-0000-0000A7100000}"/>
    <cellStyle name="Normal 6 2 2 3 4 5 3 4" xfId="39586" xr:uid="{00000000-0005-0000-0000-0000A8100000}"/>
    <cellStyle name="Normal 6 2 2 3 4 5 4" xfId="9934" xr:uid="{00000000-0005-0000-0000-0000A9100000}"/>
    <cellStyle name="Normal 6 2 2 3 4 5 4 2" xfId="27287" xr:uid="{00000000-0005-0000-0000-0000AA100000}"/>
    <cellStyle name="Normal 6 2 2 3 4 5 4 3" xfId="44633" xr:uid="{00000000-0005-0000-0000-0000AB100000}"/>
    <cellStyle name="Normal 6 2 2 3 4 5 5" xfId="18614" xr:uid="{00000000-0005-0000-0000-0000AC100000}"/>
    <cellStyle name="Normal 6 2 2 3 4 5 6" xfId="35960" xr:uid="{00000000-0005-0000-0000-0000AD100000}"/>
    <cellStyle name="Normal 6 2 2 3 4 6" xfId="6063" xr:uid="{00000000-0005-0000-0000-0000AE100000}"/>
    <cellStyle name="Normal 6 2 2 3 4 6 2" xfId="14736" xr:uid="{00000000-0005-0000-0000-0000AF100000}"/>
    <cellStyle name="Normal 6 2 2 3 4 6 2 2" xfId="32089" xr:uid="{00000000-0005-0000-0000-0000B0100000}"/>
    <cellStyle name="Normal 6 2 2 3 4 6 2 3" xfId="49435" xr:uid="{00000000-0005-0000-0000-0000B1100000}"/>
    <cellStyle name="Normal 6 2 2 3 4 6 3" xfId="23416" xr:uid="{00000000-0005-0000-0000-0000B2100000}"/>
    <cellStyle name="Normal 6 2 2 3 4 6 4" xfId="40762" xr:uid="{00000000-0005-0000-0000-0000B3100000}"/>
    <cellStyle name="Normal 6 2 2 3 4 7" xfId="3074" xr:uid="{00000000-0005-0000-0000-0000B4100000}"/>
    <cellStyle name="Normal 6 2 2 3 4 7 2" xfId="11747" xr:uid="{00000000-0005-0000-0000-0000B5100000}"/>
    <cellStyle name="Normal 6 2 2 3 4 7 2 2" xfId="29100" xr:uid="{00000000-0005-0000-0000-0000B6100000}"/>
    <cellStyle name="Normal 6 2 2 3 4 7 2 3" xfId="46446" xr:uid="{00000000-0005-0000-0000-0000B7100000}"/>
    <cellStyle name="Normal 6 2 2 3 4 7 3" xfId="20427" xr:uid="{00000000-0005-0000-0000-0000B8100000}"/>
    <cellStyle name="Normal 6 2 2 3 4 7 4" xfId="37773" xr:uid="{00000000-0005-0000-0000-0000B9100000}"/>
    <cellStyle name="Normal 6 2 2 3 4 8" xfId="8954" xr:uid="{00000000-0005-0000-0000-0000BA100000}"/>
    <cellStyle name="Normal 6 2 2 3 4 8 2" xfId="26307" xr:uid="{00000000-0005-0000-0000-0000BB100000}"/>
    <cellStyle name="Normal 6 2 2 3 4 8 3" xfId="43653" xr:uid="{00000000-0005-0000-0000-0000BC100000}"/>
    <cellStyle name="Normal 6 2 2 3 4 9" xfId="17634" xr:uid="{00000000-0005-0000-0000-0000BD100000}"/>
    <cellStyle name="Normal 6 2 2 3 5" xfId="134" xr:uid="{00000000-0005-0000-0000-0000BE100000}"/>
    <cellStyle name="Normal 6 2 2 3 5 10" xfId="34833" xr:uid="{00000000-0005-0000-0000-0000BF100000}"/>
    <cellStyle name="Normal 6 2 2 3 5 2" xfId="869" xr:uid="{00000000-0005-0000-0000-0000C0100000}"/>
    <cellStyle name="Normal 6 2 2 3 5 2 2" xfId="2682" xr:uid="{00000000-0005-0000-0000-0000C1100000}"/>
    <cellStyle name="Normal 6 2 2 3 5 2 2 2" xfId="8464" xr:uid="{00000000-0005-0000-0000-0000C2100000}"/>
    <cellStyle name="Normal 6 2 2 3 5 2 2 2 2" xfId="17137" xr:uid="{00000000-0005-0000-0000-0000C3100000}"/>
    <cellStyle name="Normal 6 2 2 3 5 2 2 2 2 2" xfId="34490" xr:uid="{00000000-0005-0000-0000-0000C4100000}"/>
    <cellStyle name="Normal 6 2 2 3 5 2 2 2 2 3" xfId="51836" xr:uid="{00000000-0005-0000-0000-0000C5100000}"/>
    <cellStyle name="Normal 6 2 2 3 5 2 2 2 3" xfId="25817" xr:uid="{00000000-0005-0000-0000-0000C6100000}"/>
    <cellStyle name="Normal 6 2 2 3 5 2 2 2 4" xfId="43163" xr:uid="{00000000-0005-0000-0000-0000C7100000}"/>
    <cellStyle name="Normal 6 2 2 3 5 2 2 3" xfId="4495" xr:uid="{00000000-0005-0000-0000-0000C8100000}"/>
    <cellStyle name="Normal 6 2 2 3 5 2 2 3 2" xfId="13168" xr:uid="{00000000-0005-0000-0000-0000C9100000}"/>
    <cellStyle name="Normal 6 2 2 3 5 2 2 3 2 2" xfId="30521" xr:uid="{00000000-0005-0000-0000-0000CA100000}"/>
    <cellStyle name="Normal 6 2 2 3 5 2 2 3 2 3" xfId="47867" xr:uid="{00000000-0005-0000-0000-0000CB100000}"/>
    <cellStyle name="Normal 6 2 2 3 5 2 2 3 3" xfId="21848" xr:uid="{00000000-0005-0000-0000-0000CC100000}"/>
    <cellStyle name="Normal 6 2 2 3 5 2 2 3 4" xfId="39194" xr:uid="{00000000-0005-0000-0000-0000CD100000}"/>
    <cellStyle name="Normal 6 2 2 3 5 2 2 4" xfId="11355" xr:uid="{00000000-0005-0000-0000-0000CE100000}"/>
    <cellStyle name="Normal 6 2 2 3 5 2 2 4 2" xfId="28708" xr:uid="{00000000-0005-0000-0000-0000CF100000}"/>
    <cellStyle name="Normal 6 2 2 3 5 2 2 4 3" xfId="46054" xr:uid="{00000000-0005-0000-0000-0000D0100000}"/>
    <cellStyle name="Normal 6 2 2 3 5 2 2 5" xfId="20035" xr:uid="{00000000-0005-0000-0000-0000D1100000}"/>
    <cellStyle name="Normal 6 2 2 3 5 2 2 6" xfId="37381" xr:uid="{00000000-0005-0000-0000-0000D2100000}"/>
    <cellStyle name="Normal 6 2 2 3 5 2 3" xfId="1604" xr:uid="{00000000-0005-0000-0000-0000D3100000}"/>
    <cellStyle name="Normal 6 2 2 3 5 2 3 2" xfId="7386" xr:uid="{00000000-0005-0000-0000-0000D4100000}"/>
    <cellStyle name="Normal 6 2 2 3 5 2 3 2 2" xfId="16059" xr:uid="{00000000-0005-0000-0000-0000D5100000}"/>
    <cellStyle name="Normal 6 2 2 3 5 2 3 2 2 2" xfId="33412" xr:uid="{00000000-0005-0000-0000-0000D6100000}"/>
    <cellStyle name="Normal 6 2 2 3 5 2 3 2 2 3" xfId="50758" xr:uid="{00000000-0005-0000-0000-0000D7100000}"/>
    <cellStyle name="Normal 6 2 2 3 5 2 3 2 3" xfId="24739" xr:uid="{00000000-0005-0000-0000-0000D8100000}"/>
    <cellStyle name="Normal 6 2 2 3 5 2 3 2 4" xfId="42085" xr:uid="{00000000-0005-0000-0000-0000D9100000}"/>
    <cellStyle name="Normal 6 2 2 3 5 2 3 3" xfId="5230" xr:uid="{00000000-0005-0000-0000-0000DA100000}"/>
    <cellStyle name="Normal 6 2 2 3 5 2 3 3 2" xfId="13903" xr:uid="{00000000-0005-0000-0000-0000DB100000}"/>
    <cellStyle name="Normal 6 2 2 3 5 2 3 3 2 2" xfId="31256" xr:uid="{00000000-0005-0000-0000-0000DC100000}"/>
    <cellStyle name="Normal 6 2 2 3 5 2 3 3 2 3" xfId="48602" xr:uid="{00000000-0005-0000-0000-0000DD100000}"/>
    <cellStyle name="Normal 6 2 2 3 5 2 3 3 3" xfId="22583" xr:uid="{00000000-0005-0000-0000-0000DE100000}"/>
    <cellStyle name="Normal 6 2 2 3 5 2 3 3 4" xfId="39929" xr:uid="{00000000-0005-0000-0000-0000DF100000}"/>
    <cellStyle name="Normal 6 2 2 3 5 2 3 4" xfId="10277" xr:uid="{00000000-0005-0000-0000-0000E0100000}"/>
    <cellStyle name="Normal 6 2 2 3 5 2 3 4 2" xfId="27630" xr:uid="{00000000-0005-0000-0000-0000E1100000}"/>
    <cellStyle name="Normal 6 2 2 3 5 2 3 4 3" xfId="44976" xr:uid="{00000000-0005-0000-0000-0000E2100000}"/>
    <cellStyle name="Normal 6 2 2 3 5 2 3 5" xfId="18957" xr:uid="{00000000-0005-0000-0000-0000E3100000}"/>
    <cellStyle name="Normal 6 2 2 3 5 2 3 6" xfId="36303" xr:uid="{00000000-0005-0000-0000-0000E4100000}"/>
    <cellStyle name="Normal 6 2 2 3 5 2 4" xfId="6651" xr:uid="{00000000-0005-0000-0000-0000E5100000}"/>
    <cellStyle name="Normal 6 2 2 3 5 2 4 2" xfId="15324" xr:uid="{00000000-0005-0000-0000-0000E6100000}"/>
    <cellStyle name="Normal 6 2 2 3 5 2 4 2 2" xfId="32677" xr:uid="{00000000-0005-0000-0000-0000E7100000}"/>
    <cellStyle name="Normal 6 2 2 3 5 2 4 2 3" xfId="50023" xr:uid="{00000000-0005-0000-0000-0000E8100000}"/>
    <cellStyle name="Normal 6 2 2 3 5 2 4 3" xfId="24004" xr:uid="{00000000-0005-0000-0000-0000E9100000}"/>
    <cellStyle name="Normal 6 2 2 3 5 2 4 4" xfId="41350" xr:uid="{00000000-0005-0000-0000-0000EA100000}"/>
    <cellStyle name="Normal 6 2 2 3 5 2 5" xfId="3417" xr:uid="{00000000-0005-0000-0000-0000EB100000}"/>
    <cellStyle name="Normal 6 2 2 3 5 2 5 2" xfId="12090" xr:uid="{00000000-0005-0000-0000-0000EC100000}"/>
    <cellStyle name="Normal 6 2 2 3 5 2 5 2 2" xfId="29443" xr:uid="{00000000-0005-0000-0000-0000ED100000}"/>
    <cellStyle name="Normal 6 2 2 3 5 2 5 2 3" xfId="46789" xr:uid="{00000000-0005-0000-0000-0000EE100000}"/>
    <cellStyle name="Normal 6 2 2 3 5 2 5 3" xfId="20770" xr:uid="{00000000-0005-0000-0000-0000EF100000}"/>
    <cellStyle name="Normal 6 2 2 3 5 2 5 4" xfId="38116" xr:uid="{00000000-0005-0000-0000-0000F0100000}"/>
    <cellStyle name="Normal 6 2 2 3 5 2 6" xfId="9542" xr:uid="{00000000-0005-0000-0000-0000F1100000}"/>
    <cellStyle name="Normal 6 2 2 3 5 2 6 2" xfId="26895" xr:uid="{00000000-0005-0000-0000-0000F2100000}"/>
    <cellStyle name="Normal 6 2 2 3 5 2 6 3" xfId="44241" xr:uid="{00000000-0005-0000-0000-0000F3100000}"/>
    <cellStyle name="Normal 6 2 2 3 5 2 7" xfId="18222" xr:uid="{00000000-0005-0000-0000-0000F4100000}"/>
    <cellStyle name="Normal 6 2 2 3 5 2 8" xfId="35568" xr:uid="{00000000-0005-0000-0000-0000F5100000}"/>
    <cellStyle name="Normal 6 2 2 3 5 3" xfId="624" xr:uid="{00000000-0005-0000-0000-0000F6100000}"/>
    <cellStyle name="Normal 6 2 2 3 5 3 2" xfId="2437" xr:uid="{00000000-0005-0000-0000-0000F7100000}"/>
    <cellStyle name="Normal 6 2 2 3 5 3 2 2" xfId="8219" xr:uid="{00000000-0005-0000-0000-0000F8100000}"/>
    <cellStyle name="Normal 6 2 2 3 5 3 2 2 2" xfId="16892" xr:uid="{00000000-0005-0000-0000-0000F9100000}"/>
    <cellStyle name="Normal 6 2 2 3 5 3 2 2 2 2" xfId="34245" xr:uid="{00000000-0005-0000-0000-0000FA100000}"/>
    <cellStyle name="Normal 6 2 2 3 5 3 2 2 2 3" xfId="51591" xr:uid="{00000000-0005-0000-0000-0000FB100000}"/>
    <cellStyle name="Normal 6 2 2 3 5 3 2 2 3" xfId="25572" xr:uid="{00000000-0005-0000-0000-0000FC100000}"/>
    <cellStyle name="Normal 6 2 2 3 5 3 2 2 4" xfId="42918" xr:uid="{00000000-0005-0000-0000-0000FD100000}"/>
    <cellStyle name="Normal 6 2 2 3 5 3 2 3" xfId="5720" xr:uid="{00000000-0005-0000-0000-0000FE100000}"/>
    <cellStyle name="Normal 6 2 2 3 5 3 2 3 2" xfId="14393" xr:uid="{00000000-0005-0000-0000-0000FF100000}"/>
    <cellStyle name="Normal 6 2 2 3 5 3 2 3 2 2" xfId="31746" xr:uid="{00000000-0005-0000-0000-000000110000}"/>
    <cellStyle name="Normal 6 2 2 3 5 3 2 3 2 3" xfId="49092" xr:uid="{00000000-0005-0000-0000-000001110000}"/>
    <cellStyle name="Normal 6 2 2 3 5 3 2 3 3" xfId="23073" xr:uid="{00000000-0005-0000-0000-000002110000}"/>
    <cellStyle name="Normal 6 2 2 3 5 3 2 3 4" xfId="40419" xr:uid="{00000000-0005-0000-0000-000003110000}"/>
    <cellStyle name="Normal 6 2 2 3 5 3 2 4" xfId="11110" xr:uid="{00000000-0005-0000-0000-000004110000}"/>
    <cellStyle name="Normal 6 2 2 3 5 3 2 4 2" xfId="28463" xr:uid="{00000000-0005-0000-0000-000005110000}"/>
    <cellStyle name="Normal 6 2 2 3 5 3 2 4 3" xfId="45809" xr:uid="{00000000-0005-0000-0000-000006110000}"/>
    <cellStyle name="Normal 6 2 2 3 5 3 2 5" xfId="19790" xr:uid="{00000000-0005-0000-0000-000007110000}"/>
    <cellStyle name="Normal 6 2 2 3 5 3 2 6" xfId="37136" xr:uid="{00000000-0005-0000-0000-000008110000}"/>
    <cellStyle name="Normal 6 2 2 3 5 3 3" xfId="6406" xr:uid="{00000000-0005-0000-0000-000009110000}"/>
    <cellStyle name="Normal 6 2 2 3 5 3 3 2" xfId="15079" xr:uid="{00000000-0005-0000-0000-00000A110000}"/>
    <cellStyle name="Normal 6 2 2 3 5 3 3 2 2" xfId="32432" xr:uid="{00000000-0005-0000-0000-00000B110000}"/>
    <cellStyle name="Normal 6 2 2 3 5 3 3 2 3" xfId="49778" xr:uid="{00000000-0005-0000-0000-00000C110000}"/>
    <cellStyle name="Normal 6 2 2 3 5 3 3 3" xfId="23759" xr:uid="{00000000-0005-0000-0000-00000D110000}"/>
    <cellStyle name="Normal 6 2 2 3 5 3 3 4" xfId="41105" xr:uid="{00000000-0005-0000-0000-00000E110000}"/>
    <cellStyle name="Normal 6 2 2 3 5 3 4" xfId="4250" xr:uid="{00000000-0005-0000-0000-00000F110000}"/>
    <cellStyle name="Normal 6 2 2 3 5 3 4 2" xfId="12923" xr:uid="{00000000-0005-0000-0000-000010110000}"/>
    <cellStyle name="Normal 6 2 2 3 5 3 4 2 2" xfId="30276" xr:uid="{00000000-0005-0000-0000-000011110000}"/>
    <cellStyle name="Normal 6 2 2 3 5 3 4 2 3" xfId="47622" xr:uid="{00000000-0005-0000-0000-000012110000}"/>
    <cellStyle name="Normal 6 2 2 3 5 3 4 3" xfId="21603" xr:uid="{00000000-0005-0000-0000-000013110000}"/>
    <cellStyle name="Normal 6 2 2 3 5 3 4 4" xfId="38949" xr:uid="{00000000-0005-0000-0000-000014110000}"/>
    <cellStyle name="Normal 6 2 2 3 5 3 5" xfId="9297" xr:uid="{00000000-0005-0000-0000-000015110000}"/>
    <cellStyle name="Normal 6 2 2 3 5 3 5 2" xfId="26650" xr:uid="{00000000-0005-0000-0000-000016110000}"/>
    <cellStyle name="Normal 6 2 2 3 5 3 5 3" xfId="43996" xr:uid="{00000000-0005-0000-0000-000017110000}"/>
    <cellStyle name="Normal 6 2 2 3 5 3 6" xfId="17977" xr:uid="{00000000-0005-0000-0000-000018110000}"/>
    <cellStyle name="Normal 6 2 2 3 5 3 7" xfId="35323" xr:uid="{00000000-0005-0000-0000-000019110000}"/>
    <cellStyle name="Normal 6 2 2 3 5 4" xfId="1947" xr:uid="{00000000-0005-0000-0000-00001A110000}"/>
    <cellStyle name="Normal 6 2 2 3 5 4 2" xfId="7729" xr:uid="{00000000-0005-0000-0000-00001B110000}"/>
    <cellStyle name="Normal 6 2 2 3 5 4 2 2" xfId="16402" xr:uid="{00000000-0005-0000-0000-00001C110000}"/>
    <cellStyle name="Normal 6 2 2 3 5 4 2 2 2" xfId="33755" xr:uid="{00000000-0005-0000-0000-00001D110000}"/>
    <cellStyle name="Normal 6 2 2 3 5 4 2 2 3" xfId="51101" xr:uid="{00000000-0005-0000-0000-00001E110000}"/>
    <cellStyle name="Normal 6 2 2 3 5 4 2 3" xfId="25082" xr:uid="{00000000-0005-0000-0000-00001F110000}"/>
    <cellStyle name="Normal 6 2 2 3 5 4 2 4" xfId="42428" xr:uid="{00000000-0005-0000-0000-000020110000}"/>
    <cellStyle name="Normal 6 2 2 3 5 4 3" xfId="3760" xr:uid="{00000000-0005-0000-0000-000021110000}"/>
    <cellStyle name="Normal 6 2 2 3 5 4 3 2" xfId="12433" xr:uid="{00000000-0005-0000-0000-000022110000}"/>
    <cellStyle name="Normal 6 2 2 3 5 4 3 2 2" xfId="29786" xr:uid="{00000000-0005-0000-0000-000023110000}"/>
    <cellStyle name="Normal 6 2 2 3 5 4 3 2 3" xfId="47132" xr:uid="{00000000-0005-0000-0000-000024110000}"/>
    <cellStyle name="Normal 6 2 2 3 5 4 3 3" xfId="21113" xr:uid="{00000000-0005-0000-0000-000025110000}"/>
    <cellStyle name="Normal 6 2 2 3 5 4 3 4" xfId="38459" xr:uid="{00000000-0005-0000-0000-000026110000}"/>
    <cellStyle name="Normal 6 2 2 3 5 4 4" xfId="10620" xr:uid="{00000000-0005-0000-0000-000027110000}"/>
    <cellStyle name="Normal 6 2 2 3 5 4 4 2" xfId="27973" xr:uid="{00000000-0005-0000-0000-000028110000}"/>
    <cellStyle name="Normal 6 2 2 3 5 4 4 3" xfId="45319" xr:uid="{00000000-0005-0000-0000-000029110000}"/>
    <cellStyle name="Normal 6 2 2 3 5 4 5" xfId="19300" xr:uid="{00000000-0005-0000-0000-00002A110000}"/>
    <cellStyle name="Normal 6 2 2 3 5 4 6" xfId="36646" xr:uid="{00000000-0005-0000-0000-00002B110000}"/>
    <cellStyle name="Normal 6 2 2 3 5 5" xfId="1359" xr:uid="{00000000-0005-0000-0000-00002C110000}"/>
    <cellStyle name="Normal 6 2 2 3 5 5 2" xfId="7141" xr:uid="{00000000-0005-0000-0000-00002D110000}"/>
    <cellStyle name="Normal 6 2 2 3 5 5 2 2" xfId="15814" xr:uid="{00000000-0005-0000-0000-00002E110000}"/>
    <cellStyle name="Normal 6 2 2 3 5 5 2 2 2" xfId="33167" xr:uid="{00000000-0005-0000-0000-00002F110000}"/>
    <cellStyle name="Normal 6 2 2 3 5 5 2 2 3" xfId="50513" xr:uid="{00000000-0005-0000-0000-000030110000}"/>
    <cellStyle name="Normal 6 2 2 3 5 5 2 3" xfId="24494" xr:uid="{00000000-0005-0000-0000-000031110000}"/>
    <cellStyle name="Normal 6 2 2 3 5 5 2 4" xfId="41840" xr:uid="{00000000-0005-0000-0000-000032110000}"/>
    <cellStyle name="Normal 6 2 2 3 5 5 3" xfId="4985" xr:uid="{00000000-0005-0000-0000-000033110000}"/>
    <cellStyle name="Normal 6 2 2 3 5 5 3 2" xfId="13658" xr:uid="{00000000-0005-0000-0000-000034110000}"/>
    <cellStyle name="Normal 6 2 2 3 5 5 3 2 2" xfId="31011" xr:uid="{00000000-0005-0000-0000-000035110000}"/>
    <cellStyle name="Normal 6 2 2 3 5 5 3 2 3" xfId="48357" xr:uid="{00000000-0005-0000-0000-000036110000}"/>
    <cellStyle name="Normal 6 2 2 3 5 5 3 3" xfId="22338" xr:uid="{00000000-0005-0000-0000-000037110000}"/>
    <cellStyle name="Normal 6 2 2 3 5 5 3 4" xfId="39684" xr:uid="{00000000-0005-0000-0000-000038110000}"/>
    <cellStyle name="Normal 6 2 2 3 5 5 4" xfId="10032" xr:uid="{00000000-0005-0000-0000-000039110000}"/>
    <cellStyle name="Normal 6 2 2 3 5 5 4 2" xfId="27385" xr:uid="{00000000-0005-0000-0000-00003A110000}"/>
    <cellStyle name="Normal 6 2 2 3 5 5 4 3" xfId="44731" xr:uid="{00000000-0005-0000-0000-00003B110000}"/>
    <cellStyle name="Normal 6 2 2 3 5 5 5" xfId="18712" xr:uid="{00000000-0005-0000-0000-00003C110000}"/>
    <cellStyle name="Normal 6 2 2 3 5 5 6" xfId="36058" xr:uid="{00000000-0005-0000-0000-00003D110000}"/>
    <cellStyle name="Normal 6 2 2 3 5 6" xfId="5916" xr:uid="{00000000-0005-0000-0000-00003E110000}"/>
    <cellStyle name="Normal 6 2 2 3 5 6 2" xfId="14589" xr:uid="{00000000-0005-0000-0000-00003F110000}"/>
    <cellStyle name="Normal 6 2 2 3 5 6 2 2" xfId="31942" xr:uid="{00000000-0005-0000-0000-000040110000}"/>
    <cellStyle name="Normal 6 2 2 3 5 6 2 3" xfId="49288" xr:uid="{00000000-0005-0000-0000-000041110000}"/>
    <cellStyle name="Normal 6 2 2 3 5 6 3" xfId="23269" xr:uid="{00000000-0005-0000-0000-000042110000}"/>
    <cellStyle name="Normal 6 2 2 3 5 6 4" xfId="40615" xr:uid="{00000000-0005-0000-0000-000043110000}"/>
    <cellStyle name="Normal 6 2 2 3 5 7" xfId="3172" xr:uid="{00000000-0005-0000-0000-000044110000}"/>
    <cellStyle name="Normal 6 2 2 3 5 7 2" xfId="11845" xr:uid="{00000000-0005-0000-0000-000045110000}"/>
    <cellStyle name="Normal 6 2 2 3 5 7 2 2" xfId="29198" xr:uid="{00000000-0005-0000-0000-000046110000}"/>
    <cellStyle name="Normal 6 2 2 3 5 7 2 3" xfId="46544" xr:uid="{00000000-0005-0000-0000-000047110000}"/>
    <cellStyle name="Normal 6 2 2 3 5 7 3" xfId="20525" xr:uid="{00000000-0005-0000-0000-000048110000}"/>
    <cellStyle name="Normal 6 2 2 3 5 7 4" xfId="37871" xr:uid="{00000000-0005-0000-0000-000049110000}"/>
    <cellStyle name="Normal 6 2 2 3 5 8" xfId="8807" xr:uid="{00000000-0005-0000-0000-00004A110000}"/>
    <cellStyle name="Normal 6 2 2 3 5 8 2" xfId="26160" xr:uid="{00000000-0005-0000-0000-00004B110000}"/>
    <cellStyle name="Normal 6 2 2 3 5 8 3" xfId="43506" xr:uid="{00000000-0005-0000-0000-00004C110000}"/>
    <cellStyle name="Normal 6 2 2 3 5 9" xfId="17487" xr:uid="{00000000-0005-0000-0000-00004D110000}"/>
    <cellStyle name="Normal 6 2 2 3 6" xfId="771" xr:uid="{00000000-0005-0000-0000-00004E110000}"/>
    <cellStyle name="Normal 6 2 2 3 6 2" xfId="2584" xr:uid="{00000000-0005-0000-0000-00004F110000}"/>
    <cellStyle name="Normal 6 2 2 3 6 2 2" xfId="8366" xr:uid="{00000000-0005-0000-0000-000050110000}"/>
    <cellStyle name="Normal 6 2 2 3 6 2 2 2" xfId="17039" xr:uid="{00000000-0005-0000-0000-000051110000}"/>
    <cellStyle name="Normal 6 2 2 3 6 2 2 2 2" xfId="34392" xr:uid="{00000000-0005-0000-0000-000052110000}"/>
    <cellStyle name="Normal 6 2 2 3 6 2 2 2 3" xfId="51738" xr:uid="{00000000-0005-0000-0000-000053110000}"/>
    <cellStyle name="Normal 6 2 2 3 6 2 2 3" xfId="25719" xr:uid="{00000000-0005-0000-0000-000054110000}"/>
    <cellStyle name="Normal 6 2 2 3 6 2 2 4" xfId="43065" xr:uid="{00000000-0005-0000-0000-000055110000}"/>
    <cellStyle name="Normal 6 2 2 3 6 2 3" xfId="4397" xr:uid="{00000000-0005-0000-0000-000056110000}"/>
    <cellStyle name="Normal 6 2 2 3 6 2 3 2" xfId="13070" xr:uid="{00000000-0005-0000-0000-000057110000}"/>
    <cellStyle name="Normal 6 2 2 3 6 2 3 2 2" xfId="30423" xr:uid="{00000000-0005-0000-0000-000058110000}"/>
    <cellStyle name="Normal 6 2 2 3 6 2 3 2 3" xfId="47769" xr:uid="{00000000-0005-0000-0000-000059110000}"/>
    <cellStyle name="Normal 6 2 2 3 6 2 3 3" xfId="21750" xr:uid="{00000000-0005-0000-0000-00005A110000}"/>
    <cellStyle name="Normal 6 2 2 3 6 2 3 4" xfId="39096" xr:uid="{00000000-0005-0000-0000-00005B110000}"/>
    <cellStyle name="Normal 6 2 2 3 6 2 4" xfId="11257" xr:uid="{00000000-0005-0000-0000-00005C110000}"/>
    <cellStyle name="Normal 6 2 2 3 6 2 4 2" xfId="28610" xr:uid="{00000000-0005-0000-0000-00005D110000}"/>
    <cellStyle name="Normal 6 2 2 3 6 2 4 3" xfId="45956" xr:uid="{00000000-0005-0000-0000-00005E110000}"/>
    <cellStyle name="Normal 6 2 2 3 6 2 5" xfId="19937" xr:uid="{00000000-0005-0000-0000-00005F110000}"/>
    <cellStyle name="Normal 6 2 2 3 6 2 6" xfId="37283" xr:uid="{00000000-0005-0000-0000-000060110000}"/>
    <cellStyle name="Normal 6 2 2 3 6 3" xfId="1506" xr:uid="{00000000-0005-0000-0000-000061110000}"/>
    <cellStyle name="Normal 6 2 2 3 6 3 2" xfId="7288" xr:uid="{00000000-0005-0000-0000-000062110000}"/>
    <cellStyle name="Normal 6 2 2 3 6 3 2 2" xfId="15961" xr:uid="{00000000-0005-0000-0000-000063110000}"/>
    <cellStyle name="Normal 6 2 2 3 6 3 2 2 2" xfId="33314" xr:uid="{00000000-0005-0000-0000-000064110000}"/>
    <cellStyle name="Normal 6 2 2 3 6 3 2 2 3" xfId="50660" xr:uid="{00000000-0005-0000-0000-000065110000}"/>
    <cellStyle name="Normal 6 2 2 3 6 3 2 3" xfId="24641" xr:uid="{00000000-0005-0000-0000-000066110000}"/>
    <cellStyle name="Normal 6 2 2 3 6 3 2 4" xfId="41987" xr:uid="{00000000-0005-0000-0000-000067110000}"/>
    <cellStyle name="Normal 6 2 2 3 6 3 3" xfId="5132" xr:uid="{00000000-0005-0000-0000-000068110000}"/>
    <cellStyle name="Normal 6 2 2 3 6 3 3 2" xfId="13805" xr:uid="{00000000-0005-0000-0000-000069110000}"/>
    <cellStyle name="Normal 6 2 2 3 6 3 3 2 2" xfId="31158" xr:uid="{00000000-0005-0000-0000-00006A110000}"/>
    <cellStyle name="Normal 6 2 2 3 6 3 3 2 3" xfId="48504" xr:uid="{00000000-0005-0000-0000-00006B110000}"/>
    <cellStyle name="Normal 6 2 2 3 6 3 3 3" xfId="22485" xr:uid="{00000000-0005-0000-0000-00006C110000}"/>
    <cellStyle name="Normal 6 2 2 3 6 3 3 4" xfId="39831" xr:uid="{00000000-0005-0000-0000-00006D110000}"/>
    <cellStyle name="Normal 6 2 2 3 6 3 4" xfId="10179" xr:uid="{00000000-0005-0000-0000-00006E110000}"/>
    <cellStyle name="Normal 6 2 2 3 6 3 4 2" xfId="27532" xr:uid="{00000000-0005-0000-0000-00006F110000}"/>
    <cellStyle name="Normal 6 2 2 3 6 3 4 3" xfId="44878" xr:uid="{00000000-0005-0000-0000-000070110000}"/>
    <cellStyle name="Normal 6 2 2 3 6 3 5" xfId="18859" xr:uid="{00000000-0005-0000-0000-000071110000}"/>
    <cellStyle name="Normal 6 2 2 3 6 3 6" xfId="36205" xr:uid="{00000000-0005-0000-0000-000072110000}"/>
    <cellStyle name="Normal 6 2 2 3 6 4" xfId="6553" xr:uid="{00000000-0005-0000-0000-000073110000}"/>
    <cellStyle name="Normal 6 2 2 3 6 4 2" xfId="15226" xr:uid="{00000000-0005-0000-0000-000074110000}"/>
    <cellStyle name="Normal 6 2 2 3 6 4 2 2" xfId="32579" xr:uid="{00000000-0005-0000-0000-000075110000}"/>
    <cellStyle name="Normal 6 2 2 3 6 4 2 3" xfId="49925" xr:uid="{00000000-0005-0000-0000-000076110000}"/>
    <cellStyle name="Normal 6 2 2 3 6 4 3" xfId="23906" xr:uid="{00000000-0005-0000-0000-000077110000}"/>
    <cellStyle name="Normal 6 2 2 3 6 4 4" xfId="41252" xr:uid="{00000000-0005-0000-0000-000078110000}"/>
    <cellStyle name="Normal 6 2 2 3 6 5" xfId="3319" xr:uid="{00000000-0005-0000-0000-000079110000}"/>
    <cellStyle name="Normal 6 2 2 3 6 5 2" xfId="11992" xr:uid="{00000000-0005-0000-0000-00007A110000}"/>
    <cellStyle name="Normal 6 2 2 3 6 5 2 2" xfId="29345" xr:uid="{00000000-0005-0000-0000-00007B110000}"/>
    <cellStyle name="Normal 6 2 2 3 6 5 2 3" xfId="46691" xr:uid="{00000000-0005-0000-0000-00007C110000}"/>
    <cellStyle name="Normal 6 2 2 3 6 5 3" xfId="20672" xr:uid="{00000000-0005-0000-0000-00007D110000}"/>
    <cellStyle name="Normal 6 2 2 3 6 5 4" xfId="38018" xr:uid="{00000000-0005-0000-0000-00007E110000}"/>
    <cellStyle name="Normal 6 2 2 3 6 6" xfId="9444" xr:uid="{00000000-0005-0000-0000-00007F110000}"/>
    <cellStyle name="Normal 6 2 2 3 6 6 2" xfId="26797" xr:uid="{00000000-0005-0000-0000-000080110000}"/>
    <cellStyle name="Normal 6 2 2 3 6 6 3" xfId="44143" xr:uid="{00000000-0005-0000-0000-000081110000}"/>
    <cellStyle name="Normal 6 2 2 3 6 7" xfId="18124" xr:uid="{00000000-0005-0000-0000-000082110000}"/>
    <cellStyle name="Normal 6 2 2 3 6 8" xfId="35470" xr:uid="{00000000-0005-0000-0000-000083110000}"/>
    <cellStyle name="Normal 6 2 2 3 7" xfId="379" xr:uid="{00000000-0005-0000-0000-000084110000}"/>
    <cellStyle name="Normal 6 2 2 3 7 2" xfId="2192" xr:uid="{00000000-0005-0000-0000-000085110000}"/>
    <cellStyle name="Normal 6 2 2 3 7 2 2" xfId="7974" xr:uid="{00000000-0005-0000-0000-000086110000}"/>
    <cellStyle name="Normal 6 2 2 3 7 2 2 2" xfId="16647" xr:uid="{00000000-0005-0000-0000-000087110000}"/>
    <cellStyle name="Normal 6 2 2 3 7 2 2 2 2" xfId="34000" xr:uid="{00000000-0005-0000-0000-000088110000}"/>
    <cellStyle name="Normal 6 2 2 3 7 2 2 2 3" xfId="51346" xr:uid="{00000000-0005-0000-0000-000089110000}"/>
    <cellStyle name="Normal 6 2 2 3 7 2 2 3" xfId="25327" xr:uid="{00000000-0005-0000-0000-00008A110000}"/>
    <cellStyle name="Normal 6 2 2 3 7 2 2 4" xfId="42673" xr:uid="{00000000-0005-0000-0000-00008B110000}"/>
    <cellStyle name="Normal 6 2 2 3 7 2 3" xfId="5475" xr:uid="{00000000-0005-0000-0000-00008C110000}"/>
    <cellStyle name="Normal 6 2 2 3 7 2 3 2" xfId="14148" xr:uid="{00000000-0005-0000-0000-00008D110000}"/>
    <cellStyle name="Normal 6 2 2 3 7 2 3 2 2" xfId="31501" xr:uid="{00000000-0005-0000-0000-00008E110000}"/>
    <cellStyle name="Normal 6 2 2 3 7 2 3 2 3" xfId="48847" xr:uid="{00000000-0005-0000-0000-00008F110000}"/>
    <cellStyle name="Normal 6 2 2 3 7 2 3 3" xfId="22828" xr:uid="{00000000-0005-0000-0000-000090110000}"/>
    <cellStyle name="Normal 6 2 2 3 7 2 3 4" xfId="40174" xr:uid="{00000000-0005-0000-0000-000091110000}"/>
    <cellStyle name="Normal 6 2 2 3 7 2 4" xfId="10865" xr:uid="{00000000-0005-0000-0000-000092110000}"/>
    <cellStyle name="Normal 6 2 2 3 7 2 4 2" xfId="28218" xr:uid="{00000000-0005-0000-0000-000093110000}"/>
    <cellStyle name="Normal 6 2 2 3 7 2 4 3" xfId="45564" xr:uid="{00000000-0005-0000-0000-000094110000}"/>
    <cellStyle name="Normal 6 2 2 3 7 2 5" xfId="19545" xr:uid="{00000000-0005-0000-0000-000095110000}"/>
    <cellStyle name="Normal 6 2 2 3 7 2 6" xfId="36891" xr:uid="{00000000-0005-0000-0000-000096110000}"/>
    <cellStyle name="Normal 6 2 2 3 7 3" xfId="6161" xr:uid="{00000000-0005-0000-0000-000097110000}"/>
    <cellStyle name="Normal 6 2 2 3 7 3 2" xfId="14834" xr:uid="{00000000-0005-0000-0000-000098110000}"/>
    <cellStyle name="Normal 6 2 2 3 7 3 2 2" xfId="32187" xr:uid="{00000000-0005-0000-0000-000099110000}"/>
    <cellStyle name="Normal 6 2 2 3 7 3 2 3" xfId="49533" xr:uid="{00000000-0005-0000-0000-00009A110000}"/>
    <cellStyle name="Normal 6 2 2 3 7 3 3" xfId="23514" xr:uid="{00000000-0005-0000-0000-00009B110000}"/>
    <cellStyle name="Normal 6 2 2 3 7 3 4" xfId="40860" xr:uid="{00000000-0005-0000-0000-00009C110000}"/>
    <cellStyle name="Normal 6 2 2 3 7 4" xfId="4005" xr:uid="{00000000-0005-0000-0000-00009D110000}"/>
    <cellStyle name="Normal 6 2 2 3 7 4 2" xfId="12678" xr:uid="{00000000-0005-0000-0000-00009E110000}"/>
    <cellStyle name="Normal 6 2 2 3 7 4 2 2" xfId="30031" xr:uid="{00000000-0005-0000-0000-00009F110000}"/>
    <cellStyle name="Normal 6 2 2 3 7 4 2 3" xfId="47377" xr:uid="{00000000-0005-0000-0000-0000A0110000}"/>
    <cellStyle name="Normal 6 2 2 3 7 4 3" xfId="21358" xr:uid="{00000000-0005-0000-0000-0000A1110000}"/>
    <cellStyle name="Normal 6 2 2 3 7 4 4" xfId="38704" xr:uid="{00000000-0005-0000-0000-0000A2110000}"/>
    <cellStyle name="Normal 6 2 2 3 7 5" xfId="9052" xr:uid="{00000000-0005-0000-0000-0000A3110000}"/>
    <cellStyle name="Normal 6 2 2 3 7 5 2" xfId="26405" xr:uid="{00000000-0005-0000-0000-0000A4110000}"/>
    <cellStyle name="Normal 6 2 2 3 7 5 3" xfId="43751" xr:uid="{00000000-0005-0000-0000-0000A5110000}"/>
    <cellStyle name="Normal 6 2 2 3 7 6" xfId="17732" xr:uid="{00000000-0005-0000-0000-0000A6110000}"/>
    <cellStyle name="Normal 6 2 2 3 7 7" xfId="35078" xr:uid="{00000000-0005-0000-0000-0000A7110000}"/>
    <cellStyle name="Normal 6 2 2 3 8" xfId="1849" xr:uid="{00000000-0005-0000-0000-0000A8110000}"/>
    <cellStyle name="Normal 6 2 2 3 8 2" xfId="7631" xr:uid="{00000000-0005-0000-0000-0000A9110000}"/>
    <cellStyle name="Normal 6 2 2 3 8 2 2" xfId="16304" xr:uid="{00000000-0005-0000-0000-0000AA110000}"/>
    <cellStyle name="Normal 6 2 2 3 8 2 2 2" xfId="33657" xr:uid="{00000000-0005-0000-0000-0000AB110000}"/>
    <cellStyle name="Normal 6 2 2 3 8 2 2 3" xfId="51003" xr:uid="{00000000-0005-0000-0000-0000AC110000}"/>
    <cellStyle name="Normal 6 2 2 3 8 2 3" xfId="24984" xr:uid="{00000000-0005-0000-0000-0000AD110000}"/>
    <cellStyle name="Normal 6 2 2 3 8 2 4" xfId="42330" xr:uid="{00000000-0005-0000-0000-0000AE110000}"/>
    <cellStyle name="Normal 6 2 2 3 8 3" xfId="3662" xr:uid="{00000000-0005-0000-0000-0000AF110000}"/>
    <cellStyle name="Normal 6 2 2 3 8 3 2" xfId="12335" xr:uid="{00000000-0005-0000-0000-0000B0110000}"/>
    <cellStyle name="Normal 6 2 2 3 8 3 2 2" xfId="29688" xr:uid="{00000000-0005-0000-0000-0000B1110000}"/>
    <cellStyle name="Normal 6 2 2 3 8 3 2 3" xfId="47034" xr:uid="{00000000-0005-0000-0000-0000B2110000}"/>
    <cellStyle name="Normal 6 2 2 3 8 3 3" xfId="21015" xr:uid="{00000000-0005-0000-0000-0000B3110000}"/>
    <cellStyle name="Normal 6 2 2 3 8 3 4" xfId="38361" xr:uid="{00000000-0005-0000-0000-0000B4110000}"/>
    <cellStyle name="Normal 6 2 2 3 8 4" xfId="10522" xr:uid="{00000000-0005-0000-0000-0000B5110000}"/>
    <cellStyle name="Normal 6 2 2 3 8 4 2" xfId="27875" xr:uid="{00000000-0005-0000-0000-0000B6110000}"/>
    <cellStyle name="Normal 6 2 2 3 8 4 3" xfId="45221" xr:uid="{00000000-0005-0000-0000-0000B7110000}"/>
    <cellStyle name="Normal 6 2 2 3 8 5" xfId="19202" xr:uid="{00000000-0005-0000-0000-0000B8110000}"/>
    <cellStyle name="Normal 6 2 2 3 8 6" xfId="36548" xr:uid="{00000000-0005-0000-0000-0000B9110000}"/>
    <cellStyle name="Normal 6 2 2 3 9" xfId="1114" xr:uid="{00000000-0005-0000-0000-0000BA110000}"/>
    <cellStyle name="Normal 6 2 2 3 9 2" xfId="6896" xr:uid="{00000000-0005-0000-0000-0000BB110000}"/>
    <cellStyle name="Normal 6 2 2 3 9 2 2" xfId="15569" xr:uid="{00000000-0005-0000-0000-0000BC110000}"/>
    <cellStyle name="Normal 6 2 2 3 9 2 2 2" xfId="32922" xr:uid="{00000000-0005-0000-0000-0000BD110000}"/>
    <cellStyle name="Normal 6 2 2 3 9 2 2 3" xfId="50268" xr:uid="{00000000-0005-0000-0000-0000BE110000}"/>
    <cellStyle name="Normal 6 2 2 3 9 2 3" xfId="24249" xr:uid="{00000000-0005-0000-0000-0000BF110000}"/>
    <cellStyle name="Normal 6 2 2 3 9 2 4" xfId="41595" xr:uid="{00000000-0005-0000-0000-0000C0110000}"/>
    <cellStyle name="Normal 6 2 2 3 9 3" xfId="4740" xr:uid="{00000000-0005-0000-0000-0000C1110000}"/>
    <cellStyle name="Normal 6 2 2 3 9 3 2" xfId="13413" xr:uid="{00000000-0005-0000-0000-0000C2110000}"/>
    <cellStyle name="Normal 6 2 2 3 9 3 2 2" xfId="30766" xr:uid="{00000000-0005-0000-0000-0000C3110000}"/>
    <cellStyle name="Normal 6 2 2 3 9 3 2 3" xfId="48112" xr:uid="{00000000-0005-0000-0000-0000C4110000}"/>
    <cellStyle name="Normal 6 2 2 3 9 3 3" xfId="22093" xr:uid="{00000000-0005-0000-0000-0000C5110000}"/>
    <cellStyle name="Normal 6 2 2 3 9 3 4" xfId="39439" xr:uid="{00000000-0005-0000-0000-0000C6110000}"/>
    <cellStyle name="Normal 6 2 2 3 9 4" xfId="9787" xr:uid="{00000000-0005-0000-0000-0000C7110000}"/>
    <cellStyle name="Normal 6 2 2 3 9 4 2" xfId="27140" xr:uid="{00000000-0005-0000-0000-0000C8110000}"/>
    <cellStyle name="Normal 6 2 2 3 9 4 3" xfId="44486" xr:uid="{00000000-0005-0000-0000-0000C9110000}"/>
    <cellStyle name="Normal 6 2 2 3 9 5" xfId="18467" xr:uid="{00000000-0005-0000-0000-0000CA110000}"/>
    <cellStyle name="Normal 6 2 2 3 9 6" xfId="35813" xr:uid="{00000000-0005-0000-0000-0000CB110000}"/>
    <cellStyle name="Normal 6 2 2 4" xfId="64" xr:uid="{00000000-0005-0000-0000-0000CC110000}"/>
    <cellStyle name="Normal 6 2 2 4 10" xfId="8737" xr:uid="{00000000-0005-0000-0000-0000CD110000}"/>
    <cellStyle name="Normal 6 2 2 4 10 2" xfId="26090" xr:uid="{00000000-0005-0000-0000-0000CE110000}"/>
    <cellStyle name="Normal 6 2 2 4 10 3" xfId="43436" xr:uid="{00000000-0005-0000-0000-0000CF110000}"/>
    <cellStyle name="Normal 6 2 2 4 11" xfId="17417" xr:uid="{00000000-0005-0000-0000-0000D0110000}"/>
    <cellStyle name="Normal 6 2 2 4 12" xfId="34763" xr:uid="{00000000-0005-0000-0000-0000D1110000}"/>
    <cellStyle name="Normal 6 2 2 4 2" xfId="309" xr:uid="{00000000-0005-0000-0000-0000D2110000}"/>
    <cellStyle name="Normal 6 2 2 4 2 10" xfId="35008" xr:uid="{00000000-0005-0000-0000-0000D3110000}"/>
    <cellStyle name="Normal 6 2 2 4 2 2" xfId="1044" xr:uid="{00000000-0005-0000-0000-0000D4110000}"/>
    <cellStyle name="Normal 6 2 2 4 2 2 2" xfId="2857" xr:uid="{00000000-0005-0000-0000-0000D5110000}"/>
    <cellStyle name="Normal 6 2 2 4 2 2 2 2" xfId="8639" xr:uid="{00000000-0005-0000-0000-0000D6110000}"/>
    <cellStyle name="Normal 6 2 2 4 2 2 2 2 2" xfId="17312" xr:uid="{00000000-0005-0000-0000-0000D7110000}"/>
    <cellStyle name="Normal 6 2 2 4 2 2 2 2 2 2" xfId="34665" xr:uid="{00000000-0005-0000-0000-0000D8110000}"/>
    <cellStyle name="Normal 6 2 2 4 2 2 2 2 2 3" xfId="52011" xr:uid="{00000000-0005-0000-0000-0000D9110000}"/>
    <cellStyle name="Normal 6 2 2 4 2 2 2 2 3" xfId="25992" xr:uid="{00000000-0005-0000-0000-0000DA110000}"/>
    <cellStyle name="Normal 6 2 2 4 2 2 2 2 4" xfId="43338" xr:uid="{00000000-0005-0000-0000-0000DB110000}"/>
    <cellStyle name="Normal 6 2 2 4 2 2 2 3" xfId="4670" xr:uid="{00000000-0005-0000-0000-0000DC110000}"/>
    <cellStyle name="Normal 6 2 2 4 2 2 2 3 2" xfId="13343" xr:uid="{00000000-0005-0000-0000-0000DD110000}"/>
    <cellStyle name="Normal 6 2 2 4 2 2 2 3 2 2" xfId="30696" xr:uid="{00000000-0005-0000-0000-0000DE110000}"/>
    <cellStyle name="Normal 6 2 2 4 2 2 2 3 2 3" xfId="48042" xr:uid="{00000000-0005-0000-0000-0000DF110000}"/>
    <cellStyle name="Normal 6 2 2 4 2 2 2 3 3" xfId="22023" xr:uid="{00000000-0005-0000-0000-0000E0110000}"/>
    <cellStyle name="Normal 6 2 2 4 2 2 2 3 4" xfId="39369" xr:uid="{00000000-0005-0000-0000-0000E1110000}"/>
    <cellStyle name="Normal 6 2 2 4 2 2 2 4" xfId="11530" xr:uid="{00000000-0005-0000-0000-0000E2110000}"/>
    <cellStyle name="Normal 6 2 2 4 2 2 2 4 2" xfId="28883" xr:uid="{00000000-0005-0000-0000-0000E3110000}"/>
    <cellStyle name="Normal 6 2 2 4 2 2 2 4 3" xfId="46229" xr:uid="{00000000-0005-0000-0000-0000E4110000}"/>
    <cellStyle name="Normal 6 2 2 4 2 2 2 5" xfId="20210" xr:uid="{00000000-0005-0000-0000-0000E5110000}"/>
    <cellStyle name="Normal 6 2 2 4 2 2 2 6" xfId="37556" xr:uid="{00000000-0005-0000-0000-0000E6110000}"/>
    <cellStyle name="Normal 6 2 2 4 2 2 3" xfId="1779" xr:uid="{00000000-0005-0000-0000-0000E7110000}"/>
    <cellStyle name="Normal 6 2 2 4 2 2 3 2" xfId="7561" xr:uid="{00000000-0005-0000-0000-0000E8110000}"/>
    <cellStyle name="Normal 6 2 2 4 2 2 3 2 2" xfId="16234" xr:uid="{00000000-0005-0000-0000-0000E9110000}"/>
    <cellStyle name="Normal 6 2 2 4 2 2 3 2 2 2" xfId="33587" xr:uid="{00000000-0005-0000-0000-0000EA110000}"/>
    <cellStyle name="Normal 6 2 2 4 2 2 3 2 2 3" xfId="50933" xr:uid="{00000000-0005-0000-0000-0000EB110000}"/>
    <cellStyle name="Normal 6 2 2 4 2 2 3 2 3" xfId="24914" xr:uid="{00000000-0005-0000-0000-0000EC110000}"/>
    <cellStyle name="Normal 6 2 2 4 2 2 3 2 4" xfId="42260" xr:uid="{00000000-0005-0000-0000-0000ED110000}"/>
    <cellStyle name="Normal 6 2 2 4 2 2 3 3" xfId="5405" xr:uid="{00000000-0005-0000-0000-0000EE110000}"/>
    <cellStyle name="Normal 6 2 2 4 2 2 3 3 2" xfId="14078" xr:uid="{00000000-0005-0000-0000-0000EF110000}"/>
    <cellStyle name="Normal 6 2 2 4 2 2 3 3 2 2" xfId="31431" xr:uid="{00000000-0005-0000-0000-0000F0110000}"/>
    <cellStyle name="Normal 6 2 2 4 2 2 3 3 2 3" xfId="48777" xr:uid="{00000000-0005-0000-0000-0000F1110000}"/>
    <cellStyle name="Normal 6 2 2 4 2 2 3 3 3" xfId="22758" xr:uid="{00000000-0005-0000-0000-0000F2110000}"/>
    <cellStyle name="Normal 6 2 2 4 2 2 3 3 4" xfId="40104" xr:uid="{00000000-0005-0000-0000-0000F3110000}"/>
    <cellStyle name="Normal 6 2 2 4 2 2 3 4" xfId="10452" xr:uid="{00000000-0005-0000-0000-0000F4110000}"/>
    <cellStyle name="Normal 6 2 2 4 2 2 3 4 2" xfId="27805" xr:uid="{00000000-0005-0000-0000-0000F5110000}"/>
    <cellStyle name="Normal 6 2 2 4 2 2 3 4 3" xfId="45151" xr:uid="{00000000-0005-0000-0000-0000F6110000}"/>
    <cellStyle name="Normal 6 2 2 4 2 2 3 5" xfId="19132" xr:uid="{00000000-0005-0000-0000-0000F7110000}"/>
    <cellStyle name="Normal 6 2 2 4 2 2 3 6" xfId="36478" xr:uid="{00000000-0005-0000-0000-0000F8110000}"/>
    <cellStyle name="Normal 6 2 2 4 2 2 4" xfId="6826" xr:uid="{00000000-0005-0000-0000-0000F9110000}"/>
    <cellStyle name="Normal 6 2 2 4 2 2 4 2" xfId="15499" xr:uid="{00000000-0005-0000-0000-0000FA110000}"/>
    <cellStyle name="Normal 6 2 2 4 2 2 4 2 2" xfId="32852" xr:uid="{00000000-0005-0000-0000-0000FB110000}"/>
    <cellStyle name="Normal 6 2 2 4 2 2 4 2 3" xfId="50198" xr:uid="{00000000-0005-0000-0000-0000FC110000}"/>
    <cellStyle name="Normal 6 2 2 4 2 2 4 3" xfId="24179" xr:uid="{00000000-0005-0000-0000-0000FD110000}"/>
    <cellStyle name="Normal 6 2 2 4 2 2 4 4" xfId="41525" xr:uid="{00000000-0005-0000-0000-0000FE110000}"/>
    <cellStyle name="Normal 6 2 2 4 2 2 5" xfId="3592" xr:uid="{00000000-0005-0000-0000-0000FF110000}"/>
    <cellStyle name="Normal 6 2 2 4 2 2 5 2" xfId="12265" xr:uid="{00000000-0005-0000-0000-000000120000}"/>
    <cellStyle name="Normal 6 2 2 4 2 2 5 2 2" xfId="29618" xr:uid="{00000000-0005-0000-0000-000001120000}"/>
    <cellStyle name="Normal 6 2 2 4 2 2 5 2 3" xfId="46964" xr:uid="{00000000-0005-0000-0000-000002120000}"/>
    <cellStyle name="Normal 6 2 2 4 2 2 5 3" xfId="20945" xr:uid="{00000000-0005-0000-0000-000003120000}"/>
    <cellStyle name="Normal 6 2 2 4 2 2 5 4" xfId="38291" xr:uid="{00000000-0005-0000-0000-000004120000}"/>
    <cellStyle name="Normal 6 2 2 4 2 2 6" xfId="9717" xr:uid="{00000000-0005-0000-0000-000005120000}"/>
    <cellStyle name="Normal 6 2 2 4 2 2 6 2" xfId="27070" xr:uid="{00000000-0005-0000-0000-000006120000}"/>
    <cellStyle name="Normal 6 2 2 4 2 2 6 3" xfId="44416" xr:uid="{00000000-0005-0000-0000-000007120000}"/>
    <cellStyle name="Normal 6 2 2 4 2 2 7" xfId="18397" xr:uid="{00000000-0005-0000-0000-000008120000}"/>
    <cellStyle name="Normal 6 2 2 4 2 2 8" xfId="35743" xr:uid="{00000000-0005-0000-0000-000009120000}"/>
    <cellStyle name="Normal 6 2 2 4 2 3" xfId="554" xr:uid="{00000000-0005-0000-0000-00000A120000}"/>
    <cellStyle name="Normal 6 2 2 4 2 3 2" xfId="2367" xr:uid="{00000000-0005-0000-0000-00000B120000}"/>
    <cellStyle name="Normal 6 2 2 4 2 3 2 2" xfId="8149" xr:uid="{00000000-0005-0000-0000-00000C120000}"/>
    <cellStyle name="Normal 6 2 2 4 2 3 2 2 2" xfId="16822" xr:uid="{00000000-0005-0000-0000-00000D120000}"/>
    <cellStyle name="Normal 6 2 2 4 2 3 2 2 2 2" xfId="34175" xr:uid="{00000000-0005-0000-0000-00000E120000}"/>
    <cellStyle name="Normal 6 2 2 4 2 3 2 2 2 3" xfId="51521" xr:uid="{00000000-0005-0000-0000-00000F120000}"/>
    <cellStyle name="Normal 6 2 2 4 2 3 2 2 3" xfId="25502" xr:uid="{00000000-0005-0000-0000-000010120000}"/>
    <cellStyle name="Normal 6 2 2 4 2 3 2 2 4" xfId="42848" xr:uid="{00000000-0005-0000-0000-000011120000}"/>
    <cellStyle name="Normal 6 2 2 4 2 3 2 3" xfId="5650" xr:uid="{00000000-0005-0000-0000-000012120000}"/>
    <cellStyle name="Normal 6 2 2 4 2 3 2 3 2" xfId="14323" xr:uid="{00000000-0005-0000-0000-000013120000}"/>
    <cellStyle name="Normal 6 2 2 4 2 3 2 3 2 2" xfId="31676" xr:uid="{00000000-0005-0000-0000-000014120000}"/>
    <cellStyle name="Normal 6 2 2 4 2 3 2 3 2 3" xfId="49022" xr:uid="{00000000-0005-0000-0000-000015120000}"/>
    <cellStyle name="Normal 6 2 2 4 2 3 2 3 3" xfId="23003" xr:uid="{00000000-0005-0000-0000-000016120000}"/>
    <cellStyle name="Normal 6 2 2 4 2 3 2 3 4" xfId="40349" xr:uid="{00000000-0005-0000-0000-000017120000}"/>
    <cellStyle name="Normal 6 2 2 4 2 3 2 4" xfId="11040" xr:uid="{00000000-0005-0000-0000-000018120000}"/>
    <cellStyle name="Normal 6 2 2 4 2 3 2 4 2" xfId="28393" xr:uid="{00000000-0005-0000-0000-000019120000}"/>
    <cellStyle name="Normal 6 2 2 4 2 3 2 4 3" xfId="45739" xr:uid="{00000000-0005-0000-0000-00001A120000}"/>
    <cellStyle name="Normal 6 2 2 4 2 3 2 5" xfId="19720" xr:uid="{00000000-0005-0000-0000-00001B120000}"/>
    <cellStyle name="Normal 6 2 2 4 2 3 2 6" xfId="37066" xr:uid="{00000000-0005-0000-0000-00001C120000}"/>
    <cellStyle name="Normal 6 2 2 4 2 3 3" xfId="6336" xr:uid="{00000000-0005-0000-0000-00001D120000}"/>
    <cellStyle name="Normal 6 2 2 4 2 3 3 2" xfId="15009" xr:uid="{00000000-0005-0000-0000-00001E120000}"/>
    <cellStyle name="Normal 6 2 2 4 2 3 3 2 2" xfId="32362" xr:uid="{00000000-0005-0000-0000-00001F120000}"/>
    <cellStyle name="Normal 6 2 2 4 2 3 3 2 3" xfId="49708" xr:uid="{00000000-0005-0000-0000-000020120000}"/>
    <cellStyle name="Normal 6 2 2 4 2 3 3 3" xfId="23689" xr:uid="{00000000-0005-0000-0000-000021120000}"/>
    <cellStyle name="Normal 6 2 2 4 2 3 3 4" xfId="41035" xr:uid="{00000000-0005-0000-0000-000022120000}"/>
    <cellStyle name="Normal 6 2 2 4 2 3 4" xfId="4180" xr:uid="{00000000-0005-0000-0000-000023120000}"/>
    <cellStyle name="Normal 6 2 2 4 2 3 4 2" xfId="12853" xr:uid="{00000000-0005-0000-0000-000024120000}"/>
    <cellStyle name="Normal 6 2 2 4 2 3 4 2 2" xfId="30206" xr:uid="{00000000-0005-0000-0000-000025120000}"/>
    <cellStyle name="Normal 6 2 2 4 2 3 4 2 3" xfId="47552" xr:uid="{00000000-0005-0000-0000-000026120000}"/>
    <cellStyle name="Normal 6 2 2 4 2 3 4 3" xfId="21533" xr:uid="{00000000-0005-0000-0000-000027120000}"/>
    <cellStyle name="Normal 6 2 2 4 2 3 4 4" xfId="38879" xr:uid="{00000000-0005-0000-0000-000028120000}"/>
    <cellStyle name="Normal 6 2 2 4 2 3 5" xfId="9227" xr:uid="{00000000-0005-0000-0000-000029120000}"/>
    <cellStyle name="Normal 6 2 2 4 2 3 5 2" xfId="26580" xr:uid="{00000000-0005-0000-0000-00002A120000}"/>
    <cellStyle name="Normal 6 2 2 4 2 3 5 3" xfId="43926" xr:uid="{00000000-0005-0000-0000-00002B120000}"/>
    <cellStyle name="Normal 6 2 2 4 2 3 6" xfId="17907" xr:uid="{00000000-0005-0000-0000-00002C120000}"/>
    <cellStyle name="Normal 6 2 2 4 2 3 7" xfId="35253" xr:uid="{00000000-0005-0000-0000-00002D120000}"/>
    <cellStyle name="Normal 6 2 2 4 2 4" xfId="2122" xr:uid="{00000000-0005-0000-0000-00002E120000}"/>
    <cellStyle name="Normal 6 2 2 4 2 4 2" xfId="7904" xr:uid="{00000000-0005-0000-0000-00002F120000}"/>
    <cellStyle name="Normal 6 2 2 4 2 4 2 2" xfId="16577" xr:uid="{00000000-0005-0000-0000-000030120000}"/>
    <cellStyle name="Normal 6 2 2 4 2 4 2 2 2" xfId="33930" xr:uid="{00000000-0005-0000-0000-000031120000}"/>
    <cellStyle name="Normal 6 2 2 4 2 4 2 2 3" xfId="51276" xr:uid="{00000000-0005-0000-0000-000032120000}"/>
    <cellStyle name="Normal 6 2 2 4 2 4 2 3" xfId="25257" xr:uid="{00000000-0005-0000-0000-000033120000}"/>
    <cellStyle name="Normal 6 2 2 4 2 4 2 4" xfId="42603" xr:uid="{00000000-0005-0000-0000-000034120000}"/>
    <cellStyle name="Normal 6 2 2 4 2 4 3" xfId="3935" xr:uid="{00000000-0005-0000-0000-000035120000}"/>
    <cellStyle name="Normal 6 2 2 4 2 4 3 2" xfId="12608" xr:uid="{00000000-0005-0000-0000-000036120000}"/>
    <cellStyle name="Normal 6 2 2 4 2 4 3 2 2" xfId="29961" xr:uid="{00000000-0005-0000-0000-000037120000}"/>
    <cellStyle name="Normal 6 2 2 4 2 4 3 2 3" xfId="47307" xr:uid="{00000000-0005-0000-0000-000038120000}"/>
    <cellStyle name="Normal 6 2 2 4 2 4 3 3" xfId="21288" xr:uid="{00000000-0005-0000-0000-000039120000}"/>
    <cellStyle name="Normal 6 2 2 4 2 4 3 4" xfId="38634" xr:uid="{00000000-0005-0000-0000-00003A120000}"/>
    <cellStyle name="Normal 6 2 2 4 2 4 4" xfId="10795" xr:uid="{00000000-0005-0000-0000-00003B120000}"/>
    <cellStyle name="Normal 6 2 2 4 2 4 4 2" xfId="28148" xr:uid="{00000000-0005-0000-0000-00003C120000}"/>
    <cellStyle name="Normal 6 2 2 4 2 4 4 3" xfId="45494" xr:uid="{00000000-0005-0000-0000-00003D120000}"/>
    <cellStyle name="Normal 6 2 2 4 2 4 5" xfId="19475" xr:uid="{00000000-0005-0000-0000-00003E120000}"/>
    <cellStyle name="Normal 6 2 2 4 2 4 6" xfId="36821" xr:uid="{00000000-0005-0000-0000-00003F120000}"/>
    <cellStyle name="Normal 6 2 2 4 2 5" xfId="1289" xr:uid="{00000000-0005-0000-0000-000040120000}"/>
    <cellStyle name="Normal 6 2 2 4 2 5 2" xfId="7071" xr:uid="{00000000-0005-0000-0000-000041120000}"/>
    <cellStyle name="Normal 6 2 2 4 2 5 2 2" xfId="15744" xr:uid="{00000000-0005-0000-0000-000042120000}"/>
    <cellStyle name="Normal 6 2 2 4 2 5 2 2 2" xfId="33097" xr:uid="{00000000-0005-0000-0000-000043120000}"/>
    <cellStyle name="Normal 6 2 2 4 2 5 2 2 3" xfId="50443" xr:uid="{00000000-0005-0000-0000-000044120000}"/>
    <cellStyle name="Normal 6 2 2 4 2 5 2 3" xfId="24424" xr:uid="{00000000-0005-0000-0000-000045120000}"/>
    <cellStyle name="Normal 6 2 2 4 2 5 2 4" xfId="41770" xr:uid="{00000000-0005-0000-0000-000046120000}"/>
    <cellStyle name="Normal 6 2 2 4 2 5 3" xfId="4915" xr:uid="{00000000-0005-0000-0000-000047120000}"/>
    <cellStyle name="Normal 6 2 2 4 2 5 3 2" xfId="13588" xr:uid="{00000000-0005-0000-0000-000048120000}"/>
    <cellStyle name="Normal 6 2 2 4 2 5 3 2 2" xfId="30941" xr:uid="{00000000-0005-0000-0000-000049120000}"/>
    <cellStyle name="Normal 6 2 2 4 2 5 3 2 3" xfId="48287" xr:uid="{00000000-0005-0000-0000-00004A120000}"/>
    <cellStyle name="Normal 6 2 2 4 2 5 3 3" xfId="22268" xr:uid="{00000000-0005-0000-0000-00004B120000}"/>
    <cellStyle name="Normal 6 2 2 4 2 5 3 4" xfId="39614" xr:uid="{00000000-0005-0000-0000-00004C120000}"/>
    <cellStyle name="Normal 6 2 2 4 2 5 4" xfId="9962" xr:uid="{00000000-0005-0000-0000-00004D120000}"/>
    <cellStyle name="Normal 6 2 2 4 2 5 4 2" xfId="27315" xr:uid="{00000000-0005-0000-0000-00004E120000}"/>
    <cellStyle name="Normal 6 2 2 4 2 5 4 3" xfId="44661" xr:uid="{00000000-0005-0000-0000-00004F120000}"/>
    <cellStyle name="Normal 6 2 2 4 2 5 5" xfId="18642" xr:uid="{00000000-0005-0000-0000-000050120000}"/>
    <cellStyle name="Normal 6 2 2 4 2 5 6" xfId="35988" xr:uid="{00000000-0005-0000-0000-000051120000}"/>
    <cellStyle name="Normal 6 2 2 4 2 6" xfId="6091" xr:uid="{00000000-0005-0000-0000-000052120000}"/>
    <cellStyle name="Normal 6 2 2 4 2 6 2" xfId="14764" xr:uid="{00000000-0005-0000-0000-000053120000}"/>
    <cellStyle name="Normal 6 2 2 4 2 6 2 2" xfId="32117" xr:uid="{00000000-0005-0000-0000-000054120000}"/>
    <cellStyle name="Normal 6 2 2 4 2 6 2 3" xfId="49463" xr:uid="{00000000-0005-0000-0000-000055120000}"/>
    <cellStyle name="Normal 6 2 2 4 2 6 3" xfId="23444" xr:uid="{00000000-0005-0000-0000-000056120000}"/>
    <cellStyle name="Normal 6 2 2 4 2 6 4" xfId="40790" xr:uid="{00000000-0005-0000-0000-000057120000}"/>
    <cellStyle name="Normal 6 2 2 4 2 7" xfId="3102" xr:uid="{00000000-0005-0000-0000-000058120000}"/>
    <cellStyle name="Normal 6 2 2 4 2 7 2" xfId="11775" xr:uid="{00000000-0005-0000-0000-000059120000}"/>
    <cellStyle name="Normal 6 2 2 4 2 7 2 2" xfId="29128" xr:uid="{00000000-0005-0000-0000-00005A120000}"/>
    <cellStyle name="Normal 6 2 2 4 2 7 2 3" xfId="46474" xr:uid="{00000000-0005-0000-0000-00005B120000}"/>
    <cellStyle name="Normal 6 2 2 4 2 7 3" xfId="20455" xr:uid="{00000000-0005-0000-0000-00005C120000}"/>
    <cellStyle name="Normal 6 2 2 4 2 7 4" xfId="37801" xr:uid="{00000000-0005-0000-0000-00005D120000}"/>
    <cellStyle name="Normal 6 2 2 4 2 8" xfId="8982" xr:uid="{00000000-0005-0000-0000-00005E120000}"/>
    <cellStyle name="Normal 6 2 2 4 2 8 2" xfId="26335" xr:uid="{00000000-0005-0000-0000-00005F120000}"/>
    <cellStyle name="Normal 6 2 2 4 2 8 3" xfId="43681" xr:uid="{00000000-0005-0000-0000-000060120000}"/>
    <cellStyle name="Normal 6 2 2 4 2 9" xfId="17662" xr:uid="{00000000-0005-0000-0000-000061120000}"/>
    <cellStyle name="Normal 6 2 2 4 3" xfId="211" xr:uid="{00000000-0005-0000-0000-000062120000}"/>
    <cellStyle name="Normal 6 2 2 4 3 10" xfId="34910" xr:uid="{00000000-0005-0000-0000-000063120000}"/>
    <cellStyle name="Normal 6 2 2 4 3 2" xfId="946" xr:uid="{00000000-0005-0000-0000-000064120000}"/>
    <cellStyle name="Normal 6 2 2 4 3 2 2" xfId="2759" xr:uid="{00000000-0005-0000-0000-000065120000}"/>
    <cellStyle name="Normal 6 2 2 4 3 2 2 2" xfId="8541" xr:uid="{00000000-0005-0000-0000-000066120000}"/>
    <cellStyle name="Normal 6 2 2 4 3 2 2 2 2" xfId="17214" xr:uid="{00000000-0005-0000-0000-000067120000}"/>
    <cellStyle name="Normal 6 2 2 4 3 2 2 2 2 2" xfId="34567" xr:uid="{00000000-0005-0000-0000-000068120000}"/>
    <cellStyle name="Normal 6 2 2 4 3 2 2 2 2 3" xfId="51913" xr:uid="{00000000-0005-0000-0000-000069120000}"/>
    <cellStyle name="Normal 6 2 2 4 3 2 2 2 3" xfId="25894" xr:uid="{00000000-0005-0000-0000-00006A120000}"/>
    <cellStyle name="Normal 6 2 2 4 3 2 2 2 4" xfId="43240" xr:uid="{00000000-0005-0000-0000-00006B120000}"/>
    <cellStyle name="Normal 6 2 2 4 3 2 2 3" xfId="4572" xr:uid="{00000000-0005-0000-0000-00006C120000}"/>
    <cellStyle name="Normal 6 2 2 4 3 2 2 3 2" xfId="13245" xr:uid="{00000000-0005-0000-0000-00006D120000}"/>
    <cellStyle name="Normal 6 2 2 4 3 2 2 3 2 2" xfId="30598" xr:uid="{00000000-0005-0000-0000-00006E120000}"/>
    <cellStyle name="Normal 6 2 2 4 3 2 2 3 2 3" xfId="47944" xr:uid="{00000000-0005-0000-0000-00006F120000}"/>
    <cellStyle name="Normal 6 2 2 4 3 2 2 3 3" xfId="21925" xr:uid="{00000000-0005-0000-0000-000070120000}"/>
    <cellStyle name="Normal 6 2 2 4 3 2 2 3 4" xfId="39271" xr:uid="{00000000-0005-0000-0000-000071120000}"/>
    <cellStyle name="Normal 6 2 2 4 3 2 2 4" xfId="11432" xr:uid="{00000000-0005-0000-0000-000072120000}"/>
    <cellStyle name="Normal 6 2 2 4 3 2 2 4 2" xfId="28785" xr:uid="{00000000-0005-0000-0000-000073120000}"/>
    <cellStyle name="Normal 6 2 2 4 3 2 2 4 3" xfId="46131" xr:uid="{00000000-0005-0000-0000-000074120000}"/>
    <cellStyle name="Normal 6 2 2 4 3 2 2 5" xfId="20112" xr:uid="{00000000-0005-0000-0000-000075120000}"/>
    <cellStyle name="Normal 6 2 2 4 3 2 2 6" xfId="37458" xr:uid="{00000000-0005-0000-0000-000076120000}"/>
    <cellStyle name="Normal 6 2 2 4 3 2 3" xfId="1681" xr:uid="{00000000-0005-0000-0000-000077120000}"/>
    <cellStyle name="Normal 6 2 2 4 3 2 3 2" xfId="7463" xr:uid="{00000000-0005-0000-0000-000078120000}"/>
    <cellStyle name="Normal 6 2 2 4 3 2 3 2 2" xfId="16136" xr:uid="{00000000-0005-0000-0000-000079120000}"/>
    <cellStyle name="Normal 6 2 2 4 3 2 3 2 2 2" xfId="33489" xr:uid="{00000000-0005-0000-0000-00007A120000}"/>
    <cellStyle name="Normal 6 2 2 4 3 2 3 2 2 3" xfId="50835" xr:uid="{00000000-0005-0000-0000-00007B120000}"/>
    <cellStyle name="Normal 6 2 2 4 3 2 3 2 3" xfId="24816" xr:uid="{00000000-0005-0000-0000-00007C120000}"/>
    <cellStyle name="Normal 6 2 2 4 3 2 3 2 4" xfId="42162" xr:uid="{00000000-0005-0000-0000-00007D120000}"/>
    <cellStyle name="Normal 6 2 2 4 3 2 3 3" xfId="5307" xr:uid="{00000000-0005-0000-0000-00007E120000}"/>
    <cellStyle name="Normal 6 2 2 4 3 2 3 3 2" xfId="13980" xr:uid="{00000000-0005-0000-0000-00007F120000}"/>
    <cellStyle name="Normal 6 2 2 4 3 2 3 3 2 2" xfId="31333" xr:uid="{00000000-0005-0000-0000-000080120000}"/>
    <cellStyle name="Normal 6 2 2 4 3 2 3 3 2 3" xfId="48679" xr:uid="{00000000-0005-0000-0000-000081120000}"/>
    <cellStyle name="Normal 6 2 2 4 3 2 3 3 3" xfId="22660" xr:uid="{00000000-0005-0000-0000-000082120000}"/>
    <cellStyle name="Normal 6 2 2 4 3 2 3 3 4" xfId="40006" xr:uid="{00000000-0005-0000-0000-000083120000}"/>
    <cellStyle name="Normal 6 2 2 4 3 2 3 4" xfId="10354" xr:uid="{00000000-0005-0000-0000-000084120000}"/>
    <cellStyle name="Normal 6 2 2 4 3 2 3 4 2" xfId="27707" xr:uid="{00000000-0005-0000-0000-000085120000}"/>
    <cellStyle name="Normal 6 2 2 4 3 2 3 4 3" xfId="45053" xr:uid="{00000000-0005-0000-0000-000086120000}"/>
    <cellStyle name="Normal 6 2 2 4 3 2 3 5" xfId="19034" xr:uid="{00000000-0005-0000-0000-000087120000}"/>
    <cellStyle name="Normal 6 2 2 4 3 2 3 6" xfId="36380" xr:uid="{00000000-0005-0000-0000-000088120000}"/>
    <cellStyle name="Normal 6 2 2 4 3 2 4" xfId="6728" xr:uid="{00000000-0005-0000-0000-000089120000}"/>
    <cellStyle name="Normal 6 2 2 4 3 2 4 2" xfId="15401" xr:uid="{00000000-0005-0000-0000-00008A120000}"/>
    <cellStyle name="Normal 6 2 2 4 3 2 4 2 2" xfId="32754" xr:uid="{00000000-0005-0000-0000-00008B120000}"/>
    <cellStyle name="Normal 6 2 2 4 3 2 4 2 3" xfId="50100" xr:uid="{00000000-0005-0000-0000-00008C120000}"/>
    <cellStyle name="Normal 6 2 2 4 3 2 4 3" xfId="24081" xr:uid="{00000000-0005-0000-0000-00008D120000}"/>
    <cellStyle name="Normal 6 2 2 4 3 2 4 4" xfId="41427" xr:uid="{00000000-0005-0000-0000-00008E120000}"/>
    <cellStyle name="Normal 6 2 2 4 3 2 5" xfId="3494" xr:uid="{00000000-0005-0000-0000-00008F120000}"/>
    <cellStyle name="Normal 6 2 2 4 3 2 5 2" xfId="12167" xr:uid="{00000000-0005-0000-0000-000090120000}"/>
    <cellStyle name="Normal 6 2 2 4 3 2 5 2 2" xfId="29520" xr:uid="{00000000-0005-0000-0000-000091120000}"/>
    <cellStyle name="Normal 6 2 2 4 3 2 5 2 3" xfId="46866" xr:uid="{00000000-0005-0000-0000-000092120000}"/>
    <cellStyle name="Normal 6 2 2 4 3 2 5 3" xfId="20847" xr:uid="{00000000-0005-0000-0000-000093120000}"/>
    <cellStyle name="Normal 6 2 2 4 3 2 5 4" xfId="38193" xr:uid="{00000000-0005-0000-0000-000094120000}"/>
    <cellStyle name="Normal 6 2 2 4 3 2 6" xfId="9619" xr:uid="{00000000-0005-0000-0000-000095120000}"/>
    <cellStyle name="Normal 6 2 2 4 3 2 6 2" xfId="26972" xr:uid="{00000000-0005-0000-0000-000096120000}"/>
    <cellStyle name="Normal 6 2 2 4 3 2 6 3" xfId="44318" xr:uid="{00000000-0005-0000-0000-000097120000}"/>
    <cellStyle name="Normal 6 2 2 4 3 2 7" xfId="18299" xr:uid="{00000000-0005-0000-0000-000098120000}"/>
    <cellStyle name="Normal 6 2 2 4 3 2 8" xfId="35645" xr:uid="{00000000-0005-0000-0000-000099120000}"/>
    <cellStyle name="Normal 6 2 2 4 3 3" xfId="701" xr:uid="{00000000-0005-0000-0000-00009A120000}"/>
    <cellStyle name="Normal 6 2 2 4 3 3 2" xfId="2514" xr:uid="{00000000-0005-0000-0000-00009B120000}"/>
    <cellStyle name="Normal 6 2 2 4 3 3 2 2" xfId="8296" xr:uid="{00000000-0005-0000-0000-00009C120000}"/>
    <cellStyle name="Normal 6 2 2 4 3 3 2 2 2" xfId="16969" xr:uid="{00000000-0005-0000-0000-00009D120000}"/>
    <cellStyle name="Normal 6 2 2 4 3 3 2 2 2 2" xfId="34322" xr:uid="{00000000-0005-0000-0000-00009E120000}"/>
    <cellStyle name="Normal 6 2 2 4 3 3 2 2 2 3" xfId="51668" xr:uid="{00000000-0005-0000-0000-00009F120000}"/>
    <cellStyle name="Normal 6 2 2 4 3 3 2 2 3" xfId="25649" xr:uid="{00000000-0005-0000-0000-0000A0120000}"/>
    <cellStyle name="Normal 6 2 2 4 3 3 2 2 4" xfId="42995" xr:uid="{00000000-0005-0000-0000-0000A1120000}"/>
    <cellStyle name="Normal 6 2 2 4 3 3 2 3" xfId="5748" xr:uid="{00000000-0005-0000-0000-0000A2120000}"/>
    <cellStyle name="Normal 6 2 2 4 3 3 2 3 2" xfId="14421" xr:uid="{00000000-0005-0000-0000-0000A3120000}"/>
    <cellStyle name="Normal 6 2 2 4 3 3 2 3 2 2" xfId="31774" xr:uid="{00000000-0005-0000-0000-0000A4120000}"/>
    <cellStyle name="Normal 6 2 2 4 3 3 2 3 2 3" xfId="49120" xr:uid="{00000000-0005-0000-0000-0000A5120000}"/>
    <cellStyle name="Normal 6 2 2 4 3 3 2 3 3" xfId="23101" xr:uid="{00000000-0005-0000-0000-0000A6120000}"/>
    <cellStyle name="Normal 6 2 2 4 3 3 2 3 4" xfId="40447" xr:uid="{00000000-0005-0000-0000-0000A7120000}"/>
    <cellStyle name="Normal 6 2 2 4 3 3 2 4" xfId="11187" xr:uid="{00000000-0005-0000-0000-0000A8120000}"/>
    <cellStyle name="Normal 6 2 2 4 3 3 2 4 2" xfId="28540" xr:uid="{00000000-0005-0000-0000-0000A9120000}"/>
    <cellStyle name="Normal 6 2 2 4 3 3 2 4 3" xfId="45886" xr:uid="{00000000-0005-0000-0000-0000AA120000}"/>
    <cellStyle name="Normal 6 2 2 4 3 3 2 5" xfId="19867" xr:uid="{00000000-0005-0000-0000-0000AB120000}"/>
    <cellStyle name="Normal 6 2 2 4 3 3 2 6" xfId="37213" xr:uid="{00000000-0005-0000-0000-0000AC120000}"/>
    <cellStyle name="Normal 6 2 2 4 3 3 3" xfId="6483" xr:uid="{00000000-0005-0000-0000-0000AD120000}"/>
    <cellStyle name="Normal 6 2 2 4 3 3 3 2" xfId="15156" xr:uid="{00000000-0005-0000-0000-0000AE120000}"/>
    <cellStyle name="Normal 6 2 2 4 3 3 3 2 2" xfId="32509" xr:uid="{00000000-0005-0000-0000-0000AF120000}"/>
    <cellStyle name="Normal 6 2 2 4 3 3 3 2 3" xfId="49855" xr:uid="{00000000-0005-0000-0000-0000B0120000}"/>
    <cellStyle name="Normal 6 2 2 4 3 3 3 3" xfId="23836" xr:uid="{00000000-0005-0000-0000-0000B1120000}"/>
    <cellStyle name="Normal 6 2 2 4 3 3 3 4" xfId="41182" xr:uid="{00000000-0005-0000-0000-0000B2120000}"/>
    <cellStyle name="Normal 6 2 2 4 3 3 4" xfId="4327" xr:uid="{00000000-0005-0000-0000-0000B3120000}"/>
    <cellStyle name="Normal 6 2 2 4 3 3 4 2" xfId="13000" xr:uid="{00000000-0005-0000-0000-0000B4120000}"/>
    <cellStyle name="Normal 6 2 2 4 3 3 4 2 2" xfId="30353" xr:uid="{00000000-0005-0000-0000-0000B5120000}"/>
    <cellStyle name="Normal 6 2 2 4 3 3 4 2 3" xfId="47699" xr:uid="{00000000-0005-0000-0000-0000B6120000}"/>
    <cellStyle name="Normal 6 2 2 4 3 3 4 3" xfId="21680" xr:uid="{00000000-0005-0000-0000-0000B7120000}"/>
    <cellStyle name="Normal 6 2 2 4 3 3 4 4" xfId="39026" xr:uid="{00000000-0005-0000-0000-0000B8120000}"/>
    <cellStyle name="Normal 6 2 2 4 3 3 5" xfId="9374" xr:uid="{00000000-0005-0000-0000-0000B9120000}"/>
    <cellStyle name="Normal 6 2 2 4 3 3 5 2" xfId="26727" xr:uid="{00000000-0005-0000-0000-0000BA120000}"/>
    <cellStyle name="Normal 6 2 2 4 3 3 5 3" xfId="44073" xr:uid="{00000000-0005-0000-0000-0000BB120000}"/>
    <cellStyle name="Normal 6 2 2 4 3 3 6" xfId="18054" xr:uid="{00000000-0005-0000-0000-0000BC120000}"/>
    <cellStyle name="Normal 6 2 2 4 3 3 7" xfId="35400" xr:uid="{00000000-0005-0000-0000-0000BD120000}"/>
    <cellStyle name="Normal 6 2 2 4 3 4" xfId="2024" xr:uid="{00000000-0005-0000-0000-0000BE120000}"/>
    <cellStyle name="Normal 6 2 2 4 3 4 2" xfId="7806" xr:uid="{00000000-0005-0000-0000-0000BF120000}"/>
    <cellStyle name="Normal 6 2 2 4 3 4 2 2" xfId="16479" xr:uid="{00000000-0005-0000-0000-0000C0120000}"/>
    <cellStyle name="Normal 6 2 2 4 3 4 2 2 2" xfId="33832" xr:uid="{00000000-0005-0000-0000-0000C1120000}"/>
    <cellStyle name="Normal 6 2 2 4 3 4 2 2 3" xfId="51178" xr:uid="{00000000-0005-0000-0000-0000C2120000}"/>
    <cellStyle name="Normal 6 2 2 4 3 4 2 3" xfId="25159" xr:uid="{00000000-0005-0000-0000-0000C3120000}"/>
    <cellStyle name="Normal 6 2 2 4 3 4 2 4" xfId="42505" xr:uid="{00000000-0005-0000-0000-0000C4120000}"/>
    <cellStyle name="Normal 6 2 2 4 3 4 3" xfId="3837" xr:uid="{00000000-0005-0000-0000-0000C5120000}"/>
    <cellStyle name="Normal 6 2 2 4 3 4 3 2" xfId="12510" xr:uid="{00000000-0005-0000-0000-0000C6120000}"/>
    <cellStyle name="Normal 6 2 2 4 3 4 3 2 2" xfId="29863" xr:uid="{00000000-0005-0000-0000-0000C7120000}"/>
    <cellStyle name="Normal 6 2 2 4 3 4 3 2 3" xfId="47209" xr:uid="{00000000-0005-0000-0000-0000C8120000}"/>
    <cellStyle name="Normal 6 2 2 4 3 4 3 3" xfId="21190" xr:uid="{00000000-0005-0000-0000-0000C9120000}"/>
    <cellStyle name="Normal 6 2 2 4 3 4 3 4" xfId="38536" xr:uid="{00000000-0005-0000-0000-0000CA120000}"/>
    <cellStyle name="Normal 6 2 2 4 3 4 4" xfId="10697" xr:uid="{00000000-0005-0000-0000-0000CB120000}"/>
    <cellStyle name="Normal 6 2 2 4 3 4 4 2" xfId="28050" xr:uid="{00000000-0005-0000-0000-0000CC120000}"/>
    <cellStyle name="Normal 6 2 2 4 3 4 4 3" xfId="45396" xr:uid="{00000000-0005-0000-0000-0000CD120000}"/>
    <cellStyle name="Normal 6 2 2 4 3 4 5" xfId="19377" xr:uid="{00000000-0005-0000-0000-0000CE120000}"/>
    <cellStyle name="Normal 6 2 2 4 3 4 6" xfId="36723" xr:uid="{00000000-0005-0000-0000-0000CF120000}"/>
    <cellStyle name="Normal 6 2 2 4 3 5" xfId="1436" xr:uid="{00000000-0005-0000-0000-0000D0120000}"/>
    <cellStyle name="Normal 6 2 2 4 3 5 2" xfId="7218" xr:uid="{00000000-0005-0000-0000-0000D1120000}"/>
    <cellStyle name="Normal 6 2 2 4 3 5 2 2" xfId="15891" xr:uid="{00000000-0005-0000-0000-0000D2120000}"/>
    <cellStyle name="Normal 6 2 2 4 3 5 2 2 2" xfId="33244" xr:uid="{00000000-0005-0000-0000-0000D3120000}"/>
    <cellStyle name="Normal 6 2 2 4 3 5 2 2 3" xfId="50590" xr:uid="{00000000-0005-0000-0000-0000D4120000}"/>
    <cellStyle name="Normal 6 2 2 4 3 5 2 3" xfId="24571" xr:uid="{00000000-0005-0000-0000-0000D5120000}"/>
    <cellStyle name="Normal 6 2 2 4 3 5 2 4" xfId="41917" xr:uid="{00000000-0005-0000-0000-0000D6120000}"/>
    <cellStyle name="Normal 6 2 2 4 3 5 3" xfId="5062" xr:uid="{00000000-0005-0000-0000-0000D7120000}"/>
    <cellStyle name="Normal 6 2 2 4 3 5 3 2" xfId="13735" xr:uid="{00000000-0005-0000-0000-0000D8120000}"/>
    <cellStyle name="Normal 6 2 2 4 3 5 3 2 2" xfId="31088" xr:uid="{00000000-0005-0000-0000-0000D9120000}"/>
    <cellStyle name="Normal 6 2 2 4 3 5 3 2 3" xfId="48434" xr:uid="{00000000-0005-0000-0000-0000DA120000}"/>
    <cellStyle name="Normal 6 2 2 4 3 5 3 3" xfId="22415" xr:uid="{00000000-0005-0000-0000-0000DB120000}"/>
    <cellStyle name="Normal 6 2 2 4 3 5 3 4" xfId="39761" xr:uid="{00000000-0005-0000-0000-0000DC120000}"/>
    <cellStyle name="Normal 6 2 2 4 3 5 4" xfId="10109" xr:uid="{00000000-0005-0000-0000-0000DD120000}"/>
    <cellStyle name="Normal 6 2 2 4 3 5 4 2" xfId="27462" xr:uid="{00000000-0005-0000-0000-0000DE120000}"/>
    <cellStyle name="Normal 6 2 2 4 3 5 4 3" xfId="44808" xr:uid="{00000000-0005-0000-0000-0000DF120000}"/>
    <cellStyle name="Normal 6 2 2 4 3 5 5" xfId="18789" xr:uid="{00000000-0005-0000-0000-0000E0120000}"/>
    <cellStyle name="Normal 6 2 2 4 3 5 6" xfId="36135" xr:uid="{00000000-0005-0000-0000-0000E1120000}"/>
    <cellStyle name="Normal 6 2 2 4 3 6" xfId="5993" xr:uid="{00000000-0005-0000-0000-0000E2120000}"/>
    <cellStyle name="Normal 6 2 2 4 3 6 2" xfId="14666" xr:uid="{00000000-0005-0000-0000-0000E3120000}"/>
    <cellStyle name="Normal 6 2 2 4 3 6 2 2" xfId="32019" xr:uid="{00000000-0005-0000-0000-0000E4120000}"/>
    <cellStyle name="Normal 6 2 2 4 3 6 2 3" xfId="49365" xr:uid="{00000000-0005-0000-0000-0000E5120000}"/>
    <cellStyle name="Normal 6 2 2 4 3 6 3" xfId="23346" xr:uid="{00000000-0005-0000-0000-0000E6120000}"/>
    <cellStyle name="Normal 6 2 2 4 3 6 4" xfId="40692" xr:uid="{00000000-0005-0000-0000-0000E7120000}"/>
    <cellStyle name="Normal 6 2 2 4 3 7" xfId="3249" xr:uid="{00000000-0005-0000-0000-0000E8120000}"/>
    <cellStyle name="Normal 6 2 2 4 3 7 2" xfId="11922" xr:uid="{00000000-0005-0000-0000-0000E9120000}"/>
    <cellStyle name="Normal 6 2 2 4 3 7 2 2" xfId="29275" xr:uid="{00000000-0005-0000-0000-0000EA120000}"/>
    <cellStyle name="Normal 6 2 2 4 3 7 2 3" xfId="46621" xr:uid="{00000000-0005-0000-0000-0000EB120000}"/>
    <cellStyle name="Normal 6 2 2 4 3 7 3" xfId="20602" xr:uid="{00000000-0005-0000-0000-0000EC120000}"/>
    <cellStyle name="Normal 6 2 2 4 3 7 4" xfId="37948" xr:uid="{00000000-0005-0000-0000-0000ED120000}"/>
    <cellStyle name="Normal 6 2 2 4 3 8" xfId="8884" xr:uid="{00000000-0005-0000-0000-0000EE120000}"/>
    <cellStyle name="Normal 6 2 2 4 3 8 2" xfId="26237" xr:uid="{00000000-0005-0000-0000-0000EF120000}"/>
    <cellStyle name="Normal 6 2 2 4 3 8 3" xfId="43583" xr:uid="{00000000-0005-0000-0000-0000F0120000}"/>
    <cellStyle name="Normal 6 2 2 4 3 9" xfId="17564" xr:uid="{00000000-0005-0000-0000-0000F1120000}"/>
    <cellStyle name="Normal 6 2 2 4 4" xfId="799" xr:uid="{00000000-0005-0000-0000-0000F2120000}"/>
    <cellStyle name="Normal 6 2 2 4 4 2" xfId="2612" xr:uid="{00000000-0005-0000-0000-0000F3120000}"/>
    <cellStyle name="Normal 6 2 2 4 4 2 2" xfId="8394" xr:uid="{00000000-0005-0000-0000-0000F4120000}"/>
    <cellStyle name="Normal 6 2 2 4 4 2 2 2" xfId="17067" xr:uid="{00000000-0005-0000-0000-0000F5120000}"/>
    <cellStyle name="Normal 6 2 2 4 4 2 2 2 2" xfId="34420" xr:uid="{00000000-0005-0000-0000-0000F6120000}"/>
    <cellStyle name="Normal 6 2 2 4 4 2 2 2 3" xfId="51766" xr:uid="{00000000-0005-0000-0000-0000F7120000}"/>
    <cellStyle name="Normal 6 2 2 4 4 2 2 3" xfId="25747" xr:uid="{00000000-0005-0000-0000-0000F8120000}"/>
    <cellStyle name="Normal 6 2 2 4 4 2 2 4" xfId="43093" xr:uid="{00000000-0005-0000-0000-0000F9120000}"/>
    <cellStyle name="Normal 6 2 2 4 4 2 3" xfId="4425" xr:uid="{00000000-0005-0000-0000-0000FA120000}"/>
    <cellStyle name="Normal 6 2 2 4 4 2 3 2" xfId="13098" xr:uid="{00000000-0005-0000-0000-0000FB120000}"/>
    <cellStyle name="Normal 6 2 2 4 4 2 3 2 2" xfId="30451" xr:uid="{00000000-0005-0000-0000-0000FC120000}"/>
    <cellStyle name="Normal 6 2 2 4 4 2 3 2 3" xfId="47797" xr:uid="{00000000-0005-0000-0000-0000FD120000}"/>
    <cellStyle name="Normal 6 2 2 4 4 2 3 3" xfId="21778" xr:uid="{00000000-0005-0000-0000-0000FE120000}"/>
    <cellStyle name="Normal 6 2 2 4 4 2 3 4" xfId="39124" xr:uid="{00000000-0005-0000-0000-0000FF120000}"/>
    <cellStyle name="Normal 6 2 2 4 4 2 4" xfId="11285" xr:uid="{00000000-0005-0000-0000-000000130000}"/>
    <cellStyle name="Normal 6 2 2 4 4 2 4 2" xfId="28638" xr:uid="{00000000-0005-0000-0000-000001130000}"/>
    <cellStyle name="Normal 6 2 2 4 4 2 4 3" xfId="45984" xr:uid="{00000000-0005-0000-0000-000002130000}"/>
    <cellStyle name="Normal 6 2 2 4 4 2 5" xfId="19965" xr:uid="{00000000-0005-0000-0000-000003130000}"/>
    <cellStyle name="Normal 6 2 2 4 4 2 6" xfId="37311" xr:uid="{00000000-0005-0000-0000-000004130000}"/>
    <cellStyle name="Normal 6 2 2 4 4 3" xfId="1534" xr:uid="{00000000-0005-0000-0000-000005130000}"/>
    <cellStyle name="Normal 6 2 2 4 4 3 2" xfId="7316" xr:uid="{00000000-0005-0000-0000-000006130000}"/>
    <cellStyle name="Normal 6 2 2 4 4 3 2 2" xfId="15989" xr:uid="{00000000-0005-0000-0000-000007130000}"/>
    <cellStyle name="Normal 6 2 2 4 4 3 2 2 2" xfId="33342" xr:uid="{00000000-0005-0000-0000-000008130000}"/>
    <cellStyle name="Normal 6 2 2 4 4 3 2 2 3" xfId="50688" xr:uid="{00000000-0005-0000-0000-000009130000}"/>
    <cellStyle name="Normal 6 2 2 4 4 3 2 3" xfId="24669" xr:uid="{00000000-0005-0000-0000-00000A130000}"/>
    <cellStyle name="Normal 6 2 2 4 4 3 2 4" xfId="42015" xr:uid="{00000000-0005-0000-0000-00000B130000}"/>
    <cellStyle name="Normal 6 2 2 4 4 3 3" xfId="5160" xr:uid="{00000000-0005-0000-0000-00000C130000}"/>
    <cellStyle name="Normal 6 2 2 4 4 3 3 2" xfId="13833" xr:uid="{00000000-0005-0000-0000-00000D130000}"/>
    <cellStyle name="Normal 6 2 2 4 4 3 3 2 2" xfId="31186" xr:uid="{00000000-0005-0000-0000-00000E130000}"/>
    <cellStyle name="Normal 6 2 2 4 4 3 3 2 3" xfId="48532" xr:uid="{00000000-0005-0000-0000-00000F130000}"/>
    <cellStyle name="Normal 6 2 2 4 4 3 3 3" xfId="22513" xr:uid="{00000000-0005-0000-0000-000010130000}"/>
    <cellStyle name="Normal 6 2 2 4 4 3 3 4" xfId="39859" xr:uid="{00000000-0005-0000-0000-000011130000}"/>
    <cellStyle name="Normal 6 2 2 4 4 3 4" xfId="10207" xr:uid="{00000000-0005-0000-0000-000012130000}"/>
    <cellStyle name="Normal 6 2 2 4 4 3 4 2" xfId="27560" xr:uid="{00000000-0005-0000-0000-000013130000}"/>
    <cellStyle name="Normal 6 2 2 4 4 3 4 3" xfId="44906" xr:uid="{00000000-0005-0000-0000-000014130000}"/>
    <cellStyle name="Normal 6 2 2 4 4 3 5" xfId="18887" xr:uid="{00000000-0005-0000-0000-000015130000}"/>
    <cellStyle name="Normal 6 2 2 4 4 3 6" xfId="36233" xr:uid="{00000000-0005-0000-0000-000016130000}"/>
    <cellStyle name="Normal 6 2 2 4 4 4" xfId="6581" xr:uid="{00000000-0005-0000-0000-000017130000}"/>
    <cellStyle name="Normal 6 2 2 4 4 4 2" xfId="15254" xr:uid="{00000000-0005-0000-0000-000018130000}"/>
    <cellStyle name="Normal 6 2 2 4 4 4 2 2" xfId="32607" xr:uid="{00000000-0005-0000-0000-000019130000}"/>
    <cellStyle name="Normal 6 2 2 4 4 4 2 3" xfId="49953" xr:uid="{00000000-0005-0000-0000-00001A130000}"/>
    <cellStyle name="Normal 6 2 2 4 4 4 3" xfId="23934" xr:uid="{00000000-0005-0000-0000-00001B130000}"/>
    <cellStyle name="Normal 6 2 2 4 4 4 4" xfId="41280" xr:uid="{00000000-0005-0000-0000-00001C130000}"/>
    <cellStyle name="Normal 6 2 2 4 4 5" xfId="3347" xr:uid="{00000000-0005-0000-0000-00001D130000}"/>
    <cellStyle name="Normal 6 2 2 4 4 5 2" xfId="12020" xr:uid="{00000000-0005-0000-0000-00001E130000}"/>
    <cellStyle name="Normal 6 2 2 4 4 5 2 2" xfId="29373" xr:uid="{00000000-0005-0000-0000-00001F130000}"/>
    <cellStyle name="Normal 6 2 2 4 4 5 2 3" xfId="46719" xr:uid="{00000000-0005-0000-0000-000020130000}"/>
    <cellStyle name="Normal 6 2 2 4 4 5 3" xfId="20700" xr:uid="{00000000-0005-0000-0000-000021130000}"/>
    <cellStyle name="Normal 6 2 2 4 4 5 4" xfId="38046" xr:uid="{00000000-0005-0000-0000-000022130000}"/>
    <cellStyle name="Normal 6 2 2 4 4 6" xfId="9472" xr:uid="{00000000-0005-0000-0000-000023130000}"/>
    <cellStyle name="Normal 6 2 2 4 4 6 2" xfId="26825" xr:uid="{00000000-0005-0000-0000-000024130000}"/>
    <cellStyle name="Normal 6 2 2 4 4 6 3" xfId="44171" xr:uid="{00000000-0005-0000-0000-000025130000}"/>
    <cellStyle name="Normal 6 2 2 4 4 7" xfId="18152" xr:uid="{00000000-0005-0000-0000-000026130000}"/>
    <cellStyle name="Normal 6 2 2 4 4 8" xfId="35498" xr:uid="{00000000-0005-0000-0000-000027130000}"/>
    <cellStyle name="Normal 6 2 2 4 5" xfId="456" xr:uid="{00000000-0005-0000-0000-000028130000}"/>
    <cellStyle name="Normal 6 2 2 4 5 2" xfId="2269" xr:uid="{00000000-0005-0000-0000-000029130000}"/>
    <cellStyle name="Normal 6 2 2 4 5 2 2" xfId="8051" xr:uid="{00000000-0005-0000-0000-00002A130000}"/>
    <cellStyle name="Normal 6 2 2 4 5 2 2 2" xfId="16724" xr:uid="{00000000-0005-0000-0000-00002B130000}"/>
    <cellStyle name="Normal 6 2 2 4 5 2 2 2 2" xfId="34077" xr:uid="{00000000-0005-0000-0000-00002C130000}"/>
    <cellStyle name="Normal 6 2 2 4 5 2 2 2 3" xfId="51423" xr:uid="{00000000-0005-0000-0000-00002D130000}"/>
    <cellStyle name="Normal 6 2 2 4 5 2 2 3" xfId="25404" xr:uid="{00000000-0005-0000-0000-00002E130000}"/>
    <cellStyle name="Normal 6 2 2 4 5 2 2 4" xfId="42750" xr:uid="{00000000-0005-0000-0000-00002F130000}"/>
    <cellStyle name="Normal 6 2 2 4 5 2 3" xfId="5552" xr:uid="{00000000-0005-0000-0000-000030130000}"/>
    <cellStyle name="Normal 6 2 2 4 5 2 3 2" xfId="14225" xr:uid="{00000000-0005-0000-0000-000031130000}"/>
    <cellStyle name="Normal 6 2 2 4 5 2 3 2 2" xfId="31578" xr:uid="{00000000-0005-0000-0000-000032130000}"/>
    <cellStyle name="Normal 6 2 2 4 5 2 3 2 3" xfId="48924" xr:uid="{00000000-0005-0000-0000-000033130000}"/>
    <cellStyle name="Normal 6 2 2 4 5 2 3 3" xfId="22905" xr:uid="{00000000-0005-0000-0000-000034130000}"/>
    <cellStyle name="Normal 6 2 2 4 5 2 3 4" xfId="40251" xr:uid="{00000000-0005-0000-0000-000035130000}"/>
    <cellStyle name="Normal 6 2 2 4 5 2 4" xfId="10942" xr:uid="{00000000-0005-0000-0000-000036130000}"/>
    <cellStyle name="Normal 6 2 2 4 5 2 4 2" xfId="28295" xr:uid="{00000000-0005-0000-0000-000037130000}"/>
    <cellStyle name="Normal 6 2 2 4 5 2 4 3" xfId="45641" xr:uid="{00000000-0005-0000-0000-000038130000}"/>
    <cellStyle name="Normal 6 2 2 4 5 2 5" xfId="19622" xr:uid="{00000000-0005-0000-0000-000039130000}"/>
    <cellStyle name="Normal 6 2 2 4 5 2 6" xfId="36968" xr:uid="{00000000-0005-0000-0000-00003A130000}"/>
    <cellStyle name="Normal 6 2 2 4 5 3" xfId="6238" xr:uid="{00000000-0005-0000-0000-00003B130000}"/>
    <cellStyle name="Normal 6 2 2 4 5 3 2" xfId="14911" xr:uid="{00000000-0005-0000-0000-00003C130000}"/>
    <cellStyle name="Normal 6 2 2 4 5 3 2 2" xfId="32264" xr:uid="{00000000-0005-0000-0000-00003D130000}"/>
    <cellStyle name="Normal 6 2 2 4 5 3 2 3" xfId="49610" xr:uid="{00000000-0005-0000-0000-00003E130000}"/>
    <cellStyle name="Normal 6 2 2 4 5 3 3" xfId="23591" xr:uid="{00000000-0005-0000-0000-00003F130000}"/>
    <cellStyle name="Normal 6 2 2 4 5 3 4" xfId="40937" xr:uid="{00000000-0005-0000-0000-000040130000}"/>
    <cellStyle name="Normal 6 2 2 4 5 4" xfId="4082" xr:uid="{00000000-0005-0000-0000-000041130000}"/>
    <cellStyle name="Normal 6 2 2 4 5 4 2" xfId="12755" xr:uid="{00000000-0005-0000-0000-000042130000}"/>
    <cellStyle name="Normal 6 2 2 4 5 4 2 2" xfId="30108" xr:uid="{00000000-0005-0000-0000-000043130000}"/>
    <cellStyle name="Normal 6 2 2 4 5 4 2 3" xfId="47454" xr:uid="{00000000-0005-0000-0000-000044130000}"/>
    <cellStyle name="Normal 6 2 2 4 5 4 3" xfId="21435" xr:uid="{00000000-0005-0000-0000-000045130000}"/>
    <cellStyle name="Normal 6 2 2 4 5 4 4" xfId="38781" xr:uid="{00000000-0005-0000-0000-000046130000}"/>
    <cellStyle name="Normal 6 2 2 4 5 5" xfId="9129" xr:uid="{00000000-0005-0000-0000-000047130000}"/>
    <cellStyle name="Normal 6 2 2 4 5 5 2" xfId="26482" xr:uid="{00000000-0005-0000-0000-000048130000}"/>
    <cellStyle name="Normal 6 2 2 4 5 5 3" xfId="43828" xr:uid="{00000000-0005-0000-0000-000049130000}"/>
    <cellStyle name="Normal 6 2 2 4 5 6" xfId="17809" xr:uid="{00000000-0005-0000-0000-00004A130000}"/>
    <cellStyle name="Normal 6 2 2 4 5 7" xfId="35155" xr:uid="{00000000-0005-0000-0000-00004B130000}"/>
    <cellStyle name="Normal 6 2 2 4 6" xfId="1877" xr:uid="{00000000-0005-0000-0000-00004C130000}"/>
    <cellStyle name="Normal 6 2 2 4 6 2" xfId="7659" xr:uid="{00000000-0005-0000-0000-00004D130000}"/>
    <cellStyle name="Normal 6 2 2 4 6 2 2" xfId="16332" xr:uid="{00000000-0005-0000-0000-00004E130000}"/>
    <cellStyle name="Normal 6 2 2 4 6 2 2 2" xfId="33685" xr:uid="{00000000-0005-0000-0000-00004F130000}"/>
    <cellStyle name="Normal 6 2 2 4 6 2 2 3" xfId="51031" xr:uid="{00000000-0005-0000-0000-000050130000}"/>
    <cellStyle name="Normal 6 2 2 4 6 2 3" xfId="25012" xr:uid="{00000000-0005-0000-0000-000051130000}"/>
    <cellStyle name="Normal 6 2 2 4 6 2 4" xfId="42358" xr:uid="{00000000-0005-0000-0000-000052130000}"/>
    <cellStyle name="Normal 6 2 2 4 6 3" xfId="3690" xr:uid="{00000000-0005-0000-0000-000053130000}"/>
    <cellStyle name="Normal 6 2 2 4 6 3 2" xfId="12363" xr:uid="{00000000-0005-0000-0000-000054130000}"/>
    <cellStyle name="Normal 6 2 2 4 6 3 2 2" xfId="29716" xr:uid="{00000000-0005-0000-0000-000055130000}"/>
    <cellStyle name="Normal 6 2 2 4 6 3 2 3" xfId="47062" xr:uid="{00000000-0005-0000-0000-000056130000}"/>
    <cellStyle name="Normal 6 2 2 4 6 3 3" xfId="21043" xr:uid="{00000000-0005-0000-0000-000057130000}"/>
    <cellStyle name="Normal 6 2 2 4 6 3 4" xfId="38389" xr:uid="{00000000-0005-0000-0000-000058130000}"/>
    <cellStyle name="Normal 6 2 2 4 6 4" xfId="10550" xr:uid="{00000000-0005-0000-0000-000059130000}"/>
    <cellStyle name="Normal 6 2 2 4 6 4 2" xfId="27903" xr:uid="{00000000-0005-0000-0000-00005A130000}"/>
    <cellStyle name="Normal 6 2 2 4 6 4 3" xfId="45249" xr:uid="{00000000-0005-0000-0000-00005B130000}"/>
    <cellStyle name="Normal 6 2 2 4 6 5" xfId="19230" xr:uid="{00000000-0005-0000-0000-00005C130000}"/>
    <cellStyle name="Normal 6 2 2 4 6 6" xfId="36576" xr:uid="{00000000-0005-0000-0000-00005D130000}"/>
    <cellStyle name="Normal 6 2 2 4 7" xfId="1191" xr:uid="{00000000-0005-0000-0000-00005E130000}"/>
    <cellStyle name="Normal 6 2 2 4 7 2" xfId="6973" xr:uid="{00000000-0005-0000-0000-00005F130000}"/>
    <cellStyle name="Normal 6 2 2 4 7 2 2" xfId="15646" xr:uid="{00000000-0005-0000-0000-000060130000}"/>
    <cellStyle name="Normal 6 2 2 4 7 2 2 2" xfId="32999" xr:uid="{00000000-0005-0000-0000-000061130000}"/>
    <cellStyle name="Normal 6 2 2 4 7 2 2 3" xfId="50345" xr:uid="{00000000-0005-0000-0000-000062130000}"/>
    <cellStyle name="Normal 6 2 2 4 7 2 3" xfId="24326" xr:uid="{00000000-0005-0000-0000-000063130000}"/>
    <cellStyle name="Normal 6 2 2 4 7 2 4" xfId="41672" xr:uid="{00000000-0005-0000-0000-000064130000}"/>
    <cellStyle name="Normal 6 2 2 4 7 3" xfId="4817" xr:uid="{00000000-0005-0000-0000-000065130000}"/>
    <cellStyle name="Normal 6 2 2 4 7 3 2" xfId="13490" xr:uid="{00000000-0005-0000-0000-000066130000}"/>
    <cellStyle name="Normal 6 2 2 4 7 3 2 2" xfId="30843" xr:uid="{00000000-0005-0000-0000-000067130000}"/>
    <cellStyle name="Normal 6 2 2 4 7 3 2 3" xfId="48189" xr:uid="{00000000-0005-0000-0000-000068130000}"/>
    <cellStyle name="Normal 6 2 2 4 7 3 3" xfId="22170" xr:uid="{00000000-0005-0000-0000-000069130000}"/>
    <cellStyle name="Normal 6 2 2 4 7 3 4" xfId="39516" xr:uid="{00000000-0005-0000-0000-00006A130000}"/>
    <cellStyle name="Normal 6 2 2 4 7 4" xfId="9864" xr:uid="{00000000-0005-0000-0000-00006B130000}"/>
    <cellStyle name="Normal 6 2 2 4 7 4 2" xfId="27217" xr:uid="{00000000-0005-0000-0000-00006C130000}"/>
    <cellStyle name="Normal 6 2 2 4 7 4 3" xfId="44563" xr:uid="{00000000-0005-0000-0000-00006D130000}"/>
    <cellStyle name="Normal 6 2 2 4 7 5" xfId="18544" xr:uid="{00000000-0005-0000-0000-00006E130000}"/>
    <cellStyle name="Normal 6 2 2 4 7 6" xfId="35890" xr:uid="{00000000-0005-0000-0000-00006F130000}"/>
    <cellStyle name="Normal 6 2 2 4 8" xfId="5846" xr:uid="{00000000-0005-0000-0000-000070130000}"/>
    <cellStyle name="Normal 6 2 2 4 8 2" xfId="14519" xr:uid="{00000000-0005-0000-0000-000071130000}"/>
    <cellStyle name="Normal 6 2 2 4 8 2 2" xfId="31872" xr:uid="{00000000-0005-0000-0000-000072130000}"/>
    <cellStyle name="Normal 6 2 2 4 8 2 3" xfId="49218" xr:uid="{00000000-0005-0000-0000-000073130000}"/>
    <cellStyle name="Normal 6 2 2 4 8 3" xfId="23199" xr:uid="{00000000-0005-0000-0000-000074130000}"/>
    <cellStyle name="Normal 6 2 2 4 8 4" xfId="40545" xr:uid="{00000000-0005-0000-0000-000075130000}"/>
    <cellStyle name="Normal 6 2 2 4 9" xfId="3004" xr:uid="{00000000-0005-0000-0000-000076130000}"/>
    <cellStyle name="Normal 6 2 2 4 9 2" xfId="11677" xr:uid="{00000000-0005-0000-0000-000077130000}"/>
    <cellStyle name="Normal 6 2 2 4 9 2 2" xfId="29030" xr:uid="{00000000-0005-0000-0000-000078130000}"/>
    <cellStyle name="Normal 6 2 2 4 9 2 3" xfId="46376" xr:uid="{00000000-0005-0000-0000-000079130000}"/>
    <cellStyle name="Normal 6 2 2 4 9 3" xfId="20357" xr:uid="{00000000-0005-0000-0000-00007A130000}"/>
    <cellStyle name="Normal 6 2 2 4 9 4" xfId="37703" xr:uid="{00000000-0005-0000-0000-00007B130000}"/>
    <cellStyle name="Normal 6 2 2 5" xfId="162" xr:uid="{00000000-0005-0000-0000-00007C130000}"/>
    <cellStyle name="Normal 6 2 2 5 10" xfId="17515" xr:uid="{00000000-0005-0000-0000-00007D130000}"/>
    <cellStyle name="Normal 6 2 2 5 11" xfId="34861" xr:uid="{00000000-0005-0000-0000-00007E130000}"/>
    <cellStyle name="Normal 6 2 2 5 2" xfId="652" xr:uid="{00000000-0005-0000-0000-00007F130000}"/>
    <cellStyle name="Normal 6 2 2 5 2 2" xfId="2465" xr:uid="{00000000-0005-0000-0000-000080130000}"/>
    <cellStyle name="Normal 6 2 2 5 2 2 2" xfId="8247" xr:uid="{00000000-0005-0000-0000-000081130000}"/>
    <cellStyle name="Normal 6 2 2 5 2 2 2 2" xfId="16920" xr:uid="{00000000-0005-0000-0000-000082130000}"/>
    <cellStyle name="Normal 6 2 2 5 2 2 2 2 2" xfId="34273" xr:uid="{00000000-0005-0000-0000-000083130000}"/>
    <cellStyle name="Normal 6 2 2 5 2 2 2 2 3" xfId="51619" xr:uid="{00000000-0005-0000-0000-000084130000}"/>
    <cellStyle name="Normal 6 2 2 5 2 2 2 3" xfId="25600" xr:uid="{00000000-0005-0000-0000-000085130000}"/>
    <cellStyle name="Normal 6 2 2 5 2 2 2 4" xfId="42946" xr:uid="{00000000-0005-0000-0000-000086130000}"/>
    <cellStyle name="Normal 6 2 2 5 2 2 3" xfId="4278" xr:uid="{00000000-0005-0000-0000-000087130000}"/>
    <cellStyle name="Normal 6 2 2 5 2 2 3 2" xfId="12951" xr:uid="{00000000-0005-0000-0000-000088130000}"/>
    <cellStyle name="Normal 6 2 2 5 2 2 3 2 2" xfId="30304" xr:uid="{00000000-0005-0000-0000-000089130000}"/>
    <cellStyle name="Normal 6 2 2 5 2 2 3 2 3" xfId="47650" xr:uid="{00000000-0005-0000-0000-00008A130000}"/>
    <cellStyle name="Normal 6 2 2 5 2 2 3 3" xfId="21631" xr:uid="{00000000-0005-0000-0000-00008B130000}"/>
    <cellStyle name="Normal 6 2 2 5 2 2 3 4" xfId="38977" xr:uid="{00000000-0005-0000-0000-00008C130000}"/>
    <cellStyle name="Normal 6 2 2 5 2 2 4" xfId="11138" xr:uid="{00000000-0005-0000-0000-00008D130000}"/>
    <cellStyle name="Normal 6 2 2 5 2 2 4 2" xfId="28491" xr:uid="{00000000-0005-0000-0000-00008E130000}"/>
    <cellStyle name="Normal 6 2 2 5 2 2 4 3" xfId="45837" xr:uid="{00000000-0005-0000-0000-00008F130000}"/>
    <cellStyle name="Normal 6 2 2 5 2 2 5" xfId="19818" xr:uid="{00000000-0005-0000-0000-000090130000}"/>
    <cellStyle name="Normal 6 2 2 5 2 2 6" xfId="37164" xr:uid="{00000000-0005-0000-0000-000091130000}"/>
    <cellStyle name="Normal 6 2 2 5 2 3" xfId="1387" xr:uid="{00000000-0005-0000-0000-000092130000}"/>
    <cellStyle name="Normal 6 2 2 5 2 3 2" xfId="7169" xr:uid="{00000000-0005-0000-0000-000093130000}"/>
    <cellStyle name="Normal 6 2 2 5 2 3 2 2" xfId="15842" xr:uid="{00000000-0005-0000-0000-000094130000}"/>
    <cellStyle name="Normal 6 2 2 5 2 3 2 2 2" xfId="33195" xr:uid="{00000000-0005-0000-0000-000095130000}"/>
    <cellStyle name="Normal 6 2 2 5 2 3 2 2 3" xfId="50541" xr:uid="{00000000-0005-0000-0000-000096130000}"/>
    <cellStyle name="Normal 6 2 2 5 2 3 2 3" xfId="24522" xr:uid="{00000000-0005-0000-0000-000097130000}"/>
    <cellStyle name="Normal 6 2 2 5 2 3 2 4" xfId="41868" xr:uid="{00000000-0005-0000-0000-000098130000}"/>
    <cellStyle name="Normal 6 2 2 5 2 3 3" xfId="5013" xr:uid="{00000000-0005-0000-0000-000099130000}"/>
    <cellStyle name="Normal 6 2 2 5 2 3 3 2" xfId="13686" xr:uid="{00000000-0005-0000-0000-00009A130000}"/>
    <cellStyle name="Normal 6 2 2 5 2 3 3 2 2" xfId="31039" xr:uid="{00000000-0005-0000-0000-00009B130000}"/>
    <cellStyle name="Normal 6 2 2 5 2 3 3 2 3" xfId="48385" xr:uid="{00000000-0005-0000-0000-00009C130000}"/>
    <cellStyle name="Normal 6 2 2 5 2 3 3 3" xfId="22366" xr:uid="{00000000-0005-0000-0000-00009D130000}"/>
    <cellStyle name="Normal 6 2 2 5 2 3 3 4" xfId="39712" xr:uid="{00000000-0005-0000-0000-00009E130000}"/>
    <cellStyle name="Normal 6 2 2 5 2 3 4" xfId="10060" xr:uid="{00000000-0005-0000-0000-00009F130000}"/>
    <cellStyle name="Normal 6 2 2 5 2 3 4 2" xfId="27413" xr:uid="{00000000-0005-0000-0000-0000A0130000}"/>
    <cellStyle name="Normal 6 2 2 5 2 3 4 3" xfId="44759" xr:uid="{00000000-0005-0000-0000-0000A1130000}"/>
    <cellStyle name="Normal 6 2 2 5 2 3 5" xfId="18740" xr:uid="{00000000-0005-0000-0000-0000A2130000}"/>
    <cellStyle name="Normal 6 2 2 5 2 3 6" xfId="36086" xr:uid="{00000000-0005-0000-0000-0000A3130000}"/>
    <cellStyle name="Normal 6 2 2 5 2 4" xfId="6434" xr:uid="{00000000-0005-0000-0000-0000A4130000}"/>
    <cellStyle name="Normal 6 2 2 5 2 4 2" xfId="15107" xr:uid="{00000000-0005-0000-0000-0000A5130000}"/>
    <cellStyle name="Normal 6 2 2 5 2 4 2 2" xfId="32460" xr:uid="{00000000-0005-0000-0000-0000A6130000}"/>
    <cellStyle name="Normal 6 2 2 5 2 4 2 3" xfId="49806" xr:uid="{00000000-0005-0000-0000-0000A7130000}"/>
    <cellStyle name="Normal 6 2 2 5 2 4 3" xfId="23787" xr:uid="{00000000-0005-0000-0000-0000A8130000}"/>
    <cellStyle name="Normal 6 2 2 5 2 4 4" xfId="41133" xr:uid="{00000000-0005-0000-0000-0000A9130000}"/>
    <cellStyle name="Normal 6 2 2 5 2 5" xfId="3200" xr:uid="{00000000-0005-0000-0000-0000AA130000}"/>
    <cellStyle name="Normal 6 2 2 5 2 5 2" xfId="11873" xr:uid="{00000000-0005-0000-0000-0000AB130000}"/>
    <cellStyle name="Normal 6 2 2 5 2 5 2 2" xfId="29226" xr:uid="{00000000-0005-0000-0000-0000AC130000}"/>
    <cellStyle name="Normal 6 2 2 5 2 5 2 3" xfId="46572" xr:uid="{00000000-0005-0000-0000-0000AD130000}"/>
    <cellStyle name="Normal 6 2 2 5 2 5 3" xfId="20553" xr:uid="{00000000-0005-0000-0000-0000AE130000}"/>
    <cellStyle name="Normal 6 2 2 5 2 5 4" xfId="37899" xr:uid="{00000000-0005-0000-0000-0000AF130000}"/>
    <cellStyle name="Normal 6 2 2 5 2 6" xfId="9325" xr:uid="{00000000-0005-0000-0000-0000B0130000}"/>
    <cellStyle name="Normal 6 2 2 5 2 6 2" xfId="26678" xr:uid="{00000000-0005-0000-0000-0000B1130000}"/>
    <cellStyle name="Normal 6 2 2 5 2 6 3" xfId="44024" xr:uid="{00000000-0005-0000-0000-0000B2130000}"/>
    <cellStyle name="Normal 6 2 2 5 2 7" xfId="18005" xr:uid="{00000000-0005-0000-0000-0000B3130000}"/>
    <cellStyle name="Normal 6 2 2 5 2 8" xfId="35351" xr:uid="{00000000-0005-0000-0000-0000B4130000}"/>
    <cellStyle name="Normal 6 2 2 5 3" xfId="897" xr:uid="{00000000-0005-0000-0000-0000B5130000}"/>
    <cellStyle name="Normal 6 2 2 5 3 2" xfId="2710" xr:uid="{00000000-0005-0000-0000-0000B6130000}"/>
    <cellStyle name="Normal 6 2 2 5 3 2 2" xfId="8492" xr:uid="{00000000-0005-0000-0000-0000B7130000}"/>
    <cellStyle name="Normal 6 2 2 5 3 2 2 2" xfId="17165" xr:uid="{00000000-0005-0000-0000-0000B8130000}"/>
    <cellStyle name="Normal 6 2 2 5 3 2 2 2 2" xfId="34518" xr:uid="{00000000-0005-0000-0000-0000B9130000}"/>
    <cellStyle name="Normal 6 2 2 5 3 2 2 2 3" xfId="51864" xr:uid="{00000000-0005-0000-0000-0000BA130000}"/>
    <cellStyle name="Normal 6 2 2 5 3 2 2 3" xfId="25845" xr:uid="{00000000-0005-0000-0000-0000BB130000}"/>
    <cellStyle name="Normal 6 2 2 5 3 2 2 4" xfId="43191" xr:uid="{00000000-0005-0000-0000-0000BC130000}"/>
    <cellStyle name="Normal 6 2 2 5 3 2 3" xfId="4523" xr:uid="{00000000-0005-0000-0000-0000BD130000}"/>
    <cellStyle name="Normal 6 2 2 5 3 2 3 2" xfId="13196" xr:uid="{00000000-0005-0000-0000-0000BE130000}"/>
    <cellStyle name="Normal 6 2 2 5 3 2 3 2 2" xfId="30549" xr:uid="{00000000-0005-0000-0000-0000BF130000}"/>
    <cellStyle name="Normal 6 2 2 5 3 2 3 2 3" xfId="47895" xr:uid="{00000000-0005-0000-0000-0000C0130000}"/>
    <cellStyle name="Normal 6 2 2 5 3 2 3 3" xfId="21876" xr:uid="{00000000-0005-0000-0000-0000C1130000}"/>
    <cellStyle name="Normal 6 2 2 5 3 2 3 4" xfId="39222" xr:uid="{00000000-0005-0000-0000-0000C2130000}"/>
    <cellStyle name="Normal 6 2 2 5 3 2 4" xfId="11383" xr:uid="{00000000-0005-0000-0000-0000C3130000}"/>
    <cellStyle name="Normal 6 2 2 5 3 2 4 2" xfId="28736" xr:uid="{00000000-0005-0000-0000-0000C4130000}"/>
    <cellStyle name="Normal 6 2 2 5 3 2 4 3" xfId="46082" xr:uid="{00000000-0005-0000-0000-0000C5130000}"/>
    <cellStyle name="Normal 6 2 2 5 3 2 5" xfId="20063" xr:uid="{00000000-0005-0000-0000-0000C6130000}"/>
    <cellStyle name="Normal 6 2 2 5 3 2 6" xfId="37409" xr:uid="{00000000-0005-0000-0000-0000C7130000}"/>
    <cellStyle name="Normal 6 2 2 5 3 3" xfId="1632" xr:uid="{00000000-0005-0000-0000-0000C8130000}"/>
    <cellStyle name="Normal 6 2 2 5 3 3 2" xfId="7414" xr:uid="{00000000-0005-0000-0000-0000C9130000}"/>
    <cellStyle name="Normal 6 2 2 5 3 3 2 2" xfId="16087" xr:uid="{00000000-0005-0000-0000-0000CA130000}"/>
    <cellStyle name="Normal 6 2 2 5 3 3 2 2 2" xfId="33440" xr:uid="{00000000-0005-0000-0000-0000CB130000}"/>
    <cellStyle name="Normal 6 2 2 5 3 3 2 2 3" xfId="50786" xr:uid="{00000000-0005-0000-0000-0000CC130000}"/>
    <cellStyle name="Normal 6 2 2 5 3 3 2 3" xfId="24767" xr:uid="{00000000-0005-0000-0000-0000CD130000}"/>
    <cellStyle name="Normal 6 2 2 5 3 3 2 4" xfId="42113" xr:uid="{00000000-0005-0000-0000-0000CE130000}"/>
    <cellStyle name="Normal 6 2 2 5 3 3 3" xfId="5258" xr:uid="{00000000-0005-0000-0000-0000CF130000}"/>
    <cellStyle name="Normal 6 2 2 5 3 3 3 2" xfId="13931" xr:uid="{00000000-0005-0000-0000-0000D0130000}"/>
    <cellStyle name="Normal 6 2 2 5 3 3 3 2 2" xfId="31284" xr:uid="{00000000-0005-0000-0000-0000D1130000}"/>
    <cellStyle name="Normal 6 2 2 5 3 3 3 2 3" xfId="48630" xr:uid="{00000000-0005-0000-0000-0000D2130000}"/>
    <cellStyle name="Normal 6 2 2 5 3 3 3 3" xfId="22611" xr:uid="{00000000-0005-0000-0000-0000D3130000}"/>
    <cellStyle name="Normal 6 2 2 5 3 3 3 4" xfId="39957" xr:uid="{00000000-0005-0000-0000-0000D4130000}"/>
    <cellStyle name="Normal 6 2 2 5 3 3 4" xfId="10305" xr:uid="{00000000-0005-0000-0000-0000D5130000}"/>
    <cellStyle name="Normal 6 2 2 5 3 3 4 2" xfId="27658" xr:uid="{00000000-0005-0000-0000-0000D6130000}"/>
    <cellStyle name="Normal 6 2 2 5 3 3 4 3" xfId="45004" xr:uid="{00000000-0005-0000-0000-0000D7130000}"/>
    <cellStyle name="Normal 6 2 2 5 3 3 5" xfId="18985" xr:uid="{00000000-0005-0000-0000-0000D8130000}"/>
    <cellStyle name="Normal 6 2 2 5 3 3 6" xfId="36331" xr:uid="{00000000-0005-0000-0000-0000D9130000}"/>
    <cellStyle name="Normal 6 2 2 5 3 4" xfId="6679" xr:uid="{00000000-0005-0000-0000-0000DA130000}"/>
    <cellStyle name="Normal 6 2 2 5 3 4 2" xfId="15352" xr:uid="{00000000-0005-0000-0000-0000DB130000}"/>
    <cellStyle name="Normal 6 2 2 5 3 4 2 2" xfId="32705" xr:uid="{00000000-0005-0000-0000-0000DC130000}"/>
    <cellStyle name="Normal 6 2 2 5 3 4 2 3" xfId="50051" xr:uid="{00000000-0005-0000-0000-0000DD130000}"/>
    <cellStyle name="Normal 6 2 2 5 3 4 3" xfId="24032" xr:uid="{00000000-0005-0000-0000-0000DE130000}"/>
    <cellStyle name="Normal 6 2 2 5 3 4 4" xfId="41378" xr:uid="{00000000-0005-0000-0000-0000DF130000}"/>
    <cellStyle name="Normal 6 2 2 5 3 5" xfId="3445" xr:uid="{00000000-0005-0000-0000-0000E0130000}"/>
    <cellStyle name="Normal 6 2 2 5 3 5 2" xfId="12118" xr:uid="{00000000-0005-0000-0000-0000E1130000}"/>
    <cellStyle name="Normal 6 2 2 5 3 5 2 2" xfId="29471" xr:uid="{00000000-0005-0000-0000-0000E2130000}"/>
    <cellStyle name="Normal 6 2 2 5 3 5 2 3" xfId="46817" xr:uid="{00000000-0005-0000-0000-0000E3130000}"/>
    <cellStyle name="Normal 6 2 2 5 3 5 3" xfId="20798" xr:uid="{00000000-0005-0000-0000-0000E4130000}"/>
    <cellStyle name="Normal 6 2 2 5 3 5 4" xfId="38144" xr:uid="{00000000-0005-0000-0000-0000E5130000}"/>
    <cellStyle name="Normal 6 2 2 5 3 6" xfId="9570" xr:uid="{00000000-0005-0000-0000-0000E6130000}"/>
    <cellStyle name="Normal 6 2 2 5 3 6 2" xfId="26923" xr:uid="{00000000-0005-0000-0000-0000E7130000}"/>
    <cellStyle name="Normal 6 2 2 5 3 6 3" xfId="44269" xr:uid="{00000000-0005-0000-0000-0000E8130000}"/>
    <cellStyle name="Normal 6 2 2 5 3 7" xfId="18250" xr:uid="{00000000-0005-0000-0000-0000E9130000}"/>
    <cellStyle name="Normal 6 2 2 5 3 8" xfId="35596" xr:uid="{00000000-0005-0000-0000-0000EA130000}"/>
    <cellStyle name="Normal 6 2 2 5 4" xfId="407" xr:uid="{00000000-0005-0000-0000-0000EB130000}"/>
    <cellStyle name="Normal 6 2 2 5 4 2" xfId="2220" xr:uid="{00000000-0005-0000-0000-0000EC130000}"/>
    <cellStyle name="Normal 6 2 2 5 4 2 2" xfId="8002" xr:uid="{00000000-0005-0000-0000-0000ED130000}"/>
    <cellStyle name="Normal 6 2 2 5 4 2 2 2" xfId="16675" xr:uid="{00000000-0005-0000-0000-0000EE130000}"/>
    <cellStyle name="Normal 6 2 2 5 4 2 2 2 2" xfId="34028" xr:uid="{00000000-0005-0000-0000-0000EF130000}"/>
    <cellStyle name="Normal 6 2 2 5 4 2 2 2 3" xfId="51374" xr:uid="{00000000-0005-0000-0000-0000F0130000}"/>
    <cellStyle name="Normal 6 2 2 5 4 2 2 3" xfId="25355" xr:uid="{00000000-0005-0000-0000-0000F1130000}"/>
    <cellStyle name="Normal 6 2 2 5 4 2 2 4" xfId="42701" xr:uid="{00000000-0005-0000-0000-0000F2130000}"/>
    <cellStyle name="Normal 6 2 2 5 4 2 3" xfId="5503" xr:uid="{00000000-0005-0000-0000-0000F3130000}"/>
    <cellStyle name="Normal 6 2 2 5 4 2 3 2" xfId="14176" xr:uid="{00000000-0005-0000-0000-0000F4130000}"/>
    <cellStyle name="Normal 6 2 2 5 4 2 3 2 2" xfId="31529" xr:uid="{00000000-0005-0000-0000-0000F5130000}"/>
    <cellStyle name="Normal 6 2 2 5 4 2 3 2 3" xfId="48875" xr:uid="{00000000-0005-0000-0000-0000F6130000}"/>
    <cellStyle name="Normal 6 2 2 5 4 2 3 3" xfId="22856" xr:uid="{00000000-0005-0000-0000-0000F7130000}"/>
    <cellStyle name="Normal 6 2 2 5 4 2 3 4" xfId="40202" xr:uid="{00000000-0005-0000-0000-0000F8130000}"/>
    <cellStyle name="Normal 6 2 2 5 4 2 4" xfId="10893" xr:uid="{00000000-0005-0000-0000-0000F9130000}"/>
    <cellStyle name="Normal 6 2 2 5 4 2 4 2" xfId="28246" xr:uid="{00000000-0005-0000-0000-0000FA130000}"/>
    <cellStyle name="Normal 6 2 2 5 4 2 4 3" xfId="45592" xr:uid="{00000000-0005-0000-0000-0000FB130000}"/>
    <cellStyle name="Normal 6 2 2 5 4 2 5" xfId="19573" xr:uid="{00000000-0005-0000-0000-0000FC130000}"/>
    <cellStyle name="Normal 6 2 2 5 4 2 6" xfId="36919" xr:uid="{00000000-0005-0000-0000-0000FD130000}"/>
    <cellStyle name="Normal 6 2 2 5 4 3" xfId="6189" xr:uid="{00000000-0005-0000-0000-0000FE130000}"/>
    <cellStyle name="Normal 6 2 2 5 4 3 2" xfId="14862" xr:uid="{00000000-0005-0000-0000-0000FF130000}"/>
    <cellStyle name="Normal 6 2 2 5 4 3 2 2" xfId="32215" xr:uid="{00000000-0005-0000-0000-000000140000}"/>
    <cellStyle name="Normal 6 2 2 5 4 3 2 3" xfId="49561" xr:uid="{00000000-0005-0000-0000-000001140000}"/>
    <cellStyle name="Normal 6 2 2 5 4 3 3" xfId="23542" xr:uid="{00000000-0005-0000-0000-000002140000}"/>
    <cellStyle name="Normal 6 2 2 5 4 3 4" xfId="40888" xr:uid="{00000000-0005-0000-0000-000003140000}"/>
    <cellStyle name="Normal 6 2 2 5 4 4" xfId="4033" xr:uid="{00000000-0005-0000-0000-000004140000}"/>
    <cellStyle name="Normal 6 2 2 5 4 4 2" xfId="12706" xr:uid="{00000000-0005-0000-0000-000005140000}"/>
    <cellStyle name="Normal 6 2 2 5 4 4 2 2" xfId="30059" xr:uid="{00000000-0005-0000-0000-000006140000}"/>
    <cellStyle name="Normal 6 2 2 5 4 4 2 3" xfId="47405" xr:uid="{00000000-0005-0000-0000-000007140000}"/>
    <cellStyle name="Normal 6 2 2 5 4 4 3" xfId="21386" xr:uid="{00000000-0005-0000-0000-000008140000}"/>
    <cellStyle name="Normal 6 2 2 5 4 4 4" xfId="38732" xr:uid="{00000000-0005-0000-0000-000009140000}"/>
    <cellStyle name="Normal 6 2 2 5 4 5" xfId="9080" xr:uid="{00000000-0005-0000-0000-00000A140000}"/>
    <cellStyle name="Normal 6 2 2 5 4 5 2" xfId="26433" xr:uid="{00000000-0005-0000-0000-00000B140000}"/>
    <cellStyle name="Normal 6 2 2 5 4 5 3" xfId="43779" xr:uid="{00000000-0005-0000-0000-00000C140000}"/>
    <cellStyle name="Normal 6 2 2 5 4 6" xfId="17760" xr:uid="{00000000-0005-0000-0000-00000D140000}"/>
    <cellStyle name="Normal 6 2 2 5 4 7" xfId="35106" xr:uid="{00000000-0005-0000-0000-00000E140000}"/>
    <cellStyle name="Normal 6 2 2 5 5" xfId="1975" xr:uid="{00000000-0005-0000-0000-00000F140000}"/>
    <cellStyle name="Normal 6 2 2 5 5 2" xfId="7757" xr:uid="{00000000-0005-0000-0000-000010140000}"/>
    <cellStyle name="Normal 6 2 2 5 5 2 2" xfId="16430" xr:uid="{00000000-0005-0000-0000-000011140000}"/>
    <cellStyle name="Normal 6 2 2 5 5 2 2 2" xfId="33783" xr:uid="{00000000-0005-0000-0000-000012140000}"/>
    <cellStyle name="Normal 6 2 2 5 5 2 2 3" xfId="51129" xr:uid="{00000000-0005-0000-0000-000013140000}"/>
    <cellStyle name="Normal 6 2 2 5 5 2 3" xfId="25110" xr:uid="{00000000-0005-0000-0000-000014140000}"/>
    <cellStyle name="Normal 6 2 2 5 5 2 4" xfId="42456" xr:uid="{00000000-0005-0000-0000-000015140000}"/>
    <cellStyle name="Normal 6 2 2 5 5 3" xfId="3788" xr:uid="{00000000-0005-0000-0000-000016140000}"/>
    <cellStyle name="Normal 6 2 2 5 5 3 2" xfId="12461" xr:uid="{00000000-0005-0000-0000-000017140000}"/>
    <cellStyle name="Normal 6 2 2 5 5 3 2 2" xfId="29814" xr:uid="{00000000-0005-0000-0000-000018140000}"/>
    <cellStyle name="Normal 6 2 2 5 5 3 2 3" xfId="47160" xr:uid="{00000000-0005-0000-0000-000019140000}"/>
    <cellStyle name="Normal 6 2 2 5 5 3 3" xfId="21141" xr:uid="{00000000-0005-0000-0000-00001A140000}"/>
    <cellStyle name="Normal 6 2 2 5 5 3 4" xfId="38487" xr:uid="{00000000-0005-0000-0000-00001B140000}"/>
    <cellStyle name="Normal 6 2 2 5 5 4" xfId="10648" xr:uid="{00000000-0005-0000-0000-00001C140000}"/>
    <cellStyle name="Normal 6 2 2 5 5 4 2" xfId="28001" xr:uid="{00000000-0005-0000-0000-00001D140000}"/>
    <cellStyle name="Normal 6 2 2 5 5 4 3" xfId="45347" xr:uid="{00000000-0005-0000-0000-00001E140000}"/>
    <cellStyle name="Normal 6 2 2 5 5 5" xfId="19328" xr:uid="{00000000-0005-0000-0000-00001F140000}"/>
    <cellStyle name="Normal 6 2 2 5 5 6" xfId="36674" xr:uid="{00000000-0005-0000-0000-000020140000}"/>
    <cellStyle name="Normal 6 2 2 5 6" xfId="1142" xr:uid="{00000000-0005-0000-0000-000021140000}"/>
    <cellStyle name="Normal 6 2 2 5 6 2" xfId="6924" xr:uid="{00000000-0005-0000-0000-000022140000}"/>
    <cellStyle name="Normal 6 2 2 5 6 2 2" xfId="15597" xr:uid="{00000000-0005-0000-0000-000023140000}"/>
    <cellStyle name="Normal 6 2 2 5 6 2 2 2" xfId="32950" xr:uid="{00000000-0005-0000-0000-000024140000}"/>
    <cellStyle name="Normal 6 2 2 5 6 2 2 3" xfId="50296" xr:uid="{00000000-0005-0000-0000-000025140000}"/>
    <cellStyle name="Normal 6 2 2 5 6 2 3" xfId="24277" xr:uid="{00000000-0005-0000-0000-000026140000}"/>
    <cellStyle name="Normal 6 2 2 5 6 2 4" xfId="41623" xr:uid="{00000000-0005-0000-0000-000027140000}"/>
    <cellStyle name="Normal 6 2 2 5 6 3" xfId="4768" xr:uid="{00000000-0005-0000-0000-000028140000}"/>
    <cellStyle name="Normal 6 2 2 5 6 3 2" xfId="13441" xr:uid="{00000000-0005-0000-0000-000029140000}"/>
    <cellStyle name="Normal 6 2 2 5 6 3 2 2" xfId="30794" xr:uid="{00000000-0005-0000-0000-00002A140000}"/>
    <cellStyle name="Normal 6 2 2 5 6 3 2 3" xfId="48140" xr:uid="{00000000-0005-0000-0000-00002B140000}"/>
    <cellStyle name="Normal 6 2 2 5 6 3 3" xfId="22121" xr:uid="{00000000-0005-0000-0000-00002C140000}"/>
    <cellStyle name="Normal 6 2 2 5 6 3 4" xfId="39467" xr:uid="{00000000-0005-0000-0000-00002D140000}"/>
    <cellStyle name="Normal 6 2 2 5 6 4" xfId="9815" xr:uid="{00000000-0005-0000-0000-00002E140000}"/>
    <cellStyle name="Normal 6 2 2 5 6 4 2" xfId="27168" xr:uid="{00000000-0005-0000-0000-00002F140000}"/>
    <cellStyle name="Normal 6 2 2 5 6 4 3" xfId="44514" xr:uid="{00000000-0005-0000-0000-000030140000}"/>
    <cellStyle name="Normal 6 2 2 5 6 5" xfId="18495" xr:uid="{00000000-0005-0000-0000-000031140000}"/>
    <cellStyle name="Normal 6 2 2 5 6 6" xfId="35841" xr:uid="{00000000-0005-0000-0000-000032140000}"/>
    <cellStyle name="Normal 6 2 2 5 7" xfId="5944" xr:uid="{00000000-0005-0000-0000-000033140000}"/>
    <cellStyle name="Normal 6 2 2 5 7 2" xfId="14617" xr:uid="{00000000-0005-0000-0000-000034140000}"/>
    <cellStyle name="Normal 6 2 2 5 7 2 2" xfId="31970" xr:uid="{00000000-0005-0000-0000-000035140000}"/>
    <cellStyle name="Normal 6 2 2 5 7 2 3" xfId="49316" xr:uid="{00000000-0005-0000-0000-000036140000}"/>
    <cellStyle name="Normal 6 2 2 5 7 3" xfId="23297" xr:uid="{00000000-0005-0000-0000-000037140000}"/>
    <cellStyle name="Normal 6 2 2 5 7 4" xfId="40643" xr:uid="{00000000-0005-0000-0000-000038140000}"/>
    <cellStyle name="Normal 6 2 2 5 8" xfId="2955" xr:uid="{00000000-0005-0000-0000-000039140000}"/>
    <cellStyle name="Normal 6 2 2 5 8 2" xfId="11628" xr:uid="{00000000-0005-0000-0000-00003A140000}"/>
    <cellStyle name="Normal 6 2 2 5 8 2 2" xfId="28981" xr:uid="{00000000-0005-0000-0000-00003B140000}"/>
    <cellStyle name="Normal 6 2 2 5 8 2 3" xfId="46327" xr:uid="{00000000-0005-0000-0000-00003C140000}"/>
    <cellStyle name="Normal 6 2 2 5 8 3" xfId="20308" xr:uid="{00000000-0005-0000-0000-00003D140000}"/>
    <cellStyle name="Normal 6 2 2 5 8 4" xfId="37654" xr:uid="{00000000-0005-0000-0000-00003E140000}"/>
    <cellStyle name="Normal 6 2 2 5 9" xfId="8835" xr:uid="{00000000-0005-0000-0000-00003F140000}"/>
    <cellStyle name="Normal 6 2 2 5 9 2" xfId="26188" xr:uid="{00000000-0005-0000-0000-000040140000}"/>
    <cellStyle name="Normal 6 2 2 5 9 3" xfId="43534" xr:uid="{00000000-0005-0000-0000-000041140000}"/>
    <cellStyle name="Normal 6 2 2 6" xfId="260" xr:uid="{00000000-0005-0000-0000-000042140000}"/>
    <cellStyle name="Normal 6 2 2 6 10" xfId="34959" xr:uid="{00000000-0005-0000-0000-000043140000}"/>
    <cellStyle name="Normal 6 2 2 6 2" xfId="995" xr:uid="{00000000-0005-0000-0000-000044140000}"/>
    <cellStyle name="Normal 6 2 2 6 2 2" xfId="2808" xr:uid="{00000000-0005-0000-0000-000045140000}"/>
    <cellStyle name="Normal 6 2 2 6 2 2 2" xfId="8590" xr:uid="{00000000-0005-0000-0000-000046140000}"/>
    <cellStyle name="Normal 6 2 2 6 2 2 2 2" xfId="17263" xr:uid="{00000000-0005-0000-0000-000047140000}"/>
    <cellStyle name="Normal 6 2 2 6 2 2 2 2 2" xfId="34616" xr:uid="{00000000-0005-0000-0000-000048140000}"/>
    <cellStyle name="Normal 6 2 2 6 2 2 2 2 3" xfId="51962" xr:uid="{00000000-0005-0000-0000-000049140000}"/>
    <cellStyle name="Normal 6 2 2 6 2 2 2 3" xfId="25943" xr:uid="{00000000-0005-0000-0000-00004A140000}"/>
    <cellStyle name="Normal 6 2 2 6 2 2 2 4" xfId="43289" xr:uid="{00000000-0005-0000-0000-00004B140000}"/>
    <cellStyle name="Normal 6 2 2 6 2 2 3" xfId="4621" xr:uid="{00000000-0005-0000-0000-00004C140000}"/>
    <cellStyle name="Normal 6 2 2 6 2 2 3 2" xfId="13294" xr:uid="{00000000-0005-0000-0000-00004D140000}"/>
    <cellStyle name="Normal 6 2 2 6 2 2 3 2 2" xfId="30647" xr:uid="{00000000-0005-0000-0000-00004E140000}"/>
    <cellStyle name="Normal 6 2 2 6 2 2 3 2 3" xfId="47993" xr:uid="{00000000-0005-0000-0000-00004F140000}"/>
    <cellStyle name="Normal 6 2 2 6 2 2 3 3" xfId="21974" xr:uid="{00000000-0005-0000-0000-000050140000}"/>
    <cellStyle name="Normal 6 2 2 6 2 2 3 4" xfId="39320" xr:uid="{00000000-0005-0000-0000-000051140000}"/>
    <cellStyle name="Normal 6 2 2 6 2 2 4" xfId="11481" xr:uid="{00000000-0005-0000-0000-000052140000}"/>
    <cellStyle name="Normal 6 2 2 6 2 2 4 2" xfId="28834" xr:uid="{00000000-0005-0000-0000-000053140000}"/>
    <cellStyle name="Normal 6 2 2 6 2 2 4 3" xfId="46180" xr:uid="{00000000-0005-0000-0000-000054140000}"/>
    <cellStyle name="Normal 6 2 2 6 2 2 5" xfId="20161" xr:uid="{00000000-0005-0000-0000-000055140000}"/>
    <cellStyle name="Normal 6 2 2 6 2 2 6" xfId="37507" xr:uid="{00000000-0005-0000-0000-000056140000}"/>
    <cellStyle name="Normal 6 2 2 6 2 3" xfId="1730" xr:uid="{00000000-0005-0000-0000-000057140000}"/>
    <cellStyle name="Normal 6 2 2 6 2 3 2" xfId="7512" xr:uid="{00000000-0005-0000-0000-000058140000}"/>
    <cellStyle name="Normal 6 2 2 6 2 3 2 2" xfId="16185" xr:uid="{00000000-0005-0000-0000-000059140000}"/>
    <cellStyle name="Normal 6 2 2 6 2 3 2 2 2" xfId="33538" xr:uid="{00000000-0005-0000-0000-00005A140000}"/>
    <cellStyle name="Normal 6 2 2 6 2 3 2 2 3" xfId="50884" xr:uid="{00000000-0005-0000-0000-00005B140000}"/>
    <cellStyle name="Normal 6 2 2 6 2 3 2 3" xfId="24865" xr:uid="{00000000-0005-0000-0000-00005C140000}"/>
    <cellStyle name="Normal 6 2 2 6 2 3 2 4" xfId="42211" xr:uid="{00000000-0005-0000-0000-00005D140000}"/>
    <cellStyle name="Normal 6 2 2 6 2 3 3" xfId="5356" xr:uid="{00000000-0005-0000-0000-00005E140000}"/>
    <cellStyle name="Normal 6 2 2 6 2 3 3 2" xfId="14029" xr:uid="{00000000-0005-0000-0000-00005F140000}"/>
    <cellStyle name="Normal 6 2 2 6 2 3 3 2 2" xfId="31382" xr:uid="{00000000-0005-0000-0000-000060140000}"/>
    <cellStyle name="Normal 6 2 2 6 2 3 3 2 3" xfId="48728" xr:uid="{00000000-0005-0000-0000-000061140000}"/>
    <cellStyle name="Normal 6 2 2 6 2 3 3 3" xfId="22709" xr:uid="{00000000-0005-0000-0000-000062140000}"/>
    <cellStyle name="Normal 6 2 2 6 2 3 3 4" xfId="40055" xr:uid="{00000000-0005-0000-0000-000063140000}"/>
    <cellStyle name="Normal 6 2 2 6 2 3 4" xfId="10403" xr:uid="{00000000-0005-0000-0000-000064140000}"/>
    <cellStyle name="Normal 6 2 2 6 2 3 4 2" xfId="27756" xr:uid="{00000000-0005-0000-0000-000065140000}"/>
    <cellStyle name="Normal 6 2 2 6 2 3 4 3" xfId="45102" xr:uid="{00000000-0005-0000-0000-000066140000}"/>
    <cellStyle name="Normal 6 2 2 6 2 3 5" xfId="19083" xr:uid="{00000000-0005-0000-0000-000067140000}"/>
    <cellStyle name="Normal 6 2 2 6 2 3 6" xfId="36429" xr:uid="{00000000-0005-0000-0000-000068140000}"/>
    <cellStyle name="Normal 6 2 2 6 2 4" xfId="6777" xr:uid="{00000000-0005-0000-0000-000069140000}"/>
    <cellStyle name="Normal 6 2 2 6 2 4 2" xfId="15450" xr:uid="{00000000-0005-0000-0000-00006A140000}"/>
    <cellStyle name="Normal 6 2 2 6 2 4 2 2" xfId="32803" xr:uid="{00000000-0005-0000-0000-00006B140000}"/>
    <cellStyle name="Normal 6 2 2 6 2 4 2 3" xfId="50149" xr:uid="{00000000-0005-0000-0000-00006C140000}"/>
    <cellStyle name="Normal 6 2 2 6 2 4 3" xfId="24130" xr:uid="{00000000-0005-0000-0000-00006D140000}"/>
    <cellStyle name="Normal 6 2 2 6 2 4 4" xfId="41476" xr:uid="{00000000-0005-0000-0000-00006E140000}"/>
    <cellStyle name="Normal 6 2 2 6 2 5" xfId="3543" xr:uid="{00000000-0005-0000-0000-00006F140000}"/>
    <cellStyle name="Normal 6 2 2 6 2 5 2" xfId="12216" xr:uid="{00000000-0005-0000-0000-000070140000}"/>
    <cellStyle name="Normal 6 2 2 6 2 5 2 2" xfId="29569" xr:uid="{00000000-0005-0000-0000-000071140000}"/>
    <cellStyle name="Normal 6 2 2 6 2 5 2 3" xfId="46915" xr:uid="{00000000-0005-0000-0000-000072140000}"/>
    <cellStyle name="Normal 6 2 2 6 2 5 3" xfId="20896" xr:uid="{00000000-0005-0000-0000-000073140000}"/>
    <cellStyle name="Normal 6 2 2 6 2 5 4" xfId="38242" xr:uid="{00000000-0005-0000-0000-000074140000}"/>
    <cellStyle name="Normal 6 2 2 6 2 6" xfId="9668" xr:uid="{00000000-0005-0000-0000-000075140000}"/>
    <cellStyle name="Normal 6 2 2 6 2 6 2" xfId="27021" xr:uid="{00000000-0005-0000-0000-000076140000}"/>
    <cellStyle name="Normal 6 2 2 6 2 6 3" xfId="44367" xr:uid="{00000000-0005-0000-0000-000077140000}"/>
    <cellStyle name="Normal 6 2 2 6 2 7" xfId="18348" xr:uid="{00000000-0005-0000-0000-000078140000}"/>
    <cellStyle name="Normal 6 2 2 6 2 8" xfId="35694" xr:uid="{00000000-0005-0000-0000-000079140000}"/>
    <cellStyle name="Normal 6 2 2 6 3" xfId="505" xr:uid="{00000000-0005-0000-0000-00007A140000}"/>
    <cellStyle name="Normal 6 2 2 6 3 2" xfId="2318" xr:uid="{00000000-0005-0000-0000-00007B140000}"/>
    <cellStyle name="Normal 6 2 2 6 3 2 2" xfId="8100" xr:uid="{00000000-0005-0000-0000-00007C140000}"/>
    <cellStyle name="Normal 6 2 2 6 3 2 2 2" xfId="16773" xr:uid="{00000000-0005-0000-0000-00007D140000}"/>
    <cellStyle name="Normal 6 2 2 6 3 2 2 2 2" xfId="34126" xr:uid="{00000000-0005-0000-0000-00007E140000}"/>
    <cellStyle name="Normal 6 2 2 6 3 2 2 2 3" xfId="51472" xr:uid="{00000000-0005-0000-0000-00007F140000}"/>
    <cellStyle name="Normal 6 2 2 6 3 2 2 3" xfId="25453" xr:uid="{00000000-0005-0000-0000-000080140000}"/>
    <cellStyle name="Normal 6 2 2 6 3 2 2 4" xfId="42799" xr:uid="{00000000-0005-0000-0000-000081140000}"/>
    <cellStyle name="Normal 6 2 2 6 3 2 3" xfId="5601" xr:uid="{00000000-0005-0000-0000-000082140000}"/>
    <cellStyle name="Normal 6 2 2 6 3 2 3 2" xfId="14274" xr:uid="{00000000-0005-0000-0000-000083140000}"/>
    <cellStyle name="Normal 6 2 2 6 3 2 3 2 2" xfId="31627" xr:uid="{00000000-0005-0000-0000-000084140000}"/>
    <cellStyle name="Normal 6 2 2 6 3 2 3 2 3" xfId="48973" xr:uid="{00000000-0005-0000-0000-000085140000}"/>
    <cellStyle name="Normal 6 2 2 6 3 2 3 3" xfId="22954" xr:uid="{00000000-0005-0000-0000-000086140000}"/>
    <cellStyle name="Normal 6 2 2 6 3 2 3 4" xfId="40300" xr:uid="{00000000-0005-0000-0000-000087140000}"/>
    <cellStyle name="Normal 6 2 2 6 3 2 4" xfId="10991" xr:uid="{00000000-0005-0000-0000-000088140000}"/>
    <cellStyle name="Normal 6 2 2 6 3 2 4 2" xfId="28344" xr:uid="{00000000-0005-0000-0000-000089140000}"/>
    <cellStyle name="Normal 6 2 2 6 3 2 4 3" xfId="45690" xr:uid="{00000000-0005-0000-0000-00008A140000}"/>
    <cellStyle name="Normal 6 2 2 6 3 2 5" xfId="19671" xr:uid="{00000000-0005-0000-0000-00008B140000}"/>
    <cellStyle name="Normal 6 2 2 6 3 2 6" xfId="37017" xr:uid="{00000000-0005-0000-0000-00008C140000}"/>
    <cellStyle name="Normal 6 2 2 6 3 3" xfId="6287" xr:uid="{00000000-0005-0000-0000-00008D140000}"/>
    <cellStyle name="Normal 6 2 2 6 3 3 2" xfId="14960" xr:uid="{00000000-0005-0000-0000-00008E140000}"/>
    <cellStyle name="Normal 6 2 2 6 3 3 2 2" xfId="32313" xr:uid="{00000000-0005-0000-0000-00008F140000}"/>
    <cellStyle name="Normal 6 2 2 6 3 3 2 3" xfId="49659" xr:uid="{00000000-0005-0000-0000-000090140000}"/>
    <cellStyle name="Normal 6 2 2 6 3 3 3" xfId="23640" xr:uid="{00000000-0005-0000-0000-000091140000}"/>
    <cellStyle name="Normal 6 2 2 6 3 3 4" xfId="40986" xr:uid="{00000000-0005-0000-0000-000092140000}"/>
    <cellStyle name="Normal 6 2 2 6 3 4" xfId="4131" xr:uid="{00000000-0005-0000-0000-000093140000}"/>
    <cellStyle name="Normal 6 2 2 6 3 4 2" xfId="12804" xr:uid="{00000000-0005-0000-0000-000094140000}"/>
    <cellStyle name="Normal 6 2 2 6 3 4 2 2" xfId="30157" xr:uid="{00000000-0005-0000-0000-000095140000}"/>
    <cellStyle name="Normal 6 2 2 6 3 4 2 3" xfId="47503" xr:uid="{00000000-0005-0000-0000-000096140000}"/>
    <cellStyle name="Normal 6 2 2 6 3 4 3" xfId="21484" xr:uid="{00000000-0005-0000-0000-000097140000}"/>
    <cellStyle name="Normal 6 2 2 6 3 4 4" xfId="38830" xr:uid="{00000000-0005-0000-0000-000098140000}"/>
    <cellStyle name="Normal 6 2 2 6 3 5" xfId="9178" xr:uid="{00000000-0005-0000-0000-000099140000}"/>
    <cellStyle name="Normal 6 2 2 6 3 5 2" xfId="26531" xr:uid="{00000000-0005-0000-0000-00009A140000}"/>
    <cellStyle name="Normal 6 2 2 6 3 5 3" xfId="43877" xr:uid="{00000000-0005-0000-0000-00009B140000}"/>
    <cellStyle name="Normal 6 2 2 6 3 6" xfId="17858" xr:uid="{00000000-0005-0000-0000-00009C140000}"/>
    <cellStyle name="Normal 6 2 2 6 3 7" xfId="35204" xr:uid="{00000000-0005-0000-0000-00009D140000}"/>
    <cellStyle name="Normal 6 2 2 6 4" xfId="2073" xr:uid="{00000000-0005-0000-0000-00009E140000}"/>
    <cellStyle name="Normal 6 2 2 6 4 2" xfId="7855" xr:uid="{00000000-0005-0000-0000-00009F140000}"/>
    <cellStyle name="Normal 6 2 2 6 4 2 2" xfId="16528" xr:uid="{00000000-0005-0000-0000-0000A0140000}"/>
    <cellStyle name="Normal 6 2 2 6 4 2 2 2" xfId="33881" xr:uid="{00000000-0005-0000-0000-0000A1140000}"/>
    <cellStyle name="Normal 6 2 2 6 4 2 2 3" xfId="51227" xr:uid="{00000000-0005-0000-0000-0000A2140000}"/>
    <cellStyle name="Normal 6 2 2 6 4 2 3" xfId="25208" xr:uid="{00000000-0005-0000-0000-0000A3140000}"/>
    <cellStyle name="Normal 6 2 2 6 4 2 4" xfId="42554" xr:uid="{00000000-0005-0000-0000-0000A4140000}"/>
    <cellStyle name="Normal 6 2 2 6 4 3" xfId="3886" xr:uid="{00000000-0005-0000-0000-0000A5140000}"/>
    <cellStyle name="Normal 6 2 2 6 4 3 2" xfId="12559" xr:uid="{00000000-0005-0000-0000-0000A6140000}"/>
    <cellStyle name="Normal 6 2 2 6 4 3 2 2" xfId="29912" xr:uid="{00000000-0005-0000-0000-0000A7140000}"/>
    <cellStyle name="Normal 6 2 2 6 4 3 2 3" xfId="47258" xr:uid="{00000000-0005-0000-0000-0000A8140000}"/>
    <cellStyle name="Normal 6 2 2 6 4 3 3" xfId="21239" xr:uid="{00000000-0005-0000-0000-0000A9140000}"/>
    <cellStyle name="Normal 6 2 2 6 4 3 4" xfId="38585" xr:uid="{00000000-0005-0000-0000-0000AA140000}"/>
    <cellStyle name="Normal 6 2 2 6 4 4" xfId="10746" xr:uid="{00000000-0005-0000-0000-0000AB140000}"/>
    <cellStyle name="Normal 6 2 2 6 4 4 2" xfId="28099" xr:uid="{00000000-0005-0000-0000-0000AC140000}"/>
    <cellStyle name="Normal 6 2 2 6 4 4 3" xfId="45445" xr:uid="{00000000-0005-0000-0000-0000AD140000}"/>
    <cellStyle name="Normal 6 2 2 6 4 5" xfId="19426" xr:uid="{00000000-0005-0000-0000-0000AE140000}"/>
    <cellStyle name="Normal 6 2 2 6 4 6" xfId="36772" xr:uid="{00000000-0005-0000-0000-0000AF140000}"/>
    <cellStyle name="Normal 6 2 2 6 5" xfId="1240" xr:uid="{00000000-0005-0000-0000-0000B0140000}"/>
    <cellStyle name="Normal 6 2 2 6 5 2" xfId="7022" xr:uid="{00000000-0005-0000-0000-0000B1140000}"/>
    <cellStyle name="Normal 6 2 2 6 5 2 2" xfId="15695" xr:uid="{00000000-0005-0000-0000-0000B2140000}"/>
    <cellStyle name="Normal 6 2 2 6 5 2 2 2" xfId="33048" xr:uid="{00000000-0005-0000-0000-0000B3140000}"/>
    <cellStyle name="Normal 6 2 2 6 5 2 2 3" xfId="50394" xr:uid="{00000000-0005-0000-0000-0000B4140000}"/>
    <cellStyle name="Normal 6 2 2 6 5 2 3" xfId="24375" xr:uid="{00000000-0005-0000-0000-0000B5140000}"/>
    <cellStyle name="Normal 6 2 2 6 5 2 4" xfId="41721" xr:uid="{00000000-0005-0000-0000-0000B6140000}"/>
    <cellStyle name="Normal 6 2 2 6 5 3" xfId="4866" xr:uid="{00000000-0005-0000-0000-0000B7140000}"/>
    <cellStyle name="Normal 6 2 2 6 5 3 2" xfId="13539" xr:uid="{00000000-0005-0000-0000-0000B8140000}"/>
    <cellStyle name="Normal 6 2 2 6 5 3 2 2" xfId="30892" xr:uid="{00000000-0005-0000-0000-0000B9140000}"/>
    <cellStyle name="Normal 6 2 2 6 5 3 2 3" xfId="48238" xr:uid="{00000000-0005-0000-0000-0000BA140000}"/>
    <cellStyle name="Normal 6 2 2 6 5 3 3" xfId="22219" xr:uid="{00000000-0005-0000-0000-0000BB140000}"/>
    <cellStyle name="Normal 6 2 2 6 5 3 4" xfId="39565" xr:uid="{00000000-0005-0000-0000-0000BC140000}"/>
    <cellStyle name="Normal 6 2 2 6 5 4" xfId="9913" xr:uid="{00000000-0005-0000-0000-0000BD140000}"/>
    <cellStyle name="Normal 6 2 2 6 5 4 2" xfId="27266" xr:uid="{00000000-0005-0000-0000-0000BE140000}"/>
    <cellStyle name="Normal 6 2 2 6 5 4 3" xfId="44612" xr:uid="{00000000-0005-0000-0000-0000BF140000}"/>
    <cellStyle name="Normal 6 2 2 6 5 5" xfId="18593" xr:uid="{00000000-0005-0000-0000-0000C0140000}"/>
    <cellStyle name="Normal 6 2 2 6 5 6" xfId="35939" xr:uid="{00000000-0005-0000-0000-0000C1140000}"/>
    <cellStyle name="Normal 6 2 2 6 6" xfId="6042" xr:uid="{00000000-0005-0000-0000-0000C2140000}"/>
    <cellStyle name="Normal 6 2 2 6 6 2" xfId="14715" xr:uid="{00000000-0005-0000-0000-0000C3140000}"/>
    <cellStyle name="Normal 6 2 2 6 6 2 2" xfId="32068" xr:uid="{00000000-0005-0000-0000-0000C4140000}"/>
    <cellStyle name="Normal 6 2 2 6 6 2 3" xfId="49414" xr:uid="{00000000-0005-0000-0000-0000C5140000}"/>
    <cellStyle name="Normal 6 2 2 6 6 3" xfId="23395" xr:uid="{00000000-0005-0000-0000-0000C6140000}"/>
    <cellStyle name="Normal 6 2 2 6 6 4" xfId="40741" xr:uid="{00000000-0005-0000-0000-0000C7140000}"/>
    <cellStyle name="Normal 6 2 2 6 7" xfId="3053" xr:uid="{00000000-0005-0000-0000-0000C8140000}"/>
    <cellStyle name="Normal 6 2 2 6 7 2" xfId="11726" xr:uid="{00000000-0005-0000-0000-0000C9140000}"/>
    <cellStyle name="Normal 6 2 2 6 7 2 2" xfId="29079" xr:uid="{00000000-0005-0000-0000-0000CA140000}"/>
    <cellStyle name="Normal 6 2 2 6 7 2 3" xfId="46425" xr:uid="{00000000-0005-0000-0000-0000CB140000}"/>
    <cellStyle name="Normal 6 2 2 6 7 3" xfId="20406" xr:uid="{00000000-0005-0000-0000-0000CC140000}"/>
    <cellStyle name="Normal 6 2 2 6 7 4" xfId="37752" xr:uid="{00000000-0005-0000-0000-0000CD140000}"/>
    <cellStyle name="Normal 6 2 2 6 8" xfId="8933" xr:uid="{00000000-0005-0000-0000-0000CE140000}"/>
    <cellStyle name="Normal 6 2 2 6 8 2" xfId="26286" xr:uid="{00000000-0005-0000-0000-0000CF140000}"/>
    <cellStyle name="Normal 6 2 2 6 8 3" xfId="43632" xr:uid="{00000000-0005-0000-0000-0000D0140000}"/>
    <cellStyle name="Normal 6 2 2 6 9" xfId="17613" xr:uid="{00000000-0005-0000-0000-0000D1140000}"/>
    <cellStyle name="Normal 6 2 2 7" xfId="113" xr:uid="{00000000-0005-0000-0000-0000D2140000}"/>
    <cellStyle name="Normal 6 2 2 7 10" xfId="34812" xr:uid="{00000000-0005-0000-0000-0000D3140000}"/>
    <cellStyle name="Normal 6 2 2 7 2" xfId="848" xr:uid="{00000000-0005-0000-0000-0000D4140000}"/>
    <cellStyle name="Normal 6 2 2 7 2 2" xfId="2661" xr:uid="{00000000-0005-0000-0000-0000D5140000}"/>
    <cellStyle name="Normal 6 2 2 7 2 2 2" xfId="8443" xr:uid="{00000000-0005-0000-0000-0000D6140000}"/>
    <cellStyle name="Normal 6 2 2 7 2 2 2 2" xfId="17116" xr:uid="{00000000-0005-0000-0000-0000D7140000}"/>
    <cellStyle name="Normal 6 2 2 7 2 2 2 2 2" xfId="34469" xr:uid="{00000000-0005-0000-0000-0000D8140000}"/>
    <cellStyle name="Normal 6 2 2 7 2 2 2 2 3" xfId="51815" xr:uid="{00000000-0005-0000-0000-0000D9140000}"/>
    <cellStyle name="Normal 6 2 2 7 2 2 2 3" xfId="25796" xr:uid="{00000000-0005-0000-0000-0000DA140000}"/>
    <cellStyle name="Normal 6 2 2 7 2 2 2 4" xfId="43142" xr:uid="{00000000-0005-0000-0000-0000DB140000}"/>
    <cellStyle name="Normal 6 2 2 7 2 2 3" xfId="4474" xr:uid="{00000000-0005-0000-0000-0000DC140000}"/>
    <cellStyle name="Normal 6 2 2 7 2 2 3 2" xfId="13147" xr:uid="{00000000-0005-0000-0000-0000DD140000}"/>
    <cellStyle name="Normal 6 2 2 7 2 2 3 2 2" xfId="30500" xr:uid="{00000000-0005-0000-0000-0000DE140000}"/>
    <cellStyle name="Normal 6 2 2 7 2 2 3 2 3" xfId="47846" xr:uid="{00000000-0005-0000-0000-0000DF140000}"/>
    <cellStyle name="Normal 6 2 2 7 2 2 3 3" xfId="21827" xr:uid="{00000000-0005-0000-0000-0000E0140000}"/>
    <cellStyle name="Normal 6 2 2 7 2 2 3 4" xfId="39173" xr:uid="{00000000-0005-0000-0000-0000E1140000}"/>
    <cellStyle name="Normal 6 2 2 7 2 2 4" xfId="11334" xr:uid="{00000000-0005-0000-0000-0000E2140000}"/>
    <cellStyle name="Normal 6 2 2 7 2 2 4 2" xfId="28687" xr:uid="{00000000-0005-0000-0000-0000E3140000}"/>
    <cellStyle name="Normal 6 2 2 7 2 2 4 3" xfId="46033" xr:uid="{00000000-0005-0000-0000-0000E4140000}"/>
    <cellStyle name="Normal 6 2 2 7 2 2 5" xfId="20014" xr:uid="{00000000-0005-0000-0000-0000E5140000}"/>
    <cellStyle name="Normal 6 2 2 7 2 2 6" xfId="37360" xr:uid="{00000000-0005-0000-0000-0000E6140000}"/>
    <cellStyle name="Normal 6 2 2 7 2 3" xfId="1583" xr:uid="{00000000-0005-0000-0000-0000E7140000}"/>
    <cellStyle name="Normal 6 2 2 7 2 3 2" xfId="7365" xr:uid="{00000000-0005-0000-0000-0000E8140000}"/>
    <cellStyle name="Normal 6 2 2 7 2 3 2 2" xfId="16038" xr:uid="{00000000-0005-0000-0000-0000E9140000}"/>
    <cellStyle name="Normal 6 2 2 7 2 3 2 2 2" xfId="33391" xr:uid="{00000000-0005-0000-0000-0000EA140000}"/>
    <cellStyle name="Normal 6 2 2 7 2 3 2 2 3" xfId="50737" xr:uid="{00000000-0005-0000-0000-0000EB140000}"/>
    <cellStyle name="Normal 6 2 2 7 2 3 2 3" xfId="24718" xr:uid="{00000000-0005-0000-0000-0000EC140000}"/>
    <cellStyle name="Normal 6 2 2 7 2 3 2 4" xfId="42064" xr:uid="{00000000-0005-0000-0000-0000ED140000}"/>
    <cellStyle name="Normal 6 2 2 7 2 3 3" xfId="5209" xr:uid="{00000000-0005-0000-0000-0000EE140000}"/>
    <cellStyle name="Normal 6 2 2 7 2 3 3 2" xfId="13882" xr:uid="{00000000-0005-0000-0000-0000EF140000}"/>
    <cellStyle name="Normal 6 2 2 7 2 3 3 2 2" xfId="31235" xr:uid="{00000000-0005-0000-0000-0000F0140000}"/>
    <cellStyle name="Normal 6 2 2 7 2 3 3 2 3" xfId="48581" xr:uid="{00000000-0005-0000-0000-0000F1140000}"/>
    <cellStyle name="Normal 6 2 2 7 2 3 3 3" xfId="22562" xr:uid="{00000000-0005-0000-0000-0000F2140000}"/>
    <cellStyle name="Normal 6 2 2 7 2 3 3 4" xfId="39908" xr:uid="{00000000-0005-0000-0000-0000F3140000}"/>
    <cellStyle name="Normal 6 2 2 7 2 3 4" xfId="10256" xr:uid="{00000000-0005-0000-0000-0000F4140000}"/>
    <cellStyle name="Normal 6 2 2 7 2 3 4 2" xfId="27609" xr:uid="{00000000-0005-0000-0000-0000F5140000}"/>
    <cellStyle name="Normal 6 2 2 7 2 3 4 3" xfId="44955" xr:uid="{00000000-0005-0000-0000-0000F6140000}"/>
    <cellStyle name="Normal 6 2 2 7 2 3 5" xfId="18936" xr:uid="{00000000-0005-0000-0000-0000F7140000}"/>
    <cellStyle name="Normal 6 2 2 7 2 3 6" xfId="36282" xr:uid="{00000000-0005-0000-0000-0000F8140000}"/>
    <cellStyle name="Normal 6 2 2 7 2 4" xfId="6630" xr:uid="{00000000-0005-0000-0000-0000F9140000}"/>
    <cellStyle name="Normal 6 2 2 7 2 4 2" xfId="15303" xr:uid="{00000000-0005-0000-0000-0000FA140000}"/>
    <cellStyle name="Normal 6 2 2 7 2 4 2 2" xfId="32656" xr:uid="{00000000-0005-0000-0000-0000FB140000}"/>
    <cellStyle name="Normal 6 2 2 7 2 4 2 3" xfId="50002" xr:uid="{00000000-0005-0000-0000-0000FC140000}"/>
    <cellStyle name="Normal 6 2 2 7 2 4 3" xfId="23983" xr:uid="{00000000-0005-0000-0000-0000FD140000}"/>
    <cellStyle name="Normal 6 2 2 7 2 4 4" xfId="41329" xr:uid="{00000000-0005-0000-0000-0000FE140000}"/>
    <cellStyle name="Normal 6 2 2 7 2 5" xfId="3396" xr:uid="{00000000-0005-0000-0000-0000FF140000}"/>
    <cellStyle name="Normal 6 2 2 7 2 5 2" xfId="12069" xr:uid="{00000000-0005-0000-0000-000000150000}"/>
    <cellStyle name="Normal 6 2 2 7 2 5 2 2" xfId="29422" xr:uid="{00000000-0005-0000-0000-000001150000}"/>
    <cellStyle name="Normal 6 2 2 7 2 5 2 3" xfId="46768" xr:uid="{00000000-0005-0000-0000-000002150000}"/>
    <cellStyle name="Normal 6 2 2 7 2 5 3" xfId="20749" xr:uid="{00000000-0005-0000-0000-000003150000}"/>
    <cellStyle name="Normal 6 2 2 7 2 5 4" xfId="38095" xr:uid="{00000000-0005-0000-0000-000004150000}"/>
    <cellStyle name="Normal 6 2 2 7 2 6" xfId="9521" xr:uid="{00000000-0005-0000-0000-000005150000}"/>
    <cellStyle name="Normal 6 2 2 7 2 6 2" xfId="26874" xr:uid="{00000000-0005-0000-0000-000006150000}"/>
    <cellStyle name="Normal 6 2 2 7 2 6 3" xfId="44220" xr:uid="{00000000-0005-0000-0000-000007150000}"/>
    <cellStyle name="Normal 6 2 2 7 2 7" xfId="18201" xr:uid="{00000000-0005-0000-0000-000008150000}"/>
    <cellStyle name="Normal 6 2 2 7 2 8" xfId="35547" xr:uid="{00000000-0005-0000-0000-000009150000}"/>
    <cellStyle name="Normal 6 2 2 7 3" xfId="603" xr:uid="{00000000-0005-0000-0000-00000A150000}"/>
    <cellStyle name="Normal 6 2 2 7 3 2" xfId="2416" xr:uid="{00000000-0005-0000-0000-00000B150000}"/>
    <cellStyle name="Normal 6 2 2 7 3 2 2" xfId="8198" xr:uid="{00000000-0005-0000-0000-00000C150000}"/>
    <cellStyle name="Normal 6 2 2 7 3 2 2 2" xfId="16871" xr:uid="{00000000-0005-0000-0000-00000D150000}"/>
    <cellStyle name="Normal 6 2 2 7 3 2 2 2 2" xfId="34224" xr:uid="{00000000-0005-0000-0000-00000E150000}"/>
    <cellStyle name="Normal 6 2 2 7 3 2 2 2 3" xfId="51570" xr:uid="{00000000-0005-0000-0000-00000F150000}"/>
    <cellStyle name="Normal 6 2 2 7 3 2 2 3" xfId="25551" xr:uid="{00000000-0005-0000-0000-000010150000}"/>
    <cellStyle name="Normal 6 2 2 7 3 2 2 4" xfId="42897" xr:uid="{00000000-0005-0000-0000-000011150000}"/>
    <cellStyle name="Normal 6 2 2 7 3 2 3" xfId="5699" xr:uid="{00000000-0005-0000-0000-000012150000}"/>
    <cellStyle name="Normal 6 2 2 7 3 2 3 2" xfId="14372" xr:uid="{00000000-0005-0000-0000-000013150000}"/>
    <cellStyle name="Normal 6 2 2 7 3 2 3 2 2" xfId="31725" xr:uid="{00000000-0005-0000-0000-000014150000}"/>
    <cellStyle name="Normal 6 2 2 7 3 2 3 2 3" xfId="49071" xr:uid="{00000000-0005-0000-0000-000015150000}"/>
    <cellStyle name="Normal 6 2 2 7 3 2 3 3" xfId="23052" xr:uid="{00000000-0005-0000-0000-000016150000}"/>
    <cellStyle name="Normal 6 2 2 7 3 2 3 4" xfId="40398" xr:uid="{00000000-0005-0000-0000-000017150000}"/>
    <cellStyle name="Normal 6 2 2 7 3 2 4" xfId="11089" xr:uid="{00000000-0005-0000-0000-000018150000}"/>
    <cellStyle name="Normal 6 2 2 7 3 2 4 2" xfId="28442" xr:uid="{00000000-0005-0000-0000-000019150000}"/>
    <cellStyle name="Normal 6 2 2 7 3 2 4 3" xfId="45788" xr:uid="{00000000-0005-0000-0000-00001A150000}"/>
    <cellStyle name="Normal 6 2 2 7 3 2 5" xfId="19769" xr:uid="{00000000-0005-0000-0000-00001B150000}"/>
    <cellStyle name="Normal 6 2 2 7 3 2 6" xfId="37115" xr:uid="{00000000-0005-0000-0000-00001C150000}"/>
    <cellStyle name="Normal 6 2 2 7 3 3" xfId="6385" xr:uid="{00000000-0005-0000-0000-00001D150000}"/>
    <cellStyle name="Normal 6 2 2 7 3 3 2" xfId="15058" xr:uid="{00000000-0005-0000-0000-00001E150000}"/>
    <cellStyle name="Normal 6 2 2 7 3 3 2 2" xfId="32411" xr:uid="{00000000-0005-0000-0000-00001F150000}"/>
    <cellStyle name="Normal 6 2 2 7 3 3 2 3" xfId="49757" xr:uid="{00000000-0005-0000-0000-000020150000}"/>
    <cellStyle name="Normal 6 2 2 7 3 3 3" xfId="23738" xr:uid="{00000000-0005-0000-0000-000021150000}"/>
    <cellStyle name="Normal 6 2 2 7 3 3 4" xfId="41084" xr:uid="{00000000-0005-0000-0000-000022150000}"/>
    <cellStyle name="Normal 6 2 2 7 3 4" xfId="4229" xr:uid="{00000000-0005-0000-0000-000023150000}"/>
    <cellStyle name="Normal 6 2 2 7 3 4 2" xfId="12902" xr:uid="{00000000-0005-0000-0000-000024150000}"/>
    <cellStyle name="Normal 6 2 2 7 3 4 2 2" xfId="30255" xr:uid="{00000000-0005-0000-0000-000025150000}"/>
    <cellStyle name="Normal 6 2 2 7 3 4 2 3" xfId="47601" xr:uid="{00000000-0005-0000-0000-000026150000}"/>
    <cellStyle name="Normal 6 2 2 7 3 4 3" xfId="21582" xr:uid="{00000000-0005-0000-0000-000027150000}"/>
    <cellStyle name="Normal 6 2 2 7 3 4 4" xfId="38928" xr:uid="{00000000-0005-0000-0000-000028150000}"/>
    <cellStyle name="Normal 6 2 2 7 3 5" xfId="9276" xr:uid="{00000000-0005-0000-0000-000029150000}"/>
    <cellStyle name="Normal 6 2 2 7 3 5 2" xfId="26629" xr:uid="{00000000-0005-0000-0000-00002A150000}"/>
    <cellStyle name="Normal 6 2 2 7 3 5 3" xfId="43975" xr:uid="{00000000-0005-0000-0000-00002B150000}"/>
    <cellStyle name="Normal 6 2 2 7 3 6" xfId="17956" xr:uid="{00000000-0005-0000-0000-00002C150000}"/>
    <cellStyle name="Normal 6 2 2 7 3 7" xfId="35302" xr:uid="{00000000-0005-0000-0000-00002D150000}"/>
    <cellStyle name="Normal 6 2 2 7 4" xfId="1926" xr:uid="{00000000-0005-0000-0000-00002E150000}"/>
    <cellStyle name="Normal 6 2 2 7 4 2" xfId="7708" xr:uid="{00000000-0005-0000-0000-00002F150000}"/>
    <cellStyle name="Normal 6 2 2 7 4 2 2" xfId="16381" xr:uid="{00000000-0005-0000-0000-000030150000}"/>
    <cellStyle name="Normal 6 2 2 7 4 2 2 2" xfId="33734" xr:uid="{00000000-0005-0000-0000-000031150000}"/>
    <cellStyle name="Normal 6 2 2 7 4 2 2 3" xfId="51080" xr:uid="{00000000-0005-0000-0000-000032150000}"/>
    <cellStyle name="Normal 6 2 2 7 4 2 3" xfId="25061" xr:uid="{00000000-0005-0000-0000-000033150000}"/>
    <cellStyle name="Normal 6 2 2 7 4 2 4" xfId="42407" xr:uid="{00000000-0005-0000-0000-000034150000}"/>
    <cellStyle name="Normal 6 2 2 7 4 3" xfId="3739" xr:uid="{00000000-0005-0000-0000-000035150000}"/>
    <cellStyle name="Normal 6 2 2 7 4 3 2" xfId="12412" xr:uid="{00000000-0005-0000-0000-000036150000}"/>
    <cellStyle name="Normal 6 2 2 7 4 3 2 2" xfId="29765" xr:uid="{00000000-0005-0000-0000-000037150000}"/>
    <cellStyle name="Normal 6 2 2 7 4 3 2 3" xfId="47111" xr:uid="{00000000-0005-0000-0000-000038150000}"/>
    <cellStyle name="Normal 6 2 2 7 4 3 3" xfId="21092" xr:uid="{00000000-0005-0000-0000-000039150000}"/>
    <cellStyle name="Normal 6 2 2 7 4 3 4" xfId="38438" xr:uid="{00000000-0005-0000-0000-00003A150000}"/>
    <cellStyle name="Normal 6 2 2 7 4 4" xfId="10599" xr:uid="{00000000-0005-0000-0000-00003B150000}"/>
    <cellStyle name="Normal 6 2 2 7 4 4 2" xfId="27952" xr:uid="{00000000-0005-0000-0000-00003C150000}"/>
    <cellStyle name="Normal 6 2 2 7 4 4 3" xfId="45298" xr:uid="{00000000-0005-0000-0000-00003D150000}"/>
    <cellStyle name="Normal 6 2 2 7 4 5" xfId="19279" xr:uid="{00000000-0005-0000-0000-00003E150000}"/>
    <cellStyle name="Normal 6 2 2 7 4 6" xfId="36625" xr:uid="{00000000-0005-0000-0000-00003F150000}"/>
    <cellStyle name="Normal 6 2 2 7 5" xfId="1338" xr:uid="{00000000-0005-0000-0000-000040150000}"/>
    <cellStyle name="Normal 6 2 2 7 5 2" xfId="7120" xr:uid="{00000000-0005-0000-0000-000041150000}"/>
    <cellStyle name="Normal 6 2 2 7 5 2 2" xfId="15793" xr:uid="{00000000-0005-0000-0000-000042150000}"/>
    <cellStyle name="Normal 6 2 2 7 5 2 2 2" xfId="33146" xr:uid="{00000000-0005-0000-0000-000043150000}"/>
    <cellStyle name="Normal 6 2 2 7 5 2 2 3" xfId="50492" xr:uid="{00000000-0005-0000-0000-000044150000}"/>
    <cellStyle name="Normal 6 2 2 7 5 2 3" xfId="24473" xr:uid="{00000000-0005-0000-0000-000045150000}"/>
    <cellStyle name="Normal 6 2 2 7 5 2 4" xfId="41819" xr:uid="{00000000-0005-0000-0000-000046150000}"/>
    <cellStyle name="Normal 6 2 2 7 5 3" xfId="4964" xr:uid="{00000000-0005-0000-0000-000047150000}"/>
    <cellStyle name="Normal 6 2 2 7 5 3 2" xfId="13637" xr:uid="{00000000-0005-0000-0000-000048150000}"/>
    <cellStyle name="Normal 6 2 2 7 5 3 2 2" xfId="30990" xr:uid="{00000000-0005-0000-0000-000049150000}"/>
    <cellStyle name="Normal 6 2 2 7 5 3 2 3" xfId="48336" xr:uid="{00000000-0005-0000-0000-00004A150000}"/>
    <cellStyle name="Normal 6 2 2 7 5 3 3" xfId="22317" xr:uid="{00000000-0005-0000-0000-00004B150000}"/>
    <cellStyle name="Normal 6 2 2 7 5 3 4" xfId="39663" xr:uid="{00000000-0005-0000-0000-00004C150000}"/>
    <cellStyle name="Normal 6 2 2 7 5 4" xfId="10011" xr:uid="{00000000-0005-0000-0000-00004D150000}"/>
    <cellStyle name="Normal 6 2 2 7 5 4 2" xfId="27364" xr:uid="{00000000-0005-0000-0000-00004E150000}"/>
    <cellStyle name="Normal 6 2 2 7 5 4 3" xfId="44710" xr:uid="{00000000-0005-0000-0000-00004F150000}"/>
    <cellStyle name="Normal 6 2 2 7 5 5" xfId="18691" xr:uid="{00000000-0005-0000-0000-000050150000}"/>
    <cellStyle name="Normal 6 2 2 7 5 6" xfId="36037" xr:uid="{00000000-0005-0000-0000-000051150000}"/>
    <cellStyle name="Normal 6 2 2 7 6" xfId="5895" xr:uid="{00000000-0005-0000-0000-000052150000}"/>
    <cellStyle name="Normal 6 2 2 7 6 2" xfId="14568" xr:uid="{00000000-0005-0000-0000-000053150000}"/>
    <cellStyle name="Normal 6 2 2 7 6 2 2" xfId="31921" xr:uid="{00000000-0005-0000-0000-000054150000}"/>
    <cellStyle name="Normal 6 2 2 7 6 2 3" xfId="49267" xr:uid="{00000000-0005-0000-0000-000055150000}"/>
    <cellStyle name="Normal 6 2 2 7 6 3" xfId="23248" xr:uid="{00000000-0005-0000-0000-000056150000}"/>
    <cellStyle name="Normal 6 2 2 7 6 4" xfId="40594" xr:uid="{00000000-0005-0000-0000-000057150000}"/>
    <cellStyle name="Normal 6 2 2 7 7" xfId="3151" xr:uid="{00000000-0005-0000-0000-000058150000}"/>
    <cellStyle name="Normal 6 2 2 7 7 2" xfId="11824" xr:uid="{00000000-0005-0000-0000-000059150000}"/>
    <cellStyle name="Normal 6 2 2 7 7 2 2" xfId="29177" xr:uid="{00000000-0005-0000-0000-00005A150000}"/>
    <cellStyle name="Normal 6 2 2 7 7 2 3" xfId="46523" xr:uid="{00000000-0005-0000-0000-00005B150000}"/>
    <cellStyle name="Normal 6 2 2 7 7 3" xfId="20504" xr:uid="{00000000-0005-0000-0000-00005C150000}"/>
    <cellStyle name="Normal 6 2 2 7 7 4" xfId="37850" xr:uid="{00000000-0005-0000-0000-00005D150000}"/>
    <cellStyle name="Normal 6 2 2 7 8" xfId="8786" xr:uid="{00000000-0005-0000-0000-00005E150000}"/>
    <cellStyle name="Normal 6 2 2 7 8 2" xfId="26139" xr:uid="{00000000-0005-0000-0000-00005F150000}"/>
    <cellStyle name="Normal 6 2 2 7 8 3" xfId="43485" xr:uid="{00000000-0005-0000-0000-000060150000}"/>
    <cellStyle name="Normal 6 2 2 7 9" xfId="17466" xr:uid="{00000000-0005-0000-0000-000061150000}"/>
    <cellStyle name="Normal 6 2 2 8" xfId="750" xr:uid="{00000000-0005-0000-0000-000062150000}"/>
    <cellStyle name="Normal 6 2 2 8 2" xfId="2563" xr:uid="{00000000-0005-0000-0000-000063150000}"/>
    <cellStyle name="Normal 6 2 2 8 2 2" xfId="8345" xr:uid="{00000000-0005-0000-0000-000064150000}"/>
    <cellStyle name="Normal 6 2 2 8 2 2 2" xfId="17018" xr:uid="{00000000-0005-0000-0000-000065150000}"/>
    <cellStyle name="Normal 6 2 2 8 2 2 2 2" xfId="34371" xr:uid="{00000000-0005-0000-0000-000066150000}"/>
    <cellStyle name="Normal 6 2 2 8 2 2 2 3" xfId="51717" xr:uid="{00000000-0005-0000-0000-000067150000}"/>
    <cellStyle name="Normal 6 2 2 8 2 2 3" xfId="25698" xr:uid="{00000000-0005-0000-0000-000068150000}"/>
    <cellStyle name="Normal 6 2 2 8 2 2 4" xfId="43044" xr:uid="{00000000-0005-0000-0000-000069150000}"/>
    <cellStyle name="Normal 6 2 2 8 2 3" xfId="4376" xr:uid="{00000000-0005-0000-0000-00006A150000}"/>
    <cellStyle name="Normal 6 2 2 8 2 3 2" xfId="13049" xr:uid="{00000000-0005-0000-0000-00006B150000}"/>
    <cellStyle name="Normal 6 2 2 8 2 3 2 2" xfId="30402" xr:uid="{00000000-0005-0000-0000-00006C150000}"/>
    <cellStyle name="Normal 6 2 2 8 2 3 2 3" xfId="47748" xr:uid="{00000000-0005-0000-0000-00006D150000}"/>
    <cellStyle name="Normal 6 2 2 8 2 3 3" xfId="21729" xr:uid="{00000000-0005-0000-0000-00006E150000}"/>
    <cellStyle name="Normal 6 2 2 8 2 3 4" xfId="39075" xr:uid="{00000000-0005-0000-0000-00006F150000}"/>
    <cellStyle name="Normal 6 2 2 8 2 4" xfId="11236" xr:uid="{00000000-0005-0000-0000-000070150000}"/>
    <cellStyle name="Normal 6 2 2 8 2 4 2" xfId="28589" xr:uid="{00000000-0005-0000-0000-000071150000}"/>
    <cellStyle name="Normal 6 2 2 8 2 4 3" xfId="45935" xr:uid="{00000000-0005-0000-0000-000072150000}"/>
    <cellStyle name="Normal 6 2 2 8 2 5" xfId="19916" xr:uid="{00000000-0005-0000-0000-000073150000}"/>
    <cellStyle name="Normal 6 2 2 8 2 6" xfId="37262" xr:uid="{00000000-0005-0000-0000-000074150000}"/>
    <cellStyle name="Normal 6 2 2 8 3" xfId="1485" xr:uid="{00000000-0005-0000-0000-000075150000}"/>
    <cellStyle name="Normal 6 2 2 8 3 2" xfId="7267" xr:uid="{00000000-0005-0000-0000-000076150000}"/>
    <cellStyle name="Normal 6 2 2 8 3 2 2" xfId="15940" xr:uid="{00000000-0005-0000-0000-000077150000}"/>
    <cellStyle name="Normal 6 2 2 8 3 2 2 2" xfId="33293" xr:uid="{00000000-0005-0000-0000-000078150000}"/>
    <cellStyle name="Normal 6 2 2 8 3 2 2 3" xfId="50639" xr:uid="{00000000-0005-0000-0000-000079150000}"/>
    <cellStyle name="Normal 6 2 2 8 3 2 3" xfId="24620" xr:uid="{00000000-0005-0000-0000-00007A150000}"/>
    <cellStyle name="Normal 6 2 2 8 3 2 4" xfId="41966" xr:uid="{00000000-0005-0000-0000-00007B150000}"/>
    <cellStyle name="Normal 6 2 2 8 3 3" xfId="5111" xr:uid="{00000000-0005-0000-0000-00007C150000}"/>
    <cellStyle name="Normal 6 2 2 8 3 3 2" xfId="13784" xr:uid="{00000000-0005-0000-0000-00007D150000}"/>
    <cellStyle name="Normal 6 2 2 8 3 3 2 2" xfId="31137" xr:uid="{00000000-0005-0000-0000-00007E150000}"/>
    <cellStyle name="Normal 6 2 2 8 3 3 2 3" xfId="48483" xr:uid="{00000000-0005-0000-0000-00007F150000}"/>
    <cellStyle name="Normal 6 2 2 8 3 3 3" xfId="22464" xr:uid="{00000000-0005-0000-0000-000080150000}"/>
    <cellStyle name="Normal 6 2 2 8 3 3 4" xfId="39810" xr:uid="{00000000-0005-0000-0000-000081150000}"/>
    <cellStyle name="Normal 6 2 2 8 3 4" xfId="10158" xr:uid="{00000000-0005-0000-0000-000082150000}"/>
    <cellStyle name="Normal 6 2 2 8 3 4 2" xfId="27511" xr:uid="{00000000-0005-0000-0000-000083150000}"/>
    <cellStyle name="Normal 6 2 2 8 3 4 3" xfId="44857" xr:uid="{00000000-0005-0000-0000-000084150000}"/>
    <cellStyle name="Normal 6 2 2 8 3 5" xfId="18838" xr:uid="{00000000-0005-0000-0000-000085150000}"/>
    <cellStyle name="Normal 6 2 2 8 3 6" xfId="36184" xr:uid="{00000000-0005-0000-0000-000086150000}"/>
    <cellStyle name="Normal 6 2 2 8 4" xfId="6532" xr:uid="{00000000-0005-0000-0000-000087150000}"/>
    <cellStyle name="Normal 6 2 2 8 4 2" xfId="15205" xr:uid="{00000000-0005-0000-0000-000088150000}"/>
    <cellStyle name="Normal 6 2 2 8 4 2 2" xfId="32558" xr:uid="{00000000-0005-0000-0000-000089150000}"/>
    <cellStyle name="Normal 6 2 2 8 4 2 3" xfId="49904" xr:uid="{00000000-0005-0000-0000-00008A150000}"/>
    <cellStyle name="Normal 6 2 2 8 4 3" xfId="23885" xr:uid="{00000000-0005-0000-0000-00008B150000}"/>
    <cellStyle name="Normal 6 2 2 8 4 4" xfId="41231" xr:uid="{00000000-0005-0000-0000-00008C150000}"/>
    <cellStyle name="Normal 6 2 2 8 5" xfId="3298" xr:uid="{00000000-0005-0000-0000-00008D150000}"/>
    <cellStyle name="Normal 6 2 2 8 5 2" xfId="11971" xr:uid="{00000000-0005-0000-0000-00008E150000}"/>
    <cellStyle name="Normal 6 2 2 8 5 2 2" xfId="29324" xr:uid="{00000000-0005-0000-0000-00008F150000}"/>
    <cellStyle name="Normal 6 2 2 8 5 2 3" xfId="46670" xr:uid="{00000000-0005-0000-0000-000090150000}"/>
    <cellStyle name="Normal 6 2 2 8 5 3" xfId="20651" xr:uid="{00000000-0005-0000-0000-000091150000}"/>
    <cellStyle name="Normal 6 2 2 8 5 4" xfId="37997" xr:uid="{00000000-0005-0000-0000-000092150000}"/>
    <cellStyle name="Normal 6 2 2 8 6" xfId="9423" xr:uid="{00000000-0005-0000-0000-000093150000}"/>
    <cellStyle name="Normal 6 2 2 8 6 2" xfId="26776" xr:uid="{00000000-0005-0000-0000-000094150000}"/>
    <cellStyle name="Normal 6 2 2 8 6 3" xfId="44122" xr:uid="{00000000-0005-0000-0000-000095150000}"/>
    <cellStyle name="Normal 6 2 2 8 7" xfId="18103" xr:uid="{00000000-0005-0000-0000-000096150000}"/>
    <cellStyle name="Normal 6 2 2 8 8" xfId="35449" xr:uid="{00000000-0005-0000-0000-000097150000}"/>
    <cellStyle name="Normal 6 2 2 9" xfId="358" xr:uid="{00000000-0005-0000-0000-000098150000}"/>
    <cellStyle name="Normal 6 2 2 9 2" xfId="2171" xr:uid="{00000000-0005-0000-0000-000099150000}"/>
    <cellStyle name="Normal 6 2 2 9 2 2" xfId="7953" xr:uid="{00000000-0005-0000-0000-00009A150000}"/>
    <cellStyle name="Normal 6 2 2 9 2 2 2" xfId="16626" xr:uid="{00000000-0005-0000-0000-00009B150000}"/>
    <cellStyle name="Normal 6 2 2 9 2 2 2 2" xfId="33979" xr:uid="{00000000-0005-0000-0000-00009C150000}"/>
    <cellStyle name="Normal 6 2 2 9 2 2 2 3" xfId="51325" xr:uid="{00000000-0005-0000-0000-00009D150000}"/>
    <cellStyle name="Normal 6 2 2 9 2 2 3" xfId="25306" xr:uid="{00000000-0005-0000-0000-00009E150000}"/>
    <cellStyle name="Normal 6 2 2 9 2 2 4" xfId="42652" xr:uid="{00000000-0005-0000-0000-00009F150000}"/>
    <cellStyle name="Normal 6 2 2 9 2 3" xfId="5454" xr:uid="{00000000-0005-0000-0000-0000A0150000}"/>
    <cellStyle name="Normal 6 2 2 9 2 3 2" xfId="14127" xr:uid="{00000000-0005-0000-0000-0000A1150000}"/>
    <cellStyle name="Normal 6 2 2 9 2 3 2 2" xfId="31480" xr:uid="{00000000-0005-0000-0000-0000A2150000}"/>
    <cellStyle name="Normal 6 2 2 9 2 3 2 3" xfId="48826" xr:uid="{00000000-0005-0000-0000-0000A3150000}"/>
    <cellStyle name="Normal 6 2 2 9 2 3 3" xfId="22807" xr:uid="{00000000-0005-0000-0000-0000A4150000}"/>
    <cellStyle name="Normal 6 2 2 9 2 3 4" xfId="40153" xr:uid="{00000000-0005-0000-0000-0000A5150000}"/>
    <cellStyle name="Normal 6 2 2 9 2 4" xfId="10844" xr:uid="{00000000-0005-0000-0000-0000A6150000}"/>
    <cellStyle name="Normal 6 2 2 9 2 4 2" xfId="28197" xr:uid="{00000000-0005-0000-0000-0000A7150000}"/>
    <cellStyle name="Normal 6 2 2 9 2 4 3" xfId="45543" xr:uid="{00000000-0005-0000-0000-0000A8150000}"/>
    <cellStyle name="Normal 6 2 2 9 2 5" xfId="19524" xr:uid="{00000000-0005-0000-0000-0000A9150000}"/>
    <cellStyle name="Normal 6 2 2 9 2 6" xfId="36870" xr:uid="{00000000-0005-0000-0000-0000AA150000}"/>
    <cellStyle name="Normal 6 2 2 9 3" xfId="6140" xr:uid="{00000000-0005-0000-0000-0000AB150000}"/>
    <cellStyle name="Normal 6 2 2 9 3 2" xfId="14813" xr:uid="{00000000-0005-0000-0000-0000AC150000}"/>
    <cellStyle name="Normal 6 2 2 9 3 2 2" xfId="32166" xr:uid="{00000000-0005-0000-0000-0000AD150000}"/>
    <cellStyle name="Normal 6 2 2 9 3 2 3" xfId="49512" xr:uid="{00000000-0005-0000-0000-0000AE150000}"/>
    <cellStyle name="Normal 6 2 2 9 3 3" xfId="23493" xr:uid="{00000000-0005-0000-0000-0000AF150000}"/>
    <cellStyle name="Normal 6 2 2 9 3 4" xfId="40839" xr:uid="{00000000-0005-0000-0000-0000B0150000}"/>
    <cellStyle name="Normal 6 2 2 9 4" xfId="3984" xr:uid="{00000000-0005-0000-0000-0000B1150000}"/>
    <cellStyle name="Normal 6 2 2 9 4 2" xfId="12657" xr:uid="{00000000-0005-0000-0000-0000B2150000}"/>
    <cellStyle name="Normal 6 2 2 9 4 2 2" xfId="30010" xr:uid="{00000000-0005-0000-0000-0000B3150000}"/>
    <cellStyle name="Normal 6 2 2 9 4 2 3" xfId="47356" xr:uid="{00000000-0005-0000-0000-0000B4150000}"/>
    <cellStyle name="Normal 6 2 2 9 4 3" xfId="21337" xr:uid="{00000000-0005-0000-0000-0000B5150000}"/>
    <cellStyle name="Normal 6 2 2 9 4 4" xfId="38683" xr:uid="{00000000-0005-0000-0000-0000B6150000}"/>
    <cellStyle name="Normal 6 2 2 9 5" xfId="9031" xr:uid="{00000000-0005-0000-0000-0000B7150000}"/>
    <cellStyle name="Normal 6 2 2 9 5 2" xfId="26384" xr:uid="{00000000-0005-0000-0000-0000B8150000}"/>
    <cellStyle name="Normal 6 2 2 9 5 3" xfId="43730" xr:uid="{00000000-0005-0000-0000-0000B9150000}"/>
    <cellStyle name="Normal 6 2 2 9 6" xfId="17711" xr:uid="{00000000-0005-0000-0000-0000BA150000}"/>
    <cellStyle name="Normal 6 2 2 9 7" xfId="35057" xr:uid="{00000000-0005-0000-0000-0000BB150000}"/>
    <cellStyle name="Normal 6 2 3" xfId="21" xr:uid="{00000000-0005-0000-0000-0000BC150000}"/>
    <cellStyle name="Normal 6 2 3 10" xfId="1100" xr:uid="{00000000-0005-0000-0000-0000BD150000}"/>
    <cellStyle name="Normal 6 2 3 10 2" xfId="6882" xr:uid="{00000000-0005-0000-0000-0000BE150000}"/>
    <cellStyle name="Normal 6 2 3 10 2 2" xfId="15555" xr:uid="{00000000-0005-0000-0000-0000BF150000}"/>
    <cellStyle name="Normal 6 2 3 10 2 2 2" xfId="32908" xr:uid="{00000000-0005-0000-0000-0000C0150000}"/>
    <cellStyle name="Normal 6 2 3 10 2 2 3" xfId="50254" xr:uid="{00000000-0005-0000-0000-0000C1150000}"/>
    <cellStyle name="Normal 6 2 3 10 2 3" xfId="24235" xr:uid="{00000000-0005-0000-0000-0000C2150000}"/>
    <cellStyle name="Normal 6 2 3 10 2 4" xfId="41581" xr:uid="{00000000-0005-0000-0000-0000C3150000}"/>
    <cellStyle name="Normal 6 2 3 10 3" xfId="4726" xr:uid="{00000000-0005-0000-0000-0000C4150000}"/>
    <cellStyle name="Normal 6 2 3 10 3 2" xfId="13399" xr:uid="{00000000-0005-0000-0000-0000C5150000}"/>
    <cellStyle name="Normal 6 2 3 10 3 2 2" xfId="30752" xr:uid="{00000000-0005-0000-0000-0000C6150000}"/>
    <cellStyle name="Normal 6 2 3 10 3 2 3" xfId="48098" xr:uid="{00000000-0005-0000-0000-0000C7150000}"/>
    <cellStyle name="Normal 6 2 3 10 3 3" xfId="22079" xr:uid="{00000000-0005-0000-0000-0000C8150000}"/>
    <cellStyle name="Normal 6 2 3 10 3 4" xfId="39425" xr:uid="{00000000-0005-0000-0000-0000C9150000}"/>
    <cellStyle name="Normal 6 2 3 10 4" xfId="9773" xr:uid="{00000000-0005-0000-0000-0000CA150000}"/>
    <cellStyle name="Normal 6 2 3 10 4 2" xfId="27126" xr:uid="{00000000-0005-0000-0000-0000CB150000}"/>
    <cellStyle name="Normal 6 2 3 10 4 3" xfId="44472" xr:uid="{00000000-0005-0000-0000-0000CC150000}"/>
    <cellStyle name="Normal 6 2 3 10 5" xfId="18453" xr:uid="{00000000-0005-0000-0000-0000CD150000}"/>
    <cellStyle name="Normal 6 2 3 10 6" xfId="35799" xr:uid="{00000000-0005-0000-0000-0000CE150000}"/>
    <cellStyle name="Normal 6 2 3 11" xfId="5804" xr:uid="{00000000-0005-0000-0000-0000CF150000}"/>
    <cellStyle name="Normal 6 2 3 11 2" xfId="14477" xr:uid="{00000000-0005-0000-0000-0000D0150000}"/>
    <cellStyle name="Normal 6 2 3 11 2 2" xfId="31830" xr:uid="{00000000-0005-0000-0000-0000D1150000}"/>
    <cellStyle name="Normal 6 2 3 11 2 3" xfId="49176" xr:uid="{00000000-0005-0000-0000-0000D2150000}"/>
    <cellStyle name="Normal 6 2 3 11 3" xfId="23157" xr:uid="{00000000-0005-0000-0000-0000D3150000}"/>
    <cellStyle name="Normal 6 2 3 11 4" xfId="40503" xr:uid="{00000000-0005-0000-0000-0000D4150000}"/>
    <cellStyle name="Normal 6 2 3 12" xfId="2913" xr:uid="{00000000-0005-0000-0000-0000D5150000}"/>
    <cellStyle name="Normal 6 2 3 12 2" xfId="11586" xr:uid="{00000000-0005-0000-0000-0000D6150000}"/>
    <cellStyle name="Normal 6 2 3 12 2 2" xfId="28939" xr:uid="{00000000-0005-0000-0000-0000D7150000}"/>
    <cellStyle name="Normal 6 2 3 12 2 3" xfId="46285" xr:uid="{00000000-0005-0000-0000-0000D8150000}"/>
    <cellStyle name="Normal 6 2 3 12 3" xfId="20266" xr:uid="{00000000-0005-0000-0000-0000D9150000}"/>
    <cellStyle name="Normal 6 2 3 12 4" xfId="37612" xr:uid="{00000000-0005-0000-0000-0000DA150000}"/>
    <cellStyle name="Normal 6 2 3 13" xfId="8695" xr:uid="{00000000-0005-0000-0000-0000DB150000}"/>
    <cellStyle name="Normal 6 2 3 13 2" xfId="26048" xr:uid="{00000000-0005-0000-0000-0000DC150000}"/>
    <cellStyle name="Normal 6 2 3 13 3" xfId="43394" xr:uid="{00000000-0005-0000-0000-0000DD150000}"/>
    <cellStyle name="Normal 6 2 3 14" xfId="17376" xr:uid="{00000000-0005-0000-0000-0000DE150000}"/>
    <cellStyle name="Normal 6 2 3 15" xfId="34721" xr:uid="{00000000-0005-0000-0000-0000DF150000}"/>
    <cellStyle name="Normal 6 2 3 2" xfId="38" xr:uid="{00000000-0005-0000-0000-0000E0150000}"/>
    <cellStyle name="Normal 6 2 3 2 10" xfId="5820" xr:uid="{00000000-0005-0000-0000-0000E1150000}"/>
    <cellStyle name="Normal 6 2 3 2 10 2" xfId="14493" xr:uid="{00000000-0005-0000-0000-0000E2150000}"/>
    <cellStyle name="Normal 6 2 3 2 10 2 2" xfId="31846" xr:uid="{00000000-0005-0000-0000-0000E3150000}"/>
    <cellStyle name="Normal 6 2 3 2 10 2 3" xfId="49192" xr:uid="{00000000-0005-0000-0000-0000E4150000}"/>
    <cellStyle name="Normal 6 2 3 2 10 3" xfId="23173" xr:uid="{00000000-0005-0000-0000-0000E5150000}"/>
    <cellStyle name="Normal 6 2 3 2 10 4" xfId="40519" xr:uid="{00000000-0005-0000-0000-0000E6150000}"/>
    <cellStyle name="Normal 6 2 3 2 11" xfId="2929" xr:uid="{00000000-0005-0000-0000-0000E7150000}"/>
    <cellStyle name="Normal 6 2 3 2 11 2" xfId="11602" xr:uid="{00000000-0005-0000-0000-0000E8150000}"/>
    <cellStyle name="Normal 6 2 3 2 11 2 2" xfId="28955" xr:uid="{00000000-0005-0000-0000-0000E9150000}"/>
    <cellStyle name="Normal 6 2 3 2 11 2 3" xfId="46301" xr:uid="{00000000-0005-0000-0000-0000EA150000}"/>
    <cellStyle name="Normal 6 2 3 2 11 3" xfId="20282" xr:uid="{00000000-0005-0000-0000-0000EB150000}"/>
    <cellStyle name="Normal 6 2 3 2 11 4" xfId="37628" xr:uid="{00000000-0005-0000-0000-0000EC150000}"/>
    <cellStyle name="Normal 6 2 3 2 12" xfId="8711" xr:uid="{00000000-0005-0000-0000-0000ED150000}"/>
    <cellStyle name="Normal 6 2 3 2 12 2" xfId="26064" xr:uid="{00000000-0005-0000-0000-0000EE150000}"/>
    <cellStyle name="Normal 6 2 3 2 12 3" xfId="43410" xr:uid="{00000000-0005-0000-0000-0000EF150000}"/>
    <cellStyle name="Normal 6 2 3 2 13" xfId="17391" xr:uid="{00000000-0005-0000-0000-0000F0150000}"/>
    <cellStyle name="Normal 6 2 3 2 14" xfId="34737" xr:uid="{00000000-0005-0000-0000-0000F1150000}"/>
    <cellStyle name="Normal 6 2 3 2 2" xfId="87" xr:uid="{00000000-0005-0000-0000-0000F2150000}"/>
    <cellStyle name="Normal 6 2 3 2 2 10" xfId="8760" xr:uid="{00000000-0005-0000-0000-0000F3150000}"/>
    <cellStyle name="Normal 6 2 3 2 2 10 2" xfId="26113" xr:uid="{00000000-0005-0000-0000-0000F4150000}"/>
    <cellStyle name="Normal 6 2 3 2 2 10 3" xfId="43459" xr:uid="{00000000-0005-0000-0000-0000F5150000}"/>
    <cellStyle name="Normal 6 2 3 2 2 11" xfId="17440" xr:uid="{00000000-0005-0000-0000-0000F6150000}"/>
    <cellStyle name="Normal 6 2 3 2 2 12" xfId="34786" xr:uid="{00000000-0005-0000-0000-0000F7150000}"/>
    <cellStyle name="Normal 6 2 3 2 2 2" xfId="332" xr:uid="{00000000-0005-0000-0000-0000F8150000}"/>
    <cellStyle name="Normal 6 2 3 2 2 2 10" xfId="35031" xr:uid="{00000000-0005-0000-0000-0000F9150000}"/>
    <cellStyle name="Normal 6 2 3 2 2 2 2" xfId="1067" xr:uid="{00000000-0005-0000-0000-0000FA150000}"/>
    <cellStyle name="Normal 6 2 3 2 2 2 2 2" xfId="2880" xr:uid="{00000000-0005-0000-0000-0000FB150000}"/>
    <cellStyle name="Normal 6 2 3 2 2 2 2 2 2" xfId="8662" xr:uid="{00000000-0005-0000-0000-0000FC150000}"/>
    <cellStyle name="Normal 6 2 3 2 2 2 2 2 2 2" xfId="17335" xr:uid="{00000000-0005-0000-0000-0000FD150000}"/>
    <cellStyle name="Normal 6 2 3 2 2 2 2 2 2 2 2" xfId="34688" xr:uid="{00000000-0005-0000-0000-0000FE150000}"/>
    <cellStyle name="Normal 6 2 3 2 2 2 2 2 2 2 3" xfId="52034" xr:uid="{00000000-0005-0000-0000-0000FF150000}"/>
    <cellStyle name="Normal 6 2 3 2 2 2 2 2 2 3" xfId="26015" xr:uid="{00000000-0005-0000-0000-000000160000}"/>
    <cellStyle name="Normal 6 2 3 2 2 2 2 2 2 4" xfId="43361" xr:uid="{00000000-0005-0000-0000-000001160000}"/>
    <cellStyle name="Normal 6 2 3 2 2 2 2 2 3" xfId="4693" xr:uid="{00000000-0005-0000-0000-000002160000}"/>
    <cellStyle name="Normal 6 2 3 2 2 2 2 2 3 2" xfId="13366" xr:uid="{00000000-0005-0000-0000-000003160000}"/>
    <cellStyle name="Normal 6 2 3 2 2 2 2 2 3 2 2" xfId="30719" xr:uid="{00000000-0005-0000-0000-000004160000}"/>
    <cellStyle name="Normal 6 2 3 2 2 2 2 2 3 2 3" xfId="48065" xr:uid="{00000000-0005-0000-0000-000005160000}"/>
    <cellStyle name="Normal 6 2 3 2 2 2 2 2 3 3" xfId="22046" xr:uid="{00000000-0005-0000-0000-000006160000}"/>
    <cellStyle name="Normal 6 2 3 2 2 2 2 2 3 4" xfId="39392" xr:uid="{00000000-0005-0000-0000-000007160000}"/>
    <cellStyle name="Normal 6 2 3 2 2 2 2 2 4" xfId="11553" xr:uid="{00000000-0005-0000-0000-000008160000}"/>
    <cellStyle name="Normal 6 2 3 2 2 2 2 2 4 2" xfId="28906" xr:uid="{00000000-0005-0000-0000-000009160000}"/>
    <cellStyle name="Normal 6 2 3 2 2 2 2 2 4 3" xfId="46252" xr:uid="{00000000-0005-0000-0000-00000A160000}"/>
    <cellStyle name="Normal 6 2 3 2 2 2 2 2 5" xfId="20233" xr:uid="{00000000-0005-0000-0000-00000B160000}"/>
    <cellStyle name="Normal 6 2 3 2 2 2 2 2 6" xfId="37579" xr:uid="{00000000-0005-0000-0000-00000C160000}"/>
    <cellStyle name="Normal 6 2 3 2 2 2 2 3" xfId="1802" xr:uid="{00000000-0005-0000-0000-00000D160000}"/>
    <cellStyle name="Normal 6 2 3 2 2 2 2 3 2" xfId="7584" xr:uid="{00000000-0005-0000-0000-00000E160000}"/>
    <cellStyle name="Normal 6 2 3 2 2 2 2 3 2 2" xfId="16257" xr:uid="{00000000-0005-0000-0000-00000F160000}"/>
    <cellStyle name="Normal 6 2 3 2 2 2 2 3 2 2 2" xfId="33610" xr:uid="{00000000-0005-0000-0000-000010160000}"/>
    <cellStyle name="Normal 6 2 3 2 2 2 2 3 2 2 3" xfId="50956" xr:uid="{00000000-0005-0000-0000-000011160000}"/>
    <cellStyle name="Normal 6 2 3 2 2 2 2 3 2 3" xfId="24937" xr:uid="{00000000-0005-0000-0000-000012160000}"/>
    <cellStyle name="Normal 6 2 3 2 2 2 2 3 2 4" xfId="42283" xr:uid="{00000000-0005-0000-0000-000013160000}"/>
    <cellStyle name="Normal 6 2 3 2 2 2 2 3 3" xfId="5428" xr:uid="{00000000-0005-0000-0000-000014160000}"/>
    <cellStyle name="Normal 6 2 3 2 2 2 2 3 3 2" xfId="14101" xr:uid="{00000000-0005-0000-0000-000015160000}"/>
    <cellStyle name="Normal 6 2 3 2 2 2 2 3 3 2 2" xfId="31454" xr:uid="{00000000-0005-0000-0000-000016160000}"/>
    <cellStyle name="Normal 6 2 3 2 2 2 2 3 3 2 3" xfId="48800" xr:uid="{00000000-0005-0000-0000-000017160000}"/>
    <cellStyle name="Normal 6 2 3 2 2 2 2 3 3 3" xfId="22781" xr:uid="{00000000-0005-0000-0000-000018160000}"/>
    <cellStyle name="Normal 6 2 3 2 2 2 2 3 3 4" xfId="40127" xr:uid="{00000000-0005-0000-0000-000019160000}"/>
    <cellStyle name="Normal 6 2 3 2 2 2 2 3 4" xfId="10475" xr:uid="{00000000-0005-0000-0000-00001A160000}"/>
    <cellStyle name="Normal 6 2 3 2 2 2 2 3 4 2" xfId="27828" xr:uid="{00000000-0005-0000-0000-00001B160000}"/>
    <cellStyle name="Normal 6 2 3 2 2 2 2 3 4 3" xfId="45174" xr:uid="{00000000-0005-0000-0000-00001C160000}"/>
    <cellStyle name="Normal 6 2 3 2 2 2 2 3 5" xfId="19155" xr:uid="{00000000-0005-0000-0000-00001D160000}"/>
    <cellStyle name="Normal 6 2 3 2 2 2 2 3 6" xfId="36501" xr:uid="{00000000-0005-0000-0000-00001E160000}"/>
    <cellStyle name="Normal 6 2 3 2 2 2 2 4" xfId="6849" xr:uid="{00000000-0005-0000-0000-00001F160000}"/>
    <cellStyle name="Normal 6 2 3 2 2 2 2 4 2" xfId="15522" xr:uid="{00000000-0005-0000-0000-000020160000}"/>
    <cellStyle name="Normal 6 2 3 2 2 2 2 4 2 2" xfId="32875" xr:uid="{00000000-0005-0000-0000-000021160000}"/>
    <cellStyle name="Normal 6 2 3 2 2 2 2 4 2 3" xfId="50221" xr:uid="{00000000-0005-0000-0000-000022160000}"/>
    <cellStyle name="Normal 6 2 3 2 2 2 2 4 3" xfId="24202" xr:uid="{00000000-0005-0000-0000-000023160000}"/>
    <cellStyle name="Normal 6 2 3 2 2 2 2 4 4" xfId="41548" xr:uid="{00000000-0005-0000-0000-000024160000}"/>
    <cellStyle name="Normal 6 2 3 2 2 2 2 5" xfId="3615" xr:uid="{00000000-0005-0000-0000-000025160000}"/>
    <cellStyle name="Normal 6 2 3 2 2 2 2 5 2" xfId="12288" xr:uid="{00000000-0005-0000-0000-000026160000}"/>
    <cellStyle name="Normal 6 2 3 2 2 2 2 5 2 2" xfId="29641" xr:uid="{00000000-0005-0000-0000-000027160000}"/>
    <cellStyle name="Normal 6 2 3 2 2 2 2 5 2 3" xfId="46987" xr:uid="{00000000-0005-0000-0000-000028160000}"/>
    <cellStyle name="Normal 6 2 3 2 2 2 2 5 3" xfId="20968" xr:uid="{00000000-0005-0000-0000-000029160000}"/>
    <cellStyle name="Normal 6 2 3 2 2 2 2 5 4" xfId="38314" xr:uid="{00000000-0005-0000-0000-00002A160000}"/>
    <cellStyle name="Normal 6 2 3 2 2 2 2 6" xfId="9740" xr:uid="{00000000-0005-0000-0000-00002B160000}"/>
    <cellStyle name="Normal 6 2 3 2 2 2 2 6 2" xfId="27093" xr:uid="{00000000-0005-0000-0000-00002C160000}"/>
    <cellStyle name="Normal 6 2 3 2 2 2 2 6 3" xfId="44439" xr:uid="{00000000-0005-0000-0000-00002D160000}"/>
    <cellStyle name="Normal 6 2 3 2 2 2 2 7" xfId="18420" xr:uid="{00000000-0005-0000-0000-00002E160000}"/>
    <cellStyle name="Normal 6 2 3 2 2 2 2 8" xfId="35766" xr:uid="{00000000-0005-0000-0000-00002F160000}"/>
    <cellStyle name="Normal 6 2 3 2 2 2 3" xfId="577" xr:uid="{00000000-0005-0000-0000-000030160000}"/>
    <cellStyle name="Normal 6 2 3 2 2 2 3 2" xfId="2390" xr:uid="{00000000-0005-0000-0000-000031160000}"/>
    <cellStyle name="Normal 6 2 3 2 2 2 3 2 2" xfId="8172" xr:uid="{00000000-0005-0000-0000-000032160000}"/>
    <cellStyle name="Normal 6 2 3 2 2 2 3 2 2 2" xfId="16845" xr:uid="{00000000-0005-0000-0000-000033160000}"/>
    <cellStyle name="Normal 6 2 3 2 2 2 3 2 2 2 2" xfId="34198" xr:uid="{00000000-0005-0000-0000-000034160000}"/>
    <cellStyle name="Normal 6 2 3 2 2 2 3 2 2 2 3" xfId="51544" xr:uid="{00000000-0005-0000-0000-000035160000}"/>
    <cellStyle name="Normal 6 2 3 2 2 2 3 2 2 3" xfId="25525" xr:uid="{00000000-0005-0000-0000-000036160000}"/>
    <cellStyle name="Normal 6 2 3 2 2 2 3 2 2 4" xfId="42871" xr:uid="{00000000-0005-0000-0000-000037160000}"/>
    <cellStyle name="Normal 6 2 3 2 2 2 3 2 3" xfId="5673" xr:uid="{00000000-0005-0000-0000-000038160000}"/>
    <cellStyle name="Normal 6 2 3 2 2 2 3 2 3 2" xfId="14346" xr:uid="{00000000-0005-0000-0000-000039160000}"/>
    <cellStyle name="Normal 6 2 3 2 2 2 3 2 3 2 2" xfId="31699" xr:uid="{00000000-0005-0000-0000-00003A160000}"/>
    <cellStyle name="Normal 6 2 3 2 2 2 3 2 3 2 3" xfId="49045" xr:uid="{00000000-0005-0000-0000-00003B160000}"/>
    <cellStyle name="Normal 6 2 3 2 2 2 3 2 3 3" xfId="23026" xr:uid="{00000000-0005-0000-0000-00003C160000}"/>
    <cellStyle name="Normal 6 2 3 2 2 2 3 2 3 4" xfId="40372" xr:uid="{00000000-0005-0000-0000-00003D160000}"/>
    <cellStyle name="Normal 6 2 3 2 2 2 3 2 4" xfId="11063" xr:uid="{00000000-0005-0000-0000-00003E160000}"/>
    <cellStyle name="Normal 6 2 3 2 2 2 3 2 4 2" xfId="28416" xr:uid="{00000000-0005-0000-0000-00003F160000}"/>
    <cellStyle name="Normal 6 2 3 2 2 2 3 2 4 3" xfId="45762" xr:uid="{00000000-0005-0000-0000-000040160000}"/>
    <cellStyle name="Normal 6 2 3 2 2 2 3 2 5" xfId="19743" xr:uid="{00000000-0005-0000-0000-000041160000}"/>
    <cellStyle name="Normal 6 2 3 2 2 2 3 2 6" xfId="37089" xr:uid="{00000000-0005-0000-0000-000042160000}"/>
    <cellStyle name="Normal 6 2 3 2 2 2 3 3" xfId="6359" xr:uid="{00000000-0005-0000-0000-000043160000}"/>
    <cellStyle name="Normal 6 2 3 2 2 2 3 3 2" xfId="15032" xr:uid="{00000000-0005-0000-0000-000044160000}"/>
    <cellStyle name="Normal 6 2 3 2 2 2 3 3 2 2" xfId="32385" xr:uid="{00000000-0005-0000-0000-000045160000}"/>
    <cellStyle name="Normal 6 2 3 2 2 2 3 3 2 3" xfId="49731" xr:uid="{00000000-0005-0000-0000-000046160000}"/>
    <cellStyle name="Normal 6 2 3 2 2 2 3 3 3" xfId="23712" xr:uid="{00000000-0005-0000-0000-000047160000}"/>
    <cellStyle name="Normal 6 2 3 2 2 2 3 3 4" xfId="41058" xr:uid="{00000000-0005-0000-0000-000048160000}"/>
    <cellStyle name="Normal 6 2 3 2 2 2 3 4" xfId="4203" xr:uid="{00000000-0005-0000-0000-000049160000}"/>
    <cellStyle name="Normal 6 2 3 2 2 2 3 4 2" xfId="12876" xr:uid="{00000000-0005-0000-0000-00004A160000}"/>
    <cellStyle name="Normal 6 2 3 2 2 2 3 4 2 2" xfId="30229" xr:uid="{00000000-0005-0000-0000-00004B160000}"/>
    <cellStyle name="Normal 6 2 3 2 2 2 3 4 2 3" xfId="47575" xr:uid="{00000000-0005-0000-0000-00004C160000}"/>
    <cellStyle name="Normal 6 2 3 2 2 2 3 4 3" xfId="21556" xr:uid="{00000000-0005-0000-0000-00004D160000}"/>
    <cellStyle name="Normal 6 2 3 2 2 2 3 4 4" xfId="38902" xr:uid="{00000000-0005-0000-0000-00004E160000}"/>
    <cellStyle name="Normal 6 2 3 2 2 2 3 5" xfId="9250" xr:uid="{00000000-0005-0000-0000-00004F160000}"/>
    <cellStyle name="Normal 6 2 3 2 2 2 3 5 2" xfId="26603" xr:uid="{00000000-0005-0000-0000-000050160000}"/>
    <cellStyle name="Normal 6 2 3 2 2 2 3 5 3" xfId="43949" xr:uid="{00000000-0005-0000-0000-000051160000}"/>
    <cellStyle name="Normal 6 2 3 2 2 2 3 6" xfId="17930" xr:uid="{00000000-0005-0000-0000-000052160000}"/>
    <cellStyle name="Normal 6 2 3 2 2 2 3 7" xfId="35276" xr:uid="{00000000-0005-0000-0000-000053160000}"/>
    <cellStyle name="Normal 6 2 3 2 2 2 4" xfId="2145" xr:uid="{00000000-0005-0000-0000-000054160000}"/>
    <cellStyle name="Normal 6 2 3 2 2 2 4 2" xfId="7927" xr:uid="{00000000-0005-0000-0000-000055160000}"/>
    <cellStyle name="Normal 6 2 3 2 2 2 4 2 2" xfId="16600" xr:uid="{00000000-0005-0000-0000-000056160000}"/>
    <cellStyle name="Normal 6 2 3 2 2 2 4 2 2 2" xfId="33953" xr:uid="{00000000-0005-0000-0000-000057160000}"/>
    <cellStyle name="Normal 6 2 3 2 2 2 4 2 2 3" xfId="51299" xr:uid="{00000000-0005-0000-0000-000058160000}"/>
    <cellStyle name="Normal 6 2 3 2 2 2 4 2 3" xfId="25280" xr:uid="{00000000-0005-0000-0000-000059160000}"/>
    <cellStyle name="Normal 6 2 3 2 2 2 4 2 4" xfId="42626" xr:uid="{00000000-0005-0000-0000-00005A160000}"/>
    <cellStyle name="Normal 6 2 3 2 2 2 4 3" xfId="3958" xr:uid="{00000000-0005-0000-0000-00005B160000}"/>
    <cellStyle name="Normal 6 2 3 2 2 2 4 3 2" xfId="12631" xr:uid="{00000000-0005-0000-0000-00005C160000}"/>
    <cellStyle name="Normal 6 2 3 2 2 2 4 3 2 2" xfId="29984" xr:uid="{00000000-0005-0000-0000-00005D160000}"/>
    <cellStyle name="Normal 6 2 3 2 2 2 4 3 2 3" xfId="47330" xr:uid="{00000000-0005-0000-0000-00005E160000}"/>
    <cellStyle name="Normal 6 2 3 2 2 2 4 3 3" xfId="21311" xr:uid="{00000000-0005-0000-0000-00005F160000}"/>
    <cellStyle name="Normal 6 2 3 2 2 2 4 3 4" xfId="38657" xr:uid="{00000000-0005-0000-0000-000060160000}"/>
    <cellStyle name="Normal 6 2 3 2 2 2 4 4" xfId="10818" xr:uid="{00000000-0005-0000-0000-000061160000}"/>
    <cellStyle name="Normal 6 2 3 2 2 2 4 4 2" xfId="28171" xr:uid="{00000000-0005-0000-0000-000062160000}"/>
    <cellStyle name="Normal 6 2 3 2 2 2 4 4 3" xfId="45517" xr:uid="{00000000-0005-0000-0000-000063160000}"/>
    <cellStyle name="Normal 6 2 3 2 2 2 4 5" xfId="19498" xr:uid="{00000000-0005-0000-0000-000064160000}"/>
    <cellStyle name="Normal 6 2 3 2 2 2 4 6" xfId="36844" xr:uid="{00000000-0005-0000-0000-000065160000}"/>
    <cellStyle name="Normal 6 2 3 2 2 2 5" xfId="1312" xr:uid="{00000000-0005-0000-0000-000066160000}"/>
    <cellStyle name="Normal 6 2 3 2 2 2 5 2" xfId="7094" xr:uid="{00000000-0005-0000-0000-000067160000}"/>
    <cellStyle name="Normal 6 2 3 2 2 2 5 2 2" xfId="15767" xr:uid="{00000000-0005-0000-0000-000068160000}"/>
    <cellStyle name="Normal 6 2 3 2 2 2 5 2 2 2" xfId="33120" xr:uid="{00000000-0005-0000-0000-000069160000}"/>
    <cellStyle name="Normal 6 2 3 2 2 2 5 2 2 3" xfId="50466" xr:uid="{00000000-0005-0000-0000-00006A160000}"/>
    <cellStyle name="Normal 6 2 3 2 2 2 5 2 3" xfId="24447" xr:uid="{00000000-0005-0000-0000-00006B160000}"/>
    <cellStyle name="Normal 6 2 3 2 2 2 5 2 4" xfId="41793" xr:uid="{00000000-0005-0000-0000-00006C160000}"/>
    <cellStyle name="Normal 6 2 3 2 2 2 5 3" xfId="4938" xr:uid="{00000000-0005-0000-0000-00006D160000}"/>
    <cellStyle name="Normal 6 2 3 2 2 2 5 3 2" xfId="13611" xr:uid="{00000000-0005-0000-0000-00006E160000}"/>
    <cellStyle name="Normal 6 2 3 2 2 2 5 3 2 2" xfId="30964" xr:uid="{00000000-0005-0000-0000-00006F160000}"/>
    <cellStyle name="Normal 6 2 3 2 2 2 5 3 2 3" xfId="48310" xr:uid="{00000000-0005-0000-0000-000070160000}"/>
    <cellStyle name="Normal 6 2 3 2 2 2 5 3 3" xfId="22291" xr:uid="{00000000-0005-0000-0000-000071160000}"/>
    <cellStyle name="Normal 6 2 3 2 2 2 5 3 4" xfId="39637" xr:uid="{00000000-0005-0000-0000-000072160000}"/>
    <cellStyle name="Normal 6 2 3 2 2 2 5 4" xfId="9985" xr:uid="{00000000-0005-0000-0000-000073160000}"/>
    <cellStyle name="Normal 6 2 3 2 2 2 5 4 2" xfId="27338" xr:uid="{00000000-0005-0000-0000-000074160000}"/>
    <cellStyle name="Normal 6 2 3 2 2 2 5 4 3" xfId="44684" xr:uid="{00000000-0005-0000-0000-000075160000}"/>
    <cellStyle name="Normal 6 2 3 2 2 2 5 5" xfId="18665" xr:uid="{00000000-0005-0000-0000-000076160000}"/>
    <cellStyle name="Normal 6 2 3 2 2 2 5 6" xfId="36011" xr:uid="{00000000-0005-0000-0000-000077160000}"/>
    <cellStyle name="Normal 6 2 3 2 2 2 6" xfId="6114" xr:uid="{00000000-0005-0000-0000-000078160000}"/>
    <cellStyle name="Normal 6 2 3 2 2 2 6 2" xfId="14787" xr:uid="{00000000-0005-0000-0000-000079160000}"/>
    <cellStyle name="Normal 6 2 3 2 2 2 6 2 2" xfId="32140" xr:uid="{00000000-0005-0000-0000-00007A160000}"/>
    <cellStyle name="Normal 6 2 3 2 2 2 6 2 3" xfId="49486" xr:uid="{00000000-0005-0000-0000-00007B160000}"/>
    <cellStyle name="Normal 6 2 3 2 2 2 6 3" xfId="23467" xr:uid="{00000000-0005-0000-0000-00007C160000}"/>
    <cellStyle name="Normal 6 2 3 2 2 2 6 4" xfId="40813" xr:uid="{00000000-0005-0000-0000-00007D160000}"/>
    <cellStyle name="Normal 6 2 3 2 2 2 7" xfId="3125" xr:uid="{00000000-0005-0000-0000-00007E160000}"/>
    <cellStyle name="Normal 6 2 3 2 2 2 7 2" xfId="11798" xr:uid="{00000000-0005-0000-0000-00007F160000}"/>
    <cellStyle name="Normal 6 2 3 2 2 2 7 2 2" xfId="29151" xr:uid="{00000000-0005-0000-0000-000080160000}"/>
    <cellStyle name="Normal 6 2 3 2 2 2 7 2 3" xfId="46497" xr:uid="{00000000-0005-0000-0000-000081160000}"/>
    <cellStyle name="Normal 6 2 3 2 2 2 7 3" xfId="20478" xr:uid="{00000000-0005-0000-0000-000082160000}"/>
    <cellStyle name="Normal 6 2 3 2 2 2 7 4" xfId="37824" xr:uid="{00000000-0005-0000-0000-000083160000}"/>
    <cellStyle name="Normal 6 2 3 2 2 2 8" xfId="9005" xr:uid="{00000000-0005-0000-0000-000084160000}"/>
    <cellStyle name="Normal 6 2 3 2 2 2 8 2" xfId="26358" xr:uid="{00000000-0005-0000-0000-000085160000}"/>
    <cellStyle name="Normal 6 2 3 2 2 2 8 3" xfId="43704" xr:uid="{00000000-0005-0000-0000-000086160000}"/>
    <cellStyle name="Normal 6 2 3 2 2 2 9" xfId="17685" xr:uid="{00000000-0005-0000-0000-000087160000}"/>
    <cellStyle name="Normal 6 2 3 2 2 3" xfId="234" xr:uid="{00000000-0005-0000-0000-000088160000}"/>
    <cellStyle name="Normal 6 2 3 2 2 3 10" xfId="34933" xr:uid="{00000000-0005-0000-0000-000089160000}"/>
    <cellStyle name="Normal 6 2 3 2 2 3 2" xfId="969" xr:uid="{00000000-0005-0000-0000-00008A160000}"/>
    <cellStyle name="Normal 6 2 3 2 2 3 2 2" xfId="2782" xr:uid="{00000000-0005-0000-0000-00008B160000}"/>
    <cellStyle name="Normal 6 2 3 2 2 3 2 2 2" xfId="8564" xr:uid="{00000000-0005-0000-0000-00008C160000}"/>
    <cellStyle name="Normal 6 2 3 2 2 3 2 2 2 2" xfId="17237" xr:uid="{00000000-0005-0000-0000-00008D160000}"/>
    <cellStyle name="Normal 6 2 3 2 2 3 2 2 2 2 2" xfId="34590" xr:uid="{00000000-0005-0000-0000-00008E160000}"/>
    <cellStyle name="Normal 6 2 3 2 2 3 2 2 2 2 3" xfId="51936" xr:uid="{00000000-0005-0000-0000-00008F160000}"/>
    <cellStyle name="Normal 6 2 3 2 2 3 2 2 2 3" xfId="25917" xr:uid="{00000000-0005-0000-0000-000090160000}"/>
    <cellStyle name="Normal 6 2 3 2 2 3 2 2 2 4" xfId="43263" xr:uid="{00000000-0005-0000-0000-000091160000}"/>
    <cellStyle name="Normal 6 2 3 2 2 3 2 2 3" xfId="4595" xr:uid="{00000000-0005-0000-0000-000092160000}"/>
    <cellStyle name="Normal 6 2 3 2 2 3 2 2 3 2" xfId="13268" xr:uid="{00000000-0005-0000-0000-000093160000}"/>
    <cellStyle name="Normal 6 2 3 2 2 3 2 2 3 2 2" xfId="30621" xr:uid="{00000000-0005-0000-0000-000094160000}"/>
    <cellStyle name="Normal 6 2 3 2 2 3 2 2 3 2 3" xfId="47967" xr:uid="{00000000-0005-0000-0000-000095160000}"/>
    <cellStyle name="Normal 6 2 3 2 2 3 2 2 3 3" xfId="21948" xr:uid="{00000000-0005-0000-0000-000096160000}"/>
    <cellStyle name="Normal 6 2 3 2 2 3 2 2 3 4" xfId="39294" xr:uid="{00000000-0005-0000-0000-000097160000}"/>
    <cellStyle name="Normal 6 2 3 2 2 3 2 2 4" xfId="11455" xr:uid="{00000000-0005-0000-0000-000098160000}"/>
    <cellStyle name="Normal 6 2 3 2 2 3 2 2 4 2" xfId="28808" xr:uid="{00000000-0005-0000-0000-000099160000}"/>
    <cellStyle name="Normal 6 2 3 2 2 3 2 2 4 3" xfId="46154" xr:uid="{00000000-0005-0000-0000-00009A160000}"/>
    <cellStyle name="Normal 6 2 3 2 2 3 2 2 5" xfId="20135" xr:uid="{00000000-0005-0000-0000-00009B160000}"/>
    <cellStyle name="Normal 6 2 3 2 2 3 2 2 6" xfId="37481" xr:uid="{00000000-0005-0000-0000-00009C160000}"/>
    <cellStyle name="Normal 6 2 3 2 2 3 2 3" xfId="1704" xr:uid="{00000000-0005-0000-0000-00009D160000}"/>
    <cellStyle name="Normal 6 2 3 2 2 3 2 3 2" xfId="7486" xr:uid="{00000000-0005-0000-0000-00009E160000}"/>
    <cellStyle name="Normal 6 2 3 2 2 3 2 3 2 2" xfId="16159" xr:uid="{00000000-0005-0000-0000-00009F160000}"/>
    <cellStyle name="Normal 6 2 3 2 2 3 2 3 2 2 2" xfId="33512" xr:uid="{00000000-0005-0000-0000-0000A0160000}"/>
    <cellStyle name="Normal 6 2 3 2 2 3 2 3 2 2 3" xfId="50858" xr:uid="{00000000-0005-0000-0000-0000A1160000}"/>
    <cellStyle name="Normal 6 2 3 2 2 3 2 3 2 3" xfId="24839" xr:uid="{00000000-0005-0000-0000-0000A2160000}"/>
    <cellStyle name="Normal 6 2 3 2 2 3 2 3 2 4" xfId="42185" xr:uid="{00000000-0005-0000-0000-0000A3160000}"/>
    <cellStyle name="Normal 6 2 3 2 2 3 2 3 3" xfId="5330" xr:uid="{00000000-0005-0000-0000-0000A4160000}"/>
    <cellStyle name="Normal 6 2 3 2 2 3 2 3 3 2" xfId="14003" xr:uid="{00000000-0005-0000-0000-0000A5160000}"/>
    <cellStyle name="Normal 6 2 3 2 2 3 2 3 3 2 2" xfId="31356" xr:uid="{00000000-0005-0000-0000-0000A6160000}"/>
    <cellStyle name="Normal 6 2 3 2 2 3 2 3 3 2 3" xfId="48702" xr:uid="{00000000-0005-0000-0000-0000A7160000}"/>
    <cellStyle name="Normal 6 2 3 2 2 3 2 3 3 3" xfId="22683" xr:uid="{00000000-0005-0000-0000-0000A8160000}"/>
    <cellStyle name="Normal 6 2 3 2 2 3 2 3 3 4" xfId="40029" xr:uid="{00000000-0005-0000-0000-0000A9160000}"/>
    <cellStyle name="Normal 6 2 3 2 2 3 2 3 4" xfId="10377" xr:uid="{00000000-0005-0000-0000-0000AA160000}"/>
    <cellStyle name="Normal 6 2 3 2 2 3 2 3 4 2" xfId="27730" xr:uid="{00000000-0005-0000-0000-0000AB160000}"/>
    <cellStyle name="Normal 6 2 3 2 2 3 2 3 4 3" xfId="45076" xr:uid="{00000000-0005-0000-0000-0000AC160000}"/>
    <cellStyle name="Normal 6 2 3 2 2 3 2 3 5" xfId="19057" xr:uid="{00000000-0005-0000-0000-0000AD160000}"/>
    <cellStyle name="Normal 6 2 3 2 2 3 2 3 6" xfId="36403" xr:uid="{00000000-0005-0000-0000-0000AE160000}"/>
    <cellStyle name="Normal 6 2 3 2 2 3 2 4" xfId="6751" xr:uid="{00000000-0005-0000-0000-0000AF160000}"/>
    <cellStyle name="Normal 6 2 3 2 2 3 2 4 2" xfId="15424" xr:uid="{00000000-0005-0000-0000-0000B0160000}"/>
    <cellStyle name="Normal 6 2 3 2 2 3 2 4 2 2" xfId="32777" xr:uid="{00000000-0005-0000-0000-0000B1160000}"/>
    <cellStyle name="Normal 6 2 3 2 2 3 2 4 2 3" xfId="50123" xr:uid="{00000000-0005-0000-0000-0000B2160000}"/>
    <cellStyle name="Normal 6 2 3 2 2 3 2 4 3" xfId="24104" xr:uid="{00000000-0005-0000-0000-0000B3160000}"/>
    <cellStyle name="Normal 6 2 3 2 2 3 2 4 4" xfId="41450" xr:uid="{00000000-0005-0000-0000-0000B4160000}"/>
    <cellStyle name="Normal 6 2 3 2 2 3 2 5" xfId="3517" xr:uid="{00000000-0005-0000-0000-0000B5160000}"/>
    <cellStyle name="Normal 6 2 3 2 2 3 2 5 2" xfId="12190" xr:uid="{00000000-0005-0000-0000-0000B6160000}"/>
    <cellStyle name="Normal 6 2 3 2 2 3 2 5 2 2" xfId="29543" xr:uid="{00000000-0005-0000-0000-0000B7160000}"/>
    <cellStyle name="Normal 6 2 3 2 2 3 2 5 2 3" xfId="46889" xr:uid="{00000000-0005-0000-0000-0000B8160000}"/>
    <cellStyle name="Normal 6 2 3 2 2 3 2 5 3" xfId="20870" xr:uid="{00000000-0005-0000-0000-0000B9160000}"/>
    <cellStyle name="Normal 6 2 3 2 2 3 2 5 4" xfId="38216" xr:uid="{00000000-0005-0000-0000-0000BA160000}"/>
    <cellStyle name="Normal 6 2 3 2 2 3 2 6" xfId="9642" xr:uid="{00000000-0005-0000-0000-0000BB160000}"/>
    <cellStyle name="Normal 6 2 3 2 2 3 2 6 2" xfId="26995" xr:uid="{00000000-0005-0000-0000-0000BC160000}"/>
    <cellStyle name="Normal 6 2 3 2 2 3 2 6 3" xfId="44341" xr:uid="{00000000-0005-0000-0000-0000BD160000}"/>
    <cellStyle name="Normal 6 2 3 2 2 3 2 7" xfId="18322" xr:uid="{00000000-0005-0000-0000-0000BE160000}"/>
    <cellStyle name="Normal 6 2 3 2 2 3 2 8" xfId="35668" xr:uid="{00000000-0005-0000-0000-0000BF160000}"/>
    <cellStyle name="Normal 6 2 3 2 2 3 3" xfId="724" xr:uid="{00000000-0005-0000-0000-0000C0160000}"/>
    <cellStyle name="Normal 6 2 3 2 2 3 3 2" xfId="2537" xr:uid="{00000000-0005-0000-0000-0000C1160000}"/>
    <cellStyle name="Normal 6 2 3 2 2 3 3 2 2" xfId="8319" xr:uid="{00000000-0005-0000-0000-0000C2160000}"/>
    <cellStyle name="Normal 6 2 3 2 2 3 3 2 2 2" xfId="16992" xr:uid="{00000000-0005-0000-0000-0000C3160000}"/>
    <cellStyle name="Normal 6 2 3 2 2 3 3 2 2 2 2" xfId="34345" xr:uid="{00000000-0005-0000-0000-0000C4160000}"/>
    <cellStyle name="Normal 6 2 3 2 2 3 3 2 2 2 3" xfId="51691" xr:uid="{00000000-0005-0000-0000-0000C5160000}"/>
    <cellStyle name="Normal 6 2 3 2 2 3 3 2 2 3" xfId="25672" xr:uid="{00000000-0005-0000-0000-0000C6160000}"/>
    <cellStyle name="Normal 6 2 3 2 2 3 3 2 2 4" xfId="43018" xr:uid="{00000000-0005-0000-0000-0000C7160000}"/>
    <cellStyle name="Normal 6 2 3 2 2 3 3 2 3" xfId="5771" xr:uid="{00000000-0005-0000-0000-0000C8160000}"/>
    <cellStyle name="Normal 6 2 3 2 2 3 3 2 3 2" xfId="14444" xr:uid="{00000000-0005-0000-0000-0000C9160000}"/>
    <cellStyle name="Normal 6 2 3 2 2 3 3 2 3 2 2" xfId="31797" xr:uid="{00000000-0005-0000-0000-0000CA160000}"/>
    <cellStyle name="Normal 6 2 3 2 2 3 3 2 3 2 3" xfId="49143" xr:uid="{00000000-0005-0000-0000-0000CB160000}"/>
    <cellStyle name="Normal 6 2 3 2 2 3 3 2 3 3" xfId="23124" xr:uid="{00000000-0005-0000-0000-0000CC160000}"/>
    <cellStyle name="Normal 6 2 3 2 2 3 3 2 3 4" xfId="40470" xr:uid="{00000000-0005-0000-0000-0000CD160000}"/>
    <cellStyle name="Normal 6 2 3 2 2 3 3 2 4" xfId="11210" xr:uid="{00000000-0005-0000-0000-0000CE160000}"/>
    <cellStyle name="Normal 6 2 3 2 2 3 3 2 4 2" xfId="28563" xr:uid="{00000000-0005-0000-0000-0000CF160000}"/>
    <cellStyle name="Normal 6 2 3 2 2 3 3 2 4 3" xfId="45909" xr:uid="{00000000-0005-0000-0000-0000D0160000}"/>
    <cellStyle name="Normal 6 2 3 2 2 3 3 2 5" xfId="19890" xr:uid="{00000000-0005-0000-0000-0000D1160000}"/>
    <cellStyle name="Normal 6 2 3 2 2 3 3 2 6" xfId="37236" xr:uid="{00000000-0005-0000-0000-0000D2160000}"/>
    <cellStyle name="Normal 6 2 3 2 2 3 3 3" xfId="6506" xr:uid="{00000000-0005-0000-0000-0000D3160000}"/>
    <cellStyle name="Normal 6 2 3 2 2 3 3 3 2" xfId="15179" xr:uid="{00000000-0005-0000-0000-0000D4160000}"/>
    <cellStyle name="Normal 6 2 3 2 2 3 3 3 2 2" xfId="32532" xr:uid="{00000000-0005-0000-0000-0000D5160000}"/>
    <cellStyle name="Normal 6 2 3 2 2 3 3 3 2 3" xfId="49878" xr:uid="{00000000-0005-0000-0000-0000D6160000}"/>
    <cellStyle name="Normal 6 2 3 2 2 3 3 3 3" xfId="23859" xr:uid="{00000000-0005-0000-0000-0000D7160000}"/>
    <cellStyle name="Normal 6 2 3 2 2 3 3 3 4" xfId="41205" xr:uid="{00000000-0005-0000-0000-0000D8160000}"/>
    <cellStyle name="Normal 6 2 3 2 2 3 3 4" xfId="4350" xr:uid="{00000000-0005-0000-0000-0000D9160000}"/>
    <cellStyle name="Normal 6 2 3 2 2 3 3 4 2" xfId="13023" xr:uid="{00000000-0005-0000-0000-0000DA160000}"/>
    <cellStyle name="Normal 6 2 3 2 2 3 3 4 2 2" xfId="30376" xr:uid="{00000000-0005-0000-0000-0000DB160000}"/>
    <cellStyle name="Normal 6 2 3 2 2 3 3 4 2 3" xfId="47722" xr:uid="{00000000-0005-0000-0000-0000DC160000}"/>
    <cellStyle name="Normal 6 2 3 2 2 3 3 4 3" xfId="21703" xr:uid="{00000000-0005-0000-0000-0000DD160000}"/>
    <cellStyle name="Normal 6 2 3 2 2 3 3 4 4" xfId="39049" xr:uid="{00000000-0005-0000-0000-0000DE160000}"/>
    <cellStyle name="Normal 6 2 3 2 2 3 3 5" xfId="9397" xr:uid="{00000000-0005-0000-0000-0000DF160000}"/>
    <cellStyle name="Normal 6 2 3 2 2 3 3 5 2" xfId="26750" xr:uid="{00000000-0005-0000-0000-0000E0160000}"/>
    <cellStyle name="Normal 6 2 3 2 2 3 3 5 3" xfId="44096" xr:uid="{00000000-0005-0000-0000-0000E1160000}"/>
    <cellStyle name="Normal 6 2 3 2 2 3 3 6" xfId="18077" xr:uid="{00000000-0005-0000-0000-0000E2160000}"/>
    <cellStyle name="Normal 6 2 3 2 2 3 3 7" xfId="35423" xr:uid="{00000000-0005-0000-0000-0000E3160000}"/>
    <cellStyle name="Normal 6 2 3 2 2 3 4" xfId="2047" xr:uid="{00000000-0005-0000-0000-0000E4160000}"/>
    <cellStyle name="Normal 6 2 3 2 2 3 4 2" xfId="7829" xr:uid="{00000000-0005-0000-0000-0000E5160000}"/>
    <cellStyle name="Normal 6 2 3 2 2 3 4 2 2" xfId="16502" xr:uid="{00000000-0005-0000-0000-0000E6160000}"/>
    <cellStyle name="Normal 6 2 3 2 2 3 4 2 2 2" xfId="33855" xr:uid="{00000000-0005-0000-0000-0000E7160000}"/>
    <cellStyle name="Normal 6 2 3 2 2 3 4 2 2 3" xfId="51201" xr:uid="{00000000-0005-0000-0000-0000E8160000}"/>
    <cellStyle name="Normal 6 2 3 2 2 3 4 2 3" xfId="25182" xr:uid="{00000000-0005-0000-0000-0000E9160000}"/>
    <cellStyle name="Normal 6 2 3 2 2 3 4 2 4" xfId="42528" xr:uid="{00000000-0005-0000-0000-0000EA160000}"/>
    <cellStyle name="Normal 6 2 3 2 2 3 4 3" xfId="3860" xr:uid="{00000000-0005-0000-0000-0000EB160000}"/>
    <cellStyle name="Normal 6 2 3 2 2 3 4 3 2" xfId="12533" xr:uid="{00000000-0005-0000-0000-0000EC160000}"/>
    <cellStyle name="Normal 6 2 3 2 2 3 4 3 2 2" xfId="29886" xr:uid="{00000000-0005-0000-0000-0000ED160000}"/>
    <cellStyle name="Normal 6 2 3 2 2 3 4 3 2 3" xfId="47232" xr:uid="{00000000-0005-0000-0000-0000EE160000}"/>
    <cellStyle name="Normal 6 2 3 2 2 3 4 3 3" xfId="21213" xr:uid="{00000000-0005-0000-0000-0000EF160000}"/>
    <cellStyle name="Normal 6 2 3 2 2 3 4 3 4" xfId="38559" xr:uid="{00000000-0005-0000-0000-0000F0160000}"/>
    <cellStyle name="Normal 6 2 3 2 2 3 4 4" xfId="10720" xr:uid="{00000000-0005-0000-0000-0000F1160000}"/>
    <cellStyle name="Normal 6 2 3 2 2 3 4 4 2" xfId="28073" xr:uid="{00000000-0005-0000-0000-0000F2160000}"/>
    <cellStyle name="Normal 6 2 3 2 2 3 4 4 3" xfId="45419" xr:uid="{00000000-0005-0000-0000-0000F3160000}"/>
    <cellStyle name="Normal 6 2 3 2 2 3 4 5" xfId="19400" xr:uid="{00000000-0005-0000-0000-0000F4160000}"/>
    <cellStyle name="Normal 6 2 3 2 2 3 4 6" xfId="36746" xr:uid="{00000000-0005-0000-0000-0000F5160000}"/>
    <cellStyle name="Normal 6 2 3 2 2 3 5" xfId="1459" xr:uid="{00000000-0005-0000-0000-0000F6160000}"/>
    <cellStyle name="Normal 6 2 3 2 2 3 5 2" xfId="7241" xr:uid="{00000000-0005-0000-0000-0000F7160000}"/>
    <cellStyle name="Normal 6 2 3 2 2 3 5 2 2" xfId="15914" xr:uid="{00000000-0005-0000-0000-0000F8160000}"/>
    <cellStyle name="Normal 6 2 3 2 2 3 5 2 2 2" xfId="33267" xr:uid="{00000000-0005-0000-0000-0000F9160000}"/>
    <cellStyle name="Normal 6 2 3 2 2 3 5 2 2 3" xfId="50613" xr:uid="{00000000-0005-0000-0000-0000FA160000}"/>
    <cellStyle name="Normal 6 2 3 2 2 3 5 2 3" xfId="24594" xr:uid="{00000000-0005-0000-0000-0000FB160000}"/>
    <cellStyle name="Normal 6 2 3 2 2 3 5 2 4" xfId="41940" xr:uid="{00000000-0005-0000-0000-0000FC160000}"/>
    <cellStyle name="Normal 6 2 3 2 2 3 5 3" xfId="5085" xr:uid="{00000000-0005-0000-0000-0000FD160000}"/>
    <cellStyle name="Normal 6 2 3 2 2 3 5 3 2" xfId="13758" xr:uid="{00000000-0005-0000-0000-0000FE160000}"/>
    <cellStyle name="Normal 6 2 3 2 2 3 5 3 2 2" xfId="31111" xr:uid="{00000000-0005-0000-0000-0000FF160000}"/>
    <cellStyle name="Normal 6 2 3 2 2 3 5 3 2 3" xfId="48457" xr:uid="{00000000-0005-0000-0000-000000170000}"/>
    <cellStyle name="Normal 6 2 3 2 2 3 5 3 3" xfId="22438" xr:uid="{00000000-0005-0000-0000-000001170000}"/>
    <cellStyle name="Normal 6 2 3 2 2 3 5 3 4" xfId="39784" xr:uid="{00000000-0005-0000-0000-000002170000}"/>
    <cellStyle name="Normal 6 2 3 2 2 3 5 4" xfId="10132" xr:uid="{00000000-0005-0000-0000-000003170000}"/>
    <cellStyle name="Normal 6 2 3 2 2 3 5 4 2" xfId="27485" xr:uid="{00000000-0005-0000-0000-000004170000}"/>
    <cellStyle name="Normal 6 2 3 2 2 3 5 4 3" xfId="44831" xr:uid="{00000000-0005-0000-0000-000005170000}"/>
    <cellStyle name="Normal 6 2 3 2 2 3 5 5" xfId="18812" xr:uid="{00000000-0005-0000-0000-000006170000}"/>
    <cellStyle name="Normal 6 2 3 2 2 3 5 6" xfId="36158" xr:uid="{00000000-0005-0000-0000-000007170000}"/>
    <cellStyle name="Normal 6 2 3 2 2 3 6" xfId="6016" xr:uid="{00000000-0005-0000-0000-000008170000}"/>
    <cellStyle name="Normal 6 2 3 2 2 3 6 2" xfId="14689" xr:uid="{00000000-0005-0000-0000-000009170000}"/>
    <cellStyle name="Normal 6 2 3 2 2 3 6 2 2" xfId="32042" xr:uid="{00000000-0005-0000-0000-00000A170000}"/>
    <cellStyle name="Normal 6 2 3 2 2 3 6 2 3" xfId="49388" xr:uid="{00000000-0005-0000-0000-00000B170000}"/>
    <cellStyle name="Normal 6 2 3 2 2 3 6 3" xfId="23369" xr:uid="{00000000-0005-0000-0000-00000C170000}"/>
    <cellStyle name="Normal 6 2 3 2 2 3 6 4" xfId="40715" xr:uid="{00000000-0005-0000-0000-00000D170000}"/>
    <cellStyle name="Normal 6 2 3 2 2 3 7" xfId="3272" xr:uid="{00000000-0005-0000-0000-00000E170000}"/>
    <cellStyle name="Normal 6 2 3 2 2 3 7 2" xfId="11945" xr:uid="{00000000-0005-0000-0000-00000F170000}"/>
    <cellStyle name="Normal 6 2 3 2 2 3 7 2 2" xfId="29298" xr:uid="{00000000-0005-0000-0000-000010170000}"/>
    <cellStyle name="Normal 6 2 3 2 2 3 7 2 3" xfId="46644" xr:uid="{00000000-0005-0000-0000-000011170000}"/>
    <cellStyle name="Normal 6 2 3 2 2 3 7 3" xfId="20625" xr:uid="{00000000-0005-0000-0000-000012170000}"/>
    <cellStyle name="Normal 6 2 3 2 2 3 7 4" xfId="37971" xr:uid="{00000000-0005-0000-0000-000013170000}"/>
    <cellStyle name="Normal 6 2 3 2 2 3 8" xfId="8907" xr:uid="{00000000-0005-0000-0000-000014170000}"/>
    <cellStyle name="Normal 6 2 3 2 2 3 8 2" xfId="26260" xr:uid="{00000000-0005-0000-0000-000015170000}"/>
    <cellStyle name="Normal 6 2 3 2 2 3 8 3" xfId="43606" xr:uid="{00000000-0005-0000-0000-000016170000}"/>
    <cellStyle name="Normal 6 2 3 2 2 3 9" xfId="17587" xr:uid="{00000000-0005-0000-0000-000017170000}"/>
    <cellStyle name="Normal 6 2 3 2 2 4" xfId="822" xr:uid="{00000000-0005-0000-0000-000018170000}"/>
    <cellStyle name="Normal 6 2 3 2 2 4 2" xfId="2635" xr:uid="{00000000-0005-0000-0000-000019170000}"/>
    <cellStyle name="Normal 6 2 3 2 2 4 2 2" xfId="8417" xr:uid="{00000000-0005-0000-0000-00001A170000}"/>
    <cellStyle name="Normal 6 2 3 2 2 4 2 2 2" xfId="17090" xr:uid="{00000000-0005-0000-0000-00001B170000}"/>
    <cellStyle name="Normal 6 2 3 2 2 4 2 2 2 2" xfId="34443" xr:uid="{00000000-0005-0000-0000-00001C170000}"/>
    <cellStyle name="Normal 6 2 3 2 2 4 2 2 2 3" xfId="51789" xr:uid="{00000000-0005-0000-0000-00001D170000}"/>
    <cellStyle name="Normal 6 2 3 2 2 4 2 2 3" xfId="25770" xr:uid="{00000000-0005-0000-0000-00001E170000}"/>
    <cellStyle name="Normal 6 2 3 2 2 4 2 2 4" xfId="43116" xr:uid="{00000000-0005-0000-0000-00001F170000}"/>
    <cellStyle name="Normal 6 2 3 2 2 4 2 3" xfId="4448" xr:uid="{00000000-0005-0000-0000-000020170000}"/>
    <cellStyle name="Normal 6 2 3 2 2 4 2 3 2" xfId="13121" xr:uid="{00000000-0005-0000-0000-000021170000}"/>
    <cellStyle name="Normal 6 2 3 2 2 4 2 3 2 2" xfId="30474" xr:uid="{00000000-0005-0000-0000-000022170000}"/>
    <cellStyle name="Normal 6 2 3 2 2 4 2 3 2 3" xfId="47820" xr:uid="{00000000-0005-0000-0000-000023170000}"/>
    <cellStyle name="Normal 6 2 3 2 2 4 2 3 3" xfId="21801" xr:uid="{00000000-0005-0000-0000-000024170000}"/>
    <cellStyle name="Normal 6 2 3 2 2 4 2 3 4" xfId="39147" xr:uid="{00000000-0005-0000-0000-000025170000}"/>
    <cellStyle name="Normal 6 2 3 2 2 4 2 4" xfId="11308" xr:uid="{00000000-0005-0000-0000-000026170000}"/>
    <cellStyle name="Normal 6 2 3 2 2 4 2 4 2" xfId="28661" xr:uid="{00000000-0005-0000-0000-000027170000}"/>
    <cellStyle name="Normal 6 2 3 2 2 4 2 4 3" xfId="46007" xr:uid="{00000000-0005-0000-0000-000028170000}"/>
    <cellStyle name="Normal 6 2 3 2 2 4 2 5" xfId="19988" xr:uid="{00000000-0005-0000-0000-000029170000}"/>
    <cellStyle name="Normal 6 2 3 2 2 4 2 6" xfId="37334" xr:uid="{00000000-0005-0000-0000-00002A170000}"/>
    <cellStyle name="Normal 6 2 3 2 2 4 3" xfId="1557" xr:uid="{00000000-0005-0000-0000-00002B170000}"/>
    <cellStyle name="Normal 6 2 3 2 2 4 3 2" xfId="7339" xr:uid="{00000000-0005-0000-0000-00002C170000}"/>
    <cellStyle name="Normal 6 2 3 2 2 4 3 2 2" xfId="16012" xr:uid="{00000000-0005-0000-0000-00002D170000}"/>
    <cellStyle name="Normal 6 2 3 2 2 4 3 2 2 2" xfId="33365" xr:uid="{00000000-0005-0000-0000-00002E170000}"/>
    <cellStyle name="Normal 6 2 3 2 2 4 3 2 2 3" xfId="50711" xr:uid="{00000000-0005-0000-0000-00002F170000}"/>
    <cellStyle name="Normal 6 2 3 2 2 4 3 2 3" xfId="24692" xr:uid="{00000000-0005-0000-0000-000030170000}"/>
    <cellStyle name="Normal 6 2 3 2 2 4 3 2 4" xfId="42038" xr:uid="{00000000-0005-0000-0000-000031170000}"/>
    <cellStyle name="Normal 6 2 3 2 2 4 3 3" xfId="5183" xr:uid="{00000000-0005-0000-0000-000032170000}"/>
    <cellStyle name="Normal 6 2 3 2 2 4 3 3 2" xfId="13856" xr:uid="{00000000-0005-0000-0000-000033170000}"/>
    <cellStyle name="Normal 6 2 3 2 2 4 3 3 2 2" xfId="31209" xr:uid="{00000000-0005-0000-0000-000034170000}"/>
    <cellStyle name="Normal 6 2 3 2 2 4 3 3 2 3" xfId="48555" xr:uid="{00000000-0005-0000-0000-000035170000}"/>
    <cellStyle name="Normal 6 2 3 2 2 4 3 3 3" xfId="22536" xr:uid="{00000000-0005-0000-0000-000036170000}"/>
    <cellStyle name="Normal 6 2 3 2 2 4 3 3 4" xfId="39882" xr:uid="{00000000-0005-0000-0000-000037170000}"/>
    <cellStyle name="Normal 6 2 3 2 2 4 3 4" xfId="10230" xr:uid="{00000000-0005-0000-0000-000038170000}"/>
    <cellStyle name="Normal 6 2 3 2 2 4 3 4 2" xfId="27583" xr:uid="{00000000-0005-0000-0000-000039170000}"/>
    <cellStyle name="Normal 6 2 3 2 2 4 3 4 3" xfId="44929" xr:uid="{00000000-0005-0000-0000-00003A170000}"/>
    <cellStyle name="Normal 6 2 3 2 2 4 3 5" xfId="18910" xr:uid="{00000000-0005-0000-0000-00003B170000}"/>
    <cellStyle name="Normal 6 2 3 2 2 4 3 6" xfId="36256" xr:uid="{00000000-0005-0000-0000-00003C170000}"/>
    <cellStyle name="Normal 6 2 3 2 2 4 4" xfId="6604" xr:uid="{00000000-0005-0000-0000-00003D170000}"/>
    <cellStyle name="Normal 6 2 3 2 2 4 4 2" xfId="15277" xr:uid="{00000000-0005-0000-0000-00003E170000}"/>
    <cellStyle name="Normal 6 2 3 2 2 4 4 2 2" xfId="32630" xr:uid="{00000000-0005-0000-0000-00003F170000}"/>
    <cellStyle name="Normal 6 2 3 2 2 4 4 2 3" xfId="49976" xr:uid="{00000000-0005-0000-0000-000040170000}"/>
    <cellStyle name="Normal 6 2 3 2 2 4 4 3" xfId="23957" xr:uid="{00000000-0005-0000-0000-000041170000}"/>
    <cellStyle name="Normal 6 2 3 2 2 4 4 4" xfId="41303" xr:uid="{00000000-0005-0000-0000-000042170000}"/>
    <cellStyle name="Normal 6 2 3 2 2 4 5" xfId="3370" xr:uid="{00000000-0005-0000-0000-000043170000}"/>
    <cellStyle name="Normal 6 2 3 2 2 4 5 2" xfId="12043" xr:uid="{00000000-0005-0000-0000-000044170000}"/>
    <cellStyle name="Normal 6 2 3 2 2 4 5 2 2" xfId="29396" xr:uid="{00000000-0005-0000-0000-000045170000}"/>
    <cellStyle name="Normal 6 2 3 2 2 4 5 2 3" xfId="46742" xr:uid="{00000000-0005-0000-0000-000046170000}"/>
    <cellStyle name="Normal 6 2 3 2 2 4 5 3" xfId="20723" xr:uid="{00000000-0005-0000-0000-000047170000}"/>
    <cellStyle name="Normal 6 2 3 2 2 4 5 4" xfId="38069" xr:uid="{00000000-0005-0000-0000-000048170000}"/>
    <cellStyle name="Normal 6 2 3 2 2 4 6" xfId="9495" xr:uid="{00000000-0005-0000-0000-000049170000}"/>
    <cellStyle name="Normal 6 2 3 2 2 4 6 2" xfId="26848" xr:uid="{00000000-0005-0000-0000-00004A170000}"/>
    <cellStyle name="Normal 6 2 3 2 2 4 6 3" xfId="44194" xr:uid="{00000000-0005-0000-0000-00004B170000}"/>
    <cellStyle name="Normal 6 2 3 2 2 4 7" xfId="18175" xr:uid="{00000000-0005-0000-0000-00004C170000}"/>
    <cellStyle name="Normal 6 2 3 2 2 4 8" xfId="35521" xr:uid="{00000000-0005-0000-0000-00004D170000}"/>
    <cellStyle name="Normal 6 2 3 2 2 5" xfId="479" xr:uid="{00000000-0005-0000-0000-00004E170000}"/>
    <cellStyle name="Normal 6 2 3 2 2 5 2" xfId="2292" xr:uid="{00000000-0005-0000-0000-00004F170000}"/>
    <cellStyle name="Normal 6 2 3 2 2 5 2 2" xfId="8074" xr:uid="{00000000-0005-0000-0000-000050170000}"/>
    <cellStyle name="Normal 6 2 3 2 2 5 2 2 2" xfId="16747" xr:uid="{00000000-0005-0000-0000-000051170000}"/>
    <cellStyle name="Normal 6 2 3 2 2 5 2 2 2 2" xfId="34100" xr:uid="{00000000-0005-0000-0000-000052170000}"/>
    <cellStyle name="Normal 6 2 3 2 2 5 2 2 2 3" xfId="51446" xr:uid="{00000000-0005-0000-0000-000053170000}"/>
    <cellStyle name="Normal 6 2 3 2 2 5 2 2 3" xfId="25427" xr:uid="{00000000-0005-0000-0000-000054170000}"/>
    <cellStyle name="Normal 6 2 3 2 2 5 2 2 4" xfId="42773" xr:uid="{00000000-0005-0000-0000-000055170000}"/>
    <cellStyle name="Normal 6 2 3 2 2 5 2 3" xfId="5575" xr:uid="{00000000-0005-0000-0000-000056170000}"/>
    <cellStyle name="Normal 6 2 3 2 2 5 2 3 2" xfId="14248" xr:uid="{00000000-0005-0000-0000-000057170000}"/>
    <cellStyle name="Normal 6 2 3 2 2 5 2 3 2 2" xfId="31601" xr:uid="{00000000-0005-0000-0000-000058170000}"/>
    <cellStyle name="Normal 6 2 3 2 2 5 2 3 2 3" xfId="48947" xr:uid="{00000000-0005-0000-0000-000059170000}"/>
    <cellStyle name="Normal 6 2 3 2 2 5 2 3 3" xfId="22928" xr:uid="{00000000-0005-0000-0000-00005A170000}"/>
    <cellStyle name="Normal 6 2 3 2 2 5 2 3 4" xfId="40274" xr:uid="{00000000-0005-0000-0000-00005B170000}"/>
    <cellStyle name="Normal 6 2 3 2 2 5 2 4" xfId="10965" xr:uid="{00000000-0005-0000-0000-00005C170000}"/>
    <cellStyle name="Normal 6 2 3 2 2 5 2 4 2" xfId="28318" xr:uid="{00000000-0005-0000-0000-00005D170000}"/>
    <cellStyle name="Normal 6 2 3 2 2 5 2 4 3" xfId="45664" xr:uid="{00000000-0005-0000-0000-00005E170000}"/>
    <cellStyle name="Normal 6 2 3 2 2 5 2 5" xfId="19645" xr:uid="{00000000-0005-0000-0000-00005F170000}"/>
    <cellStyle name="Normal 6 2 3 2 2 5 2 6" xfId="36991" xr:uid="{00000000-0005-0000-0000-000060170000}"/>
    <cellStyle name="Normal 6 2 3 2 2 5 3" xfId="6261" xr:uid="{00000000-0005-0000-0000-000061170000}"/>
    <cellStyle name="Normal 6 2 3 2 2 5 3 2" xfId="14934" xr:uid="{00000000-0005-0000-0000-000062170000}"/>
    <cellStyle name="Normal 6 2 3 2 2 5 3 2 2" xfId="32287" xr:uid="{00000000-0005-0000-0000-000063170000}"/>
    <cellStyle name="Normal 6 2 3 2 2 5 3 2 3" xfId="49633" xr:uid="{00000000-0005-0000-0000-000064170000}"/>
    <cellStyle name="Normal 6 2 3 2 2 5 3 3" xfId="23614" xr:uid="{00000000-0005-0000-0000-000065170000}"/>
    <cellStyle name="Normal 6 2 3 2 2 5 3 4" xfId="40960" xr:uid="{00000000-0005-0000-0000-000066170000}"/>
    <cellStyle name="Normal 6 2 3 2 2 5 4" xfId="4105" xr:uid="{00000000-0005-0000-0000-000067170000}"/>
    <cellStyle name="Normal 6 2 3 2 2 5 4 2" xfId="12778" xr:uid="{00000000-0005-0000-0000-000068170000}"/>
    <cellStyle name="Normal 6 2 3 2 2 5 4 2 2" xfId="30131" xr:uid="{00000000-0005-0000-0000-000069170000}"/>
    <cellStyle name="Normal 6 2 3 2 2 5 4 2 3" xfId="47477" xr:uid="{00000000-0005-0000-0000-00006A170000}"/>
    <cellStyle name="Normal 6 2 3 2 2 5 4 3" xfId="21458" xr:uid="{00000000-0005-0000-0000-00006B170000}"/>
    <cellStyle name="Normal 6 2 3 2 2 5 4 4" xfId="38804" xr:uid="{00000000-0005-0000-0000-00006C170000}"/>
    <cellStyle name="Normal 6 2 3 2 2 5 5" xfId="9152" xr:uid="{00000000-0005-0000-0000-00006D170000}"/>
    <cellStyle name="Normal 6 2 3 2 2 5 5 2" xfId="26505" xr:uid="{00000000-0005-0000-0000-00006E170000}"/>
    <cellStyle name="Normal 6 2 3 2 2 5 5 3" xfId="43851" xr:uid="{00000000-0005-0000-0000-00006F170000}"/>
    <cellStyle name="Normal 6 2 3 2 2 5 6" xfId="17832" xr:uid="{00000000-0005-0000-0000-000070170000}"/>
    <cellStyle name="Normal 6 2 3 2 2 5 7" xfId="35178" xr:uid="{00000000-0005-0000-0000-000071170000}"/>
    <cellStyle name="Normal 6 2 3 2 2 6" xfId="1900" xr:uid="{00000000-0005-0000-0000-000072170000}"/>
    <cellStyle name="Normal 6 2 3 2 2 6 2" xfId="7682" xr:uid="{00000000-0005-0000-0000-000073170000}"/>
    <cellStyle name="Normal 6 2 3 2 2 6 2 2" xfId="16355" xr:uid="{00000000-0005-0000-0000-000074170000}"/>
    <cellStyle name="Normal 6 2 3 2 2 6 2 2 2" xfId="33708" xr:uid="{00000000-0005-0000-0000-000075170000}"/>
    <cellStyle name="Normal 6 2 3 2 2 6 2 2 3" xfId="51054" xr:uid="{00000000-0005-0000-0000-000076170000}"/>
    <cellStyle name="Normal 6 2 3 2 2 6 2 3" xfId="25035" xr:uid="{00000000-0005-0000-0000-000077170000}"/>
    <cellStyle name="Normal 6 2 3 2 2 6 2 4" xfId="42381" xr:uid="{00000000-0005-0000-0000-000078170000}"/>
    <cellStyle name="Normal 6 2 3 2 2 6 3" xfId="3713" xr:uid="{00000000-0005-0000-0000-000079170000}"/>
    <cellStyle name="Normal 6 2 3 2 2 6 3 2" xfId="12386" xr:uid="{00000000-0005-0000-0000-00007A170000}"/>
    <cellStyle name="Normal 6 2 3 2 2 6 3 2 2" xfId="29739" xr:uid="{00000000-0005-0000-0000-00007B170000}"/>
    <cellStyle name="Normal 6 2 3 2 2 6 3 2 3" xfId="47085" xr:uid="{00000000-0005-0000-0000-00007C170000}"/>
    <cellStyle name="Normal 6 2 3 2 2 6 3 3" xfId="21066" xr:uid="{00000000-0005-0000-0000-00007D170000}"/>
    <cellStyle name="Normal 6 2 3 2 2 6 3 4" xfId="38412" xr:uid="{00000000-0005-0000-0000-00007E170000}"/>
    <cellStyle name="Normal 6 2 3 2 2 6 4" xfId="10573" xr:uid="{00000000-0005-0000-0000-00007F170000}"/>
    <cellStyle name="Normal 6 2 3 2 2 6 4 2" xfId="27926" xr:uid="{00000000-0005-0000-0000-000080170000}"/>
    <cellStyle name="Normal 6 2 3 2 2 6 4 3" xfId="45272" xr:uid="{00000000-0005-0000-0000-000081170000}"/>
    <cellStyle name="Normal 6 2 3 2 2 6 5" xfId="19253" xr:uid="{00000000-0005-0000-0000-000082170000}"/>
    <cellStyle name="Normal 6 2 3 2 2 6 6" xfId="36599" xr:uid="{00000000-0005-0000-0000-000083170000}"/>
    <cellStyle name="Normal 6 2 3 2 2 7" xfId="1214" xr:uid="{00000000-0005-0000-0000-000084170000}"/>
    <cellStyle name="Normal 6 2 3 2 2 7 2" xfId="6996" xr:uid="{00000000-0005-0000-0000-000085170000}"/>
    <cellStyle name="Normal 6 2 3 2 2 7 2 2" xfId="15669" xr:uid="{00000000-0005-0000-0000-000086170000}"/>
    <cellStyle name="Normal 6 2 3 2 2 7 2 2 2" xfId="33022" xr:uid="{00000000-0005-0000-0000-000087170000}"/>
    <cellStyle name="Normal 6 2 3 2 2 7 2 2 3" xfId="50368" xr:uid="{00000000-0005-0000-0000-000088170000}"/>
    <cellStyle name="Normal 6 2 3 2 2 7 2 3" xfId="24349" xr:uid="{00000000-0005-0000-0000-000089170000}"/>
    <cellStyle name="Normal 6 2 3 2 2 7 2 4" xfId="41695" xr:uid="{00000000-0005-0000-0000-00008A170000}"/>
    <cellStyle name="Normal 6 2 3 2 2 7 3" xfId="4840" xr:uid="{00000000-0005-0000-0000-00008B170000}"/>
    <cellStyle name="Normal 6 2 3 2 2 7 3 2" xfId="13513" xr:uid="{00000000-0005-0000-0000-00008C170000}"/>
    <cellStyle name="Normal 6 2 3 2 2 7 3 2 2" xfId="30866" xr:uid="{00000000-0005-0000-0000-00008D170000}"/>
    <cellStyle name="Normal 6 2 3 2 2 7 3 2 3" xfId="48212" xr:uid="{00000000-0005-0000-0000-00008E170000}"/>
    <cellStyle name="Normal 6 2 3 2 2 7 3 3" xfId="22193" xr:uid="{00000000-0005-0000-0000-00008F170000}"/>
    <cellStyle name="Normal 6 2 3 2 2 7 3 4" xfId="39539" xr:uid="{00000000-0005-0000-0000-000090170000}"/>
    <cellStyle name="Normal 6 2 3 2 2 7 4" xfId="9887" xr:uid="{00000000-0005-0000-0000-000091170000}"/>
    <cellStyle name="Normal 6 2 3 2 2 7 4 2" xfId="27240" xr:uid="{00000000-0005-0000-0000-000092170000}"/>
    <cellStyle name="Normal 6 2 3 2 2 7 4 3" xfId="44586" xr:uid="{00000000-0005-0000-0000-000093170000}"/>
    <cellStyle name="Normal 6 2 3 2 2 7 5" xfId="18567" xr:uid="{00000000-0005-0000-0000-000094170000}"/>
    <cellStyle name="Normal 6 2 3 2 2 7 6" xfId="35913" xr:uid="{00000000-0005-0000-0000-000095170000}"/>
    <cellStyle name="Normal 6 2 3 2 2 8" xfId="5869" xr:uid="{00000000-0005-0000-0000-000096170000}"/>
    <cellStyle name="Normal 6 2 3 2 2 8 2" xfId="14542" xr:uid="{00000000-0005-0000-0000-000097170000}"/>
    <cellStyle name="Normal 6 2 3 2 2 8 2 2" xfId="31895" xr:uid="{00000000-0005-0000-0000-000098170000}"/>
    <cellStyle name="Normal 6 2 3 2 2 8 2 3" xfId="49241" xr:uid="{00000000-0005-0000-0000-000099170000}"/>
    <cellStyle name="Normal 6 2 3 2 2 8 3" xfId="23222" xr:uid="{00000000-0005-0000-0000-00009A170000}"/>
    <cellStyle name="Normal 6 2 3 2 2 8 4" xfId="40568" xr:uid="{00000000-0005-0000-0000-00009B170000}"/>
    <cellStyle name="Normal 6 2 3 2 2 9" xfId="3027" xr:uid="{00000000-0005-0000-0000-00009C170000}"/>
    <cellStyle name="Normal 6 2 3 2 2 9 2" xfId="11700" xr:uid="{00000000-0005-0000-0000-00009D170000}"/>
    <cellStyle name="Normal 6 2 3 2 2 9 2 2" xfId="29053" xr:uid="{00000000-0005-0000-0000-00009E170000}"/>
    <cellStyle name="Normal 6 2 3 2 2 9 2 3" xfId="46399" xr:uid="{00000000-0005-0000-0000-00009F170000}"/>
    <cellStyle name="Normal 6 2 3 2 2 9 3" xfId="20380" xr:uid="{00000000-0005-0000-0000-0000A0170000}"/>
    <cellStyle name="Normal 6 2 3 2 2 9 4" xfId="37726" xr:uid="{00000000-0005-0000-0000-0000A1170000}"/>
    <cellStyle name="Normal 6 2 3 2 3" xfId="185" xr:uid="{00000000-0005-0000-0000-0000A2170000}"/>
    <cellStyle name="Normal 6 2 3 2 3 10" xfId="17538" xr:uid="{00000000-0005-0000-0000-0000A3170000}"/>
    <cellStyle name="Normal 6 2 3 2 3 11" xfId="34884" xr:uid="{00000000-0005-0000-0000-0000A4170000}"/>
    <cellStyle name="Normal 6 2 3 2 3 2" xfId="675" xr:uid="{00000000-0005-0000-0000-0000A5170000}"/>
    <cellStyle name="Normal 6 2 3 2 3 2 2" xfId="2488" xr:uid="{00000000-0005-0000-0000-0000A6170000}"/>
    <cellStyle name="Normal 6 2 3 2 3 2 2 2" xfId="8270" xr:uid="{00000000-0005-0000-0000-0000A7170000}"/>
    <cellStyle name="Normal 6 2 3 2 3 2 2 2 2" xfId="16943" xr:uid="{00000000-0005-0000-0000-0000A8170000}"/>
    <cellStyle name="Normal 6 2 3 2 3 2 2 2 2 2" xfId="34296" xr:uid="{00000000-0005-0000-0000-0000A9170000}"/>
    <cellStyle name="Normal 6 2 3 2 3 2 2 2 2 3" xfId="51642" xr:uid="{00000000-0005-0000-0000-0000AA170000}"/>
    <cellStyle name="Normal 6 2 3 2 3 2 2 2 3" xfId="25623" xr:uid="{00000000-0005-0000-0000-0000AB170000}"/>
    <cellStyle name="Normal 6 2 3 2 3 2 2 2 4" xfId="42969" xr:uid="{00000000-0005-0000-0000-0000AC170000}"/>
    <cellStyle name="Normal 6 2 3 2 3 2 2 3" xfId="4301" xr:uid="{00000000-0005-0000-0000-0000AD170000}"/>
    <cellStyle name="Normal 6 2 3 2 3 2 2 3 2" xfId="12974" xr:uid="{00000000-0005-0000-0000-0000AE170000}"/>
    <cellStyle name="Normal 6 2 3 2 3 2 2 3 2 2" xfId="30327" xr:uid="{00000000-0005-0000-0000-0000AF170000}"/>
    <cellStyle name="Normal 6 2 3 2 3 2 2 3 2 3" xfId="47673" xr:uid="{00000000-0005-0000-0000-0000B0170000}"/>
    <cellStyle name="Normal 6 2 3 2 3 2 2 3 3" xfId="21654" xr:uid="{00000000-0005-0000-0000-0000B1170000}"/>
    <cellStyle name="Normal 6 2 3 2 3 2 2 3 4" xfId="39000" xr:uid="{00000000-0005-0000-0000-0000B2170000}"/>
    <cellStyle name="Normal 6 2 3 2 3 2 2 4" xfId="11161" xr:uid="{00000000-0005-0000-0000-0000B3170000}"/>
    <cellStyle name="Normal 6 2 3 2 3 2 2 4 2" xfId="28514" xr:uid="{00000000-0005-0000-0000-0000B4170000}"/>
    <cellStyle name="Normal 6 2 3 2 3 2 2 4 3" xfId="45860" xr:uid="{00000000-0005-0000-0000-0000B5170000}"/>
    <cellStyle name="Normal 6 2 3 2 3 2 2 5" xfId="19841" xr:uid="{00000000-0005-0000-0000-0000B6170000}"/>
    <cellStyle name="Normal 6 2 3 2 3 2 2 6" xfId="37187" xr:uid="{00000000-0005-0000-0000-0000B7170000}"/>
    <cellStyle name="Normal 6 2 3 2 3 2 3" xfId="1410" xr:uid="{00000000-0005-0000-0000-0000B8170000}"/>
    <cellStyle name="Normal 6 2 3 2 3 2 3 2" xfId="7192" xr:uid="{00000000-0005-0000-0000-0000B9170000}"/>
    <cellStyle name="Normal 6 2 3 2 3 2 3 2 2" xfId="15865" xr:uid="{00000000-0005-0000-0000-0000BA170000}"/>
    <cellStyle name="Normal 6 2 3 2 3 2 3 2 2 2" xfId="33218" xr:uid="{00000000-0005-0000-0000-0000BB170000}"/>
    <cellStyle name="Normal 6 2 3 2 3 2 3 2 2 3" xfId="50564" xr:uid="{00000000-0005-0000-0000-0000BC170000}"/>
    <cellStyle name="Normal 6 2 3 2 3 2 3 2 3" xfId="24545" xr:uid="{00000000-0005-0000-0000-0000BD170000}"/>
    <cellStyle name="Normal 6 2 3 2 3 2 3 2 4" xfId="41891" xr:uid="{00000000-0005-0000-0000-0000BE170000}"/>
    <cellStyle name="Normal 6 2 3 2 3 2 3 3" xfId="5036" xr:uid="{00000000-0005-0000-0000-0000BF170000}"/>
    <cellStyle name="Normal 6 2 3 2 3 2 3 3 2" xfId="13709" xr:uid="{00000000-0005-0000-0000-0000C0170000}"/>
    <cellStyle name="Normal 6 2 3 2 3 2 3 3 2 2" xfId="31062" xr:uid="{00000000-0005-0000-0000-0000C1170000}"/>
    <cellStyle name="Normal 6 2 3 2 3 2 3 3 2 3" xfId="48408" xr:uid="{00000000-0005-0000-0000-0000C2170000}"/>
    <cellStyle name="Normal 6 2 3 2 3 2 3 3 3" xfId="22389" xr:uid="{00000000-0005-0000-0000-0000C3170000}"/>
    <cellStyle name="Normal 6 2 3 2 3 2 3 3 4" xfId="39735" xr:uid="{00000000-0005-0000-0000-0000C4170000}"/>
    <cellStyle name="Normal 6 2 3 2 3 2 3 4" xfId="10083" xr:uid="{00000000-0005-0000-0000-0000C5170000}"/>
    <cellStyle name="Normal 6 2 3 2 3 2 3 4 2" xfId="27436" xr:uid="{00000000-0005-0000-0000-0000C6170000}"/>
    <cellStyle name="Normal 6 2 3 2 3 2 3 4 3" xfId="44782" xr:uid="{00000000-0005-0000-0000-0000C7170000}"/>
    <cellStyle name="Normal 6 2 3 2 3 2 3 5" xfId="18763" xr:uid="{00000000-0005-0000-0000-0000C8170000}"/>
    <cellStyle name="Normal 6 2 3 2 3 2 3 6" xfId="36109" xr:uid="{00000000-0005-0000-0000-0000C9170000}"/>
    <cellStyle name="Normal 6 2 3 2 3 2 4" xfId="6457" xr:uid="{00000000-0005-0000-0000-0000CA170000}"/>
    <cellStyle name="Normal 6 2 3 2 3 2 4 2" xfId="15130" xr:uid="{00000000-0005-0000-0000-0000CB170000}"/>
    <cellStyle name="Normal 6 2 3 2 3 2 4 2 2" xfId="32483" xr:uid="{00000000-0005-0000-0000-0000CC170000}"/>
    <cellStyle name="Normal 6 2 3 2 3 2 4 2 3" xfId="49829" xr:uid="{00000000-0005-0000-0000-0000CD170000}"/>
    <cellStyle name="Normal 6 2 3 2 3 2 4 3" xfId="23810" xr:uid="{00000000-0005-0000-0000-0000CE170000}"/>
    <cellStyle name="Normal 6 2 3 2 3 2 4 4" xfId="41156" xr:uid="{00000000-0005-0000-0000-0000CF170000}"/>
    <cellStyle name="Normal 6 2 3 2 3 2 5" xfId="3223" xr:uid="{00000000-0005-0000-0000-0000D0170000}"/>
    <cellStyle name="Normal 6 2 3 2 3 2 5 2" xfId="11896" xr:uid="{00000000-0005-0000-0000-0000D1170000}"/>
    <cellStyle name="Normal 6 2 3 2 3 2 5 2 2" xfId="29249" xr:uid="{00000000-0005-0000-0000-0000D2170000}"/>
    <cellStyle name="Normal 6 2 3 2 3 2 5 2 3" xfId="46595" xr:uid="{00000000-0005-0000-0000-0000D3170000}"/>
    <cellStyle name="Normal 6 2 3 2 3 2 5 3" xfId="20576" xr:uid="{00000000-0005-0000-0000-0000D4170000}"/>
    <cellStyle name="Normal 6 2 3 2 3 2 5 4" xfId="37922" xr:uid="{00000000-0005-0000-0000-0000D5170000}"/>
    <cellStyle name="Normal 6 2 3 2 3 2 6" xfId="9348" xr:uid="{00000000-0005-0000-0000-0000D6170000}"/>
    <cellStyle name="Normal 6 2 3 2 3 2 6 2" xfId="26701" xr:uid="{00000000-0005-0000-0000-0000D7170000}"/>
    <cellStyle name="Normal 6 2 3 2 3 2 6 3" xfId="44047" xr:uid="{00000000-0005-0000-0000-0000D8170000}"/>
    <cellStyle name="Normal 6 2 3 2 3 2 7" xfId="18028" xr:uid="{00000000-0005-0000-0000-0000D9170000}"/>
    <cellStyle name="Normal 6 2 3 2 3 2 8" xfId="35374" xr:uid="{00000000-0005-0000-0000-0000DA170000}"/>
    <cellStyle name="Normal 6 2 3 2 3 3" xfId="920" xr:uid="{00000000-0005-0000-0000-0000DB170000}"/>
    <cellStyle name="Normal 6 2 3 2 3 3 2" xfId="2733" xr:uid="{00000000-0005-0000-0000-0000DC170000}"/>
    <cellStyle name="Normal 6 2 3 2 3 3 2 2" xfId="8515" xr:uid="{00000000-0005-0000-0000-0000DD170000}"/>
    <cellStyle name="Normal 6 2 3 2 3 3 2 2 2" xfId="17188" xr:uid="{00000000-0005-0000-0000-0000DE170000}"/>
    <cellStyle name="Normal 6 2 3 2 3 3 2 2 2 2" xfId="34541" xr:uid="{00000000-0005-0000-0000-0000DF170000}"/>
    <cellStyle name="Normal 6 2 3 2 3 3 2 2 2 3" xfId="51887" xr:uid="{00000000-0005-0000-0000-0000E0170000}"/>
    <cellStyle name="Normal 6 2 3 2 3 3 2 2 3" xfId="25868" xr:uid="{00000000-0005-0000-0000-0000E1170000}"/>
    <cellStyle name="Normal 6 2 3 2 3 3 2 2 4" xfId="43214" xr:uid="{00000000-0005-0000-0000-0000E2170000}"/>
    <cellStyle name="Normal 6 2 3 2 3 3 2 3" xfId="4546" xr:uid="{00000000-0005-0000-0000-0000E3170000}"/>
    <cellStyle name="Normal 6 2 3 2 3 3 2 3 2" xfId="13219" xr:uid="{00000000-0005-0000-0000-0000E4170000}"/>
    <cellStyle name="Normal 6 2 3 2 3 3 2 3 2 2" xfId="30572" xr:uid="{00000000-0005-0000-0000-0000E5170000}"/>
    <cellStyle name="Normal 6 2 3 2 3 3 2 3 2 3" xfId="47918" xr:uid="{00000000-0005-0000-0000-0000E6170000}"/>
    <cellStyle name="Normal 6 2 3 2 3 3 2 3 3" xfId="21899" xr:uid="{00000000-0005-0000-0000-0000E7170000}"/>
    <cellStyle name="Normal 6 2 3 2 3 3 2 3 4" xfId="39245" xr:uid="{00000000-0005-0000-0000-0000E8170000}"/>
    <cellStyle name="Normal 6 2 3 2 3 3 2 4" xfId="11406" xr:uid="{00000000-0005-0000-0000-0000E9170000}"/>
    <cellStyle name="Normal 6 2 3 2 3 3 2 4 2" xfId="28759" xr:uid="{00000000-0005-0000-0000-0000EA170000}"/>
    <cellStyle name="Normal 6 2 3 2 3 3 2 4 3" xfId="46105" xr:uid="{00000000-0005-0000-0000-0000EB170000}"/>
    <cellStyle name="Normal 6 2 3 2 3 3 2 5" xfId="20086" xr:uid="{00000000-0005-0000-0000-0000EC170000}"/>
    <cellStyle name="Normal 6 2 3 2 3 3 2 6" xfId="37432" xr:uid="{00000000-0005-0000-0000-0000ED170000}"/>
    <cellStyle name="Normal 6 2 3 2 3 3 3" xfId="1655" xr:uid="{00000000-0005-0000-0000-0000EE170000}"/>
    <cellStyle name="Normal 6 2 3 2 3 3 3 2" xfId="7437" xr:uid="{00000000-0005-0000-0000-0000EF170000}"/>
    <cellStyle name="Normal 6 2 3 2 3 3 3 2 2" xfId="16110" xr:uid="{00000000-0005-0000-0000-0000F0170000}"/>
    <cellStyle name="Normal 6 2 3 2 3 3 3 2 2 2" xfId="33463" xr:uid="{00000000-0005-0000-0000-0000F1170000}"/>
    <cellStyle name="Normal 6 2 3 2 3 3 3 2 2 3" xfId="50809" xr:uid="{00000000-0005-0000-0000-0000F2170000}"/>
    <cellStyle name="Normal 6 2 3 2 3 3 3 2 3" xfId="24790" xr:uid="{00000000-0005-0000-0000-0000F3170000}"/>
    <cellStyle name="Normal 6 2 3 2 3 3 3 2 4" xfId="42136" xr:uid="{00000000-0005-0000-0000-0000F4170000}"/>
    <cellStyle name="Normal 6 2 3 2 3 3 3 3" xfId="5281" xr:uid="{00000000-0005-0000-0000-0000F5170000}"/>
    <cellStyle name="Normal 6 2 3 2 3 3 3 3 2" xfId="13954" xr:uid="{00000000-0005-0000-0000-0000F6170000}"/>
    <cellStyle name="Normal 6 2 3 2 3 3 3 3 2 2" xfId="31307" xr:uid="{00000000-0005-0000-0000-0000F7170000}"/>
    <cellStyle name="Normal 6 2 3 2 3 3 3 3 2 3" xfId="48653" xr:uid="{00000000-0005-0000-0000-0000F8170000}"/>
    <cellStyle name="Normal 6 2 3 2 3 3 3 3 3" xfId="22634" xr:uid="{00000000-0005-0000-0000-0000F9170000}"/>
    <cellStyle name="Normal 6 2 3 2 3 3 3 3 4" xfId="39980" xr:uid="{00000000-0005-0000-0000-0000FA170000}"/>
    <cellStyle name="Normal 6 2 3 2 3 3 3 4" xfId="10328" xr:uid="{00000000-0005-0000-0000-0000FB170000}"/>
    <cellStyle name="Normal 6 2 3 2 3 3 3 4 2" xfId="27681" xr:uid="{00000000-0005-0000-0000-0000FC170000}"/>
    <cellStyle name="Normal 6 2 3 2 3 3 3 4 3" xfId="45027" xr:uid="{00000000-0005-0000-0000-0000FD170000}"/>
    <cellStyle name="Normal 6 2 3 2 3 3 3 5" xfId="19008" xr:uid="{00000000-0005-0000-0000-0000FE170000}"/>
    <cellStyle name="Normal 6 2 3 2 3 3 3 6" xfId="36354" xr:uid="{00000000-0005-0000-0000-0000FF170000}"/>
    <cellStyle name="Normal 6 2 3 2 3 3 4" xfId="6702" xr:uid="{00000000-0005-0000-0000-000000180000}"/>
    <cellStyle name="Normal 6 2 3 2 3 3 4 2" xfId="15375" xr:uid="{00000000-0005-0000-0000-000001180000}"/>
    <cellStyle name="Normal 6 2 3 2 3 3 4 2 2" xfId="32728" xr:uid="{00000000-0005-0000-0000-000002180000}"/>
    <cellStyle name="Normal 6 2 3 2 3 3 4 2 3" xfId="50074" xr:uid="{00000000-0005-0000-0000-000003180000}"/>
    <cellStyle name="Normal 6 2 3 2 3 3 4 3" xfId="24055" xr:uid="{00000000-0005-0000-0000-000004180000}"/>
    <cellStyle name="Normal 6 2 3 2 3 3 4 4" xfId="41401" xr:uid="{00000000-0005-0000-0000-000005180000}"/>
    <cellStyle name="Normal 6 2 3 2 3 3 5" xfId="3468" xr:uid="{00000000-0005-0000-0000-000006180000}"/>
    <cellStyle name="Normal 6 2 3 2 3 3 5 2" xfId="12141" xr:uid="{00000000-0005-0000-0000-000007180000}"/>
    <cellStyle name="Normal 6 2 3 2 3 3 5 2 2" xfId="29494" xr:uid="{00000000-0005-0000-0000-000008180000}"/>
    <cellStyle name="Normal 6 2 3 2 3 3 5 2 3" xfId="46840" xr:uid="{00000000-0005-0000-0000-000009180000}"/>
    <cellStyle name="Normal 6 2 3 2 3 3 5 3" xfId="20821" xr:uid="{00000000-0005-0000-0000-00000A180000}"/>
    <cellStyle name="Normal 6 2 3 2 3 3 5 4" xfId="38167" xr:uid="{00000000-0005-0000-0000-00000B180000}"/>
    <cellStyle name="Normal 6 2 3 2 3 3 6" xfId="9593" xr:uid="{00000000-0005-0000-0000-00000C180000}"/>
    <cellStyle name="Normal 6 2 3 2 3 3 6 2" xfId="26946" xr:uid="{00000000-0005-0000-0000-00000D180000}"/>
    <cellStyle name="Normal 6 2 3 2 3 3 6 3" xfId="44292" xr:uid="{00000000-0005-0000-0000-00000E180000}"/>
    <cellStyle name="Normal 6 2 3 2 3 3 7" xfId="18273" xr:uid="{00000000-0005-0000-0000-00000F180000}"/>
    <cellStyle name="Normal 6 2 3 2 3 3 8" xfId="35619" xr:uid="{00000000-0005-0000-0000-000010180000}"/>
    <cellStyle name="Normal 6 2 3 2 3 4" xfId="430" xr:uid="{00000000-0005-0000-0000-000011180000}"/>
    <cellStyle name="Normal 6 2 3 2 3 4 2" xfId="2243" xr:uid="{00000000-0005-0000-0000-000012180000}"/>
    <cellStyle name="Normal 6 2 3 2 3 4 2 2" xfId="8025" xr:uid="{00000000-0005-0000-0000-000013180000}"/>
    <cellStyle name="Normal 6 2 3 2 3 4 2 2 2" xfId="16698" xr:uid="{00000000-0005-0000-0000-000014180000}"/>
    <cellStyle name="Normal 6 2 3 2 3 4 2 2 2 2" xfId="34051" xr:uid="{00000000-0005-0000-0000-000015180000}"/>
    <cellStyle name="Normal 6 2 3 2 3 4 2 2 2 3" xfId="51397" xr:uid="{00000000-0005-0000-0000-000016180000}"/>
    <cellStyle name="Normal 6 2 3 2 3 4 2 2 3" xfId="25378" xr:uid="{00000000-0005-0000-0000-000017180000}"/>
    <cellStyle name="Normal 6 2 3 2 3 4 2 2 4" xfId="42724" xr:uid="{00000000-0005-0000-0000-000018180000}"/>
    <cellStyle name="Normal 6 2 3 2 3 4 2 3" xfId="5526" xr:uid="{00000000-0005-0000-0000-000019180000}"/>
    <cellStyle name="Normal 6 2 3 2 3 4 2 3 2" xfId="14199" xr:uid="{00000000-0005-0000-0000-00001A180000}"/>
    <cellStyle name="Normal 6 2 3 2 3 4 2 3 2 2" xfId="31552" xr:uid="{00000000-0005-0000-0000-00001B180000}"/>
    <cellStyle name="Normal 6 2 3 2 3 4 2 3 2 3" xfId="48898" xr:uid="{00000000-0005-0000-0000-00001C180000}"/>
    <cellStyle name="Normal 6 2 3 2 3 4 2 3 3" xfId="22879" xr:uid="{00000000-0005-0000-0000-00001D180000}"/>
    <cellStyle name="Normal 6 2 3 2 3 4 2 3 4" xfId="40225" xr:uid="{00000000-0005-0000-0000-00001E180000}"/>
    <cellStyle name="Normal 6 2 3 2 3 4 2 4" xfId="10916" xr:uid="{00000000-0005-0000-0000-00001F180000}"/>
    <cellStyle name="Normal 6 2 3 2 3 4 2 4 2" xfId="28269" xr:uid="{00000000-0005-0000-0000-000020180000}"/>
    <cellStyle name="Normal 6 2 3 2 3 4 2 4 3" xfId="45615" xr:uid="{00000000-0005-0000-0000-000021180000}"/>
    <cellStyle name="Normal 6 2 3 2 3 4 2 5" xfId="19596" xr:uid="{00000000-0005-0000-0000-000022180000}"/>
    <cellStyle name="Normal 6 2 3 2 3 4 2 6" xfId="36942" xr:uid="{00000000-0005-0000-0000-000023180000}"/>
    <cellStyle name="Normal 6 2 3 2 3 4 3" xfId="6212" xr:uid="{00000000-0005-0000-0000-000024180000}"/>
    <cellStyle name="Normal 6 2 3 2 3 4 3 2" xfId="14885" xr:uid="{00000000-0005-0000-0000-000025180000}"/>
    <cellStyle name="Normal 6 2 3 2 3 4 3 2 2" xfId="32238" xr:uid="{00000000-0005-0000-0000-000026180000}"/>
    <cellStyle name="Normal 6 2 3 2 3 4 3 2 3" xfId="49584" xr:uid="{00000000-0005-0000-0000-000027180000}"/>
    <cellStyle name="Normal 6 2 3 2 3 4 3 3" xfId="23565" xr:uid="{00000000-0005-0000-0000-000028180000}"/>
    <cellStyle name="Normal 6 2 3 2 3 4 3 4" xfId="40911" xr:uid="{00000000-0005-0000-0000-000029180000}"/>
    <cellStyle name="Normal 6 2 3 2 3 4 4" xfId="4056" xr:uid="{00000000-0005-0000-0000-00002A180000}"/>
    <cellStyle name="Normal 6 2 3 2 3 4 4 2" xfId="12729" xr:uid="{00000000-0005-0000-0000-00002B180000}"/>
    <cellStyle name="Normal 6 2 3 2 3 4 4 2 2" xfId="30082" xr:uid="{00000000-0005-0000-0000-00002C180000}"/>
    <cellStyle name="Normal 6 2 3 2 3 4 4 2 3" xfId="47428" xr:uid="{00000000-0005-0000-0000-00002D180000}"/>
    <cellStyle name="Normal 6 2 3 2 3 4 4 3" xfId="21409" xr:uid="{00000000-0005-0000-0000-00002E180000}"/>
    <cellStyle name="Normal 6 2 3 2 3 4 4 4" xfId="38755" xr:uid="{00000000-0005-0000-0000-00002F180000}"/>
    <cellStyle name="Normal 6 2 3 2 3 4 5" xfId="9103" xr:uid="{00000000-0005-0000-0000-000030180000}"/>
    <cellStyle name="Normal 6 2 3 2 3 4 5 2" xfId="26456" xr:uid="{00000000-0005-0000-0000-000031180000}"/>
    <cellStyle name="Normal 6 2 3 2 3 4 5 3" xfId="43802" xr:uid="{00000000-0005-0000-0000-000032180000}"/>
    <cellStyle name="Normal 6 2 3 2 3 4 6" xfId="17783" xr:uid="{00000000-0005-0000-0000-000033180000}"/>
    <cellStyle name="Normal 6 2 3 2 3 4 7" xfId="35129" xr:uid="{00000000-0005-0000-0000-000034180000}"/>
    <cellStyle name="Normal 6 2 3 2 3 5" xfId="1998" xr:uid="{00000000-0005-0000-0000-000035180000}"/>
    <cellStyle name="Normal 6 2 3 2 3 5 2" xfId="7780" xr:uid="{00000000-0005-0000-0000-000036180000}"/>
    <cellStyle name="Normal 6 2 3 2 3 5 2 2" xfId="16453" xr:uid="{00000000-0005-0000-0000-000037180000}"/>
    <cellStyle name="Normal 6 2 3 2 3 5 2 2 2" xfId="33806" xr:uid="{00000000-0005-0000-0000-000038180000}"/>
    <cellStyle name="Normal 6 2 3 2 3 5 2 2 3" xfId="51152" xr:uid="{00000000-0005-0000-0000-000039180000}"/>
    <cellStyle name="Normal 6 2 3 2 3 5 2 3" xfId="25133" xr:uid="{00000000-0005-0000-0000-00003A180000}"/>
    <cellStyle name="Normal 6 2 3 2 3 5 2 4" xfId="42479" xr:uid="{00000000-0005-0000-0000-00003B180000}"/>
    <cellStyle name="Normal 6 2 3 2 3 5 3" xfId="3811" xr:uid="{00000000-0005-0000-0000-00003C180000}"/>
    <cellStyle name="Normal 6 2 3 2 3 5 3 2" xfId="12484" xr:uid="{00000000-0005-0000-0000-00003D180000}"/>
    <cellStyle name="Normal 6 2 3 2 3 5 3 2 2" xfId="29837" xr:uid="{00000000-0005-0000-0000-00003E180000}"/>
    <cellStyle name="Normal 6 2 3 2 3 5 3 2 3" xfId="47183" xr:uid="{00000000-0005-0000-0000-00003F180000}"/>
    <cellStyle name="Normal 6 2 3 2 3 5 3 3" xfId="21164" xr:uid="{00000000-0005-0000-0000-000040180000}"/>
    <cellStyle name="Normal 6 2 3 2 3 5 3 4" xfId="38510" xr:uid="{00000000-0005-0000-0000-000041180000}"/>
    <cellStyle name="Normal 6 2 3 2 3 5 4" xfId="10671" xr:uid="{00000000-0005-0000-0000-000042180000}"/>
    <cellStyle name="Normal 6 2 3 2 3 5 4 2" xfId="28024" xr:uid="{00000000-0005-0000-0000-000043180000}"/>
    <cellStyle name="Normal 6 2 3 2 3 5 4 3" xfId="45370" xr:uid="{00000000-0005-0000-0000-000044180000}"/>
    <cellStyle name="Normal 6 2 3 2 3 5 5" xfId="19351" xr:uid="{00000000-0005-0000-0000-000045180000}"/>
    <cellStyle name="Normal 6 2 3 2 3 5 6" xfId="36697" xr:uid="{00000000-0005-0000-0000-000046180000}"/>
    <cellStyle name="Normal 6 2 3 2 3 6" xfId="1165" xr:uid="{00000000-0005-0000-0000-000047180000}"/>
    <cellStyle name="Normal 6 2 3 2 3 6 2" xfId="6947" xr:uid="{00000000-0005-0000-0000-000048180000}"/>
    <cellStyle name="Normal 6 2 3 2 3 6 2 2" xfId="15620" xr:uid="{00000000-0005-0000-0000-000049180000}"/>
    <cellStyle name="Normal 6 2 3 2 3 6 2 2 2" xfId="32973" xr:uid="{00000000-0005-0000-0000-00004A180000}"/>
    <cellStyle name="Normal 6 2 3 2 3 6 2 2 3" xfId="50319" xr:uid="{00000000-0005-0000-0000-00004B180000}"/>
    <cellStyle name="Normal 6 2 3 2 3 6 2 3" xfId="24300" xr:uid="{00000000-0005-0000-0000-00004C180000}"/>
    <cellStyle name="Normal 6 2 3 2 3 6 2 4" xfId="41646" xr:uid="{00000000-0005-0000-0000-00004D180000}"/>
    <cellStyle name="Normal 6 2 3 2 3 6 3" xfId="4791" xr:uid="{00000000-0005-0000-0000-00004E180000}"/>
    <cellStyle name="Normal 6 2 3 2 3 6 3 2" xfId="13464" xr:uid="{00000000-0005-0000-0000-00004F180000}"/>
    <cellStyle name="Normal 6 2 3 2 3 6 3 2 2" xfId="30817" xr:uid="{00000000-0005-0000-0000-000050180000}"/>
    <cellStyle name="Normal 6 2 3 2 3 6 3 2 3" xfId="48163" xr:uid="{00000000-0005-0000-0000-000051180000}"/>
    <cellStyle name="Normal 6 2 3 2 3 6 3 3" xfId="22144" xr:uid="{00000000-0005-0000-0000-000052180000}"/>
    <cellStyle name="Normal 6 2 3 2 3 6 3 4" xfId="39490" xr:uid="{00000000-0005-0000-0000-000053180000}"/>
    <cellStyle name="Normal 6 2 3 2 3 6 4" xfId="9838" xr:uid="{00000000-0005-0000-0000-000054180000}"/>
    <cellStyle name="Normal 6 2 3 2 3 6 4 2" xfId="27191" xr:uid="{00000000-0005-0000-0000-000055180000}"/>
    <cellStyle name="Normal 6 2 3 2 3 6 4 3" xfId="44537" xr:uid="{00000000-0005-0000-0000-000056180000}"/>
    <cellStyle name="Normal 6 2 3 2 3 6 5" xfId="18518" xr:uid="{00000000-0005-0000-0000-000057180000}"/>
    <cellStyle name="Normal 6 2 3 2 3 6 6" xfId="35864" xr:uid="{00000000-0005-0000-0000-000058180000}"/>
    <cellStyle name="Normal 6 2 3 2 3 7" xfId="5967" xr:uid="{00000000-0005-0000-0000-000059180000}"/>
    <cellStyle name="Normal 6 2 3 2 3 7 2" xfId="14640" xr:uid="{00000000-0005-0000-0000-00005A180000}"/>
    <cellStyle name="Normal 6 2 3 2 3 7 2 2" xfId="31993" xr:uid="{00000000-0005-0000-0000-00005B180000}"/>
    <cellStyle name="Normal 6 2 3 2 3 7 2 3" xfId="49339" xr:uid="{00000000-0005-0000-0000-00005C180000}"/>
    <cellStyle name="Normal 6 2 3 2 3 7 3" xfId="23320" xr:uid="{00000000-0005-0000-0000-00005D180000}"/>
    <cellStyle name="Normal 6 2 3 2 3 7 4" xfId="40666" xr:uid="{00000000-0005-0000-0000-00005E180000}"/>
    <cellStyle name="Normal 6 2 3 2 3 8" xfId="2978" xr:uid="{00000000-0005-0000-0000-00005F180000}"/>
    <cellStyle name="Normal 6 2 3 2 3 8 2" xfId="11651" xr:uid="{00000000-0005-0000-0000-000060180000}"/>
    <cellStyle name="Normal 6 2 3 2 3 8 2 2" xfId="29004" xr:uid="{00000000-0005-0000-0000-000061180000}"/>
    <cellStyle name="Normal 6 2 3 2 3 8 2 3" xfId="46350" xr:uid="{00000000-0005-0000-0000-000062180000}"/>
    <cellStyle name="Normal 6 2 3 2 3 8 3" xfId="20331" xr:uid="{00000000-0005-0000-0000-000063180000}"/>
    <cellStyle name="Normal 6 2 3 2 3 8 4" xfId="37677" xr:uid="{00000000-0005-0000-0000-000064180000}"/>
    <cellStyle name="Normal 6 2 3 2 3 9" xfId="8858" xr:uid="{00000000-0005-0000-0000-000065180000}"/>
    <cellStyle name="Normal 6 2 3 2 3 9 2" xfId="26211" xr:uid="{00000000-0005-0000-0000-000066180000}"/>
    <cellStyle name="Normal 6 2 3 2 3 9 3" xfId="43557" xr:uid="{00000000-0005-0000-0000-000067180000}"/>
    <cellStyle name="Normal 6 2 3 2 4" xfId="283" xr:uid="{00000000-0005-0000-0000-000068180000}"/>
    <cellStyle name="Normal 6 2 3 2 4 10" xfId="34982" xr:uid="{00000000-0005-0000-0000-000069180000}"/>
    <cellStyle name="Normal 6 2 3 2 4 2" xfId="1018" xr:uid="{00000000-0005-0000-0000-00006A180000}"/>
    <cellStyle name="Normal 6 2 3 2 4 2 2" xfId="2831" xr:uid="{00000000-0005-0000-0000-00006B180000}"/>
    <cellStyle name="Normal 6 2 3 2 4 2 2 2" xfId="8613" xr:uid="{00000000-0005-0000-0000-00006C180000}"/>
    <cellStyle name="Normal 6 2 3 2 4 2 2 2 2" xfId="17286" xr:uid="{00000000-0005-0000-0000-00006D180000}"/>
    <cellStyle name="Normal 6 2 3 2 4 2 2 2 2 2" xfId="34639" xr:uid="{00000000-0005-0000-0000-00006E180000}"/>
    <cellStyle name="Normal 6 2 3 2 4 2 2 2 2 3" xfId="51985" xr:uid="{00000000-0005-0000-0000-00006F180000}"/>
    <cellStyle name="Normal 6 2 3 2 4 2 2 2 3" xfId="25966" xr:uid="{00000000-0005-0000-0000-000070180000}"/>
    <cellStyle name="Normal 6 2 3 2 4 2 2 2 4" xfId="43312" xr:uid="{00000000-0005-0000-0000-000071180000}"/>
    <cellStyle name="Normal 6 2 3 2 4 2 2 3" xfId="4644" xr:uid="{00000000-0005-0000-0000-000072180000}"/>
    <cellStyle name="Normal 6 2 3 2 4 2 2 3 2" xfId="13317" xr:uid="{00000000-0005-0000-0000-000073180000}"/>
    <cellStyle name="Normal 6 2 3 2 4 2 2 3 2 2" xfId="30670" xr:uid="{00000000-0005-0000-0000-000074180000}"/>
    <cellStyle name="Normal 6 2 3 2 4 2 2 3 2 3" xfId="48016" xr:uid="{00000000-0005-0000-0000-000075180000}"/>
    <cellStyle name="Normal 6 2 3 2 4 2 2 3 3" xfId="21997" xr:uid="{00000000-0005-0000-0000-000076180000}"/>
    <cellStyle name="Normal 6 2 3 2 4 2 2 3 4" xfId="39343" xr:uid="{00000000-0005-0000-0000-000077180000}"/>
    <cellStyle name="Normal 6 2 3 2 4 2 2 4" xfId="11504" xr:uid="{00000000-0005-0000-0000-000078180000}"/>
    <cellStyle name="Normal 6 2 3 2 4 2 2 4 2" xfId="28857" xr:uid="{00000000-0005-0000-0000-000079180000}"/>
    <cellStyle name="Normal 6 2 3 2 4 2 2 4 3" xfId="46203" xr:uid="{00000000-0005-0000-0000-00007A180000}"/>
    <cellStyle name="Normal 6 2 3 2 4 2 2 5" xfId="20184" xr:uid="{00000000-0005-0000-0000-00007B180000}"/>
    <cellStyle name="Normal 6 2 3 2 4 2 2 6" xfId="37530" xr:uid="{00000000-0005-0000-0000-00007C180000}"/>
    <cellStyle name="Normal 6 2 3 2 4 2 3" xfId="1753" xr:uid="{00000000-0005-0000-0000-00007D180000}"/>
    <cellStyle name="Normal 6 2 3 2 4 2 3 2" xfId="7535" xr:uid="{00000000-0005-0000-0000-00007E180000}"/>
    <cellStyle name="Normal 6 2 3 2 4 2 3 2 2" xfId="16208" xr:uid="{00000000-0005-0000-0000-00007F180000}"/>
    <cellStyle name="Normal 6 2 3 2 4 2 3 2 2 2" xfId="33561" xr:uid="{00000000-0005-0000-0000-000080180000}"/>
    <cellStyle name="Normal 6 2 3 2 4 2 3 2 2 3" xfId="50907" xr:uid="{00000000-0005-0000-0000-000081180000}"/>
    <cellStyle name="Normal 6 2 3 2 4 2 3 2 3" xfId="24888" xr:uid="{00000000-0005-0000-0000-000082180000}"/>
    <cellStyle name="Normal 6 2 3 2 4 2 3 2 4" xfId="42234" xr:uid="{00000000-0005-0000-0000-000083180000}"/>
    <cellStyle name="Normal 6 2 3 2 4 2 3 3" xfId="5379" xr:uid="{00000000-0005-0000-0000-000084180000}"/>
    <cellStyle name="Normal 6 2 3 2 4 2 3 3 2" xfId="14052" xr:uid="{00000000-0005-0000-0000-000085180000}"/>
    <cellStyle name="Normal 6 2 3 2 4 2 3 3 2 2" xfId="31405" xr:uid="{00000000-0005-0000-0000-000086180000}"/>
    <cellStyle name="Normal 6 2 3 2 4 2 3 3 2 3" xfId="48751" xr:uid="{00000000-0005-0000-0000-000087180000}"/>
    <cellStyle name="Normal 6 2 3 2 4 2 3 3 3" xfId="22732" xr:uid="{00000000-0005-0000-0000-000088180000}"/>
    <cellStyle name="Normal 6 2 3 2 4 2 3 3 4" xfId="40078" xr:uid="{00000000-0005-0000-0000-000089180000}"/>
    <cellStyle name="Normal 6 2 3 2 4 2 3 4" xfId="10426" xr:uid="{00000000-0005-0000-0000-00008A180000}"/>
    <cellStyle name="Normal 6 2 3 2 4 2 3 4 2" xfId="27779" xr:uid="{00000000-0005-0000-0000-00008B180000}"/>
    <cellStyle name="Normal 6 2 3 2 4 2 3 4 3" xfId="45125" xr:uid="{00000000-0005-0000-0000-00008C180000}"/>
    <cellStyle name="Normal 6 2 3 2 4 2 3 5" xfId="19106" xr:uid="{00000000-0005-0000-0000-00008D180000}"/>
    <cellStyle name="Normal 6 2 3 2 4 2 3 6" xfId="36452" xr:uid="{00000000-0005-0000-0000-00008E180000}"/>
    <cellStyle name="Normal 6 2 3 2 4 2 4" xfId="6800" xr:uid="{00000000-0005-0000-0000-00008F180000}"/>
    <cellStyle name="Normal 6 2 3 2 4 2 4 2" xfId="15473" xr:uid="{00000000-0005-0000-0000-000090180000}"/>
    <cellStyle name="Normal 6 2 3 2 4 2 4 2 2" xfId="32826" xr:uid="{00000000-0005-0000-0000-000091180000}"/>
    <cellStyle name="Normal 6 2 3 2 4 2 4 2 3" xfId="50172" xr:uid="{00000000-0005-0000-0000-000092180000}"/>
    <cellStyle name="Normal 6 2 3 2 4 2 4 3" xfId="24153" xr:uid="{00000000-0005-0000-0000-000093180000}"/>
    <cellStyle name="Normal 6 2 3 2 4 2 4 4" xfId="41499" xr:uid="{00000000-0005-0000-0000-000094180000}"/>
    <cellStyle name="Normal 6 2 3 2 4 2 5" xfId="3566" xr:uid="{00000000-0005-0000-0000-000095180000}"/>
    <cellStyle name="Normal 6 2 3 2 4 2 5 2" xfId="12239" xr:uid="{00000000-0005-0000-0000-000096180000}"/>
    <cellStyle name="Normal 6 2 3 2 4 2 5 2 2" xfId="29592" xr:uid="{00000000-0005-0000-0000-000097180000}"/>
    <cellStyle name="Normal 6 2 3 2 4 2 5 2 3" xfId="46938" xr:uid="{00000000-0005-0000-0000-000098180000}"/>
    <cellStyle name="Normal 6 2 3 2 4 2 5 3" xfId="20919" xr:uid="{00000000-0005-0000-0000-000099180000}"/>
    <cellStyle name="Normal 6 2 3 2 4 2 5 4" xfId="38265" xr:uid="{00000000-0005-0000-0000-00009A180000}"/>
    <cellStyle name="Normal 6 2 3 2 4 2 6" xfId="9691" xr:uid="{00000000-0005-0000-0000-00009B180000}"/>
    <cellStyle name="Normal 6 2 3 2 4 2 6 2" xfId="27044" xr:uid="{00000000-0005-0000-0000-00009C180000}"/>
    <cellStyle name="Normal 6 2 3 2 4 2 6 3" xfId="44390" xr:uid="{00000000-0005-0000-0000-00009D180000}"/>
    <cellStyle name="Normal 6 2 3 2 4 2 7" xfId="18371" xr:uid="{00000000-0005-0000-0000-00009E180000}"/>
    <cellStyle name="Normal 6 2 3 2 4 2 8" xfId="35717" xr:uid="{00000000-0005-0000-0000-00009F180000}"/>
    <cellStyle name="Normal 6 2 3 2 4 3" xfId="528" xr:uid="{00000000-0005-0000-0000-0000A0180000}"/>
    <cellStyle name="Normal 6 2 3 2 4 3 2" xfId="2341" xr:uid="{00000000-0005-0000-0000-0000A1180000}"/>
    <cellStyle name="Normal 6 2 3 2 4 3 2 2" xfId="8123" xr:uid="{00000000-0005-0000-0000-0000A2180000}"/>
    <cellStyle name="Normal 6 2 3 2 4 3 2 2 2" xfId="16796" xr:uid="{00000000-0005-0000-0000-0000A3180000}"/>
    <cellStyle name="Normal 6 2 3 2 4 3 2 2 2 2" xfId="34149" xr:uid="{00000000-0005-0000-0000-0000A4180000}"/>
    <cellStyle name="Normal 6 2 3 2 4 3 2 2 2 3" xfId="51495" xr:uid="{00000000-0005-0000-0000-0000A5180000}"/>
    <cellStyle name="Normal 6 2 3 2 4 3 2 2 3" xfId="25476" xr:uid="{00000000-0005-0000-0000-0000A6180000}"/>
    <cellStyle name="Normal 6 2 3 2 4 3 2 2 4" xfId="42822" xr:uid="{00000000-0005-0000-0000-0000A7180000}"/>
    <cellStyle name="Normal 6 2 3 2 4 3 2 3" xfId="5624" xr:uid="{00000000-0005-0000-0000-0000A8180000}"/>
    <cellStyle name="Normal 6 2 3 2 4 3 2 3 2" xfId="14297" xr:uid="{00000000-0005-0000-0000-0000A9180000}"/>
    <cellStyle name="Normal 6 2 3 2 4 3 2 3 2 2" xfId="31650" xr:uid="{00000000-0005-0000-0000-0000AA180000}"/>
    <cellStyle name="Normal 6 2 3 2 4 3 2 3 2 3" xfId="48996" xr:uid="{00000000-0005-0000-0000-0000AB180000}"/>
    <cellStyle name="Normal 6 2 3 2 4 3 2 3 3" xfId="22977" xr:uid="{00000000-0005-0000-0000-0000AC180000}"/>
    <cellStyle name="Normal 6 2 3 2 4 3 2 3 4" xfId="40323" xr:uid="{00000000-0005-0000-0000-0000AD180000}"/>
    <cellStyle name="Normal 6 2 3 2 4 3 2 4" xfId="11014" xr:uid="{00000000-0005-0000-0000-0000AE180000}"/>
    <cellStyle name="Normal 6 2 3 2 4 3 2 4 2" xfId="28367" xr:uid="{00000000-0005-0000-0000-0000AF180000}"/>
    <cellStyle name="Normal 6 2 3 2 4 3 2 4 3" xfId="45713" xr:uid="{00000000-0005-0000-0000-0000B0180000}"/>
    <cellStyle name="Normal 6 2 3 2 4 3 2 5" xfId="19694" xr:uid="{00000000-0005-0000-0000-0000B1180000}"/>
    <cellStyle name="Normal 6 2 3 2 4 3 2 6" xfId="37040" xr:uid="{00000000-0005-0000-0000-0000B2180000}"/>
    <cellStyle name="Normal 6 2 3 2 4 3 3" xfId="6310" xr:uid="{00000000-0005-0000-0000-0000B3180000}"/>
    <cellStyle name="Normal 6 2 3 2 4 3 3 2" xfId="14983" xr:uid="{00000000-0005-0000-0000-0000B4180000}"/>
    <cellStyle name="Normal 6 2 3 2 4 3 3 2 2" xfId="32336" xr:uid="{00000000-0005-0000-0000-0000B5180000}"/>
    <cellStyle name="Normal 6 2 3 2 4 3 3 2 3" xfId="49682" xr:uid="{00000000-0005-0000-0000-0000B6180000}"/>
    <cellStyle name="Normal 6 2 3 2 4 3 3 3" xfId="23663" xr:uid="{00000000-0005-0000-0000-0000B7180000}"/>
    <cellStyle name="Normal 6 2 3 2 4 3 3 4" xfId="41009" xr:uid="{00000000-0005-0000-0000-0000B8180000}"/>
    <cellStyle name="Normal 6 2 3 2 4 3 4" xfId="4154" xr:uid="{00000000-0005-0000-0000-0000B9180000}"/>
    <cellStyle name="Normal 6 2 3 2 4 3 4 2" xfId="12827" xr:uid="{00000000-0005-0000-0000-0000BA180000}"/>
    <cellStyle name="Normal 6 2 3 2 4 3 4 2 2" xfId="30180" xr:uid="{00000000-0005-0000-0000-0000BB180000}"/>
    <cellStyle name="Normal 6 2 3 2 4 3 4 2 3" xfId="47526" xr:uid="{00000000-0005-0000-0000-0000BC180000}"/>
    <cellStyle name="Normal 6 2 3 2 4 3 4 3" xfId="21507" xr:uid="{00000000-0005-0000-0000-0000BD180000}"/>
    <cellStyle name="Normal 6 2 3 2 4 3 4 4" xfId="38853" xr:uid="{00000000-0005-0000-0000-0000BE180000}"/>
    <cellStyle name="Normal 6 2 3 2 4 3 5" xfId="9201" xr:uid="{00000000-0005-0000-0000-0000BF180000}"/>
    <cellStyle name="Normal 6 2 3 2 4 3 5 2" xfId="26554" xr:uid="{00000000-0005-0000-0000-0000C0180000}"/>
    <cellStyle name="Normal 6 2 3 2 4 3 5 3" xfId="43900" xr:uid="{00000000-0005-0000-0000-0000C1180000}"/>
    <cellStyle name="Normal 6 2 3 2 4 3 6" xfId="17881" xr:uid="{00000000-0005-0000-0000-0000C2180000}"/>
    <cellStyle name="Normal 6 2 3 2 4 3 7" xfId="35227" xr:uid="{00000000-0005-0000-0000-0000C3180000}"/>
    <cellStyle name="Normal 6 2 3 2 4 4" xfId="2096" xr:uid="{00000000-0005-0000-0000-0000C4180000}"/>
    <cellStyle name="Normal 6 2 3 2 4 4 2" xfId="7878" xr:uid="{00000000-0005-0000-0000-0000C5180000}"/>
    <cellStyle name="Normal 6 2 3 2 4 4 2 2" xfId="16551" xr:uid="{00000000-0005-0000-0000-0000C6180000}"/>
    <cellStyle name="Normal 6 2 3 2 4 4 2 2 2" xfId="33904" xr:uid="{00000000-0005-0000-0000-0000C7180000}"/>
    <cellStyle name="Normal 6 2 3 2 4 4 2 2 3" xfId="51250" xr:uid="{00000000-0005-0000-0000-0000C8180000}"/>
    <cellStyle name="Normal 6 2 3 2 4 4 2 3" xfId="25231" xr:uid="{00000000-0005-0000-0000-0000C9180000}"/>
    <cellStyle name="Normal 6 2 3 2 4 4 2 4" xfId="42577" xr:uid="{00000000-0005-0000-0000-0000CA180000}"/>
    <cellStyle name="Normal 6 2 3 2 4 4 3" xfId="3909" xr:uid="{00000000-0005-0000-0000-0000CB180000}"/>
    <cellStyle name="Normal 6 2 3 2 4 4 3 2" xfId="12582" xr:uid="{00000000-0005-0000-0000-0000CC180000}"/>
    <cellStyle name="Normal 6 2 3 2 4 4 3 2 2" xfId="29935" xr:uid="{00000000-0005-0000-0000-0000CD180000}"/>
    <cellStyle name="Normal 6 2 3 2 4 4 3 2 3" xfId="47281" xr:uid="{00000000-0005-0000-0000-0000CE180000}"/>
    <cellStyle name="Normal 6 2 3 2 4 4 3 3" xfId="21262" xr:uid="{00000000-0005-0000-0000-0000CF180000}"/>
    <cellStyle name="Normal 6 2 3 2 4 4 3 4" xfId="38608" xr:uid="{00000000-0005-0000-0000-0000D0180000}"/>
    <cellStyle name="Normal 6 2 3 2 4 4 4" xfId="10769" xr:uid="{00000000-0005-0000-0000-0000D1180000}"/>
    <cellStyle name="Normal 6 2 3 2 4 4 4 2" xfId="28122" xr:uid="{00000000-0005-0000-0000-0000D2180000}"/>
    <cellStyle name="Normal 6 2 3 2 4 4 4 3" xfId="45468" xr:uid="{00000000-0005-0000-0000-0000D3180000}"/>
    <cellStyle name="Normal 6 2 3 2 4 4 5" xfId="19449" xr:uid="{00000000-0005-0000-0000-0000D4180000}"/>
    <cellStyle name="Normal 6 2 3 2 4 4 6" xfId="36795" xr:uid="{00000000-0005-0000-0000-0000D5180000}"/>
    <cellStyle name="Normal 6 2 3 2 4 5" xfId="1263" xr:uid="{00000000-0005-0000-0000-0000D6180000}"/>
    <cellStyle name="Normal 6 2 3 2 4 5 2" xfId="7045" xr:uid="{00000000-0005-0000-0000-0000D7180000}"/>
    <cellStyle name="Normal 6 2 3 2 4 5 2 2" xfId="15718" xr:uid="{00000000-0005-0000-0000-0000D8180000}"/>
    <cellStyle name="Normal 6 2 3 2 4 5 2 2 2" xfId="33071" xr:uid="{00000000-0005-0000-0000-0000D9180000}"/>
    <cellStyle name="Normal 6 2 3 2 4 5 2 2 3" xfId="50417" xr:uid="{00000000-0005-0000-0000-0000DA180000}"/>
    <cellStyle name="Normal 6 2 3 2 4 5 2 3" xfId="24398" xr:uid="{00000000-0005-0000-0000-0000DB180000}"/>
    <cellStyle name="Normal 6 2 3 2 4 5 2 4" xfId="41744" xr:uid="{00000000-0005-0000-0000-0000DC180000}"/>
    <cellStyle name="Normal 6 2 3 2 4 5 3" xfId="4889" xr:uid="{00000000-0005-0000-0000-0000DD180000}"/>
    <cellStyle name="Normal 6 2 3 2 4 5 3 2" xfId="13562" xr:uid="{00000000-0005-0000-0000-0000DE180000}"/>
    <cellStyle name="Normal 6 2 3 2 4 5 3 2 2" xfId="30915" xr:uid="{00000000-0005-0000-0000-0000DF180000}"/>
    <cellStyle name="Normal 6 2 3 2 4 5 3 2 3" xfId="48261" xr:uid="{00000000-0005-0000-0000-0000E0180000}"/>
    <cellStyle name="Normal 6 2 3 2 4 5 3 3" xfId="22242" xr:uid="{00000000-0005-0000-0000-0000E1180000}"/>
    <cellStyle name="Normal 6 2 3 2 4 5 3 4" xfId="39588" xr:uid="{00000000-0005-0000-0000-0000E2180000}"/>
    <cellStyle name="Normal 6 2 3 2 4 5 4" xfId="9936" xr:uid="{00000000-0005-0000-0000-0000E3180000}"/>
    <cellStyle name="Normal 6 2 3 2 4 5 4 2" xfId="27289" xr:uid="{00000000-0005-0000-0000-0000E4180000}"/>
    <cellStyle name="Normal 6 2 3 2 4 5 4 3" xfId="44635" xr:uid="{00000000-0005-0000-0000-0000E5180000}"/>
    <cellStyle name="Normal 6 2 3 2 4 5 5" xfId="18616" xr:uid="{00000000-0005-0000-0000-0000E6180000}"/>
    <cellStyle name="Normal 6 2 3 2 4 5 6" xfId="35962" xr:uid="{00000000-0005-0000-0000-0000E7180000}"/>
    <cellStyle name="Normal 6 2 3 2 4 6" xfId="6065" xr:uid="{00000000-0005-0000-0000-0000E8180000}"/>
    <cellStyle name="Normal 6 2 3 2 4 6 2" xfId="14738" xr:uid="{00000000-0005-0000-0000-0000E9180000}"/>
    <cellStyle name="Normal 6 2 3 2 4 6 2 2" xfId="32091" xr:uid="{00000000-0005-0000-0000-0000EA180000}"/>
    <cellStyle name="Normal 6 2 3 2 4 6 2 3" xfId="49437" xr:uid="{00000000-0005-0000-0000-0000EB180000}"/>
    <cellStyle name="Normal 6 2 3 2 4 6 3" xfId="23418" xr:uid="{00000000-0005-0000-0000-0000EC180000}"/>
    <cellStyle name="Normal 6 2 3 2 4 6 4" xfId="40764" xr:uid="{00000000-0005-0000-0000-0000ED180000}"/>
    <cellStyle name="Normal 6 2 3 2 4 7" xfId="3076" xr:uid="{00000000-0005-0000-0000-0000EE180000}"/>
    <cellStyle name="Normal 6 2 3 2 4 7 2" xfId="11749" xr:uid="{00000000-0005-0000-0000-0000EF180000}"/>
    <cellStyle name="Normal 6 2 3 2 4 7 2 2" xfId="29102" xr:uid="{00000000-0005-0000-0000-0000F0180000}"/>
    <cellStyle name="Normal 6 2 3 2 4 7 2 3" xfId="46448" xr:uid="{00000000-0005-0000-0000-0000F1180000}"/>
    <cellStyle name="Normal 6 2 3 2 4 7 3" xfId="20429" xr:uid="{00000000-0005-0000-0000-0000F2180000}"/>
    <cellStyle name="Normal 6 2 3 2 4 7 4" xfId="37775" xr:uid="{00000000-0005-0000-0000-0000F3180000}"/>
    <cellStyle name="Normal 6 2 3 2 4 8" xfId="8956" xr:uid="{00000000-0005-0000-0000-0000F4180000}"/>
    <cellStyle name="Normal 6 2 3 2 4 8 2" xfId="26309" xr:uid="{00000000-0005-0000-0000-0000F5180000}"/>
    <cellStyle name="Normal 6 2 3 2 4 8 3" xfId="43655" xr:uid="{00000000-0005-0000-0000-0000F6180000}"/>
    <cellStyle name="Normal 6 2 3 2 4 9" xfId="17636" xr:uid="{00000000-0005-0000-0000-0000F7180000}"/>
    <cellStyle name="Normal 6 2 3 2 5" xfId="136" xr:uid="{00000000-0005-0000-0000-0000F8180000}"/>
    <cellStyle name="Normal 6 2 3 2 5 10" xfId="34835" xr:uid="{00000000-0005-0000-0000-0000F9180000}"/>
    <cellStyle name="Normal 6 2 3 2 5 2" xfId="871" xr:uid="{00000000-0005-0000-0000-0000FA180000}"/>
    <cellStyle name="Normal 6 2 3 2 5 2 2" xfId="2684" xr:uid="{00000000-0005-0000-0000-0000FB180000}"/>
    <cellStyle name="Normal 6 2 3 2 5 2 2 2" xfId="8466" xr:uid="{00000000-0005-0000-0000-0000FC180000}"/>
    <cellStyle name="Normal 6 2 3 2 5 2 2 2 2" xfId="17139" xr:uid="{00000000-0005-0000-0000-0000FD180000}"/>
    <cellStyle name="Normal 6 2 3 2 5 2 2 2 2 2" xfId="34492" xr:uid="{00000000-0005-0000-0000-0000FE180000}"/>
    <cellStyle name="Normal 6 2 3 2 5 2 2 2 2 3" xfId="51838" xr:uid="{00000000-0005-0000-0000-0000FF180000}"/>
    <cellStyle name="Normal 6 2 3 2 5 2 2 2 3" xfId="25819" xr:uid="{00000000-0005-0000-0000-000000190000}"/>
    <cellStyle name="Normal 6 2 3 2 5 2 2 2 4" xfId="43165" xr:uid="{00000000-0005-0000-0000-000001190000}"/>
    <cellStyle name="Normal 6 2 3 2 5 2 2 3" xfId="4497" xr:uid="{00000000-0005-0000-0000-000002190000}"/>
    <cellStyle name="Normal 6 2 3 2 5 2 2 3 2" xfId="13170" xr:uid="{00000000-0005-0000-0000-000003190000}"/>
    <cellStyle name="Normal 6 2 3 2 5 2 2 3 2 2" xfId="30523" xr:uid="{00000000-0005-0000-0000-000004190000}"/>
    <cellStyle name="Normal 6 2 3 2 5 2 2 3 2 3" xfId="47869" xr:uid="{00000000-0005-0000-0000-000005190000}"/>
    <cellStyle name="Normal 6 2 3 2 5 2 2 3 3" xfId="21850" xr:uid="{00000000-0005-0000-0000-000006190000}"/>
    <cellStyle name="Normal 6 2 3 2 5 2 2 3 4" xfId="39196" xr:uid="{00000000-0005-0000-0000-000007190000}"/>
    <cellStyle name="Normal 6 2 3 2 5 2 2 4" xfId="11357" xr:uid="{00000000-0005-0000-0000-000008190000}"/>
    <cellStyle name="Normal 6 2 3 2 5 2 2 4 2" xfId="28710" xr:uid="{00000000-0005-0000-0000-000009190000}"/>
    <cellStyle name="Normal 6 2 3 2 5 2 2 4 3" xfId="46056" xr:uid="{00000000-0005-0000-0000-00000A190000}"/>
    <cellStyle name="Normal 6 2 3 2 5 2 2 5" xfId="20037" xr:uid="{00000000-0005-0000-0000-00000B190000}"/>
    <cellStyle name="Normal 6 2 3 2 5 2 2 6" xfId="37383" xr:uid="{00000000-0005-0000-0000-00000C190000}"/>
    <cellStyle name="Normal 6 2 3 2 5 2 3" xfId="1606" xr:uid="{00000000-0005-0000-0000-00000D190000}"/>
    <cellStyle name="Normal 6 2 3 2 5 2 3 2" xfId="7388" xr:uid="{00000000-0005-0000-0000-00000E190000}"/>
    <cellStyle name="Normal 6 2 3 2 5 2 3 2 2" xfId="16061" xr:uid="{00000000-0005-0000-0000-00000F190000}"/>
    <cellStyle name="Normal 6 2 3 2 5 2 3 2 2 2" xfId="33414" xr:uid="{00000000-0005-0000-0000-000010190000}"/>
    <cellStyle name="Normal 6 2 3 2 5 2 3 2 2 3" xfId="50760" xr:uid="{00000000-0005-0000-0000-000011190000}"/>
    <cellStyle name="Normal 6 2 3 2 5 2 3 2 3" xfId="24741" xr:uid="{00000000-0005-0000-0000-000012190000}"/>
    <cellStyle name="Normal 6 2 3 2 5 2 3 2 4" xfId="42087" xr:uid="{00000000-0005-0000-0000-000013190000}"/>
    <cellStyle name="Normal 6 2 3 2 5 2 3 3" xfId="5232" xr:uid="{00000000-0005-0000-0000-000014190000}"/>
    <cellStyle name="Normal 6 2 3 2 5 2 3 3 2" xfId="13905" xr:uid="{00000000-0005-0000-0000-000015190000}"/>
    <cellStyle name="Normal 6 2 3 2 5 2 3 3 2 2" xfId="31258" xr:uid="{00000000-0005-0000-0000-000016190000}"/>
    <cellStyle name="Normal 6 2 3 2 5 2 3 3 2 3" xfId="48604" xr:uid="{00000000-0005-0000-0000-000017190000}"/>
    <cellStyle name="Normal 6 2 3 2 5 2 3 3 3" xfId="22585" xr:uid="{00000000-0005-0000-0000-000018190000}"/>
    <cellStyle name="Normal 6 2 3 2 5 2 3 3 4" xfId="39931" xr:uid="{00000000-0005-0000-0000-000019190000}"/>
    <cellStyle name="Normal 6 2 3 2 5 2 3 4" xfId="10279" xr:uid="{00000000-0005-0000-0000-00001A190000}"/>
    <cellStyle name="Normal 6 2 3 2 5 2 3 4 2" xfId="27632" xr:uid="{00000000-0005-0000-0000-00001B190000}"/>
    <cellStyle name="Normal 6 2 3 2 5 2 3 4 3" xfId="44978" xr:uid="{00000000-0005-0000-0000-00001C190000}"/>
    <cellStyle name="Normal 6 2 3 2 5 2 3 5" xfId="18959" xr:uid="{00000000-0005-0000-0000-00001D190000}"/>
    <cellStyle name="Normal 6 2 3 2 5 2 3 6" xfId="36305" xr:uid="{00000000-0005-0000-0000-00001E190000}"/>
    <cellStyle name="Normal 6 2 3 2 5 2 4" xfId="6653" xr:uid="{00000000-0005-0000-0000-00001F190000}"/>
    <cellStyle name="Normal 6 2 3 2 5 2 4 2" xfId="15326" xr:uid="{00000000-0005-0000-0000-000020190000}"/>
    <cellStyle name="Normal 6 2 3 2 5 2 4 2 2" xfId="32679" xr:uid="{00000000-0005-0000-0000-000021190000}"/>
    <cellStyle name="Normal 6 2 3 2 5 2 4 2 3" xfId="50025" xr:uid="{00000000-0005-0000-0000-000022190000}"/>
    <cellStyle name="Normal 6 2 3 2 5 2 4 3" xfId="24006" xr:uid="{00000000-0005-0000-0000-000023190000}"/>
    <cellStyle name="Normal 6 2 3 2 5 2 4 4" xfId="41352" xr:uid="{00000000-0005-0000-0000-000024190000}"/>
    <cellStyle name="Normal 6 2 3 2 5 2 5" xfId="3419" xr:uid="{00000000-0005-0000-0000-000025190000}"/>
    <cellStyle name="Normal 6 2 3 2 5 2 5 2" xfId="12092" xr:uid="{00000000-0005-0000-0000-000026190000}"/>
    <cellStyle name="Normal 6 2 3 2 5 2 5 2 2" xfId="29445" xr:uid="{00000000-0005-0000-0000-000027190000}"/>
    <cellStyle name="Normal 6 2 3 2 5 2 5 2 3" xfId="46791" xr:uid="{00000000-0005-0000-0000-000028190000}"/>
    <cellStyle name="Normal 6 2 3 2 5 2 5 3" xfId="20772" xr:uid="{00000000-0005-0000-0000-000029190000}"/>
    <cellStyle name="Normal 6 2 3 2 5 2 5 4" xfId="38118" xr:uid="{00000000-0005-0000-0000-00002A190000}"/>
    <cellStyle name="Normal 6 2 3 2 5 2 6" xfId="9544" xr:uid="{00000000-0005-0000-0000-00002B190000}"/>
    <cellStyle name="Normal 6 2 3 2 5 2 6 2" xfId="26897" xr:uid="{00000000-0005-0000-0000-00002C190000}"/>
    <cellStyle name="Normal 6 2 3 2 5 2 6 3" xfId="44243" xr:uid="{00000000-0005-0000-0000-00002D190000}"/>
    <cellStyle name="Normal 6 2 3 2 5 2 7" xfId="18224" xr:uid="{00000000-0005-0000-0000-00002E190000}"/>
    <cellStyle name="Normal 6 2 3 2 5 2 8" xfId="35570" xr:uid="{00000000-0005-0000-0000-00002F190000}"/>
    <cellStyle name="Normal 6 2 3 2 5 3" xfId="626" xr:uid="{00000000-0005-0000-0000-000030190000}"/>
    <cellStyle name="Normal 6 2 3 2 5 3 2" xfId="2439" xr:uid="{00000000-0005-0000-0000-000031190000}"/>
    <cellStyle name="Normal 6 2 3 2 5 3 2 2" xfId="8221" xr:uid="{00000000-0005-0000-0000-000032190000}"/>
    <cellStyle name="Normal 6 2 3 2 5 3 2 2 2" xfId="16894" xr:uid="{00000000-0005-0000-0000-000033190000}"/>
    <cellStyle name="Normal 6 2 3 2 5 3 2 2 2 2" xfId="34247" xr:uid="{00000000-0005-0000-0000-000034190000}"/>
    <cellStyle name="Normal 6 2 3 2 5 3 2 2 2 3" xfId="51593" xr:uid="{00000000-0005-0000-0000-000035190000}"/>
    <cellStyle name="Normal 6 2 3 2 5 3 2 2 3" xfId="25574" xr:uid="{00000000-0005-0000-0000-000036190000}"/>
    <cellStyle name="Normal 6 2 3 2 5 3 2 2 4" xfId="42920" xr:uid="{00000000-0005-0000-0000-000037190000}"/>
    <cellStyle name="Normal 6 2 3 2 5 3 2 3" xfId="5722" xr:uid="{00000000-0005-0000-0000-000038190000}"/>
    <cellStyle name="Normal 6 2 3 2 5 3 2 3 2" xfId="14395" xr:uid="{00000000-0005-0000-0000-000039190000}"/>
    <cellStyle name="Normal 6 2 3 2 5 3 2 3 2 2" xfId="31748" xr:uid="{00000000-0005-0000-0000-00003A190000}"/>
    <cellStyle name="Normal 6 2 3 2 5 3 2 3 2 3" xfId="49094" xr:uid="{00000000-0005-0000-0000-00003B190000}"/>
    <cellStyle name="Normal 6 2 3 2 5 3 2 3 3" xfId="23075" xr:uid="{00000000-0005-0000-0000-00003C190000}"/>
    <cellStyle name="Normal 6 2 3 2 5 3 2 3 4" xfId="40421" xr:uid="{00000000-0005-0000-0000-00003D190000}"/>
    <cellStyle name="Normal 6 2 3 2 5 3 2 4" xfId="11112" xr:uid="{00000000-0005-0000-0000-00003E190000}"/>
    <cellStyle name="Normal 6 2 3 2 5 3 2 4 2" xfId="28465" xr:uid="{00000000-0005-0000-0000-00003F190000}"/>
    <cellStyle name="Normal 6 2 3 2 5 3 2 4 3" xfId="45811" xr:uid="{00000000-0005-0000-0000-000040190000}"/>
    <cellStyle name="Normal 6 2 3 2 5 3 2 5" xfId="19792" xr:uid="{00000000-0005-0000-0000-000041190000}"/>
    <cellStyle name="Normal 6 2 3 2 5 3 2 6" xfId="37138" xr:uid="{00000000-0005-0000-0000-000042190000}"/>
    <cellStyle name="Normal 6 2 3 2 5 3 3" xfId="6408" xr:uid="{00000000-0005-0000-0000-000043190000}"/>
    <cellStyle name="Normal 6 2 3 2 5 3 3 2" xfId="15081" xr:uid="{00000000-0005-0000-0000-000044190000}"/>
    <cellStyle name="Normal 6 2 3 2 5 3 3 2 2" xfId="32434" xr:uid="{00000000-0005-0000-0000-000045190000}"/>
    <cellStyle name="Normal 6 2 3 2 5 3 3 2 3" xfId="49780" xr:uid="{00000000-0005-0000-0000-000046190000}"/>
    <cellStyle name="Normal 6 2 3 2 5 3 3 3" xfId="23761" xr:uid="{00000000-0005-0000-0000-000047190000}"/>
    <cellStyle name="Normal 6 2 3 2 5 3 3 4" xfId="41107" xr:uid="{00000000-0005-0000-0000-000048190000}"/>
    <cellStyle name="Normal 6 2 3 2 5 3 4" xfId="4252" xr:uid="{00000000-0005-0000-0000-000049190000}"/>
    <cellStyle name="Normal 6 2 3 2 5 3 4 2" xfId="12925" xr:uid="{00000000-0005-0000-0000-00004A190000}"/>
    <cellStyle name="Normal 6 2 3 2 5 3 4 2 2" xfId="30278" xr:uid="{00000000-0005-0000-0000-00004B190000}"/>
    <cellStyle name="Normal 6 2 3 2 5 3 4 2 3" xfId="47624" xr:uid="{00000000-0005-0000-0000-00004C190000}"/>
    <cellStyle name="Normal 6 2 3 2 5 3 4 3" xfId="21605" xr:uid="{00000000-0005-0000-0000-00004D190000}"/>
    <cellStyle name="Normal 6 2 3 2 5 3 4 4" xfId="38951" xr:uid="{00000000-0005-0000-0000-00004E190000}"/>
    <cellStyle name="Normal 6 2 3 2 5 3 5" xfId="9299" xr:uid="{00000000-0005-0000-0000-00004F190000}"/>
    <cellStyle name="Normal 6 2 3 2 5 3 5 2" xfId="26652" xr:uid="{00000000-0005-0000-0000-000050190000}"/>
    <cellStyle name="Normal 6 2 3 2 5 3 5 3" xfId="43998" xr:uid="{00000000-0005-0000-0000-000051190000}"/>
    <cellStyle name="Normal 6 2 3 2 5 3 6" xfId="17979" xr:uid="{00000000-0005-0000-0000-000052190000}"/>
    <cellStyle name="Normal 6 2 3 2 5 3 7" xfId="35325" xr:uid="{00000000-0005-0000-0000-000053190000}"/>
    <cellStyle name="Normal 6 2 3 2 5 4" xfId="1949" xr:uid="{00000000-0005-0000-0000-000054190000}"/>
    <cellStyle name="Normal 6 2 3 2 5 4 2" xfId="7731" xr:uid="{00000000-0005-0000-0000-000055190000}"/>
    <cellStyle name="Normal 6 2 3 2 5 4 2 2" xfId="16404" xr:uid="{00000000-0005-0000-0000-000056190000}"/>
    <cellStyle name="Normal 6 2 3 2 5 4 2 2 2" xfId="33757" xr:uid="{00000000-0005-0000-0000-000057190000}"/>
    <cellStyle name="Normal 6 2 3 2 5 4 2 2 3" xfId="51103" xr:uid="{00000000-0005-0000-0000-000058190000}"/>
    <cellStyle name="Normal 6 2 3 2 5 4 2 3" xfId="25084" xr:uid="{00000000-0005-0000-0000-000059190000}"/>
    <cellStyle name="Normal 6 2 3 2 5 4 2 4" xfId="42430" xr:uid="{00000000-0005-0000-0000-00005A190000}"/>
    <cellStyle name="Normal 6 2 3 2 5 4 3" xfId="3762" xr:uid="{00000000-0005-0000-0000-00005B190000}"/>
    <cellStyle name="Normal 6 2 3 2 5 4 3 2" xfId="12435" xr:uid="{00000000-0005-0000-0000-00005C190000}"/>
    <cellStyle name="Normal 6 2 3 2 5 4 3 2 2" xfId="29788" xr:uid="{00000000-0005-0000-0000-00005D190000}"/>
    <cellStyle name="Normal 6 2 3 2 5 4 3 2 3" xfId="47134" xr:uid="{00000000-0005-0000-0000-00005E190000}"/>
    <cellStyle name="Normal 6 2 3 2 5 4 3 3" xfId="21115" xr:uid="{00000000-0005-0000-0000-00005F190000}"/>
    <cellStyle name="Normal 6 2 3 2 5 4 3 4" xfId="38461" xr:uid="{00000000-0005-0000-0000-000060190000}"/>
    <cellStyle name="Normal 6 2 3 2 5 4 4" xfId="10622" xr:uid="{00000000-0005-0000-0000-000061190000}"/>
    <cellStyle name="Normal 6 2 3 2 5 4 4 2" xfId="27975" xr:uid="{00000000-0005-0000-0000-000062190000}"/>
    <cellStyle name="Normal 6 2 3 2 5 4 4 3" xfId="45321" xr:uid="{00000000-0005-0000-0000-000063190000}"/>
    <cellStyle name="Normal 6 2 3 2 5 4 5" xfId="19302" xr:uid="{00000000-0005-0000-0000-000064190000}"/>
    <cellStyle name="Normal 6 2 3 2 5 4 6" xfId="36648" xr:uid="{00000000-0005-0000-0000-000065190000}"/>
    <cellStyle name="Normal 6 2 3 2 5 5" xfId="1361" xr:uid="{00000000-0005-0000-0000-000066190000}"/>
    <cellStyle name="Normal 6 2 3 2 5 5 2" xfId="7143" xr:uid="{00000000-0005-0000-0000-000067190000}"/>
    <cellStyle name="Normal 6 2 3 2 5 5 2 2" xfId="15816" xr:uid="{00000000-0005-0000-0000-000068190000}"/>
    <cellStyle name="Normal 6 2 3 2 5 5 2 2 2" xfId="33169" xr:uid="{00000000-0005-0000-0000-000069190000}"/>
    <cellStyle name="Normal 6 2 3 2 5 5 2 2 3" xfId="50515" xr:uid="{00000000-0005-0000-0000-00006A190000}"/>
    <cellStyle name="Normal 6 2 3 2 5 5 2 3" xfId="24496" xr:uid="{00000000-0005-0000-0000-00006B190000}"/>
    <cellStyle name="Normal 6 2 3 2 5 5 2 4" xfId="41842" xr:uid="{00000000-0005-0000-0000-00006C190000}"/>
    <cellStyle name="Normal 6 2 3 2 5 5 3" xfId="4987" xr:uid="{00000000-0005-0000-0000-00006D190000}"/>
    <cellStyle name="Normal 6 2 3 2 5 5 3 2" xfId="13660" xr:uid="{00000000-0005-0000-0000-00006E190000}"/>
    <cellStyle name="Normal 6 2 3 2 5 5 3 2 2" xfId="31013" xr:uid="{00000000-0005-0000-0000-00006F190000}"/>
    <cellStyle name="Normal 6 2 3 2 5 5 3 2 3" xfId="48359" xr:uid="{00000000-0005-0000-0000-000070190000}"/>
    <cellStyle name="Normal 6 2 3 2 5 5 3 3" xfId="22340" xr:uid="{00000000-0005-0000-0000-000071190000}"/>
    <cellStyle name="Normal 6 2 3 2 5 5 3 4" xfId="39686" xr:uid="{00000000-0005-0000-0000-000072190000}"/>
    <cellStyle name="Normal 6 2 3 2 5 5 4" xfId="10034" xr:uid="{00000000-0005-0000-0000-000073190000}"/>
    <cellStyle name="Normal 6 2 3 2 5 5 4 2" xfId="27387" xr:uid="{00000000-0005-0000-0000-000074190000}"/>
    <cellStyle name="Normal 6 2 3 2 5 5 4 3" xfId="44733" xr:uid="{00000000-0005-0000-0000-000075190000}"/>
    <cellStyle name="Normal 6 2 3 2 5 5 5" xfId="18714" xr:uid="{00000000-0005-0000-0000-000076190000}"/>
    <cellStyle name="Normal 6 2 3 2 5 5 6" xfId="36060" xr:uid="{00000000-0005-0000-0000-000077190000}"/>
    <cellStyle name="Normal 6 2 3 2 5 6" xfId="5918" xr:uid="{00000000-0005-0000-0000-000078190000}"/>
    <cellStyle name="Normal 6 2 3 2 5 6 2" xfId="14591" xr:uid="{00000000-0005-0000-0000-000079190000}"/>
    <cellStyle name="Normal 6 2 3 2 5 6 2 2" xfId="31944" xr:uid="{00000000-0005-0000-0000-00007A190000}"/>
    <cellStyle name="Normal 6 2 3 2 5 6 2 3" xfId="49290" xr:uid="{00000000-0005-0000-0000-00007B190000}"/>
    <cellStyle name="Normal 6 2 3 2 5 6 3" xfId="23271" xr:uid="{00000000-0005-0000-0000-00007C190000}"/>
    <cellStyle name="Normal 6 2 3 2 5 6 4" xfId="40617" xr:uid="{00000000-0005-0000-0000-00007D190000}"/>
    <cellStyle name="Normal 6 2 3 2 5 7" xfId="3174" xr:uid="{00000000-0005-0000-0000-00007E190000}"/>
    <cellStyle name="Normal 6 2 3 2 5 7 2" xfId="11847" xr:uid="{00000000-0005-0000-0000-00007F190000}"/>
    <cellStyle name="Normal 6 2 3 2 5 7 2 2" xfId="29200" xr:uid="{00000000-0005-0000-0000-000080190000}"/>
    <cellStyle name="Normal 6 2 3 2 5 7 2 3" xfId="46546" xr:uid="{00000000-0005-0000-0000-000081190000}"/>
    <cellStyle name="Normal 6 2 3 2 5 7 3" xfId="20527" xr:uid="{00000000-0005-0000-0000-000082190000}"/>
    <cellStyle name="Normal 6 2 3 2 5 7 4" xfId="37873" xr:uid="{00000000-0005-0000-0000-000083190000}"/>
    <cellStyle name="Normal 6 2 3 2 5 8" xfId="8809" xr:uid="{00000000-0005-0000-0000-000084190000}"/>
    <cellStyle name="Normal 6 2 3 2 5 8 2" xfId="26162" xr:uid="{00000000-0005-0000-0000-000085190000}"/>
    <cellStyle name="Normal 6 2 3 2 5 8 3" xfId="43508" xr:uid="{00000000-0005-0000-0000-000086190000}"/>
    <cellStyle name="Normal 6 2 3 2 5 9" xfId="17489" xr:uid="{00000000-0005-0000-0000-000087190000}"/>
    <cellStyle name="Normal 6 2 3 2 6" xfId="773" xr:uid="{00000000-0005-0000-0000-000088190000}"/>
    <cellStyle name="Normal 6 2 3 2 6 2" xfId="2586" xr:uid="{00000000-0005-0000-0000-000089190000}"/>
    <cellStyle name="Normal 6 2 3 2 6 2 2" xfId="8368" xr:uid="{00000000-0005-0000-0000-00008A190000}"/>
    <cellStyle name="Normal 6 2 3 2 6 2 2 2" xfId="17041" xr:uid="{00000000-0005-0000-0000-00008B190000}"/>
    <cellStyle name="Normal 6 2 3 2 6 2 2 2 2" xfId="34394" xr:uid="{00000000-0005-0000-0000-00008C190000}"/>
    <cellStyle name="Normal 6 2 3 2 6 2 2 2 3" xfId="51740" xr:uid="{00000000-0005-0000-0000-00008D190000}"/>
    <cellStyle name="Normal 6 2 3 2 6 2 2 3" xfId="25721" xr:uid="{00000000-0005-0000-0000-00008E190000}"/>
    <cellStyle name="Normal 6 2 3 2 6 2 2 4" xfId="43067" xr:uid="{00000000-0005-0000-0000-00008F190000}"/>
    <cellStyle name="Normal 6 2 3 2 6 2 3" xfId="4399" xr:uid="{00000000-0005-0000-0000-000090190000}"/>
    <cellStyle name="Normal 6 2 3 2 6 2 3 2" xfId="13072" xr:uid="{00000000-0005-0000-0000-000091190000}"/>
    <cellStyle name="Normal 6 2 3 2 6 2 3 2 2" xfId="30425" xr:uid="{00000000-0005-0000-0000-000092190000}"/>
    <cellStyle name="Normal 6 2 3 2 6 2 3 2 3" xfId="47771" xr:uid="{00000000-0005-0000-0000-000093190000}"/>
    <cellStyle name="Normal 6 2 3 2 6 2 3 3" xfId="21752" xr:uid="{00000000-0005-0000-0000-000094190000}"/>
    <cellStyle name="Normal 6 2 3 2 6 2 3 4" xfId="39098" xr:uid="{00000000-0005-0000-0000-000095190000}"/>
    <cellStyle name="Normal 6 2 3 2 6 2 4" xfId="11259" xr:uid="{00000000-0005-0000-0000-000096190000}"/>
    <cellStyle name="Normal 6 2 3 2 6 2 4 2" xfId="28612" xr:uid="{00000000-0005-0000-0000-000097190000}"/>
    <cellStyle name="Normal 6 2 3 2 6 2 4 3" xfId="45958" xr:uid="{00000000-0005-0000-0000-000098190000}"/>
    <cellStyle name="Normal 6 2 3 2 6 2 5" xfId="19939" xr:uid="{00000000-0005-0000-0000-000099190000}"/>
    <cellStyle name="Normal 6 2 3 2 6 2 6" xfId="37285" xr:uid="{00000000-0005-0000-0000-00009A190000}"/>
    <cellStyle name="Normal 6 2 3 2 6 3" xfId="1508" xr:uid="{00000000-0005-0000-0000-00009B190000}"/>
    <cellStyle name="Normal 6 2 3 2 6 3 2" xfId="7290" xr:uid="{00000000-0005-0000-0000-00009C190000}"/>
    <cellStyle name="Normal 6 2 3 2 6 3 2 2" xfId="15963" xr:uid="{00000000-0005-0000-0000-00009D190000}"/>
    <cellStyle name="Normal 6 2 3 2 6 3 2 2 2" xfId="33316" xr:uid="{00000000-0005-0000-0000-00009E190000}"/>
    <cellStyle name="Normal 6 2 3 2 6 3 2 2 3" xfId="50662" xr:uid="{00000000-0005-0000-0000-00009F190000}"/>
    <cellStyle name="Normal 6 2 3 2 6 3 2 3" xfId="24643" xr:uid="{00000000-0005-0000-0000-0000A0190000}"/>
    <cellStyle name="Normal 6 2 3 2 6 3 2 4" xfId="41989" xr:uid="{00000000-0005-0000-0000-0000A1190000}"/>
    <cellStyle name="Normal 6 2 3 2 6 3 3" xfId="5134" xr:uid="{00000000-0005-0000-0000-0000A2190000}"/>
    <cellStyle name="Normal 6 2 3 2 6 3 3 2" xfId="13807" xr:uid="{00000000-0005-0000-0000-0000A3190000}"/>
    <cellStyle name="Normal 6 2 3 2 6 3 3 2 2" xfId="31160" xr:uid="{00000000-0005-0000-0000-0000A4190000}"/>
    <cellStyle name="Normal 6 2 3 2 6 3 3 2 3" xfId="48506" xr:uid="{00000000-0005-0000-0000-0000A5190000}"/>
    <cellStyle name="Normal 6 2 3 2 6 3 3 3" xfId="22487" xr:uid="{00000000-0005-0000-0000-0000A6190000}"/>
    <cellStyle name="Normal 6 2 3 2 6 3 3 4" xfId="39833" xr:uid="{00000000-0005-0000-0000-0000A7190000}"/>
    <cellStyle name="Normal 6 2 3 2 6 3 4" xfId="10181" xr:uid="{00000000-0005-0000-0000-0000A8190000}"/>
    <cellStyle name="Normal 6 2 3 2 6 3 4 2" xfId="27534" xr:uid="{00000000-0005-0000-0000-0000A9190000}"/>
    <cellStyle name="Normal 6 2 3 2 6 3 4 3" xfId="44880" xr:uid="{00000000-0005-0000-0000-0000AA190000}"/>
    <cellStyle name="Normal 6 2 3 2 6 3 5" xfId="18861" xr:uid="{00000000-0005-0000-0000-0000AB190000}"/>
    <cellStyle name="Normal 6 2 3 2 6 3 6" xfId="36207" xr:uid="{00000000-0005-0000-0000-0000AC190000}"/>
    <cellStyle name="Normal 6 2 3 2 6 4" xfId="6555" xr:uid="{00000000-0005-0000-0000-0000AD190000}"/>
    <cellStyle name="Normal 6 2 3 2 6 4 2" xfId="15228" xr:uid="{00000000-0005-0000-0000-0000AE190000}"/>
    <cellStyle name="Normal 6 2 3 2 6 4 2 2" xfId="32581" xr:uid="{00000000-0005-0000-0000-0000AF190000}"/>
    <cellStyle name="Normal 6 2 3 2 6 4 2 3" xfId="49927" xr:uid="{00000000-0005-0000-0000-0000B0190000}"/>
    <cellStyle name="Normal 6 2 3 2 6 4 3" xfId="23908" xr:uid="{00000000-0005-0000-0000-0000B1190000}"/>
    <cellStyle name="Normal 6 2 3 2 6 4 4" xfId="41254" xr:uid="{00000000-0005-0000-0000-0000B2190000}"/>
    <cellStyle name="Normal 6 2 3 2 6 5" xfId="3321" xr:uid="{00000000-0005-0000-0000-0000B3190000}"/>
    <cellStyle name="Normal 6 2 3 2 6 5 2" xfId="11994" xr:uid="{00000000-0005-0000-0000-0000B4190000}"/>
    <cellStyle name="Normal 6 2 3 2 6 5 2 2" xfId="29347" xr:uid="{00000000-0005-0000-0000-0000B5190000}"/>
    <cellStyle name="Normal 6 2 3 2 6 5 2 3" xfId="46693" xr:uid="{00000000-0005-0000-0000-0000B6190000}"/>
    <cellStyle name="Normal 6 2 3 2 6 5 3" xfId="20674" xr:uid="{00000000-0005-0000-0000-0000B7190000}"/>
    <cellStyle name="Normal 6 2 3 2 6 5 4" xfId="38020" xr:uid="{00000000-0005-0000-0000-0000B8190000}"/>
    <cellStyle name="Normal 6 2 3 2 6 6" xfId="9446" xr:uid="{00000000-0005-0000-0000-0000B9190000}"/>
    <cellStyle name="Normal 6 2 3 2 6 6 2" xfId="26799" xr:uid="{00000000-0005-0000-0000-0000BA190000}"/>
    <cellStyle name="Normal 6 2 3 2 6 6 3" xfId="44145" xr:uid="{00000000-0005-0000-0000-0000BB190000}"/>
    <cellStyle name="Normal 6 2 3 2 6 7" xfId="18126" xr:uid="{00000000-0005-0000-0000-0000BC190000}"/>
    <cellStyle name="Normal 6 2 3 2 6 8" xfId="35472" xr:uid="{00000000-0005-0000-0000-0000BD190000}"/>
    <cellStyle name="Normal 6 2 3 2 7" xfId="381" xr:uid="{00000000-0005-0000-0000-0000BE190000}"/>
    <cellStyle name="Normal 6 2 3 2 7 2" xfId="2194" xr:uid="{00000000-0005-0000-0000-0000BF190000}"/>
    <cellStyle name="Normal 6 2 3 2 7 2 2" xfId="7976" xr:uid="{00000000-0005-0000-0000-0000C0190000}"/>
    <cellStyle name="Normal 6 2 3 2 7 2 2 2" xfId="16649" xr:uid="{00000000-0005-0000-0000-0000C1190000}"/>
    <cellStyle name="Normal 6 2 3 2 7 2 2 2 2" xfId="34002" xr:uid="{00000000-0005-0000-0000-0000C2190000}"/>
    <cellStyle name="Normal 6 2 3 2 7 2 2 2 3" xfId="51348" xr:uid="{00000000-0005-0000-0000-0000C3190000}"/>
    <cellStyle name="Normal 6 2 3 2 7 2 2 3" xfId="25329" xr:uid="{00000000-0005-0000-0000-0000C4190000}"/>
    <cellStyle name="Normal 6 2 3 2 7 2 2 4" xfId="42675" xr:uid="{00000000-0005-0000-0000-0000C5190000}"/>
    <cellStyle name="Normal 6 2 3 2 7 2 3" xfId="5477" xr:uid="{00000000-0005-0000-0000-0000C6190000}"/>
    <cellStyle name="Normal 6 2 3 2 7 2 3 2" xfId="14150" xr:uid="{00000000-0005-0000-0000-0000C7190000}"/>
    <cellStyle name="Normal 6 2 3 2 7 2 3 2 2" xfId="31503" xr:uid="{00000000-0005-0000-0000-0000C8190000}"/>
    <cellStyle name="Normal 6 2 3 2 7 2 3 2 3" xfId="48849" xr:uid="{00000000-0005-0000-0000-0000C9190000}"/>
    <cellStyle name="Normal 6 2 3 2 7 2 3 3" xfId="22830" xr:uid="{00000000-0005-0000-0000-0000CA190000}"/>
    <cellStyle name="Normal 6 2 3 2 7 2 3 4" xfId="40176" xr:uid="{00000000-0005-0000-0000-0000CB190000}"/>
    <cellStyle name="Normal 6 2 3 2 7 2 4" xfId="10867" xr:uid="{00000000-0005-0000-0000-0000CC190000}"/>
    <cellStyle name="Normal 6 2 3 2 7 2 4 2" xfId="28220" xr:uid="{00000000-0005-0000-0000-0000CD190000}"/>
    <cellStyle name="Normal 6 2 3 2 7 2 4 3" xfId="45566" xr:uid="{00000000-0005-0000-0000-0000CE190000}"/>
    <cellStyle name="Normal 6 2 3 2 7 2 5" xfId="19547" xr:uid="{00000000-0005-0000-0000-0000CF190000}"/>
    <cellStyle name="Normal 6 2 3 2 7 2 6" xfId="36893" xr:uid="{00000000-0005-0000-0000-0000D0190000}"/>
    <cellStyle name="Normal 6 2 3 2 7 3" xfId="6163" xr:uid="{00000000-0005-0000-0000-0000D1190000}"/>
    <cellStyle name="Normal 6 2 3 2 7 3 2" xfId="14836" xr:uid="{00000000-0005-0000-0000-0000D2190000}"/>
    <cellStyle name="Normal 6 2 3 2 7 3 2 2" xfId="32189" xr:uid="{00000000-0005-0000-0000-0000D3190000}"/>
    <cellStyle name="Normal 6 2 3 2 7 3 2 3" xfId="49535" xr:uid="{00000000-0005-0000-0000-0000D4190000}"/>
    <cellStyle name="Normal 6 2 3 2 7 3 3" xfId="23516" xr:uid="{00000000-0005-0000-0000-0000D5190000}"/>
    <cellStyle name="Normal 6 2 3 2 7 3 4" xfId="40862" xr:uid="{00000000-0005-0000-0000-0000D6190000}"/>
    <cellStyle name="Normal 6 2 3 2 7 4" xfId="4007" xr:uid="{00000000-0005-0000-0000-0000D7190000}"/>
    <cellStyle name="Normal 6 2 3 2 7 4 2" xfId="12680" xr:uid="{00000000-0005-0000-0000-0000D8190000}"/>
    <cellStyle name="Normal 6 2 3 2 7 4 2 2" xfId="30033" xr:uid="{00000000-0005-0000-0000-0000D9190000}"/>
    <cellStyle name="Normal 6 2 3 2 7 4 2 3" xfId="47379" xr:uid="{00000000-0005-0000-0000-0000DA190000}"/>
    <cellStyle name="Normal 6 2 3 2 7 4 3" xfId="21360" xr:uid="{00000000-0005-0000-0000-0000DB190000}"/>
    <cellStyle name="Normal 6 2 3 2 7 4 4" xfId="38706" xr:uid="{00000000-0005-0000-0000-0000DC190000}"/>
    <cellStyle name="Normal 6 2 3 2 7 5" xfId="9054" xr:uid="{00000000-0005-0000-0000-0000DD190000}"/>
    <cellStyle name="Normal 6 2 3 2 7 5 2" xfId="26407" xr:uid="{00000000-0005-0000-0000-0000DE190000}"/>
    <cellStyle name="Normal 6 2 3 2 7 5 3" xfId="43753" xr:uid="{00000000-0005-0000-0000-0000DF190000}"/>
    <cellStyle name="Normal 6 2 3 2 7 6" xfId="17734" xr:uid="{00000000-0005-0000-0000-0000E0190000}"/>
    <cellStyle name="Normal 6 2 3 2 7 7" xfId="35080" xr:uid="{00000000-0005-0000-0000-0000E1190000}"/>
    <cellStyle name="Normal 6 2 3 2 8" xfId="1851" xr:uid="{00000000-0005-0000-0000-0000E2190000}"/>
    <cellStyle name="Normal 6 2 3 2 8 2" xfId="7633" xr:uid="{00000000-0005-0000-0000-0000E3190000}"/>
    <cellStyle name="Normal 6 2 3 2 8 2 2" xfId="16306" xr:uid="{00000000-0005-0000-0000-0000E4190000}"/>
    <cellStyle name="Normal 6 2 3 2 8 2 2 2" xfId="33659" xr:uid="{00000000-0005-0000-0000-0000E5190000}"/>
    <cellStyle name="Normal 6 2 3 2 8 2 2 3" xfId="51005" xr:uid="{00000000-0005-0000-0000-0000E6190000}"/>
    <cellStyle name="Normal 6 2 3 2 8 2 3" xfId="24986" xr:uid="{00000000-0005-0000-0000-0000E7190000}"/>
    <cellStyle name="Normal 6 2 3 2 8 2 4" xfId="42332" xr:uid="{00000000-0005-0000-0000-0000E8190000}"/>
    <cellStyle name="Normal 6 2 3 2 8 3" xfId="3664" xr:uid="{00000000-0005-0000-0000-0000E9190000}"/>
    <cellStyle name="Normal 6 2 3 2 8 3 2" xfId="12337" xr:uid="{00000000-0005-0000-0000-0000EA190000}"/>
    <cellStyle name="Normal 6 2 3 2 8 3 2 2" xfId="29690" xr:uid="{00000000-0005-0000-0000-0000EB190000}"/>
    <cellStyle name="Normal 6 2 3 2 8 3 2 3" xfId="47036" xr:uid="{00000000-0005-0000-0000-0000EC190000}"/>
    <cellStyle name="Normal 6 2 3 2 8 3 3" xfId="21017" xr:uid="{00000000-0005-0000-0000-0000ED190000}"/>
    <cellStyle name="Normal 6 2 3 2 8 3 4" xfId="38363" xr:uid="{00000000-0005-0000-0000-0000EE190000}"/>
    <cellStyle name="Normal 6 2 3 2 8 4" xfId="10524" xr:uid="{00000000-0005-0000-0000-0000EF190000}"/>
    <cellStyle name="Normal 6 2 3 2 8 4 2" xfId="27877" xr:uid="{00000000-0005-0000-0000-0000F0190000}"/>
    <cellStyle name="Normal 6 2 3 2 8 4 3" xfId="45223" xr:uid="{00000000-0005-0000-0000-0000F1190000}"/>
    <cellStyle name="Normal 6 2 3 2 8 5" xfId="19204" xr:uid="{00000000-0005-0000-0000-0000F2190000}"/>
    <cellStyle name="Normal 6 2 3 2 8 6" xfId="36550" xr:uid="{00000000-0005-0000-0000-0000F3190000}"/>
    <cellStyle name="Normal 6 2 3 2 9" xfId="1116" xr:uid="{00000000-0005-0000-0000-0000F4190000}"/>
    <cellStyle name="Normal 6 2 3 2 9 2" xfId="6898" xr:uid="{00000000-0005-0000-0000-0000F5190000}"/>
    <cellStyle name="Normal 6 2 3 2 9 2 2" xfId="15571" xr:uid="{00000000-0005-0000-0000-0000F6190000}"/>
    <cellStyle name="Normal 6 2 3 2 9 2 2 2" xfId="32924" xr:uid="{00000000-0005-0000-0000-0000F7190000}"/>
    <cellStyle name="Normal 6 2 3 2 9 2 2 3" xfId="50270" xr:uid="{00000000-0005-0000-0000-0000F8190000}"/>
    <cellStyle name="Normal 6 2 3 2 9 2 3" xfId="24251" xr:uid="{00000000-0005-0000-0000-0000F9190000}"/>
    <cellStyle name="Normal 6 2 3 2 9 2 4" xfId="41597" xr:uid="{00000000-0005-0000-0000-0000FA190000}"/>
    <cellStyle name="Normal 6 2 3 2 9 3" xfId="4742" xr:uid="{00000000-0005-0000-0000-0000FB190000}"/>
    <cellStyle name="Normal 6 2 3 2 9 3 2" xfId="13415" xr:uid="{00000000-0005-0000-0000-0000FC190000}"/>
    <cellStyle name="Normal 6 2 3 2 9 3 2 2" xfId="30768" xr:uid="{00000000-0005-0000-0000-0000FD190000}"/>
    <cellStyle name="Normal 6 2 3 2 9 3 2 3" xfId="48114" xr:uid="{00000000-0005-0000-0000-0000FE190000}"/>
    <cellStyle name="Normal 6 2 3 2 9 3 3" xfId="22095" xr:uid="{00000000-0005-0000-0000-0000FF190000}"/>
    <cellStyle name="Normal 6 2 3 2 9 3 4" xfId="39441" xr:uid="{00000000-0005-0000-0000-0000001A0000}"/>
    <cellStyle name="Normal 6 2 3 2 9 4" xfId="9789" xr:uid="{00000000-0005-0000-0000-0000011A0000}"/>
    <cellStyle name="Normal 6 2 3 2 9 4 2" xfId="27142" xr:uid="{00000000-0005-0000-0000-0000021A0000}"/>
    <cellStyle name="Normal 6 2 3 2 9 4 3" xfId="44488" xr:uid="{00000000-0005-0000-0000-0000031A0000}"/>
    <cellStyle name="Normal 6 2 3 2 9 5" xfId="18469" xr:uid="{00000000-0005-0000-0000-0000041A0000}"/>
    <cellStyle name="Normal 6 2 3 2 9 6" xfId="35815" xr:uid="{00000000-0005-0000-0000-0000051A0000}"/>
    <cellStyle name="Normal 6 2 3 3" xfId="71" xr:uid="{00000000-0005-0000-0000-0000061A0000}"/>
    <cellStyle name="Normal 6 2 3 3 10" xfId="8744" xr:uid="{00000000-0005-0000-0000-0000071A0000}"/>
    <cellStyle name="Normal 6 2 3 3 10 2" xfId="26097" xr:uid="{00000000-0005-0000-0000-0000081A0000}"/>
    <cellStyle name="Normal 6 2 3 3 10 3" xfId="43443" xr:uid="{00000000-0005-0000-0000-0000091A0000}"/>
    <cellStyle name="Normal 6 2 3 3 11" xfId="17424" xr:uid="{00000000-0005-0000-0000-00000A1A0000}"/>
    <cellStyle name="Normal 6 2 3 3 12" xfId="34770" xr:uid="{00000000-0005-0000-0000-00000B1A0000}"/>
    <cellStyle name="Normal 6 2 3 3 2" xfId="316" xr:uid="{00000000-0005-0000-0000-00000C1A0000}"/>
    <cellStyle name="Normal 6 2 3 3 2 10" xfId="35015" xr:uid="{00000000-0005-0000-0000-00000D1A0000}"/>
    <cellStyle name="Normal 6 2 3 3 2 2" xfId="1051" xr:uid="{00000000-0005-0000-0000-00000E1A0000}"/>
    <cellStyle name="Normal 6 2 3 3 2 2 2" xfId="2864" xr:uid="{00000000-0005-0000-0000-00000F1A0000}"/>
    <cellStyle name="Normal 6 2 3 3 2 2 2 2" xfId="8646" xr:uid="{00000000-0005-0000-0000-0000101A0000}"/>
    <cellStyle name="Normal 6 2 3 3 2 2 2 2 2" xfId="17319" xr:uid="{00000000-0005-0000-0000-0000111A0000}"/>
    <cellStyle name="Normal 6 2 3 3 2 2 2 2 2 2" xfId="34672" xr:uid="{00000000-0005-0000-0000-0000121A0000}"/>
    <cellStyle name="Normal 6 2 3 3 2 2 2 2 2 3" xfId="52018" xr:uid="{00000000-0005-0000-0000-0000131A0000}"/>
    <cellStyle name="Normal 6 2 3 3 2 2 2 2 3" xfId="25999" xr:uid="{00000000-0005-0000-0000-0000141A0000}"/>
    <cellStyle name="Normal 6 2 3 3 2 2 2 2 4" xfId="43345" xr:uid="{00000000-0005-0000-0000-0000151A0000}"/>
    <cellStyle name="Normal 6 2 3 3 2 2 2 3" xfId="4677" xr:uid="{00000000-0005-0000-0000-0000161A0000}"/>
    <cellStyle name="Normal 6 2 3 3 2 2 2 3 2" xfId="13350" xr:uid="{00000000-0005-0000-0000-0000171A0000}"/>
    <cellStyle name="Normal 6 2 3 3 2 2 2 3 2 2" xfId="30703" xr:uid="{00000000-0005-0000-0000-0000181A0000}"/>
    <cellStyle name="Normal 6 2 3 3 2 2 2 3 2 3" xfId="48049" xr:uid="{00000000-0005-0000-0000-0000191A0000}"/>
    <cellStyle name="Normal 6 2 3 3 2 2 2 3 3" xfId="22030" xr:uid="{00000000-0005-0000-0000-00001A1A0000}"/>
    <cellStyle name="Normal 6 2 3 3 2 2 2 3 4" xfId="39376" xr:uid="{00000000-0005-0000-0000-00001B1A0000}"/>
    <cellStyle name="Normal 6 2 3 3 2 2 2 4" xfId="11537" xr:uid="{00000000-0005-0000-0000-00001C1A0000}"/>
    <cellStyle name="Normal 6 2 3 3 2 2 2 4 2" xfId="28890" xr:uid="{00000000-0005-0000-0000-00001D1A0000}"/>
    <cellStyle name="Normal 6 2 3 3 2 2 2 4 3" xfId="46236" xr:uid="{00000000-0005-0000-0000-00001E1A0000}"/>
    <cellStyle name="Normal 6 2 3 3 2 2 2 5" xfId="20217" xr:uid="{00000000-0005-0000-0000-00001F1A0000}"/>
    <cellStyle name="Normal 6 2 3 3 2 2 2 6" xfId="37563" xr:uid="{00000000-0005-0000-0000-0000201A0000}"/>
    <cellStyle name="Normal 6 2 3 3 2 2 3" xfId="1786" xr:uid="{00000000-0005-0000-0000-0000211A0000}"/>
    <cellStyle name="Normal 6 2 3 3 2 2 3 2" xfId="7568" xr:uid="{00000000-0005-0000-0000-0000221A0000}"/>
    <cellStyle name="Normal 6 2 3 3 2 2 3 2 2" xfId="16241" xr:uid="{00000000-0005-0000-0000-0000231A0000}"/>
    <cellStyle name="Normal 6 2 3 3 2 2 3 2 2 2" xfId="33594" xr:uid="{00000000-0005-0000-0000-0000241A0000}"/>
    <cellStyle name="Normal 6 2 3 3 2 2 3 2 2 3" xfId="50940" xr:uid="{00000000-0005-0000-0000-0000251A0000}"/>
    <cellStyle name="Normal 6 2 3 3 2 2 3 2 3" xfId="24921" xr:uid="{00000000-0005-0000-0000-0000261A0000}"/>
    <cellStyle name="Normal 6 2 3 3 2 2 3 2 4" xfId="42267" xr:uid="{00000000-0005-0000-0000-0000271A0000}"/>
    <cellStyle name="Normal 6 2 3 3 2 2 3 3" xfId="5412" xr:uid="{00000000-0005-0000-0000-0000281A0000}"/>
    <cellStyle name="Normal 6 2 3 3 2 2 3 3 2" xfId="14085" xr:uid="{00000000-0005-0000-0000-0000291A0000}"/>
    <cellStyle name="Normal 6 2 3 3 2 2 3 3 2 2" xfId="31438" xr:uid="{00000000-0005-0000-0000-00002A1A0000}"/>
    <cellStyle name="Normal 6 2 3 3 2 2 3 3 2 3" xfId="48784" xr:uid="{00000000-0005-0000-0000-00002B1A0000}"/>
    <cellStyle name="Normal 6 2 3 3 2 2 3 3 3" xfId="22765" xr:uid="{00000000-0005-0000-0000-00002C1A0000}"/>
    <cellStyle name="Normal 6 2 3 3 2 2 3 3 4" xfId="40111" xr:uid="{00000000-0005-0000-0000-00002D1A0000}"/>
    <cellStyle name="Normal 6 2 3 3 2 2 3 4" xfId="10459" xr:uid="{00000000-0005-0000-0000-00002E1A0000}"/>
    <cellStyle name="Normal 6 2 3 3 2 2 3 4 2" xfId="27812" xr:uid="{00000000-0005-0000-0000-00002F1A0000}"/>
    <cellStyle name="Normal 6 2 3 3 2 2 3 4 3" xfId="45158" xr:uid="{00000000-0005-0000-0000-0000301A0000}"/>
    <cellStyle name="Normal 6 2 3 3 2 2 3 5" xfId="19139" xr:uid="{00000000-0005-0000-0000-0000311A0000}"/>
    <cellStyle name="Normal 6 2 3 3 2 2 3 6" xfId="36485" xr:uid="{00000000-0005-0000-0000-0000321A0000}"/>
    <cellStyle name="Normal 6 2 3 3 2 2 4" xfId="6833" xr:uid="{00000000-0005-0000-0000-0000331A0000}"/>
    <cellStyle name="Normal 6 2 3 3 2 2 4 2" xfId="15506" xr:uid="{00000000-0005-0000-0000-0000341A0000}"/>
    <cellStyle name="Normal 6 2 3 3 2 2 4 2 2" xfId="32859" xr:uid="{00000000-0005-0000-0000-0000351A0000}"/>
    <cellStyle name="Normal 6 2 3 3 2 2 4 2 3" xfId="50205" xr:uid="{00000000-0005-0000-0000-0000361A0000}"/>
    <cellStyle name="Normal 6 2 3 3 2 2 4 3" xfId="24186" xr:uid="{00000000-0005-0000-0000-0000371A0000}"/>
    <cellStyle name="Normal 6 2 3 3 2 2 4 4" xfId="41532" xr:uid="{00000000-0005-0000-0000-0000381A0000}"/>
    <cellStyle name="Normal 6 2 3 3 2 2 5" xfId="3599" xr:uid="{00000000-0005-0000-0000-0000391A0000}"/>
    <cellStyle name="Normal 6 2 3 3 2 2 5 2" xfId="12272" xr:uid="{00000000-0005-0000-0000-00003A1A0000}"/>
    <cellStyle name="Normal 6 2 3 3 2 2 5 2 2" xfId="29625" xr:uid="{00000000-0005-0000-0000-00003B1A0000}"/>
    <cellStyle name="Normal 6 2 3 3 2 2 5 2 3" xfId="46971" xr:uid="{00000000-0005-0000-0000-00003C1A0000}"/>
    <cellStyle name="Normal 6 2 3 3 2 2 5 3" xfId="20952" xr:uid="{00000000-0005-0000-0000-00003D1A0000}"/>
    <cellStyle name="Normal 6 2 3 3 2 2 5 4" xfId="38298" xr:uid="{00000000-0005-0000-0000-00003E1A0000}"/>
    <cellStyle name="Normal 6 2 3 3 2 2 6" xfId="9724" xr:uid="{00000000-0005-0000-0000-00003F1A0000}"/>
    <cellStyle name="Normal 6 2 3 3 2 2 6 2" xfId="27077" xr:uid="{00000000-0005-0000-0000-0000401A0000}"/>
    <cellStyle name="Normal 6 2 3 3 2 2 6 3" xfId="44423" xr:uid="{00000000-0005-0000-0000-0000411A0000}"/>
    <cellStyle name="Normal 6 2 3 3 2 2 7" xfId="18404" xr:uid="{00000000-0005-0000-0000-0000421A0000}"/>
    <cellStyle name="Normal 6 2 3 3 2 2 8" xfId="35750" xr:uid="{00000000-0005-0000-0000-0000431A0000}"/>
    <cellStyle name="Normal 6 2 3 3 2 3" xfId="561" xr:uid="{00000000-0005-0000-0000-0000441A0000}"/>
    <cellStyle name="Normal 6 2 3 3 2 3 2" xfId="2374" xr:uid="{00000000-0005-0000-0000-0000451A0000}"/>
    <cellStyle name="Normal 6 2 3 3 2 3 2 2" xfId="8156" xr:uid="{00000000-0005-0000-0000-0000461A0000}"/>
    <cellStyle name="Normal 6 2 3 3 2 3 2 2 2" xfId="16829" xr:uid="{00000000-0005-0000-0000-0000471A0000}"/>
    <cellStyle name="Normal 6 2 3 3 2 3 2 2 2 2" xfId="34182" xr:uid="{00000000-0005-0000-0000-0000481A0000}"/>
    <cellStyle name="Normal 6 2 3 3 2 3 2 2 2 3" xfId="51528" xr:uid="{00000000-0005-0000-0000-0000491A0000}"/>
    <cellStyle name="Normal 6 2 3 3 2 3 2 2 3" xfId="25509" xr:uid="{00000000-0005-0000-0000-00004A1A0000}"/>
    <cellStyle name="Normal 6 2 3 3 2 3 2 2 4" xfId="42855" xr:uid="{00000000-0005-0000-0000-00004B1A0000}"/>
    <cellStyle name="Normal 6 2 3 3 2 3 2 3" xfId="5657" xr:uid="{00000000-0005-0000-0000-00004C1A0000}"/>
    <cellStyle name="Normal 6 2 3 3 2 3 2 3 2" xfId="14330" xr:uid="{00000000-0005-0000-0000-00004D1A0000}"/>
    <cellStyle name="Normal 6 2 3 3 2 3 2 3 2 2" xfId="31683" xr:uid="{00000000-0005-0000-0000-00004E1A0000}"/>
    <cellStyle name="Normal 6 2 3 3 2 3 2 3 2 3" xfId="49029" xr:uid="{00000000-0005-0000-0000-00004F1A0000}"/>
    <cellStyle name="Normal 6 2 3 3 2 3 2 3 3" xfId="23010" xr:uid="{00000000-0005-0000-0000-0000501A0000}"/>
    <cellStyle name="Normal 6 2 3 3 2 3 2 3 4" xfId="40356" xr:uid="{00000000-0005-0000-0000-0000511A0000}"/>
    <cellStyle name="Normal 6 2 3 3 2 3 2 4" xfId="11047" xr:uid="{00000000-0005-0000-0000-0000521A0000}"/>
    <cellStyle name="Normal 6 2 3 3 2 3 2 4 2" xfId="28400" xr:uid="{00000000-0005-0000-0000-0000531A0000}"/>
    <cellStyle name="Normal 6 2 3 3 2 3 2 4 3" xfId="45746" xr:uid="{00000000-0005-0000-0000-0000541A0000}"/>
    <cellStyle name="Normal 6 2 3 3 2 3 2 5" xfId="19727" xr:uid="{00000000-0005-0000-0000-0000551A0000}"/>
    <cellStyle name="Normal 6 2 3 3 2 3 2 6" xfId="37073" xr:uid="{00000000-0005-0000-0000-0000561A0000}"/>
    <cellStyle name="Normal 6 2 3 3 2 3 3" xfId="6343" xr:uid="{00000000-0005-0000-0000-0000571A0000}"/>
    <cellStyle name="Normal 6 2 3 3 2 3 3 2" xfId="15016" xr:uid="{00000000-0005-0000-0000-0000581A0000}"/>
    <cellStyle name="Normal 6 2 3 3 2 3 3 2 2" xfId="32369" xr:uid="{00000000-0005-0000-0000-0000591A0000}"/>
    <cellStyle name="Normal 6 2 3 3 2 3 3 2 3" xfId="49715" xr:uid="{00000000-0005-0000-0000-00005A1A0000}"/>
    <cellStyle name="Normal 6 2 3 3 2 3 3 3" xfId="23696" xr:uid="{00000000-0005-0000-0000-00005B1A0000}"/>
    <cellStyle name="Normal 6 2 3 3 2 3 3 4" xfId="41042" xr:uid="{00000000-0005-0000-0000-00005C1A0000}"/>
    <cellStyle name="Normal 6 2 3 3 2 3 4" xfId="4187" xr:uid="{00000000-0005-0000-0000-00005D1A0000}"/>
    <cellStyle name="Normal 6 2 3 3 2 3 4 2" xfId="12860" xr:uid="{00000000-0005-0000-0000-00005E1A0000}"/>
    <cellStyle name="Normal 6 2 3 3 2 3 4 2 2" xfId="30213" xr:uid="{00000000-0005-0000-0000-00005F1A0000}"/>
    <cellStyle name="Normal 6 2 3 3 2 3 4 2 3" xfId="47559" xr:uid="{00000000-0005-0000-0000-0000601A0000}"/>
    <cellStyle name="Normal 6 2 3 3 2 3 4 3" xfId="21540" xr:uid="{00000000-0005-0000-0000-0000611A0000}"/>
    <cellStyle name="Normal 6 2 3 3 2 3 4 4" xfId="38886" xr:uid="{00000000-0005-0000-0000-0000621A0000}"/>
    <cellStyle name="Normal 6 2 3 3 2 3 5" xfId="9234" xr:uid="{00000000-0005-0000-0000-0000631A0000}"/>
    <cellStyle name="Normal 6 2 3 3 2 3 5 2" xfId="26587" xr:uid="{00000000-0005-0000-0000-0000641A0000}"/>
    <cellStyle name="Normal 6 2 3 3 2 3 5 3" xfId="43933" xr:uid="{00000000-0005-0000-0000-0000651A0000}"/>
    <cellStyle name="Normal 6 2 3 3 2 3 6" xfId="17914" xr:uid="{00000000-0005-0000-0000-0000661A0000}"/>
    <cellStyle name="Normal 6 2 3 3 2 3 7" xfId="35260" xr:uid="{00000000-0005-0000-0000-0000671A0000}"/>
    <cellStyle name="Normal 6 2 3 3 2 4" xfId="2129" xr:uid="{00000000-0005-0000-0000-0000681A0000}"/>
    <cellStyle name="Normal 6 2 3 3 2 4 2" xfId="7911" xr:uid="{00000000-0005-0000-0000-0000691A0000}"/>
    <cellStyle name="Normal 6 2 3 3 2 4 2 2" xfId="16584" xr:uid="{00000000-0005-0000-0000-00006A1A0000}"/>
    <cellStyle name="Normal 6 2 3 3 2 4 2 2 2" xfId="33937" xr:uid="{00000000-0005-0000-0000-00006B1A0000}"/>
    <cellStyle name="Normal 6 2 3 3 2 4 2 2 3" xfId="51283" xr:uid="{00000000-0005-0000-0000-00006C1A0000}"/>
    <cellStyle name="Normal 6 2 3 3 2 4 2 3" xfId="25264" xr:uid="{00000000-0005-0000-0000-00006D1A0000}"/>
    <cellStyle name="Normal 6 2 3 3 2 4 2 4" xfId="42610" xr:uid="{00000000-0005-0000-0000-00006E1A0000}"/>
    <cellStyle name="Normal 6 2 3 3 2 4 3" xfId="3942" xr:uid="{00000000-0005-0000-0000-00006F1A0000}"/>
    <cellStyle name="Normal 6 2 3 3 2 4 3 2" xfId="12615" xr:uid="{00000000-0005-0000-0000-0000701A0000}"/>
    <cellStyle name="Normal 6 2 3 3 2 4 3 2 2" xfId="29968" xr:uid="{00000000-0005-0000-0000-0000711A0000}"/>
    <cellStyle name="Normal 6 2 3 3 2 4 3 2 3" xfId="47314" xr:uid="{00000000-0005-0000-0000-0000721A0000}"/>
    <cellStyle name="Normal 6 2 3 3 2 4 3 3" xfId="21295" xr:uid="{00000000-0005-0000-0000-0000731A0000}"/>
    <cellStyle name="Normal 6 2 3 3 2 4 3 4" xfId="38641" xr:uid="{00000000-0005-0000-0000-0000741A0000}"/>
    <cellStyle name="Normal 6 2 3 3 2 4 4" xfId="10802" xr:uid="{00000000-0005-0000-0000-0000751A0000}"/>
    <cellStyle name="Normal 6 2 3 3 2 4 4 2" xfId="28155" xr:uid="{00000000-0005-0000-0000-0000761A0000}"/>
    <cellStyle name="Normal 6 2 3 3 2 4 4 3" xfId="45501" xr:uid="{00000000-0005-0000-0000-0000771A0000}"/>
    <cellStyle name="Normal 6 2 3 3 2 4 5" xfId="19482" xr:uid="{00000000-0005-0000-0000-0000781A0000}"/>
    <cellStyle name="Normal 6 2 3 3 2 4 6" xfId="36828" xr:uid="{00000000-0005-0000-0000-0000791A0000}"/>
    <cellStyle name="Normal 6 2 3 3 2 5" xfId="1296" xr:uid="{00000000-0005-0000-0000-00007A1A0000}"/>
    <cellStyle name="Normal 6 2 3 3 2 5 2" xfId="7078" xr:uid="{00000000-0005-0000-0000-00007B1A0000}"/>
    <cellStyle name="Normal 6 2 3 3 2 5 2 2" xfId="15751" xr:uid="{00000000-0005-0000-0000-00007C1A0000}"/>
    <cellStyle name="Normal 6 2 3 3 2 5 2 2 2" xfId="33104" xr:uid="{00000000-0005-0000-0000-00007D1A0000}"/>
    <cellStyle name="Normal 6 2 3 3 2 5 2 2 3" xfId="50450" xr:uid="{00000000-0005-0000-0000-00007E1A0000}"/>
    <cellStyle name="Normal 6 2 3 3 2 5 2 3" xfId="24431" xr:uid="{00000000-0005-0000-0000-00007F1A0000}"/>
    <cellStyle name="Normal 6 2 3 3 2 5 2 4" xfId="41777" xr:uid="{00000000-0005-0000-0000-0000801A0000}"/>
    <cellStyle name="Normal 6 2 3 3 2 5 3" xfId="4922" xr:uid="{00000000-0005-0000-0000-0000811A0000}"/>
    <cellStyle name="Normal 6 2 3 3 2 5 3 2" xfId="13595" xr:uid="{00000000-0005-0000-0000-0000821A0000}"/>
    <cellStyle name="Normal 6 2 3 3 2 5 3 2 2" xfId="30948" xr:uid="{00000000-0005-0000-0000-0000831A0000}"/>
    <cellStyle name="Normal 6 2 3 3 2 5 3 2 3" xfId="48294" xr:uid="{00000000-0005-0000-0000-0000841A0000}"/>
    <cellStyle name="Normal 6 2 3 3 2 5 3 3" xfId="22275" xr:uid="{00000000-0005-0000-0000-0000851A0000}"/>
    <cellStyle name="Normal 6 2 3 3 2 5 3 4" xfId="39621" xr:uid="{00000000-0005-0000-0000-0000861A0000}"/>
    <cellStyle name="Normal 6 2 3 3 2 5 4" xfId="9969" xr:uid="{00000000-0005-0000-0000-0000871A0000}"/>
    <cellStyle name="Normal 6 2 3 3 2 5 4 2" xfId="27322" xr:uid="{00000000-0005-0000-0000-0000881A0000}"/>
    <cellStyle name="Normal 6 2 3 3 2 5 4 3" xfId="44668" xr:uid="{00000000-0005-0000-0000-0000891A0000}"/>
    <cellStyle name="Normal 6 2 3 3 2 5 5" xfId="18649" xr:uid="{00000000-0005-0000-0000-00008A1A0000}"/>
    <cellStyle name="Normal 6 2 3 3 2 5 6" xfId="35995" xr:uid="{00000000-0005-0000-0000-00008B1A0000}"/>
    <cellStyle name="Normal 6 2 3 3 2 6" xfId="6098" xr:uid="{00000000-0005-0000-0000-00008C1A0000}"/>
    <cellStyle name="Normal 6 2 3 3 2 6 2" xfId="14771" xr:uid="{00000000-0005-0000-0000-00008D1A0000}"/>
    <cellStyle name="Normal 6 2 3 3 2 6 2 2" xfId="32124" xr:uid="{00000000-0005-0000-0000-00008E1A0000}"/>
    <cellStyle name="Normal 6 2 3 3 2 6 2 3" xfId="49470" xr:uid="{00000000-0005-0000-0000-00008F1A0000}"/>
    <cellStyle name="Normal 6 2 3 3 2 6 3" xfId="23451" xr:uid="{00000000-0005-0000-0000-0000901A0000}"/>
    <cellStyle name="Normal 6 2 3 3 2 6 4" xfId="40797" xr:uid="{00000000-0005-0000-0000-0000911A0000}"/>
    <cellStyle name="Normal 6 2 3 3 2 7" xfId="3109" xr:uid="{00000000-0005-0000-0000-0000921A0000}"/>
    <cellStyle name="Normal 6 2 3 3 2 7 2" xfId="11782" xr:uid="{00000000-0005-0000-0000-0000931A0000}"/>
    <cellStyle name="Normal 6 2 3 3 2 7 2 2" xfId="29135" xr:uid="{00000000-0005-0000-0000-0000941A0000}"/>
    <cellStyle name="Normal 6 2 3 3 2 7 2 3" xfId="46481" xr:uid="{00000000-0005-0000-0000-0000951A0000}"/>
    <cellStyle name="Normal 6 2 3 3 2 7 3" xfId="20462" xr:uid="{00000000-0005-0000-0000-0000961A0000}"/>
    <cellStyle name="Normal 6 2 3 3 2 7 4" xfId="37808" xr:uid="{00000000-0005-0000-0000-0000971A0000}"/>
    <cellStyle name="Normal 6 2 3 3 2 8" xfId="8989" xr:uid="{00000000-0005-0000-0000-0000981A0000}"/>
    <cellStyle name="Normal 6 2 3 3 2 8 2" xfId="26342" xr:uid="{00000000-0005-0000-0000-0000991A0000}"/>
    <cellStyle name="Normal 6 2 3 3 2 8 3" xfId="43688" xr:uid="{00000000-0005-0000-0000-00009A1A0000}"/>
    <cellStyle name="Normal 6 2 3 3 2 9" xfId="17669" xr:uid="{00000000-0005-0000-0000-00009B1A0000}"/>
    <cellStyle name="Normal 6 2 3 3 3" xfId="218" xr:uid="{00000000-0005-0000-0000-00009C1A0000}"/>
    <cellStyle name="Normal 6 2 3 3 3 10" xfId="34917" xr:uid="{00000000-0005-0000-0000-00009D1A0000}"/>
    <cellStyle name="Normal 6 2 3 3 3 2" xfId="953" xr:uid="{00000000-0005-0000-0000-00009E1A0000}"/>
    <cellStyle name="Normal 6 2 3 3 3 2 2" xfId="2766" xr:uid="{00000000-0005-0000-0000-00009F1A0000}"/>
    <cellStyle name="Normal 6 2 3 3 3 2 2 2" xfId="8548" xr:uid="{00000000-0005-0000-0000-0000A01A0000}"/>
    <cellStyle name="Normal 6 2 3 3 3 2 2 2 2" xfId="17221" xr:uid="{00000000-0005-0000-0000-0000A11A0000}"/>
    <cellStyle name="Normal 6 2 3 3 3 2 2 2 2 2" xfId="34574" xr:uid="{00000000-0005-0000-0000-0000A21A0000}"/>
    <cellStyle name="Normal 6 2 3 3 3 2 2 2 2 3" xfId="51920" xr:uid="{00000000-0005-0000-0000-0000A31A0000}"/>
    <cellStyle name="Normal 6 2 3 3 3 2 2 2 3" xfId="25901" xr:uid="{00000000-0005-0000-0000-0000A41A0000}"/>
    <cellStyle name="Normal 6 2 3 3 3 2 2 2 4" xfId="43247" xr:uid="{00000000-0005-0000-0000-0000A51A0000}"/>
    <cellStyle name="Normal 6 2 3 3 3 2 2 3" xfId="4579" xr:uid="{00000000-0005-0000-0000-0000A61A0000}"/>
    <cellStyle name="Normal 6 2 3 3 3 2 2 3 2" xfId="13252" xr:uid="{00000000-0005-0000-0000-0000A71A0000}"/>
    <cellStyle name="Normal 6 2 3 3 3 2 2 3 2 2" xfId="30605" xr:uid="{00000000-0005-0000-0000-0000A81A0000}"/>
    <cellStyle name="Normal 6 2 3 3 3 2 2 3 2 3" xfId="47951" xr:uid="{00000000-0005-0000-0000-0000A91A0000}"/>
    <cellStyle name="Normal 6 2 3 3 3 2 2 3 3" xfId="21932" xr:uid="{00000000-0005-0000-0000-0000AA1A0000}"/>
    <cellStyle name="Normal 6 2 3 3 3 2 2 3 4" xfId="39278" xr:uid="{00000000-0005-0000-0000-0000AB1A0000}"/>
    <cellStyle name="Normal 6 2 3 3 3 2 2 4" xfId="11439" xr:uid="{00000000-0005-0000-0000-0000AC1A0000}"/>
    <cellStyle name="Normal 6 2 3 3 3 2 2 4 2" xfId="28792" xr:uid="{00000000-0005-0000-0000-0000AD1A0000}"/>
    <cellStyle name="Normal 6 2 3 3 3 2 2 4 3" xfId="46138" xr:uid="{00000000-0005-0000-0000-0000AE1A0000}"/>
    <cellStyle name="Normal 6 2 3 3 3 2 2 5" xfId="20119" xr:uid="{00000000-0005-0000-0000-0000AF1A0000}"/>
    <cellStyle name="Normal 6 2 3 3 3 2 2 6" xfId="37465" xr:uid="{00000000-0005-0000-0000-0000B01A0000}"/>
    <cellStyle name="Normal 6 2 3 3 3 2 3" xfId="1688" xr:uid="{00000000-0005-0000-0000-0000B11A0000}"/>
    <cellStyle name="Normal 6 2 3 3 3 2 3 2" xfId="7470" xr:uid="{00000000-0005-0000-0000-0000B21A0000}"/>
    <cellStyle name="Normal 6 2 3 3 3 2 3 2 2" xfId="16143" xr:uid="{00000000-0005-0000-0000-0000B31A0000}"/>
    <cellStyle name="Normal 6 2 3 3 3 2 3 2 2 2" xfId="33496" xr:uid="{00000000-0005-0000-0000-0000B41A0000}"/>
    <cellStyle name="Normal 6 2 3 3 3 2 3 2 2 3" xfId="50842" xr:uid="{00000000-0005-0000-0000-0000B51A0000}"/>
    <cellStyle name="Normal 6 2 3 3 3 2 3 2 3" xfId="24823" xr:uid="{00000000-0005-0000-0000-0000B61A0000}"/>
    <cellStyle name="Normal 6 2 3 3 3 2 3 2 4" xfId="42169" xr:uid="{00000000-0005-0000-0000-0000B71A0000}"/>
    <cellStyle name="Normal 6 2 3 3 3 2 3 3" xfId="5314" xr:uid="{00000000-0005-0000-0000-0000B81A0000}"/>
    <cellStyle name="Normal 6 2 3 3 3 2 3 3 2" xfId="13987" xr:uid="{00000000-0005-0000-0000-0000B91A0000}"/>
    <cellStyle name="Normal 6 2 3 3 3 2 3 3 2 2" xfId="31340" xr:uid="{00000000-0005-0000-0000-0000BA1A0000}"/>
    <cellStyle name="Normal 6 2 3 3 3 2 3 3 2 3" xfId="48686" xr:uid="{00000000-0005-0000-0000-0000BB1A0000}"/>
    <cellStyle name="Normal 6 2 3 3 3 2 3 3 3" xfId="22667" xr:uid="{00000000-0005-0000-0000-0000BC1A0000}"/>
    <cellStyle name="Normal 6 2 3 3 3 2 3 3 4" xfId="40013" xr:uid="{00000000-0005-0000-0000-0000BD1A0000}"/>
    <cellStyle name="Normal 6 2 3 3 3 2 3 4" xfId="10361" xr:uid="{00000000-0005-0000-0000-0000BE1A0000}"/>
    <cellStyle name="Normal 6 2 3 3 3 2 3 4 2" xfId="27714" xr:uid="{00000000-0005-0000-0000-0000BF1A0000}"/>
    <cellStyle name="Normal 6 2 3 3 3 2 3 4 3" xfId="45060" xr:uid="{00000000-0005-0000-0000-0000C01A0000}"/>
    <cellStyle name="Normal 6 2 3 3 3 2 3 5" xfId="19041" xr:uid="{00000000-0005-0000-0000-0000C11A0000}"/>
    <cellStyle name="Normal 6 2 3 3 3 2 3 6" xfId="36387" xr:uid="{00000000-0005-0000-0000-0000C21A0000}"/>
    <cellStyle name="Normal 6 2 3 3 3 2 4" xfId="6735" xr:uid="{00000000-0005-0000-0000-0000C31A0000}"/>
    <cellStyle name="Normal 6 2 3 3 3 2 4 2" xfId="15408" xr:uid="{00000000-0005-0000-0000-0000C41A0000}"/>
    <cellStyle name="Normal 6 2 3 3 3 2 4 2 2" xfId="32761" xr:uid="{00000000-0005-0000-0000-0000C51A0000}"/>
    <cellStyle name="Normal 6 2 3 3 3 2 4 2 3" xfId="50107" xr:uid="{00000000-0005-0000-0000-0000C61A0000}"/>
    <cellStyle name="Normal 6 2 3 3 3 2 4 3" xfId="24088" xr:uid="{00000000-0005-0000-0000-0000C71A0000}"/>
    <cellStyle name="Normal 6 2 3 3 3 2 4 4" xfId="41434" xr:uid="{00000000-0005-0000-0000-0000C81A0000}"/>
    <cellStyle name="Normal 6 2 3 3 3 2 5" xfId="3501" xr:uid="{00000000-0005-0000-0000-0000C91A0000}"/>
    <cellStyle name="Normal 6 2 3 3 3 2 5 2" xfId="12174" xr:uid="{00000000-0005-0000-0000-0000CA1A0000}"/>
    <cellStyle name="Normal 6 2 3 3 3 2 5 2 2" xfId="29527" xr:uid="{00000000-0005-0000-0000-0000CB1A0000}"/>
    <cellStyle name="Normal 6 2 3 3 3 2 5 2 3" xfId="46873" xr:uid="{00000000-0005-0000-0000-0000CC1A0000}"/>
    <cellStyle name="Normal 6 2 3 3 3 2 5 3" xfId="20854" xr:uid="{00000000-0005-0000-0000-0000CD1A0000}"/>
    <cellStyle name="Normal 6 2 3 3 3 2 5 4" xfId="38200" xr:uid="{00000000-0005-0000-0000-0000CE1A0000}"/>
    <cellStyle name="Normal 6 2 3 3 3 2 6" xfId="9626" xr:uid="{00000000-0005-0000-0000-0000CF1A0000}"/>
    <cellStyle name="Normal 6 2 3 3 3 2 6 2" xfId="26979" xr:uid="{00000000-0005-0000-0000-0000D01A0000}"/>
    <cellStyle name="Normal 6 2 3 3 3 2 6 3" xfId="44325" xr:uid="{00000000-0005-0000-0000-0000D11A0000}"/>
    <cellStyle name="Normal 6 2 3 3 3 2 7" xfId="18306" xr:uid="{00000000-0005-0000-0000-0000D21A0000}"/>
    <cellStyle name="Normal 6 2 3 3 3 2 8" xfId="35652" xr:uid="{00000000-0005-0000-0000-0000D31A0000}"/>
    <cellStyle name="Normal 6 2 3 3 3 3" xfId="708" xr:uid="{00000000-0005-0000-0000-0000D41A0000}"/>
    <cellStyle name="Normal 6 2 3 3 3 3 2" xfId="2521" xr:uid="{00000000-0005-0000-0000-0000D51A0000}"/>
    <cellStyle name="Normal 6 2 3 3 3 3 2 2" xfId="8303" xr:uid="{00000000-0005-0000-0000-0000D61A0000}"/>
    <cellStyle name="Normal 6 2 3 3 3 3 2 2 2" xfId="16976" xr:uid="{00000000-0005-0000-0000-0000D71A0000}"/>
    <cellStyle name="Normal 6 2 3 3 3 3 2 2 2 2" xfId="34329" xr:uid="{00000000-0005-0000-0000-0000D81A0000}"/>
    <cellStyle name="Normal 6 2 3 3 3 3 2 2 2 3" xfId="51675" xr:uid="{00000000-0005-0000-0000-0000D91A0000}"/>
    <cellStyle name="Normal 6 2 3 3 3 3 2 2 3" xfId="25656" xr:uid="{00000000-0005-0000-0000-0000DA1A0000}"/>
    <cellStyle name="Normal 6 2 3 3 3 3 2 2 4" xfId="43002" xr:uid="{00000000-0005-0000-0000-0000DB1A0000}"/>
    <cellStyle name="Normal 6 2 3 3 3 3 2 3" xfId="5755" xr:uid="{00000000-0005-0000-0000-0000DC1A0000}"/>
    <cellStyle name="Normal 6 2 3 3 3 3 2 3 2" xfId="14428" xr:uid="{00000000-0005-0000-0000-0000DD1A0000}"/>
    <cellStyle name="Normal 6 2 3 3 3 3 2 3 2 2" xfId="31781" xr:uid="{00000000-0005-0000-0000-0000DE1A0000}"/>
    <cellStyle name="Normal 6 2 3 3 3 3 2 3 2 3" xfId="49127" xr:uid="{00000000-0005-0000-0000-0000DF1A0000}"/>
    <cellStyle name="Normal 6 2 3 3 3 3 2 3 3" xfId="23108" xr:uid="{00000000-0005-0000-0000-0000E01A0000}"/>
    <cellStyle name="Normal 6 2 3 3 3 3 2 3 4" xfId="40454" xr:uid="{00000000-0005-0000-0000-0000E11A0000}"/>
    <cellStyle name="Normal 6 2 3 3 3 3 2 4" xfId="11194" xr:uid="{00000000-0005-0000-0000-0000E21A0000}"/>
    <cellStyle name="Normal 6 2 3 3 3 3 2 4 2" xfId="28547" xr:uid="{00000000-0005-0000-0000-0000E31A0000}"/>
    <cellStyle name="Normal 6 2 3 3 3 3 2 4 3" xfId="45893" xr:uid="{00000000-0005-0000-0000-0000E41A0000}"/>
    <cellStyle name="Normal 6 2 3 3 3 3 2 5" xfId="19874" xr:uid="{00000000-0005-0000-0000-0000E51A0000}"/>
    <cellStyle name="Normal 6 2 3 3 3 3 2 6" xfId="37220" xr:uid="{00000000-0005-0000-0000-0000E61A0000}"/>
    <cellStyle name="Normal 6 2 3 3 3 3 3" xfId="6490" xr:uid="{00000000-0005-0000-0000-0000E71A0000}"/>
    <cellStyle name="Normal 6 2 3 3 3 3 3 2" xfId="15163" xr:uid="{00000000-0005-0000-0000-0000E81A0000}"/>
    <cellStyle name="Normal 6 2 3 3 3 3 3 2 2" xfId="32516" xr:uid="{00000000-0005-0000-0000-0000E91A0000}"/>
    <cellStyle name="Normal 6 2 3 3 3 3 3 2 3" xfId="49862" xr:uid="{00000000-0005-0000-0000-0000EA1A0000}"/>
    <cellStyle name="Normal 6 2 3 3 3 3 3 3" xfId="23843" xr:uid="{00000000-0005-0000-0000-0000EB1A0000}"/>
    <cellStyle name="Normal 6 2 3 3 3 3 3 4" xfId="41189" xr:uid="{00000000-0005-0000-0000-0000EC1A0000}"/>
    <cellStyle name="Normal 6 2 3 3 3 3 4" xfId="4334" xr:uid="{00000000-0005-0000-0000-0000ED1A0000}"/>
    <cellStyle name="Normal 6 2 3 3 3 3 4 2" xfId="13007" xr:uid="{00000000-0005-0000-0000-0000EE1A0000}"/>
    <cellStyle name="Normal 6 2 3 3 3 3 4 2 2" xfId="30360" xr:uid="{00000000-0005-0000-0000-0000EF1A0000}"/>
    <cellStyle name="Normal 6 2 3 3 3 3 4 2 3" xfId="47706" xr:uid="{00000000-0005-0000-0000-0000F01A0000}"/>
    <cellStyle name="Normal 6 2 3 3 3 3 4 3" xfId="21687" xr:uid="{00000000-0005-0000-0000-0000F11A0000}"/>
    <cellStyle name="Normal 6 2 3 3 3 3 4 4" xfId="39033" xr:uid="{00000000-0005-0000-0000-0000F21A0000}"/>
    <cellStyle name="Normal 6 2 3 3 3 3 5" xfId="9381" xr:uid="{00000000-0005-0000-0000-0000F31A0000}"/>
    <cellStyle name="Normal 6 2 3 3 3 3 5 2" xfId="26734" xr:uid="{00000000-0005-0000-0000-0000F41A0000}"/>
    <cellStyle name="Normal 6 2 3 3 3 3 5 3" xfId="44080" xr:uid="{00000000-0005-0000-0000-0000F51A0000}"/>
    <cellStyle name="Normal 6 2 3 3 3 3 6" xfId="18061" xr:uid="{00000000-0005-0000-0000-0000F61A0000}"/>
    <cellStyle name="Normal 6 2 3 3 3 3 7" xfId="35407" xr:uid="{00000000-0005-0000-0000-0000F71A0000}"/>
    <cellStyle name="Normal 6 2 3 3 3 4" xfId="2031" xr:uid="{00000000-0005-0000-0000-0000F81A0000}"/>
    <cellStyle name="Normal 6 2 3 3 3 4 2" xfId="7813" xr:uid="{00000000-0005-0000-0000-0000F91A0000}"/>
    <cellStyle name="Normal 6 2 3 3 3 4 2 2" xfId="16486" xr:uid="{00000000-0005-0000-0000-0000FA1A0000}"/>
    <cellStyle name="Normal 6 2 3 3 3 4 2 2 2" xfId="33839" xr:uid="{00000000-0005-0000-0000-0000FB1A0000}"/>
    <cellStyle name="Normal 6 2 3 3 3 4 2 2 3" xfId="51185" xr:uid="{00000000-0005-0000-0000-0000FC1A0000}"/>
    <cellStyle name="Normal 6 2 3 3 3 4 2 3" xfId="25166" xr:uid="{00000000-0005-0000-0000-0000FD1A0000}"/>
    <cellStyle name="Normal 6 2 3 3 3 4 2 4" xfId="42512" xr:uid="{00000000-0005-0000-0000-0000FE1A0000}"/>
    <cellStyle name="Normal 6 2 3 3 3 4 3" xfId="3844" xr:uid="{00000000-0005-0000-0000-0000FF1A0000}"/>
    <cellStyle name="Normal 6 2 3 3 3 4 3 2" xfId="12517" xr:uid="{00000000-0005-0000-0000-0000001B0000}"/>
    <cellStyle name="Normal 6 2 3 3 3 4 3 2 2" xfId="29870" xr:uid="{00000000-0005-0000-0000-0000011B0000}"/>
    <cellStyle name="Normal 6 2 3 3 3 4 3 2 3" xfId="47216" xr:uid="{00000000-0005-0000-0000-0000021B0000}"/>
    <cellStyle name="Normal 6 2 3 3 3 4 3 3" xfId="21197" xr:uid="{00000000-0005-0000-0000-0000031B0000}"/>
    <cellStyle name="Normal 6 2 3 3 3 4 3 4" xfId="38543" xr:uid="{00000000-0005-0000-0000-0000041B0000}"/>
    <cellStyle name="Normal 6 2 3 3 3 4 4" xfId="10704" xr:uid="{00000000-0005-0000-0000-0000051B0000}"/>
    <cellStyle name="Normal 6 2 3 3 3 4 4 2" xfId="28057" xr:uid="{00000000-0005-0000-0000-0000061B0000}"/>
    <cellStyle name="Normal 6 2 3 3 3 4 4 3" xfId="45403" xr:uid="{00000000-0005-0000-0000-0000071B0000}"/>
    <cellStyle name="Normal 6 2 3 3 3 4 5" xfId="19384" xr:uid="{00000000-0005-0000-0000-0000081B0000}"/>
    <cellStyle name="Normal 6 2 3 3 3 4 6" xfId="36730" xr:uid="{00000000-0005-0000-0000-0000091B0000}"/>
    <cellStyle name="Normal 6 2 3 3 3 5" xfId="1443" xr:uid="{00000000-0005-0000-0000-00000A1B0000}"/>
    <cellStyle name="Normal 6 2 3 3 3 5 2" xfId="7225" xr:uid="{00000000-0005-0000-0000-00000B1B0000}"/>
    <cellStyle name="Normal 6 2 3 3 3 5 2 2" xfId="15898" xr:uid="{00000000-0005-0000-0000-00000C1B0000}"/>
    <cellStyle name="Normal 6 2 3 3 3 5 2 2 2" xfId="33251" xr:uid="{00000000-0005-0000-0000-00000D1B0000}"/>
    <cellStyle name="Normal 6 2 3 3 3 5 2 2 3" xfId="50597" xr:uid="{00000000-0005-0000-0000-00000E1B0000}"/>
    <cellStyle name="Normal 6 2 3 3 3 5 2 3" xfId="24578" xr:uid="{00000000-0005-0000-0000-00000F1B0000}"/>
    <cellStyle name="Normal 6 2 3 3 3 5 2 4" xfId="41924" xr:uid="{00000000-0005-0000-0000-0000101B0000}"/>
    <cellStyle name="Normal 6 2 3 3 3 5 3" xfId="5069" xr:uid="{00000000-0005-0000-0000-0000111B0000}"/>
    <cellStyle name="Normal 6 2 3 3 3 5 3 2" xfId="13742" xr:uid="{00000000-0005-0000-0000-0000121B0000}"/>
    <cellStyle name="Normal 6 2 3 3 3 5 3 2 2" xfId="31095" xr:uid="{00000000-0005-0000-0000-0000131B0000}"/>
    <cellStyle name="Normal 6 2 3 3 3 5 3 2 3" xfId="48441" xr:uid="{00000000-0005-0000-0000-0000141B0000}"/>
    <cellStyle name="Normal 6 2 3 3 3 5 3 3" xfId="22422" xr:uid="{00000000-0005-0000-0000-0000151B0000}"/>
    <cellStyle name="Normal 6 2 3 3 3 5 3 4" xfId="39768" xr:uid="{00000000-0005-0000-0000-0000161B0000}"/>
    <cellStyle name="Normal 6 2 3 3 3 5 4" xfId="10116" xr:uid="{00000000-0005-0000-0000-0000171B0000}"/>
    <cellStyle name="Normal 6 2 3 3 3 5 4 2" xfId="27469" xr:uid="{00000000-0005-0000-0000-0000181B0000}"/>
    <cellStyle name="Normal 6 2 3 3 3 5 4 3" xfId="44815" xr:uid="{00000000-0005-0000-0000-0000191B0000}"/>
    <cellStyle name="Normal 6 2 3 3 3 5 5" xfId="18796" xr:uid="{00000000-0005-0000-0000-00001A1B0000}"/>
    <cellStyle name="Normal 6 2 3 3 3 5 6" xfId="36142" xr:uid="{00000000-0005-0000-0000-00001B1B0000}"/>
    <cellStyle name="Normal 6 2 3 3 3 6" xfId="6000" xr:uid="{00000000-0005-0000-0000-00001C1B0000}"/>
    <cellStyle name="Normal 6 2 3 3 3 6 2" xfId="14673" xr:uid="{00000000-0005-0000-0000-00001D1B0000}"/>
    <cellStyle name="Normal 6 2 3 3 3 6 2 2" xfId="32026" xr:uid="{00000000-0005-0000-0000-00001E1B0000}"/>
    <cellStyle name="Normal 6 2 3 3 3 6 2 3" xfId="49372" xr:uid="{00000000-0005-0000-0000-00001F1B0000}"/>
    <cellStyle name="Normal 6 2 3 3 3 6 3" xfId="23353" xr:uid="{00000000-0005-0000-0000-0000201B0000}"/>
    <cellStyle name="Normal 6 2 3 3 3 6 4" xfId="40699" xr:uid="{00000000-0005-0000-0000-0000211B0000}"/>
    <cellStyle name="Normal 6 2 3 3 3 7" xfId="3256" xr:uid="{00000000-0005-0000-0000-0000221B0000}"/>
    <cellStyle name="Normal 6 2 3 3 3 7 2" xfId="11929" xr:uid="{00000000-0005-0000-0000-0000231B0000}"/>
    <cellStyle name="Normal 6 2 3 3 3 7 2 2" xfId="29282" xr:uid="{00000000-0005-0000-0000-0000241B0000}"/>
    <cellStyle name="Normal 6 2 3 3 3 7 2 3" xfId="46628" xr:uid="{00000000-0005-0000-0000-0000251B0000}"/>
    <cellStyle name="Normal 6 2 3 3 3 7 3" xfId="20609" xr:uid="{00000000-0005-0000-0000-0000261B0000}"/>
    <cellStyle name="Normal 6 2 3 3 3 7 4" xfId="37955" xr:uid="{00000000-0005-0000-0000-0000271B0000}"/>
    <cellStyle name="Normal 6 2 3 3 3 8" xfId="8891" xr:uid="{00000000-0005-0000-0000-0000281B0000}"/>
    <cellStyle name="Normal 6 2 3 3 3 8 2" xfId="26244" xr:uid="{00000000-0005-0000-0000-0000291B0000}"/>
    <cellStyle name="Normal 6 2 3 3 3 8 3" xfId="43590" xr:uid="{00000000-0005-0000-0000-00002A1B0000}"/>
    <cellStyle name="Normal 6 2 3 3 3 9" xfId="17571" xr:uid="{00000000-0005-0000-0000-00002B1B0000}"/>
    <cellStyle name="Normal 6 2 3 3 4" xfId="806" xr:uid="{00000000-0005-0000-0000-00002C1B0000}"/>
    <cellStyle name="Normal 6 2 3 3 4 2" xfId="2619" xr:uid="{00000000-0005-0000-0000-00002D1B0000}"/>
    <cellStyle name="Normal 6 2 3 3 4 2 2" xfId="8401" xr:uid="{00000000-0005-0000-0000-00002E1B0000}"/>
    <cellStyle name="Normal 6 2 3 3 4 2 2 2" xfId="17074" xr:uid="{00000000-0005-0000-0000-00002F1B0000}"/>
    <cellStyle name="Normal 6 2 3 3 4 2 2 2 2" xfId="34427" xr:uid="{00000000-0005-0000-0000-0000301B0000}"/>
    <cellStyle name="Normal 6 2 3 3 4 2 2 2 3" xfId="51773" xr:uid="{00000000-0005-0000-0000-0000311B0000}"/>
    <cellStyle name="Normal 6 2 3 3 4 2 2 3" xfId="25754" xr:uid="{00000000-0005-0000-0000-0000321B0000}"/>
    <cellStyle name="Normal 6 2 3 3 4 2 2 4" xfId="43100" xr:uid="{00000000-0005-0000-0000-0000331B0000}"/>
    <cellStyle name="Normal 6 2 3 3 4 2 3" xfId="4432" xr:uid="{00000000-0005-0000-0000-0000341B0000}"/>
    <cellStyle name="Normal 6 2 3 3 4 2 3 2" xfId="13105" xr:uid="{00000000-0005-0000-0000-0000351B0000}"/>
    <cellStyle name="Normal 6 2 3 3 4 2 3 2 2" xfId="30458" xr:uid="{00000000-0005-0000-0000-0000361B0000}"/>
    <cellStyle name="Normal 6 2 3 3 4 2 3 2 3" xfId="47804" xr:uid="{00000000-0005-0000-0000-0000371B0000}"/>
    <cellStyle name="Normal 6 2 3 3 4 2 3 3" xfId="21785" xr:uid="{00000000-0005-0000-0000-0000381B0000}"/>
    <cellStyle name="Normal 6 2 3 3 4 2 3 4" xfId="39131" xr:uid="{00000000-0005-0000-0000-0000391B0000}"/>
    <cellStyle name="Normal 6 2 3 3 4 2 4" xfId="11292" xr:uid="{00000000-0005-0000-0000-00003A1B0000}"/>
    <cellStyle name="Normal 6 2 3 3 4 2 4 2" xfId="28645" xr:uid="{00000000-0005-0000-0000-00003B1B0000}"/>
    <cellStyle name="Normal 6 2 3 3 4 2 4 3" xfId="45991" xr:uid="{00000000-0005-0000-0000-00003C1B0000}"/>
    <cellStyle name="Normal 6 2 3 3 4 2 5" xfId="19972" xr:uid="{00000000-0005-0000-0000-00003D1B0000}"/>
    <cellStyle name="Normal 6 2 3 3 4 2 6" xfId="37318" xr:uid="{00000000-0005-0000-0000-00003E1B0000}"/>
    <cellStyle name="Normal 6 2 3 3 4 3" xfId="1541" xr:uid="{00000000-0005-0000-0000-00003F1B0000}"/>
    <cellStyle name="Normal 6 2 3 3 4 3 2" xfId="7323" xr:uid="{00000000-0005-0000-0000-0000401B0000}"/>
    <cellStyle name="Normal 6 2 3 3 4 3 2 2" xfId="15996" xr:uid="{00000000-0005-0000-0000-0000411B0000}"/>
    <cellStyle name="Normal 6 2 3 3 4 3 2 2 2" xfId="33349" xr:uid="{00000000-0005-0000-0000-0000421B0000}"/>
    <cellStyle name="Normal 6 2 3 3 4 3 2 2 3" xfId="50695" xr:uid="{00000000-0005-0000-0000-0000431B0000}"/>
    <cellStyle name="Normal 6 2 3 3 4 3 2 3" xfId="24676" xr:uid="{00000000-0005-0000-0000-0000441B0000}"/>
    <cellStyle name="Normal 6 2 3 3 4 3 2 4" xfId="42022" xr:uid="{00000000-0005-0000-0000-0000451B0000}"/>
    <cellStyle name="Normal 6 2 3 3 4 3 3" xfId="5167" xr:uid="{00000000-0005-0000-0000-0000461B0000}"/>
    <cellStyle name="Normal 6 2 3 3 4 3 3 2" xfId="13840" xr:uid="{00000000-0005-0000-0000-0000471B0000}"/>
    <cellStyle name="Normal 6 2 3 3 4 3 3 2 2" xfId="31193" xr:uid="{00000000-0005-0000-0000-0000481B0000}"/>
    <cellStyle name="Normal 6 2 3 3 4 3 3 2 3" xfId="48539" xr:uid="{00000000-0005-0000-0000-0000491B0000}"/>
    <cellStyle name="Normal 6 2 3 3 4 3 3 3" xfId="22520" xr:uid="{00000000-0005-0000-0000-00004A1B0000}"/>
    <cellStyle name="Normal 6 2 3 3 4 3 3 4" xfId="39866" xr:uid="{00000000-0005-0000-0000-00004B1B0000}"/>
    <cellStyle name="Normal 6 2 3 3 4 3 4" xfId="10214" xr:uid="{00000000-0005-0000-0000-00004C1B0000}"/>
    <cellStyle name="Normal 6 2 3 3 4 3 4 2" xfId="27567" xr:uid="{00000000-0005-0000-0000-00004D1B0000}"/>
    <cellStyle name="Normal 6 2 3 3 4 3 4 3" xfId="44913" xr:uid="{00000000-0005-0000-0000-00004E1B0000}"/>
    <cellStyle name="Normal 6 2 3 3 4 3 5" xfId="18894" xr:uid="{00000000-0005-0000-0000-00004F1B0000}"/>
    <cellStyle name="Normal 6 2 3 3 4 3 6" xfId="36240" xr:uid="{00000000-0005-0000-0000-0000501B0000}"/>
    <cellStyle name="Normal 6 2 3 3 4 4" xfId="6588" xr:uid="{00000000-0005-0000-0000-0000511B0000}"/>
    <cellStyle name="Normal 6 2 3 3 4 4 2" xfId="15261" xr:uid="{00000000-0005-0000-0000-0000521B0000}"/>
    <cellStyle name="Normal 6 2 3 3 4 4 2 2" xfId="32614" xr:uid="{00000000-0005-0000-0000-0000531B0000}"/>
    <cellStyle name="Normal 6 2 3 3 4 4 2 3" xfId="49960" xr:uid="{00000000-0005-0000-0000-0000541B0000}"/>
    <cellStyle name="Normal 6 2 3 3 4 4 3" xfId="23941" xr:uid="{00000000-0005-0000-0000-0000551B0000}"/>
    <cellStyle name="Normal 6 2 3 3 4 4 4" xfId="41287" xr:uid="{00000000-0005-0000-0000-0000561B0000}"/>
    <cellStyle name="Normal 6 2 3 3 4 5" xfId="3354" xr:uid="{00000000-0005-0000-0000-0000571B0000}"/>
    <cellStyle name="Normal 6 2 3 3 4 5 2" xfId="12027" xr:uid="{00000000-0005-0000-0000-0000581B0000}"/>
    <cellStyle name="Normal 6 2 3 3 4 5 2 2" xfId="29380" xr:uid="{00000000-0005-0000-0000-0000591B0000}"/>
    <cellStyle name="Normal 6 2 3 3 4 5 2 3" xfId="46726" xr:uid="{00000000-0005-0000-0000-00005A1B0000}"/>
    <cellStyle name="Normal 6 2 3 3 4 5 3" xfId="20707" xr:uid="{00000000-0005-0000-0000-00005B1B0000}"/>
    <cellStyle name="Normal 6 2 3 3 4 5 4" xfId="38053" xr:uid="{00000000-0005-0000-0000-00005C1B0000}"/>
    <cellStyle name="Normal 6 2 3 3 4 6" xfId="9479" xr:uid="{00000000-0005-0000-0000-00005D1B0000}"/>
    <cellStyle name="Normal 6 2 3 3 4 6 2" xfId="26832" xr:uid="{00000000-0005-0000-0000-00005E1B0000}"/>
    <cellStyle name="Normal 6 2 3 3 4 6 3" xfId="44178" xr:uid="{00000000-0005-0000-0000-00005F1B0000}"/>
    <cellStyle name="Normal 6 2 3 3 4 7" xfId="18159" xr:uid="{00000000-0005-0000-0000-0000601B0000}"/>
    <cellStyle name="Normal 6 2 3 3 4 8" xfId="35505" xr:uid="{00000000-0005-0000-0000-0000611B0000}"/>
    <cellStyle name="Normal 6 2 3 3 5" xfId="463" xr:uid="{00000000-0005-0000-0000-0000621B0000}"/>
    <cellStyle name="Normal 6 2 3 3 5 2" xfId="2276" xr:uid="{00000000-0005-0000-0000-0000631B0000}"/>
    <cellStyle name="Normal 6 2 3 3 5 2 2" xfId="8058" xr:uid="{00000000-0005-0000-0000-0000641B0000}"/>
    <cellStyle name="Normal 6 2 3 3 5 2 2 2" xfId="16731" xr:uid="{00000000-0005-0000-0000-0000651B0000}"/>
    <cellStyle name="Normal 6 2 3 3 5 2 2 2 2" xfId="34084" xr:uid="{00000000-0005-0000-0000-0000661B0000}"/>
    <cellStyle name="Normal 6 2 3 3 5 2 2 2 3" xfId="51430" xr:uid="{00000000-0005-0000-0000-0000671B0000}"/>
    <cellStyle name="Normal 6 2 3 3 5 2 2 3" xfId="25411" xr:uid="{00000000-0005-0000-0000-0000681B0000}"/>
    <cellStyle name="Normal 6 2 3 3 5 2 2 4" xfId="42757" xr:uid="{00000000-0005-0000-0000-0000691B0000}"/>
    <cellStyle name="Normal 6 2 3 3 5 2 3" xfId="5559" xr:uid="{00000000-0005-0000-0000-00006A1B0000}"/>
    <cellStyle name="Normal 6 2 3 3 5 2 3 2" xfId="14232" xr:uid="{00000000-0005-0000-0000-00006B1B0000}"/>
    <cellStyle name="Normal 6 2 3 3 5 2 3 2 2" xfId="31585" xr:uid="{00000000-0005-0000-0000-00006C1B0000}"/>
    <cellStyle name="Normal 6 2 3 3 5 2 3 2 3" xfId="48931" xr:uid="{00000000-0005-0000-0000-00006D1B0000}"/>
    <cellStyle name="Normal 6 2 3 3 5 2 3 3" xfId="22912" xr:uid="{00000000-0005-0000-0000-00006E1B0000}"/>
    <cellStyle name="Normal 6 2 3 3 5 2 3 4" xfId="40258" xr:uid="{00000000-0005-0000-0000-00006F1B0000}"/>
    <cellStyle name="Normal 6 2 3 3 5 2 4" xfId="10949" xr:uid="{00000000-0005-0000-0000-0000701B0000}"/>
    <cellStyle name="Normal 6 2 3 3 5 2 4 2" xfId="28302" xr:uid="{00000000-0005-0000-0000-0000711B0000}"/>
    <cellStyle name="Normal 6 2 3 3 5 2 4 3" xfId="45648" xr:uid="{00000000-0005-0000-0000-0000721B0000}"/>
    <cellStyle name="Normal 6 2 3 3 5 2 5" xfId="19629" xr:uid="{00000000-0005-0000-0000-0000731B0000}"/>
    <cellStyle name="Normal 6 2 3 3 5 2 6" xfId="36975" xr:uid="{00000000-0005-0000-0000-0000741B0000}"/>
    <cellStyle name="Normal 6 2 3 3 5 3" xfId="6245" xr:uid="{00000000-0005-0000-0000-0000751B0000}"/>
    <cellStyle name="Normal 6 2 3 3 5 3 2" xfId="14918" xr:uid="{00000000-0005-0000-0000-0000761B0000}"/>
    <cellStyle name="Normal 6 2 3 3 5 3 2 2" xfId="32271" xr:uid="{00000000-0005-0000-0000-0000771B0000}"/>
    <cellStyle name="Normal 6 2 3 3 5 3 2 3" xfId="49617" xr:uid="{00000000-0005-0000-0000-0000781B0000}"/>
    <cellStyle name="Normal 6 2 3 3 5 3 3" xfId="23598" xr:uid="{00000000-0005-0000-0000-0000791B0000}"/>
    <cellStyle name="Normal 6 2 3 3 5 3 4" xfId="40944" xr:uid="{00000000-0005-0000-0000-00007A1B0000}"/>
    <cellStyle name="Normal 6 2 3 3 5 4" xfId="4089" xr:uid="{00000000-0005-0000-0000-00007B1B0000}"/>
    <cellStyle name="Normal 6 2 3 3 5 4 2" xfId="12762" xr:uid="{00000000-0005-0000-0000-00007C1B0000}"/>
    <cellStyle name="Normal 6 2 3 3 5 4 2 2" xfId="30115" xr:uid="{00000000-0005-0000-0000-00007D1B0000}"/>
    <cellStyle name="Normal 6 2 3 3 5 4 2 3" xfId="47461" xr:uid="{00000000-0005-0000-0000-00007E1B0000}"/>
    <cellStyle name="Normal 6 2 3 3 5 4 3" xfId="21442" xr:uid="{00000000-0005-0000-0000-00007F1B0000}"/>
    <cellStyle name="Normal 6 2 3 3 5 4 4" xfId="38788" xr:uid="{00000000-0005-0000-0000-0000801B0000}"/>
    <cellStyle name="Normal 6 2 3 3 5 5" xfId="9136" xr:uid="{00000000-0005-0000-0000-0000811B0000}"/>
    <cellStyle name="Normal 6 2 3 3 5 5 2" xfId="26489" xr:uid="{00000000-0005-0000-0000-0000821B0000}"/>
    <cellStyle name="Normal 6 2 3 3 5 5 3" xfId="43835" xr:uid="{00000000-0005-0000-0000-0000831B0000}"/>
    <cellStyle name="Normal 6 2 3 3 5 6" xfId="17816" xr:uid="{00000000-0005-0000-0000-0000841B0000}"/>
    <cellStyle name="Normal 6 2 3 3 5 7" xfId="35162" xr:uid="{00000000-0005-0000-0000-0000851B0000}"/>
    <cellStyle name="Normal 6 2 3 3 6" xfId="1884" xr:uid="{00000000-0005-0000-0000-0000861B0000}"/>
    <cellStyle name="Normal 6 2 3 3 6 2" xfId="7666" xr:uid="{00000000-0005-0000-0000-0000871B0000}"/>
    <cellStyle name="Normal 6 2 3 3 6 2 2" xfId="16339" xr:uid="{00000000-0005-0000-0000-0000881B0000}"/>
    <cellStyle name="Normal 6 2 3 3 6 2 2 2" xfId="33692" xr:uid="{00000000-0005-0000-0000-0000891B0000}"/>
    <cellStyle name="Normal 6 2 3 3 6 2 2 3" xfId="51038" xr:uid="{00000000-0005-0000-0000-00008A1B0000}"/>
    <cellStyle name="Normal 6 2 3 3 6 2 3" xfId="25019" xr:uid="{00000000-0005-0000-0000-00008B1B0000}"/>
    <cellStyle name="Normal 6 2 3 3 6 2 4" xfId="42365" xr:uid="{00000000-0005-0000-0000-00008C1B0000}"/>
    <cellStyle name="Normal 6 2 3 3 6 3" xfId="3697" xr:uid="{00000000-0005-0000-0000-00008D1B0000}"/>
    <cellStyle name="Normal 6 2 3 3 6 3 2" xfId="12370" xr:uid="{00000000-0005-0000-0000-00008E1B0000}"/>
    <cellStyle name="Normal 6 2 3 3 6 3 2 2" xfId="29723" xr:uid="{00000000-0005-0000-0000-00008F1B0000}"/>
    <cellStyle name="Normal 6 2 3 3 6 3 2 3" xfId="47069" xr:uid="{00000000-0005-0000-0000-0000901B0000}"/>
    <cellStyle name="Normal 6 2 3 3 6 3 3" xfId="21050" xr:uid="{00000000-0005-0000-0000-0000911B0000}"/>
    <cellStyle name="Normal 6 2 3 3 6 3 4" xfId="38396" xr:uid="{00000000-0005-0000-0000-0000921B0000}"/>
    <cellStyle name="Normal 6 2 3 3 6 4" xfId="10557" xr:uid="{00000000-0005-0000-0000-0000931B0000}"/>
    <cellStyle name="Normal 6 2 3 3 6 4 2" xfId="27910" xr:uid="{00000000-0005-0000-0000-0000941B0000}"/>
    <cellStyle name="Normal 6 2 3 3 6 4 3" xfId="45256" xr:uid="{00000000-0005-0000-0000-0000951B0000}"/>
    <cellStyle name="Normal 6 2 3 3 6 5" xfId="19237" xr:uid="{00000000-0005-0000-0000-0000961B0000}"/>
    <cellStyle name="Normal 6 2 3 3 6 6" xfId="36583" xr:uid="{00000000-0005-0000-0000-0000971B0000}"/>
    <cellStyle name="Normal 6 2 3 3 7" xfId="1198" xr:uid="{00000000-0005-0000-0000-0000981B0000}"/>
    <cellStyle name="Normal 6 2 3 3 7 2" xfId="6980" xr:uid="{00000000-0005-0000-0000-0000991B0000}"/>
    <cellStyle name="Normal 6 2 3 3 7 2 2" xfId="15653" xr:uid="{00000000-0005-0000-0000-00009A1B0000}"/>
    <cellStyle name="Normal 6 2 3 3 7 2 2 2" xfId="33006" xr:uid="{00000000-0005-0000-0000-00009B1B0000}"/>
    <cellStyle name="Normal 6 2 3 3 7 2 2 3" xfId="50352" xr:uid="{00000000-0005-0000-0000-00009C1B0000}"/>
    <cellStyle name="Normal 6 2 3 3 7 2 3" xfId="24333" xr:uid="{00000000-0005-0000-0000-00009D1B0000}"/>
    <cellStyle name="Normal 6 2 3 3 7 2 4" xfId="41679" xr:uid="{00000000-0005-0000-0000-00009E1B0000}"/>
    <cellStyle name="Normal 6 2 3 3 7 3" xfId="4824" xr:uid="{00000000-0005-0000-0000-00009F1B0000}"/>
    <cellStyle name="Normal 6 2 3 3 7 3 2" xfId="13497" xr:uid="{00000000-0005-0000-0000-0000A01B0000}"/>
    <cellStyle name="Normal 6 2 3 3 7 3 2 2" xfId="30850" xr:uid="{00000000-0005-0000-0000-0000A11B0000}"/>
    <cellStyle name="Normal 6 2 3 3 7 3 2 3" xfId="48196" xr:uid="{00000000-0005-0000-0000-0000A21B0000}"/>
    <cellStyle name="Normal 6 2 3 3 7 3 3" xfId="22177" xr:uid="{00000000-0005-0000-0000-0000A31B0000}"/>
    <cellStyle name="Normal 6 2 3 3 7 3 4" xfId="39523" xr:uid="{00000000-0005-0000-0000-0000A41B0000}"/>
    <cellStyle name="Normal 6 2 3 3 7 4" xfId="9871" xr:uid="{00000000-0005-0000-0000-0000A51B0000}"/>
    <cellStyle name="Normal 6 2 3 3 7 4 2" xfId="27224" xr:uid="{00000000-0005-0000-0000-0000A61B0000}"/>
    <cellStyle name="Normal 6 2 3 3 7 4 3" xfId="44570" xr:uid="{00000000-0005-0000-0000-0000A71B0000}"/>
    <cellStyle name="Normal 6 2 3 3 7 5" xfId="18551" xr:uid="{00000000-0005-0000-0000-0000A81B0000}"/>
    <cellStyle name="Normal 6 2 3 3 7 6" xfId="35897" xr:uid="{00000000-0005-0000-0000-0000A91B0000}"/>
    <cellStyle name="Normal 6 2 3 3 8" xfId="5853" xr:uid="{00000000-0005-0000-0000-0000AA1B0000}"/>
    <cellStyle name="Normal 6 2 3 3 8 2" xfId="14526" xr:uid="{00000000-0005-0000-0000-0000AB1B0000}"/>
    <cellStyle name="Normal 6 2 3 3 8 2 2" xfId="31879" xr:uid="{00000000-0005-0000-0000-0000AC1B0000}"/>
    <cellStyle name="Normal 6 2 3 3 8 2 3" xfId="49225" xr:uid="{00000000-0005-0000-0000-0000AD1B0000}"/>
    <cellStyle name="Normal 6 2 3 3 8 3" xfId="23206" xr:uid="{00000000-0005-0000-0000-0000AE1B0000}"/>
    <cellStyle name="Normal 6 2 3 3 8 4" xfId="40552" xr:uid="{00000000-0005-0000-0000-0000AF1B0000}"/>
    <cellStyle name="Normal 6 2 3 3 9" xfId="3011" xr:uid="{00000000-0005-0000-0000-0000B01B0000}"/>
    <cellStyle name="Normal 6 2 3 3 9 2" xfId="11684" xr:uid="{00000000-0005-0000-0000-0000B11B0000}"/>
    <cellStyle name="Normal 6 2 3 3 9 2 2" xfId="29037" xr:uid="{00000000-0005-0000-0000-0000B21B0000}"/>
    <cellStyle name="Normal 6 2 3 3 9 2 3" xfId="46383" xr:uid="{00000000-0005-0000-0000-0000B31B0000}"/>
    <cellStyle name="Normal 6 2 3 3 9 3" xfId="20364" xr:uid="{00000000-0005-0000-0000-0000B41B0000}"/>
    <cellStyle name="Normal 6 2 3 3 9 4" xfId="37710" xr:uid="{00000000-0005-0000-0000-0000B51B0000}"/>
    <cellStyle name="Normal 6 2 3 4" xfId="169" xr:uid="{00000000-0005-0000-0000-0000B61B0000}"/>
    <cellStyle name="Normal 6 2 3 4 10" xfId="17522" xr:uid="{00000000-0005-0000-0000-0000B71B0000}"/>
    <cellStyle name="Normal 6 2 3 4 11" xfId="34868" xr:uid="{00000000-0005-0000-0000-0000B81B0000}"/>
    <cellStyle name="Normal 6 2 3 4 2" xfId="659" xr:uid="{00000000-0005-0000-0000-0000B91B0000}"/>
    <cellStyle name="Normal 6 2 3 4 2 2" xfId="2472" xr:uid="{00000000-0005-0000-0000-0000BA1B0000}"/>
    <cellStyle name="Normal 6 2 3 4 2 2 2" xfId="8254" xr:uid="{00000000-0005-0000-0000-0000BB1B0000}"/>
    <cellStyle name="Normal 6 2 3 4 2 2 2 2" xfId="16927" xr:uid="{00000000-0005-0000-0000-0000BC1B0000}"/>
    <cellStyle name="Normal 6 2 3 4 2 2 2 2 2" xfId="34280" xr:uid="{00000000-0005-0000-0000-0000BD1B0000}"/>
    <cellStyle name="Normal 6 2 3 4 2 2 2 2 3" xfId="51626" xr:uid="{00000000-0005-0000-0000-0000BE1B0000}"/>
    <cellStyle name="Normal 6 2 3 4 2 2 2 3" xfId="25607" xr:uid="{00000000-0005-0000-0000-0000BF1B0000}"/>
    <cellStyle name="Normal 6 2 3 4 2 2 2 4" xfId="42953" xr:uid="{00000000-0005-0000-0000-0000C01B0000}"/>
    <cellStyle name="Normal 6 2 3 4 2 2 3" xfId="4285" xr:uid="{00000000-0005-0000-0000-0000C11B0000}"/>
    <cellStyle name="Normal 6 2 3 4 2 2 3 2" xfId="12958" xr:uid="{00000000-0005-0000-0000-0000C21B0000}"/>
    <cellStyle name="Normal 6 2 3 4 2 2 3 2 2" xfId="30311" xr:uid="{00000000-0005-0000-0000-0000C31B0000}"/>
    <cellStyle name="Normal 6 2 3 4 2 2 3 2 3" xfId="47657" xr:uid="{00000000-0005-0000-0000-0000C41B0000}"/>
    <cellStyle name="Normal 6 2 3 4 2 2 3 3" xfId="21638" xr:uid="{00000000-0005-0000-0000-0000C51B0000}"/>
    <cellStyle name="Normal 6 2 3 4 2 2 3 4" xfId="38984" xr:uid="{00000000-0005-0000-0000-0000C61B0000}"/>
    <cellStyle name="Normal 6 2 3 4 2 2 4" xfId="11145" xr:uid="{00000000-0005-0000-0000-0000C71B0000}"/>
    <cellStyle name="Normal 6 2 3 4 2 2 4 2" xfId="28498" xr:uid="{00000000-0005-0000-0000-0000C81B0000}"/>
    <cellStyle name="Normal 6 2 3 4 2 2 4 3" xfId="45844" xr:uid="{00000000-0005-0000-0000-0000C91B0000}"/>
    <cellStyle name="Normal 6 2 3 4 2 2 5" xfId="19825" xr:uid="{00000000-0005-0000-0000-0000CA1B0000}"/>
    <cellStyle name="Normal 6 2 3 4 2 2 6" xfId="37171" xr:uid="{00000000-0005-0000-0000-0000CB1B0000}"/>
    <cellStyle name="Normal 6 2 3 4 2 3" xfId="1394" xr:uid="{00000000-0005-0000-0000-0000CC1B0000}"/>
    <cellStyle name="Normal 6 2 3 4 2 3 2" xfId="7176" xr:uid="{00000000-0005-0000-0000-0000CD1B0000}"/>
    <cellStyle name="Normal 6 2 3 4 2 3 2 2" xfId="15849" xr:uid="{00000000-0005-0000-0000-0000CE1B0000}"/>
    <cellStyle name="Normal 6 2 3 4 2 3 2 2 2" xfId="33202" xr:uid="{00000000-0005-0000-0000-0000CF1B0000}"/>
    <cellStyle name="Normal 6 2 3 4 2 3 2 2 3" xfId="50548" xr:uid="{00000000-0005-0000-0000-0000D01B0000}"/>
    <cellStyle name="Normal 6 2 3 4 2 3 2 3" xfId="24529" xr:uid="{00000000-0005-0000-0000-0000D11B0000}"/>
    <cellStyle name="Normal 6 2 3 4 2 3 2 4" xfId="41875" xr:uid="{00000000-0005-0000-0000-0000D21B0000}"/>
    <cellStyle name="Normal 6 2 3 4 2 3 3" xfId="5020" xr:uid="{00000000-0005-0000-0000-0000D31B0000}"/>
    <cellStyle name="Normal 6 2 3 4 2 3 3 2" xfId="13693" xr:uid="{00000000-0005-0000-0000-0000D41B0000}"/>
    <cellStyle name="Normal 6 2 3 4 2 3 3 2 2" xfId="31046" xr:uid="{00000000-0005-0000-0000-0000D51B0000}"/>
    <cellStyle name="Normal 6 2 3 4 2 3 3 2 3" xfId="48392" xr:uid="{00000000-0005-0000-0000-0000D61B0000}"/>
    <cellStyle name="Normal 6 2 3 4 2 3 3 3" xfId="22373" xr:uid="{00000000-0005-0000-0000-0000D71B0000}"/>
    <cellStyle name="Normal 6 2 3 4 2 3 3 4" xfId="39719" xr:uid="{00000000-0005-0000-0000-0000D81B0000}"/>
    <cellStyle name="Normal 6 2 3 4 2 3 4" xfId="10067" xr:uid="{00000000-0005-0000-0000-0000D91B0000}"/>
    <cellStyle name="Normal 6 2 3 4 2 3 4 2" xfId="27420" xr:uid="{00000000-0005-0000-0000-0000DA1B0000}"/>
    <cellStyle name="Normal 6 2 3 4 2 3 4 3" xfId="44766" xr:uid="{00000000-0005-0000-0000-0000DB1B0000}"/>
    <cellStyle name="Normal 6 2 3 4 2 3 5" xfId="18747" xr:uid="{00000000-0005-0000-0000-0000DC1B0000}"/>
    <cellStyle name="Normal 6 2 3 4 2 3 6" xfId="36093" xr:uid="{00000000-0005-0000-0000-0000DD1B0000}"/>
    <cellStyle name="Normal 6 2 3 4 2 4" xfId="6441" xr:uid="{00000000-0005-0000-0000-0000DE1B0000}"/>
    <cellStyle name="Normal 6 2 3 4 2 4 2" xfId="15114" xr:uid="{00000000-0005-0000-0000-0000DF1B0000}"/>
    <cellStyle name="Normal 6 2 3 4 2 4 2 2" xfId="32467" xr:uid="{00000000-0005-0000-0000-0000E01B0000}"/>
    <cellStyle name="Normal 6 2 3 4 2 4 2 3" xfId="49813" xr:uid="{00000000-0005-0000-0000-0000E11B0000}"/>
    <cellStyle name="Normal 6 2 3 4 2 4 3" xfId="23794" xr:uid="{00000000-0005-0000-0000-0000E21B0000}"/>
    <cellStyle name="Normal 6 2 3 4 2 4 4" xfId="41140" xr:uid="{00000000-0005-0000-0000-0000E31B0000}"/>
    <cellStyle name="Normal 6 2 3 4 2 5" xfId="3207" xr:uid="{00000000-0005-0000-0000-0000E41B0000}"/>
    <cellStyle name="Normal 6 2 3 4 2 5 2" xfId="11880" xr:uid="{00000000-0005-0000-0000-0000E51B0000}"/>
    <cellStyle name="Normal 6 2 3 4 2 5 2 2" xfId="29233" xr:uid="{00000000-0005-0000-0000-0000E61B0000}"/>
    <cellStyle name="Normal 6 2 3 4 2 5 2 3" xfId="46579" xr:uid="{00000000-0005-0000-0000-0000E71B0000}"/>
    <cellStyle name="Normal 6 2 3 4 2 5 3" xfId="20560" xr:uid="{00000000-0005-0000-0000-0000E81B0000}"/>
    <cellStyle name="Normal 6 2 3 4 2 5 4" xfId="37906" xr:uid="{00000000-0005-0000-0000-0000E91B0000}"/>
    <cellStyle name="Normal 6 2 3 4 2 6" xfId="9332" xr:uid="{00000000-0005-0000-0000-0000EA1B0000}"/>
    <cellStyle name="Normal 6 2 3 4 2 6 2" xfId="26685" xr:uid="{00000000-0005-0000-0000-0000EB1B0000}"/>
    <cellStyle name="Normal 6 2 3 4 2 6 3" xfId="44031" xr:uid="{00000000-0005-0000-0000-0000EC1B0000}"/>
    <cellStyle name="Normal 6 2 3 4 2 7" xfId="18012" xr:uid="{00000000-0005-0000-0000-0000ED1B0000}"/>
    <cellStyle name="Normal 6 2 3 4 2 8" xfId="35358" xr:uid="{00000000-0005-0000-0000-0000EE1B0000}"/>
    <cellStyle name="Normal 6 2 3 4 3" xfId="904" xr:uid="{00000000-0005-0000-0000-0000EF1B0000}"/>
    <cellStyle name="Normal 6 2 3 4 3 2" xfId="2717" xr:uid="{00000000-0005-0000-0000-0000F01B0000}"/>
    <cellStyle name="Normal 6 2 3 4 3 2 2" xfId="8499" xr:uid="{00000000-0005-0000-0000-0000F11B0000}"/>
    <cellStyle name="Normal 6 2 3 4 3 2 2 2" xfId="17172" xr:uid="{00000000-0005-0000-0000-0000F21B0000}"/>
    <cellStyle name="Normal 6 2 3 4 3 2 2 2 2" xfId="34525" xr:uid="{00000000-0005-0000-0000-0000F31B0000}"/>
    <cellStyle name="Normal 6 2 3 4 3 2 2 2 3" xfId="51871" xr:uid="{00000000-0005-0000-0000-0000F41B0000}"/>
    <cellStyle name="Normal 6 2 3 4 3 2 2 3" xfId="25852" xr:uid="{00000000-0005-0000-0000-0000F51B0000}"/>
    <cellStyle name="Normal 6 2 3 4 3 2 2 4" xfId="43198" xr:uid="{00000000-0005-0000-0000-0000F61B0000}"/>
    <cellStyle name="Normal 6 2 3 4 3 2 3" xfId="4530" xr:uid="{00000000-0005-0000-0000-0000F71B0000}"/>
    <cellStyle name="Normal 6 2 3 4 3 2 3 2" xfId="13203" xr:uid="{00000000-0005-0000-0000-0000F81B0000}"/>
    <cellStyle name="Normal 6 2 3 4 3 2 3 2 2" xfId="30556" xr:uid="{00000000-0005-0000-0000-0000F91B0000}"/>
    <cellStyle name="Normal 6 2 3 4 3 2 3 2 3" xfId="47902" xr:uid="{00000000-0005-0000-0000-0000FA1B0000}"/>
    <cellStyle name="Normal 6 2 3 4 3 2 3 3" xfId="21883" xr:uid="{00000000-0005-0000-0000-0000FB1B0000}"/>
    <cellStyle name="Normal 6 2 3 4 3 2 3 4" xfId="39229" xr:uid="{00000000-0005-0000-0000-0000FC1B0000}"/>
    <cellStyle name="Normal 6 2 3 4 3 2 4" xfId="11390" xr:uid="{00000000-0005-0000-0000-0000FD1B0000}"/>
    <cellStyle name="Normal 6 2 3 4 3 2 4 2" xfId="28743" xr:uid="{00000000-0005-0000-0000-0000FE1B0000}"/>
    <cellStyle name="Normal 6 2 3 4 3 2 4 3" xfId="46089" xr:uid="{00000000-0005-0000-0000-0000FF1B0000}"/>
    <cellStyle name="Normal 6 2 3 4 3 2 5" xfId="20070" xr:uid="{00000000-0005-0000-0000-0000001C0000}"/>
    <cellStyle name="Normal 6 2 3 4 3 2 6" xfId="37416" xr:uid="{00000000-0005-0000-0000-0000011C0000}"/>
    <cellStyle name="Normal 6 2 3 4 3 3" xfId="1639" xr:uid="{00000000-0005-0000-0000-0000021C0000}"/>
    <cellStyle name="Normal 6 2 3 4 3 3 2" xfId="7421" xr:uid="{00000000-0005-0000-0000-0000031C0000}"/>
    <cellStyle name="Normal 6 2 3 4 3 3 2 2" xfId="16094" xr:uid="{00000000-0005-0000-0000-0000041C0000}"/>
    <cellStyle name="Normal 6 2 3 4 3 3 2 2 2" xfId="33447" xr:uid="{00000000-0005-0000-0000-0000051C0000}"/>
    <cellStyle name="Normal 6 2 3 4 3 3 2 2 3" xfId="50793" xr:uid="{00000000-0005-0000-0000-0000061C0000}"/>
    <cellStyle name="Normal 6 2 3 4 3 3 2 3" xfId="24774" xr:uid="{00000000-0005-0000-0000-0000071C0000}"/>
    <cellStyle name="Normal 6 2 3 4 3 3 2 4" xfId="42120" xr:uid="{00000000-0005-0000-0000-0000081C0000}"/>
    <cellStyle name="Normal 6 2 3 4 3 3 3" xfId="5265" xr:uid="{00000000-0005-0000-0000-0000091C0000}"/>
    <cellStyle name="Normal 6 2 3 4 3 3 3 2" xfId="13938" xr:uid="{00000000-0005-0000-0000-00000A1C0000}"/>
    <cellStyle name="Normal 6 2 3 4 3 3 3 2 2" xfId="31291" xr:uid="{00000000-0005-0000-0000-00000B1C0000}"/>
    <cellStyle name="Normal 6 2 3 4 3 3 3 2 3" xfId="48637" xr:uid="{00000000-0005-0000-0000-00000C1C0000}"/>
    <cellStyle name="Normal 6 2 3 4 3 3 3 3" xfId="22618" xr:uid="{00000000-0005-0000-0000-00000D1C0000}"/>
    <cellStyle name="Normal 6 2 3 4 3 3 3 4" xfId="39964" xr:uid="{00000000-0005-0000-0000-00000E1C0000}"/>
    <cellStyle name="Normal 6 2 3 4 3 3 4" xfId="10312" xr:uid="{00000000-0005-0000-0000-00000F1C0000}"/>
    <cellStyle name="Normal 6 2 3 4 3 3 4 2" xfId="27665" xr:uid="{00000000-0005-0000-0000-0000101C0000}"/>
    <cellStyle name="Normal 6 2 3 4 3 3 4 3" xfId="45011" xr:uid="{00000000-0005-0000-0000-0000111C0000}"/>
    <cellStyle name="Normal 6 2 3 4 3 3 5" xfId="18992" xr:uid="{00000000-0005-0000-0000-0000121C0000}"/>
    <cellStyle name="Normal 6 2 3 4 3 3 6" xfId="36338" xr:uid="{00000000-0005-0000-0000-0000131C0000}"/>
    <cellStyle name="Normal 6 2 3 4 3 4" xfId="6686" xr:uid="{00000000-0005-0000-0000-0000141C0000}"/>
    <cellStyle name="Normal 6 2 3 4 3 4 2" xfId="15359" xr:uid="{00000000-0005-0000-0000-0000151C0000}"/>
    <cellStyle name="Normal 6 2 3 4 3 4 2 2" xfId="32712" xr:uid="{00000000-0005-0000-0000-0000161C0000}"/>
    <cellStyle name="Normal 6 2 3 4 3 4 2 3" xfId="50058" xr:uid="{00000000-0005-0000-0000-0000171C0000}"/>
    <cellStyle name="Normal 6 2 3 4 3 4 3" xfId="24039" xr:uid="{00000000-0005-0000-0000-0000181C0000}"/>
    <cellStyle name="Normal 6 2 3 4 3 4 4" xfId="41385" xr:uid="{00000000-0005-0000-0000-0000191C0000}"/>
    <cellStyle name="Normal 6 2 3 4 3 5" xfId="3452" xr:uid="{00000000-0005-0000-0000-00001A1C0000}"/>
    <cellStyle name="Normal 6 2 3 4 3 5 2" xfId="12125" xr:uid="{00000000-0005-0000-0000-00001B1C0000}"/>
    <cellStyle name="Normal 6 2 3 4 3 5 2 2" xfId="29478" xr:uid="{00000000-0005-0000-0000-00001C1C0000}"/>
    <cellStyle name="Normal 6 2 3 4 3 5 2 3" xfId="46824" xr:uid="{00000000-0005-0000-0000-00001D1C0000}"/>
    <cellStyle name="Normal 6 2 3 4 3 5 3" xfId="20805" xr:uid="{00000000-0005-0000-0000-00001E1C0000}"/>
    <cellStyle name="Normal 6 2 3 4 3 5 4" xfId="38151" xr:uid="{00000000-0005-0000-0000-00001F1C0000}"/>
    <cellStyle name="Normal 6 2 3 4 3 6" xfId="9577" xr:uid="{00000000-0005-0000-0000-0000201C0000}"/>
    <cellStyle name="Normal 6 2 3 4 3 6 2" xfId="26930" xr:uid="{00000000-0005-0000-0000-0000211C0000}"/>
    <cellStyle name="Normal 6 2 3 4 3 6 3" xfId="44276" xr:uid="{00000000-0005-0000-0000-0000221C0000}"/>
    <cellStyle name="Normal 6 2 3 4 3 7" xfId="18257" xr:uid="{00000000-0005-0000-0000-0000231C0000}"/>
    <cellStyle name="Normal 6 2 3 4 3 8" xfId="35603" xr:uid="{00000000-0005-0000-0000-0000241C0000}"/>
    <cellStyle name="Normal 6 2 3 4 4" xfId="414" xr:uid="{00000000-0005-0000-0000-0000251C0000}"/>
    <cellStyle name="Normal 6 2 3 4 4 2" xfId="2227" xr:uid="{00000000-0005-0000-0000-0000261C0000}"/>
    <cellStyle name="Normal 6 2 3 4 4 2 2" xfId="8009" xr:uid="{00000000-0005-0000-0000-0000271C0000}"/>
    <cellStyle name="Normal 6 2 3 4 4 2 2 2" xfId="16682" xr:uid="{00000000-0005-0000-0000-0000281C0000}"/>
    <cellStyle name="Normal 6 2 3 4 4 2 2 2 2" xfId="34035" xr:uid="{00000000-0005-0000-0000-0000291C0000}"/>
    <cellStyle name="Normal 6 2 3 4 4 2 2 2 3" xfId="51381" xr:uid="{00000000-0005-0000-0000-00002A1C0000}"/>
    <cellStyle name="Normal 6 2 3 4 4 2 2 3" xfId="25362" xr:uid="{00000000-0005-0000-0000-00002B1C0000}"/>
    <cellStyle name="Normal 6 2 3 4 4 2 2 4" xfId="42708" xr:uid="{00000000-0005-0000-0000-00002C1C0000}"/>
    <cellStyle name="Normal 6 2 3 4 4 2 3" xfId="5510" xr:uid="{00000000-0005-0000-0000-00002D1C0000}"/>
    <cellStyle name="Normal 6 2 3 4 4 2 3 2" xfId="14183" xr:uid="{00000000-0005-0000-0000-00002E1C0000}"/>
    <cellStyle name="Normal 6 2 3 4 4 2 3 2 2" xfId="31536" xr:uid="{00000000-0005-0000-0000-00002F1C0000}"/>
    <cellStyle name="Normal 6 2 3 4 4 2 3 2 3" xfId="48882" xr:uid="{00000000-0005-0000-0000-0000301C0000}"/>
    <cellStyle name="Normal 6 2 3 4 4 2 3 3" xfId="22863" xr:uid="{00000000-0005-0000-0000-0000311C0000}"/>
    <cellStyle name="Normal 6 2 3 4 4 2 3 4" xfId="40209" xr:uid="{00000000-0005-0000-0000-0000321C0000}"/>
    <cellStyle name="Normal 6 2 3 4 4 2 4" xfId="10900" xr:uid="{00000000-0005-0000-0000-0000331C0000}"/>
    <cellStyle name="Normal 6 2 3 4 4 2 4 2" xfId="28253" xr:uid="{00000000-0005-0000-0000-0000341C0000}"/>
    <cellStyle name="Normal 6 2 3 4 4 2 4 3" xfId="45599" xr:uid="{00000000-0005-0000-0000-0000351C0000}"/>
    <cellStyle name="Normal 6 2 3 4 4 2 5" xfId="19580" xr:uid="{00000000-0005-0000-0000-0000361C0000}"/>
    <cellStyle name="Normal 6 2 3 4 4 2 6" xfId="36926" xr:uid="{00000000-0005-0000-0000-0000371C0000}"/>
    <cellStyle name="Normal 6 2 3 4 4 3" xfId="6196" xr:uid="{00000000-0005-0000-0000-0000381C0000}"/>
    <cellStyle name="Normal 6 2 3 4 4 3 2" xfId="14869" xr:uid="{00000000-0005-0000-0000-0000391C0000}"/>
    <cellStyle name="Normal 6 2 3 4 4 3 2 2" xfId="32222" xr:uid="{00000000-0005-0000-0000-00003A1C0000}"/>
    <cellStyle name="Normal 6 2 3 4 4 3 2 3" xfId="49568" xr:uid="{00000000-0005-0000-0000-00003B1C0000}"/>
    <cellStyle name="Normal 6 2 3 4 4 3 3" xfId="23549" xr:uid="{00000000-0005-0000-0000-00003C1C0000}"/>
    <cellStyle name="Normal 6 2 3 4 4 3 4" xfId="40895" xr:uid="{00000000-0005-0000-0000-00003D1C0000}"/>
    <cellStyle name="Normal 6 2 3 4 4 4" xfId="4040" xr:uid="{00000000-0005-0000-0000-00003E1C0000}"/>
    <cellStyle name="Normal 6 2 3 4 4 4 2" xfId="12713" xr:uid="{00000000-0005-0000-0000-00003F1C0000}"/>
    <cellStyle name="Normal 6 2 3 4 4 4 2 2" xfId="30066" xr:uid="{00000000-0005-0000-0000-0000401C0000}"/>
    <cellStyle name="Normal 6 2 3 4 4 4 2 3" xfId="47412" xr:uid="{00000000-0005-0000-0000-0000411C0000}"/>
    <cellStyle name="Normal 6 2 3 4 4 4 3" xfId="21393" xr:uid="{00000000-0005-0000-0000-0000421C0000}"/>
    <cellStyle name="Normal 6 2 3 4 4 4 4" xfId="38739" xr:uid="{00000000-0005-0000-0000-0000431C0000}"/>
    <cellStyle name="Normal 6 2 3 4 4 5" xfId="9087" xr:uid="{00000000-0005-0000-0000-0000441C0000}"/>
    <cellStyle name="Normal 6 2 3 4 4 5 2" xfId="26440" xr:uid="{00000000-0005-0000-0000-0000451C0000}"/>
    <cellStyle name="Normal 6 2 3 4 4 5 3" xfId="43786" xr:uid="{00000000-0005-0000-0000-0000461C0000}"/>
    <cellStyle name="Normal 6 2 3 4 4 6" xfId="17767" xr:uid="{00000000-0005-0000-0000-0000471C0000}"/>
    <cellStyle name="Normal 6 2 3 4 4 7" xfId="35113" xr:uid="{00000000-0005-0000-0000-0000481C0000}"/>
    <cellStyle name="Normal 6 2 3 4 5" xfId="1982" xr:uid="{00000000-0005-0000-0000-0000491C0000}"/>
    <cellStyle name="Normal 6 2 3 4 5 2" xfId="7764" xr:uid="{00000000-0005-0000-0000-00004A1C0000}"/>
    <cellStyle name="Normal 6 2 3 4 5 2 2" xfId="16437" xr:uid="{00000000-0005-0000-0000-00004B1C0000}"/>
    <cellStyle name="Normal 6 2 3 4 5 2 2 2" xfId="33790" xr:uid="{00000000-0005-0000-0000-00004C1C0000}"/>
    <cellStyle name="Normal 6 2 3 4 5 2 2 3" xfId="51136" xr:uid="{00000000-0005-0000-0000-00004D1C0000}"/>
    <cellStyle name="Normal 6 2 3 4 5 2 3" xfId="25117" xr:uid="{00000000-0005-0000-0000-00004E1C0000}"/>
    <cellStyle name="Normal 6 2 3 4 5 2 4" xfId="42463" xr:uid="{00000000-0005-0000-0000-00004F1C0000}"/>
    <cellStyle name="Normal 6 2 3 4 5 3" xfId="3795" xr:uid="{00000000-0005-0000-0000-0000501C0000}"/>
    <cellStyle name="Normal 6 2 3 4 5 3 2" xfId="12468" xr:uid="{00000000-0005-0000-0000-0000511C0000}"/>
    <cellStyle name="Normal 6 2 3 4 5 3 2 2" xfId="29821" xr:uid="{00000000-0005-0000-0000-0000521C0000}"/>
    <cellStyle name="Normal 6 2 3 4 5 3 2 3" xfId="47167" xr:uid="{00000000-0005-0000-0000-0000531C0000}"/>
    <cellStyle name="Normal 6 2 3 4 5 3 3" xfId="21148" xr:uid="{00000000-0005-0000-0000-0000541C0000}"/>
    <cellStyle name="Normal 6 2 3 4 5 3 4" xfId="38494" xr:uid="{00000000-0005-0000-0000-0000551C0000}"/>
    <cellStyle name="Normal 6 2 3 4 5 4" xfId="10655" xr:uid="{00000000-0005-0000-0000-0000561C0000}"/>
    <cellStyle name="Normal 6 2 3 4 5 4 2" xfId="28008" xr:uid="{00000000-0005-0000-0000-0000571C0000}"/>
    <cellStyle name="Normal 6 2 3 4 5 4 3" xfId="45354" xr:uid="{00000000-0005-0000-0000-0000581C0000}"/>
    <cellStyle name="Normal 6 2 3 4 5 5" xfId="19335" xr:uid="{00000000-0005-0000-0000-0000591C0000}"/>
    <cellStyle name="Normal 6 2 3 4 5 6" xfId="36681" xr:uid="{00000000-0005-0000-0000-00005A1C0000}"/>
    <cellStyle name="Normal 6 2 3 4 6" xfId="1149" xr:uid="{00000000-0005-0000-0000-00005B1C0000}"/>
    <cellStyle name="Normal 6 2 3 4 6 2" xfId="6931" xr:uid="{00000000-0005-0000-0000-00005C1C0000}"/>
    <cellStyle name="Normal 6 2 3 4 6 2 2" xfId="15604" xr:uid="{00000000-0005-0000-0000-00005D1C0000}"/>
    <cellStyle name="Normal 6 2 3 4 6 2 2 2" xfId="32957" xr:uid="{00000000-0005-0000-0000-00005E1C0000}"/>
    <cellStyle name="Normal 6 2 3 4 6 2 2 3" xfId="50303" xr:uid="{00000000-0005-0000-0000-00005F1C0000}"/>
    <cellStyle name="Normal 6 2 3 4 6 2 3" xfId="24284" xr:uid="{00000000-0005-0000-0000-0000601C0000}"/>
    <cellStyle name="Normal 6 2 3 4 6 2 4" xfId="41630" xr:uid="{00000000-0005-0000-0000-0000611C0000}"/>
    <cellStyle name="Normal 6 2 3 4 6 3" xfId="4775" xr:uid="{00000000-0005-0000-0000-0000621C0000}"/>
    <cellStyle name="Normal 6 2 3 4 6 3 2" xfId="13448" xr:uid="{00000000-0005-0000-0000-0000631C0000}"/>
    <cellStyle name="Normal 6 2 3 4 6 3 2 2" xfId="30801" xr:uid="{00000000-0005-0000-0000-0000641C0000}"/>
    <cellStyle name="Normal 6 2 3 4 6 3 2 3" xfId="48147" xr:uid="{00000000-0005-0000-0000-0000651C0000}"/>
    <cellStyle name="Normal 6 2 3 4 6 3 3" xfId="22128" xr:uid="{00000000-0005-0000-0000-0000661C0000}"/>
    <cellStyle name="Normal 6 2 3 4 6 3 4" xfId="39474" xr:uid="{00000000-0005-0000-0000-0000671C0000}"/>
    <cellStyle name="Normal 6 2 3 4 6 4" xfId="9822" xr:uid="{00000000-0005-0000-0000-0000681C0000}"/>
    <cellStyle name="Normal 6 2 3 4 6 4 2" xfId="27175" xr:uid="{00000000-0005-0000-0000-0000691C0000}"/>
    <cellStyle name="Normal 6 2 3 4 6 4 3" xfId="44521" xr:uid="{00000000-0005-0000-0000-00006A1C0000}"/>
    <cellStyle name="Normal 6 2 3 4 6 5" xfId="18502" xr:uid="{00000000-0005-0000-0000-00006B1C0000}"/>
    <cellStyle name="Normal 6 2 3 4 6 6" xfId="35848" xr:uid="{00000000-0005-0000-0000-00006C1C0000}"/>
    <cellStyle name="Normal 6 2 3 4 7" xfId="5951" xr:uid="{00000000-0005-0000-0000-00006D1C0000}"/>
    <cellStyle name="Normal 6 2 3 4 7 2" xfId="14624" xr:uid="{00000000-0005-0000-0000-00006E1C0000}"/>
    <cellStyle name="Normal 6 2 3 4 7 2 2" xfId="31977" xr:uid="{00000000-0005-0000-0000-00006F1C0000}"/>
    <cellStyle name="Normal 6 2 3 4 7 2 3" xfId="49323" xr:uid="{00000000-0005-0000-0000-0000701C0000}"/>
    <cellStyle name="Normal 6 2 3 4 7 3" xfId="23304" xr:uid="{00000000-0005-0000-0000-0000711C0000}"/>
    <cellStyle name="Normal 6 2 3 4 7 4" xfId="40650" xr:uid="{00000000-0005-0000-0000-0000721C0000}"/>
    <cellStyle name="Normal 6 2 3 4 8" xfId="2962" xr:uid="{00000000-0005-0000-0000-0000731C0000}"/>
    <cellStyle name="Normal 6 2 3 4 8 2" xfId="11635" xr:uid="{00000000-0005-0000-0000-0000741C0000}"/>
    <cellStyle name="Normal 6 2 3 4 8 2 2" xfId="28988" xr:uid="{00000000-0005-0000-0000-0000751C0000}"/>
    <cellStyle name="Normal 6 2 3 4 8 2 3" xfId="46334" xr:uid="{00000000-0005-0000-0000-0000761C0000}"/>
    <cellStyle name="Normal 6 2 3 4 8 3" xfId="20315" xr:uid="{00000000-0005-0000-0000-0000771C0000}"/>
    <cellStyle name="Normal 6 2 3 4 8 4" xfId="37661" xr:uid="{00000000-0005-0000-0000-0000781C0000}"/>
    <cellStyle name="Normal 6 2 3 4 9" xfId="8842" xr:uid="{00000000-0005-0000-0000-0000791C0000}"/>
    <cellStyle name="Normal 6 2 3 4 9 2" xfId="26195" xr:uid="{00000000-0005-0000-0000-00007A1C0000}"/>
    <cellStyle name="Normal 6 2 3 4 9 3" xfId="43541" xr:uid="{00000000-0005-0000-0000-00007B1C0000}"/>
    <cellStyle name="Normal 6 2 3 5" xfId="267" xr:uid="{00000000-0005-0000-0000-00007C1C0000}"/>
    <cellStyle name="Normal 6 2 3 5 10" xfId="34966" xr:uid="{00000000-0005-0000-0000-00007D1C0000}"/>
    <cellStyle name="Normal 6 2 3 5 2" xfId="1002" xr:uid="{00000000-0005-0000-0000-00007E1C0000}"/>
    <cellStyle name="Normal 6 2 3 5 2 2" xfId="2815" xr:uid="{00000000-0005-0000-0000-00007F1C0000}"/>
    <cellStyle name="Normal 6 2 3 5 2 2 2" xfId="8597" xr:uid="{00000000-0005-0000-0000-0000801C0000}"/>
    <cellStyle name="Normal 6 2 3 5 2 2 2 2" xfId="17270" xr:uid="{00000000-0005-0000-0000-0000811C0000}"/>
    <cellStyle name="Normal 6 2 3 5 2 2 2 2 2" xfId="34623" xr:uid="{00000000-0005-0000-0000-0000821C0000}"/>
    <cellStyle name="Normal 6 2 3 5 2 2 2 2 3" xfId="51969" xr:uid="{00000000-0005-0000-0000-0000831C0000}"/>
    <cellStyle name="Normal 6 2 3 5 2 2 2 3" xfId="25950" xr:uid="{00000000-0005-0000-0000-0000841C0000}"/>
    <cellStyle name="Normal 6 2 3 5 2 2 2 4" xfId="43296" xr:uid="{00000000-0005-0000-0000-0000851C0000}"/>
    <cellStyle name="Normal 6 2 3 5 2 2 3" xfId="4628" xr:uid="{00000000-0005-0000-0000-0000861C0000}"/>
    <cellStyle name="Normal 6 2 3 5 2 2 3 2" xfId="13301" xr:uid="{00000000-0005-0000-0000-0000871C0000}"/>
    <cellStyle name="Normal 6 2 3 5 2 2 3 2 2" xfId="30654" xr:uid="{00000000-0005-0000-0000-0000881C0000}"/>
    <cellStyle name="Normal 6 2 3 5 2 2 3 2 3" xfId="48000" xr:uid="{00000000-0005-0000-0000-0000891C0000}"/>
    <cellStyle name="Normal 6 2 3 5 2 2 3 3" xfId="21981" xr:uid="{00000000-0005-0000-0000-00008A1C0000}"/>
    <cellStyle name="Normal 6 2 3 5 2 2 3 4" xfId="39327" xr:uid="{00000000-0005-0000-0000-00008B1C0000}"/>
    <cellStyle name="Normal 6 2 3 5 2 2 4" xfId="11488" xr:uid="{00000000-0005-0000-0000-00008C1C0000}"/>
    <cellStyle name="Normal 6 2 3 5 2 2 4 2" xfId="28841" xr:uid="{00000000-0005-0000-0000-00008D1C0000}"/>
    <cellStyle name="Normal 6 2 3 5 2 2 4 3" xfId="46187" xr:uid="{00000000-0005-0000-0000-00008E1C0000}"/>
    <cellStyle name="Normal 6 2 3 5 2 2 5" xfId="20168" xr:uid="{00000000-0005-0000-0000-00008F1C0000}"/>
    <cellStyle name="Normal 6 2 3 5 2 2 6" xfId="37514" xr:uid="{00000000-0005-0000-0000-0000901C0000}"/>
    <cellStyle name="Normal 6 2 3 5 2 3" xfId="1737" xr:uid="{00000000-0005-0000-0000-0000911C0000}"/>
    <cellStyle name="Normal 6 2 3 5 2 3 2" xfId="7519" xr:uid="{00000000-0005-0000-0000-0000921C0000}"/>
    <cellStyle name="Normal 6 2 3 5 2 3 2 2" xfId="16192" xr:uid="{00000000-0005-0000-0000-0000931C0000}"/>
    <cellStyle name="Normal 6 2 3 5 2 3 2 2 2" xfId="33545" xr:uid="{00000000-0005-0000-0000-0000941C0000}"/>
    <cellStyle name="Normal 6 2 3 5 2 3 2 2 3" xfId="50891" xr:uid="{00000000-0005-0000-0000-0000951C0000}"/>
    <cellStyle name="Normal 6 2 3 5 2 3 2 3" xfId="24872" xr:uid="{00000000-0005-0000-0000-0000961C0000}"/>
    <cellStyle name="Normal 6 2 3 5 2 3 2 4" xfId="42218" xr:uid="{00000000-0005-0000-0000-0000971C0000}"/>
    <cellStyle name="Normal 6 2 3 5 2 3 3" xfId="5363" xr:uid="{00000000-0005-0000-0000-0000981C0000}"/>
    <cellStyle name="Normal 6 2 3 5 2 3 3 2" xfId="14036" xr:uid="{00000000-0005-0000-0000-0000991C0000}"/>
    <cellStyle name="Normal 6 2 3 5 2 3 3 2 2" xfId="31389" xr:uid="{00000000-0005-0000-0000-00009A1C0000}"/>
    <cellStyle name="Normal 6 2 3 5 2 3 3 2 3" xfId="48735" xr:uid="{00000000-0005-0000-0000-00009B1C0000}"/>
    <cellStyle name="Normal 6 2 3 5 2 3 3 3" xfId="22716" xr:uid="{00000000-0005-0000-0000-00009C1C0000}"/>
    <cellStyle name="Normal 6 2 3 5 2 3 3 4" xfId="40062" xr:uid="{00000000-0005-0000-0000-00009D1C0000}"/>
    <cellStyle name="Normal 6 2 3 5 2 3 4" xfId="10410" xr:uid="{00000000-0005-0000-0000-00009E1C0000}"/>
    <cellStyle name="Normal 6 2 3 5 2 3 4 2" xfId="27763" xr:uid="{00000000-0005-0000-0000-00009F1C0000}"/>
    <cellStyle name="Normal 6 2 3 5 2 3 4 3" xfId="45109" xr:uid="{00000000-0005-0000-0000-0000A01C0000}"/>
    <cellStyle name="Normal 6 2 3 5 2 3 5" xfId="19090" xr:uid="{00000000-0005-0000-0000-0000A11C0000}"/>
    <cellStyle name="Normal 6 2 3 5 2 3 6" xfId="36436" xr:uid="{00000000-0005-0000-0000-0000A21C0000}"/>
    <cellStyle name="Normal 6 2 3 5 2 4" xfId="6784" xr:uid="{00000000-0005-0000-0000-0000A31C0000}"/>
    <cellStyle name="Normal 6 2 3 5 2 4 2" xfId="15457" xr:uid="{00000000-0005-0000-0000-0000A41C0000}"/>
    <cellStyle name="Normal 6 2 3 5 2 4 2 2" xfId="32810" xr:uid="{00000000-0005-0000-0000-0000A51C0000}"/>
    <cellStyle name="Normal 6 2 3 5 2 4 2 3" xfId="50156" xr:uid="{00000000-0005-0000-0000-0000A61C0000}"/>
    <cellStyle name="Normal 6 2 3 5 2 4 3" xfId="24137" xr:uid="{00000000-0005-0000-0000-0000A71C0000}"/>
    <cellStyle name="Normal 6 2 3 5 2 4 4" xfId="41483" xr:uid="{00000000-0005-0000-0000-0000A81C0000}"/>
    <cellStyle name="Normal 6 2 3 5 2 5" xfId="3550" xr:uid="{00000000-0005-0000-0000-0000A91C0000}"/>
    <cellStyle name="Normal 6 2 3 5 2 5 2" xfId="12223" xr:uid="{00000000-0005-0000-0000-0000AA1C0000}"/>
    <cellStyle name="Normal 6 2 3 5 2 5 2 2" xfId="29576" xr:uid="{00000000-0005-0000-0000-0000AB1C0000}"/>
    <cellStyle name="Normal 6 2 3 5 2 5 2 3" xfId="46922" xr:uid="{00000000-0005-0000-0000-0000AC1C0000}"/>
    <cellStyle name="Normal 6 2 3 5 2 5 3" xfId="20903" xr:uid="{00000000-0005-0000-0000-0000AD1C0000}"/>
    <cellStyle name="Normal 6 2 3 5 2 5 4" xfId="38249" xr:uid="{00000000-0005-0000-0000-0000AE1C0000}"/>
    <cellStyle name="Normal 6 2 3 5 2 6" xfId="9675" xr:uid="{00000000-0005-0000-0000-0000AF1C0000}"/>
    <cellStyle name="Normal 6 2 3 5 2 6 2" xfId="27028" xr:uid="{00000000-0005-0000-0000-0000B01C0000}"/>
    <cellStyle name="Normal 6 2 3 5 2 6 3" xfId="44374" xr:uid="{00000000-0005-0000-0000-0000B11C0000}"/>
    <cellStyle name="Normal 6 2 3 5 2 7" xfId="18355" xr:uid="{00000000-0005-0000-0000-0000B21C0000}"/>
    <cellStyle name="Normal 6 2 3 5 2 8" xfId="35701" xr:uid="{00000000-0005-0000-0000-0000B31C0000}"/>
    <cellStyle name="Normal 6 2 3 5 3" xfId="512" xr:uid="{00000000-0005-0000-0000-0000B41C0000}"/>
    <cellStyle name="Normal 6 2 3 5 3 2" xfId="2325" xr:uid="{00000000-0005-0000-0000-0000B51C0000}"/>
    <cellStyle name="Normal 6 2 3 5 3 2 2" xfId="8107" xr:uid="{00000000-0005-0000-0000-0000B61C0000}"/>
    <cellStyle name="Normal 6 2 3 5 3 2 2 2" xfId="16780" xr:uid="{00000000-0005-0000-0000-0000B71C0000}"/>
    <cellStyle name="Normal 6 2 3 5 3 2 2 2 2" xfId="34133" xr:uid="{00000000-0005-0000-0000-0000B81C0000}"/>
    <cellStyle name="Normal 6 2 3 5 3 2 2 2 3" xfId="51479" xr:uid="{00000000-0005-0000-0000-0000B91C0000}"/>
    <cellStyle name="Normal 6 2 3 5 3 2 2 3" xfId="25460" xr:uid="{00000000-0005-0000-0000-0000BA1C0000}"/>
    <cellStyle name="Normal 6 2 3 5 3 2 2 4" xfId="42806" xr:uid="{00000000-0005-0000-0000-0000BB1C0000}"/>
    <cellStyle name="Normal 6 2 3 5 3 2 3" xfId="5608" xr:uid="{00000000-0005-0000-0000-0000BC1C0000}"/>
    <cellStyle name="Normal 6 2 3 5 3 2 3 2" xfId="14281" xr:uid="{00000000-0005-0000-0000-0000BD1C0000}"/>
    <cellStyle name="Normal 6 2 3 5 3 2 3 2 2" xfId="31634" xr:uid="{00000000-0005-0000-0000-0000BE1C0000}"/>
    <cellStyle name="Normal 6 2 3 5 3 2 3 2 3" xfId="48980" xr:uid="{00000000-0005-0000-0000-0000BF1C0000}"/>
    <cellStyle name="Normal 6 2 3 5 3 2 3 3" xfId="22961" xr:uid="{00000000-0005-0000-0000-0000C01C0000}"/>
    <cellStyle name="Normal 6 2 3 5 3 2 3 4" xfId="40307" xr:uid="{00000000-0005-0000-0000-0000C11C0000}"/>
    <cellStyle name="Normal 6 2 3 5 3 2 4" xfId="10998" xr:uid="{00000000-0005-0000-0000-0000C21C0000}"/>
    <cellStyle name="Normal 6 2 3 5 3 2 4 2" xfId="28351" xr:uid="{00000000-0005-0000-0000-0000C31C0000}"/>
    <cellStyle name="Normal 6 2 3 5 3 2 4 3" xfId="45697" xr:uid="{00000000-0005-0000-0000-0000C41C0000}"/>
    <cellStyle name="Normal 6 2 3 5 3 2 5" xfId="19678" xr:uid="{00000000-0005-0000-0000-0000C51C0000}"/>
    <cellStyle name="Normal 6 2 3 5 3 2 6" xfId="37024" xr:uid="{00000000-0005-0000-0000-0000C61C0000}"/>
    <cellStyle name="Normal 6 2 3 5 3 3" xfId="6294" xr:uid="{00000000-0005-0000-0000-0000C71C0000}"/>
    <cellStyle name="Normal 6 2 3 5 3 3 2" xfId="14967" xr:uid="{00000000-0005-0000-0000-0000C81C0000}"/>
    <cellStyle name="Normal 6 2 3 5 3 3 2 2" xfId="32320" xr:uid="{00000000-0005-0000-0000-0000C91C0000}"/>
    <cellStyle name="Normal 6 2 3 5 3 3 2 3" xfId="49666" xr:uid="{00000000-0005-0000-0000-0000CA1C0000}"/>
    <cellStyle name="Normal 6 2 3 5 3 3 3" xfId="23647" xr:uid="{00000000-0005-0000-0000-0000CB1C0000}"/>
    <cellStyle name="Normal 6 2 3 5 3 3 4" xfId="40993" xr:uid="{00000000-0005-0000-0000-0000CC1C0000}"/>
    <cellStyle name="Normal 6 2 3 5 3 4" xfId="4138" xr:uid="{00000000-0005-0000-0000-0000CD1C0000}"/>
    <cellStyle name="Normal 6 2 3 5 3 4 2" xfId="12811" xr:uid="{00000000-0005-0000-0000-0000CE1C0000}"/>
    <cellStyle name="Normal 6 2 3 5 3 4 2 2" xfId="30164" xr:uid="{00000000-0005-0000-0000-0000CF1C0000}"/>
    <cellStyle name="Normal 6 2 3 5 3 4 2 3" xfId="47510" xr:uid="{00000000-0005-0000-0000-0000D01C0000}"/>
    <cellStyle name="Normal 6 2 3 5 3 4 3" xfId="21491" xr:uid="{00000000-0005-0000-0000-0000D11C0000}"/>
    <cellStyle name="Normal 6 2 3 5 3 4 4" xfId="38837" xr:uid="{00000000-0005-0000-0000-0000D21C0000}"/>
    <cellStyle name="Normal 6 2 3 5 3 5" xfId="9185" xr:uid="{00000000-0005-0000-0000-0000D31C0000}"/>
    <cellStyle name="Normal 6 2 3 5 3 5 2" xfId="26538" xr:uid="{00000000-0005-0000-0000-0000D41C0000}"/>
    <cellStyle name="Normal 6 2 3 5 3 5 3" xfId="43884" xr:uid="{00000000-0005-0000-0000-0000D51C0000}"/>
    <cellStyle name="Normal 6 2 3 5 3 6" xfId="17865" xr:uid="{00000000-0005-0000-0000-0000D61C0000}"/>
    <cellStyle name="Normal 6 2 3 5 3 7" xfId="35211" xr:uid="{00000000-0005-0000-0000-0000D71C0000}"/>
    <cellStyle name="Normal 6 2 3 5 4" xfId="2080" xr:uid="{00000000-0005-0000-0000-0000D81C0000}"/>
    <cellStyle name="Normal 6 2 3 5 4 2" xfId="7862" xr:uid="{00000000-0005-0000-0000-0000D91C0000}"/>
    <cellStyle name="Normal 6 2 3 5 4 2 2" xfId="16535" xr:uid="{00000000-0005-0000-0000-0000DA1C0000}"/>
    <cellStyle name="Normal 6 2 3 5 4 2 2 2" xfId="33888" xr:uid="{00000000-0005-0000-0000-0000DB1C0000}"/>
    <cellStyle name="Normal 6 2 3 5 4 2 2 3" xfId="51234" xr:uid="{00000000-0005-0000-0000-0000DC1C0000}"/>
    <cellStyle name="Normal 6 2 3 5 4 2 3" xfId="25215" xr:uid="{00000000-0005-0000-0000-0000DD1C0000}"/>
    <cellStyle name="Normal 6 2 3 5 4 2 4" xfId="42561" xr:uid="{00000000-0005-0000-0000-0000DE1C0000}"/>
    <cellStyle name="Normal 6 2 3 5 4 3" xfId="3893" xr:uid="{00000000-0005-0000-0000-0000DF1C0000}"/>
    <cellStyle name="Normal 6 2 3 5 4 3 2" xfId="12566" xr:uid="{00000000-0005-0000-0000-0000E01C0000}"/>
    <cellStyle name="Normal 6 2 3 5 4 3 2 2" xfId="29919" xr:uid="{00000000-0005-0000-0000-0000E11C0000}"/>
    <cellStyle name="Normal 6 2 3 5 4 3 2 3" xfId="47265" xr:uid="{00000000-0005-0000-0000-0000E21C0000}"/>
    <cellStyle name="Normal 6 2 3 5 4 3 3" xfId="21246" xr:uid="{00000000-0005-0000-0000-0000E31C0000}"/>
    <cellStyle name="Normal 6 2 3 5 4 3 4" xfId="38592" xr:uid="{00000000-0005-0000-0000-0000E41C0000}"/>
    <cellStyle name="Normal 6 2 3 5 4 4" xfId="10753" xr:uid="{00000000-0005-0000-0000-0000E51C0000}"/>
    <cellStyle name="Normal 6 2 3 5 4 4 2" xfId="28106" xr:uid="{00000000-0005-0000-0000-0000E61C0000}"/>
    <cellStyle name="Normal 6 2 3 5 4 4 3" xfId="45452" xr:uid="{00000000-0005-0000-0000-0000E71C0000}"/>
    <cellStyle name="Normal 6 2 3 5 4 5" xfId="19433" xr:uid="{00000000-0005-0000-0000-0000E81C0000}"/>
    <cellStyle name="Normal 6 2 3 5 4 6" xfId="36779" xr:uid="{00000000-0005-0000-0000-0000E91C0000}"/>
    <cellStyle name="Normal 6 2 3 5 5" xfId="1247" xr:uid="{00000000-0005-0000-0000-0000EA1C0000}"/>
    <cellStyle name="Normal 6 2 3 5 5 2" xfId="7029" xr:uid="{00000000-0005-0000-0000-0000EB1C0000}"/>
    <cellStyle name="Normal 6 2 3 5 5 2 2" xfId="15702" xr:uid="{00000000-0005-0000-0000-0000EC1C0000}"/>
    <cellStyle name="Normal 6 2 3 5 5 2 2 2" xfId="33055" xr:uid="{00000000-0005-0000-0000-0000ED1C0000}"/>
    <cellStyle name="Normal 6 2 3 5 5 2 2 3" xfId="50401" xr:uid="{00000000-0005-0000-0000-0000EE1C0000}"/>
    <cellStyle name="Normal 6 2 3 5 5 2 3" xfId="24382" xr:uid="{00000000-0005-0000-0000-0000EF1C0000}"/>
    <cellStyle name="Normal 6 2 3 5 5 2 4" xfId="41728" xr:uid="{00000000-0005-0000-0000-0000F01C0000}"/>
    <cellStyle name="Normal 6 2 3 5 5 3" xfId="4873" xr:uid="{00000000-0005-0000-0000-0000F11C0000}"/>
    <cellStyle name="Normal 6 2 3 5 5 3 2" xfId="13546" xr:uid="{00000000-0005-0000-0000-0000F21C0000}"/>
    <cellStyle name="Normal 6 2 3 5 5 3 2 2" xfId="30899" xr:uid="{00000000-0005-0000-0000-0000F31C0000}"/>
    <cellStyle name="Normal 6 2 3 5 5 3 2 3" xfId="48245" xr:uid="{00000000-0005-0000-0000-0000F41C0000}"/>
    <cellStyle name="Normal 6 2 3 5 5 3 3" xfId="22226" xr:uid="{00000000-0005-0000-0000-0000F51C0000}"/>
    <cellStyle name="Normal 6 2 3 5 5 3 4" xfId="39572" xr:uid="{00000000-0005-0000-0000-0000F61C0000}"/>
    <cellStyle name="Normal 6 2 3 5 5 4" xfId="9920" xr:uid="{00000000-0005-0000-0000-0000F71C0000}"/>
    <cellStyle name="Normal 6 2 3 5 5 4 2" xfId="27273" xr:uid="{00000000-0005-0000-0000-0000F81C0000}"/>
    <cellStyle name="Normal 6 2 3 5 5 4 3" xfId="44619" xr:uid="{00000000-0005-0000-0000-0000F91C0000}"/>
    <cellStyle name="Normal 6 2 3 5 5 5" xfId="18600" xr:uid="{00000000-0005-0000-0000-0000FA1C0000}"/>
    <cellStyle name="Normal 6 2 3 5 5 6" xfId="35946" xr:uid="{00000000-0005-0000-0000-0000FB1C0000}"/>
    <cellStyle name="Normal 6 2 3 5 6" xfId="6049" xr:uid="{00000000-0005-0000-0000-0000FC1C0000}"/>
    <cellStyle name="Normal 6 2 3 5 6 2" xfId="14722" xr:uid="{00000000-0005-0000-0000-0000FD1C0000}"/>
    <cellStyle name="Normal 6 2 3 5 6 2 2" xfId="32075" xr:uid="{00000000-0005-0000-0000-0000FE1C0000}"/>
    <cellStyle name="Normal 6 2 3 5 6 2 3" xfId="49421" xr:uid="{00000000-0005-0000-0000-0000FF1C0000}"/>
    <cellStyle name="Normal 6 2 3 5 6 3" xfId="23402" xr:uid="{00000000-0005-0000-0000-0000001D0000}"/>
    <cellStyle name="Normal 6 2 3 5 6 4" xfId="40748" xr:uid="{00000000-0005-0000-0000-0000011D0000}"/>
    <cellStyle name="Normal 6 2 3 5 7" xfId="3060" xr:uid="{00000000-0005-0000-0000-0000021D0000}"/>
    <cellStyle name="Normal 6 2 3 5 7 2" xfId="11733" xr:uid="{00000000-0005-0000-0000-0000031D0000}"/>
    <cellStyle name="Normal 6 2 3 5 7 2 2" xfId="29086" xr:uid="{00000000-0005-0000-0000-0000041D0000}"/>
    <cellStyle name="Normal 6 2 3 5 7 2 3" xfId="46432" xr:uid="{00000000-0005-0000-0000-0000051D0000}"/>
    <cellStyle name="Normal 6 2 3 5 7 3" xfId="20413" xr:uid="{00000000-0005-0000-0000-0000061D0000}"/>
    <cellStyle name="Normal 6 2 3 5 7 4" xfId="37759" xr:uid="{00000000-0005-0000-0000-0000071D0000}"/>
    <cellStyle name="Normal 6 2 3 5 8" xfId="8940" xr:uid="{00000000-0005-0000-0000-0000081D0000}"/>
    <cellStyle name="Normal 6 2 3 5 8 2" xfId="26293" xr:uid="{00000000-0005-0000-0000-0000091D0000}"/>
    <cellStyle name="Normal 6 2 3 5 8 3" xfId="43639" xr:uid="{00000000-0005-0000-0000-00000A1D0000}"/>
    <cellStyle name="Normal 6 2 3 5 9" xfId="17620" xr:uid="{00000000-0005-0000-0000-00000B1D0000}"/>
    <cellStyle name="Normal 6 2 3 6" xfId="120" xr:uid="{00000000-0005-0000-0000-00000C1D0000}"/>
    <cellStyle name="Normal 6 2 3 6 10" xfId="34819" xr:uid="{00000000-0005-0000-0000-00000D1D0000}"/>
    <cellStyle name="Normal 6 2 3 6 2" xfId="855" xr:uid="{00000000-0005-0000-0000-00000E1D0000}"/>
    <cellStyle name="Normal 6 2 3 6 2 2" xfId="2668" xr:uid="{00000000-0005-0000-0000-00000F1D0000}"/>
    <cellStyle name="Normal 6 2 3 6 2 2 2" xfId="8450" xr:uid="{00000000-0005-0000-0000-0000101D0000}"/>
    <cellStyle name="Normal 6 2 3 6 2 2 2 2" xfId="17123" xr:uid="{00000000-0005-0000-0000-0000111D0000}"/>
    <cellStyle name="Normal 6 2 3 6 2 2 2 2 2" xfId="34476" xr:uid="{00000000-0005-0000-0000-0000121D0000}"/>
    <cellStyle name="Normal 6 2 3 6 2 2 2 2 3" xfId="51822" xr:uid="{00000000-0005-0000-0000-0000131D0000}"/>
    <cellStyle name="Normal 6 2 3 6 2 2 2 3" xfId="25803" xr:uid="{00000000-0005-0000-0000-0000141D0000}"/>
    <cellStyle name="Normal 6 2 3 6 2 2 2 4" xfId="43149" xr:uid="{00000000-0005-0000-0000-0000151D0000}"/>
    <cellStyle name="Normal 6 2 3 6 2 2 3" xfId="4481" xr:uid="{00000000-0005-0000-0000-0000161D0000}"/>
    <cellStyle name="Normal 6 2 3 6 2 2 3 2" xfId="13154" xr:uid="{00000000-0005-0000-0000-0000171D0000}"/>
    <cellStyle name="Normal 6 2 3 6 2 2 3 2 2" xfId="30507" xr:uid="{00000000-0005-0000-0000-0000181D0000}"/>
    <cellStyle name="Normal 6 2 3 6 2 2 3 2 3" xfId="47853" xr:uid="{00000000-0005-0000-0000-0000191D0000}"/>
    <cellStyle name="Normal 6 2 3 6 2 2 3 3" xfId="21834" xr:uid="{00000000-0005-0000-0000-00001A1D0000}"/>
    <cellStyle name="Normal 6 2 3 6 2 2 3 4" xfId="39180" xr:uid="{00000000-0005-0000-0000-00001B1D0000}"/>
    <cellStyle name="Normal 6 2 3 6 2 2 4" xfId="11341" xr:uid="{00000000-0005-0000-0000-00001C1D0000}"/>
    <cellStyle name="Normal 6 2 3 6 2 2 4 2" xfId="28694" xr:uid="{00000000-0005-0000-0000-00001D1D0000}"/>
    <cellStyle name="Normal 6 2 3 6 2 2 4 3" xfId="46040" xr:uid="{00000000-0005-0000-0000-00001E1D0000}"/>
    <cellStyle name="Normal 6 2 3 6 2 2 5" xfId="20021" xr:uid="{00000000-0005-0000-0000-00001F1D0000}"/>
    <cellStyle name="Normal 6 2 3 6 2 2 6" xfId="37367" xr:uid="{00000000-0005-0000-0000-0000201D0000}"/>
    <cellStyle name="Normal 6 2 3 6 2 3" xfId="1590" xr:uid="{00000000-0005-0000-0000-0000211D0000}"/>
    <cellStyle name="Normal 6 2 3 6 2 3 2" xfId="7372" xr:uid="{00000000-0005-0000-0000-0000221D0000}"/>
    <cellStyle name="Normal 6 2 3 6 2 3 2 2" xfId="16045" xr:uid="{00000000-0005-0000-0000-0000231D0000}"/>
    <cellStyle name="Normal 6 2 3 6 2 3 2 2 2" xfId="33398" xr:uid="{00000000-0005-0000-0000-0000241D0000}"/>
    <cellStyle name="Normal 6 2 3 6 2 3 2 2 3" xfId="50744" xr:uid="{00000000-0005-0000-0000-0000251D0000}"/>
    <cellStyle name="Normal 6 2 3 6 2 3 2 3" xfId="24725" xr:uid="{00000000-0005-0000-0000-0000261D0000}"/>
    <cellStyle name="Normal 6 2 3 6 2 3 2 4" xfId="42071" xr:uid="{00000000-0005-0000-0000-0000271D0000}"/>
    <cellStyle name="Normal 6 2 3 6 2 3 3" xfId="5216" xr:uid="{00000000-0005-0000-0000-0000281D0000}"/>
    <cellStyle name="Normal 6 2 3 6 2 3 3 2" xfId="13889" xr:uid="{00000000-0005-0000-0000-0000291D0000}"/>
    <cellStyle name="Normal 6 2 3 6 2 3 3 2 2" xfId="31242" xr:uid="{00000000-0005-0000-0000-00002A1D0000}"/>
    <cellStyle name="Normal 6 2 3 6 2 3 3 2 3" xfId="48588" xr:uid="{00000000-0005-0000-0000-00002B1D0000}"/>
    <cellStyle name="Normal 6 2 3 6 2 3 3 3" xfId="22569" xr:uid="{00000000-0005-0000-0000-00002C1D0000}"/>
    <cellStyle name="Normal 6 2 3 6 2 3 3 4" xfId="39915" xr:uid="{00000000-0005-0000-0000-00002D1D0000}"/>
    <cellStyle name="Normal 6 2 3 6 2 3 4" xfId="10263" xr:uid="{00000000-0005-0000-0000-00002E1D0000}"/>
    <cellStyle name="Normal 6 2 3 6 2 3 4 2" xfId="27616" xr:uid="{00000000-0005-0000-0000-00002F1D0000}"/>
    <cellStyle name="Normal 6 2 3 6 2 3 4 3" xfId="44962" xr:uid="{00000000-0005-0000-0000-0000301D0000}"/>
    <cellStyle name="Normal 6 2 3 6 2 3 5" xfId="18943" xr:uid="{00000000-0005-0000-0000-0000311D0000}"/>
    <cellStyle name="Normal 6 2 3 6 2 3 6" xfId="36289" xr:uid="{00000000-0005-0000-0000-0000321D0000}"/>
    <cellStyle name="Normal 6 2 3 6 2 4" xfId="6637" xr:uid="{00000000-0005-0000-0000-0000331D0000}"/>
    <cellStyle name="Normal 6 2 3 6 2 4 2" xfId="15310" xr:uid="{00000000-0005-0000-0000-0000341D0000}"/>
    <cellStyle name="Normal 6 2 3 6 2 4 2 2" xfId="32663" xr:uid="{00000000-0005-0000-0000-0000351D0000}"/>
    <cellStyle name="Normal 6 2 3 6 2 4 2 3" xfId="50009" xr:uid="{00000000-0005-0000-0000-0000361D0000}"/>
    <cellStyle name="Normal 6 2 3 6 2 4 3" xfId="23990" xr:uid="{00000000-0005-0000-0000-0000371D0000}"/>
    <cellStyle name="Normal 6 2 3 6 2 4 4" xfId="41336" xr:uid="{00000000-0005-0000-0000-0000381D0000}"/>
    <cellStyle name="Normal 6 2 3 6 2 5" xfId="3403" xr:uid="{00000000-0005-0000-0000-0000391D0000}"/>
    <cellStyle name="Normal 6 2 3 6 2 5 2" xfId="12076" xr:uid="{00000000-0005-0000-0000-00003A1D0000}"/>
    <cellStyle name="Normal 6 2 3 6 2 5 2 2" xfId="29429" xr:uid="{00000000-0005-0000-0000-00003B1D0000}"/>
    <cellStyle name="Normal 6 2 3 6 2 5 2 3" xfId="46775" xr:uid="{00000000-0005-0000-0000-00003C1D0000}"/>
    <cellStyle name="Normal 6 2 3 6 2 5 3" xfId="20756" xr:uid="{00000000-0005-0000-0000-00003D1D0000}"/>
    <cellStyle name="Normal 6 2 3 6 2 5 4" xfId="38102" xr:uid="{00000000-0005-0000-0000-00003E1D0000}"/>
    <cellStyle name="Normal 6 2 3 6 2 6" xfId="9528" xr:uid="{00000000-0005-0000-0000-00003F1D0000}"/>
    <cellStyle name="Normal 6 2 3 6 2 6 2" xfId="26881" xr:uid="{00000000-0005-0000-0000-0000401D0000}"/>
    <cellStyle name="Normal 6 2 3 6 2 6 3" xfId="44227" xr:uid="{00000000-0005-0000-0000-0000411D0000}"/>
    <cellStyle name="Normal 6 2 3 6 2 7" xfId="18208" xr:uid="{00000000-0005-0000-0000-0000421D0000}"/>
    <cellStyle name="Normal 6 2 3 6 2 8" xfId="35554" xr:uid="{00000000-0005-0000-0000-0000431D0000}"/>
    <cellStyle name="Normal 6 2 3 6 3" xfId="610" xr:uid="{00000000-0005-0000-0000-0000441D0000}"/>
    <cellStyle name="Normal 6 2 3 6 3 2" xfId="2423" xr:uid="{00000000-0005-0000-0000-0000451D0000}"/>
    <cellStyle name="Normal 6 2 3 6 3 2 2" xfId="8205" xr:uid="{00000000-0005-0000-0000-0000461D0000}"/>
    <cellStyle name="Normal 6 2 3 6 3 2 2 2" xfId="16878" xr:uid="{00000000-0005-0000-0000-0000471D0000}"/>
    <cellStyle name="Normal 6 2 3 6 3 2 2 2 2" xfId="34231" xr:uid="{00000000-0005-0000-0000-0000481D0000}"/>
    <cellStyle name="Normal 6 2 3 6 3 2 2 2 3" xfId="51577" xr:uid="{00000000-0005-0000-0000-0000491D0000}"/>
    <cellStyle name="Normal 6 2 3 6 3 2 2 3" xfId="25558" xr:uid="{00000000-0005-0000-0000-00004A1D0000}"/>
    <cellStyle name="Normal 6 2 3 6 3 2 2 4" xfId="42904" xr:uid="{00000000-0005-0000-0000-00004B1D0000}"/>
    <cellStyle name="Normal 6 2 3 6 3 2 3" xfId="5706" xr:uid="{00000000-0005-0000-0000-00004C1D0000}"/>
    <cellStyle name="Normal 6 2 3 6 3 2 3 2" xfId="14379" xr:uid="{00000000-0005-0000-0000-00004D1D0000}"/>
    <cellStyle name="Normal 6 2 3 6 3 2 3 2 2" xfId="31732" xr:uid="{00000000-0005-0000-0000-00004E1D0000}"/>
    <cellStyle name="Normal 6 2 3 6 3 2 3 2 3" xfId="49078" xr:uid="{00000000-0005-0000-0000-00004F1D0000}"/>
    <cellStyle name="Normal 6 2 3 6 3 2 3 3" xfId="23059" xr:uid="{00000000-0005-0000-0000-0000501D0000}"/>
    <cellStyle name="Normal 6 2 3 6 3 2 3 4" xfId="40405" xr:uid="{00000000-0005-0000-0000-0000511D0000}"/>
    <cellStyle name="Normal 6 2 3 6 3 2 4" xfId="11096" xr:uid="{00000000-0005-0000-0000-0000521D0000}"/>
    <cellStyle name="Normal 6 2 3 6 3 2 4 2" xfId="28449" xr:uid="{00000000-0005-0000-0000-0000531D0000}"/>
    <cellStyle name="Normal 6 2 3 6 3 2 4 3" xfId="45795" xr:uid="{00000000-0005-0000-0000-0000541D0000}"/>
    <cellStyle name="Normal 6 2 3 6 3 2 5" xfId="19776" xr:uid="{00000000-0005-0000-0000-0000551D0000}"/>
    <cellStyle name="Normal 6 2 3 6 3 2 6" xfId="37122" xr:uid="{00000000-0005-0000-0000-0000561D0000}"/>
    <cellStyle name="Normal 6 2 3 6 3 3" xfId="6392" xr:uid="{00000000-0005-0000-0000-0000571D0000}"/>
    <cellStyle name="Normal 6 2 3 6 3 3 2" xfId="15065" xr:uid="{00000000-0005-0000-0000-0000581D0000}"/>
    <cellStyle name="Normal 6 2 3 6 3 3 2 2" xfId="32418" xr:uid="{00000000-0005-0000-0000-0000591D0000}"/>
    <cellStyle name="Normal 6 2 3 6 3 3 2 3" xfId="49764" xr:uid="{00000000-0005-0000-0000-00005A1D0000}"/>
    <cellStyle name="Normal 6 2 3 6 3 3 3" xfId="23745" xr:uid="{00000000-0005-0000-0000-00005B1D0000}"/>
    <cellStyle name="Normal 6 2 3 6 3 3 4" xfId="41091" xr:uid="{00000000-0005-0000-0000-00005C1D0000}"/>
    <cellStyle name="Normal 6 2 3 6 3 4" xfId="4236" xr:uid="{00000000-0005-0000-0000-00005D1D0000}"/>
    <cellStyle name="Normal 6 2 3 6 3 4 2" xfId="12909" xr:uid="{00000000-0005-0000-0000-00005E1D0000}"/>
    <cellStyle name="Normal 6 2 3 6 3 4 2 2" xfId="30262" xr:uid="{00000000-0005-0000-0000-00005F1D0000}"/>
    <cellStyle name="Normal 6 2 3 6 3 4 2 3" xfId="47608" xr:uid="{00000000-0005-0000-0000-0000601D0000}"/>
    <cellStyle name="Normal 6 2 3 6 3 4 3" xfId="21589" xr:uid="{00000000-0005-0000-0000-0000611D0000}"/>
    <cellStyle name="Normal 6 2 3 6 3 4 4" xfId="38935" xr:uid="{00000000-0005-0000-0000-0000621D0000}"/>
    <cellStyle name="Normal 6 2 3 6 3 5" xfId="9283" xr:uid="{00000000-0005-0000-0000-0000631D0000}"/>
    <cellStyle name="Normal 6 2 3 6 3 5 2" xfId="26636" xr:uid="{00000000-0005-0000-0000-0000641D0000}"/>
    <cellStyle name="Normal 6 2 3 6 3 5 3" xfId="43982" xr:uid="{00000000-0005-0000-0000-0000651D0000}"/>
    <cellStyle name="Normal 6 2 3 6 3 6" xfId="17963" xr:uid="{00000000-0005-0000-0000-0000661D0000}"/>
    <cellStyle name="Normal 6 2 3 6 3 7" xfId="35309" xr:uid="{00000000-0005-0000-0000-0000671D0000}"/>
    <cellStyle name="Normal 6 2 3 6 4" xfId="1933" xr:uid="{00000000-0005-0000-0000-0000681D0000}"/>
    <cellStyle name="Normal 6 2 3 6 4 2" xfId="7715" xr:uid="{00000000-0005-0000-0000-0000691D0000}"/>
    <cellStyle name="Normal 6 2 3 6 4 2 2" xfId="16388" xr:uid="{00000000-0005-0000-0000-00006A1D0000}"/>
    <cellStyle name="Normal 6 2 3 6 4 2 2 2" xfId="33741" xr:uid="{00000000-0005-0000-0000-00006B1D0000}"/>
    <cellStyle name="Normal 6 2 3 6 4 2 2 3" xfId="51087" xr:uid="{00000000-0005-0000-0000-00006C1D0000}"/>
    <cellStyle name="Normal 6 2 3 6 4 2 3" xfId="25068" xr:uid="{00000000-0005-0000-0000-00006D1D0000}"/>
    <cellStyle name="Normal 6 2 3 6 4 2 4" xfId="42414" xr:uid="{00000000-0005-0000-0000-00006E1D0000}"/>
    <cellStyle name="Normal 6 2 3 6 4 3" xfId="3746" xr:uid="{00000000-0005-0000-0000-00006F1D0000}"/>
    <cellStyle name="Normal 6 2 3 6 4 3 2" xfId="12419" xr:uid="{00000000-0005-0000-0000-0000701D0000}"/>
    <cellStyle name="Normal 6 2 3 6 4 3 2 2" xfId="29772" xr:uid="{00000000-0005-0000-0000-0000711D0000}"/>
    <cellStyle name="Normal 6 2 3 6 4 3 2 3" xfId="47118" xr:uid="{00000000-0005-0000-0000-0000721D0000}"/>
    <cellStyle name="Normal 6 2 3 6 4 3 3" xfId="21099" xr:uid="{00000000-0005-0000-0000-0000731D0000}"/>
    <cellStyle name="Normal 6 2 3 6 4 3 4" xfId="38445" xr:uid="{00000000-0005-0000-0000-0000741D0000}"/>
    <cellStyle name="Normal 6 2 3 6 4 4" xfId="10606" xr:uid="{00000000-0005-0000-0000-0000751D0000}"/>
    <cellStyle name="Normal 6 2 3 6 4 4 2" xfId="27959" xr:uid="{00000000-0005-0000-0000-0000761D0000}"/>
    <cellStyle name="Normal 6 2 3 6 4 4 3" xfId="45305" xr:uid="{00000000-0005-0000-0000-0000771D0000}"/>
    <cellStyle name="Normal 6 2 3 6 4 5" xfId="19286" xr:uid="{00000000-0005-0000-0000-0000781D0000}"/>
    <cellStyle name="Normal 6 2 3 6 4 6" xfId="36632" xr:uid="{00000000-0005-0000-0000-0000791D0000}"/>
    <cellStyle name="Normal 6 2 3 6 5" xfId="1345" xr:uid="{00000000-0005-0000-0000-00007A1D0000}"/>
    <cellStyle name="Normal 6 2 3 6 5 2" xfId="7127" xr:uid="{00000000-0005-0000-0000-00007B1D0000}"/>
    <cellStyle name="Normal 6 2 3 6 5 2 2" xfId="15800" xr:uid="{00000000-0005-0000-0000-00007C1D0000}"/>
    <cellStyle name="Normal 6 2 3 6 5 2 2 2" xfId="33153" xr:uid="{00000000-0005-0000-0000-00007D1D0000}"/>
    <cellStyle name="Normal 6 2 3 6 5 2 2 3" xfId="50499" xr:uid="{00000000-0005-0000-0000-00007E1D0000}"/>
    <cellStyle name="Normal 6 2 3 6 5 2 3" xfId="24480" xr:uid="{00000000-0005-0000-0000-00007F1D0000}"/>
    <cellStyle name="Normal 6 2 3 6 5 2 4" xfId="41826" xr:uid="{00000000-0005-0000-0000-0000801D0000}"/>
    <cellStyle name="Normal 6 2 3 6 5 3" xfId="4971" xr:uid="{00000000-0005-0000-0000-0000811D0000}"/>
    <cellStyle name="Normal 6 2 3 6 5 3 2" xfId="13644" xr:uid="{00000000-0005-0000-0000-0000821D0000}"/>
    <cellStyle name="Normal 6 2 3 6 5 3 2 2" xfId="30997" xr:uid="{00000000-0005-0000-0000-0000831D0000}"/>
    <cellStyle name="Normal 6 2 3 6 5 3 2 3" xfId="48343" xr:uid="{00000000-0005-0000-0000-0000841D0000}"/>
    <cellStyle name="Normal 6 2 3 6 5 3 3" xfId="22324" xr:uid="{00000000-0005-0000-0000-0000851D0000}"/>
    <cellStyle name="Normal 6 2 3 6 5 3 4" xfId="39670" xr:uid="{00000000-0005-0000-0000-0000861D0000}"/>
    <cellStyle name="Normal 6 2 3 6 5 4" xfId="10018" xr:uid="{00000000-0005-0000-0000-0000871D0000}"/>
    <cellStyle name="Normal 6 2 3 6 5 4 2" xfId="27371" xr:uid="{00000000-0005-0000-0000-0000881D0000}"/>
    <cellStyle name="Normal 6 2 3 6 5 4 3" xfId="44717" xr:uid="{00000000-0005-0000-0000-0000891D0000}"/>
    <cellStyle name="Normal 6 2 3 6 5 5" xfId="18698" xr:uid="{00000000-0005-0000-0000-00008A1D0000}"/>
    <cellStyle name="Normal 6 2 3 6 5 6" xfId="36044" xr:uid="{00000000-0005-0000-0000-00008B1D0000}"/>
    <cellStyle name="Normal 6 2 3 6 6" xfId="5902" xr:uid="{00000000-0005-0000-0000-00008C1D0000}"/>
    <cellStyle name="Normal 6 2 3 6 6 2" xfId="14575" xr:uid="{00000000-0005-0000-0000-00008D1D0000}"/>
    <cellStyle name="Normal 6 2 3 6 6 2 2" xfId="31928" xr:uid="{00000000-0005-0000-0000-00008E1D0000}"/>
    <cellStyle name="Normal 6 2 3 6 6 2 3" xfId="49274" xr:uid="{00000000-0005-0000-0000-00008F1D0000}"/>
    <cellStyle name="Normal 6 2 3 6 6 3" xfId="23255" xr:uid="{00000000-0005-0000-0000-0000901D0000}"/>
    <cellStyle name="Normal 6 2 3 6 6 4" xfId="40601" xr:uid="{00000000-0005-0000-0000-0000911D0000}"/>
    <cellStyle name="Normal 6 2 3 6 7" xfId="3158" xr:uid="{00000000-0005-0000-0000-0000921D0000}"/>
    <cellStyle name="Normal 6 2 3 6 7 2" xfId="11831" xr:uid="{00000000-0005-0000-0000-0000931D0000}"/>
    <cellStyle name="Normal 6 2 3 6 7 2 2" xfId="29184" xr:uid="{00000000-0005-0000-0000-0000941D0000}"/>
    <cellStyle name="Normal 6 2 3 6 7 2 3" xfId="46530" xr:uid="{00000000-0005-0000-0000-0000951D0000}"/>
    <cellStyle name="Normal 6 2 3 6 7 3" xfId="20511" xr:uid="{00000000-0005-0000-0000-0000961D0000}"/>
    <cellStyle name="Normal 6 2 3 6 7 4" xfId="37857" xr:uid="{00000000-0005-0000-0000-0000971D0000}"/>
    <cellStyle name="Normal 6 2 3 6 8" xfId="8793" xr:uid="{00000000-0005-0000-0000-0000981D0000}"/>
    <cellStyle name="Normal 6 2 3 6 8 2" xfId="26146" xr:uid="{00000000-0005-0000-0000-0000991D0000}"/>
    <cellStyle name="Normal 6 2 3 6 8 3" xfId="43492" xr:uid="{00000000-0005-0000-0000-00009A1D0000}"/>
    <cellStyle name="Normal 6 2 3 6 9" xfId="17473" xr:uid="{00000000-0005-0000-0000-00009B1D0000}"/>
    <cellStyle name="Normal 6 2 3 7" xfId="757" xr:uid="{00000000-0005-0000-0000-00009C1D0000}"/>
    <cellStyle name="Normal 6 2 3 7 2" xfId="2570" xr:uid="{00000000-0005-0000-0000-00009D1D0000}"/>
    <cellStyle name="Normal 6 2 3 7 2 2" xfId="8352" xr:uid="{00000000-0005-0000-0000-00009E1D0000}"/>
    <cellStyle name="Normal 6 2 3 7 2 2 2" xfId="17025" xr:uid="{00000000-0005-0000-0000-00009F1D0000}"/>
    <cellStyle name="Normal 6 2 3 7 2 2 2 2" xfId="34378" xr:uid="{00000000-0005-0000-0000-0000A01D0000}"/>
    <cellStyle name="Normal 6 2 3 7 2 2 2 3" xfId="51724" xr:uid="{00000000-0005-0000-0000-0000A11D0000}"/>
    <cellStyle name="Normal 6 2 3 7 2 2 3" xfId="25705" xr:uid="{00000000-0005-0000-0000-0000A21D0000}"/>
    <cellStyle name="Normal 6 2 3 7 2 2 4" xfId="43051" xr:uid="{00000000-0005-0000-0000-0000A31D0000}"/>
    <cellStyle name="Normal 6 2 3 7 2 3" xfId="4383" xr:uid="{00000000-0005-0000-0000-0000A41D0000}"/>
    <cellStyle name="Normal 6 2 3 7 2 3 2" xfId="13056" xr:uid="{00000000-0005-0000-0000-0000A51D0000}"/>
    <cellStyle name="Normal 6 2 3 7 2 3 2 2" xfId="30409" xr:uid="{00000000-0005-0000-0000-0000A61D0000}"/>
    <cellStyle name="Normal 6 2 3 7 2 3 2 3" xfId="47755" xr:uid="{00000000-0005-0000-0000-0000A71D0000}"/>
    <cellStyle name="Normal 6 2 3 7 2 3 3" xfId="21736" xr:uid="{00000000-0005-0000-0000-0000A81D0000}"/>
    <cellStyle name="Normal 6 2 3 7 2 3 4" xfId="39082" xr:uid="{00000000-0005-0000-0000-0000A91D0000}"/>
    <cellStyle name="Normal 6 2 3 7 2 4" xfId="11243" xr:uid="{00000000-0005-0000-0000-0000AA1D0000}"/>
    <cellStyle name="Normal 6 2 3 7 2 4 2" xfId="28596" xr:uid="{00000000-0005-0000-0000-0000AB1D0000}"/>
    <cellStyle name="Normal 6 2 3 7 2 4 3" xfId="45942" xr:uid="{00000000-0005-0000-0000-0000AC1D0000}"/>
    <cellStyle name="Normal 6 2 3 7 2 5" xfId="19923" xr:uid="{00000000-0005-0000-0000-0000AD1D0000}"/>
    <cellStyle name="Normal 6 2 3 7 2 6" xfId="37269" xr:uid="{00000000-0005-0000-0000-0000AE1D0000}"/>
    <cellStyle name="Normal 6 2 3 7 3" xfId="1492" xr:uid="{00000000-0005-0000-0000-0000AF1D0000}"/>
    <cellStyle name="Normal 6 2 3 7 3 2" xfId="7274" xr:uid="{00000000-0005-0000-0000-0000B01D0000}"/>
    <cellStyle name="Normal 6 2 3 7 3 2 2" xfId="15947" xr:uid="{00000000-0005-0000-0000-0000B11D0000}"/>
    <cellStyle name="Normal 6 2 3 7 3 2 2 2" xfId="33300" xr:uid="{00000000-0005-0000-0000-0000B21D0000}"/>
    <cellStyle name="Normal 6 2 3 7 3 2 2 3" xfId="50646" xr:uid="{00000000-0005-0000-0000-0000B31D0000}"/>
    <cellStyle name="Normal 6 2 3 7 3 2 3" xfId="24627" xr:uid="{00000000-0005-0000-0000-0000B41D0000}"/>
    <cellStyle name="Normal 6 2 3 7 3 2 4" xfId="41973" xr:uid="{00000000-0005-0000-0000-0000B51D0000}"/>
    <cellStyle name="Normal 6 2 3 7 3 3" xfId="5118" xr:uid="{00000000-0005-0000-0000-0000B61D0000}"/>
    <cellStyle name="Normal 6 2 3 7 3 3 2" xfId="13791" xr:uid="{00000000-0005-0000-0000-0000B71D0000}"/>
    <cellStyle name="Normal 6 2 3 7 3 3 2 2" xfId="31144" xr:uid="{00000000-0005-0000-0000-0000B81D0000}"/>
    <cellStyle name="Normal 6 2 3 7 3 3 2 3" xfId="48490" xr:uid="{00000000-0005-0000-0000-0000B91D0000}"/>
    <cellStyle name="Normal 6 2 3 7 3 3 3" xfId="22471" xr:uid="{00000000-0005-0000-0000-0000BA1D0000}"/>
    <cellStyle name="Normal 6 2 3 7 3 3 4" xfId="39817" xr:uid="{00000000-0005-0000-0000-0000BB1D0000}"/>
    <cellStyle name="Normal 6 2 3 7 3 4" xfId="10165" xr:uid="{00000000-0005-0000-0000-0000BC1D0000}"/>
    <cellStyle name="Normal 6 2 3 7 3 4 2" xfId="27518" xr:uid="{00000000-0005-0000-0000-0000BD1D0000}"/>
    <cellStyle name="Normal 6 2 3 7 3 4 3" xfId="44864" xr:uid="{00000000-0005-0000-0000-0000BE1D0000}"/>
    <cellStyle name="Normal 6 2 3 7 3 5" xfId="18845" xr:uid="{00000000-0005-0000-0000-0000BF1D0000}"/>
    <cellStyle name="Normal 6 2 3 7 3 6" xfId="36191" xr:uid="{00000000-0005-0000-0000-0000C01D0000}"/>
    <cellStyle name="Normal 6 2 3 7 4" xfId="6539" xr:uid="{00000000-0005-0000-0000-0000C11D0000}"/>
    <cellStyle name="Normal 6 2 3 7 4 2" xfId="15212" xr:uid="{00000000-0005-0000-0000-0000C21D0000}"/>
    <cellStyle name="Normal 6 2 3 7 4 2 2" xfId="32565" xr:uid="{00000000-0005-0000-0000-0000C31D0000}"/>
    <cellStyle name="Normal 6 2 3 7 4 2 3" xfId="49911" xr:uid="{00000000-0005-0000-0000-0000C41D0000}"/>
    <cellStyle name="Normal 6 2 3 7 4 3" xfId="23892" xr:uid="{00000000-0005-0000-0000-0000C51D0000}"/>
    <cellStyle name="Normal 6 2 3 7 4 4" xfId="41238" xr:uid="{00000000-0005-0000-0000-0000C61D0000}"/>
    <cellStyle name="Normal 6 2 3 7 5" xfId="3305" xr:uid="{00000000-0005-0000-0000-0000C71D0000}"/>
    <cellStyle name="Normal 6 2 3 7 5 2" xfId="11978" xr:uid="{00000000-0005-0000-0000-0000C81D0000}"/>
    <cellStyle name="Normal 6 2 3 7 5 2 2" xfId="29331" xr:uid="{00000000-0005-0000-0000-0000C91D0000}"/>
    <cellStyle name="Normal 6 2 3 7 5 2 3" xfId="46677" xr:uid="{00000000-0005-0000-0000-0000CA1D0000}"/>
    <cellStyle name="Normal 6 2 3 7 5 3" xfId="20658" xr:uid="{00000000-0005-0000-0000-0000CB1D0000}"/>
    <cellStyle name="Normal 6 2 3 7 5 4" xfId="38004" xr:uid="{00000000-0005-0000-0000-0000CC1D0000}"/>
    <cellStyle name="Normal 6 2 3 7 6" xfId="9430" xr:uid="{00000000-0005-0000-0000-0000CD1D0000}"/>
    <cellStyle name="Normal 6 2 3 7 6 2" xfId="26783" xr:uid="{00000000-0005-0000-0000-0000CE1D0000}"/>
    <cellStyle name="Normal 6 2 3 7 6 3" xfId="44129" xr:uid="{00000000-0005-0000-0000-0000CF1D0000}"/>
    <cellStyle name="Normal 6 2 3 7 7" xfId="18110" xr:uid="{00000000-0005-0000-0000-0000D01D0000}"/>
    <cellStyle name="Normal 6 2 3 7 8" xfId="35456" xr:uid="{00000000-0005-0000-0000-0000D11D0000}"/>
    <cellStyle name="Normal 6 2 3 8" xfId="365" xr:uid="{00000000-0005-0000-0000-0000D21D0000}"/>
    <cellStyle name="Normal 6 2 3 8 2" xfId="2178" xr:uid="{00000000-0005-0000-0000-0000D31D0000}"/>
    <cellStyle name="Normal 6 2 3 8 2 2" xfId="7960" xr:uid="{00000000-0005-0000-0000-0000D41D0000}"/>
    <cellStyle name="Normal 6 2 3 8 2 2 2" xfId="16633" xr:uid="{00000000-0005-0000-0000-0000D51D0000}"/>
    <cellStyle name="Normal 6 2 3 8 2 2 2 2" xfId="33986" xr:uid="{00000000-0005-0000-0000-0000D61D0000}"/>
    <cellStyle name="Normal 6 2 3 8 2 2 2 3" xfId="51332" xr:uid="{00000000-0005-0000-0000-0000D71D0000}"/>
    <cellStyle name="Normal 6 2 3 8 2 2 3" xfId="25313" xr:uid="{00000000-0005-0000-0000-0000D81D0000}"/>
    <cellStyle name="Normal 6 2 3 8 2 2 4" xfId="42659" xr:uid="{00000000-0005-0000-0000-0000D91D0000}"/>
    <cellStyle name="Normal 6 2 3 8 2 3" xfId="5461" xr:uid="{00000000-0005-0000-0000-0000DA1D0000}"/>
    <cellStyle name="Normal 6 2 3 8 2 3 2" xfId="14134" xr:uid="{00000000-0005-0000-0000-0000DB1D0000}"/>
    <cellStyle name="Normal 6 2 3 8 2 3 2 2" xfId="31487" xr:uid="{00000000-0005-0000-0000-0000DC1D0000}"/>
    <cellStyle name="Normal 6 2 3 8 2 3 2 3" xfId="48833" xr:uid="{00000000-0005-0000-0000-0000DD1D0000}"/>
    <cellStyle name="Normal 6 2 3 8 2 3 3" xfId="22814" xr:uid="{00000000-0005-0000-0000-0000DE1D0000}"/>
    <cellStyle name="Normal 6 2 3 8 2 3 4" xfId="40160" xr:uid="{00000000-0005-0000-0000-0000DF1D0000}"/>
    <cellStyle name="Normal 6 2 3 8 2 4" xfId="10851" xr:uid="{00000000-0005-0000-0000-0000E01D0000}"/>
    <cellStyle name="Normal 6 2 3 8 2 4 2" xfId="28204" xr:uid="{00000000-0005-0000-0000-0000E11D0000}"/>
    <cellStyle name="Normal 6 2 3 8 2 4 3" xfId="45550" xr:uid="{00000000-0005-0000-0000-0000E21D0000}"/>
    <cellStyle name="Normal 6 2 3 8 2 5" xfId="19531" xr:uid="{00000000-0005-0000-0000-0000E31D0000}"/>
    <cellStyle name="Normal 6 2 3 8 2 6" xfId="36877" xr:uid="{00000000-0005-0000-0000-0000E41D0000}"/>
    <cellStyle name="Normal 6 2 3 8 3" xfId="6147" xr:uid="{00000000-0005-0000-0000-0000E51D0000}"/>
    <cellStyle name="Normal 6 2 3 8 3 2" xfId="14820" xr:uid="{00000000-0005-0000-0000-0000E61D0000}"/>
    <cellStyle name="Normal 6 2 3 8 3 2 2" xfId="32173" xr:uid="{00000000-0005-0000-0000-0000E71D0000}"/>
    <cellStyle name="Normal 6 2 3 8 3 2 3" xfId="49519" xr:uid="{00000000-0005-0000-0000-0000E81D0000}"/>
    <cellStyle name="Normal 6 2 3 8 3 3" xfId="23500" xr:uid="{00000000-0005-0000-0000-0000E91D0000}"/>
    <cellStyle name="Normal 6 2 3 8 3 4" xfId="40846" xr:uid="{00000000-0005-0000-0000-0000EA1D0000}"/>
    <cellStyle name="Normal 6 2 3 8 4" xfId="3991" xr:uid="{00000000-0005-0000-0000-0000EB1D0000}"/>
    <cellStyle name="Normal 6 2 3 8 4 2" xfId="12664" xr:uid="{00000000-0005-0000-0000-0000EC1D0000}"/>
    <cellStyle name="Normal 6 2 3 8 4 2 2" xfId="30017" xr:uid="{00000000-0005-0000-0000-0000ED1D0000}"/>
    <cellStyle name="Normal 6 2 3 8 4 2 3" xfId="47363" xr:uid="{00000000-0005-0000-0000-0000EE1D0000}"/>
    <cellStyle name="Normal 6 2 3 8 4 3" xfId="21344" xr:uid="{00000000-0005-0000-0000-0000EF1D0000}"/>
    <cellStyle name="Normal 6 2 3 8 4 4" xfId="38690" xr:uid="{00000000-0005-0000-0000-0000F01D0000}"/>
    <cellStyle name="Normal 6 2 3 8 5" xfId="9038" xr:uid="{00000000-0005-0000-0000-0000F11D0000}"/>
    <cellStyle name="Normal 6 2 3 8 5 2" xfId="26391" xr:uid="{00000000-0005-0000-0000-0000F21D0000}"/>
    <cellStyle name="Normal 6 2 3 8 5 3" xfId="43737" xr:uid="{00000000-0005-0000-0000-0000F31D0000}"/>
    <cellStyle name="Normal 6 2 3 8 6" xfId="17718" xr:uid="{00000000-0005-0000-0000-0000F41D0000}"/>
    <cellStyle name="Normal 6 2 3 8 7" xfId="35064" xr:uid="{00000000-0005-0000-0000-0000F51D0000}"/>
    <cellStyle name="Normal 6 2 3 9" xfId="1835" xr:uid="{00000000-0005-0000-0000-0000F61D0000}"/>
    <cellStyle name="Normal 6 2 3 9 2" xfId="7617" xr:uid="{00000000-0005-0000-0000-0000F71D0000}"/>
    <cellStyle name="Normal 6 2 3 9 2 2" xfId="16290" xr:uid="{00000000-0005-0000-0000-0000F81D0000}"/>
    <cellStyle name="Normal 6 2 3 9 2 2 2" xfId="33643" xr:uid="{00000000-0005-0000-0000-0000F91D0000}"/>
    <cellStyle name="Normal 6 2 3 9 2 2 3" xfId="50989" xr:uid="{00000000-0005-0000-0000-0000FA1D0000}"/>
    <cellStyle name="Normal 6 2 3 9 2 3" xfId="24970" xr:uid="{00000000-0005-0000-0000-0000FB1D0000}"/>
    <cellStyle name="Normal 6 2 3 9 2 4" xfId="42316" xr:uid="{00000000-0005-0000-0000-0000FC1D0000}"/>
    <cellStyle name="Normal 6 2 3 9 3" xfId="3648" xr:uid="{00000000-0005-0000-0000-0000FD1D0000}"/>
    <cellStyle name="Normal 6 2 3 9 3 2" xfId="12321" xr:uid="{00000000-0005-0000-0000-0000FE1D0000}"/>
    <cellStyle name="Normal 6 2 3 9 3 2 2" xfId="29674" xr:uid="{00000000-0005-0000-0000-0000FF1D0000}"/>
    <cellStyle name="Normal 6 2 3 9 3 2 3" xfId="47020" xr:uid="{00000000-0005-0000-0000-0000001E0000}"/>
    <cellStyle name="Normal 6 2 3 9 3 3" xfId="21001" xr:uid="{00000000-0005-0000-0000-0000011E0000}"/>
    <cellStyle name="Normal 6 2 3 9 3 4" xfId="38347" xr:uid="{00000000-0005-0000-0000-0000021E0000}"/>
    <cellStyle name="Normal 6 2 3 9 4" xfId="10508" xr:uid="{00000000-0005-0000-0000-0000031E0000}"/>
    <cellStyle name="Normal 6 2 3 9 4 2" xfId="27861" xr:uid="{00000000-0005-0000-0000-0000041E0000}"/>
    <cellStyle name="Normal 6 2 3 9 4 3" xfId="45207" xr:uid="{00000000-0005-0000-0000-0000051E0000}"/>
    <cellStyle name="Normal 6 2 3 9 5" xfId="19188" xr:uid="{00000000-0005-0000-0000-0000061E0000}"/>
    <cellStyle name="Normal 6 2 3 9 6" xfId="36534" xr:uid="{00000000-0005-0000-0000-0000071E0000}"/>
    <cellStyle name="Normal 6 2 4" xfId="35" xr:uid="{00000000-0005-0000-0000-0000081E0000}"/>
    <cellStyle name="Normal 6 2 4 10" xfId="5817" xr:uid="{00000000-0005-0000-0000-0000091E0000}"/>
    <cellStyle name="Normal 6 2 4 10 2" xfId="14490" xr:uid="{00000000-0005-0000-0000-00000A1E0000}"/>
    <cellStyle name="Normal 6 2 4 10 2 2" xfId="31843" xr:uid="{00000000-0005-0000-0000-00000B1E0000}"/>
    <cellStyle name="Normal 6 2 4 10 2 3" xfId="49189" xr:uid="{00000000-0005-0000-0000-00000C1E0000}"/>
    <cellStyle name="Normal 6 2 4 10 3" xfId="23170" xr:uid="{00000000-0005-0000-0000-00000D1E0000}"/>
    <cellStyle name="Normal 6 2 4 10 4" xfId="40516" xr:uid="{00000000-0005-0000-0000-00000E1E0000}"/>
    <cellStyle name="Normal 6 2 4 11" xfId="2926" xr:uid="{00000000-0005-0000-0000-00000F1E0000}"/>
    <cellStyle name="Normal 6 2 4 11 2" xfId="11599" xr:uid="{00000000-0005-0000-0000-0000101E0000}"/>
    <cellStyle name="Normal 6 2 4 11 2 2" xfId="28952" xr:uid="{00000000-0005-0000-0000-0000111E0000}"/>
    <cellStyle name="Normal 6 2 4 11 2 3" xfId="46298" xr:uid="{00000000-0005-0000-0000-0000121E0000}"/>
    <cellStyle name="Normal 6 2 4 11 3" xfId="20279" xr:uid="{00000000-0005-0000-0000-0000131E0000}"/>
    <cellStyle name="Normal 6 2 4 11 4" xfId="37625" xr:uid="{00000000-0005-0000-0000-0000141E0000}"/>
    <cellStyle name="Normal 6 2 4 12" xfId="8708" xr:uid="{00000000-0005-0000-0000-0000151E0000}"/>
    <cellStyle name="Normal 6 2 4 12 2" xfId="26061" xr:uid="{00000000-0005-0000-0000-0000161E0000}"/>
    <cellStyle name="Normal 6 2 4 12 3" xfId="43407" xr:uid="{00000000-0005-0000-0000-0000171E0000}"/>
    <cellStyle name="Normal 6 2 4 13" xfId="17388" xr:uid="{00000000-0005-0000-0000-0000181E0000}"/>
    <cellStyle name="Normal 6 2 4 14" xfId="34734" xr:uid="{00000000-0005-0000-0000-0000191E0000}"/>
    <cellStyle name="Normal 6 2 4 2" xfId="84" xr:uid="{00000000-0005-0000-0000-00001A1E0000}"/>
    <cellStyle name="Normal 6 2 4 2 10" xfId="8757" xr:uid="{00000000-0005-0000-0000-00001B1E0000}"/>
    <cellStyle name="Normal 6 2 4 2 10 2" xfId="26110" xr:uid="{00000000-0005-0000-0000-00001C1E0000}"/>
    <cellStyle name="Normal 6 2 4 2 10 3" xfId="43456" xr:uid="{00000000-0005-0000-0000-00001D1E0000}"/>
    <cellStyle name="Normal 6 2 4 2 11" xfId="17437" xr:uid="{00000000-0005-0000-0000-00001E1E0000}"/>
    <cellStyle name="Normal 6 2 4 2 12" xfId="34783" xr:uid="{00000000-0005-0000-0000-00001F1E0000}"/>
    <cellStyle name="Normal 6 2 4 2 2" xfId="329" xr:uid="{00000000-0005-0000-0000-0000201E0000}"/>
    <cellStyle name="Normal 6 2 4 2 2 10" xfId="35028" xr:uid="{00000000-0005-0000-0000-0000211E0000}"/>
    <cellStyle name="Normal 6 2 4 2 2 2" xfId="1064" xr:uid="{00000000-0005-0000-0000-0000221E0000}"/>
    <cellStyle name="Normal 6 2 4 2 2 2 2" xfId="2877" xr:uid="{00000000-0005-0000-0000-0000231E0000}"/>
    <cellStyle name="Normal 6 2 4 2 2 2 2 2" xfId="8659" xr:uid="{00000000-0005-0000-0000-0000241E0000}"/>
    <cellStyle name="Normal 6 2 4 2 2 2 2 2 2" xfId="17332" xr:uid="{00000000-0005-0000-0000-0000251E0000}"/>
    <cellStyle name="Normal 6 2 4 2 2 2 2 2 2 2" xfId="34685" xr:uid="{00000000-0005-0000-0000-0000261E0000}"/>
    <cellStyle name="Normal 6 2 4 2 2 2 2 2 2 3" xfId="52031" xr:uid="{00000000-0005-0000-0000-0000271E0000}"/>
    <cellStyle name="Normal 6 2 4 2 2 2 2 2 3" xfId="26012" xr:uid="{00000000-0005-0000-0000-0000281E0000}"/>
    <cellStyle name="Normal 6 2 4 2 2 2 2 2 4" xfId="43358" xr:uid="{00000000-0005-0000-0000-0000291E0000}"/>
    <cellStyle name="Normal 6 2 4 2 2 2 2 3" xfId="4690" xr:uid="{00000000-0005-0000-0000-00002A1E0000}"/>
    <cellStyle name="Normal 6 2 4 2 2 2 2 3 2" xfId="13363" xr:uid="{00000000-0005-0000-0000-00002B1E0000}"/>
    <cellStyle name="Normal 6 2 4 2 2 2 2 3 2 2" xfId="30716" xr:uid="{00000000-0005-0000-0000-00002C1E0000}"/>
    <cellStyle name="Normal 6 2 4 2 2 2 2 3 2 3" xfId="48062" xr:uid="{00000000-0005-0000-0000-00002D1E0000}"/>
    <cellStyle name="Normal 6 2 4 2 2 2 2 3 3" xfId="22043" xr:uid="{00000000-0005-0000-0000-00002E1E0000}"/>
    <cellStyle name="Normal 6 2 4 2 2 2 2 3 4" xfId="39389" xr:uid="{00000000-0005-0000-0000-00002F1E0000}"/>
    <cellStyle name="Normal 6 2 4 2 2 2 2 4" xfId="11550" xr:uid="{00000000-0005-0000-0000-0000301E0000}"/>
    <cellStyle name="Normal 6 2 4 2 2 2 2 4 2" xfId="28903" xr:uid="{00000000-0005-0000-0000-0000311E0000}"/>
    <cellStyle name="Normal 6 2 4 2 2 2 2 4 3" xfId="46249" xr:uid="{00000000-0005-0000-0000-0000321E0000}"/>
    <cellStyle name="Normal 6 2 4 2 2 2 2 5" xfId="20230" xr:uid="{00000000-0005-0000-0000-0000331E0000}"/>
    <cellStyle name="Normal 6 2 4 2 2 2 2 6" xfId="37576" xr:uid="{00000000-0005-0000-0000-0000341E0000}"/>
    <cellStyle name="Normal 6 2 4 2 2 2 3" xfId="1799" xr:uid="{00000000-0005-0000-0000-0000351E0000}"/>
    <cellStyle name="Normal 6 2 4 2 2 2 3 2" xfId="7581" xr:uid="{00000000-0005-0000-0000-0000361E0000}"/>
    <cellStyle name="Normal 6 2 4 2 2 2 3 2 2" xfId="16254" xr:uid="{00000000-0005-0000-0000-0000371E0000}"/>
    <cellStyle name="Normal 6 2 4 2 2 2 3 2 2 2" xfId="33607" xr:uid="{00000000-0005-0000-0000-0000381E0000}"/>
    <cellStyle name="Normal 6 2 4 2 2 2 3 2 2 3" xfId="50953" xr:uid="{00000000-0005-0000-0000-0000391E0000}"/>
    <cellStyle name="Normal 6 2 4 2 2 2 3 2 3" xfId="24934" xr:uid="{00000000-0005-0000-0000-00003A1E0000}"/>
    <cellStyle name="Normal 6 2 4 2 2 2 3 2 4" xfId="42280" xr:uid="{00000000-0005-0000-0000-00003B1E0000}"/>
    <cellStyle name="Normal 6 2 4 2 2 2 3 3" xfId="5425" xr:uid="{00000000-0005-0000-0000-00003C1E0000}"/>
    <cellStyle name="Normal 6 2 4 2 2 2 3 3 2" xfId="14098" xr:uid="{00000000-0005-0000-0000-00003D1E0000}"/>
    <cellStyle name="Normal 6 2 4 2 2 2 3 3 2 2" xfId="31451" xr:uid="{00000000-0005-0000-0000-00003E1E0000}"/>
    <cellStyle name="Normal 6 2 4 2 2 2 3 3 2 3" xfId="48797" xr:uid="{00000000-0005-0000-0000-00003F1E0000}"/>
    <cellStyle name="Normal 6 2 4 2 2 2 3 3 3" xfId="22778" xr:uid="{00000000-0005-0000-0000-0000401E0000}"/>
    <cellStyle name="Normal 6 2 4 2 2 2 3 3 4" xfId="40124" xr:uid="{00000000-0005-0000-0000-0000411E0000}"/>
    <cellStyle name="Normal 6 2 4 2 2 2 3 4" xfId="10472" xr:uid="{00000000-0005-0000-0000-0000421E0000}"/>
    <cellStyle name="Normal 6 2 4 2 2 2 3 4 2" xfId="27825" xr:uid="{00000000-0005-0000-0000-0000431E0000}"/>
    <cellStyle name="Normal 6 2 4 2 2 2 3 4 3" xfId="45171" xr:uid="{00000000-0005-0000-0000-0000441E0000}"/>
    <cellStyle name="Normal 6 2 4 2 2 2 3 5" xfId="19152" xr:uid="{00000000-0005-0000-0000-0000451E0000}"/>
    <cellStyle name="Normal 6 2 4 2 2 2 3 6" xfId="36498" xr:uid="{00000000-0005-0000-0000-0000461E0000}"/>
    <cellStyle name="Normal 6 2 4 2 2 2 4" xfId="6846" xr:uid="{00000000-0005-0000-0000-0000471E0000}"/>
    <cellStyle name="Normal 6 2 4 2 2 2 4 2" xfId="15519" xr:uid="{00000000-0005-0000-0000-0000481E0000}"/>
    <cellStyle name="Normal 6 2 4 2 2 2 4 2 2" xfId="32872" xr:uid="{00000000-0005-0000-0000-0000491E0000}"/>
    <cellStyle name="Normal 6 2 4 2 2 2 4 2 3" xfId="50218" xr:uid="{00000000-0005-0000-0000-00004A1E0000}"/>
    <cellStyle name="Normal 6 2 4 2 2 2 4 3" xfId="24199" xr:uid="{00000000-0005-0000-0000-00004B1E0000}"/>
    <cellStyle name="Normal 6 2 4 2 2 2 4 4" xfId="41545" xr:uid="{00000000-0005-0000-0000-00004C1E0000}"/>
    <cellStyle name="Normal 6 2 4 2 2 2 5" xfId="3612" xr:uid="{00000000-0005-0000-0000-00004D1E0000}"/>
    <cellStyle name="Normal 6 2 4 2 2 2 5 2" xfId="12285" xr:uid="{00000000-0005-0000-0000-00004E1E0000}"/>
    <cellStyle name="Normal 6 2 4 2 2 2 5 2 2" xfId="29638" xr:uid="{00000000-0005-0000-0000-00004F1E0000}"/>
    <cellStyle name="Normal 6 2 4 2 2 2 5 2 3" xfId="46984" xr:uid="{00000000-0005-0000-0000-0000501E0000}"/>
    <cellStyle name="Normal 6 2 4 2 2 2 5 3" xfId="20965" xr:uid="{00000000-0005-0000-0000-0000511E0000}"/>
    <cellStyle name="Normal 6 2 4 2 2 2 5 4" xfId="38311" xr:uid="{00000000-0005-0000-0000-0000521E0000}"/>
    <cellStyle name="Normal 6 2 4 2 2 2 6" xfId="9737" xr:uid="{00000000-0005-0000-0000-0000531E0000}"/>
    <cellStyle name="Normal 6 2 4 2 2 2 6 2" xfId="27090" xr:uid="{00000000-0005-0000-0000-0000541E0000}"/>
    <cellStyle name="Normal 6 2 4 2 2 2 6 3" xfId="44436" xr:uid="{00000000-0005-0000-0000-0000551E0000}"/>
    <cellStyle name="Normal 6 2 4 2 2 2 7" xfId="18417" xr:uid="{00000000-0005-0000-0000-0000561E0000}"/>
    <cellStyle name="Normal 6 2 4 2 2 2 8" xfId="35763" xr:uid="{00000000-0005-0000-0000-0000571E0000}"/>
    <cellStyle name="Normal 6 2 4 2 2 3" xfId="574" xr:uid="{00000000-0005-0000-0000-0000581E0000}"/>
    <cellStyle name="Normal 6 2 4 2 2 3 2" xfId="2387" xr:uid="{00000000-0005-0000-0000-0000591E0000}"/>
    <cellStyle name="Normal 6 2 4 2 2 3 2 2" xfId="8169" xr:uid="{00000000-0005-0000-0000-00005A1E0000}"/>
    <cellStyle name="Normal 6 2 4 2 2 3 2 2 2" xfId="16842" xr:uid="{00000000-0005-0000-0000-00005B1E0000}"/>
    <cellStyle name="Normal 6 2 4 2 2 3 2 2 2 2" xfId="34195" xr:uid="{00000000-0005-0000-0000-00005C1E0000}"/>
    <cellStyle name="Normal 6 2 4 2 2 3 2 2 2 3" xfId="51541" xr:uid="{00000000-0005-0000-0000-00005D1E0000}"/>
    <cellStyle name="Normal 6 2 4 2 2 3 2 2 3" xfId="25522" xr:uid="{00000000-0005-0000-0000-00005E1E0000}"/>
    <cellStyle name="Normal 6 2 4 2 2 3 2 2 4" xfId="42868" xr:uid="{00000000-0005-0000-0000-00005F1E0000}"/>
    <cellStyle name="Normal 6 2 4 2 2 3 2 3" xfId="5670" xr:uid="{00000000-0005-0000-0000-0000601E0000}"/>
    <cellStyle name="Normal 6 2 4 2 2 3 2 3 2" xfId="14343" xr:uid="{00000000-0005-0000-0000-0000611E0000}"/>
    <cellStyle name="Normal 6 2 4 2 2 3 2 3 2 2" xfId="31696" xr:uid="{00000000-0005-0000-0000-0000621E0000}"/>
    <cellStyle name="Normal 6 2 4 2 2 3 2 3 2 3" xfId="49042" xr:uid="{00000000-0005-0000-0000-0000631E0000}"/>
    <cellStyle name="Normal 6 2 4 2 2 3 2 3 3" xfId="23023" xr:uid="{00000000-0005-0000-0000-0000641E0000}"/>
    <cellStyle name="Normal 6 2 4 2 2 3 2 3 4" xfId="40369" xr:uid="{00000000-0005-0000-0000-0000651E0000}"/>
    <cellStyle name="Normal 6 2 4 2 2 3 2 4" xfId="11060" xr:uid="{00000000-0005-0000-0000-0000661E0000}"/>
    <cellStyle name="Normal 6 2 4 2 2 3 2 4 2" xfId="28413" xr:uid="{00000000-0005-0000-0000-0000671E0000}"/>
    <cellStyle name="Normal 6 2 4 2 2 3 2 4 3" xfId="45759" xr:uid="{00000000-0005-0000-0000-0000681E0000}"/>
    <cellStyle name="Normal 6 2 4 2 2 3 2 5" xfId="19740" xr:uid="{00000000-0005-0000-0000-0000691E0000}"/>
    <cellStyle name="Normal 6 2 4 2 2 3 2 6" xfId="37086" xr:uid="{00000000-0005-0000-0000-00006A1E0000}"/>
    <cellStyle name="Normal 6 2 4 2 2 3 3" xfId="6356" xr:uid="{00000000-0005-0000-0000-00006B1E0000}"/>
    <cellStyle name="Normal 6 2 4 2 2 3 3 2" xfId="15029" xr:uid="{00000000-0005-0000-0000-00006C1E0000}"/>
    <cellStyle name="Normal 6 2 4 2 2 3 3 2 2" xfId="32382" xr:uid="{00000000-0005-0000-0000-00006D1E0000}"/>
    <cellStyle name="Normal 6 2 4 2 2 3 3 2 3" xfId="49728" xr:uid="{00000000-0005-0000-0000-00006E1E0000}"/>
    <cellStyle name="Normal 6 2 4 2 2 3 3 3" xfId="23709" xr:uid="{00000000-0005-0000-0000-00006F1E0000}"/>
    <cellStyle name="Normal 6 2 4 2 2 3 3 4" xfId="41055" xr:uid="{00000000-0005-0000-0000-0000701E0000}"/>
    <cellStyle name="Normal 6 2 4 2 2 3 4" xfId="4200" xr:uid="{00000000-0005-0000-0000-0000711E0000}"/>
    <cellStyle name="Normal 6 2 4 2 2 3 4 2" xfId="12873" xr:uid="{00000000-0005-0000-0000-0000721E0000}"/>
    <cellStyle name="Normal 6 2 4 2 2 3 4 2 2" xfId="30226" xr:uid="{00000000-0005-0000-0000-0000731E0000}"/>
    <cellStyle name="Normal 6 2 4 2 2 3 4 2 3" xfId="47572" xr:uid="{00000000-0005-0000-0000-0000741E0000}"/>
    <cellStyle name="Normal 6 2 4 2 2 3 4 3" xfId="21553" xr:uid="{00000000-0005-0000-0000-0000751E0000}"/>
    <cellStyle name="Normal 6 2 4 2 2 3 4 4" xfId="38899" xr:uid="{00000000-0005-0000-0000-0000761E0000}"/>
    <cellStyle name="Normal 6 2 4 2 2 3 5" xfId="9247" xr:uid="{00000000-0005-0000-0000-0000771E0000}"/>
    <cellStyle name="Normal 6 2 4 2 2 3 5 2" xfId="26600" xr:uid="{00000000-0005-0000-0000-0000781E0000}"/>
    <cellStyle name="Normal 6 2 4 2 2 3 5 3" xfId="43946" xr:uid="{00000000-0005-0000-0000-0000791E0000}"/>
    <cellStyle name="Normal 6 2 4 2 2 3 6" xfId="17927" xr:uid="{00000000-0005-0000-0000-00007A1E0000}"/>
    <cellStyle name="Normal 6 2 4 2 2 3 7" xfId="35273" xr:uid="{00000000-0005-0000-0000-00007B1E0000}"/>
    <cellStyle name="Normal 6 2 4 2 2 4" xfId="2142" xr:uid="{00000000-0005-0000-0000-00007C1E0000}"/>
    <cellStyle name="Normal 6 2 4 2 2 4 2" xfId="7924" xr:uid="{00000000-0005-0000-0000-00007D1E0000}"/>
    <cellStyle name="Normal 6 2 4 2 2 4 2 2" xfId="16597" xr:uid="{00000000-0005-0000-0000-00007E1E0000}"/>
    <cellStyle name="Normal 6 2 4 2 2 4 2 2 2" xfId="33950" xr:uid="{00000000-0005-0000-0000-00007F1E0000}"/>
    <cellStyle name="Normal 6 2 4 2 2 4 2 2 3" xfId="51296" xr:uid="{00000000-0005-0000-0000-0000801E0000}"/>
    <cellStyle name="Normal 6 2 4 2 2 4 2 3" xfId="25277" xr:uid="{00000000-0005-0000-0000-0000811E0000}"/>
    <cellStyle name="Normal 6 2 4 2 2 4 2 4" xfId="42623" xr:uid="{00000000-0005-0000-0000-0000821E0000}"/>
    <cellStyle name="Normal 6 2 4 2 2 4 3" xfId="3955" xr:uid="{00000000-0005-0000-0000-0000831E0000}"/>
    <cellStyle name="Normal 6 2 4 2 2 4 3 2" xfId="12628" xr:uid="{00000000-0005-0000-0000-0000841E0000}"/>
    <cellStyle name="Normal 6 2 4 2 2 4 3 2 2" xfId="29981" xr:uid="{00000000-0005-0000-0000-0000851E0000}"/>
    <cellStyle name="Normal 6 2 4 2 2 4 3 2 3" xfId="47327" xr:uid="{00000000-0005-0000-0000-0000861E0000}"/>
    <cellStyle name="Normal 6 2 4 2 2 4 3 3" xfId="21308" xr:uid="{00000000-0005-0000-0000-0000871E0000}"/>
    <cellStyle name="Normal 6 2 4 2 2 4 3 4" xfId="38654" xr:uid="{00000000-0005-0000-0000-0000881E0000}"/>
    <cellStyle name="Normal 6 2 4 2 2 4 4" xfId="10815" xr:uid="{00000000-0005-0000-0000-0000891E0000}"/>
    <cellStyle name="Normal 6 2 4 2 2 4 4 2" xfId="28168" xr:uid="{00000000-0005-0000-0000-00008A1E0000}"/>
    <cellStyle name="Normal 6 2 4 2 2 4 4 3" xfId="45514" xr:uid="{00000000-0005-0000-0000-00008B1E0000}"/>
    <cellStyle name="Normal 6 2 4 2 2 4 5" xfId="19495" xr:uid="{00000000-0005-0000-0000-00008C1E0000}"/>
    <cellStyle name="Normal 6 2 4 2 2 4 6" xfId="36841" xr:uid="{00000000-0005-0000-0000-00008D1E0000}"/>
    <cellStyle name="Normal 6 2 4 2 2 5" xfId="1309" xr:uid="{00000000-0005-0000-0000-00008E1E0000}"/>
    <cellStyle name="Normal 6 2 4 2 2 5 2" xfId="7091" xr:uid="{00000000-0005-0000-0000-00008F1E0000}"/>
    <cellStyle name="Normal 6 2 4 2 2 5 2 2" xfId="15764" xr:uid="{00000000-0005-0000-0000-0000901E0000}"/>
    <cellStyle name="Normal 6 2 4 2 2 5 2 2 2" xfId="33117" xr:uid="{00000000-0005-0000-0000-0000911E0000}"/>
    <cellStyle name="Normal 6 2 4 2 2 5 2 2 3" xfId="50463" xr:uid="{00000000-0005-0000-0000-0000921E0000}"/>
    <cellStyle name="Normal 6 2 4 2 2 5 2 3" xfId="24444" xr:uid="{00000000-0005-0000-0000-0000931E0000}"/>
    <cellStyle name="Normal 6 2 4 2 2 5 2 4" xfId="41790" xr:uid="{00000000-0005-0000-0000-0000941E0000}"/>
    <cellStyle name="Normal 6 2 4 2 2 5 3" xfId="4935" xr:uid="{00000000-0005-0000-0000-0000951E0000}"/>
    <cellStyle name="Normal 6 2 4 2 2 5 3 2" xfId="13608" xr:uid="{00000000-0005-0000-0000-0000961E0000}"/>
    <cellStyle name="Normal 6 2 4 2 2 5 3 2 2" xfId="30961" xr:uid="{00000000-0005-0000-0000-0000971E0000}"/>
    <cellStyle name="Normal 6 2 4 2 2 5 3 2 3" xfId="48307" xr:uid="{00000000-0005-0000-0000-0000981E0000}"/>
    <cellStyle name="Normal 6 2 4 2 2 5 3 3" xfId="22288" xr:uid="{00000000-0005-0000-0000-0000991E0000}"/>
    <cellStyle name="Normal 6 2 4 2 2 5 3 4" xfId="39634" xr:uid="{00000000-0005-0000-0000-00009A1E0000}"/>
    <cellStyle name="Normal 6 2 4 2 2 5 4" xfId="9982" xr:uid="{00000000-0005-0000-0000-00009B1E0000}"/>
    <cellStyle name="Normal 6 2 4 2 2 5 4 2" xfId="27335" xr:uid="{00000000-0005-0000-0000-00009C1E0000}"/>
    <cellStyle name="Normal 6 2 4 2 2 5 4 3" xfId="44681" xr:uid="{00000000-0005-0000-0000-00009D1E0000}"/>
    <cellStyle name="Normal 6 2 4 2 2 5 5" xfId="18662" xr:uid="{00000000-0005-0000-0000-00009E1E0000}"/>
    <cellStyle name="Normal 6 2 4 2 2 5 6" xfId="36008" xr:uid="{00000000-0005-0000-0000-00009F1E0000}"/>
    <cellStyle name="Normal 6 2 4 2 2 6" xfId="6111" xr:uid="{00000000-0005-0000-0000-0000A01E0000}"/>
    <cellStyle name="Normal 6 2 4 2 2 6 2" xfId="14784" xr:uid="{00000000-0005-0000-0000-0000A11E0000}"/>
    <cellStyle name="Normal 6 2 4 2 2 6 2 2" xfId="32137" xr:uid="{00000000-0005-0000-0000-0000A21E0000}"/>
    <cellStyle name="Normal 6 2 4 2 2 6 2 3" xfId="49483" xr:uid="{00000000-0005-0000-0000-0000A31E0000}"/>
    <cellStyle name="Normal 6 2 4 2 2 6 3" xfId="23464" xr:uid="{00000000-0005-0000-0000-0000A41E0000}"/>
    <cellStyle name="Normal 6 2 4 2 2 6 4" xfId="40810" xr:uid="{00000000-0005-0000-0000-0000A51E0000}"/>
    <cellStyle name="Normal 6 2 4 2 2 7" xfId="3122" xr:uid="{00000000-0005-0000-0000-0000A61E0000}"/>
    <cellStyle name="Normal 6 2 4 2 2 7 2" xfId="11795" xr:uid="{00000000-0005-0000-0000-0000A71E0000}"/>
    <cellStyle name="Normal 6 2 4 2 2 7 2 2" xfId="29148" xr:uid="{00000000-0005-0000-0000-0000A81E0000}"/>
    <cellStyle name="Normal 6 2 4 2 2 7 2 3" xfId="46494" xr:uid="{00000000-0005-0000-0000-0000A91E0000}"/>
    <cellStyle name="Normal 6 2 4 2 2 7 3" xfId="20475" xr:uid="{00000000-0005-0000-0000-0000AA1E0000}"/>
    <cellStyle name="Normal 6 2 4 2 2 7 4" xfId="37821" xr:uid="{00000000-0005-0000-0000-0000AB1E0000}"/>
    <cellStyle name="Normal 6 2 4 2 2 8" xfId="9002" xr:uid="{00000000-0005-0000-0000-0000AC1E0000}"/>
    <cellStyle name="Normal 6 2 4 2 2 8 2" xfId="26355" xr:uid="{00000000-0005-0000-0000-0000AD1E0000}"/>
    <cellStyle name="Normal 6 2 4 2 2 8 3" xfId="43701" xr:uid="{00000000-0005-0000-0000-0000AE1E0000}"/>
    <cellStyle name="Normal 6 2 4 2 2 9" xfId="17682" xr:uid="{00000000-0005-0000-0000-0000AF1E0000}"/>
    <cellStyle name="Normal 6 2 4 2 3" xfId="231" xr:uid="{00000000-0005-0000-0000-0000B01E0000}"/>
    <cellStyle name="Normal 6 2 4 2 3 10" xfId="34930" xr:uid="{00000000-0005-0000-0000-0000B11E0000}"/>
    <cellStyle name="Normal 6 2 4 2 3 2" xfId="966" xr:uid="{00000000-0005-0000-0000-0000B21E0000}"/>
    <cellStyle name="Normal 6 2 4 2 3 2 2" xfId="2779" xr:uid="{00000000-0005-0000-0000-0000B31E0000}"/>
    <cellStyle name="Normal 6 2 4 2 3 2 2 2" xfId="8561" xr:uid="{00000000-0005-0000-0000-0000B41E0000}"/>
    <cellStyle name="Normal 6 2 4 2 3 2 2 2 2" xfId="17234" xr:uid="{00000000-0005-0000-0000-0000B51E0000}"/>
    <cellStyle name="Normal 6 2 4 2 3 2 2 2 2 2" xfId="34587" xr:uid="{00000000-0005-0000-0000-0000B61E0000}"/>
    <cellStyle name="Normal 6 2 4 2 3 2 2 2 2 3" xfId="51933" xr:uid="{00000000-0005-0000-0000-0000B71E0000}"/>
    <cellStyle name="Normal 6 2 4 2 3 2 2 2 3" xfId="25914" xr:uid="{00000000-0005-0000-0000-0000B81E0000}"/>
    <cellStyle name="Normal 6 2 4 2 3 2 2 2 4" xfId="43260" xr:uid="{00000000-0005-0000-0000-0000B91E0000}"/>
    <cellStyle name="Normal 6 2 4 2 3 2 2 3" xfId="4592" xr:uid="{00000000-0005-0000-0000-0000BA1E0000}"/>
    <cellStyle name="Normal 6 2 4 2 3 2 2 3 2" xfId="13265" xr:uid="{00000000-0005-0000-0000-0000BB1E0000}"/>
    <cellStyle name="Normal 6 2 4 2 3 2 2 3 2 2" xfId="30618" xr:uid="{00000000-0005-0000-0000-0000BC1E0000}"/>
    <cellStyle name="Normal 6 2 4 2 3 2 2 3 2 3" xfId="47964" xr:uid="{00000000-0005-0000-0000-0000BD1E0000}"/>
    <cellStyle name="Normal 6 2 4 2 3 2 2 3 3" xfId="21945" xr:uid="{00000000-0005-0000-0000-0000BE1E0000}"/>
    <cellStyle name="Normal 6 2 4 2 3 2 2 3 4" xfId="39291" xr:uid="{00000000-0005-0000-0000-0000BF1E0000}"/>
    <cellStyle name="Normal 6 2 4 2 3 2 2 4" xfId="11452" xr:uid="{00000000-0005-0000-0000-0000C01E0000}"/>
    <cellStyle name="Normal 6 2 4 2 3 2 2 4 2" xfId="28805" xr:uid="{00000000-0005-0000-0000-0000C11E0000}"/>
    <cellStyle name="Normal 6 2 4 2 3 2 2 4 3" xfId="46151" xr:uid="{00000000-0005-0000-0000-0000C21E0000}"/>
    <cellStyle name="Normal 6 2 4 2 3 2 2 5" xfId="20132" xr:uid="{00000000-0005-0000-0000-0000C31E0000}"/>
    <cellStyle name="Normal 6 2 4 2 3 2 2 6" xfId="37478" xr:uid="{00000000-0005-0000-0000-0000C41E0000}"/>
    <cellStyle name="Normal 6 2 4 2 3 2 3" xfId="1701" xr:uid="{00000000-0005-0000-0000-0000C51E0000}"/>
    <cellStyle name="Normal 6 2 4 2 3 2 3 2" xfId="7483" xr:uid="{00000000-0005-0000-0000-0000C61E0000}"/>
    <cellStyle name="Normal 6 2 4 2 3 2 3 2 2" xfId="16156" xr:uid="{00000000-0005-0000-0000-0000C71E0000}"/>
    <cellStyle name="Normal 6 2 4 2 3 2 3 2 2 2" xfId="33509" xr:uid="{00000000-0005-0000-0000-0000C81E0000}"/>
    <cellStyle name="Normal 6 2 4 2 3 2 3 2 2 3" xfId="50855" xr:uid="{00000000-0005-0000-0000-0000C91E0000}"/>
    <cellStyle name="Normal 6 2 4 2 3 2 3 2 3" xfId="24836" xr:uid="{00000000-0005-0000-0000-0000CA1E0000}"/>
    <cellStyle name="Normal 6 2 4 2 3 2 3 2 4" xfId="42182" xr:uid="{00000000-0005-0000-0000-0000CB1E0000}"/>
    <cellStyle name="Normal 6 2 4 2 3 2 3 3" xfId="5327" xr:uid="{00000000-0005-0000-0000-0000CC1E0000}"/>
    <cellStyle name="Normal 6 2 4 2 3 2 3 3 2" xfId="14000" xr:uid="{00000000-0005-0000-0000-0000CD1E0000}"/>
    <cellStyle name="Normal 6 2 4 2 3 2 3 3 2 2" xfId="31353" xr:uid="{00000000-0005-0000-0000-0000CE1E0000}"/>
    <cellStyle name="Normal 6 2 4 2 3 2 3 3 2 3" xfId="48699" xr:uid="{00000000-0005-0000-0000-0000CF1E0000}"/>
    <cellStyle name="Normal 6 2 4 2 3 2 3 3 3" xfId="22680" xr:uid="{00000000-0005-0000-0000-0000D01E0000}"/>
    <cellStyle name="Normal 6 2 4 2 3 2 3 3 4" xfId="40026" xr:uid="{00000000-0005-0000-0000-0000D11E0000}"/>
    <cellStyle name="Normal 6 2 4 2 3 2 3 4" xfId="10374" xr:uid="{00000000-0005-0000-0000-0000D21E0000}"/>
    <cellStyle name="Normal 6 2 4 2 3 2 3 4 2" xfId="27727" xr:uid="{00000000-0005-0000-0000-0000D31E0000}"/>
    <cellStyle name="Normal 6 2 4 2 3 2 3 4 3" xfId="45073" xr:uid="{00000000-0005-0000-0000-0000D41E0000}"/>
    <cellStyle name="Normal 6 2 4 2 3 2 3 5" xfId="19054" xr:uid="{00000000-0005-0000-0000-0000D51E0000}"/>
    <cellStyle name="Normal 6 2 4 2 3 2 3 6" xfId="36400" xr:uid="{00000000-0005-0000-0000-0000D61E0000}"/>
    <cellStyle name="Normal 6 2 4 2 3 2 4" xfId="6748" xr:uid="{00000000-0005-0000-0000-0000D71E0000}"/>
    <cellStyle name="Normal 6 2 4 2 3 2 4 2" xfId="15421" xr:uid="{00000000-0005-0000-0000-0000D81E0000}"/>
    <cellStyle name="Normal 6 2 4 2 3 2 4 2 2" xfId="32774" xr:uid="{00000000-0005-0000-0000-0000D91E0000}"/>
    <cellStyle name="Normal 6 2 4 2 3 2 4 2 3" xfId="50120" xr:uid="{00000000-0005-0000-0000-0000DA1E0000}"/>
    <cellStyle name="Normal 6 2 4 2 3 2 4 3" xfId="24101" xr:uid="{00000000-0005-0000-0000-0000DB1E0000}"/>
    <cellStyle name="Normal 6 2 4 2 3 2 4 4" xfId="41447" xr:uid="{00000000-0005-0000-0000-0000DC1E0000}"/>
    <cellStyle name="Normal 6 2 4 2 3 2 5" xfId="3514" xr:uid="{00000000-0005-0000-0000-0000DD1E0000}"/>
    <cellStyle name="Normal 6 2 4 2 3 2 5 2" xfId="12187" xr:uid="{00000000-0005-0000-0000-0000DE1E0000}"/>
    <cellStyle name="Normal 6 2 4 2 3 2 5 2 2" xfId="29540" xr:uid="{00000000-0005-0000-0000-0000DF1E0000}"/>
    <cellStyle name="Normal 6 2 4 2 3 2 5 2 3" xfId="46886" xr:uid="{00000000-0005-0000-0000-0000E01E0000}"/>
    <cellStyle name="Normal 6 2 4 2 3 2 5 3" xfId="20867" xr:uid="{00000000-0005-0000-0000-0000E11E0000}"/>
    <cellStyle name="Normal 6 2 4 2 3 2 5 4" xfId="38213" xr:uid="{00000000-0005-0000-0000-0000E21E0000}"/>
    <cellStyle name="Normal 6 2 4 2 3 2 6" xfId="9639" xr:uid="{00000000-0005-0000-0000-0000E31E0000}"/>
    <cellStyle name="Normal 6 2 4 2 3 2 6 2" xfId="26992" xr:uid="{00000000-0005-0000-0000-0000E41E0000}"/>
    <cellStyle name="Normal 6 2 4 2 3 2 6 3" xfId="44338" xr:uid="{00000000-0005-0000-0000-0000E51E0000}"/>
    <cellStyle name="Normal 6 2 4 2 3 2 7" xfId="18319" xr:uid="{00000000-0005-0000-0000-0000E61E0000}"/>
    <cellStyle name="Normal 6 2 4 2 3 2 8" xfId="35665" xr:uid="{00000000-0005-0000-0000-0000E71E0000}"/>
    <cellStyle name="Normal 6 2 4 2 3 3" xfId="721" xr:uid="{00000000-0005-0000-0000-0000E81E0000}"/>
    <cellStyle name="Normal 6 2 4 2 3 3 2" xfId="2534" xr:uid="{00000000-0005-0000-0000-0000E91E0000}"/>
    <cellStyle name="Normal 6 2 4 2 3 3 2 2" xfId="8316" xr:uid="{00000000-0005-0000-0000-0000EA1E0000}"/>
    <cellStyle name="Normal 6 2 4 2 3 3 2 2 2" xfId="16989" xr:uid="{00000000-0005-0000-0000-0000EB1E0000}"/>
    <cellStyle name="Normal 6 2 4 2 3 3 2 2 2 2" xfId="34342" xr:uid="{00000000-0005-0000-0000-0000EC1E0000}"/>
    <cellStyle name="Normal 6 2 4 2 3 3 2 2 2 3" xfId="51688" xr:uid="{00000000-0005-0000-0000-0000ED1E0000}"/>
    <cellStyle name="Normal 6 2 4 2 3 3 2 2 3" xfId="25669" xr:uid="{00000000-0005-0000-0000-0000EE1E0000}"/>
    <cellStyle name="Normal 6 2 4 2 3 3 2 2 4" xfId="43015" xr:uid="{00000000-0005-0000-0000-0000EF1E0000}"/>
    <cellStyle name="Normal 6 2 4 2 3 3 2 3" xfId="5768" xr:uid="{00000000-0005-0000-0000-0000F01E0000}"/>
    <cellStyle name="Normal 6 2 4 2 3 3 2 3 2" xfId="14441" xr:uid="{00000000-0005-0000-0000-0000F11E0000}"/>
    <cellStyle name="Normal 6 2 4 2 3 3 2 3 2 2" xfId="31794" xr:uid="{00000000-0005-0000-0000-0000F21E0000}"/>
    <cellStyle name="Normal 6 2 4 2 3 3 2 3 2 3" xfId="49140" xr:uid="{00000000-0005-0000-0000-0000F31E0000}"/>
    <cellStyle name="Normal 6 2 4 2 3 3 2 3 3" xfId="23121" xr:uid="{00000000-0005-0000-0000-0000F41E0000}"/>
    <cellStyle name="Normal 6 2 4 2 3 3 2 3 4" xfId="40467" xr:uid="{00000000-0005-0000-0000-0000F51E0000}"/>
    <cellStyle name="Normal 6 2 4 2 3 3 2 4" xfId="11207" xr:uid="{00000000-0005-0000-0000-0000F61E0000}"/>
    <cellStyle name="Normal 6 2 4 2 3 3 2 4 2" xfId="28560" xr:uid="{00000000-0005-0000-0000-0000F71E0000}"/>
    <cellStyle name="Normal 6 2 4 2 3 3 2 4 3" xfId="45906" xr:uid="{00000000-0005-0000-0000-0000F81E0000}"/>
    <cellStyle name="Normal 6 2 4 2 3 3 2 5" xfId="19887" xr:uid="{00000000-0005-0000-0000-0000F91E0000}"/>
    <cellStyle name="Normal 6 2 4 2 3 3 2 6" xfId="37233" xr:uid="{00000000-0005-0000-0000-0000FA1E0000}"/>
    <cellStyle name="Normal 6 2 4 2 3 3 3" xfId="6503" xr:uid="{00000000-0005-0000-0000-0000FB1E0000}"/>
    <cellStyle name="Normal 6 2 4 2 3 3 3 2" xfId="15176" xr:uid="{00000000-0005-0000-0000-0000FC1E0000}"/>
    <cellStyle name="Normal 6 2 4 2 3 3 3 2 2" xfId="32529" xr:uid="{00000000-0005-0000-0000-0000FD1E0000}"/>
    <cellStyle name="Normal 6 2 4 2 3 3 3 2 3" xfId="49875" xr:uid="{00000000-0005-0000-0000-0000FE1E0000}"/>
    <cellStyle name="Normal 6 2 4 2 3 3 3 3" xfId="23856" xr:uid="{00000000-0005-0000-0000-0000FF1E0000}"/>
    <cellStyle name="Normal 6 2 4 2 3 3 3 4" xfId="41202" xr:uid="{00000000-0005-0000-0000-0000001F0000}"/>
    <cellStyle name="Normal 6 2 4 2 3 3 4" xfId="4347" xr:uid="{00000000-0005-0000-0000-0000011F0000}"/>
    <cellStyle name="Normal 6 2 4 2 3 3 4 2" xfId="13020" xr:uid="{00000000-0005-0000-0000-0000021F0000}"/>
    <cellStyle name="Normal 6 2 4 2 3 3 4 2 2" xfId="30373" xr:uid="{00000000-0005-0000-0000-0000031F0000}"/>
    <cellStyle name="Normal 6 2 4 2 3 3 4 2 3" xfId="47719" xr:uid="{00000000-0005-0000-0000-0000041F0000}"/>
    <cellStyle name="Normal 6 2 4 2 3 3 4 3" xfId="21700" xr:uid="{00000000-0005-0000-0000-0000051F0000}"/>
    <cellStyle name="Normal 6 2 4 2 3 3 4 4" xfId="39046" xr:uid="{00000000-0005-0000-0000-0000061F0000}"/>
    <cellStyle name="Normal 6 2 4 2 3 3 5" xfId="9394" xr:uid="{00000000-0005-0000-0000-0000071F0000}"/>
    <cellStyle name="Normal 6 2 4 2 3 3 5 2" xfId="26747" xr:uid="{00000000-0005-0000-0000-0000081F0000}"/>
    <cellStyle name="Normal 6 2 4 2 3 3 5 3" xfId="44093" xr:uid="{00000000-0005-0000-0000-0000091F0000}"/>
    <cellStyle name="Normal 6 2 4 2 3 3 6" xfId="18074" xr:uid="{00000000-0005-0000-0000-00000A1F0000}"/>
    <cellStyle name="Normal 6 2 4 2 3 3 7" xfId="35420" xr:uid="{00000000-0005-0000-0000-00000B1F0000}"/>
    <cellStyle name="Normal 6 2 4 2 3 4" xfId="2044" xr:uid="{00000000-0005-0000-0000-00000C1F0000}"/>
    <cellStyle name="Normal 6 2 4 2 3 4 2" xfId="7826" xr:uid="{00000000-0005-0000-0000-00000D1F0000}"/>
    <cellStyle name="Normal 6 2 4 2 3 4 2 2" xfId="16499" xr:uid="{00000000-0005-0000-0000-00000E1F0000}"/>
    <cellStyle name="Normal 6 2 4 2 3 4 2 2 2" xfId="33852" xr:uid="{00000000-0005-0000-0000-00000F1F0000}"/>
    <cellStyle name="Normal 6 2 4 2 3 4 2 2 3" xfId="51198" xr:uid="{00000000-0005-0000-0000-0000101F0000}"/>
    <cellStyle name="Normal 6 2 4 2 3 4 2 3" xfId="25179" xr:uid="{00000000-0005-0000-0000-0000111F0000}"/>
    <cellStyle name="Normal 6 2 4 2 3 4 2 4" xfId="42525" xr:uid="{00000000-0005-0000-0000-0000121F0000}"/>
    <cellStyle name="Normal 6 2 4 2 3 4 3" xfId="3857" xr:uid="{00000000-0005-0000-0000-0000131F0000}"/>
    <cellStyle name="Normal 6 2 4 2 3 4 3 2" xfId="12530" xr:uid="{00000000-0005-0000-0000-0000141F0000}"/>
    <cellStyle name="Normal 6 2 4 2 3 4 3 2 2" xfId="29883" xr:uid="{00000000-0005-0000-0000-0000151F0000}"/>
    <cellStyle name="Normal 6 2 4 2 3 4 3 2 3" xfId="47229" xr:uid="{00000000-0005-0000-0000-0000161F0000}"/>
    <cellStyle name="Normal 6 2 4 2 3 4 3 3" xfId="21210" xr:uid="{00000000-0005-0000-0000-0000171F0000}"/>
    <cellStyle name="Normal 6 2 4 2 3 4 3 4" xfId="38556" xr:uid="{00000000-0005-0000-0000-0000181F0000}"/>
    <cellStyle name="Normal 6 2 4 2 3 4 4" xfId="10717" xr:uid="{00000000-0005-0000-0000-0000191F0000}"/>
    <cellStyle name="Normal 6 2 4 2 3 4 4 2" xfId="28070" xr:uid="{00000000-0005-0000-0000-00001A1F0000}"/>
    <cellStyle name="Normal 6 2 4 2 3 4 4 3" xfId="45416" xr:uid="{00000000-0005-0000-0000-00001B1F0000}"/>
    <cellStyle name="Normal 6 2 4 2 3 4 5" xfId="19397" xr:uid="{00000000-0005-0000-0000-00001C1F0000}"/>
    <cellStyle name="Normal 6 2 4 2 3 4 6" xfId="36743" xr:uid="{00000000-0005-0000-0000-00001D1F0000}"/>
    <cellStyle name="Normal 6 2 4 2 3 5" xfId="1456" xr:uid="{00000000-0005-0000-0000-00001E1F0000}"/>
    <cellStyle name="Normal 6 2 4 2 3 5 2" xfId="7238" xr:uid="{00000000-0005-0000-0000-00001F1F0000}"/>
    <cellStyle name="Normal 6 2 4 2 3 5 2 2" xfId="15911" xr:uid="{00000000-0005-0000-0000-0000201F0000}"/>
    <cellStyle name="Normal 6 2 4 2 3 5 2 2 2" xfId="33264" xr:uid="{00000000-0005-0000-0000-0000211F0000}"/>
    <cellStyle name="Normal 6 2 4 2 3 5 2 2 3" xfId="50610" xr:uid="{00000000-0005-0000-0000-0000221F0000}"/>
    <cellStyle name="Normal 6 2 4 2 3 5 2 3" xfId="24591" xr:uid="{00000000-0005-0000-0000-0000231F0000}"/>
    <cellStyle name="Normal 6 2 4 2 3 5 2 4" xfId="41937" xr:uid="{00000000-0005-0000-0000-0000241F0000}"/>
    <cellStyle name="Normal 6 2 4 2 3 5 3" xfId="5082" xr:uid="{00000000-0005-0000-0000-0000251F0000}"/>
    <cellStyle name="Normal 6 2 4 2 3 5 3 2" xfId="13755" xr:uid="{00000000-0005-0000-0000-0000261F0000}"/>
    <cellStyle name="Normal 6 2 4 2 3 5 3 2 2" xfId="31108" xr:uid="{00000000-0005-0000-0000-0000271F0000}"/>
    <cellStyle name="Normal 6 2 4 2 3 5 3 2 3" xfId="48454" xr:uid="{00000000-0005-0000-0000-0000281F0000}"/>
    <cellStyle name="Normal 6 2 4 2 3 5 3 3" xfId="22435" xr:uid="{00000000-0005-0000-0000-0000291F0000}"/>
    <cellStyle name="Normal 6 2 4 2 3 5 3 4" xfId="39781" xr:uid="{00000000-0005-0000-0000-00002A1F0000}"/>
    <cellStyle name="Normal 6 2 4 2 3 5 4" xfId="10129" xr:uid="{00000000-0005-0000-0000-00002B1F0000}"/>
    <cellStyle name="Normal 6 2 4 2 3 5 4 2" xfId="27482" xr:uid="{00000000-0005-0000-0000-00002C1F0000}"/>
    <cellStyle name="Normal 6 2 4 2 3 5 4 3" xfId="44828" xr:uid="{00000000-0005-0000-0000-00002D1F0000}"/>
    <cellStyle name="Normal 6 2 4 2 3 5 5" xfId="18809" xr:uid="{00000000-0005-0000-0000-00002E1F0000}"/>
    <cellStyle name="Normal 6 2 4 2 3 5 6" xfId="36155" xr:uid="{00000000-0005-0000-0000-00002F1F0000}"/>
    <cellStyle name="Normal 6 2 4 2 3 6" xfId="6013" xr:uid="{00000000-0005-0000-0000-0000301F0000}"/>
    <cellStyle name="Normal 6 2 4 2 3 6 2" xfId="14686" xr:uid="{00000000-0005-0000-0000-0000311F0000}"/>
    <cellStyle name="Normal 6 2 4 2 3 6 2 2" xfId="32039" xr:uid="{00000000-0005-0000-0000-0000321F0000}"/>
    <cellStyle name="Normal 6 2 4 2 3 6 2 3" xfId="49385" xr:uid="{00000000-0005-0000-0000-0000331F0000}"/>
    <cellStyle name="Normal 6 2 4 2 3 6 3" xfId="23366" xr:uid="{00000000-0005-0000-0000-0000341F0000}"/>
    <cellStyle name="Normal 6 2 4 2 3 6 4" xfId="40712" xr:uid="{00000000-0005-0000-0000-0000351F0000}"/>
    <cellStyle name="Normal 6 2 4 2 3 7" xfId="3269" xr:uid="{00000000-0005-0000-0000-0000361F0000}"/>
    <cellStyle name="Normal 6 2 4 2 3 7 2" xfId="11942" xr:uid="{00000000-0005-0000-0000-0000371F0000}"/>
    <cellStyle name="Normal 6 2 4 2 3 7 2 2" xfId="29295" xr:uid="{00000000-0005-0000-0000-0000381F0000}"/>
    <cellStyle name="Normal 6 2 4 2 3 7 2 3" xfId="46641" xr:uid="{00000000-0005-0000-0000-0000391F0000}"/>
    <cellStyle name="Normal 6 2 4 2 3 7 3" xfId="20622" xr:uid="{00000000-0005-0000-0000-00003A1F0000}"/>
    <cellStyle name="Normal 6 2 4 2 3 7 4" xfId="37968" xr:uid="{00000000-0005-0000-0000-00003B1F0000}"/>
    <cellStyle name="Normal 6 2 4 2 3 8" xfId="8904" xr:uid="{00000000-0005-0000-0000-00003C1F0000}"/>
    <cellStyle name="Normal 6 2 4 2 3 8 2" xfId="26257" xr:uid="{00000000-0005-0000-0000-00003D1F0000}"/>
    <cellStyle name="Normal 6 2 4 2 3 8 3" xfId="43603" xr:uid="{00000000-0005-0000-0000-00003E1F0000}"/>
    <cellStyle name="Normal 6 2 4 2 3 9" xfId="17584" xr:uid="{00000000-0005-0000-0000-00003F1F0000}"/>
    <cellStyle name="Normal 6 2 4 2 4" xfId="819" xr:uid="{00000000-0005-0000-0000-0000401F0000}"/>
    <cellStyle name="Normal 6 2 4 2 4 2" xfId="2632" xr:uid="{00000000-0005-0000-0000-0000411F0000}"/>
    <cellStyle name="Normal 6 2 4 2 4 2 2" xfId="8414" xr:uid="{00000000-0005-0000-0000-0000421F0000}"/>
    <cellStyle name="Normal 6 2 4 2 4 2 2 2" xfId="17087" xr:uid="{00000000-0005-0000-0000-0000431F0000}"/>
    <cellStyle name="Normal 6 2 4 2 4 2 2 2 2" xfId="34440" xr:uid="{00000000-0005-0000-0000-0000441F0000}"/>
    <cellStyle name="Normal 6 2 4 2 4 2 2 2 3" xfId="51786" xr:uid="{00000000-0005-0000-0000-0000451F0000}"/>
    <cellStyle name="Normal 6 2 4 2 4 2 2 3" xfId="25767" xr:uid="{00000000-0005-0000-0000-0000461F0000}"/>
    <cellStyle name="Normal 6 2 4 2 4 2 2 4" xfId="43113" xr:uid="{00000000-0005-0000-0000-0000471F0000}"/>
    <cellStyle name="Normal 6 2 4 2 4 2 3" xfId="4445" xr:uid="{00000000-0005-0000-0000-0000481F0000}"/>
    <cellStyle name="Normal 6 2 4 2 4 2 3 2" xfId="13118" xr:uid="{00000000-0005-0000-0000-0000491F0000}"/>
    <cellStyle name="Normal 6 2 4 2 4 2 3 2 2" xfId="30471" xr:uid="{00000000-0005-0000-0000-00004A1F0000}"/>
    <cellStyle name="Normal 6 2 4 2 4 2 3 2 3" xfId="47817" xr:uid="{00000000-0005-0000-0000-00004B1F0000}"/>
    <cellStyle name="Normal 6 2 4 2 4 2 3 3" xfId="21798" xr:uid="{00000000-0005-0000-0000-00004C1F0000}"/>
    <cellStyle name="Normal 6 2 4 2 4 2 3 4" xfId="39144" xr:uid="{00000000-0005-0000-0000-00004D1F0000}"/>
    <cellStyle name="Normal 6 2 4 2 4 2 4" xfId="11305" xr:uid="{00000000-0005-0000-0000-00004E1F0000}"/>
    <cellStyle name="Normal 6 2 4 2 4 2 4 2" xfId="28658" xr:uid="{00000000-0005-0000-0000-00004F1F0000}"/>
    <cellStyle name="Normal 6 2 4 2 4 2 4 3" xfId="46004" xr:uid="{00000000-0005-0000-0000-0000501F0000}"/>
    <cellStyle name="Normal 6 2 4 2 4 2 5" xfId="19985" xr:uid="{00000000-0005-0000-0000-0000511F0000}"/>
    <cellStyle name="Normal 6 2 4 2 4 2 6" xfId="37331" xr:uid="{00000000-0005-0000-0000-0000521F0000}"/>
    <cellStyle name="Normal 6 2 4 2 4 3" xfId="1554" xr:uid="{00000000-0005-0000-0000-0000531F0000}"/>
    <cellStyle name="Normal 6 2 4 2 4 3 2" xfId="7336" xr:uid="{00000000-0005-0000-0000-0000541F0000}"/>
    <cellStyle name="Normal 6 2 4 2 4 3 2 2" xfId="16009" xr:uid="{00000000-0005-0000-0000-0000551F0000}"/>
    <cellStyle name="Normal 6 2 4 2 4 3 2 2 2" xfId="33362" xr:uid="{00000000-0005-0000-0000-0000561F0000}"/>
    <cellStyle name="Normal 6 2 4 2 4 3 2 2 3" xfId="50708" xr:uid="{00000000-0005-0000-0000-0000571F0000}"/>
    <cellStyle name="Normal 6 2 4 2 4 3 2 3" xfId="24689" xr:uid="{00000000-0005-0000-0000-0000581F0000}"/>
    <cellStyle name="Normal 6 2 4 2 4 3 2 4" xfId="42035" xr:uid="{00000000-0005-0000-0000-0000591F0000}"/>
    <cellStyle name="Normal 6 2 4 2 4 3 3" xfId="5180" xr:uid="{00000000-0005-0000-0000-00005A1F0000}"/>
    <cellStyle name="Normal 6 2 4 2 4 3 3 2" xfId="13853" xr:uid="{00000000-0005-0000-0000-00005B1F0000}"/>
    <cellStyle name="Normal 6 2 4 2 4 3 3 2 2" xfId="31206" xr:uid="{00000000-0005-0000-0000-00005C1F0000}"/>
    <cellStyle name="Normal 6 2 4 2 4 3 3 2 3" xfId="48552" xr:uid="{00000000-0005-0000-0000-00005D1F0000}"/>
    <cellStyle name="Normal 6 2 4 2 4 3 3 3" xfId="22533" xr:uid="{00000000-0005-0000-0000-00005E1F0000}"/>
    <cellStyle name="Normal 6 2 4 2 4 3 3 4" xfId="39879" xr:uid="{00000000-0005-0000-0000-00005F1F0000}"/>
    <cellStyle name="Normal 6 2 4 2 4 3 4" xfId="10227" xr:uid="{00000000-0005-0000-0000-0000601F0000}"/>
    <cellStyle name="Normal 6 2 4 2 4 3 4 2" xfId="27580" xr:uid="{00000000-0005-0000-0000-0000611F0000}"/>
    <cellStyle name="Normal 6 2 4 2 4 3 4 3" xfId="44926" xr:uid="{00000000-0005-0000-0000-0000621F0000}"/>
    <cellStyle name="Normal 6 2 4 2 4 3 5" xfId="18907" xr:uid="{00000000-0005-0000-0000-0000631F0000}"/>
    <cellStyle name="Normal 6 2 4 2 4 3 6" xfId="36253" xr:uid="{00000000-0005-0000-0000-0000641F0000}"/>
    <cellStyle name="Normal 6 2 4 2 4 4" xfId="6601" xr:uid="{00000000-0005-0000-0000-0000651F0000}"/>
    <cellStyle name="Normal 6 2 4 2 4 4 2" xfId="15274" xr:uid="{00000000-0005-0000-0000-0000661F0000}"/>
    <cellStyle name="Normal 6 2 4 2 4 4 2 2" xfId="32627" xr:uid="{00000000-0005-0000-0000-0000671F0000}"/>
    <cellStyle name="Normal 6 2 4 2 4 4 2 3" xfId="49973" xr:uid="{00000000-0005-0000-0000-0000681F0000}"/>
    <cellStyle name="Normal 6 2 4 2 4 4 3" xfId="23954" xr:uid="{00000000-0005-0000-0000-0000691F0000}"/>
    <cellStyle name="Normal 6 2 4 2 4 4 4" xfId="41300" xr:uid="{00000000-0005-0000-0000-00006A1F0000}"/>
    <cellStyle name="Normal 6 2 4 2 4 5" xfId="3367" xr:uid="{00000000-0005-0000-0000-00006B1F0000}"/>
    <cellStyle name="Normal 6 2 4 2 4 5 2" xfId="12040" xr:uid="{00000000-0005-0000-0000-00006C1F0000}"/>
    <cellStyle name="Normal 6 2 4 2 4 5 2 2" xfId="29393" xr:uid="{00000000-0005-0000-0000-00006D1F0000}"/>
    <cellStyle name="Normal 6 2 4 2 4 5 2 3" xfId="46739" xr:uid="{00000000-0005-0000-0000-00006E1F0000}"/>
    <cellStyle name="Normal 6 2 4 2 4 5 3" xfId="20720" xr:uid="{00000000-0005-0000-0000-00006F1F0000}"/>
    <cellStyle name="Normal 6 2 4 2 4 5 4" xfId="38066" xr:uid="{00000000-0005-0000-0000-0000701F0000}"/>
    <cellStyle name="Normal 6 2 4 2 4 6" xfId="9492" xr:uid="{00000000-0005-0000-0000-0000711F0000}"/>
    <cellStyle name="Normal 6 2 4 2 4 6 2" xfId="26845" xr:uid="{00000000-0005-0000-0000-0000721F0000}"/>
    <cellStyle name="Normal 6 2 4 2 4 6 3" xfId="44191" xr:uid="{00000000-0005-0000-0000-0000731F0000}"/>
    <cellStyle name="Normal 6 2 4 2 4 7" xfId="18172" xr:uid="{00000000-0005-0000-0000-0000741F0000}"/>
    <cellStyle name="Normal 6 2 4 2 4 8" xfId="35518" xr:uid="{00000000-0005-0000-0000-0000751F0000}"/>
    <cellStyle name="Normal 6 2 4 2 5" xfId="476" xr:uid="{00000000-0005-0000-0000-0000761F0000}"/>
    <cellStyle name="Normal 6 2 4 2 5 2" xfId="2289" xr:uid="{00000000-0005-0000-0000-0000771F0000}"/>
    <cellStyle name="Normal 6 2 4 2 5 2 2" xfId="8071" xr:uid="{00000000-0005-0000-0000-0000781F0000}"/>
    <cellStyle name="Normal 6 2 4 2 5 2 2 2" xfId="16744" xr:uid="{00000000-0005-0000-0000-0000791F0000}"/>
    <cellStyle name="Normal 6 2 4 2 5 2 2 2 2" xfId="34097" xr:uid="{00000000-0005-0000-0000-00007A1F0000}"/>
    <cellStyle name="Normal 6 2 4 2 5 2 2 2 3" xfId="51443" xr:uid="{00000000-0005-0000-0000-00007B1F0000}"/>
    <cellStyle name="Normal 6 2 4 2 5 2 2 3" xfId="25424" xr:uid="{00000000-0005-0000-0000-00007C1F0000}"/>
    <cellStyle name="Normal 6 2 4 2 5 2 2 4" xfId="42770" xr:uid="{00000000-0005-0000-0000-00007D1F0000}"/>
    <cellStyle name="Normal 6 2 4 2 5 2 3" xfId="5572" xr:uid="{00000000-0005-0000-0000-00007E1F0000}"/>
    <cellStyle name="Normal 6 2 4 2 5 2 3 2" xfId="14245" xr:uid="{00000000-0005-0000-0000-00007F1F0000}"/>
    <cellStyle name="Normal 6 2 4 2 5 2 3 2 2" xfId="31598" xr:uid="{00000000-0005-0000-0000-0000801F0000}"/>
    <cellStyle name="Normal 6 2 4 2 5 2 3 2 3" xfId="48944" xr:uid="{00000000-0005-0000-0000-0000811F0000}"/>
    <cellStyle name="Normal 6 2 4 2 5 2 3 3" xfId="22925" xr:uid="{00000000-0005-0000-0000-0000821F0000}"/>
    <cellStyle name="Normal 6 2 4 2 5 2 3 4" xfId="40271" xr:uid="{00000000-0005-0000-0000-0000831F0000}"/>
    <cellStyle name="Normal 6 2 4 2 5 2 4" xfId="10962" xr:uid="{00000000-0005-0000-0000-0000841F0000}"/>
    <cellStyle name="Normal 6 2 4 2 5 2 4 2" xfId="28315" xr:uid="{00000000-0005-0000-0000-0000851F0000}"/>
    <cellStyle name="Normal 6 2 4 2 5 2 4 3" xfId="45661" xr:uid="{00000000-0005-0000-0000-0000861F0000}"/>
    <cellStyle name="Normal 6 2 4 2 5 2 5" xfId="19642" xr:uid="{00000000-0005-0000-0000-0000871F0000}"/>
    <cellStyle name="Normal 6 2 4 2 5 2 6" xfId="36988" xr:uid="{00000000-0005-0000-0000-0000881F0000}"/>
    <cellStyle name="Normal 6 2 4 2 5 3" xfId="6258" xr:uid="{00000000-0005-0000-0000-0000891F0000}"/>
    <cellStyle name="Normal 6 2 4 2 5 3 2" xfId="14931" xr:uid="{00000000-0005-0000-0000-00008A1F0000}"/>
    <cellStyle name="Normal 6 2 4 2 5 3 2 2" xfId="32284" xr:uid="{00000000-0005-0000-0000-00008B1F0000}"/>
    <cellStyle name="Normal 6 2 4 2 5 3 2 3" xfId="49630" xr:uid="{00000000-0005-0000-0000-00008C1F0000}"/>
    <cellStyle name="Normal 6 2 4 2 5 3 3" xfId="23611" xr:uid="{00000000-0005-0000-0000-00008D1F0000}"/>
    <cellStyle name="Normal 6 2 4 2 5 3 4" xfId="40957" xr:uid="{00000000-0005-0000-0000-00008E1F0000}"/>
    <cellStyle name="Normal 6 2 4 2 5 4" xfId="4102" xr:uid="{00000000-0005-0000-0000-00008F1F0000}"/>
    <cellStyle name="Normal 6 2 4 2 5 4 2" xfId="12775" xr:uid="{00000000-0005-0000-0000-0000901F0000}"/>
    <cellStyle name="Normal 6 2 4 2 5 4 2 2" xfId="30128" xr:uid="{00000000-0005-0000-0000-0000911F0000}"/>
    <cellStyle name="Normal 6 2 4 2 5 4 2 3" xfId="47474" xr:uid="{00000000-0005-0000-0000-0000921F0000}"/>
    <cellStyle name="Normal 6 2 4 2 5 4 3" xfId="21455" xr:uid="{00000000-0005-0000-0000-0000931F0000}"/>
    <cellStyle name="Normal 6 2 4 2 5 4 4" xfId="38801" xr:uid="{00000000-0005-0000-0000-0000941F0000}"/>
    <cellStyle name="Normal 6 2 4 2 5 5" xfId="9149" xr:uid="{00000000-0005-0000-0000-0000951F0000}"/>
    <cellStyle name="Normal 6 2 4 2 5 5 2" xfId="26502" xr:uid="{00000000-0005-0000-0000-0000961F0000}"/>
    <cellStyle name="Normal 6 2 4 2 5 5 3" xfId="43848" xr:uid="{00000000-0005-0000-0000-0000971F0000}"/>
    <cellStyle name="Normal 6 2 4 2 5 6" xfId="17829" xr:uid="{00000000-0005-0000-0000-0000981F0000}"/>
    <cellStyle name="Normal 6 2 4 2 5 7" xfId="35175" xr:uid="{00000000-0005-0000-0000-0000991F0000}"/>
    <cellStyle name="Normal 6 2 4 2 6" xfId="1897" xr:uid="{00000000-0005-0000-0000-00009A1F0000}"/>
    <cellStyle name="Normal 6 2 4 2 6 2" xfId="7679" xr:uid="{00000000-0005-0000-0000-00009B1F0000}"/>
    <cellStyle name="Normal 6 2 4 2 6 2 2" xfId="16352" xr:uid="{00000000-0005-0000-0000-00009C1F0000}"/>
    <cellStyle name="Normal 6 2 4 2 6 2 2 2" xfId="33705" xr:uid="{00000000-0005-0000-0000-00009D1F0000}"/>
    <cellStyle name="Normal 6 2 4 2 6 2 2 3" xfId="51051" xr:uid="{00000000-0005-0000-0000-00009E1F0000}"/>
    <cellStyle name="Normal 6 2 4 2 6 2 3" xfId="25032" xr:uid="{00000000-0005-0000-0000-00009F1F0000}"/>
    <cellStyle name="Normal 6 2 4 2 6 2 4" xfId="42378" xr:uid="{00000000-0005-0000-0000-0000A01F0000}"/>
    <cellStyle name="Normal 6 2 4 2 6 3" xfId="3710" xr:uid="{00000000-0005-0000-0000-0000A11F0000}"/>
    <cellStyle name="Normal 6 2 4 2 6 3 2" xfId="12383" xr:uid="{00000000-0005-0000-0000-0000A21F0000}"/>
    <cellStyle name="Normal 6 2 4 2 6 3 2 2" xfId="29736" xr:uid="{00000000-0005-0000-0000-0000A31F0000}"/>
    <cellStyle name="Normal 6 2 4 2 6 3 2 3" xfId="47082" xr:uid="{00000000-0005-0000-0000-0000A41F0000}"/>
    <cellStyle name="Normal 6 2 4 2 6 3 3" xfId="21063" xr:uid="{00000000-0005-0000-0000-0000A51F0000}"/>
    <cellStyle name="Normal 6 2 4 2 6 3 4" xfId="38409" xr:uid="{00000000-0005-0000-0000-0000A61F0000}"/>
    <cellStyle name="Normal 6 2 4 2 6 4" xfId="10570" xr:uid="{00000000-0005-0000-0000-0000A71F0000}"/>
    <cellStyle name="Normal 6 2 4 2 6 4 2" xfId="27923" xr:uid="{00000000-0005-0000-0000-0000A81F0000}"/>
    <cellStyle name="Normal 6 2 4 2 6 4 3" xfId="45269" xr:uid="{00000000-0005-0000-0000-0000A91F0000}"/>
    <cellStyle name="Normal 6 2 4 2 6 5" xfId="19250" xr:uid="{00000000-0005-0000-0000-0000AA1F0000}"/>
    <cellStyle name="Normal 6 2 4 2 6 6" xfId="36596" xr:uid="{00000000-0005-0000-0000-0000AB1F0000}"/>
    <cellStyle name="Normal 6 2 4 2 7" xfId="1211" xr:uid="{00000000-0005-0000-0000-0000AC1F0000}"/>
    <cellStyle name="Normal 6 2 4 2 7 2" xfId="6993" xr:uid="{00000000-0005-0000-0000-0000AD1F0000}"/>
    <cellStyle name="Normal 6 2 4 2 7 2 2" xfId="15666" xr:uid="{00000000-0005-0000-0000-0000AE1F0000}"/>
    <cellStyle name="Normal 6 2 4 2 7 2 2 2" xfId="33019" xr:uid="{00000000-0005-0000-0000-0000AF1F0000}"/>
    <cellStyle name="Normal 6 2 4 2 7 2 2 3" xfId="50365" xr:uid="{00000000-0005-0000-0000-0000B01F0000}"/>
    <cellStyle name="Normal 6 2 4 2 7 2 3" xfId="24346" xr:uid="{00000000-0005-0000-0000-0000B11F0000}"/>
    <cellStyle name="Normal 6 2 4 2 7 2 4" xfId="41692" xr:uid="{00000000-0005-0000-0000-0000B21F0000}"/>
    <cellStyle name="Normal 6 2 4 2 7 3" xfId="4837" xr:uid="{00000000-0005-0000-0000-0000B31F0000}"/>
    <cellStyle name="Normal 6 2 4 2 7 3 2" xfId="13510" xr:uid="{00000000-0005-0000-0000-0000B41F0000}"/>
    <cellStyle name="Normal 6 2 4 2 7 3 2 2" xfId="30863" xr:uid="{00000000-0005-0000-0000-0000B51F0000}"/>
    <cellStyle name="Normal 6 2 4 2 7 3 2 3" xfId="48209" xr:uid="{00000000-0005-0000-0000-0000B61F0000}"/>
    <cellStyle name="Normal 6 2 4 2 7 3 3" xfId="22190" xr:uid="{00000000-0005-0000-0000-0000B71F0000}"/>
    <cellStyle name="Normal 6 2 4 2 7 3 4" xfId="39536" xr:uid="{00000000-0005-0000-0000-0000B81F0000}"/>
    <cellStyle name="Normal 6 2 4 2 7 4" xfId="9884" xr:uid="{00000000-0005-0000-0000-0000B91F0000}"/>
    <cellStyle name="Normal 6 2 4 2 7 4 2" xfId="27237" xr:uid="{00000000-0005-0000-0000-0000BA1F0000}"/>
    <cellStyle name="Normal 6 2 4 2 7 4 3" xfId="44583" xr:uid="{00000000-0005-0000-0000-0000BB1F0000}"/>
    <cellStyle name="Normal 6 2 4 2 7 5" xfId="18564" xr:uid="{00000000-0005-0000-0000-0000BC1F0000}"/>
    <cellStyle name="Normal 6 2 4 2 7 6" xfId="35910" xr:uid="{00000000-0005-0000-0000-0000BD1F0000}"/>
    <cellStyle name="Normal 6 2 4 2 8" xfId="5866" xr:uid="{00000000-0005-0000-0000-0000BE1F0000}"/>
    <cellStyle name="Normal 6 2 4 2 8 2" xfId="14539" xr:uid="{00000000-0005-0000-0000-0000BF1F0000}"/>
    <cellStyle name="Normal 6 2 4 2 8 2 2" xfId="31892" xr:uid="{00000000-0005-0000-0000-0000C01F0000}"/>
    <cellStyle name="Normal 6 2 4 2 8 2 3" xfId="49238" xr:uid="{00000000-0005-0000-0000-0000C11F0000}"/>
    <cellStyle name="Normal 6 2 4 2 8 3" xfId="23219" xr:uid="{00000000-0005-0000-0000-0000C21F0000}"/>
    <cellStyle name="Normal 6 2 4 2 8 4" xfId="40565" xr:uid="{00000000-0005-0000-0000-0000C31F0000}"/>
    <cellStyle name="Normal 6 2 4 2 9" xfId="3024" xr:uid="{00000000-0005-0000-0000-0000C41F0000}"/>
    <cellStyle name="Normal 6 2 4 2 9 2" xfId="11697" xr:uid="{00000000-0005-0000-0000-0000C51F0000}"/>
    <cellStyle name="Normal 6 2 4 2 9 2 2" xfId="29050" xr:uid="{00000000-0005-0000-0000-0000C61F0000}"/>
    <cellStyle name="Normal 6 2 4 2 9 2 3" xfId="46396" xr:uid="{00000000-0005-0000-0000-0000C71F0000}"/>
    <cellStyle name="Normal 6 2 4 2 9 3" xfId="20377" xr:uid="{00000000-0005-0000-0000-0000C81F0000}"/>
    <cellStyle name="Normal 6 2 4 2 9 4" xfId="37723" xr:uid="{00000000-0005-0000-0000-0000C91F0000}"/>
    <cellStyle name="Normal 6 2 4 3" xfId="182" xr:uid="{00000000-0005-0000-0000-0000CA1F0000}"/>
    <cellStyle name="Normal 6 2 4 3 10" xfId="17535" xr:uid="{00000000-0005-0000-0000-0000CB1F0000}"/>
    <cellStyle name="Normal 6 2 4 3 11" xfId="34881" xr:uid="{00000000-0005-0000-0000-0000CC1F0000}"/>
    <cellStyle name="Normal 6 2 4 3 2" xfId="672" xr:uid="{00000000-0005-0000-0000-0000CD1F0000}"/>
    <cellStyle name="Normal 6 2 4 3 2 2" xfId="2485" xr:uid="{00000000-0005-0000-0000-0000CE1F0000}"/>
    <cellStyle name="Normal 6 2 4 3 2 2 2" xfId="8267" xr:uid="{00000000-0005-0000-0000-0000CF1F0000}"/>
    <cellStyle name="Normal 6 2 4 3 2 2 2 2" xfId="16940" xr:uid="{00000000-0005-0000-0000-0000D01F0000}"/>
    <cellStyle name="Normal 6 2 4 3 2 2 2 2 2" xfId="34293" xr:uid="{00000000-0005-0000-0000-0000D11F0000}"/>
    <cellStyle name="Normal 6 2 4 3 2 2 2 2 3" xfId="51639" xr:uid="{00000000-0005-0000-0000-0000D21F0000}"/>
    <cellStyle name="Normal 6 2 4 3 2 2 2 3" xfId="25620" xr:uid="{00000000-0005-0000-0000-0000D31F0000}"/>
    <cellStyle name="Normal 6 2 4 3 2 2 2 4" xfId="42966" xr:uid="{00000000-0005-0000-0000-0000D41F0000}"/>
    <cellStyle name="Normal 6 2 4 3 2 2 3" xfId="4298" xr:uid="{00000000-0005-0000-0000-0000D51F0000}"/>
    <cellStyle name="Normal 6 2 4 3 2 2 3 2" xfId="12971" xr:uid="{00000000-0005-0000-0000-0000D61F0000}"/>
    <cellStyle name="Normal 6 2 4 3 2 2 3 2 2" xfId="30324" xr:uid="{00000000-0005-0000-0000-0000D71F0000}"/>
    <cellStyle name="Normal 6 2 4 3 2 2 3 2 3" xfId="47670" xr:uid="{00000000-0005-0000-0000-0000D81F0000}"/>
    <cellStyle name="Normal 6 2 4 3 2 2 3 3" xfId="21651" xr:uid="{00000000-0005-0000-0000-0000D91F0000}"/>
    <cellStyle name="Normal 6 2 4 3 2 2 3 4" xfId="38997" xr:uid="{00000000-0005-0000-0000-0000DA1F0000}"/>
    <cellStyle name="Normal 6 2 4 3 2 2 4" xfId="11158" xr:uid="{00000000-0005-0000-0000-0000DB1F0000}"/>
    <cellStyle name="Normal 6 2 4 3 2 2 4 2" xfId="28511" xr:uid="{00000000-0005-0000-0000-0000DC1F0000}"/>
    <cellStyle name="Normal 6 2 4 3 2 2 4 3" xfId="45857" xr:uid="{00000000-0005-0000-0000-0000DD1F0000}"/>
    <cellStyle name="Normal 6 2 4 3 2 2 5" xfId="19838" xr:uid="{00000000-0005-0000-0000-0000DE1F0000}"/>
    <cellStyle name="Normal 6 2 4 3 2 2 6" xfId="37184" xr:uid="{00000000-0005-0000-0000-0000DF1F0000}"/>
    <cellStyle name="Normal 6 2 4 3 2 3" xfId="1407" xr:uid="{00000000-0005-0000-0000-0000E01F0000}"/>
    <cellStyle name="Normal 6 2 4 3 2 3 2" xfId="7189" xr:uid="{00000000-0005-0000-0000-0000E11F0000}"/>
    <cellStyle name="Normal 6 2 4 3 2 3 2 2" xfId="15862" xr:uid="{00000000-0005-0000-0000-0000E21F0000}"/>
    <cellStyle name="Normal 6 2 4 3 2 3 2 2 2" xfId="33215" xr:uid="{00000000-0005-0000-0000-0000E31F0000}"/>
    <cellStyle name="Normal 6 2 4 3 2 3 2 2 3" xfId="50561" xr:uid="{00000000-0005-0000-0000-0000E41F0000}"/>
    <cellStyle name="Normal 6 2 4 3 2 3 2 3" xfId="24542" xr:uid="{00000000-0005-0000-0000-0000E51F0000}"/>
    <cellStyle name="Normal 6 2 4 3 2 3 2 4" xfId="41888" xr:uid="{00000000-0005-0000-0000-0000E61F0000}"/>
    <cellStyle name="Normal 6 2 4 3 2 3 3" xfId="5033" xr:uid="{00000000-0005-0000-0000-0000E71F0000}"/>
    <cellStyle name="Normal 6 2 4 3 2 3 3 2" xfId="13706" xr:uid="{00000000-0005-0000-0000-0000E81F0000}"/>
    <cellStyle name="Normal 6 2 4 3 2 3 3 2 2" xfId="31059" xr:uid="{00000000-0005-0000-0000-0000E91F0000}"/>
    <cellStyle name="Normal 6 2 4 3 2 3 3 2 3" xfId="48405" xr:uid="{00000000-0005-0000-0000-0000EA1F0000}"/>
    <cellStyle name="Normal 6 2 4 3 2 3 3 3" xfId="22386" xr:uid="{00000000-0005-0000-0000-0000EB1F0000}"/>
    <cellStyle name="Normal 6 2 4 3 2 3 3 4" xfId="39732" xr:uid="{00000000-0005-0000-0000-0000EC1F0000}"/>
    <cellStyle name="Normal 6 2 4 3 2 3 4" xfId="10080" xr:uid="{00000000-0005-0000-0000-0000ED1F0000}"/>
    <cellStyle name="Normal 6 2 4 3 2 3 4 2" xfId="27433" xr:uid="{00000000-0005-0000-0000-0000EE1F0000}"/>
    <cellStyle name="Normal 6 2 4 3 2 3 4 3" xfId="44779" xr:uid="{00000000-0005-0000-0000-0000EF1F0000}"/>
    <cellStyle name="Normal 6 2 4 3 2 3 5" xfId="18760" xr:uid="{00000000-0005-0000-0000-0000F01F0000}"/>
    <cellStyle name="Normal 6 2 4 3 2 3 6" xfId="36106" xr:uid="{00000000-0005-0000-0000-0000F11F0000}"/>
    <cellStyle name="Normal 6 2 4 3 2 4" xfId="6454" xr:uid="{00000000-0005-0000-0000-0000F21F0000}"/>
    <cellStyle name="Normal 6 2 4 3 2 4 2" xfId="15127" xr:uid="{00000000-0005-0000-0000-0000F31F0000}"/>
    <cellStyle name="Normal 6 2 4 3 2 4 2 2" xfId="32480" xr:uid="{00000000-0005-0000-0000-0000F41F0000}"/>
    <cellStyle name="Normal 6 2 4 3 2 4 2 3" xfId="49826" xr:uid="{00000000-0005-0000-0000-0000F51F0000}"/>
    <cellStyle name="Normal 6 2 4 3 2 4 3" xfId="23807" xr:uid="{00000000-0005-0000-0000-0000F61F0000}"/>
    <cellStyle name="Normal 6 2 4 3 2 4 4" xfId="41153" xr:uid="{00000000-0005-0000-0000-0000F71F0000}"/>
    <cellStyle name="Normal 6 2 4 3 2 5" xfId="3220" xr:uid="{00000000-0005-0000-0000-0000F81F0000}"/>
    <cellStyle name="Normal 6 2 4 3 2 5 2" xfId="11893" xr:uid="{00000000-0005-0000-0000-0000F91F0000}"/>
    <cellStyle name="Normal 6 2 4 3 2 5 2 2" xfId="29246" xr:uid="{00000000-0005-0000-0000-0000FA1F0000}"/>
    <cellStyle name="Normal 6 2 4 3 2 5 2 3" xfId="46592" xr:uid="{00000000-0005-0000-0000-0000FB1F0000}"/>
    <cellStyle name="Normal 6 2 4 3 2 5 3" xfId="20573" xr:uid="{00000000-0005-0000-0000-0000FC1F0000}"/>
    <cellStyle name="Normal 6 2 4 3 2 5 4" xfId="37919" xr:uid="{00000000-0005-0000-0000-0000FD1F0000}"/>
    <cellStyle name="Normal 6 2 4 3 2 6" xfId="9345" xr:uid="{00000000-0005-0000-0000-0000FE1F0000}"/>
    <cellStyle name="Normal 6 2 4 3 2 6 2" xfId="26698" xr:uid="{00000000-0005-0000-0000-0000FF1F0000}"/>
    <cellStyle name="Normal 6 2 4 3 2 6 3" xfId="44044" xr:uid="{00000000-0005-0000-0000-000000200000}"/>
    <cellStyle name="Normal 6 2 4 3 2 7" xfId="18025" xr:uid="{00000000-0005-0000-0000-000001200000}"/>
    <cellStyle name="Normal 6 2 4 3 2 8" xfId="35371" xr:uid="{00000000-0005-0000-0000-000002200000}"/>
    <cellStyle name="Normal 6 2 4 3 3" xfId="917" xr:uid="{00000000-0005-0000-0000-000003200000}"/>
    <cellStyle name="Normal 6 2 4 3 3 2" xfId="2730" xr:uid="{00000000-0005-0000-0000-000004200000}"/>
    <cellStyle name="Normal 6 2 4 3 3 2 2" xfId="8512" xr:uid="{00000000-0005-0000-0000-000005200000}"/>
    <cellStyle name="Normal 6 2 4 3 3 2 2 2" xfId="17185" xr:uid="{00000000-0005-0000-0000-000006200000}"/>
    <cellStyle name="Normal 6 2 4 3 3 2 2 2 2" xfId="34538" xr:uid="{00000000-0005-0000-0000-000007200000}"/>
    <cellStyle name="Normal 6 2 4 3 3 2 2 2 3" xfId="51884" xr:uid="{00000000-0005-0000-0000-000008200000}"/>
    <cellStyle name="Normal 6 2 4 3 3 2 2 3" xfId="25865" xr:uid="{00000000-0005-0000-0000-000009200000}"/>
    <cellStyle name="Normal 6 2 4 3 3 2 2 4" xfId="43211" xr:uid="{00000000-0005-0000-0000-00000A200000}"/>
    <cellStyle name="Normal 6 2 4 3 3 2 3" xfId="4543" xr:uid="{00000000-0005-0000-0000-00000B200000}"/>
    <cellStyle name="Normal 6 2 4 3 3 2 3 2" xfId="13216" xr:uid="{00000000-0005-0000-0000-00000C200000}"/>
    <cellStyle name="Normal 6 2 4 3 3 2 3 2 2" xfId="30569" xr:uid="{00000000-0005-0000-0000-00000D200000}"/>
    <cellStyle name="Normal 6 2 4 3 3 2 3 2 3" xfId="47915" xr:uid="{00000000-0005-0000-0000-00000E200000}"/>
    <cellStyle name="Normal 6 2 4 3 3 2 3 3" xfId="21896" xr:uid="{00000000-0005-0000-0000-00000F200000}"/>
    <cellStyle name="Normal 6 2 4 3 3 2 3 4" xfId="39242" xr:uid="{00000000-0005-0000-0000-000010200000}"/>
    <cellStyle name="Normal 6 2 4 3 3 2 4" xfId="11403" xr:uid="{00000000-0005-0000-0000-000011200000}"/>
    <cellStyle name="Normal 6 2 4 3 3 2 4 2" xfId="28756" xr:uid="{00000000-0005-0000-0000-000012200000}"/>
    <cellStyle name="Normal 6 2 4 3 3 2 4 3" xfId="46102" xr:uid="{00000000-0005-0000-0000-000013200000}"/>
    <cellStyle name="Normal 6 2 4 3 3 2 5" xfId="20083" xr:uid="{00000000-0005-0000-0000-000014200000}"/>
    <cellStyle name="Normal 6 2 4 3 3 2 6" xfId="37429" xr:uid="{00000000-0005-0000-0000-000015200000}"/>
    <cellStyle name="Normal 6 2 4 3 3 3" xfId="1652" xr:uid="{00000000-0005-0000-0000-000016200000}"/>
    <cellStyle name="Normal 6 2 4 3 3 3 2" xfId="7434" xr:uid="{00000000-0005-0000-0000-000017200000}"/>
    <cellStyle name="Normal 6 2 4 3 3 3 2 2" xfId="16107" xr:uid="{00000000-0005-0000-0000-000018200000}"/>
    <cellStyle name="Normal 6 2 4 3 3 3 2 2 2" xfId="33460" xr:uid="{00000000-0005-0000-0000-000019200000}"/>
    <cellStyle name="Normal 6 2 4 3 3 3 2 2 3" xfId="50806" xr:uid="{00000000-0005-0000-0000-00001A200000}"/>
    <cellStyle name="Normal 6 2 4 3 3 3 2 3" xfId="24787" xr:uid="{00000000-0005-0000-0000-00001B200000}"/>
    <cellStyle name="Normal 6 2 4 3 3 3 2 4" xfId="42133" xr:uid="{00000000-0005-0000-0000-00001C200000}"/>
    <cellStyle name="Normal 6 2 4 3 3 3 3" xfId="5278" xr:uid="{00000000-0005-0000-0000-00001D200000}"/>
    <cellStyle name="Normal 6 2 4 3 3 3 3 2" xfId="13951" xr:uid="{00000000-0005-0000-0000-00001E200000}"/>
    <cellStyle name="Normal 6 2 4 3 3 3 3 2 2" xfId="31304" xr:uid="{00000000-0005-0000-0000-00001F200000}"/>
    <cellStyle name="Normal 6 2 4 3 3 3 3 2 3" xfId="48650" xr:uid="{00000000-0005-0000-0000-000020200000}"/>
    <cellStyle name="Normal 6 2 4 3 3 3 3 3" xfId="22631" xr:uid="{00000000-0005-0000-0000-000021200000}"/>
    <cellStyle name="Normal 6 2 4 3 3 3 3 4" xfId="39977" xr:uid="{00000000-0005-0000-0000-000022200000}"/>
    <cellStyle name="Normal 6 2 4 3 3 3 4" xfId="10325" xr:uid="{00000000-0005-0000-0000-000023200000}"/>
    <cellStyle name="Normal 6 2 4 3 3 3 4 2" xfId="27678" xr:uid="{00000000-0005-0000-0000-000024200000}"/>
    <cellStyle name="Normal 6 2 4 3 3 3 4 3" xfId="45024" xr:uid="{00000000-0005-0000-0000-000025200000}"/>
    <cellStyle name="Normal 6 2 4 3 3 3 5" xfId="19005" xr:uid="{00000000-0005-0000-0000-000026200000}"/>
    <cellStyle name="Normal 6 2 4 3 3 3 6" xfId="36351" xr:uid="{00000000-0005-0000-0000-000027200000}"/>
    <cellStyle name="Normal 6 2 4 3 3 4" xfId="6699" xr:uid="{00000000-0005-0000-0000-000028200000}"/>
    <cellStyle name="Normal 6 2 4 3 3 4 2" xfId="15372" xr:uid="{00000000-0005-0000-0000-000029200000}"/>
    <cellStyle name="Normal 6 2 4 3 3 4 2 2" xfId="32725" xr:uid="{00000000-0005-0000-0000-00002A200000}"/>
    <cellStyle name="Normal 6 2 4 3 3 4 2 3" xfId="50071" xr:uid="{00000000-0005-0000-0000-00002B200000}"/>
    <cellStyle name="Normal 6 2 4 3 3 4 3" xfId="24052" xr:uid="{00000000-0005-0000-0000-00002C200000}"/>
    <cellStyle name="Normal 6 2 4 3 3 4 4" xfId="41398" xr:uid="{00000000-0005-0000-0000-00002D200000}"/>
    <cellStyle name="Normal 6 2 4 3 3 5" xfId="3465" xr:uid="{00000000-0005-0000-0000-00002E200000}"/>
    <cellStyle name="Normal 6 2 4 3 3 5 2" xfId="12138" xr:uid="{00000000-0005-0000-0000-00002F200000}"/>
    <cellStyle name="Normal 6 2 4 3 3 5 2 2" xfId="29491" xr:uid="{00000000-0005-0000-0000-000030200000}"/>
    <cellStyle name="Normal 6 2 4 3 3 5 2 3" xfId="46837" xr:uid="{00000000-0005-0000-0000-000031200000}"/>
    <cellStyle name="Normal 6 2 4 3 3 5 3" xfId="20818" xr:uid="{00000000-0005-0000-0000-000032200000}"/>
    <cellStyle name="Normal 6 2 4 3 3 5 4" xfId="38164" xr:uid="{00000000-0005-0000-0000-000033200000}"/>
    <cellStyle name="Normal 6 2 4 3 3 6" xfId="9590" xr:uid="{00000000-0005-0000-0000-000034200000}"/>
    <cellStyle name="Normal 6 2 4 3 3 6 2" xfId="26943" xr:uid="{00000000-0005-0000-0000-000035200000}"/>
    <cellStyle name="Normal 6 2 4 3 3 6 3" xfId="44289" xr:uid="{00000000-0005-0000-0000-000036200000}"/>
    <cellStyle name="Normal 6 2 4 3 3 7" xfId="18270" xr:uid="{00000000-0005-0000-0000-000037200000}"/>
    <cellStyle name="Normal 6 2 4 3 3 8" xfId="35616" xr:uid="{00000000-0005-0000-0000-000038200000}"/>
    <cellStyle name="Normal 6 2 4 3 4" xfId="427" xr:uid="{00000000-0005-0000-0000-000039200000}"/>
    <cellStyle name="Normal 6 2 4 3 4 2" xfId="2240" xr:uid="{00000000-0005-0000-0000-00003A200000}"/>
    <cellStyle name="Normal 6 2 4 3 4 2 2" xfId="8022" xr:uid="{00000000-0005-0000-0000-00003B200000}"/>
    <cellStyle name="Normal 6 2 4 3 4 2 2 2" xfId="16695" xr:uid="{00000000-0005-0000-0000-00003C200000}"/>
    <cellStyle name="Normal 6 2 4 3 4 2 2 2 2" xfId="34048" xr:uid="{00000000-0005-0000-0000-00003D200000}"/>
    <cellStyle name="Normal 6 2 4 3 4 2 2 2 3" xfId="51394" xr:uid="{00000000-0005-0000-0000-00003E200000}"/>
    <cellStyle name="Normal 6 2 4 3 4 2 2 3" xfId="25375" xr:uid="{00000000-0005-0000-0000-00003F200000}"/>
    <cellStyle name="Normal 6 2 4 3 4 2 2 4" xfId="42721" xr:uid="{00000000-0005-0000-0000-000040200000}"/>
    <cellStyle name="Normal 6 2 4 3 4 2 3" xfId="5523" xr:uid="{00000000-0005-0000-0000-000041200000}"/>
    <cellStyle name="Normal 6 2 4 3 4 2 3 2" xfId="14196" xr:uid="{00000000-0005-0000-0000-000042200000}"/>
    <cellStyle name="Normal 6 2 4 3 4 2 3 2 2" xfId="31549" xr:uid="{00000000-0005-0000-0000-000043200000}"/>
    <cellStyle name="Normal 6 2 4 3 4 2 3 2 3" xfId="48895" xr:uid="{00000000-0005-0000-0000-000044200000}"/>
    <cellStyle name="Normal 6 2 4 3 4 2 3 3" xfId="22876" xr:uid="{00000000-0005-0000-0000-000045200000}"/>
    <cellStyle name="Normal 6 2 4 3 4 2 3 4" xfId="40222" xr:uid="{00000000-0005-0000-0000-000046200000}"/>
    <cellStyle name="Normal 6 2 4 3 4 2 4" xfId="10913" xr:uid="{00000000-0005-0000-0000-000047200000}"/>
    <cellStyle name="Normal 6 2 4 3 4 2 4 2" xfId="28266" xr:uid="{00000000-0005-0000-0000-000048200000}"/>
    <cellStyle name="Normal 6 2 4 3 4 2 4 3" xfId="45612" xr:uid="{00000000-0005-0000-0000-000049200000}"/>
    <cellStyle name="Normal 6 2 4 3 4 2 5" xfId="19593" xr:uid="{00000000-0005-0000-0000-00004A200000}"/>
    <cellStyle name="Normal 6 2 4 3 4 2 6" xfId="36939" xr:uid="{00000000-0005-0000-0000-00004B200000}"/>
    <cellStyle name="Normal 6 2 4 3 4 3" xfId="6209" xr:uid="{00000000-0005-0000-0000-00004C200000}"/>
    <cellStyle name="Normal 6 2 4 3 4 3 2" xfId="14882" xr:uid="{00000000-0005-0000-0000-00004D200000}"/>
    <cellStyle name="Normal 6 2 4 3 4 3 2 2" xfId="32235" xr:uid="{00000000-0005-0000-0000-00004E200000}"/>
    <cellStyle name="Normal 6 2 4 3 4 3 2 3" xfId="49581" xr:uid="{00000000-0005-0000-0000-00004F200000}"/>
    <cellStyle name="Normal 6 2 4 3 4 3 3" xfId="23562" xr:uid="{00000000-0005-0000-0000-000050200000}"/>
    <cellStyle name="Normal 6 2 4 3 4 3 4" xfId="40908" xr:uid="{00000000-0005-0000-0000-000051200000}"/>
    <cellStyle name="Normal 6 2 4 3 4 4" xfId="4053" xr:uid="{00000000-0005-0000-0000-000052200000}"/>
    <cellStyle name="Normal 6 2 4 3 4 4 2" xfId="12726" xr:uid="{00000000-0005-0000-0000-000053200000}"/>
    <cellStyle name="Normal 6 2 4 3 4 4 2 2" xfId="30079" xr:uid="{00000000-0005-0000-0000-000054200000}"/>
    <cellStyle name="Normal 6 2 4 3 4 4 2 3" xfId="47425" xr:uid="{00000000-0005-0000-0000-000055200000}"/>
    <cellStyle name="Normal 6 2 4 3 4 4 3" xfId="21406" xr:uid="{00000000-0005-0000-0000-000056200000}"/>
    <cellStyle name="Normal 6 2 4 3 4 4 4" xfId="38752" xr:uid="{00000000-0005-0000-0000-000057200000}"/>
    <cellStyle name="Normal 6 2 4 3 4 5" xfId="9100" xr:uid="{00000000-0005-0000-0000-000058200000}"/>
    <cellStyle name="Normal 6 2 4 3 4 5 2" xfId="26453" xr:uid="{00000000-0005-0000-0000-000059200000}"/>
    <cellStyle name="Normal 6 2 4 3 4 5 3" xfId="43799" xr:uid="{00000000-0005-0000-0000-00005A200000}"/>
    <cellStyle name="Normal 6 2 4 3 4 6" xfId="17780" xr:uid="{00000000-0005-0000-0000-00005B200000}"/>
    <cellStyle name="Normal 6 2 4 3 4 7" xfId="35126" xr:uid="{00000000-0005-0000-0000-00005C200000}"/>
    <cellStyle name="Normal 6 2 4 3 5" xfId="1995" xr:uid="{00000000-0005-0000-0000-00005D200000}"/>
    <cellStyle name="Normal 6 2 4 3 5 2" xfId="7777" xr:uid="{00000000-0005-0000-0000-00005E200000}"/>
    <cellStyle name="Normal 6 2 4 3 5 2 2" xfId="16450" xr:uid="{00000000-0005-0000-0000-00005F200000}"/>
    <cellStyle name="Normal 6 2 4 3 5 2 2 2" xfId="33803" xr:uid="{00000000-0005-0000-0000-000060200000}"/>
    <cellStyle name="Normal 6 2 4 3 5 2 2 3" xfId="51149" xr:uid="{00000000-0005-0000-0000-000061200000}"/>
    <cellStyle name="Normal 6 2 4 3 5 2 3" xfId="25130" xr:uid="{00000000-0005-0000-0000-000062200000}"/>
    <cellStyle name="Normal 6 2 4 3 5 2 4" xfId="42476" xr:uid="{00000000-0005-0000-0000-000063200000}"/>
    <cellStyle name="Normal 6 2 4 3 5 3" xfId="3808" xr:uid="{00000000-0005-0000-0000-000064200000}"/>
    <cellStyle name="Normal 6 2 4 3 5 3 2" xfId="12481" xr:uid="{00000000-0005-0000-0000-000065200000}"/>
    <cellStyle name="Normal 6 2 4 3 5 3 2 2" xfId="29834" xr:uid="{00000000-0005-0000-0000-000066200000}"/>
    <cellStyle name="Normal 6 2 4 3 5 3 2 3" xfId="47180" xr:uid="{00000000-0005-0000-0000-000067200000}"/>
    <cellStyle name="Normal 6 2 4 3 5 3 3" xfId="21161" xr:uid="{00000000-0005-0000-0000-000068200000}"/>
    <cellStyle name="Normal 6 2 4 3 5 3 4" xfId="38507" xr:uid="{00000000-0005-0000-0000-000069200000}"/>
    <cellStyle name="Normal 6 2 4 3 5 4" xfId="10668" xr:uid="{00000000-0005-0000-0000-00006A200000}"/>
    <cellStyle name="Normal 6 2 4 3 5 4 2" xfId="28021" xr:uid="{00000000-0005-0000-0000-00006B200000}"/>
    <cellStyle name="Normal 6 2 4 3 5 4 3" xfId="45367" xr:uid="{00000000-0005-0000-0000-00006C200000}"/>
    <cellStyle name="Normal 6 2 4 3 5 5" xfId="19348" xr:uid="{00000000-0005-0000-0000-00006D200000}"/>
    <cellStyle name="Normal 6 2 4 3 5 6" xfId="36694" xr:uid="{00000000-0005-0000-0000-00006E200000}"/>
    <cellStyle name="Normal 6 2 4 3 6" xfId="1162" xr:uid="{00000000-0005-0000-0000-00006F200000}"/>
    <cellStyle name="Normal 6 2 4 3 6 2" xfId="6944" xr:uid="{00000000-0005-0000-0000-000070200000}"/>
    <cellStyle name="Normal 6 2 4 3 6 2 2" xfId="15617" xr:uid="{00000000-0005-0000-0000-000071200000}"/>
    <cellStyle name="Normal 6 2 4 3 6 2 2 2" xfId="32970" xr:uid="{00000000-0005-0000-0000-000072200000}"/>
    <cellStyle name="Normal 6 2 4 3 6 2 2 3" xfId="50316" xr:uid="{00000000-0005-0000-0000-000073200000}"/>
    <cellStyle name="Normal 6 2 4 3 6 2 3" xfId="24297" xr:uid="{00000000-0005-0000-0000-000074200000}"/>
    <cellStyle name="Normal 6 2 4 3 6 2 4" xfId="41643" xr:uid="{00000000-0005-0000-0000-000075200000}"/>
    <cellStyle name="Normal 6 2 4 3 6 3" xfId="4788" xr:uid="{00000000-0005-0000-0000-000076200000}"/>
    <cellStyle name="Normal 6 2 4 3 6 3 2" xfId="13461" xr:uid="{00000000-0005-0000-0000-000077200000}"/>
    <cellStyle name="Normal 6 2 4 3 6 3 2 2" xfId="30814" xr:uid="{00000000-0005-0000-0000-000078200000}"/>
    <cellStyle name="Normal 6 2 4 3 6 3 2 3" xfId="48160" xr:uid="{00000000-0005-0000-0000-000079200000}"/>
    <cellStyle name="Normal 6 2 4 3 6 3 3" xfId="22141" xr:uid="{00000000-0005-0000-0000-00007A200000}"/>
    <cellStyle name="Normal 6 2 4 3 6 3 4" xfId="39487" xr:uid="{00000000-0005-0000-0000-00007B200000}"/>
    <cellStyle name="Normal 6 2 4 3 6 4" xfId="9835" xr:uid="{00000000-0005-0000-0000-00007C200000}"/>
    <cellStyle name="Normal 6 2 4 3 6 4 2" xfId="27188" xr:uid="{00000000-0005-0000-0000-00007D200000}"/>
    <cellStyle name="Normal 6 2 4 3 6 4 3" xfId="44534" xr:uid="{00000000-0005-0000-0000-00007E200000}"/>
    <cellStyle name="Normal 6 2 4 3 6 5" xfId="18515" xr:uid="{00000000-0005-0000-0000-00007F200000}"/>
    <cellStyle name="Normal 6 2 4 3 6 6" xfId="35861" xr:uid="{00000000-0005-0000-0000-000080200000}"/>
    <cellStyle name="Normal 6 2 4 3 7" xfId="5964" xr:uid="{00000000-0005-0000-0000-000081200000}"/>
    <cellStyle name="Normal 6 2 4 3 7 2" xfId="14637" xr:uid="{00000000-0005-0000-0000-000082200000}"/>
    <cellStyle name="Normal 6 2 4 3 7 2 2" xfId="31990" xr:uid="{00000000-0005-0000-0000-000083200000}"/>
    <cellStyle name="Normal 6 2 4 3 7 2 3" xfId="49336" xr:uid="{00000000-0005-0000-0000-000084200000}"/>
    <cellStyle name="Normal 6 2 4 3 7 3" xfId="23317" xr:uid="{00000000-0005-0000-0000-000085200000}"/>
    <cellStyle name="Normal 6 2 4 3 7 4" xfId="40663" xr:uid="{00000000-0005-0000-0000-000086200000}"/>
    <cellStyle name="Normal 6 2 4 3 8" xfId="2975" xr:uid="{00000000-0005-0000-0000-000087200000}"/>
    <cellStyle name="Normal 6 2 4 3 8 2" xfId="11648" xr:uid="{00000000-0005-0000-0000-000088200000}"/>
    <cellStyle name="Normal 6 2 4 3 8 2 2" xfId="29001" xr:uid="{00000000-0005-0000-0000-000089200000}"/>
    <cellStyle name="Normal 6 2 4 3 8 2 3" xfId="46347" xr:uid="{00000000-0005-0000-0000-00008A200000}"/>
    <cellStyle name="Normal 6 2 4 3 8 3" xfId="20328" xr:uid="{00000000-0005-0000-0000-00008B200000}"/>
    <cellStyle name="Normal 6 2 4 3 8 4" xfId="37674" xr:uid="{00000000-0005-0000-0000-00008C200000}"/>
    <cellStyle name="Normal 6 2 4 3 9" xfId="8855" xr:uid="{00000000-0005-0000-0000-00008D200000}"/>
    <cellStyle name="Normal 6 2 4 3 9 2" xfId="26208" xr:uid="{00000000-0005-0000-0000-00008E200000}"/>
    <cellStyle name="Normal 6 2 4 3 9 3" xfId="43554" xr:uid="{00000000-0005-0000-0000-00008F200000}"/>
    <cellStyle name="Normal 6 2 4 4" xfId="280" xr:uid="{00000000-0005-0000-0000-000090200000}"/>
    <cellStyle name="Normal 6 2 4 4 10" xfId="34979" xr:uid="{00000000-0005-0000-0000-000091200000}"/>
    <cellStyle name="Normal 6 2 4 4 2" xfId="1015" xr:uid="{00000000-0005-0000-0000-000092200000}"/>
    <cellStyle name="Normal 6 2 4 4 2 2" xfId="2828" xr:uid="{00000000-0005-0000-0000-000093200000}"/>
    <cellStyle name="Normal 6 2 4 4 2 2 2" xfId="8610" xr:uid="{00000000-0005-0000-0000-000094200000}"/>
    <cellStyle name="Normal 6 2 4 4 2 2 2 2" xfId="17283" xr:uid="{00000000-0005-0000-0000-000095200000}"/>
    <cellStyle name="Normal 6 2 4 4 2 2 2 2 2" xfId="34636" xr:uid="{00000000-0005-0000-0000-000096200000}"/>
    <cellStyle name="Normal 6 2 4 4 2 2 2 2 3" xfId="51982" xr:uid="{00000000-0005-0000-0000-000097200000}"/>
    <cellStyle name="Normal 6 2 4 4 2 2 2 3" xfId="25963" xr:uid="{00000000-0005-0000-0000-000098200000}"/>
    <cellStyle name="Normal 6 2 4 4 2 2 2 4" xfId="43309" xr:uid="{00000000-0005-0000-0000-000099200000}"/>
    <cellStyle name="Normal 6 2 4 4 2 2 3" xfId="4641" xr:uid="{00000000-0005-0000-0000-00009A200000}"/>
    <cellStyle name="Normal 6 2 4 4 2 2 3 2" xfId="13314" xr:uid="{00000000-0005-0000-0000-00009B200000}"/>
    <cellStyle name="Normal 6 2 4 4 2 2 3 2 2" xfId="30667" xr:uid="{00000000-0005-0000-0000-00009C200000}"/>
    <cellStyle name="Normal 6 2 4 4 2 2 3 2 3" xfId="48013" xr:uid="{00000000-0005-0000-0000-00009D200000}"/>
    <cellStyle name="Normal 6 2 4 4 2 2 3 3" xfId="21994" xr:uid="{00000000-0005-0000-0000-00009E200000}"/>
    <cellStyle name="Normal 6 2 4 4 2 2 3 4" xfId="39340" xr:uid="{00000000-0005-0000-0000-00009F200000}"/>
    <cellStyle name="Normal 6 2 4 4 2 2 4" xfId="11501" xr:uid="{00000000-0005-0000-0000-0000A0200000}"/>
    <cellStyle name="Normal 6 2 4 4 2 2 4 2" xfId="28854" xr:uid="{00000000-0005-0000-0000-0000A1200000}"/>
    <cellStyle name="Normal 6 2 4 4 2 2 4 3" xfId="46200" xr:uid="{00000000-0005-0000-0000-0000A2200000}"/>
    <cellStyle name="Normal 6 2 4 4 2 2 5" xfId="20181" xr:uid="{00000000-0005-0000-0000-0000A3200000}"/>
    <cellStyle name="Normal 6 2 4 4 2 2 6" xfId="37527" xr:uid="{00000000-0005-0000-0000-0000A4200000}"/>
    <cellStyle name="Normal 6 2 4 4 2 3" xfId="1750" xr:uid="{00000000-0005-0000-0000-0000A5200000}"/>
    <cellStyle name="Normal 6 2 4 4 2 3 2" xfId="7532" xr:uid="{00000000-0005-0000-0000-0000A6200000}"/>
    <cellStyle name="Normal 6 2 4 4 2 3 2 2" xfId="16205" xr:uid="{00000000-0005-0000-0000-0000A7200000}"/>
    <cellStyle name="Normal 6 2 4 4 2 3 2 2 2" xfId="33558" xr:uid="{00000000-0005-0000-0000-0000A8200000}"/>
    <cellStyle name="Normal 6 2 4 4 2 3 2 2 3" xfId="50904" xr:uid="{00000000-0005-0000-0000-0000A9200000}"/>
    <cellStyle name="Normal 6 2 4 4 2 3 2 3" xfId="24885" xr:uid="{00000000-0005-0000-0000-0000AA200000}"/>
    <cellStyle name="Normal 6 2 4 4 2 3 2 4" xfId="42231" xr:uid="{00000000-0005-0000-0000-0000AB200000}"/>
    <cellStyle name="Normal 6 2 4 4 2 3 3" xfId="5376" xr:uid="{00000000-0005-0000-0000-0000AC200000}"/>
    <cellStyle name="Normal 6 2 4 4 2 3 3 2" xfId="14049" xr:uid="{00000000-0005-0000-0000-0000AD200000}"/>
    <cellStyle name="Normal 6 2 4 4 2 3 3 2 2" xfId="31402" xr:uid="{00000000-0005-0000-0000-0000AE200000}"/>
    <cellStyle name="Normal 6 2 4 4 2 3 3 2 3" xfId="48748" xr:uid="{00000000-0005-0000-0000-0000AF200000}"/>
    <cellStyle name="Normal 6 2 4 4 2 3 3 3" xfId="22729" xr:uid="{00000000-0005-0000-0000-0000B0200000}"/>
    <cellStyle name="Normal 6 2 4 4 2 3 3 4" xfId="40075" xr:uid="{00000000-0005-0000-0000-0000B1200000}"/>
    <cellStyle name="Normal 6 2 4 4 2 3 4" xfId="10423" xr:uid="{00000000-0005-0000-0000-0000B2200000}"/>
    <cellStyle name="Normal 6 2 4 4 2 3 4 2" xfId="27776" xr:uid="{00000000-0005-0000-0000-0000B3200000}"/>
    <cellStyle name="Normal 6 2 4 4 2 3 4 3" xfId="45122" xr:uid="{00000000-0005-0000-0000-0000B4200000}"/>
    <cellStyle name="Normal 6 2 4 4 2 3 5" xfId="19103" xr:uid="{00000000-0005-0000-0000-0000B5200000}"/>
    <cellStyle name="Normal 6 2 4 4 2 3 6" xfId="36449" xr:uid="{00000000-0005-0000-0000-0000B6200000}"/>
    <cellStyle name="Normal 6 2 4 4 2 4" xfId="6797" xr:uid="{00000000-0005-0000-0000-0000B7200000}"/>
    <cellStyle name="Normal 6 2 4 4 2 4 2" xfId="15470" xr:uid="{00000000-0005-0000-0000-0000B8200000}"/>
    <cellStyle name="Normal 6 2 4 4 2 4 2 2" xfId="32823" xr:uid="{00000000-0005-0000-0000-0000B9200000}"/>
    <cellStyle name="Normal 6 2 4 4 2 4 2 3" xfId="50169" xr:uid="{00000000-0005-0000-0000-0000BA200000}"/>
    <cellStyle name="Normal 6 2 4 4 2 4 3" xfId="24150" xr:uid="{00000000-0005-0000-0000-0000BB200000}"/>
    <cellStyle name="Normal 6 2 4 4 2 4 4" xfId="41496" xr:uid="{00000000-0005-0000-0000-0000BC200000}"/>
    <cellStyle name="Normal 6 2 4 4 2 5" xfId="3563" xr:uid="{00000000-0005-0000-0000-0000BD200000}"/>
    <cellStyle name="Normal 6 2 4 4 2 5 2" xfId="12236" xr:uid="{00000000-0005-0000-0000-0000BE200000}"/>
    <cellStyle name="Normal 6 2 4 4 2 5 2 2" xfId="29589" xr:uid="{00000000-0005-0000-0000-0000BF200000}"/>
    <cellStyle name="Normal 6 2 4 4 2 5 2 3" xfId="46935" xr:uid="{00000000-0005-0000-0000-0000C0200000}"/>
    <cellStyle name="Normal 6 2 4 4 2 5 3" xfId="20916" xr:uid="{00000000-0005-0000-0000-0000C1200000}"/>
    <cellStyle name="Normal 6 2 4 4 2 5 4" xfId="38262" xr:uid="{00000000-0005-0000-0000-0000C2200000}"/>
    <cellStyle name="Normal 6 2 4 4 2 6" xfId="9688" xr:uid="{00000000-0005-0000-0000-0000C3200000}"/>
    <cellStyle name="Normal 6 2 4 4 2 6 2" xfId="27041" xr:uid="{00000000-0005-0000-0000-0000C4200000}"/>
    <cellStyle name="Normal 6 2 4 4 2 6 3" xfId="44387" xr:uid="{00000000-0005-0000-0000-0000C5200000}"/>
    <cellStyle name="Normal 6 2 4 4 2 7" xfId="18368" xr:uid="{00000000-0005-0000-0000-0000C6200000}"/>
    <cellStyle name="Normal 6 2 4 4 2 8" xfId="35714" xr:uid="{00000000-0005-0000-0000-0000C7200000}"/>
    <cellStyle name="Normal 6 2 4 4 3" xfId="525" xr:uid="{00000000-0005-0000-0000-0000C8200000}"/>
    <cellStyle name="Normal 6 2 4 4 3 2" xfId="2338" xr:uid="{00000000-0005-0000-0000-0000C9200000}"/>
    <cellStyle name="Normal 6 2 4 4 3 2 2" xfId="8120" xr:uid="{00000000-0005-0000-0000-0000CA200000}"/>
    <cellStyle name="Normal 6 2 4 4 3 2 2 2" xfId="16793" xr:uid="{00000000-0005-0000-0000-0000CB200000}"/>
    <cellStyle name="Normal 6 2 4 4 3 2 2 2 2" xfId="34146" xr:uid="{00000000-0005-0000-0000-0000CC200000}"/>
    <cellStyle name="Normal 6 2 4 4 3 2 2 2 3" xfId="51492" xr:uid="{00000000-0005-0000-0000-0000CD200000}"/>
    <cellStyle name="Normal 6 2 4 4 3 2 2 3" xfId="25473" xr:uid="{00000000-0005-0000-0000-0000CE200000}"/>
    <cellStyle name="Normal 6 2 4 4 3 2 2 4" xfId="42819" xr:uid="{00000000-0005-0000-0000-0000CF200000}"/>
    <cellStyle name="Normal 6 2 4 4 3 2 3" xfId="5621" xr:uid="{00000000-0005-0000-0000-0000D0200000}"/>
    <cellStyle name="Normal 6 2 4 4 3 2 3 2" xfId="14294" xr:uid="{00000000-0005-0000-0000-0000D1200000}"/>
    <cellStyle name="Normal 6 2 4 4 3 2 3 2 2" xfId="31647" xr:uid="{00000000-0005-0000-0000-0000D2200000}"/>
    <cellStyle name="Normal 6 2 4 4 3 2 3 2 3" xfId="48993" xr:uid="{00000000-0005-0000-0000-0000D3200000}"/>
    <cellStyle name="Normal 6 2 4 4 3 2 3 3" xfId="22974" xr:uid="{00000000-0005-0000-0000-0000D4200000}"/>
    <cellStyle name="Normal 6 2 4 4 3 2 3 4" xfId="40320" xr:uid="{00000000-0005-0000-0000-0000D5200000}"/>
    <cellStyle name="Normal 6 2 4 4 3 2 4" xfId="11011" xr:uid="{00000000-0005-0000-0000-0000D6200000}"/>
    <cellStyle name="Normal 6 2 4 4 3 2 4 2" xfId="28364" xr:uid="{00000000-0005-0000-0000-0000D7200000}"/>
    <cellStyle name="Normal 6 2 4 4 3 2 4 3" xfId="45710" xr:uid="{00000000-0005-0000-0000-0000D8200000}"/>
    <cellStyle name="Normal 6 2 4 4 3 2 5" xfId="19691" xr:uid="{00000000-0005-0000-0000-0000D9200000}"/>
    <cellStyle name="Normal 6 2 4 4 3 2 6" xfId="37037" xr:uid="{00000000-0005-0000-0000-0000DA200000}"/>
    <cellStyle name="Normal 6 2 4 4 3 3" xfId="6307" xr:uid="{00000000-0005-0000-0000-0000DB200000}"/>
    <cellStyle name="Normal 6 2 4 4 3 3 2" xfId="14980" xr:uid="{00000000-0005-0000-0000-0000DC200000}"/>
    <cellStyle name="Normal 6 2 4 4 3 3 2 2" xfId="32333" xr:uid="{00000000-0005-0000-0000-0000DD200000}"/>
    <cellStyle name="Normal 6 2 4 4 3 3 2 3" xfId="49679" xr:uid="{00000000-0005-0000-0000-0000DE200000}"/>
    <cellStyle name="Normal 6 2 4 4 3 3 3" xfId="23660" xr:uid="{00000000-0005-0000-0000-0000DF200000}"/>
    <cellStyle name="Normal 6 2 4 4 3 3 4" xfId="41006" xr:uid="{00000000-0005-0000-0000-0000E0200000}"/>
    <cellStyle name="Normal 6 2 4 4 3 4" xfId="4151" xr:uid="{00000000-0005-0000-0000-0000E1200000}"/>
    <cellStyle name="Normal 6 2 4 4 3 4 2" xfId="12824" xr:uid="{00000000-0005-0000-0000-0000E2200000}"/>
    <cellStyle name="Normal 6 2 4 4 3 4 2 2" xfId="30177" xr:uid="{00000000-0005-0000-0000-0000E3200000}"/>
    <cellStyle name="Normal 6 2 4 4 3 4 2 3" xfId="47523" xr:uid="{00000000-0005-0000-0000-0000E4200000}"/>
    <cellStyle name="Normal 6 2 4 4 3 4 3" xfId="21504" xr:uid="{00000000-0005-0000-0000-0000E5200000}"/>
    <cellStyle name="Normal 6 2 4 4 3 4 4" xfId="38850" xr:uid="{00000000-0005-0000-0000-0000E6200000}"/>
    <cellStyle name="Normal 6 2 4 4 3 5" xfId="9198" xr:uid="{00000000-0005-0000-0000-0000E7200000}"/>
    <cellStyle name="Normal 6 2 4 4 3 5 2" xfId="26551" xr:uid="{00000000-0005-0000-0000-0000E8200000}"/>
    <cellStyle name="Normal 6 2 4 4 3 5 3" xfId="43897" xr:uid="{00000000-0005-0000-0000-0000E9200000}"/>
    <cellStyle name="Normal 6 2 4 4 3 6" xfId="17878" xr:uid="{00000000-0005-0000-0000-0000EA200000}"/>
    <cellStyle name="Normal 6 2 4 4 3 7" xfId="35224" xr:uid="{00000000-0005-0000-0000-0000EB200000}"/>
    <cellStyle name="Normal 6 2 4 4 4" xfId="2093" xr:uid="{00000000-0005-0000-0000-0000EC200000}"/>
    <cellStyle name="Normal 6 2 4 4 4 2" xfId="7875" xr:uid="{00000000-0005-0000-0000-0000ED200000}"/>
    <cellStyle name="Normal 6 2 4 4 4 2 2" xfId="16548" xr:uid="{00000000-0005-0000-0000-0000EE200000}"/>
    <cellStyle name="Normal 6 2 4 4 4 2 2 2" xfId="33901" xr:uid="{00000000-0005-0000-0000-0000EF200000}"/>
    <cellStyle name="Normal 6 2 4 4 4 2 2 3" xfId="51247" xr:uid="{00000000-0005-0000-0000-0000F0200000}"/>
    <cellStyle name="Normal 6 2 4 4 4 2 3" xfId="25228" xr:uid="{00000000-0005-0000-0000-0000F1200000}"/>
    <cellStyle name="Normal 6 2 4 4 4 2 4" xfId="42574" xr:uid="{00000000-0005-0000-0000-0000F2200000}"/>
    <cellStyle name="Normal 6 2 4 4 4 3" xfId="3906" xr:uid="{00000000-0005-0000-0000-0000F3200000}"/>
    <cellStyle name="Normal 6 2 4 4 4 3 2" xfId="12579" xr:uid="{00000000-0005-0000-0000-0000F4200000}"/>
    <cellStyle name="Normal 6 2 4 4 4 3 2 2" xfId="29932" xr:uid="{00000000-0005-0000-0000-0000F5200000}"/>
    <cellStyle name="Normal 6 2 4 4 4 3 2 3" xfId="47278" xr:uid="{00000000-0005-0000-0000-0000F6200000}"/>
    <cellStyle name="Normal 6 2 4 4 4 3 3" xfId="21259" xr:uid="{00000000-0005-0000-0000-0000F7200000}"/>
    <cellStyle name="Normal 6 2 4 4 4 3 4" xfId="38605" xr:uid="{00000000-0005-0000-0000-0000F8200000}"/>
    <cellStyle name="Normal 6 2 4 4 4 4" xfId="10766" xr:uid="{00000000-0005-0000-0000-0000F9200000}"/>
    <cellStyle name="Normal 6 2 4 4 4 4 2" xfId="28119" xr:uid="{00000000-0005-0000-0000-0000FA200000}"/>
    <cellStyle name="Normal 6 2 4 4 4 4 3" xfId="45465" xr:uid="{00000000-0005-0000-0000-0000FB200000}"/>
    <cellStyle name="Normal 6 2 4 4 4 5" xfId="19446" xr:uid="{00000000-0005-0000-0000-0000FC200000}"/>
    <cellStyle name="Normal 6 2 4 4 4 6" xfId="36792" xr:uid="{00000000-0005-0000-0000-0000FD200000}"/>
    <cellStyle name="Normal 6 2 4 4 5" xfId="1260" xr:uid="{00000000-0005-0000-0000-0000FE200000}"/>
    <cellStyle name="Normal 6 2 4 4 5 2" xfId="7042" xr:uid="{00000000-0005-0000-0000-0000FF200000}"/>
    <cellStyle name="Normal 6 2 4 4 5 2 2" xfId="15715" xr:uid="{00000000-0005-0000-0000-000000210000}"/>
    <cellStyle name="Normal 6 2 4 4 5 2 2 2" xfId="33068" xr:uid="{00000000-0005-0000-0000-000001210000}"/>
    <cellStyle name="Normal 6 2 4 4 5 2 2 3" xfId="50414" xr:uid="{00000000-0005-0000-0000-000002210000}"/>
    <cellStyle name="Normal 6 2 4 4 5 2 3" xfId="24395" xr:uid="{00000000-0005-0000-0000-000003210000}"/>
    <cellStyle name="Normal 6 2 4 4 5 2 4" xfId="41741" xr:uid="{00000000-0005-0000-0000-000004210000}"/>
    <cellStyle name="Normal 6 2 4 4 5 3" xfId="4886" xr:uid="{00000000-0005-0000-0000-000005210000}"/>
    <cellStyle name="Normal 6 2 4 4 5 3 2" xfId="13559" xr:uid="{00000000-0005-0000-0000-000006210000}"/>
    <cellStyle name="Normal 6 2 4 4 5 3 2 2" xfId="30912" xr:uid="{00000000-0005-0000-0000-000007210000}"/>
    <cellStyle name="Normal 6 2 4 4 5 3 2 3" xfId="48258" xr:uid="{00000000-0005-0000-0000-000008210000}"/>
    <cellStyle name="Normal 6 2 4 4 5 3 3" xfId="22239" xr:uid="{00000000-0005-0000-0000-000009210000}"/>
    <cellStyle name="Normal 6 2 4 4 5 3 4" xfId="39585" xr:uid="{00000000-0005-0000-0000-00000A210000}"/>
    <cellStyle name="Normal 6 2 4 4 5 4" xfId="9933" xr:uid="{00000000-0005-0000-0000-00000B210000}"/>
    <cellStyle name="Normal 6 2 4 4 5 4 2" xfId="27286" xr:uid="{00000000-0005-0000-0000-00000C210000}"/>
    <cellStyle name="Normal 6 2 4 4 5 4 3" xfId="44632" xr:uid="{00000000-0005-0000-0000-00000D210000}"/>
    <cellStyle name="Normal 6 2 4 4 5 5" xfId="18613" xr:uid="{00000000-0005-0000-0000-00000E210000}"/>
    <cellStyle name="Normal 6 2 4 4 5 6" xfId="35959" xr:uid="{00000000-0005-0000-0000-00000F210000}"/>
    <cellStyle name="Normal 6 2 4 4 6" xfId="6062" xr:uid="{00000000-0005-0000-0000-000010210000}"/>
    <cellStyle name="Normal 6 2 4 4 6 2" xfId="14735" xr:uid="{00000000-0005-0000-0000-000011210000}"/>
    <cellStyle name="Normal 6 2 4 4 6 2 2" xfId="32088" xr:uid="{00000000-0005-0000-0000-000012210000}"/>
    <cellStyle name="Normal 6 2 4 4 6 2 3" xfId="49434" xr:uid="{00000000-0005-0000-0000-000013210000}"/>
    <cellStyle name="Normal 6 2 4 4 6 3" xfId="23415" xr:uid="{00000000-0005-0000-0000-000014210000}"/>
    <cellStyle name="Normal 6 2 4 4 6 4" xfId="40761" xr:uid="{00000000-0005-0000-0000-000015210000}"/>
    <cellStyle name="Normal 6 2 4 4 7" xfId="3073" xr:uid="{00000000-0005-0000-0000-000016210000}"/>
    <cellStyle name="Normal 6 2 4 4 7 2" xfId="11746" xr:uid="{00000000-0005-0000-0000-000017210000}"/>
    <cellStyle name="Normal 6 2 4 4 7 2 2" xfId="29099" xr:uid="{00000000-0005-0000-0000-000018210000}"/>
    <cellStyle name="Normal 6 2 4 4 7 2 3" xfId="46445" xr:uid="{00000000-0005-0000-0000-000019210000}"/>
    <cellStyle name="Normal 6 2 4 4 7 3" xfId="20426" xr:uid="{00000000-0005-0000-0000-00001A210000}"/>
    <cellStyle name="Normal 6 2 4 4 7 4" xfId="37772" xr:uid="{00000000-0005-0000-0000-00001B210000}"/>
    <cellStyle name="Normal 6 2 4 4 8" xfId="8953" xr:uid="{00000000-0005-0000-0000-00001C210000}"/>
    <cellStyle name="Normal 6 2 4 4 8 2" xfId="26306" xr:uid="{00000000-0005-0000-0000-00001D210000}"/>
    <cellStyle name="Normal 6 2 4 4 8 3" xfId="43652" xr:uid="{00000000-0005-0000-0000-00001E210000}"/>
    <cellStyle name="Normal 6 2 4 4 9" xfId="17633" xr:uid="{00000000-0005-0000-0000-00001F210000}"/>
    <cellStyle name="Normal 6 2 4 5" xfId="133" xr:uid="{00000000-0005-0000-0000-000020210000}"/>
    <cellStyle name="Normal 6 2 4 5 10" xfId="34832" xr:uid="{00000000-0005-0000-0000-000021210000}"/>
    <cellStyle name="Normal 6 2 4 5 2" xfId="868" xr:uid="{00000000-0005-0000-0000-000022210000}"/>
    <cellStyle name="Normal 6 2 4 5 2 2" xfId="2681" xr:uid="{00000000-0005-0000-0000-000023210000}"/>
    <cellStyle name="Normal 6 2 4 5 2 2 2" xfId="8463" xr:uid="{00000000-0005-0000-0000-000024210000}"/>
    <cellStyle name="Normal 6 2 4 5 2 2 2 2" xfId="17136" xr:uid="{00000000-0005-0000-0000-000025210000}"/>
    <cellStyle name="Normal 6 2 4 5 2 2 2 2 2" xfId="34489" xr:uid="{00000000-0005-0000-0000-000026210000}"/>
    <cellStyle name="Normal 6 2 4 5 2 2 2 2 3" xfId="51835" xr:uid="{00000000-0005-0000-0000-000027210000}"/>
    <cellStyle name="Normal 6 2 4 5 2 2 2 3" xfId="25816" xr:uid="{00000000-0005-0000-0000-000028210000}"/>
    <cellStyle name="Normal 6 2 4 5 2 2 2 4" xfId="43162" xr:uid="{00000000-0005-0000-0000-000029210000}"/>
    <cellStyle name="Normal 6 2 4 5 2 2 3" xfId="4494" xr:uid="{00000000-0005-0000-0000-00002A210000}"/>
    <cellStyle name="Normal 6 2 4 5 2 2 3 2" xfId="13167" xr:uid="{00000000-0005-0000-0000-00002B210000}"/>
    <cellStyle name="Normal 6 2 4 5 2 2 3 2 2" xfId="30520" xr:uid="{00000000-0005-0000-0000-00002C210000}"/>
    <cellStyle name="Normal 6 2 4 5 2 2 3 2 3" xfId="47866" xr:uid="{00000000-0005-0000-0000-00002D210000}"/>
    <cellStyle name="Normal 6 2 4 5 2 2 3 3" xfId="21847" xr:uid="{00000000-0005-0000-0000-00002E210000}"/>
    <cellStyle name="Normal 6 2 4 5 2 2 3 4" xfId="39193" xr:uid="{00000000-0005-0000-0000-00002F210000}"/>
    <cellStyle name="Normal 6 2 4 5 2 2 4" xfId="11354" xr:uid="{00000000-0005-0000-0000-000030210000}"/>
    <cellStyle name="Normal 6 2 4 5 2 2 4 2" xfId="28707" xr:uid="{00000000-0005-0000-0000-000031210000}"/>
    <cellStyle name="Normal 6 2 4 5 2 2 4 3" xfId="46053" xr:uid="{00000000-0005-0000-0000-000032210000}"/>
    <cellStyle name="Normal 6 2 4 5 2 2 5" xfId="20034" xr:uid="{00000000-0005-0000-0000-000033210000}"/>
    <cellStyle name="Normal 6 2 4 5 2 2 6" xfId="37380" xr:uid="{00000000-0005-0000-0000-000034210000}"/>
    <cellStyle name="Normal 6 2 4 5 2 3" xfId="1603" xr:uid="{00000000-0005-0000-0000-000035210000}"/>
    <cellStyle name="Normal 6 2 4 5 2 3 2" xfId="7385" xr:uid="{00000000-0005-0000-0000-000036210000}"/>
    <cellStyle name="Normal 6 2 4 5 2 3 2 2" xfId="16058" xr:uid="{00000000-0005-0000-0000-000037210000}"/>
    <cellStyle name="Normal 6 2 4 5 2 3 2 2 2" xfId="33411" xr:uid="{00000000-0005-0000-0000-000038210000}"/>
    <cellStyle name="Normal 6 2 4 5 2 3 2 2 3" xfId="50757" xr:uid="{00000000-0005-0000-0000-000039210000}"/>
    <cellStyle name="Normal 6 2 4 5 2 3 2 3" xfId="24738" xr:uid="{00000000-0005-0000-0000-00003A210000}"/>
    <cellStyle name="Normal 6 2 4 5 2 3 2 4" xfId="42084" xr:uid="{00000000-0005-0000-0000-00003B210000}"/>
    <cellStyle name="Normal 6 2 4 5 2 3 3" xfId="5229" xr:uid="{00000000-0005-0000-0000-00003C210000}"/>
    <cellStyle name="Normal 6 2 4 5 2 3 3 2" xfId="13902" xr:uid="{00000000-0005-0000-0000-00003D210000}"/>
    <cellStyle name="Normal 6 2 4 5 2 3 3 2 2" xfId="31255" xr:uid="{00000000-0005-0000-0000-00003E210000}"/>
    <cellStyle name="Normal 6 2 4 5 2 3 3 2 3" xfId="48601" xr:uid="{00000000-0005-0000-0000-00003F210000}"/>
    <cellStyle name="Normal 6 2 4 5 2 3 3 3" xfId="22582" xr:uid="{00000000-0005-0000-0000-000040210000}"/>
    <cellStyle name="Normal 6 2 4 5 2 3 3 4" xfId="39928" xr:uid="{00000000-0005-0000-0000-000041210000}"/>
    <cellStyle name="Normal 6 2 4 5 2 3 4" xfId="10276" xr:uid="{00000000-0005-0000-0000-000042210000}"/>
    <cellStyle name="Normal 6 2 4 5 2 3 4 2" xfId="27629" xr:uid="{00000000-0005-0000-0000-000043210000}"/>
    <cellStyle name="Normal 6 2 4 5 2 3 4 3" xfId="44975" xr:uid="{00000000-0005-0000-0000-000044210000}"/>
    <cellStyle name="Normal 6 2 4 5 2 3 5" xfId="18956" xr:uid="{00000000-0005-0000-0000-000045210000}"/>
    <cellStyle name="Normal 6 2 4 5 2 3 6" xfId="36302" xr:uid="{00000000-0005-0000-0000-000046210000}"/>
    <cellStyle name="Normal 6 2 4 5 2 4" xfId="6650" xr:uid="{00000000-0005-0000-0000-000047210000}"/>
    <cellStyle name="Normal 6 2 4 5 2 4 2" xfId="15323" xr:uid="{00000000-0005-0000-0000-000048210000}"/>
    <cellStyle name="Normal 6 2 4 5 2 4 2 2" xfId="32676" xr:uid="{00000000-0005-0000-0000-000049210000}"/>
    <cellStyle name="Normal 6 2 4 5 2 4 2 3" xfId="50022" xr:uid="{00000000-0005-0000-0000-00004A210000}"/>
    <cellStyle name="Normal 6 2 4 5 2 4 3" xfId="24003" xr:uid="{00000000-0005-0000-0000-00004B210000}"/>
    <cellStyle name="Normal 6 2 4 5 2 4 4" xfId="41349" xr:uid="{00000000-0005-0000-0000-00004C210000}"/>
    <cellStyle name="Normal 6 2 4 5 2 5" xfId="3416" xr:uid="{00000000-0005-0000-0000-00004D210000}"/>
    <cellStyle name="Normal 6 2 4 5 2 5 2" xfId="12089" xr:uid="{00000000-0005-0000-0000-00004E210000}"/>
    <cellStyle name="Normal 6 2 4 5 2 5 2 2" xfId="29442" xr:uid="{00000000-0005-0000-0000-00004F210000}"/>
    <cellStyle name="Normal 6 2 4 5 2 5 2 3" xfId="46788" xr:uid="{00000000-0005-0000-0000-000050210000}"/>
    <cellStyle name="Normal 6 2 4 5 2 5 3" xfId="20769" xr:uid="{00000000-0005-0000-0000-000051210000}"/>
    <cellStyle name="Normal 6 2 4 5 2 5 4" xfId="38115" xr:uid="{00000000-0005-0000-0000-000052210000}"/>
    <cellStyle name="Normal 6 2 4 5 2 6" xfId="9541" xr:uid="{00000000-0005-0000-0000-000053210000}"/>
    <cellStyle name="Normal 6 2 4 5 2 6 2" xfId="26894" xr:uid="{00000000-0005-0000-0000-000054210000}"/>
    <cellStyle name="Normal 6 2 4 5 2 6 3" xfId="44240" xr:uid="{00000000-0005-0000-0000-000055210000}"/>
    <cellStyle name="Normal 6 2 4 5 2 7" xfId="18221" xr:uid="{00000000-0005-0000-0000-000056210000}"/>
    <cellStyle name="Normal 6 2 4 5 2 8" xfId="35567" xr:uid="{00000000-0005-0000-0000-000057210000}"/>
    <cellStyle name="Normal 6 2 4 5 3" xfId="623" xr:uid="{00000000-0005-0000-0000-000058210000}"/>
    <cellStyle name="Normal 6 2 4 5 3 2" xfId="2436" xr:uid="{00000000-0005-0000-0000-000059210000}"/>
    <cellStyle name="Normal 6 2 4 5 3 2 2" xfId="8218" xr:uid="{00000000-0005-0000-0000-00005A210000}"/>
    <cellStyle name="Normal 6 2 4 5 3 2 2 2" xfId="16891" xr:uid="{00000000-0005-0000-0000-00005B210000}"/>
    <cellStyle name="Normal 6 2 4 5 3 2 2 2 2" xfId="34244" xr:uid="{00000000-0005-0000-0000-00005C210000}"/>
    <cellStyle name="Normal 6 2 4 5 3 2 2 2 3" xfId="51590" xr:uid="{00000000-0005-0000-0000-00005D210000}"/>
    <cellStyle name="Normal 6 2 4 5 3 2 2 3" xfId="25571" xr:uid="{00000000-0005-0000-0000-00005E210000}"/>
    <cellStyle name="Normal 6 2 4 5 3 2 2 4" xfId="42917" xr:uid="{00000000-0005-0000-0000-00005F210000}"/>
    <cellStyle name="Normal 6 2 4 5 3 2 3" xfId="5719" xr:uid="{00000000-0005-0000-0000-000060210000}"/>
    <cellStyle name="Normal 6 2 4 5 3 2 3 2" xfId="14392" xr:uid="{00000000-0005-0000-0000-000061210000}"/>
    <cellStyle name="Normal 6 2 4 5 3 2 3 2 2" xfId="31745" xr:uid="{00000000-0005-0000-0000-000062210000}"/>
    <cellStyle name="Normal 6 2 4 5 3 2 3 2 3" xfId="49091" xr:uid="{00000000-0005-0000-0000-000063210000}"/>
    <cellStyle name="Normal 6 2 4 5 3 2 3 3" xfId="23072" xr:uid="{00000000-0005-0000-0000-000064210000}"/>
    <cellStyle name="Normal 6 2 4 5 3 2 3 4" xfId="40418" xr:uid="{00000000-0005-0000-0000-000065210000}"/>
    <cellStyle name="Normal 6 2 4 5 3 2 4" xfId="11109" xr:uid="{00000000-0005-0000-0000-000066210000}"/>
    <cellStyle name="Normal 6 2 4 5 3 2 4 2" xfId="28462" xr:uid="{00000000-0005-0000-0000-000067210000}"/>
    <cellStyle name="Normal 6 2 4 5 3 2 4 3" xfId="45808" xr:uid="{00000000-0005-0000-0000-000068210000}"/>
    <cellStyle name="Normal 6 2 4 5 3 2 5" xfId="19789" xr:uid="{00000000-0005-0000-0000-000069210000}"/>
    <cellStyle name="Normal 6 2 4 5 3 2 6" xfId="37135" xr:uid="{00000000-0005-0000-0000-00006A210000}"/>
    <cellStyle name="Normal 6 2 4 5 3 3" xfId="6405" xr:uid="{00000000-0005-0000-0000-00006B210000}"/>
    <cellStyle name="Normal 6 2 4 5 3 3 2" xfId="15078" xr:uid="{00000000-0005-0000-0000-00006C210000}"/>
    <cellStyle name="Normal 6 2 4 5 3 3 2 2" xfId="32431" xr:uid="{00000000-0005-0000-0000-00006D210000}"/>
    <cellStyle name="Normal 6 2 4 5 3 3 2 3" xfId="49777" xr:uid="{00000000-0005-0000-0000-00006E210000}"/>
    <cellStyle name="Normal 6 2 4 5 3 3 3" xfId="23758" xr:uid="{00000000-0005-0000-0000-00006F210000}"/>
    <cellStyle name="Normal 6 2 4 5 3 3 4" xfId="41104" xr:uid="{00000000-0005-0000-0000-000070210000}"/>
    <cellStyle name="Normal 6 2 4 5 3 4" xfId="4249" xr:uid="{00000000-0005-0000-0000-000071210000}"/>
    <cellStyle name="Normal 6 2 4 5 3 4 2" xfId="12922" xr:uid="{00000000-0005-0000-0000-000072210000}"/>
    <cellStyle name="Normal 6 2 4 5 3 4 2 2" xfId="30275" xr:uid="{00000000-0005-0000-0000-000073210000}"/>
    <cellStyle name="Normal 6 2 4 5 3 4 2 3" xfId="47621" xr:uid="{00000000-0005-0000-0000-000074210000}"/>
    <cellStyle name="Normal 6 2 4 5 3 4 3" xfId="21602" xr:uid="{00000000-0005-0000-0000-000075210000}"/>
    <cellStyle name="Normal 6 2 4 5 3 4 4" xfId="38948" xr:uid="{00000000-0005-0000-0000-000076210000}"/>
    <cellStyle name="Normal 6 2 4 5 3 5" xfId="9296" xr:uid="{00000000-0005-0000-0000-000077210000}"/>
    <cellStyle name="Normal 6 2 4 5 3 5 2" xfId="26649" xr:uid="{00000000-0005-0000-0000-000078210000}"/>
    <cellStyle name="Normal 6 2 4 5 3 5 3" xfId="43995" xr:uid="{00000000-0005-0000-0000-000079210000}"/>
    <cellStyle name="Normal 6 2 4 5 3 6" xfId="17976" xr:uid="{00000000-0005-0000-0000-00007A210000}"/>
    <cellStyle name="Normal 6 2 4 5 3 7" xfId="35322" xr:uid="{00000000-0005-0000-0000-00007B210000}"/>
    <cellStyle name="Normal 6 2 4 5 4" xfId="1946" xr:uid="{00000000-0005-0000-0000-00007C210000}"/>
    <cellStyle name="Normal 6 2 4 5 4 2" xfId="7728" xr:uid="{00000000-0005-0000-0000-00007D210000}"/>
    <cellStyle name="Normal 6 2 4 5 4 2 2" xfId="16401" xr:uid="{00000000-0005-0000-0000-00007E210000}"/>
    <cellStyle name="Normal 6 2 4 5 4 2 2 2" xfId="33754" xr:uid="{00000000-0005-0000-0000-00007F210000}"/>
    <cellStyle name="Normal 6 2 4 5 4 2 2 3" xfId="51100" xr:uid="{00000000-0005-0000-0000-000080210000}"/>
    <cellStyle name="Normal 6 2 4 5 4 2 3" xfId="25081" xr:uid="{00000000-0005-0000-0000-000081210000}"/>
    <cellStyle name="Normal 6 2 4 5 4 2 4" xfId="42427" xr:uid="{00000000-0005-0000-0000-000082210000}"/>
    <cellStyle name="Normal 6 2 4 5 4 3" xfId="3759" xr:uid="{00000000-0005-0000-0000-000083210000}"/>
    <cellStyle name="Normal 6 2 4 5 4 3 2" xfId="12432" xr:uid="{00000000-0005-0000-0000-000084210000}"/>
    <cellStyle name="Normal 6 2 4 5 4 3 2 2" xfId="29785" xr:uid="{00000000-0005-0000-0000-000085210000}"/>
    <cellStyle name="Normal 6 2 4 5 4 3 2 3" xfId="47131" xr:uid="{00000000-0005-0000-0000-000086210000}"/>
    <cellStyle name="Normal 6 2 4 5 4 3 3" xfId="21112" xr:uid="{00000000-0005-0000-0000-000087210000}"/>
    <cellStyle name="Normal 6 2 4 5 4 3 4" xfId="38458" xr:uid="{00000000-0005-0000-0000-000088210000}"/>
    <cellStyle name="Normal 6 2 4 5 4 4" xfId="10619" xr:uid="{00000000-0005-0000-0000-000089210000}"/>
    <cellStyle name="Normal 6 2 4 5 4 4 2" xfId="27972" xr:uid="{00000000-0005-0000-0000-00008A210000}"/>
    <cellStyle name="Normal 6 2 4 5 4 4 3" xfId="45318" xr:uid="{00000000-0005-0000-0000-00008B210000}"/>
    <cellStyle name="Normal 6 2 4 5 4 5" xfId="19299" xr:uid="{00000000-0005-0000-0000-00008C210000}"/>
    <cellStyle name="Normal 6 2 4 5 4 6" xfId="36645" xr:uid="{00000000-0005-0000-0000-00008D210000}"/>
    <cellStyle name="Normal 6 2 4 5 5" xfId="1358" xr:uid="{00000000-0005-0000-0000-00008E210000}"/>
    <cellStyle name="Normal 6 2 4 5 5 2" xfId="7140" xr:uid="{00000000-0005-0000-0000-00008F210000}"/>
    <cellStyle name="Normal 6 2 4 5 5 2 2" xfId="15813" xr:uid="{00000000-0005-0000-0000-000090210000}"/>
    <cellStyle name="Normal 6 2 4 5 5 2 2 2" xfId="33166" xr:uid="{00000000-0005-0000-0000-000091210000}"/>
    <cellStyle name="Normal 6 2 4 5 5 2 2 3" xfId="50512" xr:uid="{00000000-0005-0000-0000-000092210000}"/>
    <cellStyle name="Normal 6 2 4 5 5 2 3" xfId="24493" xr:uid="{00000000-0005-0000-0000-000093210000}"/>
    <cellStyle name="Normal 6 2 4 5 5 2 4" xfId="41839" xr:uid="{00000000-0005-0000-0000-000094210000}"/>
    <cellStyle name="Normal 6 2 4 5 5 3" xfId="4984" xr:uid="{00000000-0005-0000-0000-000095210000}"/>
    <cellStyle name="Normal 6 2 4 5 5 3 2" xfId="13657" xr:uid="{00000000-0005-0000-0000-000096210000}"/>
    <cellStyle name="Normal 6 2 4 5 5 3 2 2" xfId="31010" xr:uid="{00000000-0005-0000-0000-000097210000}"/>
    <cellStyle name="Normal 6 2 4 5 5 3 2 3" xfId="48356" xr:uid="{00000000-0005-0000-0000-000098210000}"/>
    <cellStyle name="Normal 6 2 4 5 5 3 3" xfId="22337" xr:uid="{00000000-0005-0000-0000-000099210000}"/>
    <cellStyle name="Normal 6 2 4 5 5 3 4" xfId="39683" xr:uid="{00000000-0005-0000-0000-00009A210000}"/>
    <cellStyle name="Normal 6 2 4 5 5 4" xfId="10031" xr:uid="{00000000-0005-0000-0000-00009B210000}"/>
    <cellStyle name="Normal 6 2 4 5 5 4 2" xfId="27384" xr:uid="{00000000-0005-0000-0000-00009C210000}"/>
    <cellStyle name="Normal 6 2 4 5 5 4 3" xfId="44730" xr:uid="{00000000-0005-0000-0000-00009D210000}"/>
    <cellStyle name="Normal 6 2 4 5 5 5" xfId="18711" xr:uid="{00000000-0005-0000-0000-00009E210000}"/>
    <cellStyle name="Normal 6 2 4 5 5 6" xfId="36057" xr:uid="{00000000-0005-0000-0000-00009F210000}"/>
    <cellStyle name="Normal 6 2 4 5 6" xfId="5915" xr:uid="{00000000-0005-0000-0000-0000A0210000}"/>
    <cellStyle name="Normal 6 2 4 5 6 2" xfId="14588" xr:uid="{00000000-0005-0000-0000-0000A1210000}"/>
    <cellStyle name="Normal 6 2 4 5 6 2 2" xfId="31941" xr:uid="{00000000-0005-0000-0000-0000A2210000}"/>
    <cellStyle name="Normal 6 2 4 5 6 2 3" xfId="49287" xr:uid="{00000000-0005-0000-0000-0000A3210000}"/>
    <cellStyle name="Normal 6 2 4 5 6 3" xfId="23268" xr:uid="{00000000-0005-0000-0000-0000A4210000}"/>
    <cellStyle name="Normal 6 2 4 5 6 4" xfId="40614" xr:uid="{00000000-0005-0000-0000-0000A5210000}"/>
    <cellStyle name="Normal 6 2 4 5 7" xfId="3171" xr:uid="{00000000-0005-0000-0000-0000A6210000}"/>
    <cellStyle name="Normal 6 2 4 5 7 2" xfId="11844" xr:uid="{00000000-0005-0000-0000-0000A7210000}"/>
    <cellStyle name="Normal 6 2 4 5 7 2 2" xfId="29197" xr:uid="{00000000-0005-0000-0000-0000A8210000}"/>
    <cellStyle name="Normal 6 2 4 5 7 2 3" xfId="46543" xr:uid="{00000000-0005-0000-0000-0000A9210000}"/>
    <cellStyle name="Normal 6 2 4 5 7 3" xfId="20524" xr:uid="{00000000-0005-0000-0000-0000AA210000}"/>
    <cellStyle name="Normal 6 2 4 5 7 4" xfId="37870" xr:uid="{00000000-0005-0000-0000-0000AB210000}"/>
    <cellStyle name="Normal 6 2 4 5 8" xfId="8806" xr:uid="{00000000-0005-0000-0000-0000AC210000}"/>
    <cellStyle name="Normal 6 2 4 5 8 2" xfId="26159" xr:uid="{00000000-0005-0000-0000-0000AD210000}"/>
    <cellStyle name="Normal 6 2 4 5 8 3" xfId="43505" xr:uid="{00000000-0005-0000-0000-0000AE210000}"/>
    <cellStyle name="Normal 6 2 4 5 9" xfId="17486" xr:uid="{00000000-0005-0000-0000-0000AF210000}"/>
    <cellStyle name="Normal 6 2 4 6" xfId="770" xr:uid="{00000000-0005-0000-0000-0000B0210000}"/>
    <cellStyle name="Normal 6 2 4 6 2" xfId="2583" xr:uid="{00000000-0005-0000-0000-0000B1210000}"/>
    <cellStyle name="Normal 6 2 4 6 2 2" xfId="8365" xr:uid="{00000000-0005-0000-0000-0000B2210000}"/>
    <cellStyle name="Normal 6 2 4 6 2 2 2" xfId="17038" xr:uid="{00000000-0005-0000-0000-0000B3210000}"/>
    <cellStyle name="Normal 6 2 4 6 2 2 2 2" xfId="34391" xr:uid="{00000000-0005-0000-0000-0000B4210000}"/>
    <cellStyle name="Normal 6 2 4 6 2 2 2 3" xfId="51737" xr:uid="{00000000-0005-0000-0000-0000B5210000}"/>
    <cellStyle name="Normal 6 2 4 6 2 2 3" xfId="25718" xr:uid="{00000000-0005-0000-0000-0000B6210000}"/>
    <cellStyle name="Normal 6 2 4 6 2 2 4" xfId="43064" xr:uid="{00000000-0005-0000-0000-0000B7210000}"/>
    <cellStyle name="Normal 6 2 4 6 2 3" xfId="4396" xr:uid="{00000000-0005-0000-0000-0000B8210000}"/>
    <cellStyle name="Normal 6 2 4 6 2 3 2" xfId="13069" xr:uid="{00000000-0005-0000-0000-0000B9210000}"/>
    <cellStyle name="Normal 6 2 4 6 2 3 2 2" xfId="30422" xr:uid="{00000000-0005-0000-0000-0000BA210000}"/>
    <cellStyle name="Normal 6 2 4 6 2 3 2 3" xfId="47768" xr:uid="{00000000-0005-0000-0000-0000BB210000}"/>
    <cellStyle name="Normal 6 2 4 6 2 3 3" xfId="21749" xr:uid="{00000000-0005-0000-0000-0000BC210000}"/>
    <cellStyle name="Normal 6 2 4 6 2 3 4" xfId="39095" xr:uid="{00000000-0005-0000-0000-0000BD210000}"/>
    <cellStyle name="Normal 6 2 4 6 2 4" xfId="11256" xr:uid="{00000000-0005-0000-0000-0000BE210000}"/>
    <cellStyle name="Normal 6 2 4 6 2 4 2" xfId="28609" xr:uid="{00000000-0005-0000-0000-0000BF210000}"/>
    <cellStyle name="Normal 6 2 4 6 2 4 3" xfId="45955" xr:uid="{00000000-0005-0000-0000-0000C0210000}"/>
    <cellStyle name="Normal 6 2 4 6 2 5" xfId="19936" xr:uid="{00000000-0005-0000-0000-0000C1210000}"/>
    <cellStyle name="Normal 6 2 4 6 2 6" xfId="37282" xr:uid="{00000000-0005-0000-0000-0000C2210000}"/>
    <cellStyle name="Normal 6 2 4 6 3" xfId="1505" xr:uid="{00000000-0005-0000-0000-0000C3210000}"/>
    <cellStyle name="Normal 6 2 4 6 3 2" xfId="7287" xr:uid="{00000000-0005-0000-0000-0000C4210000}"/>
    <cellStyle name="Normal 6 2 4 6 3 2 2" xfId="15960" xr:uid="{00000000-0005-0000-0000-0000C5210000}"/>
    <cellStyle name="Normal 6 2 4 6 3 2 2 2" xfId="33313" xr:uid="{00000000-0005-0000-0000-0000C6210000}"/>
    <cellStyle name="Normal 6 2 4 6 3 2 2 3" xfId="50659" xr:uid="{00000000-0005-0000-0000-0000C7210000}"/>
    <cellStyle name="Normal 6 2 4 6 3 2 3" xfId="24640" xr:uid="{00000000-0005-0000-0000-0000C8210000}"/>
    <cellStyle name="Normal 6 2 4 6 3 2 4" xfId="41986" xr:uid="{00000000-0005-0000-0000-0000C9210000}"/>
    <cellStyle name="Normal 6 2 4 6 3 3" xfId="5131" xr:uid="{00000000-0005-0000-0000-0000CA210000}"/>
    <cellStyle name="Normal 6 2 4 6 3 3 2" xfId="13804" xr:uid="{00000000-0005-0000-0000-0000CB210000}"/>
    <cellStyle name="Normal 6 2 4 6 3 3 2 2" xfId="31157" xr:uid="{00000000-0005-0000-0000-0000CC210000}"/>
    <cellStyle name="Normal 6 2 4 6 3 3 2 3" xfId="48503" xr:uid="{00000000-0005-0000-0000-0000CD210000}"/>
    <cellStyle name="Normal 6 2 4 6 3 3 3" xfId="22484" xr:uid="{00000000-0005-0000-0000-0000CE210000}"/>
    <cellStyle name="Normal 6 2 4 6 3 3 4" xfId="39830" xr:uid="{00000000-0005-0000-0000-0000CF210000}"/>
    <cellStyle name="Normal 6 2 4 6 3 4" xfId="10178" xr:uid="{00000000-0005-0000-0000-0000D0210000}"/>
    <cellStyle name="Normal 6 2 4 6 3 4 2" xfId="27531" xr:uid="{00000000-0005-0000-0000-0000D1210000}"/>
    <cellStyle name="Normal 6 2 4 6 3 4 3" xfId="44877" xr:uid="{00000000-0005-0000-0000-0000D2210000}"/>
    <cellStyle name="Normal 6 2 4 6 3 5" xfId="18858" xr:uid="{00000000-0005-0000-0000-0000D3210000}"/>
    <cellStyle name="Normal 6 2 4 6 3 6" xfId="36204" xr:uid="{00000000-0005-0000-0000-0000D4210000}"/>
    <cellStyle name="Normal 6 2 4 6 4" xfId="6552" xr:uid="{00000000-0005-0000-0000-0000D5210000}"/>
    <cellStyle name="Normal 6 2 4 6 4 2" xfId="15225" xr:uid="{00000000-0005-0000-0000-0000D6210000}"/>
    <cellStyle name="Normal 6 2 4 6 4 2 2" xfId="32578" xr:uid="{00000000-0005-0000-0000-0000D7210000}"/>
    <cellStyle name="Normal 6 2 4 6 4 2 3" xfId="49924" xr:uid="{00000000-0005-0000-0000-0000D8210000}"/>
    <cellStyle name="Normal 6 2 4 6 4 3" xfId="23905" xr:uid="{00000000-0005-0000-0000-0000D9210000}"/>
    <cellStyle name="Normal 6 2 4 6 4 4" xfId="41251" xr:uid="{00000000-0005-0000-0000-0000DA210000}"/>
    <cellStyle name="Normal 6 2 4 6 5" xfId="3318" xr:uid="{00000000-0005-0000-0000-0000DB210000}"/>
    <cellStyle name="Normal 6 2 4 6 5 2" xfId="11991" xr:uid="{00000000-0005-0000-0000-0000DC210000}"/>
    <cellStyle name="Normal 6 2 4 6 5 2 2" xfId="29344" xr:uid="{00000000-0005-0000-0000-0000DD210000}"/>
    <cellStyle name="Normal 6 2 4 6 5 2 3" xfId="46690" xr:uid="{00000000-0005-0000-0000-0000DE210000}"/>
    <cellStyle name="Normal 6 2 4 6 5 3" xfId="20671" xr:uid="{00000000-0005-0000-0000-0000DF210000}"/>
    <cellStyle name="Normal 6 2 4 6 5 4" xfId="38017" xr:uid="{00000000-0005-0000-0000-0000E0210000}"/>
    <cellStyle name="Normal 6 2 4 6 6" xfId="9443" xr:uid="{00000000-0005-0000-0000-0000E1210000}"/>
    <cellStyle name="Normal 6 2 4 6 6 2" xfId="26796" xr:uid="{00000000-0005-0000-0000-0000E2210000}"/>
    <cellStyle name="Normal 6 2 4 6 6 3" xfId="44142" xr:uid="{00000000-0005-0000-0000-0000E3210000}"/>
    <cellStyle name="Normal 6 2 4 6 7" xfId="18123" xr:uid="{00000000-0005-0000-0000-0000E4210000}"/>
    <cellStyle name="Normal 6 2 4 6 8" xfId="35469" xr:uid="{00000000-0005-0000-0000-0000E5210000}"/>
    <cellStyle name="Normal 6 2 4 7" xfId="378" xr:uid="{00000000-0005-0000-0000-0000E6210000}"/>
    <cellStyle name="Normal 6 2 4 7 2" xfId="2191" xr:uid="{00000000-0005-0000-0000-0000E7210000}"/>
    <cellStyle name="Normal 6 2 4 7 2 2" xfId="7973" xr:uid="{00000000-0005-0000-0000-0000E8210000}"/>
    <cellStyle name="Normal 6 2 4 7 2 2 2" xfId="16646" xr:uid="{00000000-0005-0000-0000-0000E9210000}"/>
    <cellStyle name="Normal 6 2 4 7 2 2 2 2" xfId="33999" xr:uid="{00000000-0005-0000-0000-0000EA210000}"/>
    <cellStyle name="Normal 6 2 4 7 2 2 2 3" xfId="51345" xr:uid="{00000000-0005-0000-0000-0000EB210000}"/>
    <cellStyle name="Normal 6 2 4 7 2 2 3" xfId="25326" xr:uid="{00000000-0005-0000-0000-0000EC210000}"/>
    <cellStyle name="Normal 6 2 4 7 2 2 4" xfId="42672" xr:uid="{00000000-0005-0000-0000-0000ED210000}"/>
    <cellStyle name="Normal 6 2 4 7 2 3" xfId="5474" xr:uid="{00000000-0005-0000-0000-0000EE210000}"/>
    <cellStyle name="Normal 6 2 4 7 2 3 2" xfId="14147" xr:uid="{00000000-0005-0000-0000-0000EF210000}"/>
    <cellStyle name="Normal 6 2 4 7 2 3 2 2" xfId="31500" xr:uid="{00000000-0005-0000-0000-0000F0210000}"/>
    <cellStyle name="Normal 6 2 4 7 2 3 2 3" xfId="48846" xr:uid="{00000000-0005-0000-0000-0000F1210000}"/>
    <cellStyle name="Normal 6 2 4 7 2 3 3" xfId="22827" xr:uid="{00000000-0005-0000-0000-0000F2210000}"/>
    <cellStyle name="Normal 6 2 4 7 2 3 4" xfId="40173" xr:uid="{00000000-0005-0000-0000-0000F3210000}"/>
    <cellStyle name="Normal 6 2 4 7 2 4" xfId="10864" xr:uid="{00000000-0005-0000-0000-0000F4210000}"/>
    <cellStyle name="Normal 6 2 4 7 2 4 2" xfId="28217" xr:uid="{00000000-0005-0000-0000-0000F5210000}"/>
    <cellStyle name="Normal 6 2 4 7 2 4 3" xfId="45563" xr:uid="{00000000-0005-0000-0000-0000F6210000}"/>
    <cellStyle name="Normal 6 2 4 7 2 5" xfId="19544" xr:uid="{00000000-0005-0000-0000-0000F7210000}"/>
    <cellStyle name="Normal 6 2 4 7 2 6" xfId="36890" xr:uid="{00000000-0005-0000-0000-0000F8210000}"/>
    <cellStyle name="Normal 6 2 4 7 3" xfId="6160" xr:uid="{00000000-0005-0000-0000-0000F9210000}"/>
    <cellStyle name="Normal 6 2 4 7 3 2" xfId="14833" xr:uid="{00000000-0005-0000-0000-0000FA210000}"/>
    <cellStyle name="Normal 6 2 4 7 3 2 2" xfId="32186" xr:uid="{00000000-0005-0000-0000-0000FB210000}"/>
    <cellStyle name="Normal 6 2 4 7 3 2 3" xfId="49532" xr:uid="{00000000-0005-0000-0000-0000FC210000}"/>
    <cellStyle name="Normal 6 2 4 7 3 3" xfId="23513" xr:uid="{00000000-0005-0000-0000-0000FD210000}"/>
    <cellStyle name="Normal 6 2 4 7 3 4" xfId="40859" xr:uid="{00000000-0005-0000-0000-0000FE210000}"/>
    <cellStyle name="Normal 6 2 4 7 4" xfId="4004" xr:uid="{00000000-0005-0000-0000-0000FF210000}"/>
    <cellStyle name="Normal 6 2 4 7 4 2" xfId="12677" xr:uid="{00000000-0005-0000-0000-000000220000}"/>
    <cellStyle name="Normal 6 2 4 7 4 2 2" xfId="30030" xr:uid="{00000000-0005-0000-0000-000001220000}"/>
    <cellStyle name="Normal 6 2 4 7 4 2 3" xfId="47376" xr:uid="{00000000-0005-0000-0000-000002220000}"/>
    <cellStyle name="Normal 6 2 4 7 4 3" xfId="21357" xr:uid="{00000000-0005-0000-0000-000003220000}"/>
    <cellStyle name="Normal 6 2 4 7 4 4" xfId="38703" xr:uid="{00000000-0005-0000-0000-000004220000}"/>
    <cellStyle name="Normal 6 2 4 7 5" xfId="9051" xr:uid="{00000000-0005-0000-0000-000005220000}"/>
    <cellStyle name="Normal 6 2 4 7 5 2" xfId="26404" xr:uid="{00000000-0005-0000-0000-000006220000}"/>
    <cellStyle name="Normal 6 2 4 7 5 3" xfId="43750" xr:uid="{00000000-0005-0000-0000-000007220000}"/>
    <cellStyle name="Normal 6 2 4 7 6" xfId="17731" xr:uid="{00000000-0005-0000-0000-000008220000}"/>
    <cellStyle name="Normal 6 2 4 7 7" xfId="35077" xr:uid="{00000000-0005-0000-0000-000009220000}"/>
    <cellStyle name="Normal 6 2 4 8" xfId="1848" xr:uid="{00000000-0005-0000-0000-00000A220000}"/>
    <cellStyle name="Normal 6 2 4 8 2" xfId="7630" xr:uid="{00000000-0005-0000-0000-00000B220000}"/>
    <cellStyle name="Normal 6 2 4 8 2 2" xfId="16303" xr:uid="{00000000-0005-0000-0000-00000C220000}"/>
    <cellStyle name="Normal 6 2 4 8 2 2 2" xfId="33656" xr:uid="{00000000-0005-0000-0000-00000D220000}"/>
    <cellStyle name="Normal 6 2 4 8 2 2 3" xfId="51002" xr:uid="{00000000-0005-0000-0000-00000E220000}"/>
    <cellStyle name="Normal 6 2 4 8 2 3" xfId="24983" xr:uid="{00000000-0005-0000-0000-00000F220000}"/>
    <cellStyle name="Normal 6 2 4 8 2 4" xfId="42329" xr:uid="{00000000-0005-0000-0000-000010220000}"/>
    <cellStyle name="Normal 6 2 4 8 3" xfId="3661" xr:uid="{00000000-0005-0000-0000-000011220000}"/>
    <cellStyle name="Normal 6 2 4 8 3 2" xfId="12334" xr:uid="{00000000-0005-0000-0000-000012220000}"/>
    <cellStyle name="Normal 6 2 4 8 3 2 2" xfId="29687" xr:uid="{00000000-0005-0000-0000-000013220000}"/>
    <cellStyle name="Normal 6 2 4 8 3 2 3" xfId="47033" xr:uid="{00000000-0005-0000-0000-000014220000}"/>
    <cellStyle name="Normal 6 2 4 8 3 3" xfId="21014" xr:uid="{00000000-0005-0000-0000-000015220000}"/>
    <cellStyle name="Normal 6 2 4 8 3 4" xfId="38360" xr:uid="{00000000-0005-0000-0000-000016220000}"/>
    <cellStyle name="Normal 6 2 4 8 4" xfId="10521" xr:uid="{00000000-0005-0000-0000-000017220000}"/>
    <cellStyle name="Normal 6 2 4 8 4 2" xfId="27874" xr:uid="{00000000-0005-0000-0000-000018220000}"/>
    <cellStyle name="Normal 6 2 4 8 4 3" xfId="45220" xr:uid="{00000000-0005-0000-0000-000019220000}"/>
    <cellStyle name="Normal 6 2 4 8 5" xfId="19201" xr:uid="{00000000-0005-0000-0000-00001A220000}"/>
    <cellStyle name="Normal 6 2 4 8 6" xfId="36547" xr:uid="{00000000-0005-0000-0000-00001B220000}"/>
    <cellStyle name="Normal 6 2 4 9" xfId="1113" xr:uid="{00000000-0005-0000-0000-00001C220000}"/>
    <cellStyle name="Normal 6 2 4 9 2" xfId="6895" xr:uid="{00000000-0005-0000-0000-00001D220000}"/>
    <cellStyle name="Normal 6 2 4 9 2 2" xfId="15568" xr:uid="{00000000-0005-0000-0000-00001E220000}"/>
    <cellStyle name="Normal 6 2 4 9 2 2 2" xfId="32921" xr:uid="{00000000-0005-0000-0000-00001F220000}"/>
    <cellStyle name="Normal 6 2 4 9 2 2 3" xfId="50267" xr:uid="{00000000-0005-0000-0000-000020220000}"/>
    <cellStyle name="Normal 6 2 4 9 2 3" xfId="24248" xr:uid="{00000000-0005-0000-0000-000021220000}"/>
    <cellStyle name="Normal 6 2 4 9 2 4" xfId="41594" xr:uid="{00000000-0005-0000-0000-000022220000}"/>
    <cellStyle name="Normal 6 2 4 9 3" xfId="4739" xr:uid="{00000000-0005-0000-0000-000023220000}"/>
    <cellStyle name="Normal 6 2 4 9 3 2" xfId="13412" xr:uid="{00000000-0005-0000-0000-000024220000}"/>
    <cellStyle name="Normal 6 2 4 9 3 2 2" xfId="30765" xr:uid="{00000000-0005-0000-0000-000025220000}"/>
    <cellStyle name="Normal 6 2 4 9 3 2 3" xfId="48111" xr:uid="{00000000-0005-0000-0000-000026220000}"/>
    <cellStyle name="Normal 6 2 4 9 3 3" xfId="22092" xr:uid="{00000000-0005-0000-0000-000027220000}"/>
    <cellStyle name="Normal 6 2 4 9 3 4" xfId="39438" xr:uid="{00000000-0005-0000-0000-000028220000}"/>
    <cellStyle name="Normal 6 2 4 9 4" xfId="9786" xr:uid="{00000000-0005-0000-0000-000029220000}"/>
    <cellStyle name="Normal 6 2 4 9 4 2" xfId="27139" xr:uid="{00000000-0005-0000-0000-00002A220000}"/>
    <cellStyle name="Normal 6 2 4 9 4 3" xfId="44485" xr:uid="{00000000-0005-0000-0000-00002B220000}"/>
    <cellStyle name="Normal 6 2 4 9 5" xfId="18466" xr:uid="{00000000-0005-0000-0000-00002C220000}"/>
    <cellStyle name="Normal 6 2 4 9 6" xfId="35812" xr:uid="{00000000-0005-0000-0000-00002D220000}"/>
    <cellStyle name="Normal 6 2 5" xfId="59" xr:uid="{00000000-0005-0000-0000-00002E220000}"/>
    <cellStyle name="Normal 6 2 5 10" xfId="8732" xr:uid="{00000000-0005-0000-0000-00002F220000}"/>
    <cellStyle name="Normal 6 2 5 10 2" xfId="26085" xr:uid="{00000000-0005-0000-0000-000030220000}"/>
    <cellStyle name="Normal 6 2 5 10 3" xfId="43431" xr:uid="{00000000-0005-0000-0000-000031220000}"/>
    <cellStyle name="Normal 6 2 5 11" xfId="17412" xr:uid="{00000000-0005-0000-0000-000032220000}"/>
    <cellStyle name="Normal 6 2 5 12" xfId="34758" xr:uid="{00000000-0005-0000-0000-000033220000}"/>
    <cellStyle name="Normal 6 2 5 2" xfId="304" xr:uid="{00000000-0005-0000-0000-000034220000}"/>
    <cellStyle name="Normal 6 2 5 2 10" xfId="35003" xr:uid="{00000000-0005-0000-0000-000035220000}"/>
    <cellStyle name="Normal 6 2 5 2 2" xfId="1039" xr:uid="{00000000-0005-0000-0000-000036220000}"/>
    <cellStyle name="Normal 6 2 5 2 2 2" xfId="2852" xr:uid="{00000000-0005-0000-0000-000037220000}"/>
    <cellStyle name="Normal 6 2 5 2 2 2 2" xfId="8634" xr:uid="{00000000-0005-0000-0000-000038220000}"/>
    <cellStyle name="Normal 6 2 5 2 2 2 2 2" xfId="17307" xr:uid="{00000000-0005-0000-0000-000039220000}"/>
    <cellStyle name="Normal 6 2 5 2 2 2 2 2 2" xfId="34660" xr:uid="{00000000-0005-0000-0000-00003A220000}"/>
    <cellStyle name="Normal 6 2 5 2 2 2 2 2 3" xfId="52006" xr:uid="{00000000-0005-0000-0000-00003B220000}"/>
    <cellStyle name="Normal 6 2 5 2 2 2 2 3" xfId="25987" xr:uid="{00000000-0005-0000-0000-00003C220000}"/>
    <cellStyle name="Normal 6 2 5 2 2 2 2 4" xfId="43333" xr:uid="{00000000-0005-0000-0000-00003D220000}"/>
    <cellStyle name="Normal 6 2 5 2 2 2 3" xfId="4665" xr:uid="{00000000-0005-0000-0000-00003E220000}"/>
    <cellStyle name="Normal 6 2 5 2 2 2 3 2" xfId="13338" xr:uid="{00000000-0005-0000-0000-00003F220000}"/>
    <cellStyle name="Normal 6 2 5 2 2 2 3 2 2" xfId="30691" xr:uid="{00000000-0005-0000-0000-000040220000}"/>
    <cellStyle name="Normal 6 2 5 2 2 2 3 2 3" xfId="48037" xr:uid="{00000000-0005-0000-0000-000041220000}"/>
    <cellStyle name="Normal 6 2 5 2 2 2 3 3" xfId="22018" xr:uid="{00000000-0005-0000-0000-000042220000}"/>
    <cellStyle name="Normal 6 2 5 2 2 2 3 4" xfId="39364" xr:uid="{00000000-0005-0000-0000-000043220000}"/>
    <cellStyle name="Normal 6 2 5 2 2 2 4" xfId="11525" xr:uid="{00000000-0005-0000-0000-000044220000}"/>
    <cellStyle name="Normal 6 2 5 2 2 2 4 2" xfId="28878" xr:uid="{00000000-0005-0000-0000-000045220000}"/>
    <cellStyle name="Normal 6 2 5 2 2 2 4 3" xfId="46224" xr:uid="{00000000-0005-0000-0000-000046220000}"/>
    <cellStyle name="Normal 6 2 5 2 2 2 5" xfId="20205" xr:uid="{00000000-0005-0000-0000-000047220000}"/>
    <cellStyle name="Normal 6 2 5 2 2 2 6" xfId="37551" xr:uid="{00000000-0005-0000-0000-000048220000}"/>
    <cellStyle name="Normal 6 2 5 2 2 3" xfId="1774" xr:uid="{00000000-0005-0000-0000-000049220000}"/>
    <cellStyle name="Normal 6 2 5 2 2 3 2" xfId="7556" xr:uid="{00000000-0005-0000-0000-00004A220000}"/>
    <cellStyle name="Normal 6 2 5 2 2 3 2 2" xfId="16229" xr:uid="{00000000-0005-0000-0000-00004B220000}"/>
    <cellStyle name="Normal 6 2 5 2 2 3 2 2 2" xfId="33582" xr:uid="{00000000-0005-0000-0000-00004C220000}"/>
    <cellStyle name="Normal 6 2 5 2 2 3 2 2 3" xfId="50928" xr:uid="{00000000-0005-0000-0000-00004D220000}"/>
    <cellStyle name="Normal 6 2 5 2 2 3 2 3" xfId="24909" xr:uid="{00000000-0005-0000-0000-00004E220000}"/>
    <cellStyle name="Normal 6 2 5 2 2 3 2 4" xfId="42255" xr:uid="{00000000-0005-0000-0000-00004F220000}"/>
    <cellStyle name="Normal 6 2 5 2 2 3 3" xfId="5400" xr:uid="{00000000-0005-0000-0000-000050220000}"/>
    <cellStyle name="Normal 6 2 5 2 2 3 3 2" xfId="14073" xr:uid="{00000000-0005-0000-0000-000051220000}"/>
    <cellStyle name="Normal 6 2 5 2 2 3 3 2 2" xfId="31426" xr:uid="{00000000-0005-0000-0000-000052220000}"/>
    <cellStyle name="Normal 6 2 5 2 2 3 3 2 3" xfId="48772" xr:uid="{00000000-0005-0000-0000-000053220000}"/>
    <cellStyle name="Normal 6 2 5 2 2 3 3 3" xfId="22753" xr:uid="{00000000-0005-0000-0000-000054220000}"/>
    <cellStyle name="Normal 6 2 5 2 2 3 3 4" xfId="40099" xr:uid="{00000000-0005-0000-0000-000055220000}"/>
    <cellStyle name="Normal 6 2 5 2 2 3 4" xfId="10447" xr:uid="{00000000-0005-0000-0000-000056220000}"/>
    <cellStyle name="Normal 6 2 5 2 2 3 4 2" xfId="27800" xr:uid="{00000000-0005-0000-0000-000057220000}"/>
    <cellStyle name="Normal 6 2 5 2 2 3 4 3" xfId="45146" xr:uid="{00000000-0005-0000-0000-000058220000}"/>
    <cellStyle name="Normal 6 2 5 2 2 3 5" xfId="19127" xr:uid="{00000000-0005-0000-0000-000059220000}"/>
    <cellStyle name="Normal 6 2 5 2 2 3 6" xfId="36473" xr:uid="{00000000-0005-0000-0000-00005A220000}"/>
    <cellStyle name="Normal 6 2 5 2 2 4" xfId="6821" xr:uid="{00000000-0005-0000-0000-00005B220000}"/>
    <cellStyle name="Normal 6 2 5 2 2 4 2" xfId="15494" xr:uid="{00000000-0005-0000-0000-00005C220000}"/>
    <cellStyle name="Normal 6 2 5 2 2 4 2 2" xfId="32847" xr:uid="{00000000-0005-0000-0000-00005D220000}"/>
    <cellStyle name="Normal 6 2 5 2 2 4 2 3" xfId="50193" xr:uid="{00000000-0005-0000-0000-00005E220000}"/>
    <cellStyle name="Normal 6 2 5 2 2 4 3" xfId="24174" xr:uid="{00000000-0005-0000-0000-00005F220000}"/>
    <cellStyle name="Normal 6 2 5 2 2 4 4" xfId="41520" xr:uid="{00000000-0005-0000-0000-000060220000}"/>
    <cellStyle name="Normal 6 2 5 2 2 5" xfId="3587" xr:uid="{00000000-0005-0000-0000-000061220000}"/>
    <cellStyle name="Normal 6 2 5 2 2 5 2" xfId="12260" xr:uid="{00000000-0005-0000-0000-000062220000}"/>
    <cellStyle name="Normal 6 2 5 2 2 5 2 2" xfId="29613" xr:uid="{00000000-0005-0000-0000-000063220000}"/>
    <cellStyle name="Normal 6 2 5 2 2 5 2 3" xfId="46959" xr:uid="{00000000-0005-0000-0000-000064220000}"/>
    <cellStyle name="Normal 6 2 5 2 2 5 3" xfId="20940" xr:uid="{00000000-0005-0000-0000-000065220000}"/>
    <cellStyle name="Normal 6 2 5 2 2 5 4" xfId="38286" xr:uid="{00000000-0005-0000-0000-000066220000}"/>
    <cellStyle name="Normal 6 2 5 2 2 6" xfId="9712" xr:uid="{00000000-0005-0000-0000-000067220000}"/>
    <cellStyle name="Normal 6 2 5 2 2 6 2" xfId="27065" xr:uid="{00000000-0005-0000-0000-000068220000}"/>
    <cellStyle name="Normal 6 2 5 2 2 6 3" xfId="44411" xr:uid="{00000000-0005-0000-0000-000069220000}"/>
    <cellStyle name="Normal 6 2 5 2 2 7" xfId="18392" xr:uid="{00000000-0005-0000-0000-00006A220000}"/>
    <cellStyle name="Normal 6 2 5 2 2 8" xfId="35738" xr:uid="{00000000-0005-0000-0000-00006B220000}"/>
    <cellStyle name="Normal 6 2 5 2 3" xfId="549" xr:uid="{00000000-0005-0000-0000-00006C220000}"/>
    <cellStyle name="Normal 6 2 5 2 3 2" xfId="2362" xr:uid="{00000000-0005-0000-0000-00006D220000}"/>
    <cellStyle name="Normal 6 2 5 2 3 2 2" xfId="8144" xr:uid="{00000000-0005-0000-0000-00006E220000}"/>
    <cellStyle name="Normal 6 2 5 2 3 2 2 2" xfId="16817" xr:uid="{00000000-0005-0000-0000-00006F220000}"/>
    <cellStyle name="Normal 6 2 5 2 3 2 2 2 2" xfId="34170" xr:uid="{00000000-0005-0000-0000-000070220000}"/>
    <cellStyle name="Normal 6 2 5 2 3 2 2 2 3" xfId="51516" xr:uid="{00000000-0005-0000-0000-000071220000}"/>
    <cellStyle name="Normal 6 2 5 2 3 2 2 3" xfId="25497" xr:uid="{00000000-0005-0000-0000-000072220000}"/>
    <cellStyle name="Normal 6 2 5 2 3 2 2 4" xfId="42843" xr:uid="{00000000-0005-0000-0000-000073220000}"/>
    <cellStyle name="Normal 6 2 5 2 3 2 3" xfId="5645" xr:uid="{00000000-0005-0000-0000-000074220000}"/>
    <cellStyle name="Normal 6 2 5 2 3 2 3 2" xfId="14318" xr:uid="{00000000-0005-0000-0000-000075220000}"/>
    <cellStyle name="Normal 6 2 5 2 3 2 3 2 2" xfId="31671" xr:uid="{00000000-0005-0000-0000-000076220000}"/>
    <cellStyle name="Normal 6 2 5 2 3 2 3 2 3" xfId="49017" xr:uid="{00000000-0005-0000-0000-000077220000}"/>
    <cellStyle name="Normal 6 2 5 2 3 2 3 3" xfId="22998" xr:uid="{00000000-0005-0000-0000-000078220000}"/>
    <cellStyle name="Normal 6 2 5 2 3 2 3 4" xfId="40344" xr:uid="{00000000-0005-0000-0000-000079220000}"/>
    <cellStyle name="Normal 6 2 5 2 3 2 4" xfId="11035" xr:uid="{00000000-0005-0000-0000-00007A220000}"/>
    <cellStyle name="Normal 6 2 5 2 3 2 4 2" xfId="28388" xr:uid="{00000000-0005-0000-0000-00007B220000}"/>
    <cellStyle name="Normal 6 2 5 2 3 2 4 3" xfId="45734" xr:uid="{00000000-0005-0000-0000-00007C220000}"/>
    <cellStyle name="Normal 6 2 5 2 3 2 5" xfId="19715" xr:uid="{00000000-0005-0000-0000-00007D220000}"/>
    <cellStyle name="Normal 6 2 5 2 3 2 6" xfId="37061" xr:uid="{00000000-0005-0000-0000-00007E220000}"/>
    <cellStyle name="Normal 6 2 5 2 3 3" xfId="6331" xr:uid="{00000000-0005-0000-0000-00007F220000}"/>
    <cellStyle name="Normal 6 2 5 2 3 3 2" xfId="15004" xr:uid="{00000000-0005-0000-0000-000080220000}"/>
    <cellStyle name="Normal 6 2 5 2 3 3 2 2" xfId="32357" xr:uid="{00000000-0005-0000-0000-000081220000}"/>
    <cellStyle name="Normal 6 2 5 2 3 3 2 3" xfId="49703" xr:uid="{00000000-0005-0000-0000-000082220000}"/>
    <cellStyle name="Normal 6 2 5 2 3 3 3" xfId="23684" xr:uid="{00000000-0005-0000-0000-000083220000}"/>
    <cellStyle name="Normal 6 2 5 2 3 3 4" xfId="41030" xr:uid="{00000000-0005-0000-0000-000084220000}"/>
    <cellStyle name="Normal 6 2 5 2 3 4" xfId="4175" xr:uid="{00000000-0005-0000-0000-000085220000}"/>
    <cellStyle name="Normal 6 2 5 2 3 4 2" xfId="12848" xr:uid="{00000000-0005-0000-0000-000086220000}"/>
    <cellStyle name="Normal 6 2 5 2 3 4 2 2" xfId="30201" xr:uid="{00000000-0005-0000-0000-000087220000}"/>
    <cellStyle name="Normal 6 2 5 2 3 4 2 3" xfId="47547" xr:uid="{00000000-0005-0000-0000-000088220000}"/>
    <cellStyle name="Normal 6 2 5 2 3 4 3" xfId="21528" xr:uid="{00000000-0005-0000-0000-000089220000}"/>
    <cellStyle name="Normal 6 2 5 2 3 4 4" xfId="38874" xr:uid="{00000000-0005-0000-0000-00008A220000}"/>
    <cellStyle name="Normal 6 2 5 2 3 5" xfId="9222" xr:uid="{00000000-0005-0000-0000-00008B220000}"/>
    <cellStyle name="Normal 6 2 5 2 3 5 2" xfId="26575" xr:uid="{00000000-0005-0000-0000-00008C220000}"/>
    <cellStyle name="Normal 6 2 5 2 3 5 3" xfId="43921" xr:uid="{00000000-0005-0000-0000-00008D220000}"/>
    <cellStyle name="Normal 6 2 5 2 3 6" xfId="17902" xr:uid="{00000000-0005-0000-0000-00008E220000}"/>
    <cellStyle name="Normal 6 2 5 2 3 7" xfId="35248" xr:uid="{00000000-0005-0000-0000-00008F220000}"/>
    <cellStyle name="Normal 6 2 5 2 4" xfId="2117" xr:uid="{00000000-0005-0000-0000-000090220000}"/>
    <cellStyle name="Normal 6 2 5 2 4 2" xfId="7899" xr:uid="{00000000-0005-0000-0000-000091220000}"/>
    <cellStyle name="Normal 6 2 5 2 4 2 2" xfId="16572" xr:uid="{00000000-0005-0000-0000-000092220000}"/>
    <cellStyle name="Normal 6 2 5 2 4 2 2 2" xfId="33925" xr:uid="{00000000-0005-0000-0000-000093220000}"/>
    <cellStyle name="Normal 6 2 5 2 4 2 2 3" xfId="51271" xr:uid="{00000000-0005-0000-0000-000094220000}"/>
    <cellStyle name="Normal 6 2 5 2 4 2 3" xfId="25252" xr:uid="{00000000-0005-0000-0000-000095220000}"/>
    <cellStyle name="Normal 6 2 5 2 4 2 4" xfId="42598" xr:uid="{00000000-0005-0000-0000-000096220000}"/>
    <cellStyle name="Normal 6 2 5 2 4 3" xfId="3930" xr:uid="{00000000-0005-0000-0000-000097220000}"/>
    <cellStyle name="Normal 6 2 5 2 4 3 2" xfId="12603" xr:uid="{00000000-0005-0000-0000-000098220000}"/>
    <cellStyle name="Normal 6 2 5 2 4 3 2 2" xfId="29956" xr:uid="{00000000-0005-0000-0000-000099220000}"/>
    <cellStyle name="Normal 6 2 5 2 4 3 2 3" xfId="47302" xr:uid="{00000000-0005-0000-0000-00009A220000}"/>
    <cellStyle name="Normal 6 2 5 2 4 3 3" xfId="21283" xr:uid="{00000000-0005-0000-0000-00009B220000}"/>
    <cellStyle name="Normal 6 2 5 2 4 3 4" xfId="38629" xr:uid="{00000000-0005-0000-0000-00009C220000}"/>
    <cellStyle name="Normal 6 2 5 2 4 4" xfId="10790" xr:uid="{00000000-0005-0000-0000-00009D220000}"/>
    <cellStyle name="Normal 6 2 5 2 4 4 2" xfId="28143" xr:uid="{00000000-0005-0000-0000-00009E220000}"/>
    <cellStyle name="Normal 6 2 5 2 4 4 3" xfId="45489" xr:uid="{00000000-0005-0000-0000-00009F220000}"/>
    <cellStyle name="Normal 6 2 5 2 4 5" xfId="19470" xr:uid="{00000000-0005-0000-0000-0000A0220000}"/>
    <cellStyle name="Normal 6 2 5 2 4 6" xfId="36816" xr:uid="{00000000-0005-0000-0000-0000A1220000}"/>
    <cellStyle name="Normal 6 2 5 2 5" xfId="1284" xr:uid="{00000000-0005-0000-0000-0000A2220000}"/>
    <cellStyle name="Normal 6 2 5 2 5 2" xfId="7066" xr:uid="{00000000-0005-0000-0000-0000A3220000}"/>
    <cellStyle name="Normal 6 2 5 2 5 2 2" xfId="15739" xr:uid="{00000000-0005-0000-0000-0000A4220000}"/>
    <cellStyle name="Normal 6 2 5 2 5 2 2 2" xfId="33092" xr:uid="{00000000-0005-0000-0000-0000A5220000}"/>
    <cellStyle name="Normal 6 2 5 2 5 2 2 3" xfId="50438" xr:uid="{00000000-0005-0000-0000-0000A6220000}"/>
    <cellStyle name="Normal 6 2 5 2 5 2 3" xfId="24419" xr:uid="{00000000-0005-0000-0000-0000A7220000}"/>
    <cellStyle name="Normal 6 2 5 2 5 2 4" xfId="41765" xr:uid="{00000000-0005-0000-0000-0000A8220000}"/>
    <cellStyle name="Normal 6 2 5 2 5 3" xfId="4910" xr:uid="{00000000-0005-0000-0000-0000A9220000}"/>
    <cellStyle name="Normal 6 2 5 2 5 3 2" xfId="13583" xr:uid="{00000000-0005-0000-0000-0000AA220000}"/>
    <cellStyle name="Normal 6 2 5 2 5 3 2 2" xfId="30936" xr:uid="{00000000-0005-0000-0000-0000AB220000}"/>
    <cellStyle name="Normal 6 2 5 2 5 3 2 3" xfId="48282" xr:uid="{00000000-0005-0000-0000-0000AC220000}"/>
    <cellStyle name="Normal 6 2 5 2 5 3 3" xfId="22263" xr:uid="{00000000-0005-0000-0000-0000AD220000}"/>
    <cellStyle name="Normal 6 2 5 2 5 3 4" xfId="39609" xr:uid="{00000000-0005-0000-0000-0000AE220000}"/>
    <cellStyle name="Normal 6 2 5 2 5 4" xfId="9957" xr:uid="{00000000-0005-0000-0000-0000AF220000}"/>
    <cellStyle name="Normal 6 2 5 2 5 4 2" xfId="27310" xr:uid="{00000000-0005-0000-0000-0000B0220000}"/>
    <cellStyle name="Normal 6 2 5 2 5 4 3" xfId="44656" xr:uid="{00000000-0005-0000-0000-0000B1220000}"/>
    <cellStyle name="Normal 6 2 5 2 5 5" xfId="18637" xr:uid="{00000000-0005-0000-0000-0000B2220000}"/>
    <cellStyle name="Normal 6 2 5 2 5 6" xfId="35983" xr:uid="{00000000-0005-0000-0000-0000B3220000}"/>
    <cellStyle name="Normal 6 2 5 2 6" xfId="6086" xr:uid="{00000000-0005-0000-0000-0000B4220000}"/>
    <cellStyle name="Normal 6 2 5 2 6 2" xfId="14759" xr:uid="{00000000-0005-0000-0000-0000B5220000}"/>
    <cellStyle name="Normal 6 2 5 2 6 2 2" xfId="32112" xr:uid="{00000000-0005-0000-0000-0000B6220000}"/>
    <cellStyle name="Normal 6 2 5 2 6 2 3" xfId="49458" xr:uid="{00000000-0005-0000-0000-0000B7220000}"/>
    <cellStyle name="Normal 6 2 5 2 6 3" xfId="23439" xr:uid="{00000000-0005-0000-0000-0000B8220000}"/>
    <cellStyle name="Normal 6 2 5 2 6 4" xfId="40785" xr:uid="{00000000-0005-0000-0000-0000B9220000}"/>
    <cellStyle name="Normal 6 2 5 2 7" xfId="3097" xr:uid="{00000000-0005-0000-0000-0000BA220000}"/>
    <cellStyle name="Normal 6 2 5 2 7 2" xfId="11770" xr:uid="{00000000-0005-0000-0000-0000BB220000}"/>
    <cellStyle name="Normal 6 2 5 2 7 2 2" xfId="29123" xr:uid="{00000000-0005-0000-0000-0000BC220000}"/>
    <cellStyle name="Normal 6 2 5 2 7 2 3" xfId="46469" xr:uid="{00000000-0005-0000-0000-0000BD220000}"/>
    <cellStyle name="Normal 6 2 5 2 7 3" xfId="20450" xr:uid="{00000000-0005-0000-0000-0000BE220000}"/>
    <cellStyle name="Normal 6 2 5 2 7 4" xfId="37796" xr:uid="{00000000-0005-0000-0000-0000BF220000}"/>
    <cellStyle name="Normal 6 2 5 2 8" xfId="8977" xr:uid="{00000000-0005-0000-0000-0000C0220000}"/>
    <cellStyle name="Normal 6 2 5 2 8 2" xfId="26330" xr:uid="{00000000-0005-0000-0000-0000C1220000}"/>
    <cellStyle name="Normal 6 2 5 2 8 3" xfId="43676" xr:uid="{00000000-0005-0000-0000-0000C2220000}"/>
    <cellStyle name="Normal 6 2 5 2 9" xfId="17657" xr:uid="{00000000-0005-0000-0000-0000C3220000}"/>
    <cellStyle name="Normal 6 2 5 3" xfId="206" xr:uid="{00000000-0005-0000-0000-0000C4220000}"/>
    <cellStyle name="Normal 6 2 5 3 10" xfId="34905" xr:uid="{00000000-0005-0000-0000-0000C5220000}"/>
    <cellStyle name="Normal 6 2 5 3 2" xfId="941" xr:uid="{00000000-0005-0000-0000-0000C6220000}"/>
    <cellStyle name="Normal 6 2 5 3 2 2" xfId="2754" xr:uid="{00000000-0005-0000-0000-0000C7220000}"/>
    <cellStyle name="Normal 6 2 5 3 2 2 2" xfId="8536" xr:uid="{00000000-0005-0000-0000-0000C8220000}"/>
    <cellStyle name="Normal 6 2 5 3 2 2 2 2" xfId="17209" xr:uid="{00000000-0005-0000-0000-0000C9220000}"/>
    <cellStyle name="Normal 6 2 5 3 2 2 2 2 2" xfId="34562" xr:uid="{00000000-0005-0000-0000-0000CA220000}"/>
    <cellStyle name="Normal 6 2 5 3 2 2 2 2 3" xfId="51908" xr:uid="{00000000-0005-0000-0000-0000CB220000}"/>
    <cellStyle name="Normal 6 2 5 3 2 2 2 3" xfId="25889" xr:uid="{00000000-0005-0000-0000-0000CC220000}"/>
    <cellStyle name="Normal 6 2 5 3 2 2 2 4" xfId="43235" xr:uid="{00000000-0005-0000-0000-0000CD220000}"/>
    <cellStyle name="Normal 6 2 5 3 2 2 3" xfId="4567" xr:uid="{00000000-0005-0000-0000-0000CE220000}"/>
    <cellStyle name="Normal 6 2 5 3 2 2 3 2" xfId="13240" xr:uid="{00000000-0005-0000-0000-0000CF220000}"/>
    <cellStyle name="Normal 6 2 5 3 2 2 3 2 2" xfId="30593" xr:uid="{00000000-0005-0000-0000-0000D0220000}"/>
    <cellStyle name="Normal 6 2 5 3 2 2 3 2 3" xfId="47939" xr:uid="{00000000-0005-0000-0000-0000D1220000}"/>
    <cellStyle name="Normal 6 2 5 3 2 2 3 3" xfId="21920" xr:uid="{00000000-0005-0000-0000-0000D2220000}"/>
    <cellStyle name="Normal 6 2 5 3 2 2 3 4" xfId="39266" xr:uid="{00000000-0005-0000-0000-0000D3220000}"/>
    <cellStyle name="Normal 6 2 5 3 2 2 4" xfId="11427" xr:uid="{00000000-0005-0000-0000-0000D4220000}"/>
    <cellStyle name="Normal 6 2 5 3 2 2 4 2" xfId="28780" xr:uid="{00000000-0005-0000-0000-0000D5220000}"/>
    <cellStyle name="Normal 6 2 5 3 2 2 4 3" xfId="46126" xr:uid="{00000000-0005-0000-0000-0000D6220000}"/>
    <cellStyle name="Normal 6 2 5 3 2 2 5" xfId="20107" xr:uid="{00000000-0005-0000-0000-0000D7220000}"/>
    <cellStyle name="Normal 6 2 5 3 2 2 6" xfId="37453" xr:uid="{00000000-0005-0000-0000-0000D8220000}"/>
    <cellStyle name="Normal 6 2 5 3 2 3" xfId="1676" xr:uid="{00000000-0005-0000-0000-0000D9220000}"/>
    <cellStyle name="Normal 6 2 5 3 2 3 2" xfId="7458" xr:uid="{00000000-0005-0000-0000-0000DA220000}"/>
    <cellStyle name="Normal 6 2 5 3 2 3 2 2" xfId="16131" xr:uid="{00000000-0005-0000-0000-0000DB220000}"/>
    <cellStyle name="Normal 6 2 5 3 2 3 2 2 2" xfId="33484" xr:uid="{00000000-0005-0000-0000-0000DC220000}"/>
    <cellStyle name="Normal 6 2 5 3 2 3 2 2 3" xfId="50830" xr:uid="{00000000-0005-0000-0000-0000DD220000}"/>
    <cellStyle name="Normal 6 2 5 3 2 3 2 3" xfId="24811" xr:uid="{00000000-0005-0000-0000-0000DE220000}"/>
    <cellStyle name="Normal 6 2 5 3 2 3 2 4" xfId="42157" xr:uid="{00000000-0005-0000-0000-0000DF220000}"/>
    <cellStyle name="Normal 6 2 5 3 2 3 3" xfId="5302" xr:uid="{00000000-0005-0000-0000-0000E0220000}"/>
    <cellStyle name="Normal 6 2 5 3 2 3 3 2" xfId="13975" xr:uid="{00000000-0005-0000-0000-0000E1220000}"/>
    <cellStyle name="Normal 6 2 5 3 2 3 3 2 2" xfId="31328" xr:uid="{00000000-0005-0000-0000-0000E2220000}"/>
    <cellStyle name="Normal 6 2 5 3 2 3 3 2 3" xfId="48674" xr:uid="{00000000-0005-0000-0000-0000E3220000}"/>
    <cellStyle name="Normal 6 2 5 3 2 3 3 3" xfId="22655" xr:uid="{00000000-0005-0000-0000-0000E4220000}"/>
    <cellStyle name="Normal 6 2 5 3 2 3 3 4" xfId="40001" xr:uid="{00000000-0005-0000-0000-0000E5220000}"/>
    <cellStyle name="Normal 6 2 5 3 2 3 4" xfId="10349" xr:uid="{00000000-0005-0000-0000-0000E6220000}"/>
    <cellStyle name="Normal 6 2 5 3 2 3 4 2" xfId="27702" xr:uid="{00000000-0005-0000-0000-0000E7220000}"/>
    <cellStyle name="Normal 6 2 5 3 2 3 4 3" xfId="45048" xr:uid="{00000000-0005-0000-0000-0000E8220000}"/>
    <cellStyle name="Normal 6 2 5 3 2 3 5" xfId="19029" xr:uid="{00000000-0005-0000-0000-0000E9220000}"/>
    <cellStyle name="Normal 6 2 5 3 2 3 6" xfId="36375" xr:uid="{00000000-0005-0000-0000-0000EA220000}"/>
    <cellStyle name="Normal 6 2 5 3 2 4" xfId="6723" xr:uid="{00000000-0005-0000-0000-0000EB220000}"/>
    <cellStyle name="Normal 6 2 5 3 2 4 2" xfId="15396" xr:uid="{00000000-0005-0000-0000-0000EC220000}"/>
    <cellStyle name="Normal 6 2 5 3 2 4 2 2" xfId="32749" xr:uid="{00000000-0005-0000-0000-0000ED220000}"/>
    <cellStyle name="Normal 6 2 5 3 2 4 2 3" xfId="50095" xr:uid="{00000000-0005-0000-0000-0000EE220000}"/>
    <cellStyle name="Normal 6 2 5 3 2 4 3" xfId="24076" xr:uid="{00000000-0005-0000-0000-0000EF220000}"/>
    <cellStyle name="Normal 6 2 5 3 2 4 4" xfId="41422" xr:uid="{00000000-0005-0000-0000-0000F0220000}"/>
    <cellStyle name="Normal 6 2 5 3 2 5" xfId="3489" xr:uid="{00000000-0005-0000-0000-0000F1220000}"/>
    <cellStyle name="Normal 6 2 5 3 2 5 2" xfId="12162" xr:uid="{00000000-0005-0000-0000-0000F2220000}"/>
    <cellStyle name="Normal 6 2 5 3 2 5 2 2" xfId="29515" xr:uid="{00000000-0005-0000-0000-0000F3220000}"/>
    <cellStyle name="Normal 6 2 5 3 2 5 2 3" xfId="46861" xr:uid="{00000000-0005-0000-0000-0000F4220000}"/>
    <cellStyle name="Normal 6 2 5 3 2 5 3" xfId="20842" xr:uid="{00000000-0005-0000-0000-0000F5220000}"/>
    <cellStyle name="Normal 6 2 5 3 2 5 4" xfId="38188" xr:uid="{00000000-0005-0000-0000-0000F6220000}"/>
    <cellStyle name="Normal 6 2 5 3 2 6" xfId="9614" xr:uid="{00000000-0005-0000-0000-0000F7220000}"/>
    <cellStyle name="Normal 6 2 5 3 2 6 2" xfId="26967" xr:uid="{00000000-0005-0000-0000-0000F8220000}"/>
    <cellStyle name="Normal 6 2 5 3 2 6 3" xfId="44313" xr:uid="{00000000-0005-0000-0000-0000F9220000}"/>
    <cellStyle name="Normal 6 2 5 3 2 7" xfId="18294" xr:uid="{00000000-0005-0000-0000-0000FA220000}"/>
    <cellStyle name="Normal 6 2 5 3 2 8" xfId="35640" xr:uid="{00000000-0005-0000-0000-0000FB220000}"/>
    <cellStyle name="Normal 6 2 5 3 3" xfId="696" xr:uid="{00000000-0005-0000-0000-0000FC220000}"/>
    <cellStyle name="Normal 6 2 5 3 3 2" xfId="2509" xr:uid="{00000000-0005-0000-0000-0000FD220000}"/>
    <cellStyle name="Normal 6 2 5 3 3 2 2" xfId="8291" xr:uid="{00000000-0005-0000-0000-0000FE220000}"/>
    <cellStyle name="Normal 6 2 5 3 3 2 2 2" xfId="16964" xr:uid="{00000000-0005-0000-0000-0000FF220000}"/>
    <cellStyle name="Normal 6 2 5 3 3 2 2 2 2" xfId="34317" xr:uid="{00000000-0005-0000-0000-000000230000}"/>
    <cellStyle name="Normal 6 2 5 3 3 2 2 2 3" xfId="51663" xr:uid="{00000000-0005-0000-0000-000001230000}"/>
    <cellStyle name="Normal 6 2 5 3 3 2 2 3" xfId="25644" xr:uid="{00000000-0005-0000-0000-000002230000}"/>
    <cellStyle name="Normal 6 2 5 3 3 2 2 4" xfId="42990" xr:uid="{00000000-0005-0000-0000-000003230000}"/>
    <cellStyle name="Normal 6 2 5 3 3 2 3" xfId="5743" xr:uid="{00000000-0005-0000-0000-000004230000}"/>
    <cellStyle name="Normal 6 2 5 3 3 2 3 2" xfId="14416" xr:uid="{00000000-0005-0000-0000-000005230000}"/>
    <cellStyle name="Normal 6 2 5 3 3 2 3 2 2" xfId="31769" xr:uid="{00000000-0005-0000-0000-000006230000}"/>
    <cellStyle name="Normal 6 2 5 3 3 2 3 2 3" xfId="49115" xr:uid="{00000000-0005-0000-0000-000007230000}"/>
    <cellStyle name="Normal 6 2 5 3 3 2 3 3" xfId="23096" xr:uid="{00000000-0005-0000-0000-000008230000}"/>
    <cellStyle name="Normal 6 2 5 3 3 2 3 4" xfId="40442" xr:uid="{00000000-0005-0000-0000-000009230000}"/>
    <cellStyle name="Normal 6 2 5 3 3 2 4" xfId="11182" xr:uid="{00000000-0005-0000-0000-00000A230000}"/>
    <cellStyle name="Normal 6 2 5 3 3 2 4 2" xfId="28535" xr:uid="{00000000-0005-0000-0000-00000B230000}"/>
    <cellStyle name="Normal 6 2 5 3 3 2 4 3" xfId="45881" xr:uid="{00000000-0005-0000-0000-00000C230000}"/>
    <cellStyle name="Normal 6 2 5 3 3 2 5" xfId="19862" xr:uid="{00000000-0005-0000-0000-00000D230000}"/>
    <cellStyle name="Normal 6 2 5 3 3 2 6" xfId="37208" xr:uid="{00000000-0005-0000-0000-00000E230000}"/>
    <cellStyle name="Normal 6 2 5 3 3 3" xfId="6478" xr:uid="{00000000-0005-0000-0000-00000F230000}"/>
    <cellStyle name="Normal 6 2 5 3 3 3 2" xfId="15151" xr:uid="{00000000-0005-0000-0000-000010230000}"/>
    <cellStyle name="Normal 6 2 5 3 3 3 2 2" xfId="32504" xr:uid="{00000000-0005-0000-0000-000011230000}"/>
    <cellStyle name="Normal 6 2 5 3 3 3 2 3" xfId="49850" xr:uid="{00000000-0005-0000-0000-000012230000}"/>
    <cellStyle name="Normal 6 2 5 3 3 3 3" xfId="23831" xr:uid="{00000000-0005-0000-0000-000013230000}"/>
    <cellStyle name="Normal 6 2 5 3 3 3 4" xfId="41177" xr:uid="{00000000-0005-0000-0000-000014230000}"/>
    <cellStyle name="Normal 6 2 5 3 3 4" xfId="4322" xr:uid="{00000000-0005-0000-0000-000015230000}"/>
    <cellStyle name="Normal 6 2 5 3 3 4 2" xfId="12995" xr:uid="{00000000-0005-0000-0000-000016230000}"/>
    <cellStyle name="Normal 6 2 5 3 3 4 2 2" xfId="30348" xr:uid="{00000000-0005-0000-0000-000017230000}"/>
    <cellStyle name="Normal 6 2 5 3 3 4 2 3" xfId="47694" xr:uid="{00000000-0005-0000-0000-000018230000}"/>
    <cellStyle name="Normal 6 2 5 3 3 4 3" xfId="21675" xr:uid="{00000000-0005-0000-0000-000019230000}"/>
    <cellStyle name="Normal 6 2 5 3 3 4 4" xfId="39021" xr:uid="{00000000-0005-0000-0000-00001A230000}"/>
    <cellStyle name="Normal 6 2 5 3 3 5" xfId="9369" xr:uid="{00000000-0005-0000-0000-00001B230000}"/>
    <cellStyle name="Normal 6 2 5 3 3 5 2" xfId="26722" xr:uid="{00000000-0005-0000-0000-00001C230000}"/>
    <cellStyle name="Normal 6 2 5 3 3 5 3" xfId="44068" xr:uid="{00000000-0005-0000-0000-00001D230000}"/>
    <cellStyle name="Normal 6 2 5 3 3 6" xfId="18049" xr:uid="{00000000-0005-0000-0000-00001E230000}"/>
    <cellStyle name="Normal 6 2 5 3 3 7" xfId="35395" xr:uid="{00000000-0005-0000-0000-00001F230000}"/>
    <cellStyle name="Normal 6 2 5 3 4" xfId="2019" xr:uid="{00000000-0005-0000-0000-000020230000}"/>
    <cellStyle name="Normal 6 2 5 3 4 2" xfId="7801" xr:uid="{00000000-0005-0000-0000-000021230000}"/>
    <cellStyle name="Normal 6 2 5 3 4 2 2" xfId="16474" xr:uid="{00000000-0005-0000-0000-000022230000}"/>
    <cellStyle name="Normal 6 2 5 3 4 2 2 2" xfId="33827" xr:uid="{00000000-0005-0000-0000-000023230000}"/>
    <cellStyle name="Normal 6 2 5 3 4 2 2 3" xfId="51173" xr:uid="{00000000-0005-0000-0000-000024230000}"/>
    <cellStyle name="Normal 6 2 5 3 4 2 3" xfId="25154" xr:uid="{00000000-0005-0000-0000-000025230000}"/>
    <cellStyle name="Normal 6 2 5 3 4 2 4" xfId="42500" xr:uid="{00000000-0005-0000-0000-000026230000}"/>
    <cellStyle name="Normal 6 2 5 3 4 3" xfId="3832" xr:uid="{00000000-0005-0000-0000-000027230000}"/>
    <cellStyle name="Normal 6 2 5 3 4 3 2" xfId="12505" xr:uid="{00000000-0005-0000-0000-000028230000}"/>
    <cellStyle name="Normal 6 2 5 3 4 3 2 2" xfId="29858" xr:uid="{00000000-0005-0000-0000-000029230000}"/>
    <cellStyle name="Normal 6 2 5 3 4 3 2 3" xfId="47204" xr:uid="{00000000-0005-0000-0000-00002A230000}"/>
    <cellStyle name="Normal 6 2 5 3 4 3 3" xfId="21185" xr:uid="{00000000-0005-0000-0000-00002B230000}"/>
    <cellStyle name="Normal 6 2 5 3 4 3 4" xfId="38531" xr:uid="{00000000-0005-0000-0000-00002C230000}"/>
    <cellStyle name="Normal 6 2 5 3 4 4" xfId="10692" xr:uid="{00000000-0005-0000-0000-00002D230000}"/>
    <cellStyle name="Normal 6 2 5 3 4 4 2" xfId="28045" xr:uid="{00000000-0005-0000-0000-00002E230000}"/>
    <cellStyle name="Normal 6 2 5 3 4 4 3" xfId="45391" xr:uid="{00000000-0005-0000-0000-00002F230000}"/>
    <cellStyle name="Normal 6 2 5 3 4 5" xfId="19372" xr:uid="{00000000-0005-0000-0000-000030230000}"/>
    <cellStyle name="Normal 6 2 5 3 4 6" xfId="36718" xr:uid="{00000000-0005-0000-0000-000031230000}"/>
    <cellStyle name="Normal 6 2 5 3 5" xfId="1431" xr:uid="{00000000-0005-0000-0000-000032230000}"/>
    <cellStyle name="Normal 6 2 5 3 5 2" xfId="7213" xr:uid="{00000000-0005-0000-0000-000033230000}"/>
    <cellStyle name="Normal 6 2 5 3 5 2 2" xfId="15886" xr:uid="{00000000-0005-0000-0000-000034230000}"/>
    <cellStyle name="Normal 6 2 5 3 5 2 2 2" xfId="33239" xr:uid="{00000000-0005-0000-0000-000035230000}"/>
    <cellStyle name="Normal 6 2 5 3 5 2 2 3" xfId="50585" xr:uid="{00000000-0005-0000-0000-000036230000}"/>
    <cellStyle name="Normal 6 2 5 3 5 2 3" xfId="24566" xr:uid="{00000000-0005-0000-0000-000037230000}"/>
    <cellStyle name="Normal 6 2 5 3 5 2 4" xfId="41912" xr:uid="{00000000-0005-0000-0000-000038230000}"/>
    <cellStyle name="Normal 6 2 5 3 5 3" xfId="5057" xr:uid="{00000000-0005-0000-0000-000039230000}"/>
    <cellStyle name="Normal 6 2 5 3 5 3 2" xfId="13730" xr:uid="{00000000-0005-0000-0000-00003A230000}"/>
    <cellStyle name="Normal 6 2 5 3 5 3 2 2" xfId="31083" xr:uid="{00000000-0005-0000-0000-00003B230000}"/>
    <cellStyle name="Normal 6 2 5 3 5 3 2 3" xfId="48429" xr:uid="{00000000-0005-0000-0000-00003C230000}"/>
    <cellStyle name="Normal 6 2 5 3 5 3 3" xfId="22410" xr:uid="{00000000-0005-0000-0000-00003D230000}"/>
    <cellStyle name="Normal 6 2 5 3 5 3 4" xfId="39756" xr:uid="{00000000-0005-0000-0000-00003E230000}"/>
    <cellStyle name="Normal 6 2 5 3 5 4" xfId="10104" xr:uid="{00000000-0005-0000-0000-00003F230000}"/>
    <cellStyle name="Normal 6 2 5 3 5 4 2" xfId="27457" xr:uid="{00000000-0005-0000-0000-000040230000}"/>
    <cellStyle name="Normal 6 2 5 3 5 4 3" xfId="44803" xr:uid="{00000000-0005-0000-0000-000041230000}"/>
    <cellStyle name="Normal 6 2 5 3 5 5" xfId="18784" xr:uid="{00000000-0005-0000-0000-000042230000}"/>
    <cellStyle name="Normal 6 2 5 3 5 6" xfId="36130" xr:uid="{00000000-0005-0000-0000-000043230000}"/>
    <cellStyle name="Normal 6 2 5 3 6" xfId="5988" xr:uid="{00000000-0005-0000-0000-000044230000}"/>
    <cellStyle name="Normal 6 2 5 3 6 2" xfId="14661" xr:uid="{00000000-0005-0000-0000-000045230000}"/>
    <cellStyle name="Normal 6 2 5 3 6 2 2" xfId="32014" xr:uid="{00000000-0005-0000-0000-000046230000}"/>
    <cellStyle name="Normal 6 2 5 3 6 2 3" xfId="49360" xr:uid="{00000000-0005-0000-0000-000047230000}"/>
    <cellStyle name="Normal 6 2 5 3 6 3" xfId="23341" xr:uid="{00000000-0005-0000-0000-000048230000}"/>
    <cellStyle name="Normal 6 2 5 3 6 4" xfId="40687" xr:uid="{00000000-0005-0000-0000-000049230000}"/>
    <cellStyle name="Normal 6 2 5 3 7" xfId="3244" xr:uid="{00000000-0005-0000-0000-00004A230000}"/>
    <cellStyle name="Normal 6 2 5 3 7 2" xfId="11917" xr:uid="{00000000-0005-0000-0000-00004B230000}"/>
    <cellStyle name="Normal 6 2 5 3 7 2 2" xfId="29270" xr:uid="{00000000-0005-0000-0000-00004C230000}"/>
    <cellStyle name="Normal 6 2 5 3 7 2 3" xfId="46616" xr:uid="{00000000-0005-0000-0000-00004D230000}"/>
    <cellStyle name="Normal 6 2 5 3 7 3" xfId="20597" xr:uid="{00000000-0005-0000-0000-00004E230000}"/>
    <cellStyle name="Normal 6 2 5 3 7 4" xfId="37943" xr:uid="{00000000-0005-0000-0000-00004F230000}"/>
    <cellStyle name="Normal 6 2 5 3 8" xfId="8879" xr:uid="{00000000-0005-0000-0000-000050230000}"/>
    <cellStyle name="Normal 6 2 5 3 8 2" xfId="26232" xr:uid="{00000000-0005-0000-0000-000051230000}"/>
    <cellStyle name="Normal 6 2 5 3 8 3" xfId="43578" xr:uid="{00000000-0005-0000-0000-000052230000}"/>
    <cellStyle name="Normal 6 2 5 3 9" xfId="17559" xr:uid="{00000000-0005-0000-0000-000053230000}"/>
    <cellStyle name="Normal 6 2 5 4" xfId="794" xr:uid="{00000000-0005-0000-0000-000054230000}"/>
    <cellStyle name="Normal 6 2 5 4 2" xfId="2607" xr:uid="{00000000-0005-0000-0000-000055230000}"/>
    <cellStyle name="Normal 6 2 5 4 2 2" xfId="8389" xr:uid="{00000000-0005-0000-0000-000056230000}"/>
    <cellStyle name="Normal 6 2 5 4 2 2 2" xfId="17062" xr:uid="{00000000-0005-0000-0000-000057230000}"/>
    <cellStyle name="Normal 6 2 5 4 2 2 2 2" xfId="34415" xr:uid="{00000000-0005-0000-0000-000058230000}"/>
    <cellStyle name="Normal 6 2 5 4 2 2 2 3" xfId="51761" xr:uid="{00000000-0005-0000-0000-000059230000}"/>
    <cellStyle name="Normal 6 2 5 4 2 2 3" xfId="25742" xr:uid="{00000000-0005-0000-0000-00005A230000}"/>
    <cellStyle name="Normal 6 2 5 4 2 2 4" xfId="43088" xr:uid="{00000000-0005-0000-0000-00005B230000}"/>
    <cellStyle name="Normal 6 2 5 4 2 3" xfId="4420" xr:uid="{00000000-0005-0000-0000-00005C230000}"/>
    <cellStyle name="Normal 6 2 5 4 2 3 2" xfId="13093" xr:uid="{00000000-0005-0000-0000-00005D230000}"/>
    <cellStyle name="Normal 6 2 5 4 2 3 2 2" xfId="30446" xr:uid="{00000000-0005-0000-0000-00005E230000}"/>
    <cellStyle name="Normal 6 2 5 4 2 3 2 3" xfId="47792" xr:uid="{00000000-0005-0000-0000-00005F230000}"/>
    <cellStyle name="Normal 6 2 5 4 2 3 3" xfId="21773" xr:uid="{00000000-0005-0000-0000-000060230000}"/>
    <cellStyle name="Normal 6 2 5 4 2 3 4" xfId="39119" xr:uid="{00000000-0005-0000-0000-000061230000}"/>
    <cellStyle name="Normal 6 2 5 4 2 4" xfId="11280" xr:uid="{00000000-0005-0000-0000-000062230000}"/>
    <cellStyle name="Normal 6 2 5 4 2 4 2" xfId="28633" xr:uid="{00000000-0005-0000-0000-000063230000}"/>
    <cellStyle name="Normal 6 2 5 4 2 4 3" xfId="45979" xr:uid="{00000000-0005-0000-0000-000064230000}"/>
    <cellStyle name="Normal 6 2 5 4 2 5" xfId="19960" xr:uid="{00000000-0005-0000-0000-000065230000}"/>
    <cellStyle name="Normal 6 2 5 4 2 6" xfId="37306" xr:uid="{00000000-0005-0000-0000-000066230000}"/>
    <cellStyle name="Normal 6 2 5 4 3" xfId="1529" xr:uid="{00000000-0005-0000-0000-000067230000}"/>
    <cellStyle name="Normal 6 2 5 4 3 2" xfId="7311" xr:uid="{00000000-0005-0000-0000-000068230000}"/>
    <cellStyle name="Normal 6 2 5 4 3 2 2" xfId="15984" xr:uid="{00000000-0005-0000-0000-000069230000}"/>
    <cellStyle name="Normal 6 2 5 4 3 2 2 2" xfId="33337" xr:uid="{00000000-0005-0000-0000-00006A230000}"/>
    <cellStyle name="Normal 6 2 5 4 3 2 2 3" xfId="50683" xr:uid="{00000000-0005-0000-0000-00006B230000}"/>
    <cellStyle name="Normal 6 2 5 4 3 2 3" xfId="24664" xr:uid="{00000000-0005-0000-0000-00006C230000}"/>
    <cellStyle name="Normal 6 2 5 4 3 2 4" xfId="42010" xr:uid="{00000000-0005-0000-0000-00006D230000}"/>
    <cellStyle name="Normal 6 2 5 4 3 3" xfId="5155" xr:uid="{00000000-0005-0000-0000-00006E230000}"/>
    <cellStyle name="Normal 6 2 5 4 3 3 2" xfId="13828" xr:uid="{00000000-0005-0000-0000-00006F230000}"/>
    <cellStyle name="Normal 6 2 5 4 3 3 2 2" xfId="31181" xr:uid="{00000000-0005-0000-0000-000070230000}"/>
    <cellStyle name="Normal 6 2 5 4 3 3 2 3" xfId="48527" xr:uid="{00000000-0005-0000-0000-000071230000}"/>
    <cellStyle name="Normal 6 2 5 4 3 3 3" xfId="22508" xr:uid="{00000000-0005-0000-0000-000072230000}"/>
    <cellStyle name="Normal 6 2 5 4 3 3 4" xfId="39854" xr:uid="{00000000-0005-0000-0000-000073230000}"/>
    <cellStyle name="Normal 6 2 5 4 3 4" xfId="10202" xr:uid="{00000000-0005-0000-0000-000074230000}"/>
    <cellStyle name="Normal 6 2 5 4 3 4 2" xfId="27555" xr:uid="{00000000-0005-0000-0000-000075230000}"/>
    <cellStyle name="Normal 6 2 5 4 3 4 3" xfId="44901" xr:uid="{00000000-0005-0000-0000-000076230000}"/>
    <cellStyle name="Normal 6 2 5 4 3 5" xfId="18882" xr:uid="{00000000-0005-0000-0000-000077230000}"/>
    <cellStyle name="Normal 6 2 5 4 3 6" xfId="36228" xr:uid="{00000000-0005-0000-0000-000078230000}"/>
    <cellStyle name="Normal 6 2 5 4 4" xfId="6576" xr:uid="{00000000-0005-0000-0000-000079230000}"/>
    <cellStyle name="Normal 6 2 5 4 4 2" xfId="15249" xr:uid="{00000000-0005-0000-0000-00007A230000}"/>
    <cellStyle name="Normal 6 2 5 4 4 2 2" xfId="32602" xr:uid="{00000000-0005-0000-0000-00007B230000}"/>
    <cellStyle name="Normal 6 2 5 4 4 2 3" xfId="49948" xr:uid="{00000000-0005-0000-0000-00007C230000}"/>
    <cellStyle name="Normal 6 2 5 4 4 3" xfId="23929" xr:uid="{00000000-0005-0000-0000-00007D230000}"/>
    <cellStyle name="Normal 6 2 5 4 4 4" xfId="41275" xr:uid="{00000000-0005-0000-0000-00007E230000}"/>
    <cellStyle name="Normal 6 2 5 4 5" xfId="3342" xr:uid="{00000000-0005-0000-0000-00007F230000}"/>
    <cellStyle name="Normal 6 2 5 4 5 2" xfId="12015" xr:uid="{00000000-0005-0000-0000-000080230000}"/>
    <cellStyle name="Normal 6 2 5 4 5 2 2" xfId="29368" xr:uid="{00000000-0005-0000-0000-000081230000}"/>
    <cellStyle name="Normal 6 2 5 4 5 2 3" xfId="46714" xr:uid="{00000000-0005-0000-0000-000082230000}"/>
    <cellStyle name="Normal 6 2 5 4 5 3" xfId="20695" xr:uid="{00000000-0005-0000-0000-000083230000}"/>
    <cellStyle name="Normal 6 2 5 4 5 4" xfId="38041" xr:uid="{00000000-0005-0000-0000-000084230000}"/>
    <cellStyle name="Normal 6 2 5 4 6" xfId="9467" xr:uid="{00000000-0005-0000-0000-000085230000}"/>
    <cellStyle name="Normal 6 2 5 4 6 2" xfId="26820" xr:uid="{00000000-0005-0000-0000-000086230000}"/>
    <cellStyle name="Normal 6 2 5 4 6 3" xfId="44166" xr:uid="{00000000-0005-0000-0000-000087230000}"/>
    <cellStyle name="Normal 6 2 5 4 7" xfId="18147" xr:uid="{00000000-0005-0000-0000-000088230000}"/>
    <cellStyle name="Normal 6 2 5 4 8" xfId="35493" xr:uid="{00000000-0005-0000-0000-000089230000}"/>
    <cellStyle name="Normal 6 2 5 5" xfId="451" xr:uid="{00000000-0005-0000-0000-00008A230000}"/>
    <cellStyle name="Normal 6 2 5 5 2" xfId="2264" xr:uid="{00000000-0005-0000-0000-00008B230000}"/>
    <cellStyle name="Normal 6 2 5 5 2 2" xfId="8046" xr:uid="{00000000-0005-0000-0000-00008C230000}"/>
    <cellStyle name="Normal 6 2 5 5 2 2 2" xfId="16719" xr:uid="{00000000-0005-0000-0000-00008D230000}"/>
    <cellStyle name="Normal 6 2 5 5 2 2 2 2" xfId="34072" xr:uid="{00000000-0005-0000-0000-00008E230000}"/>
    <cellStyle name="Normal 6 2 5 5 2 2 2 3" xfId="51418" xr:uid="{00000000-0005-0000-0000-00008F230000}"/>
    <cellStyle name="Normal 6 2 5 5 2 2 3" xfId="25399" xr:uid="{00000000-0005-0000-0000-000090230000}"/>
    <cellStyle name="Normal 6 2 5 5 2 2 4" xfId="42745" xr:uid="{00000000-0005-0000-0000-000091230000}"/>
    <cellStyle name="Normal 6 2 5 5 2 3" xfId="5547" xr:uid="{00000000-0005-0000-0000-000092230000}"/>
    <cellStyle name="Normal 6 2 5 5 2 3 2" xfId="14220" xr:uid="{00000000-0005-0000-0000-000093230000}"/>
    <cellStyle name="Normal 6 2 5 5 2 3 2 2" xfId="31573" xr:uid="{00000000-0005-0000-0000-000094230000}"/>
    <cellStyle name="Normal 6 2 5 5 2 3 2 3" xfId="48919" xr:uid="{00000000-0005-0000-0000-000095230000}"/>
    <cellStyle name="Normal 6 2 5 5 2 3 3" xfId="22900" xr:uid="{00000000-0005-0000-0000-000096230000}"/>
    <cellStyle name="Normal 6 2 5 5 2 3 4" xfId="40246" xr:uid="{00000000-0005-0000-0000-000097230000}"/>
    <cellStyle name="Normal 6 2 5 5 2 4" xfId="10937" xr:uid="{00000000-0005-0000-0000-000098230000}"/>
    <cellStyle name="Normal 6 2 5 5 2 4 2" xfId="28290" xr:uid="{00000000-0005-0000-0000-000099230000}"/>
    <cellStyle name="Normal 6 2 5 5 2 4 3" xfId="45636" xr:uid="{00000000-0005-0000-0000-00009A230000}"/>
    <cellStyle name="Normal 6 2 5 5 2 5" xfId="19617" xr:uid="{00000000-0005-0000-0000-00009B230000}"/>
    <cellStyle name="Normal 6 2 5 5 2 6" xfId="36963" xr:uid="{00000000-0005-0000-0000-00009C230000}"/>
    <cellStyle name="Normal 6 2 5 5 3" xfId="6233" xr:uid="{00000000-0005-0000-0000-00009D230000}"/>
    <cellStyle name="Normal 6 2 5 5 3 2" xfId="14906" xr:uid="{00000000-0005-0000-0000-00009E230000}"/>
    <cellStyle name="Normal 6 2 5 5 3 2 2" xfId="32259" xr:uid="{00000000-0005-0000-0000-00009F230000}"/>
    <cellStyle name="Normal 6 2 5 5 3 2 3" xfId="49605" xr:uid="{00000000-0005-0000-0000-0000A0230000}"/>
    <cellStyle name="Normal 6 2 5 5 3 3" xfId="23586" xr:uid="{00000000-0005-0000-0000-0000A1230000}"/>
    <cellStyle name="Normal 6 2 5 5 3 4" xfId="40932" xr:uid="{00000000-0005-0000-0000-0000A2230000}"/>
    <cellStyle name="Normal 6 2 5 5 4" xfId="4077" xr:uid="{00000000-0005-0000-0000-0000A3230000}"/>
    <cellStyle name="Normal 6 2 5 5 4 2" xfId="12750" xr:uid="{00000000-0005-0000-0000-0000A4230000}"/>
    <cellStyle name="Normal 6 2 5 5 4 2 2" xfId="30103" xr:uid="{00000000-0005-0000-0000-0000A5230000}"/>
    <cellStyle name="Normal 6 2 5 5 4 2 3" xfId="47449" xr:uid="{00000000-0005-0000-0000-0000A6230000}"/>
    <cellStyle name="Normal 6 2 5 5 4 3" xfId="21430" xr:uid="{00000000-0005-0000-0000-0000A7230000}"/>
    <cellStyle name="Normal 6 2 5 5 4 4" xfId="38776" xr:uid="{00000000-0005-0000-0000-0000A8230000}"/>
    <cellStyle name="Normal 6 2 5 5 5" xfId="9124" xr:uid="{00000000-0005-0000-0000-0000A9230000}"/>
    <cellStyle name="Normal 6 2 5 5 5 2" xfId="26477" xr:uid="{00000000-0005-0000-0000-0000AA230000}"/>
    <cellStyle name="Normal 6 2 5 5 5 3" xfId="43823" xr:uid="{00000000-0005-0000-0000-0000AB230000}"/>
    <cellStyle name="Normal 6 2 5 5 6" xfId="17804" xr:uid="{00000000-0005-0000-0000-0000AC230000}"/>
    <cellStyle name="Normal 6 2 5 5 7" xfId="35150" xr:uid="{00000000-0005-0000-0000-0000AD230000}"/>
    <cellStyle name="Normal 6 2 5 6" xfId="1872" xr:uid="{00000000-0005-0000-0000-0000AE230000}"/>
    <cellStyle name="Normal 6 2 5 6 2" xfId="7654" xr:uid="{00000000-0005-0000-0000-0000AF230000}"/>
    <cellStyle name="Normal 6 2 5 6 2 2" xfId="16327" xr:uid="{00000000-0005-0000-0000-0000B0230000}"/>
    <cellStyle name="Normal 6 2 5 6 2 2 2" xfId="33680" xr:uid="{00000000-0005-0000-0000-0000B1230000}"/>
    <cellStyle name="Normal 6 2 5 6 2 2 3" xfId="51026" xr:uid="{00000000-0005-0000-0000-0000B2230000}"/>
    <cellStyle name="Normal 6 2 5 6 2 3" xfId="25007" xr:uid="{00000000-0005-0000-0000-0000B3230000}"/>
    <cellStyle name="Normal 6 2 5 6 2 4" xfId="42353" xr:uid="{00000000-0005-0000-0000-0000B4230000}"/>
    <cellStyle name="Normal 6 2 5 6 3" xfId="3685" xr:uid="{00000000-0005-0000-0000-0000B5230000}"/>
    <cellStyle name="Normal 6 2 5 6 3 2" xfId="12358" xr:uid="{00000000-0005-0000-0000-0000B6230000}"/>
    <cellStyle name="Normal 6 2 5 6 3 2 2" xfId="29711" xr:uid="{00000000-0005-0000-0000-0000B7230000}"/>
    <cellStyle name="Normal 6 2 5 6 3 2 3" xfId="47057" xr:uid="{00000000-0005-0000-0000-0000B8230000}"/>
    <cellStyle name="Normal 6 2 5 6 3 3" xfId="21038" xr:uid="{00000000-0005-0000-0000-0000B9230000}"/>
    <cellStyle name="Normal 6 2 5 6 3 4" xfId="38384" xr:uid="{00000000-0005-0000-0000-0000BA230000}"/>
    <cellStyle name="Normal 6 2 5 6 4" xfId="10545" xr:uid="{00000000-0005-0000-0000-0000BB230000}"/>
    <cellStyle name="Normal 6 2 5 6 4 2" xfId="27898" xr:uid="{00000000-0005-0000-0000-0000BC230000}"/>
    <cellStyle name="Normal 6 2 5 6 4 3" xfId="45244" xr:uid="{00000000-0005-0000-0000-0000BD230000}"/>
    <cellStyle name="Normal 6 2 5 6 5" xfId="19225" xr:uid="{00000000-0005-0000-0000-0000BE230000}"/>
    <cellStyle name="Normal 6 2 5 6 6" xfId="36571" xr:uid="{00000000-0005-0000-0000-0000BF230000}"/>
    <cellStyle name="Normal 6 2 5 7" xfId="1186" xr:uid="{00000000-0005-0000-0000-0000C0230000}"/>
    <cellStyle name="Normal 6 2 5 7 2" xfId="6968" xr:uid="{00000000-0005-0000-0000-0000C1230000}"/>
    <cellStyle name="Normal 6 2 5 7 2 2" xfId="15641" xr:uid="{00000000-0005-0000-0000-0000C2230000}"/>
    <cellStyle name="Normal 6 2 5 7 2 2 2" xfId="32994" xr:uid="{00000000-0005-0000-0000-0000C3230000}"/>
    <cellStyle name="Normal 6 2 5 7 2 2 3" xfId="50340" xr:uid="{00000000-0005-0000-0000-0000C4230000}"/>
    <cellStyle name="Normal 6 2 5 7 2 3" xfId="24321" xr:uid="{00000000-0005-0000-0000-0000C5230000}"/>
    <cellStyle name="Normal 6 2 5 7 2 4" xfId="41667" xr:uid="{00000000-0005-0000-0000-0000C6230000}"/>
    <cellStyle name="Normal 6 2 5 7 3" xfId="4812" xr:uid="{00000000-0005-0000-0000-0000C7230000}"/>
    <cellStyle name="Normal 6 2 5 7 3 2" xfId="13485" xr:uid="{00000000-0005-0000-0000-0000C8230000}"/>
    <cellStyle name="Normal 6 2 5 7 3 2 2" xfId="30838" xr:uid="{00000000-0005-0000-0000-0000C9230000}"/>
    <cellStyle name="Normal 6 2 5 7 3 2 3" xfId="48184" xr:uid="{00000000-0005-0000-0000-0000CA230000}"/>
    <cellStyle name="Normal 6 2 5 7 3 3" xfId="22165" xr:uid="{00000000-0005-0000-0000-0000CB230000}"/>
    <cellStyle name="Normal 6 2 5 7 3 4" xfId="39511" xr:uid="{00000000-0005-0000-0000-0000CC230000}"/>
    <cellStyle name="Normal 6 2 5 7 4" xfId="9859" xr:uid="{00000000-0005-0000-0000-0000CD230000}"/>
    <cellStyle name="Normal 6 2 5 7 4 2" xfId="27212" xr:uid="{00000000-0005-0000-0000-0000CE230000}"/>
    <cellStyle name="Normal 6 2 5 7 4 3" xfId="44558" xr:uid="{00000000-0005-0000-0000-0000CF230000}"/>
    <cellStyle name="Normal 6 2 5 7 5" xfId="18539" xr:uid="{00000000-0005-0000-0000-0000D0230000}"/>
    <cellStyle name="Normal 6 2 5 7 6" xfId="35885" xr:uid="{00000000-0005-0000-0000-0000D1230000}"/>
    <cellStyle name="Normal 6 2 5 8" xfId="5841" xr:uid="{00000000-0005-0000-0000-0000D2230000}"/>
    <cellStyle name="Normal 6 2 5 8 2" xfId="14514" xr:uid="{00000000-0005-0000-0000-0000D3230000}"/>
    <cellStyle name="Normal 6 2 5 8 2 2" xfId="31867" xr:uid="{00000000-0005-0000-0000-0000D4230000}"/>
    <cellStyle name="Normal 6 2 5 8 2 3" xfId="49213" xr:uid="{00000000-0005-0000-0000-0000D5230000}"/>
    <cellStyle name="Normal 6 2 5 8 3" xfId="23194" xr:uid="{00000000-0005-0000-0000-0000D6230000}"/>
    <cellStyle name="Normal 6 2 5 8 4" xfId="40540" xr:uid="{00000000-0005-0000-0000-0000D7230000}"/>
    <cellStyle name="Normal 6 2 5 9" xfId="2999" xr:uid="{00000000-0005-0000-0000-0000D8230000}"/>
    <cellStyle name="Normal 6 2 5 9 2" xfId="11672" xr:uid="{00000000-0005-0000-0000-0000D9230000}"/>
    <cellStyle name="Normal 6 2 5 9 2 2" xfId="29025" xr:uid="{00000000-0005-0000-0000-0000DA230000}"/>
    <cellStyle name="Normal 6 2 5 9 2 3" xfId="46371" xr:uid="{00000000-0005-0000-0000-0000DB230000}"/>
    <cellStyle name="Normal 6 2 5 9 3" xfId="20352" xr:uid="{00000000-0005-0000-0000-0000DC230000}"/>
    <cellStyle name="Normal 6 2 5 9 4" xfId="37698" xr:uid="{00000000-0005-0000-0000-0000DD230000}"/>
    <cellStyle name="Normal 6 2 6" xfId="157" xr:uid="{00000000-0005-0000-0000-0000DE230000}"/>
    <cellStyle name="Normal 6 2 6 10" xfId="17510" xr:uid="{00000000-0005-0000-0000-0000DF230000}"/>
    <cellStyle name="Normal 6 2 6 11" xfId="34856" xr:uid="{00000000-0005-0000-0000-0000E0230000}"/>
    <cellStyle name="Normal 6 2 6 2" xfId="647" xr:uid="{00000000-0005-0000-0000-0000E1230000}"/>
    <cellStyle name="Normal 6 2 6 2 2" xfId="2460" xr:uid="{00000000-0005-0000-0000-0000E2230000}"/>
    <cellStyle name="Normal 6 2 6 2 2 2" xfId="8242" xr:uid="{00000000-0005-0000-0000-0000E3230000}"/>
    <cellStyle name="Normal 6 2 6 2 2 2 2" xfId="16915" xr:uid="{00000000-0005-0000-0000-0000E4230000}"/>
    <cellStyle name="Normal 6 2 6 2 2 2 2 2" xfId="34268" xr:uid="{00000000-0005-0000-0000-0000E5230000}"/>
    <cellStyle name="Normal 6 2 6 2 2 2 2 3" xfId="51614" xr:uid="{00000000-0005-0000-0000-0000E6230000}"/>
    <cellStyle name="Normal 6 2 6 2 2 2 3" xfId="25595" xr:uid="{00000000-0005-0000-0000-0000E7230000}"/>
    <cellStyle name="Normal 6 2 6 2 2 2 4" xfId="42941" xr:uid="{00000000-0005-0000-0000-0000E8230000}"/>
    <cellStyle name="Normal 6 2 6 2 2 3" xfId="4273" xr:uid="{00000000-0005-0000-0000-0000E9230000}"/>
    <cellStyle name="Normal 6 2 6 2 2 3 2" xfId="12946" xr:uid="{00000000-0005-0000-0000-0000EA230000}"/>
    <cellStyle name="Normal 6 2 6 2 2 3 2 2" xfId="30299" xr:uid="{00000000-0005-0000-0000-0000EB230000}"/>
    <cellStyle name="Normal 6 2 6 2 2 3 2 3" xfId="47645" xr:uid="{00000000-0005-0000-0000-0000EC230000}"/>
    <cellStyle name="Normal 6 2 6 2 2 3 3" xfId="21626" xr:uid="{00000000-0005-0000-0000-0000ED230000}"/>
    <cellStyle name="Normal 6 2 6 2 2 3 4" xfId="38972" xr:uid="{00000000-0005-0000-0000-0000EE230000}"/>
    <cellStyle name="Normal 6 2 6 2 2 4" xfId="11133" xr:uid="{00000000-0005-0000-0000-0000EF230000}"/>
    <cellStyle name="Normal 6 2 6 2 2 4 2" xfId="28486" xr:uid="{00000000-0005-0000-0000-0000F0230000}"/>
    <cellStyle name="Normal 6 2 6 2 2 4 3" xfId="45832" xr:uid="{00000000-0005-0000-0000-0000F1230000}"/>
    <cellStyle name="Normal 6 2 6 2 2 5" xfId="19813" xr:uid="{00000000-0005-0000-0000-0000F2230000}"/>
    <cellStyle name="Normal 6 2 6 2 2 6" xfId="37159" xr:uid="{00000000-0005-0000-0000-0000F3230000}"/>
    <cellStyle name="Normal 6 2 6 2 3" xfId="1382" xr:uid="{00000000-0005-0000-0000-0000F4230000}"/>
    <cellStyle name="Normal 6 2 6 2 3 2" xfId="7164" xr:uid="{00000000-0005-0000-0000-0000F5230000}"/>
    <cellStyle name="Normal 6 2 6 2 3 2 2" xfId="15837" xr:uid="{00000000-0005-0000-0000-0000F6230000}"/>
    <cellStyle name="Normal 6 2 6 2 3 2 2 2" xfId="33190" xr:uid="{00000000-0005-0000-0000-0000F7230000}"/>
    <cellStyle name="Normal 6 2 6 2 3 2 2 3" xfId="50536" xr:uid="{00000000-0005-0000-0000-0000F8230000}"/>
    <cellStyle name="Normal 6 2 6 2 3 2 3" xfId="24517" xr:uid="{00000000-0005-0000-0000-0000F9230000}"/>
    <cellStyle name="Normal 6 2 6 2 3 2 4" xfId="41863" xr:uid="{00000000-0005-0000-0000-0000FA230000}"/>
    <cellStyle name="Normal 6 2 6 2 3 3" xfId="5008" xr:uid="{00000000-0005-0000-0000-0000FB230000}"/>
    <cellStyle name="Normal 6 2 6 2 3 3 2" xfId="13681" xr:uid="{00000000-0005-0000-0000-0000FC230000}"/>
    <cellStyle name="Normal 6 2 6 2 3 3 2 2" xfId="31034" xr:uid="{00000000-0005-0000-0000-0000FD230000}"/>
    <cellStyle name="Normal 6 2 6 2 3 3 2 3" xfId="48380" xr:uid="{00000000-0005-0000-0000-0000FE230000}"/>
    <cellStyle name="Normal 6 2 6 2 3 3 3" xfId="22361" xr:uid="{00000000-0005-0000-0000-0000FF230000}"/>
    <cellStyle name="Normal 6 2 6 2 3 3 4" xfId="39707" xr:uid="{00000000-0005-0000-0000-000000240000}"/>
    <cellStyle name="Normal 6 2 6 2 3 4" xfId="10055" xr:uid="{00000000-0005-0000-0000-000001240000}"/>
    <cellStyle name="Normal 6 2 6 2 3 4 2" xfId="27408" xr:uid="{00000000-0005-0000-0000-000002240000}"/>
    <cellStyle name="Normal 6 2 6 2 3 4 3" xfId="44754" xr:uid="{00000000-0005-0000-0000-000003240000}"/>
    <cellStyle name="Normal 6 2 6 2 3 5" xfId="18735" xr:uid="{00000000-0005-0000-0000-000004240000}"/>
    <cellStyle name="Normal 6 2 6 2 3 6" xfId="36081" xr:uid="{00000000-0005-0000-0000-000005240000}"/>
    <cellStyle name="Normal 6 2 6 2 4" xfId="6429" xr:uid="{00000000-0005-0000-0000-000006240000}"/>
    <cellStyle name="Normal 6 2 6 2 4 2" xfId="15102" xr:uid="{00000000-0005-0000-0000-000007240000}"/>
    <cellStyle name="Normal 6 2 6 2 4 2 2" xfId="32455" xr:uid="{00000000-0005-0000-0000-000008240000}"/>
    <cellStyle name="Normal 6 2 6 2 4 2 3" xfId="49801" xr:uid="{00000000-0005-0000-0000-000009240000}"/>
    <cellStyle name="Normal 6 2 6 2 4 3" xfId="23782" xr:uid="{00000000-0005-0000-0000-00000A240000}"/>
    <cellStyle name="Normal 6 2 6 2 4 4" xfId="41128" xr:uid="{00000000-0005-0000-0000-00000B240000}"/>
    <cellStyle name="Normal 6 2 6 2 5" xfId="3195" xr:uid="{00000000-0005-0000-0000-00000C240000}"/>
    <cellStyle name="Normal 6 2 6 2 5 2" xfId="11868" xr:uid="{00000000-0005-0000-0000-00000D240000}"/>
    <cellStyle name="Normal 6 2 6 2 5 2 2" xfId="29221" xr:uid="{00000000-0005-0000-0000-00000E240000}"/>
    <cellStyle name="Normal 6 2 6 2 5 2 3" xfId="46567" xr:uid="{00000000-0005-0000-0000-00000F240000}"/>
    <cellStyle name="Normal 6 2 6 2 5 3" xfId="20548" xr:uid="{00000000-0005-0000-0000-000010240000}"/>
    <cellStyle name="Normal 6 2 6 2 5 4" xfId="37894" xr:uid="{00000000-0005-0000-0000-000011240000}"/>
    <cellStyle name="Normal 6 2 6 2 6" xfId="9320" xr:uid="{00000000-0005-0000-0000-000012240000}"/>
    <cellStyle name="Normal 6 2 6 2 6 2" xfId="26673" xr:uid="{00000000-0005-0000-0000-000013240000}"/>
    <cellStyle name="Normal 6 2 6 2 6 3" xfId="44019" xr:uid="{00000000-0005-0000-0000-000014240000}"/>
    <cellStyle name="Normal 6 2 6 2 7" xfId="18000" xr:uid="{00000000-0005-0000-0000-000015240000}"/>
    <cellStyle name="Normal 6 2 6 2 8" xfId="35346" xr:uid="{00000000-0005-0000-0000-000016240000}"/>
    <cellStyle name="Normal 6 2 6 3" xfId="892" xr:uid="{00000000-0005-0000-0000-000017240000}"/>
    <cellStyle name="Normal 6 2 6 3 2" xfId="2705" xr:uid="{00000000-0005-0000-0000-000018240000}"/>
    <cellStyle name="Normal 6 2 6 3 2 2" xfId="8487" xr:uid="{00000000-0005-0000-0000-000019240000}"/>
    <cellStyle name="Normal 6 2 6 3 2 2 2" xfId="17160" xr:uid="{00000000-0005-0000-0000-00001A240000}"/>
    <cellStyle name="Normal 6 2 6 3 2 2 2 2" xfId="34513" xr:uid="{00000000-0005-0000-0000-00001B240000}"/>
    <cellStyle name="Normal 6 2 6 3 2 2 2 3" xfId="51859" xr:uid="{00000000-0005-0000-0000-00001C240000}"/>
    <cellStyle name="Normal 6 2 6 3 2 2 3" xfId="25840" xr:uid="{00000000-0005-0000-0000-00001D240000}"/>
    <cellStyle name="Normal 6 2 6 3 2 2 4" xfId="43186" xr:uid="{00000000-0005-0000-0000-00001E240000}"/>
    <cellStyle name="Normal 6 2 6 3 2 3" xfId="4518" xr:uid="{00000000-0005-0000-0000-00001F240000}"/>
    <cellStyle name="Normal 6 2 6 3 2 3 2" xfId="13191" xr:uid="{00000000-0005-0000-0000-000020240000}"/>
    <cellStyle name="Normal 6 2 6 3 2 3 2 2" xfId="30544" xr:uid="{00000000-0005-0000-0000-000021240000}"/>
    <cellStyle name="Normal 6 2 6 3 2 3 2 3" xfId="47890" xr:uid="{00000000-0005-0000-0000-000022240000}"/>
    <cellStyle name="Normal 6 2 6 3 2 3 3" xfId="21871" xr:uid="{00000000-0005-0000-0000-000023240000}"/>
    <cellStyle name="Normal 6 2 6 3 2 3 4" xfId="39217" xr:uid="{00000000-0005-0000-0000-000024240000}"/>
    <cellStyle name="Normal 6 2 6 3 2 4" xfId="11378" xr:uid="{00000000-0005-0000-0000-000025240000}"/>
    <cellStyle name="Normal 6 2 6 3 2 4 2" xfId="28731" xr:uid="{00000000-0005-0000-0000-000026240000}"/>
    <cellStyle name="Normal 6 2 6 3 2 4 3" xfId="46077" xr:uid="{00000000-0005-0000-0000-000027240000}"/>
    <cellStyle name="Normal 6 2 6 3 2 5" xfId="20058" xr:uid="{00000000-0005-0000-0000-000028240000}"/>
    <cellStyle name="Normal 6 2 6 3 2 6" xfId="37404" xr:uid="{00000000-0005-0000-0000-000029240000}"/>
    <cellStyle name="Normal 6 2 6 3 3" xfId="1627" xr:uid="{00000000-0005-0000-0000-00002A240000}"/>
    <cellStyle name="Normal 6 2 6 3 3 2" xfId="7409" xr:uid="{00000000-0005-0000-0000-00002B240000}"/>
    <cellStyle name="Normal 6 2 6 3 3 2 2" xfId="16082" xr:uid="{00000000-0005-0000-0000-00002C240000}"/>
    <cellStyle name="Normal 6 2 6 3 3 2 2 2" xfId="33435" xr:uid="{00000000-0005-0000-0000-00002D240000}"/>
    <cellStyle name="Normal 6 2 6 3 3 2 2 3" xfId="50781" xr:uid="{00000000-0005-0000-0000-00002E240000}"/>
    <cellStyle name="Normal 6 2 6 3 3 2 3" xfId="24762" xr:uid="{00000000-0005-0000-0000-00002F240000}"/>
    <cellStyle name="Normal 6 2 6 3 3 2 4" xfId="42108" xr:uid="{00000000-0005-0000-0000-000030240000}"/>
    <cellStyle name="Normal 6 2 6 3 3 3" xfId="5253" xr:uid="{00000000-0005-0000-0000-000031240000}"/>
    <cellStyle name="Normal 6 2 6 3 3 3 2" xfId="13926" xr:uid="{00000000-0005-0000-0000-000032240000}"/>
    <cellStyle name="Normal 6 2 6 3 3 3 2 2" xfId="31279" xr:uid="{00000000-0005-0000-0000-000033240000}"/>
    <cellStyle name="Normal 6 2 6 3 3 3 2 3" xfId="48625" xr:uid="{00000000-0005-0000-0000-000034240000}"/>
    <cellStyle name="Normal 6 2 6 3 3 3 3" xfId="22606" xr:uid="{00000000-0005-0000-0000-000035240000}"/>
    <cellStyle name="Normal 6 2 6 3 3 3 4" xfId="39952" xr:uid="{00000000-0005-0000-0000-000036240000}"/>
    <cellStyle name="Normal 6 2 6 3 3 4" xfId="10300" xr:uid="{00000000-0005-0000-0000-000037240000}"/>
    <cellStyle name="Normal 6 2 6 3 3 4 2" xfId="27653" xr:uid="{00000000-0005-0000-0000-000038240000}"/>
    <cellStyle name="Normal 6 2 6 3 3 4 3" xfId="44999" xr:uid="{00000000-0005-0000-0000-000039240000}"/>
    <cellStyle name="Normal 6 2 6 3 3 5" xfId="18980" xr:uid="{00000000-0005-0000-0000-00003A240000}"/>
    <cellStyle name="Normal 6 2 6 3 3 6" xfId="36326" xr:uid="{00000000-0005-0000-0000-00003B240000}"/>
    <cellStyle name="Normal 6 2 6 3 4" xfId="6674" xr:uid="{00000000-0005-0000-0000-00003C240000}"/>
    <cellStyle name="Normal 6 2 6 3 4 2" xfId="15347" xr:uid="{00000000-0005-0000-0000-00003D240000}"/>
    <cellStyle name="Normal 6 2 6 3 4 2 2" xfId="32700" xr:uid="{00000000-0005-0000-0000-00003E240000}"/>
    <cellStyle name="Normal 6 2 6 3 4 2 3" xfId="50046" xr:uid="{00000000-0005-0000-0000-00003F240000}"/>
    <cellStyle name="Normal 6 2 6 3 4 3" xfId="24027" xr:uid="{00000000-0005-0000-0000-000040240000}"/>
    <cellStyle name="Normal 6 2 6 3 4 4" xfId="41373" xr:uid="{00000000-0005-0000-0000-000041240000}"/>
    <cellStyle name="Normal 6 2 6 3 5" xfId="3440" xr:uid="{00000000-0005-0000-0000-000042240000}"/>
    <cellStyle name="Normal 6 2 6 3 5 2" xfId="12113" xr:uid="{00000000-0005-0000-0000-000043240000}"/>
    <cellStyle name="Normal 6 2 6 3 5 2 2" xfId="29466" xr:uid="{00000000-0005-0000-0000-000044240000}"/>
    <cellStyle name="Normal 6 2 6 3 5 2 3" xfId="46812" xr:uid="{00000000-0005-0000-0000-000045240000}"/>
    <cellStyle name="Normal 6 2 6 3 5 3" xfId="20793" xr:uid="{00000000-0005-0000-0000-000046240000}"/>
    <cellStyle name="Normal 6 2 6 3 5 4" xfId="38139" xr:uid="{00000000-0005-0000-0000-000047240000}"/>
    <cellStyle name="Normal 6 2 6 3 6" xfId="9565" xr:uid="{00000000-0005-0000-0000-000048240000}"/>
    <cellStyle name="Normal 6 2 6 3 6 2" xfId="26918" xr:uid="{00000000-0005-0000-0000-000049240000}"/>
    <cellStyle name="Normal 6 2 6 3 6 3" xfId="44264" xr:uid="{00000000-0005-0000-0000-00004A240000}"/>
    <cellStyle name="Normal 6 2 6 3 7" xfId="18245" xr:uid="{00000000-0005-0000-0000-00004B240000}"/>
    <cellStyle name="Normal 6 2 6 3 8" xfId="35591" xr:uid="{00000000-0005-0000-0000-00004C240000}"/>
    <cellStyle name="Normal 6 2 6 4" xfId="402" xr:uid="{00000000-0005-0000-0000-00004D240000}"/>
    <cellStyle name="Normal 6 2 6 4 2" xfId="2215" xr:uid="{00000000-0005-0000-0000-00004E240000}"/>
    <cellStyle name="Normal 6 2 6 4 2 2" xfId="7997" xr:uid="{00000000-0005-0000-0000-00004F240000}"/>
    <cellStyle name="Normal 6 2 6 4 2 2 2" xfId="16670" xr:uid="{00000000-0005-0000-0000-000050240000}"/>
    <cellStyle name="Normal 6 2 6 4 2 2 2 2" xfId="34023" xr:uid="{00000000-0005-0000-0000-000051240000}"/>
    <cellStyle name="Normal 6 2 6 4 2 2 2 3" xfId="51369" xr:uid="{00000000-0005-0000-0000-000052240000}"/>
    <cellStyle name="Normal 6 2 6 4 2 2 3" xfId="25350" xr:uid="{00000000-0005-0000-0000-000053240000}"/>
    <cellStyle name="Normal 6 2 6 4 2 2 4" xfId="42696" xr:uid="{00000000-0005-0000-0000-000054240000}"/>
    <cellStyle name="Normal 6 2 6 4 2 3" xfId="5498" xr:uid="{00000000-0005-0000-0000-000055240000}"/>
    <cellStyle name="Normal 6 2 6 4 2 3 2" xfId="14171" xr:uid="{00000000-0005-0000-0000-000056240000}"/>
    <cellStyle name="Normal 6 2 6 4 2 3 2 2" xfId="31524" xr:uid="{00000000-0005-0000-0000-000057240000}"/>
    <cellStyle name="Normal 6 2 6 4 2 3 2 3" xfId="48870" xr:uid="{00000000-0005-0000-0000-000058240000}"/>
    <cellStyle name="Normal 6 2 6 4 2 3 3" xfId="22851" xr:uid="{00000000-0005-0000-0000-000059240000}"/>
    <cellStyle name="Normal 6 2 6 4 2 3 4" xfId="40197" xr:uid="{00000000-0005-0000-0000-00005A240000}"/>
    <cellStyle name="Normal 6 2 6 4 2 4" xfId="10888" xr:uid="{00000000-0005-0000-0000-00005B240000}"/>
    <cellStyle name="Normal 6 2 6 4 2 4 2" xfId="28241" xr:uid="{00000000-0005-0000-0000-00005C240000}"/>
    <cellStyle name="Normal 6 2 6 4 2 4 3" xfId="45587" xr:uid="{00000000-0005-0000-0000-00005D240000}"/>
    <cellStyle name="Normal 6 2 6 4 2 5" xfId="19568" xr:uid="{00000000-0005-0000-0000-00005E240000}"/>
    <cellStyle name="Normal 6 2 6 4 2 6" xfId="36914" xr:uid="{00000000-0005-0000-0000-00005F240000}"/>
    <cellStyle name="Normal 6 2 6 4 3" xfId="6184" xr:uid="{00000000-0005-0000-0000-000060240000}"/>
    <cellStyle name="Normal 6 2 6 4 3 2" xfId="14857" xr:uid="{00000000-0005-0000-0000-000061240000}"/>
    <cellStyle name="Normal 6 2 6 4 3 2 2" xfId="32210" xr:uid="{00000000-0005-0000-0000-000062240000}"/>
    <cellStyle name="Normal 6 2 6 4 3 2 3" xfId="49556" xr:uid="{00000000-0005-0000-0000-000063240000}"/>
    <cellStyle name="Normal 6 2 6 4 3 3" xfId="23537" xr:uid="{00000000-0005-0000-0000-000064240000}"/>
    <cellStyle name="Normal 6 2 6 4 3 4" xfId="40883" xr:uid="{00000000-0005-0000-0000-000065240000}"/>
    <cellStyle name="Normal 6 2 6 4 4" xfId="4028" xr:uid="{00000000-0005-0000-0000-000066240000}"/>
    <cellStyle name="Normal 6 2 6 4 4 2" xfId="12701" xr:uid="{00000000-0005-0000-0000-000067240000}"/>
    <cellStyle name="Normal 6 2 6 4 4 2 2" xfId="30054" xr:uid="{00000000-0005-0000-0000-000068240000}"/>
    <cellStyle name="Normal 6 2 6 4 4 2 3" xfId="47400" xr:uid="{00000000-0005-0000-0000-000069240000}"/>
    <cellStyle name="Normal 6 2 6 4 4 3" xfId="21381" xr:uid="{00000000-0005-0000-0000-00006A240000}"/>
    <cellStyle name="Normal 6 2 6 4 4 4" xfId="38727" xr:uid="{00000000-0005-0000-0000-00006B240000}"/>
    <cellStyle name="Normal 6 2 6 4 5" xfId="9075" xr:uid="{00000000-0005-0000-0000-00006C240000}"/>
    <cellStyle name="Normal 6 2 6 4 5 2" xfId="26428" xr:uid="{00000000-0005-0000-0000-00006D240000}"/>
    <cellStyle name="Normal 6 2 6 4 5 3" xfId="43774" xr:uid="{00000000-0005-0000-0000-00006E240000}"/>
    <cellStyle name="Normal 6 2 6 4 6" xfId="17755" xr:uid="{00000000-0005-0000-0000-00006F240000}"/>
    <cellStyle name="Normal 6 2 6 4 7" xfId="35101" xr:uid="{00000000-0005-0000-0000-000070240000}"/>
    <cellStyle name="Normal 6 2 6 5" xfId="1970" xr:uid="{00000000-0005-0000-0000-000071240000}"/>
    <cellStyle name="Normal 6 2 6 5 2" xfId="7752" xr:uid="{00000000-0005-0000-0000-000072240000}"/>
    <cellStyle name="Normal 6 2 6 5 2 2" xfId="16425" xr:uid="{00000000-0005-0000-0000-000073240000}"/>
    <cellStyle name="Normal 6 2 6 5 2 2 2" xfId="33778" xr:uid="{00000000-0005-0000-0000-000074240000}"/>
    <cellStyle name="Normal 6 2 6 5 2 2 3" xfId="51124" xr:uid="{00000000-0005-0000-0000-000075240000}"/>
    <cellStyle name="Normal 6 2 6 5 2 3" xfId="25105" xr:uid="{00000000-0005-0000-0000-000076240000}"/>
    <cellStyle name="Normal 6 2 6 5 2 4" xfId="42451" xr:uid="{00000000-0005-0000-0000-000077240000}"/>
    <cellStyle name="Normal 6 2 6 5 3" xfId="3783" xr:uid="{00000000-0005-0000-0000-000078240000}"/>
    <cellStyle name="Normal 6 2 6 5 3 2" xfId="12456" xr:uid="{00000000-0005-0000-0000-000079240000}"/>
    <cellStyle name="Normal 6 2 6 5 3 2 2" xfId="29809" xr:uid="{00000000-0005-0000-0000-00007A240000}"/>
    <cellStyle name="Normal 6 2 6 5 3 2 3" xfId="47155" xr:uid="{00000000-0005-0000-0000-00007B240000}"/>
    <cellStyle name="Normal 6 2 6 5 3 3" xfId="21136" xr:uid="{00000000-0005-0000-0000-00007C240000}"/>
    <cellStyle name="Normal 6 2 6 5 3 4" xfId="38482" xr:uid="{00000000-0005-0000-0000-00007D240000}"/>
    <cellStyle name="Normal 6 2 6 5 4" xfId="10643" xr:uid="{00000000-0005-0000-0000-00007E240000}"/>
    <cellStyle name="Normal 6 2 6 5 4 2" xfId="27996" xr:uid="{00000000-0005-0000-0000-00007F240000}"/>
    <cellStyle name="Normal 6 2 6 5 4 3" xfId="45342" xr:uid="{00000000-0005-0000-0000-000080240000}"/>
    <cellStyle name="Normal 6 2 6 5 5" xfId="19323" xr:uid="{00000000-0005-0000-0000-000081240000}"/>
    <cellStyle name="Normal 6 2 6 5 6" xfId="36669" xr:uid="{00000000-0005-0000-0000-000082240000}"/>
    <cellStyle name="Normal 6 2 6 6" xfId="1137" xr:uid="{00000000-0005-0000-0000-000083240000}"/>
    <cellStyle name="Normal 6 2 6 6 2" xfId="6919" xr:uid="{00000000-0005-0000-0000-000084240000}"/>
    <cellStyle name="Normal 6 2 6 6 2 2" xfId="15592" xr:uid="{00000000-0005-0000-0000-000085240000}"/>
    <cellStyle name="Normal 6 2 6 6 2 2 2" xfId="32945" xr:uid="{00000000-0005-0000-0000-000086240000}"/>
    <cellStyle name="Normal 6 2 6 6 2 2 3" xfId="50291" xr:uid="{00000000-0005-0000-0000-000087240000}"/>
    <cellStyle name="Normal 6 2 6 6 2 3" xfId="24272" xr:uid="{00000000-0005-0000-0000-000088240000}"/>
    <cellStyle name="Normal 6 2 6 6 2 4" xfId="41618" xr:uid="{00000000-0005-0000-0000-000089240000}"/>
    <cellStyle name="Normal 6 2 6 6 3" xfId="4763" xr:uid="{00000000-0005-0000-0000-00008A240000}"/>
    <cellStyle name="Normal 6 2 6 6 3 2" xfId="13436" xr:uid="{00000000-0005-0000-0000-00008B240000}"/>
    <cellStyle name="Normal 6 2 6 6 3 2 2" xfId="30789" xr:uid="{00000000-0005-0000-0000-00008C240000}"/>
    <cellStyle name="Normal 6 2 6 6 3 2 3" xfId="48135" xr:uid="{00000000-0005-0000-0000-00008D240000}"/>
    <cellStyle name="Normal 6 2 6 6 3 3" xfId="22116" xr:uid="{00000000-0005-0000-0000-00008E240000}"/>
    <cellStyle name="Normal 6 2 6 6 3 4" xfId="39462" xr:uid="{00000000-0005-0000-0000-00008F240000}"/>
    <cellStyle name="Normal 6 2 6 6 4" xfId="9810" xr:uid="{00000000-0005-0000-0000-000090240000}"/>
    <cellStyle name="Normal 6 2 6 6 4 2" xfId="27163" xr:uid="{00000000-0005-0000-0000-000091240000}"/>
    <cellStyle name="Normal 6 2 6 6 4 3" xfId="44509" xr:uid="{00000000-0005-0000-0000-000092240000}"/>
    <cellStyle name="Normal 6 2 6 6 5" xfId="18490" xr:uid="{00000000-0005-0000-0000-000093240000}"/>
    <cellStyle name="Normal 6 2 6 6 6" xfId="35836" xr:uid="{00000000-0005-0000-0000-000094240000}"/>
    <cellStyle name="Normal 6 2 6 7" xfId="5939" xr:uid="{00000000-0005-0000-0000-000095240000}"/>
    <cellStyle name="Normal 6 2 6 7 2" xfId="14612" xr:uid="{00000000-0005-0000-0000-000096240000}"/>
    <cellStyle name="Normal 6 2 6 7 2 2" xfId="31965" xr:uid="{00000000-0005-0000-0000-000097240000}"/>
    <cellStyle name="Normal 6 2 6 7 2 3" xfId="49311" xr:uid="{00000000-0005-0000-0000-000098240000}"/>
    <cellStyle name="Normal 6 2 6 7 3" xfId="23292" xr:uid="{00000000-0005-0000-0000-000099240000}"/>
    <cellStyle name="Normal 6 2 6 7 4" xfId="40638" xr:uid="{00000000-0005-0000-0000-00009A240000}"/>
    <cellStyle name="Normal 6 2 6 8" xfId="2950" xr:uid="{00000000-0005-0000-0000-00009B240000}"/>
    <cellStyle name="Normal 6 2 6 8 2" xfId="11623" xr:uid="{00000000-0005-0000-0000-00009C240000}"/>
    <cellStyle name="Normal 6 2 6 8 2 2" xfId="28976" xr:uid="{00000000-0005-0000-0000-00009D240000}"/>
    <cellStyle name="Normal 6 2 6 8 2 3" xfId="46322" xr:uid="{00000000-0005-0000-0000-00009E240000}"/>
    <cellStyle name="Normal 6 2 6 8 3" xfId="20303" xr:uid="{00000000-0005-0000-0000-00009F240000}"/>
    <cellStyle name="Normal 6 2 6 8 4" xfId="37649" xr:uid="{00000000-0005-0000-0000-0000A0240000}"/>
    <cellStyle name="Normal 6 2 6 9" xfId="8830" xr:uid="{00000000-0005-0000-0000-0000A1240000}"/>
    <cellStyle name="Normal 6 2 6 9 2" xfId="26183" xr:uid="{00000000-0005-0000-0000-0000A2240000}"/>
    <cellStyle name="Normal 6 2 6 9 3" xfId="43529" xr:uid="{00000000-0005-0000-0000-0000A3240000}"/>
    <cellStyle name="Normal 6 2 7" xfId="255" xr:uid="{00000000-0005-0000-0000-0000A4240000}"/>
    <cellStyle name="Normal 6 2 7 10" xfId="34954" xr:uid="{00000000-0005-0000-0000-0000A5240000}"/>
    <cellStyle name="Normal 6 2 7 2" xfId="990" xr:uid="{00000000-0005-0000-0000-0000A6240000}"/>
    <cellStyle name="Normal 6 2 7 2 2" xfId="2803" xr:uid="{00000000-0005-0000-0000-0000A7240000}"/>
    <cellStyle name="Normal 6 2 7 2 2 2" xfId="8585" xr:uid="{00000000-0005-0000-0000-0000A8240000}"/>
    <cellStyle name="Normal 6 2 7 2 2 2 2" xfId="17258" xr:uid="{00000000-0005-0000-0000-0000A9240000}"/>
    <cellStyle name="Normal 6 2 7 2 2 2 2 2" xfId="34611" xr:uid="{00000000-0005-0000-0000-0000AA240000}"/>
    <cellStyle name="Normal 6 2 7 2 2 2 2 3" xfId="51957" xr:uid="{00000000-0005-0000-0000-0000AB240000}"/>
    <cellStyle name="Normal 6 2 7 2 2 2 3" xfId="25938" xr:uid="{00000000-0005-0000-0000-0000AC240000}"/>
    <cellStyle name="Normal 6 2 7 2 2 2 4" xfId="43284" xr:uid="{00000000-0005-0000-0000-0000AD240000}"/>
    <cellStyle name="Normal 6 2 7 2 2 3" xfId="4616" xr:uid="{00000000-0005-0000-0000-0000AE240000}"/>
    <cellStyle name="Normal 6 2 7 2 2 3 2" xfId="13289" xr:uid="{00000000-0005-0000-0000-0000AF240000}"/>
    <cellStyle name="Normal 6 2 7 2 2 3 2 2" xfId="30642" xr:uid="{00000000-0005-0000-0000-0000B0240000}"/>
    <cellStyle name="Normal 6 2 7 2 2 3 2 3" xfId="47988" xr:uid="{00000000-0005-0000-0000-0000B1240000}"/>
    <cellStyle name="Normal 6 2 7 2 2 3 3" xfId="21969" xr:uid="{00000000-0005-0000-0000-0000B2240000}"/>
    <cellStyle name="Normal 6 2 7 2 2 3 4" xfId="39315" xr:uid="{00000000-0005-0000-0000-0000B3240000}"/>
    <cellStyle name="Normal 6 2 7 2 2 4" xfId="11476" xr:uid="{00000000-0005-0000-0000-0000B4240000}"/>
    <cellStyle name="Normal 6 2 7 2 2 4 2" xfId="28829" xr:uid="{00000000-0005-0000-0000-0000B5240000}"/>
    <cellStyle name="Normal 6 2 7 2 2 4 3" xfId="46175" xr:uid="{00000000-0005-0000-0000-0000B6240000}"/>
    <cellStyle name="Normal 6 2 7 2 2 5" xfId="20156" xr:uid="{00000000-0005-0000-0000-0000B7240000}"/>
    <cellStyle name="Normal 6 2 7 2 2 6" xfId="37502" xr:uid="{00000000-0005-0000-0000-0000B8240000}"/>
    <cellStyle name="Normal 6 2 7 2 3" xfId="1725" xr:uid="{00000000-0005-0000-0000-0000B9240000}"/>
    <cellStyle name="Normal 6 2 7 2 3 2" xfId="7507" xr:uid="{00000000-0005-0000-0000-0000BA240000}"/>
    <cellStyle name="Normal 6 2 7 2 3 2 2" xfId="16180" xr:uid="{00000000-0005-0000-0000-0000BB240000}"/>
    <cellStyle name="Normal 6 2 7 2 3 2 2 2" xfId="33533" xr:uid="{00000000-0005-0000-0000-0000BC240000}"/>
    <cellStyle name="Normal 6 2 7 2 3 2 2 3" xfId="50879" xr:uid="{00000000-0005-0000-0000-0000BD240000}"/>
    <cellStyle name="Normal 6 2 7 2 3 2 3" xfId="24860" xr:uid="{00000000-0005-0000-0000-0000BE240000}"/>
    <cellStyle name="Normal 6 2 7 2 3 2 4" xfId="42206" xr:uid="{00000000-0005-0000-0000-0000BF240000}"/>
    <cellStyle name="Normal 6 2 7 2 3 3" xfId="5351" xr:uid="{00000000-0005-0000-0000-0000C0240000}"/>
    <cellStyle name="Normal 6 2 7 2 3 3 2" xfId="14024" xr:uid="{00000000-0005-0000-0000-0000C1240000}"/>
    <cellStyle name="Normal 6 2 7 2 3 3 2 2" xfId="31377" xr:uid="{00000000-0005-0000-0000-0000C2240000}"/>
    <cellStyle name="Normal 6 2 7 2 3 3 2 3" xfId="48723" xr:uid="{00000000-0005-0000-0000-0000C3240000}"/>
    <cellStyle name="Normal 6 2 7 2 3 3 3" xfId="22704" xr:uid="{00000000-0005-0000-0000-0000C4240000}"/>
    <cellStyle name="Normal 6 2 7 2 3 3 4" xfId="40050" xr:uid="{00000000-0005-0000-0000-0000C5240000}"/>
    <cellStyle name="Normal 6 2 7 2 3 4" xfId="10398" xr:uid="{00000000-0005-0000-0000-0000C6240000}"/>
    <cellStyle name="Normal 6 2 7 2 3 4 2" xfId="27751" xr:uid="{00000000-0005-0000-0000-0000C7240000}"/>
    <cellStyle name="Normal 6 2 7 2 3 4 3" xfId="45097" xr:uid="{00000000-0005-0000-0000-0000C8240000}"/>
    <cellStyle name="Normal 6 2 7 2 3 5" xfId="19078" xr:uid="{00000000-0005-0000-0000-0000C9240000}"/>
    <cellStyle name="Normal 6 2 7 2 3 6" xfId="36424" xr:uid="{00000000-0005-0000-0000-0000CA240000}"/>
    <cellStyle name="Normal 6 2 7 2 4" xfId="6772" xr:uid="{00000000-0005-0000-0000-0000CB240000}"/>
    <cellStyle name="Normal 6 2 7 2 4 2" xfId="15445" xr:uid="{00000000-0005-0000-0000-0000CC240000}"/>
    <cellStyle name="Normal 6 2 7 2 4 2 2" xfId="32798" xr:uid="{00000000-0005-0000-0000-0000CD240000}"/>
    <cellStyle name="Normal 6 2 7 2 4 2 3" xfId="50144" xr:uid="{00000000-0005-0000-0000-0000CE240000}"/>
    <cellStyle name="Normal 6 2 7 2 4 3" xfId="24125" xr:uid="{00000000-0005-0000-0000-0000CF240000}"/>
    <cellStyle name="Normal 6 2 7 2 4 4" xfId="41471" xr:uid="{00000000-0005-0000-0000-0000D0240000}"/>
    <cellStyle name="Normal 6 2 7 2 5" xfId="3538" xr:uid="{00000000-0005-0000-0000-0000D1240000}"/>
    <cellStyle name="Normal 6 2 7 2 5 2" xfId="12211" xr:uid="{00000000-0005-0000-0000-0000D2240000}"/>
    <cellStyle name="Normal 6 2 7 2 5 2 2" xfId="29564" xr:uid="{00000000-0005-0000-0000-0000D3240000}"/>
    <cellStyle name="Normal 6 2 7 2 5 2 3" xfId="46910" xr:uid="{00000000-0005-0000-0000-0000D4240000}"/>
    <cellStyle name="Normal 6 2 7 2 5 3" xfId="20891" xr:uid="{00000000-0005-0000-0000-0000D5240000}"/>
    <cellStyle name="Normal 6 2 7 2 5 4" xfId="38237" xr:uid="{00000000-0005-0000-0000-0000D6240000}"/>
    <cellStyle name="Normal 6 2 7 2 6" xfId="9663" xr:uid="{00000000-0005-0000-0000-0000D7240000}"/>
    <cellStyle name="Normal 6 2 7 2 6 2" xfId="27016" xr:uid="{00000000-0005-0000-0000-0000D8240000}"/>
    <cellStyle name="Normal 6 2 7 2 6 3" xfId="44362" xr:uid="{00000000-0005-0000-0000-0000D9240000}"/>
    <cellStyle name="Normal 6 2 7 2 7" xfId="18343" xr:uid="{00000000-0005-0000-0000-0000DA240000}"/>
    <cellStyle name="Normal 6 2 7 2 8" xfId="35689" xr:uid="{00000000-0005-0000-0000-0000DB240000}"/>
    <cellStyle name="Normal 6 2 7 3" xfId="500" xr:uid="{00000000-0005-0000-0000-0000DC240000}"/>
    <cellStyle name="Normal 6 2 7 3 2" xfId="2313" xr:uid="{00000000-0005-0000-0000-0000DD240000}"/>
    <cellStyle name="Normal 6 2 7 3 2 2" xfId="8095" xr:uid="{00000000-0005-0000-0000-0000DE240000}"/>
    <cellStyle name="Normal 6 2 7 3 2 2 2" xfId="16768" xr:uid="{00000000-0005-0000-0000-0000DF240000}"/>
    <cellStyle name="Normal 6 2 7 3 2 2 2 2" xfId="34121" xr:uid="{00000000-0005-0000-0000-0000E0240000}"/>
    <cellStyle name="Normal 6 2 7 3 2 2 2 3" xfId="51467" xr:uid="{00000000-0005-0000-0000-0000E1240000}"/>
    <cellStyle name="Normal 6 2 7 3 2 2 3" xfId="25448" xr:uid="{00000000-0005-0000-0000-0000E2240000}"/>
    <cellStyle name="Normal 6 2 7 3 2 2 4" xfId="42794" xr:uid="{00000000-0005-0000-0000-0000E3240000}"/>
    <cellStyle name="Normal 6 2 7 3 2 3" xfId="5596" xr:uid="{00000000-0005-0000-0000-0000E4240000}"/>
    <cellStyle name="Normal 6 2 7 3 2 3 2" xfId="14269" xr:uid="{00000000-0005-0000-0000-0000E5240000}"/>
    <cellStyle name="Normal 6 2 7 3 2 3 2 2" xfId="31622" xr:uid="{00000000-0005-0000-0000-0000E6240000}"/>
    <cellStyle name="Normal 6 2 7 3 2 3 2 3" xfId="48968" xr:uid="{00000000-0005-0000-0000-0000E7240000}"/>
    <cellStyle name="Normal 6 2 7 3 2 3 3" xfId="22949" xr:uid="{00000000-0005-0000-0000-0000E8240000}"/>
    <cellStyle name="Normal 6 2 7 3 2 3 4" xfId="40295" xr:uid="{00000000-0005-0000-0000-0000E9240000}"/>
    <cellStyle name="Normal 6 2 7 3 2 4" xfId="10986" xr:uid="{00000000-0005-0000-0000-0000EA240000}"/>
    <cellStyle name="Normal 6 2 7 3 2 4 2" xfId="28339" xr:uid="{00000000-0005-0000-0000-0000EB240000}"/>
    <cellStyle name="Normal 6 2 7 3 2 4 3" xfId="45685" xr:uid="{00000000-0005-0000-0000-0000EC240000}"/>
    <cellStyle name="Normal 6 2 7 3 2 5" xfId="19666" xr:uid="{00000000-0005-0000-0000-0000ED240000}"/>
    <cellStyle name="Normal 6 2 7 3 2 6" xfId="37012" xr:uid="{00000000-0005-0000-0000-0000EE240000}"/>
    <cellStyle name="Normal 6 2 7 3 3" xfId="6282" xr:uid="{00000000-0005-0000-0000-0000EF240000}"/>
    <cellStyle name="Normal 6 2 7 3 3 2" xfId="14955" xr:uid="{00000000-0005-0000-0000-0000F0240000}"/>
    <cellStyle name="Normal 6 2 7 3 3 2 2" xfId="32308" xr:uid="{00000000-0005-0000-0000-0000F1240000}"/>
    <cellStyle name="Normal 6 2 7 3 3 2 3" xfId="49654" xr:uid="{00000000-0005-0000-0000-0000F2240000}"/>
    <cellStyle name="Normal 6 2 7 3 3 3" xfId="23635" xr:uid="{00000000-0005-0000-0000-0000F3240000}"/>
    <cellStyle name="Normal 6 2 7 3 3 4" xfId="40981" xr:uid="{00000000-0005-0000-0000-0000F4240000}"/>
    <cellStyle name="Normal 6 2 7 3 4" xfId="4126" xr:uid="{00000000-0005-0000-0000-0000F5240000}"/>
    <cellStyle name="Normal 6 2 7 3 4 2" xfId="12799" xr:uid="{00000000-0005-0000-0000-0000F6240000}"/>
    <cellStyle name="Normal 6 2 7 3 4 2 2" xfId="30152" xr:uid="{00000000-0005-0000-0000-0000F7240000}"/>
    <cellStyle name="Normal 6 2 7 3 4 2 3" xfId="47498" xr:uid="{00000000-0005-0000-0000-0000F8240000}"/>
    <cellStyle name="Normal 6 2 7 3 4 3" xfId="21479" xr:uid="{00000000-0005-0000-0000-0000F9240000}"/>
    <cellStyle name="Normal 6 2 7 3 4 4" xfId="38825" xr:uid="{00000000-0005-0000-0000-0000FA240000}"/>
    <cellStyle name="Normal 6 2 7 3 5" xfId="9173" xr:uid="{00000000-0005-0000-0000-0000FB240000}"/>
    <cellStyle name="Normal 6 2 7 3 5 2" xfId="26526" xr:uid="{00000000-0005-0000-0000-0000FC240000}"/>
    <cellStyle name="Normal 6 2 7 3 5 3" xfId="43872" xr:uid="{00000000-0005-0000-0000-0000FD240000}"/>
    <cellStyle name="Normal 6 2 7 3 6" xfId="17853" xr:uid="{00000000-0005-0000-0000-0000FE240000}"/>
    <cellStyle name="Normal 6 2 7 3 7" xfId="35199" xr:uid="{00000000-0005-0000-0000-0000FF240000}"/>
    <cellStyle name="Normal 6 2 7 4" xfId="2068" xr:uid="{00000000-0005-0000-0000-000000250000}"/>
    <cellStyle name="Normal 6 2 7 4 2" xfId="7850" xr:uid="{00000000-0005-0000-0000-000001250000}"/>
    <cellStyle name="Normal 6 2 7 4 2 2" xfId="16523" xr:uid="{00000000-0005-0000-0000-000002250000}"/>
    <cellStyle name="Normal 6 2 7 4 2 2 2" xfId="33876" xr:uid="{00000000-0005-0000-0000-000003250000}"/>
    <cellStyle name="Normal 6 2 7 4 2 2 3" xfId="51222" xr:uid="{00000000-0005-0000-0000-000004250000}"/>
    <cellStyle name="Normal 6 2 7 4 2 3" xfId="25203" xr:uid="{00000000-0005-0000-0000-000005250000}"/>
    <cellStyle name="Normal 6 2 7 4 2 4" xfId="42549" xr:uid="{00000000-0005-0000-0000-000006250000}"/>
    <cellStyle name="Normal 6 2 7 4 3" xfId="3881" xr:uid="{00000000-0005-0000-0000-000007250000}"/>
    <cellStyle name="Normal 6 2 7 4 3 2" xfId="12554" xr:uid="{00000000-0005-0000-0000-000008250000}"/>
    <cellStyle name="Normal 6 2 7 4 3 2 2" xfId="29907" xr:uid="{00000000-0005-0000-0000-000009250000}"/>
    <cellStyle name="Normal 6 2 7 4 3 2 3" xfId="47253" xr:uid="{00000000-0005-0000-0000-00000A250000}"/>
    <cellStyle name="Normal 6 2 7 4 3 3" xfId="21234" xr:uid="{00000000-0005-0000-0000-00000B250000}"/>
    <cellStyle name="Normal 6 2 7 4 3 4" xfId="38580" xr:uid="{00000000-0005-0000-0000-00000C250000}"/>
    <cellStyle name="Normal 6 2 7 4 4" xfId="10741" xr:uid="{00000000-0005-0000-0000-00000D250000}"/>
    <cellStyle name="Normal 6 2 7 4 4 2" xfId="28094" xr:uid="{00000000-0005-0000-0000-00000E250000}"/>
    <cellStyle name="Normal 6 2 7 4 4 3" xfId="45440" xr:uid="{00000000-0005-0000-0000-00000F250000}"/>
    <cellStyle name="Normal 6 2 7 4 5" xfId="19421" xr:uid="{00000000-0005-0000-0000-000010250000}"/>
    <cellStyle name="Normal 6 2 7 4 6" xfId="36767" xr:uid="{00000000-0005-0000-0000-000011250000}"/>
    <cellStyle name="Normal 6 2 7 5" xfId="1235" xr:uid="{00000000-0005-0000-0000-000012250000}"/>
    <cellStyle name="Normal 6 2 7 5 2" xfId="7017" xr:uid="{00000000-0005-0000-0000-000013250000}"/>
    <cellStyle name="Normal 6 2 7 5 2 2" xfId="15690" xr:uid="{00000000-0005-0000-0000-000014250000}"/>
    <cellStyle name="Normal 6 2 7 5 2 2 2" xfId="33043" xr:uid="{00000000-0005-0000-0000-000015250000}"/>
    <cellStyle name="Normal 6 2 7 5 2 2 3" xfId="50389" xr:uid="{00000000-0005-0000-0000-000016250000}"/>
    <cellStyle name="Normal 6 2 7 5 2 3" xfId="24370" xr:uid="{00000000-0005-0000-0000-000017250000}"/>
    <cellStyle name="Normal 6 2 7 5 2 4" xfId="41716" xr:uid="{00000000-0005-0000-0000-000018250000}"/>
    <cellStyle name="Normal 6 2 7 5 3" xfId="4861" xr:uid="{00000000-0005-0000-0000-000019250000}"/>
    <cellStyle name="Normal 6 2 7 5 3 2" xfId="13534" xr:uid="{00000000-0005-0000-0000-00001A250000}"/>
    <cellStyle name="Normal 6 2 7 5 3 2 2" xfId="30887" xr:uid="{00000000-0005-0000-0000-00001B250000}"/>
    <cellStyle name="Normal 6 2 7 5 3 2 3" xfId="48233" xr:uid="{00000000-0005-0000-0000-00001C250000}"/>
    <cellStyle name="Normal 6 2 7 5 3 3" xfId="22214" xr:uid="{00000000-0005-0000-0000-00001D250000}"/>
    <cellStyle name="Normal 6 2 7 5 3 4" xfId="39560" xr:uid="{00000000-0005-0000-0000-00001E250000}"/>
    <cellStyle name="Normal 6 2 7 5 4" xfId="9908" xr:uid="{00000000-0005-0000-0000-00001F250000}"/>
    <cellStyle name="Normal 6 2 7 5 4 2" xfId="27261" xr:uid="{00000000-0005-0000-0000-000020250000}"/>
    <cellStyle name="Normal 6 2 7 5 4 3" xfId="44607" xr:uid="{00000000-0005-0000-0000-000021250000}"/>
    <cellStyle name="Normal 6 2 7 5 5" xfId="18588" xr:uid="{00000000-0005-0000-0000-000022250000}"/>
    <cellStyle name="Normal 6 2 7 5 6" xfId="35934" xr:uid="{00000000-0005-0000-0000-000023250000}"/>
    <cellStyle name="Normal 6 2 7 6" xfId="6037" xr:uid="{00000000-0005-0000-0000-000024250000}"/>
    <cellStyle name="Normal 6 2 7 6 2" xfId="14710" xr:uid="{00000000-0005-0000-0000-000025250000}"/>
    <cellStyle name="Normal 6 2 7 6 2 2" xfId="32063" xr:uid="{00000000-0005-0000-0000-000026250000}"/>
    <cellStyle name="Normal 6 2 7 6 2 3" xfId="49409" xr:uid="{00000000-0005-0000-0000-000027250000}"/>
    <cellStyle name="Normal 6 2 7 6 3" xfId="23390" xr:uid="{00000000-0005-0000-0000-000028250000}"/>
    <cellStyle name="Normal 6 2 7 6 4" xfId="40736" xr:uid="{00000000-0005-0000-0000-000029250000}"/>
    <cellStyle name="Normal 6 2 7 7" xfId="3048" xr:uid="{00000000-0005-0000-0000-00002A250000}"/>
    <cellStyle name="Normal 6 2 7 7 2" xfId="11721" xr:uid="{00000000-0005-0000-0000-00002B250000}"/>
    <cellStyle name="Normal 6 2 7 7 2 2" xfId="29074" xr:uid="{00000000-0005-0000-0000-00002C250000}"/>
    <cellStyle name="Normal 6 2 7 7 2 3" xfId="46420" xr:uid="{00000000-0005-0000-0000-00002D250000}"/>
    <cellStyle name="Normal 6 2 7 7 3" xfId="20401" xr:uid="{00000000-0005-0000-0000-00002E250000}"/>
    <cellStyle name="Normal 6 2 7 7 4" xfId="37747" xr:uid="{00000000-0005-0000-0000-00002F250000}"/>
    <cellStyle name="Normal 6 2 7 8" xfId="8928" xr:uid="{00000000-0005-0000-0000-000030250000}"/>
    <cellStyle name="Normal 6 2 7 8 2" xfId="26281" xr:uid="{00000000-0005-0000-0000-000031250000}"/>
    <cellStyle name="Normal 6 2 7 8 3" xfId="43627" xr:uid="{00000000-0005-0000-0000-000032250000}"/>
    <cellStyle name="Normal 6 2 7 9" xfId="17608" xr:uid="{00000000-0005-0000-0000-000033250000}"/>
    <cellStyle name="Normal 6 2 8" xfId="108" xr:uid="{00000000-0005-0000-0000-000034250000}"/>
    <cellStyle name="Normal 6 2 8 10" xfId="34807" xr:uid="{00000000-0005-0000-0000-000035250000}"/>
    <cellStyle name="Normal 6 2 8 2" xfId="843" xr:uid="{00000000-0005-0000-0000-000036250000}"/>
    <cellStyle name="Normal 6 2 8 2 2" xfId="2656" xr:uid="{00000000-0005-0000-0000-000037250000}"/>
    <cellStyle name="Normal 6 2 8 2 2 2" xfId="8438" xr:uid="{00000000-0005-0000-0000-000038250000}"/>
    <cellStyle name="Normal 6 2 8 2 2 2 2" xfId="17111" xr:uid="{00000000-0005-0000-0000-000039250000}"/>
    <cellStyle name="Normal 6 2 8 2 2 2 2 2" xfId="34464" xr:uid="{00000000-0005-0000-0000-00003A250000}"/>
    <cellStyle name="Normal 6 2 8 2 2 2 2 3" xfId="51810" xr:uid="{00000000-0005-0000-0000-00003B250000}"/>
    <cellStyle name="Normal 6 2 8 2 2 2 3" xfId="25791" xr:uid="{00000000-0005-0000-0000-00003C250000}"/>
    <cellStyle name="Normal 6 2 8 2 2 2 4" xfId="43137" xr:uid="{00000000-0005-0000-0000-00003D250000}"/>
    <cellStyle name="Normal 6 2 8 2 2 3" xfId="4469" xr:uid="{00000000-0005-0000-0000-00003E250000}"/>
    <cellStyle name="Normal 6 2 8 2 2 3 2" xfId="13142" xr:uid="{00000000-0005-0000-0000-00003F250000}"/>
    <cellStyle name="Normal 6 2 8 2 2 3 2 2" xfId="30495" xr:uid="{00000000-0005-0000-0000-000040250000}"/>
    <cellStyle name="Normal 6 2 8 2 2 3 2 3" xfId="47841" xr:uid="{00000000-0005-0000-0000-000041250000}"/>
    <cellStyle name="Normal 6 2 8 2 2 3 3" xfId="21822" xr:uid="{00000000-0005-0000-0000-000042250000}"/>
    <cellStyle name="Normal 6 2 8 2 2 3 4" xfId="39168" xr:uid="{00000000-0005-0000-0000-000043250000}"/>
    <cellStyle name="Normal 6 2 8 2 2 4" xfId="11329" xr:uid="{00000000-0005-0000-0000-000044250000}"/>
    <cellStyle name="Normal 6 2 8 2 2 4 2" xfId="28682" xr:uid="{00000000-0005-0000-0000-000045250000}"/>
    <cellStyle name="Normal 6 2 8 2 2 4 3" xfId="46028" xr:uid="{00000000-0005-0000-0000-000046250000}"/>
    <cellStyle name="Normal 6 2 8 2 2 5" xfId="20009" xr:uid="{00000000-0005-0000-0000-000047250000}"/>
    <cellStyle name="Normal 6 2 8 2 2 6" xfId="37355" xr:uid="{00000000-0005-0000-0000-000048250000}"/>
    <cellStyle name="Normal 6 2 8 2 3" xfId="1578" xr:uid="{00000000-0005-0000-0000-000049250000}"/>
    <cellStyle name="Normal 6 2 8 2 3 2" xfId="7360" xr:uid="{00000000-0005-0000-0000-00004A250000}"/>
    <cellStyle name="Normal 6 2 8 2 3 2 2" xfId="16033" xr:uid="{00000000-0005-0000-0000-00004B250000}"/>
    <cellStyle name="Normal 6 2 8 2 3 2 2 2" xfId="33386" xr:uid="{00000000-0005-0000-0000-00004C250000}"/>
    <cellStyle name="Normal 6 2 8 2 3 2 2 3" xfId="50732" xr:uid="{00000000-0005-0000-0000-00004D250000}"/>
    <cellStyle name="Normal 6 2 8 2 3 2 3" xfId="24713" xr:uid="{00000000-0005-0000-0000-00004E250000}"/>
    <cellStyle name="Normal 6 2 8 2 3 2 4" xfId="42059" xr:uid="{00000000-0005-0000-0000-00004F250000}"/>
    <cellStyle name="Normal 6 2 8 2 3 3" xfId="5204" xr:uid="{00000000-0005-0000-0000-000050250000}"/>
    <cellStyle name="Normal 6 2 8 2 3 3 2" xfId="13877" xr:uid="{00000000-0005-0000-0000-000051250000}"/>
    <cellStyle name="Normal 6 2 8 2 3 3 2 2" xfId="31230" xr:uid="{00000000-0005-0000-0000-000052250000}"/>
    <cellStyle name="Normal 6 2 8 2 3 3 2 3" xfId="48576" xr:uid="{00000000-0005-0000-0000-000053250000}"/>
    <cellStyle name="Normal 6 2 8 2 3 3 3" xfId="22557" xr:uid="{00000000-0005-0000-0000-000054250000}"/>
    <cellStyle name="Normal 6 2 8 2 3 3 4" xfId="39903" xr:uid="{00000000-0005-0000-0000-000055250000}"/>
    <cellStyle name="Normal 6 2 8 2 3 4" xfId="10251" xr:uid="{00000000-0005-0000-0000-000056250000}"/>
    <cellStyle name="Normal 6 2 8 2 3 4 2" xfId="27604" xr:uid="{00000000-0005-0000-0000-000057250000}"/>
    <cellStyle name="Normal 6 2 8 2 3 4 3" xfId="44950" xr:uid="{00000000-0005-0000-0000-000058250000}"/>
    <cellStyle name="Normal 6 2 8 2 3 5" xfId="18931" xr:uid="{00000000-0005-0000-0000-000059250000}"/>
    <cellStyle name="Normal 6 2 8 2 3 6" xfId="36277" xr:uid="{00000000-0005-0000-0000-00005A250000}"/>
    <cellStyle name="Normal 6 2 8 2 4" xfId="6625" xr:uid="{00000000-0005-0000-0000-00005B250000}"/>
    <cellStyle name="Normal 6 2 8 2 4 2" xfId="15298" xr:uid="{00000000-0005-0000-0000-00005C250000}"/>
    <cellStyle name="Normal 6 2 8 2 4 2 2" xfId="32651" xr:uid="{00000000-0005-0000-0000-00005D250000}"/>
    <cellStyle name="Normal 6 2 8 2 4 2 3" xfId="49997" xr:uid="{00000000-0005-0000-0000-00005E250000}"/>
    <cellStyle name="Normal 6 2 8 2 4 3" xfId="23978" xr:uid="{00000000-0005-0000-0000-00005F250000}"/>
    <cellStyle name="Normal 6 2 8 2 4 4" xfId="41324" xr:uid="{00000000-0005-0000-0000-000060250000}"/>
    <cellStyle name="Normal 6 2 8 2 5" xfId="3391" xr:uid="{00000000-0005-0000-0000-000061250000}"/>
    <cellStyle name="Normal 6 2 8 2 5 2" xfId="12064" xr:uid="{00000000-0005-0000-0000-000062250000}"/>
    <cellStyle name="Normal 6 2 8 2 5 2 2" xfId="29417" xr:uid="{00000000-0005-0000-0000-000063250000}"/>
    <cellStyle name="Normal 6 2 8 2 5 2 3" xfId="46763" xr:uid="{00000000-0005-0000-0000-000064250000}"/>
    <cellStyle name="Normal 6 2 8 2 5 3" xfId="20744" xr:uid="{00000000-0005-0000-0000-000065250000}"/>
    <cellStyle name="Normal 6 2 8 2 5 4" xfId="38090" xr:uid="{00000000-0005-0000-0000-000066250000}"/>
    <cellStyle name="Normal 6 2 8 2 6" xfId="9516" xr:uid="{00000000-0005-0000-0000-000067250000}"/>
    <cellStyle name="Normal 6 2 8 2 6 2" xfId="26869" xr:uid="{00000000-0005-0000-0000-000068250000}"/>
    <cellStyle name="Normal 6 2 8 2 6 3" xfId="44215" xr:uid="{00000000-0005-0000-0000-000069250000}"/>
    <cellStyle name="Normal 6 2 8 2 7" xfId="18196" xr:uid="{00000000-0005-0000-0000-00006A250000}"/>
    <cellStyle name="Normal 6 2 8 2 8" xfId="35542" xr:uid="{00000000-0005-0000-0000-00006B250000}"/>
    <cellStyle name="Normal 6 2 8 3" xfId="598" xr:uid="{00000000-0005-0000-0000-00006C250000}"/>
    <cellStyle name="Normal 6 2 8 3 2" xfId="2411" xr:uid="{00000000-0005-0000-0000-00006D250000}"/>
    <cellStyle name="Normal 6 2 8 3 2 2" xfId="8193" xr:uid="{00000000-0005-0000-0000-00006E250000}"/>
    <cellStyle name="Normal 6 2 8 3 2 2 2" xfId="16866" xr:uid="{00000000-0005-0000-0000-00006F250000}"/>
    <cellStyle name="Normal 6 2 8 3 2 2 2 2" xfId="34219" xr:uid="{00000000-0005-0000-0000-000070250000}"/>
    <cellStyle name="Normal 6 2 8 3 2 2 2 3" xfId="51565" xr:uid="{00000000-0005-0000-0000-000071250000}"/>
    <cellStyle name="Normal 6 2 8 3 2 2 3" xfId="25546" xr:uid="{00000000-0005-0000-0000-000072250000}"/>
    <cellStyle name="Normal 6 2 8 3 2 2 4" xfId="42892" xr:uid="{00000000-0005-0000-0000-000073250000}"/>
    <cellStyle name="Normal 6 2 8 3 2 3" xfId="5694" xr:uid="{00000000-0005-0000-0000-000074250000}"/>
    <cellStyle name="Normal 6 2 8 3 2 3 2" xfId="14367" xr:uid="{00000000-0005-0000-0000-000075250000}"/>
    <cellStyle name="Normal 6 2 8 3 2 3 2 2" xfId="31720" xr:uid="{00000000-0005-0000-0000-000076250000}"/>
    <cellStyle name="Normal 6 2 8 3 2 3 2 3" xfId="49066" xr:uid="{00000000-0005-0000-0000-000077250000}"/>
    <cellStyle name="Normal 6 2 8 3 2 3 3" xfId="23047" xr:uid="{00000000-0005-0000-0000-000078250000}"/>
    <cellStyle name="Normal 6 2 8 3 2 3 4" xfId="40393" xr:uid="{00000000-0005-0000-0000-000079250000}"/>
    <cellStyle name="Normal 6 2 8 3 2 4" xfId="11084" xr:uid="{00000000-0005-0000-0000-00007A250000}"/>
    <cellStyle name="Normal 6 2 8 3 2 4 2" xfId="28437" xr:uid="{00000000-0005-0000-0000-00007B250000}"/>
    <cellStyle name="Normal 6 2 8 3 2 4 3" xfId="45783" xr:uid="{00000000-0005-0000-0000-00007C250000}"/>
    <cellStyle name="Normal 6 2 8 3 2 5" xfId="19764" xr:uid="{00000000-0005-0000-0000-00007D250000}"/>
    <cellStyle name="Normal 6 2 8 3 2 6" xfId="37110" xr:uid="{00000000-0005-0000-0000-00007E250000}"/>
    <cellStyle name="Normal 6 2 8 3 3" xfId="6380" xr:uid="{00000000-0005-0000-0000-00007F250000}"/>
    <cellStyle name="Normal 6 2 8 3 3 2" xfId="15053" xr:uid="{00000000-0005-0000-0000-000080250000}"/>
    <cellStyle name="Normal 6 2 8 3 3 2 2" xfId="32406" xr:uid="{00000000-0005-0000-0000-000081250000}"/>
    <cellStyle name="Normal 6 2 8 3 3 2 3" xfId="49752" xr:uid="{00000000-0005-0000-0000-000082250000}"/>
    <cellStyle name="Normal 6 2 8 3 3 3" xfId="23733" xr:uid="{00000000-0005-0000-0000-000083250000}"/>
    <cellStyle name="Normal 6 2 8 3 3 4" xfId="41079" xr:uid="{00000000-0005-0000-0000-000084250000}"/>
    <cellStyle name="Normal 6 2 8 3 4" xfId="4224" xr:uid="{00000000-0005-0000-0000-000085250000}"/>
    <cellStyle name="Normal 6 2 8 3 4 2" xfId="12897" xr:uid="{00000000-0005-0000-0000-000086250000}"/>
    <cellStyle name="Normal 6 2 8 3 4 2 2" xfId="30250" xr:uid="{00000000-0005-0000-0000-000087250000}"/>
    <cellStyle name="Normal 6 2 8 3 4 2 3" xfId="47596" xr:uid="{00000000-0005-0000-0000-000088250000}"/>
    <cellStyle name="Normal 6 2 8 3 4 3" xfId="21577" xr:uid="{00000000-0005-0000-0000-000089250000}"/>
    <cellStyle name="Normal 6 2 8 3 4 4" xfId="38923" xr:uid="{00000000-0005-0000-0000-00008A250000}"/>
    <cellStyle name="Normal 6 2 8 3 5" xfId="9271" xr:uid="{00000000-0005-0000-0000-00008B250000}"/>
    <cellStyle name="Normal 6 2 8 3 5 2" xfId="26624" xr:uid="{00000000-0005-0000-0000-00008C250000}"/>
    <cellStyle name="Normal 6 2 8 3 5 3" xfId="43970" xr:uid="{00000000-0005-0000-0000-00008D250000}"/>
    <cellStyle name="Normal 6 2 8 3 6" xfId="17951" xr:uid="{00000000-0005-0000-0000-00008E250000}"/>
    <cellStyle name="Normal 6 2 8 3 7" xfId="35297" xr:uid="{00000000-0005-0000-0000-00008F250000}"/>
    <cellStyle name="Normal 6 2 8 4" xfId="1921" xr:uid="{00000000-0005-0000-0000-000090250000}"/>
    <cellStyle name="Normal 6 2 8 4 2" xfId="7703" xr:uid="{00000000-0005-0000-0000-000091250000}"/>
    <cellStyle name="Normal 6 2 8 4 2 2" xfId="16376" xr:uid="{00000000-0005-0000-0000-000092250000}"/>
    <cellStyle name="Normal 6 2 8 4 2 2 2" xfId="33729" xr:uid="{00000000-0005-0000-0000-000093250000}"/>
    <cellStyle name="Normal 6 2 8 4 2 2 3" xfId="51075" xr:uid="{00000000-0005-0000-0000-000094250000}"/>
    <cellStyle name="Normal 6 2 8 4 2 3" xfId="25056" xr:uid="{00000000-0005-0000-0000-000095250000}"/>
    <cellStyle name="Normal 6 2 8 4 2 4" xfId="42402" xr:uid="{00000000-0005-0000-0000-000096250000}"/>
    <cellStyle name="Normal 6 2 8 4 3" xfId="3734" xr:uid="{00000000-0005-0000-0000-000097250000}"/>
    <cellStyle name="Normal 6 2 8 4 3 2" xfId="12407" xr:uid="{00000000-0005-0000-0000-000098250000}"/>
    <cellStyle name="Normal 6 2 8 4 3 2 2" xfId="29760" xr:uid="{00000000-0005-0000-0000-000099250000}"/>
    <cellStyle name="Normal 6 2 8 4 3 2 3" xfId="47106" xr:uid="{00000000-0005-0000-0000-00009A250000}"/>
    <cellStyle name="Normal 6 2 8 4 3 3" xfId="21087" xr:uid="{00000000-0005-0000-0000-00009B250000}"/>
    <cellStyle name="Normal 6 2 8 4 3 4" xfId="38433" xr:uid="{00000000-0005-0000-0000-00009C250000}"/>
    <cellStyle name="Normal 6 2 8 4 4" xfId="10594" xr:uid="{00000000-0005-0000-0000-00009D250000}"/>
    <cellStyle name="Normal 6 2 8 4 4 2" xfId="27947" xr:uid="{00000000-0005-0000-0000-00009E250000}"/>
    <cellStyle name="Normal 6 2 8 4 4 3" xfId="45293" xr:uid="{00000000-0005-0000-0000-00009F250000}"/>
    <cellStyle name="Normal 6 2 8 4 5" xfId="19274" xr:uid="{00000000-0005-0000-0000-0000A0250000}"/>
    <cellStyle name="Normal 6 2 8 4 6" xfId="36620" xr:uid="{00000000-0005-0000-0000-0000A1250000}"/>
    <cellStyle name="Normal 6 2 8 5" xfId="1333" xr:uid="{00000000-0005-0000-0000-0000A2250000}"/>
    <cellStyle name="Normal 6 2 8 5 2" xfId="7115" xr:uid="{00000000-0005-0000-0000-0000A3250000}"/>
    <cellStyle name="Normal 6 2 8 5 2 2" xfId="15788" xr:uid="{00000000-0005-0000-0000-0000A4250000}"/>
    <cellStyle name="Normal 6 2 8 5 2 2 2" xfId="33141" xr:uid="{00000000-0005-0000-0000-0000A5250000}"/>
    <cellStyle name="Normal 6 2 8 5 2 2 3" xfId="50487" xr:uid="{00000000-0005-0000-0000-0000A6250000}"/>
    <cellStyle name="Normal 6 2 8 5 2 3" xfId="24468" xr:uid="{00000000-0005-0000-0000-0000A7250000}"/>
    <cellStyle name="Normal 6 2 8 5 2 4" xfId="41814" xr:uid="{00000000-0005-0000-0000-0000A8250000}"/>
    <cellStyle name="Normal 6 2 8 5 3" xfId="4959" xr:uid="{00000000-0005-0000-0000-0000A9250000}"/>
    <cellStyle name="Normal 6 2 8 5 3 2" xfId="13632" xr:uid="{00000000-0005-0000-0000-0000AA250000}"/>
    <cellStyle name="Normal 6 2 8 5 3 2 2" xfId="30985" xr:uid="{00000000-0005-0000-0000-0000AB250000}"/>
    <cellStyle name="Normal 6 2 8 5 3 2 3" xfId="48331" xr:uid="{00000000-0005-0000-0000-0000AC250000}"/>
    <cellStyle name="Normal 6 2 8 5 3 3" xfId="22312" xr:uid="{00000000-0005-0000-0000-0000AD250000}"/>
    <cellStyle name="Normal 6 2 8 5 3 4" xfId="39658" xr:uid="{00000000-0005-0000-0000-0000AE250000}"/>
    <cellStyle name="Normal 6 2 8 5 4" xfId="10006" xr:uid="{00000000-0005-0000-0000-0000AF250000}"/>
    <cellStyle name="Normal 6 2 8 5 4 2" xfId="27359" xr:uid="{00000000-0005-0000-0000-0000B0250000}"/>
    <cellStyle name="Normal 6 2 8 5 4 3" xfId="44705" xr:uid="{00000000-0005-0000-0000-0000B1250000}"/>
    <cellStyle name="Normal 6 2 8 5 5" xfId="18686" xr:uid="{00000000-0005-0000-0000-0000B2250000}"/>
    <cellStyle name="Normal 6 2 8 5 6" xfId="36032" xr:uid="{00000000-0005-0000-0000-0000B3250000}"/>
    <cellStyle name="Normal 6 2 8 6" xfId="5890" xr:uid="{00000000-0005-0000-0000-0000B4250000}"/>
    <cellStyle name="Normal 6 2 8 6 2" xfId="14563" xr:uid="{00000000-0005-0000-0000-0000B5250000}"/>
    <cellStyle name="Normal 6 2 8 6 2 2" xfId="31916" xr:uid="{00000000-0005-0000-0000-0000B6250000}"/>
    <cellStyle name="Normal 6 2 8 6 2 3" xfId="49262" xr:uid="{00000000-0005-0000-0000-0000B7250000}"/>
    <cellStyle name="Normal 6 2 8 6 3" xfId="23243" xr:uid="{00000000-0005-0000-0000-0000B8250000}"/>
    <cellStyle name="Normal 6 2 8 6 4" xfId="40589" xr:uid="{00000000-0005-0000-0000-0000B9250000}"/>
    <cellStyle name="Normal 6 2 8 7" xfId="3146" xr:uid="{00000000-0005-0000-0000-0000BA250000}"/>
    <cellStyle name="Normal 6 2 8 7 2" xfId="11819" xr:uid="{00000000-0005-0000-0000-0000BB250000}"/>
    <cellStyle name="Normal 6 2 8 7 2 2" xfId="29172" xr:uid="{00000000-0005-0000-0000-0000BC250000}"/>
    <cellStyle name="Normal 6 2 8 7 2 3" xfId="46518" xr:uid="{00000000-0005-0000-0000-0000BD250000}"/>
    <cellStyle name="Normal 6 2 8 7 3" xfId="20499" xr:uid="{00000000-0005-0000-0000-0000BE250000}"/>
    <cellStyle name="Normal 6 2 8 7 4" xfId="37845" xr:uid="{00000000-0005-0000-0000-0000BF250000}"/>
    <cellStyle name="Normal 6 2 8 8" xfId="8781" xr:uid="{00000000-0005-0000-0000-0000C0250000}"/>
    <cellStyle name="Normal 6 2 8 8 2" xfId="26134" xr:uid="{00000000-0005-0000-0000-0000C1250000}"/>
    <cellStyle name="Normal 6 2 8 8 3" xfId="43480" xr:uid="{00000000-0005-0000-0000-0000C2250000}"/>
    <cellStyle name="Normal 6 2 8 9" xfId="17461" xr:uid="{00000000-0005-0000-0000-0000C3250000}"/>
    <cellStyle name="Normal 6 2 9" xfId="745" xr:uid="{00000000-0005-0000-0000-0000C4250000}"/>
    <cellStyle name="Normal 6 2 9 2" xfId="2558" xr:uid="{00000000-0005-0000-0000-0000C5250000}"/>
    <cellStyle name="Normal 6 2 9 2 2" xfId="8340" xr:uid="{00000000-0005-0000-0000-0000C6250000}"/>
    <cellStyle name="Normal 6 2 9 2 2 2" xfId="17013" xr:uid="{00000000-0005-0000-0000-0000C7250000}"/>
    <cellStyle name="Normal 6 2 9 2 2 2 2" xfId="34366" xr:uid="{00000000-0005-0000-0000-0000C8250000}"/>
    <cellStyle name="Normal 6 2 9 2 2 2 3" xfId="51712" xr:uid="{00000000-0005-0000-0000-0000C9250000}"/>
    <cellStyle name="Normal 6 2 9 2 2 3" xfId="25693" xr:uid="{00000000-0005-0000-0000-0000CA250000}"/>
    <cellStyle name="Normal 6 2 9 2 2 4" xfId="43039" xr:uid="{00000000-0005-0000-0000-0000CB250000}"/>
    <cellStyle name="Normal 6 2 9 2 3" xfId="4371" xr:uid="{00000000-0005-0000-0000-0000CC250000}"/>
    <cellStyle name="Normal 6 2 9 2 3 2" xfId="13044" xr:uid="{00000000-0005-0000-0000-0000CD250000}"/>
    <cellStyle name="Normal 6 2 9 2 3 2 2" xfId="30397" xr:uid="{00000000-0005-0000-0000-0000CE250000}"/>
    <cellStyle name="Normal 6 2 9 2 3 2 3" xfId="47743" xr:uid="{00000000-0005-0000-0000-0000CF250000}"/>
    <cellStyle name="Normal 6 2 9 2 3 3" xfId="21724" xr:uid="{00000000-0005-0000-0000-0000D0250000}"/>
    <cellStyle name="Normal 6 2 9 2 3 4" xfId="39070" xr:uid="{00000000-0005-0000-0000-0000D1250000}"/>
    <cellStyle name="Normal 6 2 9 2 4" xfId="11231" xr:uid="{00000000-0005-0000-0000-0000D2250000}"/>
    <cellStyle name="Normal 6 2 9 2 4 2" xfId="28584" xr:uid="{00000000-0005-0000-0000-0000D3250000}"/>
    <cellStyle name="Normal 6 2 9 2 4 3" xfId="45930" xr:uid="{00000000-0005-0000-0000-0000D4250000}"/>
    <cellStyle name="Normal 6 2 9 2 5" xfId="19911" xr:uid="{00000000-0005-0000-0000-0000D5250000}"/>
    <cellStyle name="Normal 6 2 9 2 6" xfId="37257" xr:uid="{00000000-0005-0000-0000-0000D6250000}"/>
    <cellStyle name="Normal 6 2 9 3" xfId="1480" xr:uid="{00000000-0005-0000-0000-0000D7250000}"/>
    <cellStyle name="Normal 6 2 9 3 2" xfId="7262" xr:uid="{00000000-0005-0000-0000-0000D8250000}"/>
    <cellStyle name="Normal 6 2 9 3 2 2" xfId="15935" xr:uid="{00000000-0005-0000-0000-0000D9250000}"/>
    <cellStyle name="Normal 6 2 9 3 2 2 2" xfId="33288" xr:uid="{00000000-0005-0000-0000-0000DA250000}"/>
    <cellStyle name="Normal 6 2 9 3 2 2 3" xfId="50634" xr:uid="{00000000-0005-0000-0000-0000DB250000}"/>
    <cellStyle name="Normal 6 2 9 3 2 3" xfId="24615" xr:uid="{00000000-0005-0000-0000-0000DC250000}"/>
    <cellStyle name="Normal 6 2 9 3 2 4" xfId="41961" xr:uid="{00000000-0005-0000-0000-0000DD250000}"/>
    <cellStyle name="Normal 6 2 9 3 3" xfId="5106" xr:uid="{00000000-0005-0000-0000-0000DE250000}"/>
    <cellStyle name="Normal 6 2 9 3 3 2" xfId="13779" xr:uid="{00000000-0005-0000-0000-0000DF250000}"/>
    <cellStyle name="Normal 6 2 9 3 3 2 2" xfId="31132" xr:uid="{00000000-0005-0000-0000-0000E0250000}"/>
    <cellStyle name="Normal 6 2 9 3 3 2 3" xfId="48478" xr:uid="{00000000-0005-0000-0000-0000E1250000}"/>
    <cellStyle name="Normal 6 2 9 3 3 3" xfId="22459" xr:uid="{00000000-0005-0000-0000-0000E2250000}"/>
    <cellStyle name="Normal 6 2 9 3 3 4" xfId="39805" xr:uid="{00000000-0005-0000-0000-0000E3250000}"/>
    <cellStyle name="Normal 6 2 9 3 4" xfId="10153" xr:uid="{00000000-0005-0000-0000-0000E4250000}"/>
    <cellStyle name="Normal 6 2 9 3 4 2" xfId="27506" xr:uid="{00000000-0005-0000-0000-0000E5250000}"/>
    <cellStyle name="Normal 6 2 9 3 4 3" xfId="44852" xr:uid="{00000000-0005-0000-0000-0000E6250000}"/>
    <cellStyle name="Normal 6 2 9 3 5" xfId="18833" xr:uid="{00000000-0005-0000-0000-0000E7250000}"/>
    <cellStyle name="Normal 6 2 9 3 6" xfId="36179" xr:uid="{00000000-0005-0000-0000-0000E8250000}"/>
    <cellStyle name="Normal 6 2 9 4" xfId="6527" xr:uid="{00000000-0005-0000-0000-0000E9250000}"/>
    <cellStyle name="Normal 6 2 9 4 2" xfId="15200" xr:uid="{00000000-0005-0000-0000-0000EA250000}"/>
    <cellStyle name="Normal 6 2 9 4 2 2" xfId="32553" xr:uid="{00000000-0005-0000-0000-0000EB250000}"/>
    <cellStyle name="Normal 6 2 9 4 2 3" xfId="49899" xr:uid="{00000000-0005-0000-0000-0000EC250000}"/>
    <cellStyle name="Normal 6 2 9 4 3" xfId="23880" xr:uid="{00000000-0005-0000-0000-0000ED250000}"/>
    <cellStyle name="Normal 6 2 9 4 4" xfId="41226" xr:uid="{00000000-0005-0000-0000-0000EE250000}"/>
    <cellStyle name="Normal 6 2 9 5" xfId="3293" xr:uid="{00000000-0005-0000-0000-0000EF250000}"/>
    <cellStyle name="Normal 6 2 9 5 2" xfId="11966" xr:uid="{00000000-0005-0000-0000-0000F0250000}"/>
    <cellStyle name="Normal 6 2 9 5 2 2" xfId="29319" xr:uid="{00000000-0005-0000-0000-0000F1250000}"/>
    <cellStyle name="Normal 6 2 9 5 2 3" xfId="46665" xr:uid="{00000000-0005-0000-0000-0000F2250000}"/>
    <cellStyle name="Normal 6 2 9 5 3" xfId="20646" xr:uid="{00000000-0005-0000-0000-0000F3250000}"/>
    <cellStyle name="Normal 6 2 9 5 4" xfId="37992" xr:uid="{00000000-0005-0000-0000-0000F4250000}"/>
    <cellStyle name="Normal 6 2 9 6" xfId="9418" xr:uid="{00000000-0005-0000-0000-0000F5250000}"/>
    <cellStyle name="Normal 6 2 9 6 2" xfId="26771" xr:uid="{00000000-0005-0000-0000-0000F6250000}"/>
    <cellStyle name="Normal 6 2 9 6 3" xfId="44117" xr:uid="{00000000-0005-0000-0000-0000F7250000}"/>
    <cellStyle name="Normal 6 2 9 7" xfId="18098" xr:uid="{00000000-0005-0000-0000-0000F8250000}"/>
    <cellStyle name="Normal 6 2 9 8" xfId="35444" xr:uid="{00000000-0005-0000-0000-0000F9250000}"/>
    <cellStyle name="Normal 6 3" xfId="15" xr:uid="{00000000-0005-0000-0000-0000FA250000}"/>
    <cellStyle name="Normal 6 3 10" xfId="1829" xr:uid="{00000000-0005-0000-0000-0000FB250000}"/>
    <cellStyle name="Normal 6 3 10 2" xfId="7611" xr:uid="{00000000-0005-0000-0000-0000FC250000}"/>
    <cellStyle name="Normal 6 3 10 2 2" xfId="16284" xr:uid="{00000000-0005-0000-0000-0000FD250000}"/>
    <cellStyle name="Normal 6 3 10 2 2 2" xfId="33637" xr:uid="{00000000-0005-0000-0000-0000FE250000}"/>
    <cellStyle name="Normal 6 3 10 2 2 3" xfId="50983" xr:uid="{00000000-0005-0000-0000-0000FF250000}"/>
    <cellStyle name="Normal 6 3 10 2 3" xfId="24964" xr:uid="{00000000-0005-0000-0000-000000260000}"/>
    <cellStyle name="Normal 6 3 10 2 4" xfId="42310" xr:uid="{00000000-0005-0000-0000-000001260000}"/>
    <cellStyle name="Normal 6 3 10 3" xfId="3642" xr:uid="{00000000-0005-0000-0000-000002260000}"/>
    <cellStyle name="Normal 6 3 10 3 2" xfId="12315" xr:uid="{00000000-0005-0000-0000-000003260000}"/>
    <cellStyle name="Normal 6 3 10 3 2 2" xfId="29668" xr:uid="{00000000-0005-0000-0000-000004260000}"/>
    <cellStyle name="Normal 6 3 10 3 2 3" xfId="47014" xr:uid="{00000000-0005-0000-0000-000005260000}"/>
    <cellStyle name="Normal 6 3 10 3 3" xfId="20995" xr:uid="{00000000-0005-0000-0000-000006260000}"/>
    <cellStyle name="Normal 6 3 10 3 4" xfId="38341" xr:uid="{00000000-0005-0000-0000-000007260000}"/>
    <cellStyle name="Normal 6 3 10 4" xfId="10502" xr:uid="{00000000-0005-0000-0000-000008260000}"/>
    <cellStyle name="Normal 6 3 10 4 2" xfId="27855" xr:uid="{00000000-0005-0000-0000-000009260000}"/>
    <cellStyle name="Normal 6 3 10 4 3" xfId="45201" xr:uid="{00000000-0005-0000-0000-00000A260000}"/>
    <cellStyle name="Normal 6 3 10 5" xfId="19182" xr:uid="{00000000-0005-0000-0000-00000B260000}"/>
    <cellStyle name="Normal 6 3 10 6" xfId="36528" xr:uid="{00000000-0005-0000-0000-00000C260000}"/>
    <cellStyle name="Normal 6 3 11" xfId="1094" xr:uid="{00000000-0005-0000-0000-00000D260000}"/>
    <cellStyle name="Normal 6 3 11 2" xfId="6876" xr:uid="{00000000-0005-0000-0000-00000E260000}"/>
    <cellStyle name="Normal 6 3 11 2 2" xfId="15549" xr:uid="{00000000-0005-0000-0000-00000F260000}"/>
    <cellStyle name="Normal 6 3 11 2 2 2" xfId="32902" xr:uid="{00000000-0005-0000-0000-000010260000}"/>
    <cellStyle name="Normal 6 3 11 2 2 3" xfId="50248" xr:uid="{00000000-0005-0000-0000-000011260000}"/>
    <cellStyle name="Normal 6 3 11 2 3" xfId="24229" xr:uid="{00000000-0005-0000-0000-000012260000}"/>
    <cellStyle name="Normal 6 3 11 2 4" xfId="41575" xr:uid="{00000000-0005-0000-0000-000013260000}"/>
    <cellStyle name="Normal 6 3 11 3" xfId="4720" xr:uid="{00000000-0005-0000-0000-000014260000}"/>
    <cellStyle name="Normal 6 3 11 3 2" xfId="13393" xr:uid="{00000000-0005-0000-0000-000015260000}"/>
    <cellStyle name="Normal 6 3 11 3 2 2" xfId="30746" xr:uid="{00000000-0005-0000-0000-000016260000}"/>
    <cellStyle name="Normal 6 3 11 3 2 3" xfId="48092" xr:uid="{00000000-0005-0000-0000-000017260000}"/>
    <cellStyle name="Normal 6 3 11 3 3" xfId="22073" xr:uid="{00000000-0005-0000-0000-000018260000}"/>
    <cellStyle name="Normal 6 3 11 3 4" xfId="39419" xr:uid="{00000000-0005-0000-0000-000019260000}"/>
    <cellStyle name="Normal 6 3 11 4" xfId="9767" xr:uid="{00000000-0005-0000-0000-00001A260000}"/>
    <cellStyle name="Normal 6 3 11 4 2" xfId="27120" xr:uid="{00000000-0005-0000-0000-00001B260000}"/>
    <cellStyle name="Normal 6 3 11 4 3" xfId="44466" xr:uid="{00000000-0005-0000-0000-00001C260000}"/>
    <cellStyle name="Normal 6 3 11 5" xfId="18447" xr:uid="{00000000-0005-0000-0000-00001D260000}"/>
    <cellStyle name="Normal 6 3 11 6" xfId="35793" xr:uid="{00000000-0005-0000-0000-00001E260000}"/>
    <cellStyle name="Normal 6 3 12" xfId="5798" xr:uid="{00000000-0005-0000-0000-00001F260000}"/>
    <cellStyle name="Normal 6 3 12 2" xfId="14471" xr:uid="{00000000-0005-0000-0000-000020260000}"/>
    <cellStyle name="Normal 6 3 12 2 2" xfId="31824" xr:uid="{00000000-0005-0000-0000-000021260000}"/>
    <cellStyle name="Normal 6 3 12 2 3" xfId="49170" xr:uid="{00000000-0005-0000-0000-000022260000}"/>
    <cellStyle name="Normal 6 3 12 3" xfId="23151" xr:uid="{00000000-0005-0000-0000-000023260000}"/>
    <cellStyle name="Normal 6 3 12 4" xfId="40497" xr:uid="{00000000-0005-0000-0000-000024260000}"/>
    <cellStyle name="Normal 6 3 13" xfId="2907" xr:uid="{00000000-0005-0000-0000-000025260000}"/>
    <cellStyle name="Normal 6 3 13 2" xfId="11580" xr:uid="{00000000-0005-0000-0000-000026260000}"/>
    <cellStyle name="Normal 6 3 13 2 2" xfId="28933" xr:uid="{00000000-0005-0000-0000-000027260000}"/>
    <cellStyle name="Normal 6 3 13 2 3" xfId="46279" xr:uid="{00000000-0005-0000-0000-000028260000}"/>
    <cellStyle name="Normal 6 3 13 3" xfId="20260" xr:uid="{00000000-0005-0000-0000-000029260000}"/>
    <cellStyle name="Normal 6 3 13 4" xfId="37606" xr:uid="{00000000-0005-0000-0000-00002A260000}"/>
    <cellStyle name="Normal 6 3 14" xfId="8689" xr:uid="{00000000-0005-0000-0000-00002B260000}"/>
    <cellStyle name="Normal 6 3 14 2" xfId="26042" xr:uid="{00000000-0005-0000-0000-00002C260000}"/>
    <cellStyle name="Normal 6 3 14 3" xfId="43388" xr:uid="{00000000-0005-0000-0000-00002D260000}"/>
    <cellStyle name="Normal 6 3 15" xfId="17370" xr:uid="{00000000-0005-0000-0000-00002E260000}"/>
    <cellStyle name="Normal 6 3 16" xfId="34715" xr:uid="{00000000-0005-0000-0000-00002F260000}"/>
    <cellStyle name="Normal 6 3 2" xfId="27" xr:uid="{00000000-0005-0000-0000-000030260000}"/>
    <cellStyle name="Normal 6 3 2 10" xfId="1106" xr:uid="{00000000-0005-0000-0000-000031260000}"/>
    <cellStyle name="Normal 6 3 2 10 2" xfId="6888" xr:uid="{00000000-0005-0000-0000-000032260000}"/>
    <cellStyle name="Normal 6 3 2 10 2 2" xfId="15561" xr:uid="{00000000-0005-0000-0000-000033260000}"/>
    <cellStyle name="Normal 6 3 2 10 2 2 2" xfId="32914" xr:uid="{00000000-0005-0000-0000-000034260000}"/>
    <cellStyle name="Normal 6 3 2 10 2 2 3" xfId="50260" xr:uid="{00000000-0005-0000-0000-000035260000}"/>
    <cellStyle name="Normal 6 3 2 10 2 3" xfId="24241" xr:uid="{00000000-0005-0000-0000-000036260000}"/>
    <cellStyle name="Normal 6 3 2 10 2 4" xfId="41587" xr:uid="{00000000-0005-0000-0000-000037260000}"/>
    <cellStyle name="Normal 6 3 2 10 3" xfId="4732" xr:uid="{00000000-0005-0000-0000-000038260000}"/>
    <cellStyle name="Normal 6 3 2 10 3 2" xfId="13405" xr:uid="{00000000-0005-0000-0000-000039260000}"/>
    <cellStyle name="Normal 6 3 2 10 3 2 2" xfId="30758" xr:uid="{00000000-0005-0000-0000-00003A260000}"/>
    <cellStyle name="Normal 6 3 2 10 3 2 3" xfId="48104" xr:uid="{00000000-0005-0000-0000-00003B260000}"/>
    <cellStyle name="Normal 6 3 2 10 3 3" xfId="22085" xr:uid="{00000000-0005-0000-0000-00003C260000}"/>
    <cellStyle name="Normal 6 3 2 10 3 4" xfId="39431" xr:uid="{00000000-0005-0000-0000-00003D260000}"/>
    <cellStyle name="Normal 6 3 2 10 4" xfId="9779" xr:uid="{00000000-0005-0000-0000-00003E260000}"/>
    <cellStyle name="Normal 6 3 2 10 4 2" xfId="27132" xr:uid="{00000000-0005-0000-0000-00003F260000}"/>
    <cellStyle name="Normal 6 3 2 10 4 3" xfId="44478" xr:uid="{00000000-0005-0000-0000-000040260000}"/>
    <cellStyle name="Normal 6 3 2 10 5" xfId="18459" xr:uid="{00000000-0005-0000-0000-000041260000}"/>
    <cellStyle name="Normal 6 3 2 10 6" xfId="35805" xr:uid="{00000000-0005-0000-0000-000042260000}"/>
    <cellStyle name="Normal 6 3 2 11" xfId="5810" xr:uid="{00000000-0005-0000-0000-000043260000}"/>
    <cellStyle name="Normal 6 3 2 11 2" xfId="14483" xr:uid="{00000000-0005-0000-0000-000044260000}"/>
    <cellStyle name="Normal 6 3 2 11 2 2" xfId="31836" xr:uid="{00000000-0005-0000-0000-000045260000}"/>
    <cellStyle name="Normal 6 3 2 11 2 3" xfId="49182" xr:uid="{00000000-0005-0000-0000-000046260000}"/>
    <cellStyle name="Normal 6 3 2 11 3" xfId="23163" xr:uid="{00000000-0005-0000-0000-000047260000}"/>
    <cellStyle name="Normal 6 3 2 11 4" xfId="40509" xr:uid="{00000000-0005-0000-0000-000048260000}"/>
    <cellStyle name="Normal 6 3 2 12" xfId="2919" xr:uid="{00000000-0005-0000-0000-000049260000}"/>
    <cellStyle name="Normal 6 3 2 12 2" xfId="11592" xr:uid="{00000000-0005-0000-0000-00004A260000}"/>
    <cellStyle name="Normal 6 3 2 12 2 2" xfId="28945" xr:uid="{00000000-0005-0000-0000-00004B260000}"/>
    <cellStyle name="Normal 6 3 2 12 2 3" xfId="46291" xr:uid="{00000000-0005-0000-0000-00004C260000}"/>
    <cellStyle name="Normal 6 3 2 12 3" xfId="20272" xr:uid="{00000000-0005-0000-0000-00004D260000}"/>
    <cellStyle name="Normal 6 3 2 12 4" xfId="37618" xr:uid="{00000000-0005-0000-0000-00004E260000}"/>
    <cellStyle name="Normal 6 3 2 13" xfId="8701" xr:uid="{00000000-0005-0000-0000-00004F260000}"/>
    <cellStyle name="Normal 6 3 2 13 2" xfId="26054" xr:uid="{00000000-0005-0000-0000-000050260000}"/>
    <cellStyle name="Normal 6 3 2 13 3" xfId="43400" xr:uid="{00000000-0005-0000-0000-000051260000}"/>
    <cellStyle name="Normal 6 3 2 14" xfId="17382" xr:uid="{00000000-0005-0000-0000-000052260000}"/>
    <cellStyle name="Normal 6 3 2 15" xfId="34727" xr:uid="{00000000-0005-0000-0000-000053260000}"/>
    <cellStyle name="Normal 6 3 2 2" xfId="40" xr:uid="{00000000-0005-0000-0000-000054260000}"/>
    <cellStyle name="Normal 6 3 2 2 10" xfId="5822" xr:uid="{00000000-0005-0000-0000-000055260000}"/>
    <cellStyle name="Normal 6 3 2 2 10 2" xfId="14495" xr:uid="{00000000-0005-0000-0000-000056260000}"/>
    <cellStyle name="Normal 6 3 2 2 10 2 2" xfId="31848" xr:uid="{00000000-0005-0000-0000-000057260000}"/>
    <cellStyle name="Normal 6 3 2 2 10 2 3" xfId="49194" xr:uid="{00000000-0005-0000-0000-000058260000}"/>
    <cellStyle name="Normal 6 3 2 2 10 3" xfId="23175" xr:uid="{00000000-0005-0000-0000-000059260000}"/>
    <cellStyle name="Normal 6 3 2 2 10 4" xfId="40521" xr:uid="{00000000-0005-0000-0000-00005A260000}"/>
    <cellStyle name="Normal 6 3 2 2 11" xfId="2931" xr:uid="{00000000-0005-0000-0000-00005B260000}"/>
    <cellStyle name="Normal 6 3 2 2 11 2" xfId="11604" xr:uid="{00000000-0005-0000-0000-00005C260000}"/>
    <cellStyle name="Normal 6 3 2 2 11 2 2" xfId="28957" xr:uid="{00000000-0005-0000-0000-00005D260000}"/>
    <cellStyle name="Normal 6 3 2 2 11 2 3" xfId="46303" xr:uid="{00000000-0005-0000-0000-00005E260000}"/>
    <cellStyle name="Normal 6 3 2 2 11 3" xfId="20284" xr:uid="{00000000-0005-0000-0000-00005F260000}"/>
    <cellStyle name="Normal 6 3 2 2 11 4" xfId="37630" xr:uid="{00000000-0005-0000-0000-000060260000}"/>
    <cellStyle name="Normal 6 3 2 2 12" xfId="8713" xr:uid="{00000000-0005-0000-0000-000061260000}"/>
    <cellStyle name="Normal 6 3 2 2 12 2" xfId="26066" xr:uid="{00000000-0005-0000-0000-000062260000}"/>
    <cellStyle name="Normal 6 3 2 2 12 3" xfId="43412" xr:uid="{00000000-0005-0000-0000-000063260000}"/>
    <cellStyle name="Normal 6 3 2 2 13" xfId="17393" xr:uid="{00000000-0005-0000-0000-000064260000}"/>
    <cellStyle name="Normal 6 3 2 2 14" xfId="34739" xr:uid="{00000000-0005-0000-0000-000065260000}"/>
    <cellStyle name="Normal 6 3 2 2 2" xfId="89" xr:uid="{00000000-0005-0000-0000-000066260000}"/>
    <cellStyle name="Normal 6 3 2 2 2 10" xfId="8762" xr:uid="{00000000-0005-0000-0000-000067260000}"/>
    <cellStyle name="Normal 6 3 2 2 2 10 2" xfId="26115" xr:uid="{00000000-0005-0000-0000-000068260000}"/>
    <cellStyle name="Normal 6 3 2 2 2 10 3" xfId="43461" xr:uid="{00000000-0005-0000-0000-000069260000}"/>
    <cellStyle name="Normal 6 3 2 2 2 11" xfId="17442" xr:uid="{00000000-0005-0000-0000-00006A260000}"/>
    <cellStyle name="Normal 6 3 2 2 2 12" xfId="34788" xr:uid="{00000000-0005-0000-0000-00006B260000}"/>
    <cellStyle name="Normal 6 3 2 2 2 2" xfId="334" xr:uid="{00000000-0005-0000-0000-00006C260000}"/>
    <cellStyle name="Normal 6 3 2 2 2 2 10" xfId="35033" xr:uid="{00000000-0005-0000-0000-00006D260000}"/>
    <cellStyle name="Normal 6 3 2 2 2 2 2" xfId="1069" xr:uid="{00000000-0005-0000-0000-00006E260000}"/>
    <cellStyle name="Normal 6 3 2 2 2 2 2 2" xfId="2882" xr:uid="{00000000-0005-0000-0000-00006F260000}"/>
    <cellStyle name="Normal 6 3 2 2 2 2 2 2 2" xfId="8664" xr:uid="{00000000-0005-0000-0000-000070260000}"/>
    <cellStyle name="Normal 6 3 2 2 2 2 2 2 2 2" xfId="17337" xr:uid="{00000000-0005-0000-0000-000071260000}"/>
    <cellStyle name="Normal 6 3 2 2 2 2 2 2 2 2 2" xfId="34690" xr:uid="{00000000-0005-0000-0000-000072260000}"/>
    <cellStyle name="Normal 6 3 2 2 2 2 2 2 2 2 3" xfId="52036" xr:uid="{00000000-0005-0000-0000-000073260000}"/>
    <cellStyle name="Normal 6 3 2 2 2 2 2 2 2 3" xfId="26017" xr:uid="{00000000-0005-0000-0000-000074260000}"/>
    <cellStyle name="Normal 6 3 2 2 2 2 2 2 2 4" xfId="43363" xr:uid="{00000000-0005-0000-0000-000075260000}"/>
    <cellStyle name="Normal 6 3 2 2 2 2 2 2 3" xfId="4695" xr:uid="{00000000-0005-0000-0000-000076260000}"/>
    <cellStyle name="Normal 6 3 2 2 2 2 2 2 3 2" xfId="13368" xr:uid="{00000000-0005-0000-0000-000077260000}"/>
    <cellStyle name="Normal 6 3 2 2 2 2 2 2 3 2 2" xfId="30721" xr:uid="{00000000-0005-0000-0000-000078260000}"/>
    <cellStyle name="Normal 6 3 2 2 2 2 2 2 3 2 3" xfId="48067" xr:uid="{00000000-0005-0000-0000-000079260000}"/>
    <cellStyle name="Normal 6 3 2 2 2 2 2 2 3 3" xfId="22048" xr:uid="{00000000-0005-0000-0000-00007A260000}"/>
    <cellStyle name="Normal 6 3 2 2 2 2 2 2 3 4" xfId="39394" xr:uid="{00000000-0005-0000-0000-00007B260000}"/>
    <cellStyle name="Normal 6 3 2 2 2 2 2 2 4" xfId="11555" xr:uid="{00000000-0005-0000-0000-00007C260000}"/>
    <cellStyle name="Normal 6 3 2 2 2 2 2 2 4 2" xfId="28908" xr:uid="{00000000-0005-0000-0000-00007D260000}"/>
    <cellStyle name="Normal 6 3 2 2 2 2 2 2 4 3" xfId="46254" xr:uid="{00000000-0005-0000-0000-00007E260000}"/>
    <cellStyle name="Normal 6 3 2 2 2 2 2 2 5" xfId="20235" xr:uid="{00000000-0005-0000-0000-00007F260000}"/>
    <cellStyle name="Normal 6 3 2 2 2 2 2 2 6" xfId="37581" xr:uid="{00000000-0005-0000-0000-000080260000}"/>
    <cellStyle name="Normal 6 3 2 2 2 2 2 3" xfId="1804" xr:uid="{00000000-0005-0000-0000-000081260000}"/>
    <cellStyle name="Normal 6 3 2 2 2 2 2 3 2" xfId="7586" xr:uid="{00000000-0005-0000-0000-000082260000}"/>
    <cellStyle name="Normal 6 3 2 2 2 2 2 3 2 2" xfId="16259" xr:uid="{00000000-0005-0000-0000-000083260000}"/>
    <cellStyle name="Normal 6 3 2 2 2 2 2 3 2 2 2" xfId="33612" xr:uid="{00000000-0005-0000-0000-000084260000}"/>
    <cellStyle name="Normal 6 3 2 2 2 2 2 3 2 2 3" xfId="50958" xr:uid="{00000000-0005-0000-0000-000085260000}"/>
    <cellStyle name="Normal 6 3 2 2 2 2 2 3 2 3" xfId="24939" xr:uid="{00000000-0005-0000-0000-000086260000}"/>
    <cellStyle name="Normal 6 3 2 2 2 2 2 3 2 4" xfId="42285" xr:uid="{00000000-0005-0000-0000-000087260000}"/>
    <cellStyle name="Normal 6 3 2 2 2 2 2 3 3" xfId="5430" xr:uid="{00000000-0005-0000-0000-000088260000}"/>
    <cellStyle name="Normal 6 3 2 2 2 2 2 3 3 2" xfId="14103" xr:uid="{00000000-0005-0000-0000-000089260000}"/>
    <cellStyle name="Normal 6 3 2 2 2 2 2 3 3 2 2" xfId="31456" xr:uid="{00000000-0005-0000-0000-00008A260000}"/>
    <cellStyle name="Normal 6 3 2 2 2 2 2 3 3 2 3" xfId="48802" xr:uid="{00000000-0005-0000-0000-00008B260000}"/>
    <cellStyle name="Normal 6 3 2 2 2 2 2 3 3 3" xfId="22783" xr:uid="{00000000-0005-0000-0000-00008C260000}"/>
    <cellStyle name="Normal 6 3 2 2 2 2 2 3 3 4" xfId="40129" xr:uid="{00000000-0005-0000-0000-00008D260000}"/>
    <cellStyle name="Normal 6 3 2 2 2 2 2 3 4" xfId="10477" xr:uid="{00000000-0005-0000-0000-00008E260000}"/>
    <cellStyle name="Normal 6 3 2 2 2 2 2 3 4 2" xfId="27830" xr:uid="{00000000-0005-0000-0000-00008F260000}"/>
    <cellStyle name="Normal 6 3 2 2 2 2 2 3 4 3" xfId="45176" xr:uid="{00000000-0005-0000-0000-000090260000}"/>
    <cellStyle name="Normal 6 3 2 2 2 2 2 3 5" xfId="19157" xr:uid="{00000000-0005-0000-0000-000091260000}"/>
    <cellStyle name="Normal 6 3 2 2 2 2 2 3 6" xfId="36503" xr:uid="{00000000-0005-0000-0000-000092260000}"/>
    <cellStyle name="Normal 6 3 2 2 2 2 2 4" xfId="6851" xr:uid="{00000000-0005-0000-0000-000093260000}"/>
    <cellStyle name="Normal 6 3 2 2 2 2 2 4 2" xfId="15524" xr:uid="{00000000-0005-0000-0000-000094260000}"/>
    <cellStyle name="Normal 6 3 2 2 2 2 2 4 2 2" xfId="32877" xr:uid="{00000000-0005-0000-0000-000095260000}"/>
    <cellStyle name="Normal 6 3 2 2 2 2 2 4 2 3" xfId="50223" xr:uid="{00000000-0005-0000-0000-000096260000}"/>
    <cellStyle name="Normal 6 3 2 2 2 2 2 4 3" xfId="24204" xr:uid="{00000000-0005-0000-0000-000097260000}"/>
    <cellStyle name="Normal 6 3 2 2 2 2 2 4 4" xfId="41550" xr:uid="{00000000-0005-0000-0000-000098260000}"/>
    <cellStyle name="Normal 6 3 2 2 2 2 2 5" xfId="3617" xr:uid="{00000000-0005-0000-0000-000099260000}"/>
    <cellStyle name="Normal 6 3 2 2 2 2 2 5 2" xfId="12290" xr:uid="{00000000-0005-0000-0000-00009A260000}"/>
    <cellStyle name="Normal 6 3 2 2 2 2 2 5 2 2" xfId="29643" xr:uid="{00000000-0005-0000-0000-00009B260000}"/>
    <cellStyle name="Normal 6 3 2 2 2 2 2 5 2 3" xfId="46989" xr:uid="{00000000-0005-0000-0000-00009C260000}"/>
    <cellStyle name="Normal 6 3 2 2 2 2 2 5 3" xfId="20970" xr:uid="{00000000-0005-0000-0000-00009D260000}"/>
    <cellStyle name="Normal 6 3 2 2 2 2 2 5 4" xfId="38316" xr:uid="{00000000-0005-0000-0000-00009E260000}"/>
    <cellStyle name="Normal 6 3 2 2 2 2 2 6" xfId="9742" xr:uid="{00000000-0005-0000-0000-00009F260000}"/>
    <cellStyle name="Normal 6 3 2 2 2 2 2 6 2" xfId="27095" xr:uid="{00000000-0005-0000-0000-0000A0260000}"/>
    <cellStyle name="Normal 6 3 2 2 2 2 2 6 3" xfId="44441" xr:uid="{00000000-0005-0000-0000-0000A1260000}"/>
    <cellStyle name="Normal 6 3 2 2 2 2 2 7" xfId="18422" xr:uid="{00000000-0005-0000-0000-0000A2260000}"/>
    <cellStyle name="Normal 6 3 2 2 2 2 2 8" xfId="35768" xr:uid="{00000000-0005-0000-0000-0000A3260000}"/>
    <cellStyle name="Normal 6 3 2 2 2 2 3" xfId="579" xr:uid="{00000000-0005-0000-0000-0000A4260000}"/>
    <cellStyle name="Normal 6 3 2 2 2 2 3 2" xfId="2392" xr:uid="{00000000-0005-0000-0000-0000A5260000}"/>
    <cellStyle name="Normal 6 3 2 2 2 2 3 2 2" xfId="8174" xr:uid="{00000000-0005-0000-0000-0000A6260000}"/>
    <cellStyle name="Normal 6 3 2 2 2 2 3 2 2 2" xfId="16847" xr:uid="{00000000-0005-0000-0000-0000A7260000}"/>
    <cellStyle name="Normal 6 3 2 2 2 2 3 2 2 2 2" xfId="34200" xr:uid="{00000000-0005-0000-0000-0000A8260000}"/>
    <cellStyle name="Normal 6 3 2 2 2 2 3 2 2 2 3" xfId="51546" xr:uid="{00000000-0005-0000-0000-0000A9260000}"/>
    <cellStyle name="Normal 6 3 2 2 2 2 3 2 2 3" xfId="25527" xr:uid="{00000000-0005-0000-0000-0000AA260000}"/>
    <cellStyle name="Normal 6 3 2 2 2 2 3 2 2 4" xfId="42873" xr:uid="{00000000-0005-0000-0000-0000AB260000}"/>
    <cellStyle name="Normal 6 3 2 2 2 2 3 2 3" xfId="5675" xr:uid="{00000000-0005-0000-0000-0000AC260000}"/>
    <cellStyle name="Normal 6 3 2 2 2 2 3 2 3 2" xfId="14348" xr:uid="{00000000-0005-0000-0000-0000AD260000}"/>
    <cellStyle name="Normal 6 3 2 2 2 2 3 2 3 2 2" xfId="31701" xr:uid="{00000000-0005-0000-0000-0000AE260000}"/>
    <cellStyle name="Normal 6 3 2 2 2 2 3 2 3 2 3" xfId="49047" xr:uid="{00000000-0005-0000-0000-0000AF260000}"/>
    <cellStyle name="Normal 6 3 2 2 2 2 3 2 3 3" xfId="23028" xr:uid="{00000000-0005-0000-0000-0000B0260000}"/>
    <cellStyle name="Normal 6 3 2 2 2 2 3 2 3 4" xfId="40374" xr:uid="{00000000-0005-0000-0000-0000B1260000}"/>
    <cellStyle name="Normal 6 3 2 2 2 2 3 2 4" xfId="11065" xr:uid="{00000000-0005-0000-0000-0000B2260000}"/>
    <cellStyle name="Normal 6 3 2 2 2 2 3 2 4 2" xfId="28418" xr:uid="{00000000-0005-0000-0000-0000B3260000}"/>
    <cellStyle name="Normal 6 3 2 2 2 2 3 2 4 3" xfId="45764" xr:uid="{00000000-0005-0000-0000-0000B4260000}"/>
    <cellStyle name="Normal 6 3 2 2 2 2 3 2 5" xfId="19745" xr:uid="{00000000-0005-0000-0000-0000B5260000}"/>
    <cellStyle name="Normal 6 3 2 2 2 2 3 2 6" xfId="37091" xr:uid="{00000000-0005-0000-0000-0000B6260000}"/>
    <cellStyle name="Normal 6 3 2 2 2 2 3 3" xfId="6361" xr:uid="{00000000-0005-0000-0000-0000B7260000}"/>
    <cellStyle name="Normal 6 3 2 2 2 2 3 3 2" xfId="15034" xr:uid="{00000000-0005-0000-0000-0000B8260000}"/>
    <cellStyle name="Normal 6 3 2 2 2 2 3 3 2 2" xfId="32387" xr:uid="{00000000-0005-0000-0000-0000B9260000}"/>
    <cellStyle name="Normal 6 3 2 2 2 2 3 3 2 3" xfId="49733" xr:uid="{00000000-0005-0000-0000-0000BA260000}"/>
    <cellStyle name="Normal 6 3 2 2 2 2 3 3 3" xfId="23714" xr:uid="{00000000-0005-0000-0000-0000BB260000}"/>
    <cellStyle name="Normal 6 3 2 2 2 2 3 3 4" xfId="41060" xr:uid="{00000000-0005-0000-0000-0000BC260000}"/>
    <cellStyle name="Normal 6 3 2 2 2 2 3 4" xfId="4205" xr:uid="{00000000-0005-0000-0000-0000BD260000}"/>
    <cellStyle name="Normal 6 3 2 2 2 2 3 4 2" xfId="12878" xr:uid="{00000000-0005-0000-0000-0000BE260000}"/>
    <cellStyle name="Normal 6 3 2 2 2 2 3 4 2 2" xfId="30231" xr:uid="{00000000-0005-0000-0000-0000BF260000}"/>
    <cellStyle name="Normal 6 3 2 2 2 2 3 4 2 3" xfId="47577" xr:uid="{00000000-0005-0000-0000-0000C0260000}"/>
    <cellStyle name="Normal 6 3 2 2 2 2 3 4 3" xfId="21558" xr:uid="{00000000-0005-0000-0000-0000C1260000}"/>
    <cellStyle name="Normal 6 3 2 2 2 2 3 4 4" xfId="38904" xr:uid="{00000000-0005-0000-0000-0000C2260000}"/>
    <cellStyle name="Normal 6 3 2 2 2 2 3 5" xfId="9252" xr:uid="{00000000-0005-0000-0000-0000C3260000}"/>
    <cellStyle name="Normal 6 3 2 2 2 2 3 5 2" xfId="26605" xr:uid="{00000000-0005-0000-0000-0000C4260000}"/>
    <cellStyle name="Normal 6 3 2 2 2 2 3 5 3" xfId="43951" xr:uid="{00000000-0005-0000-0000-0000C5260000}"/>
    <cellStyle name="Normal 6 3 2 2 2 2 3 6" xfId="17932" xr:uid="{00000000-0005-0000-0000-0000C6260000}"/>
    <cellStyle name="Normal 6 3 2 2 2 2 3 7" xfId="35278" xr:uid="{00000000-0005-0000-0000-0000C7260000}"/>
    <cellStyle name="Normal 6 3 2 2 2 2 4" xfId="2147" xr:uid="{00000000-0005-0000-0000-0000C8260000}"/>
    <cellStyle name="Normal 6 3 2 2 2 2 4 2" xfId="7929" xr:uid="{00000000-0005-0000-0000-0000C9260000}"/>
    <cellStyle name="Normal 6 3 2 2 2 2 4 2 2" xfId="16602" xr:uid="{00000000-0005-0000-0000-0000CA260000}"/>
    <cellStyle name="Normal 6 3 2 2 2 2 4 2 2 2" xfId="33955" xr:uid="{00000000-0005-0000-0000-0000CB260000}"/>
    <cellStyle name="Normal 6 3 2 2 2 2 4 2 2 3" xfId="51301" xr:uid="{00000000-0005-0000-0000-0000CC260000}"/>
    <cellStyle name="Normal 6 3 2 2 2 2 4 2 3" xfId="25282" xr:uid="{00000000-0005-0000-0000-0000CD260000}"/>
    <cellStyle name="Normal 6 3 2 2 2 2 4 2 4" xfId="42628" xr:uid="{00000000-0005-0000-0000-0000CE260000}"/>
    <cellStyle name="Normal 6 3 2 2 2 2 4 3" xfId="3960" xr:uid="{00000000-0005-0000-0000-0000CF260000}"/>
    <cellStyle name="Normal 6 3 2 2 2 2 4 3 2" xfId="12633" xr:uid="{00000000-0005-0000-0000-0000D0260000}"/>
    <cellStyle name="Normal 6 3 2 2 2 2 4 3 2 2" xfId="29986" xr:uid="{00000000-0005-0000-0000-0000D1260000}"/>
    <cellStyle name="Normal 6 3 2 2 2 2 4 3 2 3" xfId="47332" xr:uid="{00000000-0005-0000-0000-0000D2260000}"/>
    <cellStyle name="Normal 6 3 2 2 2 2 4 3 3" xfId="21313" xr:uid="{00000000-0005-0000-0000-0000D3260000}"/>
    <cellStyle name="Normal 6 3 2 2 2 2 4 3 4" xfId="38659" xr:uid="{00000000-0005-0000-0000-0000D4260000}"/>
    <cellStyle name="Normal 6 3 2 2 2 2 4 4" xfId="10820" xr:uid="{00000000-0005-0000-0000-0000D5260000}"/>
    <cellStyle name="Normal 6 3 2 2 2 2 4 4 2" xfId="28173" xr:uid="{00000000-0005-0000-0000-0000D6260000}"/>
    <cellStyle name="Normal 6 3 2 2 2 2 4 4 3" xfId="45519" xr:uid="{00000000-0005-0000-0000-0000D7260000}"/>
    <cellStyle name="Normal 6 3 2 2 2 2 4 5" xfId="19500" xr:uid="{00000000-0005-0000-0000-0000D8260000}"/>
    <cellStyle name="Normal 6 3 2 2 2 2 4 6" xfId="36846" xr:uid="{00000000-0005-0000-0000-0000D9260000}"/>
    <cellStyle name="Normal 6 3 2 2 2 2 5" xfId="1314" xr:uid="{00000000-0005-0000-0000-0000DA260000}"/>
    <cellStyle name="Normal 6 3 2 2 2 2 5 2" xfId="7096" xr:uid="{00000000-0005-0000-0000-0000DB260000}"/>
    <cellStyle name="Normal 6 3 2 2 2 2 5 2 2" xfId="15769" xr:uid="{00000000-0005-0000-0000-0000DC260000}"/>
    <cellStyle name="Normal 6 3 2 2 2 2 5 2 2 2" xfId="33122" xr:uid="{00000000-0005-0000-0000-0000DD260000}"/>
    <cellStyle name="Normal 6 3 2 2 2 2 5 2 2 3" xfId="50468" xr:uid="{00000000-0005-0000-0000-0000DE260000}"/>
    <cellStyle name="Normal 6 3 2 2 2 2 5 2 3" xfId="24449" xr:uid="{00000000-0005-0000-0000-0000DF260000}"/>
    <cellStyle name="Normal 6 3 2 2 2 2 5 2 4" xfId="41795" xr:uid="{00000000-0005-0000-0000-0000E0260000}"/>
    <cellStyle name="Normal 6 3 2 2 2 2 5 3" xfId="4940" xr:uid="{00000000-0005-0000-0000-0000E1260000}"/>
    <cellStyle name="Normal 6 3 2 2 2 2 5 3 2" xfId="13613" xr:uid="{00000000-0005-0000-0000-0000E2260000}"/>
    <cellStyle name="Normal 6 3 2 2 2 2 5 3 2 2" xfId="30966" xr:uid="{00000000-0005-0000-0000-0000E3260000}"/>
    <cellStyle name="Normal 6 3 2 2 2 2 5 3 2 3" xfId="48312" xr:uid="{00000000-0005-0000-0000-0000E4260000}"/>
    <cellStyle name="Normal 6 3 2 2 2 2 5 3 3" xfId="22293" xr:uid="{00000000-0005-0000-0000-0000E5260000}"/>
    <cellStyle name="Normal 6 3 2 2 2 2 5 3 4" xfId="39639" xr:uid="{00000000-0005-0000-0000-0000E6260000}"/>
    <cellStyle name="Normal 6 3 2 2 2 2 5 4" xfId="9987" xr:uid="{00000000-0005-0000-0000-0000E7260000}"/>
    <cellStyle name="Normal 6 3 2 2 2 2 5 4 2" xfId="27340" xr:uid="{00000000-0005-0000-0000-0000E8260000}"/>
    <cellStyle name="Normal 6 3 2 2 2 2 5 4 3" xfId="44686" xr:uid="{00000000-0005-0000-0000-0000E9260000}"/>
    <cellStyle name="Normal 6 3 2 2 2 2 5 5" xfId="18667" xr:uid="{00000000-0005-0000-0000-0000EA260000}"/>
    <cellStyle name="Normal 6 3 2 2 2 2 5 6" xfId="36013" xr:uid="{00000000-0005-0000-0000-0000EB260000}"/>
    <cellStyle name="Normal 6 3 2 2 2 2 6" xfId="6116" xr:uid="{00000000-0005-0000-0000-0000EC260000}"/>
    <cellStyle name="Normal 6 3 2 2 2 2 6 2" xfId="14789" xr:uid="{00000000-0005-0000-0000-0000ED260000}"/>
    <cellStyle name="Normal 6 3 2 2 2 2 6 2 2" xfId="32142" xr:uid="{00000000-0005-0000-0000-0000EE260000}"/>
    <cellStyle name="Normal 6 3 2 2 2 2 6 2 3" xfId="49488" xr:uid="{00000000-0005-0000-0000-0000EF260000}"/>
    <cellStyle name="Normal 6 3 2 2 2 2 6 3" xfId="23469" xr:uid="{00000000-0005-0000-0000-0000F0260000}"/>
    <cellStyle name="Normal 6 3 2 2 2 2 6 4" xfId="40815" xr:uid="{00000000-0005-0000-0000-0000F1260000}"/>
    <cellStyle name="Normal 6 3 2 2 2 2 7" xfId="3127" xr:uid="{00000000-0005-0000-0000-0000F2260000}"/>
    <cellStyle name="Normal 6 3 2 2 2 2 7 2" xfId="11800" xr:uid="{00000000-0005-0000-0000-0000F3260000}"/>
    <cellStyle name="Normal 6 3 2 2 2 2 7 2 2" xfId="29153" xr:uid="{00000000-0005-0000-0000-0000F4260000}"/>
    <cellStyle name="Normal 6 3 2 2 2 2 7 2 3" xfId="46499" xr:uid="{00000000-0005-0000-0000-0000F5260000}"/>
    <cellStyle name="Normal 6 3 2 2 2 2 7 3" xfId="20480" xr:uid="{00000000-0005-0000-0000-0000F6260000}"/>
    <cellStyle name="Normal 6 3 2 2 2 2 7 4" xfId="37826" xr:uid="{00000000-0005-0000-0000-0000F7260000}"/>
    <cellStyle name="Normal 6 3 2 2 2 2 8" xfId="9007" xr:uid="{00000000-0005-0000-0000-0000F8260000}"/>
    <cellStyle name="Normal 6 3 2 2 2 2 8 2" xfId="26360" xr:uid="{00000000-0005-0000-0000-0000F9260000}"/>
    <cellStyle name="Normal 6 3 2 2 2 2 8 3" xfId="43706" xr:uid="{00000000-0005-0000-0000-0000FA260000}"/>
    <cellStyle name="Normal 6 3 2 2 2 2 9" xfId="17687" xr:uid="{00000000-0005-0000-0000-0000FB260000}"/>
    <cellStyle name="Normal 6 3 2 2 2 3" xfId="236" xr:uid="{00000000-0005-0000-0000-0000FC260000}"/>
    <cellStyle name="Normal 6 3 2 2 2 3 10" xfId="34935" xr:uid="{00000000-0005-0000-0000-0000FD260000}"/>
    <cellStyle name="Normal 6 3 2 2 2 3 2" xfId="971" xr:uid="{00000000-0005-0000-0000-0000FE260000}"/>
    <cellStyle name="Normal 6 3 2 2 2 3 2 2" xfId="2784" xr:uid="{00000000-0005-0000-0000-0000FF260000}"/>
    <cellStyle name="Normal 6 3 2 2 2 3 2 2 2" xfId="8566" xr:uid="{00000000-0005-0000-0000-000000270000}"/>
    <cellStyle name="Normal 6 3 2 2 2 3 2 2 2 2" xfId="17239" xr:uid="{00000000-0005-0000-0000-000001270000}"/>
    <cellStyle name="Normal 6 3 2 2 2 3 2 2 2 2 2" xfId="34592" xr:uid="{00000000-0005-0000-0000-000002270000}"/>
    <cellStyle name="Normal 6 3 2 2 2 3 2 2 2 2 3" xfId="51938" xr:uid="{00000000-0005-0000-0000-000003270000}"/>
    <cellStyle name="Normal 6 3 2 2 2 3 2 2 2 3" xfId="25919" xr:uid="{00000000-0005-0000-0000-000004270000}"/>
    <cellStyle name="Normal 6 3 2 2 2 3 2 2 2 4" xfId="43265" xr:uid="{00000000-0005-0000-0000-000005270000}"/>
    <cellStyle name="Normal 6 3 2 2 2 3 2 2 3" xfId="4597" xr:uid="{00000000-0005-0000-0000-000006270000}"/>
    <cellStyle name="Normal 6 3 2 2 2 3 2 2 3 2" xfId="13270" xr:uid="{00000000-0005-0000-0000-000007270000}"/>
    <cellStyle name="Normal 6 3 2 2 2 3 2 2 3 2 2" xfId="30623" xr:uid="{00000000-0005-0000-0000-000008270000}"/>
    <cellStyle name="Normal 6 3 2 2 2 3 2 2 3 2 3" xfId="47969" xr:uid="{00000000-0005-0000-0000-000009270000}"/>
    <cellStyle name="Normal 6 3 2 2 2 3 2 2 3 3" xfId="21950" xr:uid="{00000000-0005-0000-0000-00000A270000}"/>
    <cellStyle name="Normal 6 3 2 2 2 3 2 2 3 4" xfId="39296" xr:uid="{00000000-0005-0000-0000-00000B270000}"/>
    <cellStyle name="Normal 6 3 2 2 2 3 2 2 4" xfId="11457" xr:uid="{00000000-0005-0000-0000-00000C270000}"/>
    <cellStyle name="Normal 6 3 2 2 2 3 2 2 4 2" xfId="28810" xr:uid="{00000000-0005-0000-0000-00000D270000}"/>
    <cellStyle name="Normal 6 3 2 2 2 3 2 2 4 3" xfId="46156" xr:uid="{00000000-0005-0000-0000-00000E270000}"/>
    <cellStyle name="Normal 6 3 2 2 2 3 2 2 5" xfId="20137" xr:uid="{00000000-0005-0000-0000-00000F270000}"/>
    <cellStyle name="Normal 6 3 2 2 2 3 2 2 6" xfId="37483" xr:uid="{00000000-0005-0000-0000-000010270000}"/>
    <cellStyle name="Normal 6 3 2 2 2 3 2 3" xfId="1706" xr:uid="{00000000-0005-0000-0000-000011270000}"/>
    <cellStyle name="Normal 6 3 2 2 2 3 2 3 2" xfId="7488" xr:uid="{00000000-0005-0000-0000-000012270000}"/>
    <cellStyle name="Normal 6 3 2 2 2 3 2 3 2 2" xfId="16161" xr:uid="{00000000-0005-0000-0000-000013270000}"/>
    <cellStyle name="Normal 6 3 2 2 2 3 2 3 2 2 2" xfId="33514" xr:uid="{00000000-0005-0000-0000-000014270000}"/>
    <cellStyle name="Normal 6 3 2 2 2 3 2 3 2 2 3" xfId="50860" xr:uid="{00000000-0005-0000-0000-000015270000}"/>
    <cellStyle name="Normal 6 3 2 2 2 3 2 3 2 3" xfId="24841" xr:uid="{00000000-0005-0000-0000-000016270000}"/>
    <cellStyle name="Normal 6 3 2 2 2 3 2 3 2 4" xfId="42187" xr:uid="{00000000-0005-0000-0000-000017270000}"/>
    <cellStyle name="Normal 6 3 2 2 2 3 2 3 3" xfId="5332" xr:uid="{00000000-0005-0000-0000-000018270000}"/>
    <cellStyle name="Normal 6 3 2 2 2 3 2 3 3 2" xfId="14005" xr:uid="{00000000-0005-0000-0000-000019270000}"/>
    <cellStyle name="Normal 6 3 2 2 2 3 2 3 3 2 2" xfId="31358" xr:uid="{00000000-0005-0000-0000-00001A270000}"/>
    <cellStyle name="Normal 6 3 2 2 2 3 2 3 3 2 3" xfId="48704" xr:uid="{00000000-0005-0000-0000-00001B270000}"/>
    <cellStyle name="Normal 6 3 2 2 2 3 2 3 3 3" xfId="22685" xr:uid="{00000000-0005-0000-0000-00001C270000}"/>
    <cellStyle name="Normal 6 3 2 2 2 3 2 3 3 4" xfId="40031" xr:uid="{00000000-0005-0000-0000-00001D270000}"/>
    <cellStyle name="Normal 6 3 2 2 2 3 2 3 4" xfId="10379" xr:uid="{00000000-0005-0000-0000-00001E270000}"/>
    <cellStyle name="Normal 6 3 2 2 2 3 2 3 4 2" xfId="27732" xr:uid="{00000000-0005-0000-0000-00001F270000}"/>
    <cellStyle name="Normal 6 3 2 2 2 3 2 3 4 3" xfId="45078" xr:uid="{00000000-0005-0000-0000-000020270000}"/>
    <cellStyle name="Normal 6 3 2 2 2 3 2 3 5" xfId="19059" xr:uid="{00000000-0005-0000-0000-000021270000}"/>
    <cellStyle name="Normal 6 3 2 2 2 3 2 3 6" xfId="36405" xr:uid="{00000000-0005-0000-0000-000022270000}"/>
    <cellStyle name="Normal 6 3 2 2 2 3 2 4" xfId="6753" xr:uid="{00000000-0005-0000-0000-000023270000}"/>
    <cellStyle name="Normal 6 3 2 2 2 3 2 4 2" xfId="15426" xr:uid="{00000000-0005-0000-0000-000024270000}"/>
    <cellStyle name="Normal 6 3 2 2 2 3 2 4 2 2" xfId="32779" xr:uid="{00000000-0005-0000-0000-000025270000}"/>
    <cellStyle name="Normal 6 3 2 2 2 3 2 4 2 3" xfId="50125" xr:uid="{00000000-0005-0000-0000-000026270000}"/>
    <cellStyle name="Normal 6 3 2 2 2 3 2 4 3" xfId="24106" xr:uid="{00000000-0005-0000-0000-000027270000}"/>
    <cellStyle name="Normal 6 3 2 2 2 3 2 4 4" xfId="41452" xr:uid="{00000000-0005-0000-0000-000028270000}"/>
    <cellStyle name="Normal 6 3 2 2 2 3 2 5" xfId="3519" xr:uid="{00000000-0005-0000-0000-000029270000}"/>
    <cellStyle name="Normal 6 3 2 2 2 3 2 5 2" xfId="12192" xr:uid="{00000000-0005-0000-0000-00002A270000}"/>
    <cellStyle name="Normal 6 3 2 2 2 3 2 5 2 2" xfId="29545" xr:uid="{00000000-0005-0000-0000-00002B270000}"/>
    <cellStyle name="Normal 6 3 2 2 2 3 2 5 2 3" xfId="46891" xr:uid="{00000000-0005-0000-0000-00002C270000}"/>
    <cellStyle name="Normal 6 3 2 2 2 3 2 5 3" xfId="20872" xr:uid="{00000000-0005-0000-0000-00002D270000}"/>
    <cellStyle name="Normal 6 3 2 2 2 3 2 5 4" xfId="38218" xr:uid="{00000000-0005-0000-0000-00002E270000}"/>
    <cellStyle name="Normal 6 3 2 2 2 3 2 6" xfId="9644" xr:uid="{00000000-0005-0000-0000-00002F270000}"/>
    <cellStyle name="Normal 6 3 2 2 2 3 2 6 2" xfId="26997" xr:uid="{00000000-0005-0000-0000-000030270000}"/>
    <cellStyle name="Normal 6 3 2 2 2 3 2 6 3" xfId="44343" xr:uid="{00000000-0005-0000-0000-000031270000}"/>
    <cellStyle name="Normal 6 3 2 2 2 3 2 7" xfId="18324" xr:uid="{00000000-0005-0000-0000-000032270000}"/>
    <cellStyle name="Normal 6 3 2 2 2 3 2 8" xfId="35670" xr:uid="{00000000-0005-0000-0000-000033270000}"/>
    <cellStyle name="Normal 6 3 2 2 2 3 3" xfId="726" xr:uid="{00000000-0005-0000-0000-000034270000}"/>
    <cellStyle name="Normal 6 3 2 2 2 3 3 2" xfId="2539" xr:uid="{00000000-0005-0000-0000-000035270000}"/>
    <cellStyle name="Normal 6 3 2 2 2 3 3 2 2" xfId="8321" xr:uid="{00000000-0005-0000-0000-000036270000}"/>
    <cellStyle name="Normal 6 3 2 2 2 3 3 2 2 2" xfId="16994" xr:uid="{00000000-0005-0000-0000-000037270000}"/>
    <cellStyle name="Normal 6 3 2 2 2 3 3 2 2 2 2" xfId="34347" xr:uid="{00000000-0005-0000-0000-000038270000}"/>
    <cellStyle name="Normal 6 3 2 2 2 3 3 2 2 2 3" xfId="51693" xr:uid="{00000000-0005-0000-0000-000039270000}"/>
    <cellStyle name="Normal 6 3 2 2 2 3 3 2 2 3" xfId="25674" xr:uid="{00000000-0005-0000-0000-00003A270000}"/>
    <cellStyle name="Normal 6 3 2 2 2 3 3 2 2 4" xfId="43020" xr:uid="{00000000-0005-0000-0000-00003B270000}"/>
    <cellStyle name="Normal 6 3 2 2 2 3 3 2 3" xfId="5773" xr:uid="{00000000-0005-0000-0000-00003C270000}"/>
    <cellStyle name="Normal 6 3 2 2 2 3 3 2 3 2" xfId="14446" xr:uid="{00000000-0005-0000-0000-00003D270000}"/>
    <cellStyle name="Normal 6 3 2 2 2 3 3 2 3 2 2" xfId="31799" xr:uid="{00000000-0005-0000-0000-00003E270000}"/>
    <cellStyle name="Normal 6 3 2 2 2 3 3 2 3 2 3" xfId="49145" xr:uid="{00000000-0005-0000-0000-00003F270000}"/>
    <cellStyle name="Normal 6 3 2 2 2 3 3 2 3 3" xfId="23126" xr:uid="{00000000-0005-0000-0000-000040270000}"/>
    <cellStyle name="Normal 6 3 2 2 2 3 3 2 3 4" xfId="40472" xr:uid="{00000000-0005-0000-0000-000041270000}"/>
    <cellStyle name="Normal 6 3 2 2 2 3 3 2 4" xfId="11212" xr:uid="{00000000-0005-0000-0000-000042270000}"/>
    <cellStyle name="Normal 6 3 2 2 2 3 3 2 4 2" xfId="28565" xr:uid="{00000000-0005-0000-0000-000043270000}"/>
    <cellStyle name="Normal 6 3 2 2 2 3 3 2 4 3" xfId="45911" xr:uid="{00000000-0005-0000-0000-000044270000}"/>
    <cellStyle name="Normal 6 3 2 2 2 3 3 2 5" xfId="19892" xr:uid="{00000000-0005-0000-0000-000045270000}"/>
    <cellStyle name="Normal 6 3 2 2 2 3 3 2 6" xfId="37238" xr:uid="{00000000-0005-0000-0000-000046270000}"/>
    <cellStyle name="Normal 6 3 2 2 2 3 3 3" xfId="6508" xr:uid="{00000000-0005-0000-0000-000047270000}"/>
    <cellStyle name="Normal 6 3 2 2 2 3 3 3 2" xfId="15181" xr:uid="{00000000-0005-0000-0000-000048270000}"/>
    <cellStyle name="Normal 6 3 2 2 2 3 3 3 2 2" xfId="32534" xr:uid="{00000000-0005-0000-0000-000049270000}"/>
    <cellStyle name="Normal 6 3 2 2 2 3 3 3 2 3" xfId="49880" xr:uid="{00000000-0005-0000-0000-00004A270000}"/>
    <cellStyle name="Normal 6 3 2 2 2 3 3 3 3" xfId="23861" xr:uid="{00000000-0005-0000-0000-00004B270000}"/>
    <cellStyle name="Normal 6 3 2 2 2 3 3 3 4" xfId="41207" xr:uid="{00000000-0005-0000-0000-00004C270000}"/>
    <cellStyle name="Normal 6 3 2 2 2 3 3 4" xfId="4352" xr:uid="{00000000-0005-0000-0000-00004D270000}"/>
    <cellStyle name="Normal 6 3 2 2 2 3 3 4 2" xfId="13025" xr:uid="{00000000-0005-0000-0000-00004E270000}"/>
    <cellStyle name="Normal 6 3 2 2 2 3 3 4 2 2" xfId="30378" xr:uid="{00000000-0005-0000-0000-00004F270000}"/>
    <cellStyle name="Normal 6 3 2 2 2 3 3 4 2 3" xfId="47724" xr:uid="{00000000-0005-0000-0000-000050270000}"/>
    <cellStyle name="Normal 6 3 2 2 2 3 3 4 3" xfId="21705" xr:uid="{00000000-0005-0000-0000-000051270000}"/>
    <cellStyle name="Normal 6 3 2 2 2 3 3 4 4" xfId="39051" xr:uid="{00000000-0005-0000-0000-000052270000}"/>
    <cellStyle name="Normal 6 3 2 2 2 3 3 5" xfId="9399" xr:uid="{00000000-0005-0000-0000-000053270000}"/>
    <cellStyle name="Normal 6 3 2 2 2 3 3 5 2" xfId="26752" xr:uid="{00000000-0005-0000-0000-000054270000}"/>
    <cellStyle name="Normal 6 3 2 2 2 3 3 5 3" xfId="44098" xr:uid="{00000000-0005-0000-0000-000055270000}"/>
    <cellStyle name="Normal 6 3 2 2 2 3 3 6" xfId="18079" xr:uid="{00000000-0005-0000-0000-000056270000}"/>
    <cellStyle name="Normal 6 3 2 2 2 3 3 7" xfId="35425" xr:uid="{00000000-0005-0000-0000-000057270000}"/>
    <cellStyle name="Normal 6 3 2 2 2 3 4" xfId="2049" xr:uid="{00000000-0005-0000-0000-000058270000}"/>
    <cellStyle name="Normal 6 3 2 2 2 3 4 2" xfId="7831" xr:uid="{00000000-0005-0000-0000-000059270000}"/>
    <cellStyle name="Normal 6 3 2 2 2 3 4 2 2" xfId="16504" xr:uid="{00000000-0005-0000-0000-00005A270000}"/>
    <cellStyle name="Normal 6 3 2 2 2 3 4 2 2 2" xfId="33857" xr:uid="{00000000-0005-0000-0000-00005B270000}"/>
    <cellStyle name="Normal 6 3 2 2 2 3 4 2 2 3" xfId="51203" xr:uid="{00000000-0005-0000-0000-00005C270000}"/>
    <cellStyle name="Normal 6 3 2 2 2 3 4 2 3" xfId="25184" xr:uid="{00000000-0005-0000-0000-00005D270000}"/>
    <cellStyle name="Normal 6 3 2 2 2 3 4 2 4" xfId="42530" xr:uid="{00000000-0005-0000-0000-00005E270000}"/>
    <cellStyle name="Normal 6 3 2 2 2 3 4 3" xfId="3862" xr:uid="{00000000-0005-0000-0000-00005F270000}"/>
    <cellStyle name="Normal 6 3 2 2 2 3 4 3 2" xfId="12535" xr:uid="{00000000-0005-0000-0000-000060270000}"/>
    <cellStyle name="Normal 6 3 2 2 2 3 4 3 2 2" xfId="29888" xr:uid="{00000000-0005-0000-0000-000061270000}"/>
    <cellStyle name="Normal 6 3 2 2 2 3 4 3 2 3" xfId="47234" xr:uid="{00000000-0005-0000-0000-000062270000}"/>
    <cellStyle name="Normal 6 3 2 2 2 3 4 3 3" xfId="21215" xr:uid="{00000000-0005-0000-0000-000063270000}"/>
    <cellStyle name="Normal 6 3 2 2 2 3 4 3 4" xfId="38561" xr:uid="{00000000-0005-0000-0000-000064270000}"/>
    <cellStyle name="Normal 6 3 2 2 2 3 4 4" xfId="10722" xr:uid="{00000000-0005-0000-0000-000065270000}"/>
    <cellStyle name="Normal 6 3 2 2 2 3 4 4 2" xfId="28075" xr:uid="{00000000-0005-0000-0000-000066270000}"/>
    <cellStyle name="Normal 6 3 2 2 2 3 4 4 3" xfId="45421" xr:uid="{00000000-0005-0000-0000-000067270000}"/>
    <cellStyle name="Normal 6 3 2 2 2 3 4 5" xfId="19402" xr:uid="{00000000-0005-0000-0000-000068270000}"/>
    <cellStyle name="Normal 6 3 2 2 2 3 4 6" xfId="36748" xr:uid="{00000000-0005-0000-0000-000069270000}"/>
    <cellStyle name="Normal 6 3 2 2 2 3 5" xfId="1461" xr:uid="{00000000-0005-0000-0000-00006A270000}"/>
    <cellStyle name="Normal 6 3 2 2 2 3 5 2" xfId="7243" xr:uid="{00000000-0005-0000-0000-00006B270000}"/>
    <cellStyle name="Normal 6 3 2 2 2 3 5 2 2" xfId="15916" xr:uid="{00000000-0005-0000-0000-00006C270000}"/>
    <cellStyle name="Normal 6 3 2 2 2 3 5 2 2 2" xfId="33269" xr:uid="{00000000-0005-0000-0000-00006D270000}"/>
    <cellStyle name="Normal 6 3 2 2 2 3 5 2 2 3" xfId="50615" xr:uid="{00000000-0005-0000-0000-00006E270000}"/>
    <cellStyle name="Normal 6 3 2 2 2 3 5 2 3" xfId="24596" xr:uid="{00000000-0005-0000-0000-00006F270000}"/>
    <cellStyle name="Normal 6 3 2 2 2 3 5 2 4" xfId="41942" xr:uid="{00000000-0005-0000-0000-000070270000}"/>
    <cellStyle name="Normal 6 3 2 2 2 3 5 3" xfId="5087" xr:uid="{00000000-0005-0000-0000-000071270000}"/>
    <cellStyle name="Normal 6 3 2 2 2 3 5 3 2" xfId="13760" xr:uid="{00000000-0005-0000-0000-000072270000}"/>
    <cellStyle name="Normal 6 3 2 2 2 3 5 3 2 2" xfId="31113" xr:uid="{00000000-0005-0000-0000-000073270000}"/>
    <cellStyle name="Normal 6 3 2 2 2 3 5 3 2 3" xfId="48459" xr:uid="{00000000-0005-0000-0000-000074270000}"/>
    <cellStyle name="Normal 6 3 2 2 2 3 5 3 3" xfId="22440" xr:uid="{00000000-0005-0000-0000-000075270000}"/>
    <cellStyle name="Normal 6 3 2 2 2 3 5 3 4" xfId="39786" xr:uid="{00000000-0005-0000-0000-000076270000}"/>
    <cellStyle name="Normal 6 3 2 2 2 3 5 4" xfId="10134" xr:uid="{00000000-0005-0000-0000-000077270000}"/>
    <cellStyle name="Normal 6 3 2 2 2 3 5 4 2" xfId="27487" xr:uid="{00000000-0005-0000-0000-000078270000}"/>
    <cellStyle name="Normal 6 3 2 2 2 3 5 4 3" xfId="44833" xr:uid="{00000000-0005-0000-0000-000079270000}"/>
    <cellStyle name="Normal 6 3 2 2 2 3 5 5" xfId="18814" xr:uid="{00000000-0005-0000-0000-00007A270000}"/>
    <cellStyle name="Normal 6 3 2 2 2 3 5 6" xfId="36160" xr:uid="{00000000-0005-0000-0000-00007B270000}"/>
    <cellStyle name="Normal 6 3 2 2 2 3 6" xfId="6018" xr:uid="{00000000-0005-0000-0000-00007C270000}"/>
    <cellStyle name="Normal 6 3 2 2 2 3 6 2" xfId="14691" xr:uid="{00000000-0005-0000-0000-00007D270000}"/>
    <cellStyle name="Normal 6 3 2 2 2 3 6 2 2" xfId="32044" xr:uid="{00000000-0005-0000-0000-00007E270000}"/>
    <cellStyle name="Normal 6 3 2 2 2 3 6 2 3" xfId="49390" xr:uid="{00000000-0005-0000-0000-00007F270000}"/>
    <cellStyle name="Normal 6 3 2 2 2 3 6 3" xfId="23371" xr:uid="{00000000-0005-0000-0000-000080270000}"/>
    <cellStyle name="Normal 6 3 2 2 2 3 6 4" xfId="40717" xr:uid="{00000000-0005-0000-0000-000081270000}"/>
    <cellStyle name="Normal 6 3 2 2 2 3 7" xfId="3274" xr:uid="{00000000-0005-0000-0000-000082270000}"/>
    <cellStyle name="Normal 6 3 2 2 2 3 7 2" xfId="11947" xr:uid="{00000000-0005-0000-0000-000083270000}"/>
    <cellStyle name="Normal 6 3 2 2 2 3 7 2 2" xfId="29300" xr:uid="{00000000-0005-0000-0000-000084270000}"/>
    <cellStyle name="Normal 6 3 2 2 2 3 7 2 3" xfId="46646" xr:uid="{00000000-0005-0000-0000-000085270000}"/>
    <cellStyle name="Normal 6 3 2 2 2 3 7 3" xfId="20627" xr:uid="{00000000-0005-0000-0000-000086270000}"/>
    <cellStyle name="Normal 6 3 2 2 2 3 7 4" xfId="37973" xr:uid="{00000000-0005-0000-0000-000087270000}"/>
    <cellStyle name="Normal 6 3 2 2 2 3 8" xfId="8909" xr:uid="{00000000-0005-0000-0000-000088270000}"/>
    <cellStyle name="Normal 6 3 2 2 2 3 8 2" xfId="26262" xr:uid="{00000000-0005-0000-0000-000089270000}"/>
    <cellStyle name="Normal 6 3 2 2 2 3 8 3" xfId="43608" xr:uid="{00000000-0005-0000-0000-00008A270000}"/>
    <cellStyle name="Normal 6 3 2 2 2 3 9" xfId="17589" xr:uid="{00000000-0005-0000-0000-00008B270000}"/>
    <cellStyle name="Normal 6 3 2 2 2 4" xfId="824" xr:uid="{00000000-0005-0000-0000-00008C270000}"/>
    <cellStyle name="Normal 6 3 2 2 2 4 2" xfId="2637" xr:uid="{00000000-0005-0000-0000-00008D270000}"/>
    <cellStyle name="Normal 6 3 2 2 2 4 2 2" xfId="8419" xr:uid="{00000000-0005-0000-0000-00008E270000}"/>
    <cellStyle name="Normal 6 3 2 2 2 4 2 2 2" xfId="17092" xr:uid="{00000000-0005-0000-0000-00008F270000}"/>
    <cellStyle name="Normal 6 3 2 2 2 4 2 2 2 2" xfId="34445" xr:uid="{00000000-0005-0000-0000-000090270000}"/>
    <cellStyle name="Normal 6 3 2 2 2 4 2 2 2 3" xfId="51791" xr:uid="{00000000-0005-0000-0000-000091270000}"/>
    <cellStyle name="Normal 6 3 2 2 2 4 2 2 3" xfId="25772" xr:uid="{00000000-0005-0000-0000-000092270000}"/>
    <cellStyle name="Normal 6 3 2 2 2 4 2 2 4" xfId="43118" xr:uid="{00000000-0005-0000-0000-000093270000}"/>
    <cellStyle name="Normal 6 3 2 2 2 4 2 3" xfId="4450" xr:uid="{00000000-0005-0000-0000-000094270000}"/>
    <cellStyle name="Normal 6 3 2 2 2 4 2 3 2" xfId="13123" xr:uid="{00000000-0005-0000-0000-000095270000}"/>
    <cellStyle name="Normal 6 3 2 2 2 4 2 3 2 2" xfId="30476" xr:uid="{00000000-0005-0000-0000-000096270000}"/>
    <cellStyle name="Normal 6 3 2 2 2 4 2 3 2 3" xfId="47822" xr:uid="{00000000-0005-0000-0000-000097270000}"/>
    <cellStyle name="Normal 6 3 2 2 2 4 2 3 3" xfId="21803" xr:uid="{00000000-0005-0000-0000-000098270000}"/>
    <cellStyle name="Normal 6 3 2 2 2 4 2 3 4" xfId="39149" xr:uid="{00000000-0005-0000-0000-000099270000}"/>
    <cellStyle name="Normal 6 3 2 2 2 4 2 4" xfId="11310" xr:uid="{00000000-0005-0000-0000-00009A270000}"/>
    <cellStyle name="Normal 6 3 2 2 2 4 2 4 2" xfId="28663" xr:uid="{00000000-0005-0000-0000-00009B270000}"/>
    <cellStyle name="Normal 6 3 2 2 2 4 2 4 3" xfId="46009" xr:uid="{00000000-0005-0000-0000-00009C270000}"/>
    <cellStyle name="Normal 6 3 2 2 2 4 2 5" xfId="19990" xr:uid="{00000000-0005-0000-0000-00009D270000}"/>
    <cellStyle name="Normal 6 3 2 2 2 4 2 6" xfId="37336" xr:uid="{00000000-0005-0000-0000-00009E270000}"/>
    <cellStyle name="Normal 6 3 2 2 2 4 3" xfId="1559" xr:uid="{00000000-0005-0000-0000-00009F270000}"/>
    <cellStyle name="Normal 6 3 2 2 2 4 3 2" xfId="7341" xr:uid="{00000000-0005-0000-0000-0000A0270000}"/>
    <cellStyle name="Normal 6 3 2 2 2 4 3 2 2" xfId="16014" xr:uid="{00000000-0005-0000-0000-0000A1270000}"/>
    <cellStyle name="Normal 6 3 2 2 2 4 3 2 2 2" xfId="33367" xr:uid="{00000000-0005-0000-0000-0000A2270000}"/>
    <cellStyle name="Normal 6 3 2 2 2 4 3 2 2 3" xfId="50713" xr:uid="{00000000-0005-0000-0000-0000A3270000}"/>
    <cellStyle name="Normal 6 3 2 2 2 4 3 2 3" xfId="24694" xr:uid="{00000000-0005-0000-0000-0000A4270000}"/>
    <cellStyle name="Normal 6 3 2 2 2 4 3 2 4" xfId="42040" xr:uid="{00000000-0005-0000-0000-0000A5270000}"/>
    <cellStyle name="Normal 6 3 2 2 2 4 3 3" xfId="5185" xr:uid="{00000000-0005-0000-0000-0000A6270000}"/>
    <cellStyle name="Normal 6 3 2 2 2 4 3 3 2" xfId="13858" xr:uid="{00000000-0005-0000-0000-0000A7270000}"/>
    <cellStyle name="Normal 6 3 2 2 2 4 3 3 2 2" xfId="31211" xr:uid="{00000000-0005-0000-0000-0000A8270000}"/>
    <cellStyle name="Normal 6 3 2 2 2 4 3 3 2 3" xfId="48557" xr:uid="{00000000-0005-0000-0000-0000A9270000}"/>
    <cellStyle name="Normal 6 3 2 2 2 4 3 3 3" xfId="22538" xr:uid="{00000000-0005-0000-0000-0000AA270000}"/>
    <cellStyle name="Normal 6 3 2 2 2 4 3 3 4" xfId="39884" xr:uid="{00000000-0005-0000-0000-0000AB270000}"/>
    <cellStyle name="Normal 6 3 2 2 2 4 3 4" xfId="10232" xr:uid="{00000000-0005-0000-0000-0000AC270000}"/>
    <cellStyle name="Normal 6 3 2 2 2 4 3 4 2" xfId="27585" xr:uid="{00000000-0005-0000-0000-0000AD270000}"/>
    <cellStyle name="Normal 6 3 2 2 2 4 3 4 3" xfId="44931" xr:uid="{00000000-0005-0000-0000-0000AE270000}"/>
    <cellStyle name="Normal 6 3 2 2 2 4 3 5" xfId="18912" xr:uid="{00000000-0005-0000-0000-0000AF270000}"/>
    <cellStyle name="Normal 6 3 2 2 2 4 3 6" xfId="36258" xr:uid="{00000000-0005-0000-0000-0000B0270000}"/>
    <cellStyle name="Normal 6 3 2 2 2 4 4" xfId="6606" xr:uid="{00000000-0005-0000-0000-0000B1270000}"/>
    <cellStyle name="Normal 6 3 2 2 2 4 4 2" xfId="15279" xr:uid="{00000000-0005-0000-0000-0000B2270000}"/>
    <cellStyle name="Normal 6 3 2 2 2 4 4 2 2" xfId="32632" xr:uid="{00000000-0005-0000-0000-0000B3270000}"/>
    <cellStyle name="Normal 6 3 2 2 2 4 4 2 3" xfId="49978" xr:uid="{00000000-0005-0000-0000-0000B4270000}"/>
    <cellStyle name="Normal 6 3 2 2 2 4 4 3" xfId="23959" xr:uid="{00000000-0005-0000-0000-0000B5270000}"/>
    <cellStyle name="Normal 6 3 2 2 2 4 4 4" xfId="41305" xr:uid="{00000000-0005-0000-0000-0000B6270000}"/>
    <cellStyle name="Normal 6 3 2 2 2 4 5" xfId="3372" xr:uid="{00000000-0005-0000-0000-0000B7270000}"/>
    <cellStyle name="Normal 6 3 2 2 2 4 5 2" xfId="12045" xr:uid="{00000000-0005-0000-0000-0000B8270000}"/>
    <cellStyle name="Normal 6 3 2 2 2 4 5 2 2" xfId="29398" xr:uid="{00000000-0005-0000-0000-0000B9270000}"/>
    <cellStyle name="Normal 6 3 2 2 2 4 5 2 3" xfId="46744" xr:uid="{00000000-0005-0000-0000-0000BA270000}"/>
    <cellStyle name="Normal 6 3 2 2 2 4 5 3" xfId="20725" xr:uid="{00000000-0005-0000-0000-0000BB270000}"/>
    <cellStyle name="Normal 6 3 2 2 2 4 5 4" xfId="38071" xr:uid="{00000000-0005-0000-0000-0000BC270000}"/>
    <cellStyle name="Normal 6 3 2 2 2 4 6" xfId="9497" xr:uid="{00000000-0005-0000-0000-0000BD270000}"/>
    <cellStyle name="Normal 6 3 2 2 2 4 6 2" xfId="26850" xr:uid="{00000000-0005-0000-0000-0000BE270000}"/>
    <cellStyle name="Normal 6 3 2 2 2 4 6 3" xfId="44196" xr:uid="{00000000-0005-0000-0000-0000BF270000}"/>
    <cellStyle name="Normal 6 3 2 2 2 4 7" xfId="18177" xr:uid="{00000000-0005-0000-0000-0000C0270000}"/>
    <cellStyle name="Normal 6 3 2 2 2 4 8" xfId="35523" xr:uid="{00000000-0005-0000-0000-0000C1270000}"/>
    <cellStyle name="Normal 6 3 2 2 2 5" xfId="481" xr:uid="{00000000-0005-0000-0000-0000C2270000}"/>
    <cellStyle name="Normal 6 3 2 2 2 5 2" xfId="2294" xr:uid="{00000000-0005-0000-0000-0000C3270000}"/>
    <cellStyle name="Normal 6 3 2 2 2 5 2 2" xfId="8076" xr:uid="{00000000-0005-0000-0000-0000C4270000}"/>
    <cellStyle name="Normal 6 3 2 2 2 5 2 2 2" xfId="16749" xr:uid="{00000000-0005-0000-0000-0000C5270000}"/>
    <cellStyle name="Normal 6 3 2 2 2 5 2 2 2 2" xfId="34102" xr:uid="{00000000-0005-0000-0000-0000C6270000}"/>
    <cellStyle name="Normal 6 3 2 2 2 5 2 2 2 3" xfId="51448" xr:uid="{00000000-0005-0000-0000-0000C7270000}"/>
    <cellStyle name="Normal 6 3 2 2 2 5 2 2 3" xfId="25429" xr:uid="{00000000-0005-0000-0000-0000C8270000}"/>
    <cellStyle name="Normal 6 3 2 2 2 5 2 2 4" xfId="42775" xr:uid="{00000000-0005-0000-0000-0000C9270000}"/>
    <cellStyle name="Normal 6 3 2 2 2 5 2 3" xfId="5577" xr:uid="{00000000-0005-0000-0000-0000CA270000}"/>
    <cellStyle name="Normal 6 3 2 2 2 5 2 3 2" xfId="14250" xr:uid="{00000000-0005-0000-0000-0000CB270000}"/>
    <cellStyle name="Normal 6 3 2 2 2 5 2 3 2 2" xfId="31603" xr:uid="{00000000-0005-0000-0000-0000CC270000}"/>
    <cellStyle name="Normal 6 3 2 2 2 5 2 3 2 3" xfId="48949" xr:uid="{00000000-0005-0000-0000-0000CD270000}"/>
    <cellStyle name="Normal 6 3 2 2 2 5 2 3 3" xfId="22930" xr:uid="{00000000-0005-0000-0000-0000CE270000}"/>
    <cellStyle name="Normal 6 3 2 2 2 5 2 3 4" xfId="40276" xr:uid="{00000000-0005-0000-0000-0000CF270000}"/>
    <cellStyle name="Normal 6 3 2 2 2 5 2 4" xfId="10967" xr:uid="{00000000-0005-0000-0000-0000D0270000}"/>
    <cellStyle name="Normal 6 3 2 2 2 5 2 4 2" xfId="28320" xr:uid="{00000000-0005-0000-0000-0000D1270000}"/>
    <cellStyle name="Normal 6 3 2 2 2 5 2 4 3" xfId="45666" xr:uid="{00000000-0005-0000-0000-0000D2270000}"/>
    <cellStyle name="Normal 6 3 2 2 2 5 2 5" xfId="19647" xr:uid="{00000000-0005-0000-0000-0000D3270000}"/>
    <cellStyle name="Normal 6 3 2 2 2 5 2 6" xfId="36993" xr:uid="{00000000-0005-0000-0000-0000D4270000}"/>
    <cellStyle name="Normal 6 3 2 2 2 5 3" xfId="6263" xr:uid="{00000000-0005-0000-0000-0000D5270000}"/>
    <cellStyle name="Normal 6 3 2 2 2 5 3 2" xfId="14936" xr:uid="{00000000-0005-0000-0000-0000D6270000}"/>
    <cellStyle name="Normal 6 3 2 2 2 5 3 2 2" xfId="32289" xr:uid="{00000000-0005-0000-0000-0000D7270000}"/>
    <cellStyle name="Normal 6 3 2 2 2 5 3 2 3" xfId="49635" xr:uid="{00000000-0005-0000-0000-0000D8270000}"/>
    <cellStyle name="Normal 6 3 2 2 2 5 3 3" xfId="23616" xr:uid="{00000000-0005-0000-0000-0000D9270000}"/>
    <cellStyle name="Normal 6 3 2 2 2 5 3 4" xfId="40962" xr:uid="{00000000-0005-0000-0000-0000DA270000}"/>
    <cellStyle name="Normal 6 3 2 2 2 5 4" xfId="4107" xr:uid="{00000000-0005-0000-0000-0000DB270000}"/>
    <cellStyle name="Normal 6 3 2 2 2 5 4 2" xfId="12780" xr:uid="{00000000-0005-0000-0000-0000DC270000}"/>
    <cellStyle name="Normal 6 3 2 2 2 5 4 2 2" xfId="30133" xr:uid="{00000000-0005-0000-0000-0000DD270000}"/>
    <cellStyle name="Normal 6 3 2 2 2 5 4 2 3" xfId="47479" xr:uid="{00000000-0005-0000-0000-0000DE270000}"/>
    <cellStyle name="Normal 6 3 2 2 2 5 4 3" xfId="21460" xr:uid="{00000000-0005-0000-0000-0000DF270000}"/>
    <cellStyle name="Normal 6 3 2 2 2 5 4 4" xfId="38806" xr:uid="{00000000-0005-0000-0000-0000E0270000}"/>
    <cellStyle name="Normal 6 3 2 2 2 5 5" xfId="9154" xr:uid="{00000000-0005-0000-0000-0000E1270000}"/>
    <cellStyle name="Normal 6 3 2 2 2 5 5 2" xfId="26507" xr:uid="{00000000-0005-0000-0000-0000E2270000}"/>
    <cellStyle name="Normal 6 3 2 2 2 5 5 3" xfId="43853" xr:uid="{00000000-0005-0000-0000-0000E3270000}"/>
    <cellStyle name="Normal 6 3 2 2 2 5 6" xfId="17834" xr:uid="{00000000-0005-0000-0000-0000E4270000}"/>
    <cellStyle name="Normal 6 3 2 2 2 5 7" xfId="35180" xr:uid="{00000000-0005-0000-0000-0000E5270000}"/>
    <cellStyle name="Normal 6 3 2 2 2 6" xfId="1902" xr:uid="{00000000-0005-0000-0000-0000E6270000}"/>
    <cellStyle name="Normal 6 3 2 2 2 6 2" xfId="7684" xr:uid="{00000000-0005-0000-0000-0000E7270000}"/>
    <cellStyle name="Normal 6 3 2 2 2 6 2 2" xfId="16357" xr:uid="{00000000-0005-0000-0000-0000E8270000}"/>
    <cellStyle name="Normal 6 3 2 2 2 6 2 2 2" xfId="33710" xr:uid="{00000000-0005-0000-0000-0000E9270000}"/>
    <cellStyle name="Normal 6 3 2 2 2 6 2 2 3" xfId="51056" xr:uid="{00000000-0005-0000-0000-0000EA270000}"/>
    <cellStyle name="Normal 6 3 2 2 2 6 2 3" xfId="25037" xr:uid="{00000000-0005-0000-0000-0000EB270000}"/>
    <cellStyle name="Normal 6 3 2 2 2 6 2 4" xfId="42383" xr:uid="{00000000-0005-0000-0000-0000EC270000}"/>
    <cellStyle name="Normal 6 3 2 2 2 6 3" xfId="3715" xr:uid="{00000000-0005-0000-0000-0000ED270000}"/>
    <cellStyle name="Normal 6 3 2 2 2 6 3 2" xfId="12388" xr:uid="{00000000-0005-0000-0000-0000EE270000}"/>
    <cellStyle name="Normal 6 3 2 2 2 6 3 2 2" xfId="29741" xr:uid="{00000000-0005-0000-0000-0000EF270000}"/>
    <cellStyle name="Normal 6 3 2 2 2 6 3 2 3" xfId="47087" xr:uid="{00000000-0005-0000-0000-0000F0270000}"/>
    <cellStyle name="Normal 6 3 2 2 2 6 3 3" xfId="21068" xr:uid="{00000000-0005-0000-0000-0000F1270000}"/>
    <cellStyle name="Normal 6 3 2 2 2 6 3 4" xfId="38414" xr:uid="{00000000-0005-0000-0000-0000F2270000}"/>
    <cellStyle name="Normal 6 3 2 2 2 6 4" xfId="10575" xr:uid="{00000000-0005-0000-0000-0000F3270000}"/>
    <cellStyle name="Normal 6 3 2 2 2 6 4 2" xfId="27928" xr:uid="{00000000-0005-0000-0000-0000F4270000}"/>
    <cellStyle name="Normal 6 3 2 2 2 6 4 3" xfId="45274" xr:uid="{00000000-0005-0000-0000-0000F5270000}"/>
    <cellStyle name="Normal 6 3 2 2 2 6 5" xfId="19255" xr:uid="{00000000-0005-0000-0000-0000F6270000}"/>
    <cellStyle name="Normal 6 3 2 2 2 6 6" xfId="36601" xr:uid="{00000000-0005-0000-0000-0000F7270000}"/>
    <cellStyle name="Normal 6 3 2 2 2 7" xfId="1216" xr:uid="{00000000-0005-0000-0000-0000F8270000}"/>
    <cellStyle name="Normal 6 3 2 2 2 7 2" xfId="6998" xr:uid="{00000000-0005-0000-0000-0000F9270000}"/>
    <cellStyle name="Normal 6 3 2 2 2 7 2 2" xfId="15671" xr:uid="{00000000-0005-0000-0000-0000FA270000}"/>
    <cellStyle name="Normal 6 3 2 2 2 7 2 2 2" xfId="33024" xr:uid="{00000000-0005-0000-0000-0000FB270000}"/>
    <cellStyle name="Normal 6 3 2 2 2 7 2 2 3" xfId="50370" xr:uid="{00000000-0005-0000-0000-0000FC270000}"/>
    <cellStyle name="Normal 6 3 2 2 2 7 2 3" xfId="24351" xr:uid="{00000000-0005-0000-0000-0000FD270000}"/>
    <cellStyle name="Normal 6 3 2 2 2 7 2 4" xfId="41697" xr:uid="{00000000-0005-0000-0000-0000FE270000}"/>
    <cellStyle name="Normal 6 3 2 2 2 7 3" xfId="4842" xr:uid="{00000000-0005-0000-0000-0000FF270000}"/>
    <cellStyle name="Normal 6 3 2 2 2 7 3 2" xfId="13515" xr:uid="{00000000-0005-0000-0000-000000280000}"/>
    <cellStyle name="Normal 6 3 2 2 2 7 3 2 2" xfId="30868" xr:uid="{00000000-0005-0000-0000-000001280000}"/>
    <cellStyle name="Normal 6 3 2 2 2 7 3 2 3" xfId="48214" xr:uid="{00000000-0005-0000-0000-000002280000}"/>
    <cellStyle name="Normal 6 3 2 2 2 7 3 3" xfId="22195" xr:uid="{00000000-0005-0000-0000-000003280000}"/>
    <cellStyle name="Normal 6 3 2 2 2 7 3 4" xfId="39541" xr:uid="{00000000-0005-0000-0000-000004280000}"/>
    <cellStyle name="Normal 6 3 2 2 2 7 4" xfId="9889" xr:uid="{00000000-0005-0000-0000-000005280000}"/>
    <cellStyle name="Normal 6 3 2 2 2 7 4 2" xfId="27242" xr:uid="{00000000-0005-0000-0000-000006280000}"/>
    <cellStyle name="Normal 6 3 2 2 2 7 4 3" xfId="44588" xr:uid="{00000000-0005-0000-0000-000007280000}"/>
    <cellStyle name="Normal 6 3 2 2 2 7 5" xfId="18569" xr:uid="{00000000-0005-0000-0000-000008280000}"/>
    <cellStyle name="Normal 6 3 2 2 2 7 6" xfId="35915" xr:uid="{00000000-0005-0000-0000-000009280000}"/>
    <cellStyle name="Normal 6 3 2 2 2 8" xfId="5871" xr:uid="{00000000-0005-0000-0000-00000A280000}"/>
    <cellStyle name="Normal 6 3 2 2 2 8 2" xfId="14544" xr:uid="{00000000-0005-0000-0000-00000B280000}"/>
    <cellStyle name="Normal 6 3 2 2 2 8 2 2" xfId="31897" xr:uid="{00000000-0005-0000-0000-00000C280000}"/>
    <cellStyle name="Normal 6 3 2 2 2 8 2 3" xfId="49243" xr:uid="{00000000-0005-0000-0000-00000D280000}"/>
    <cellStyle name="Normal 6 3 2 2 2 8 3" xfId="23224" xr:uid="{00000000-0005-0000-0000-00000E280000}"/>
    <cellStyle name="Normal 6 3 2 2 2 8 4" xfId="40570" xr:uid="{00000000-0005-0000-0000-00000F280000}"/>
    <cellStyle name="Normal 6 3 2 2 2 9" xfId="3029" xr:uid="{00000000-0005-0000-0000-000010280000}"/>
    <cellStyle name="Normal 6 3 2 2 2 9 2" xfId="11702" xr:uid="{00000000-0005-0000-0000-000011280000}"/>
    <cellStyle name="Normal 6 3 2 2 2 9 2 2" xfId="29055" xr:uid="{00000000-0005-0000-0000-000012280000}"/>
    <cellStyle name="Normal 6 3 2 2 2 9 2 3" xfId="46401" xr:uid="{00000000-0005-0000-0000-000013280000}"/>
    <cellStyle name="Normal 6 3 2 2 2 9 3" xfId="20382" xr:uid="{00000000-0005-0000-0000-000014280000}"/>
    <cellStyle name="Normal 6 3 2 2 2 9 4" xfId="37728" xr:uid="{00000000-0005-0000-0000-000015280000}"/>
    <cellStyle name="Normal 6 3 2 2 3" xfId="187" xr:uid="{00000000-0005-0000-0000-000016280000}"/>
    <cellStyle name="Normal 6 3 2 2 3 10" xfId="17540" xr:uid="{00000000-0005-0000-0000-000017280000}"/>
    <cellStyle name="Normal 6 3 2 2 3 11" xfId="34886" xr:uid="{00000000-0005-0000-0000-000018280000}"/>
    <cellStyle name="Normal 6 3 2 2 3 2" xfId="677" xr:uid="{00000000-0005-0000-0000-000019280000}"/>
    <cellStyle name="Normal 6 3 2 2 3 2 2" xfId="2490" xr:uid="{00000000-0005-0000-0000-00001A280000}"/>
    <cellStyle name="Normal 6 3 2 2 3 2 2 2" xfId="8272" xr:uid="{00000000-0005-0000-0000-00001B280000}"/>
    <cellStyle name="Normal 6 3 2 2 3 2 2 2 2" xfId="16945" xr:uid="{00000000-0005-0000-0000-00001C280000}"/>
    <cellStyle name="Normal 6 3 2 2 3 2 2 2 2 2" xfId="34298" xr:uid="{00000000-0005-0000-0000-00001D280000}"/>
    <cellStyle name="Normal 6 3 2 2 3 2 2 2 2 3" xfId="51644" xr:uid="{00000000-0005-0000-0000-00001E280000}"/>
    <cellStyle name="Normal 6 3 2 2 3 2 2 2 3" xfId="25625" xr:uid="{00000000-0005-0000-0000-00001F280000}"/>
    <cellStyle name="Normal 6 3 2 2 3 2 2 2 4" xfId="42971" xr:uid="{00000000-0005-0000-0000-000020280000}"/>
    <cellStyle name="Normal 6 3 2 2 3 2 2 3" xfId="4303" xr:uid="{00000000-0005-0000-0000-000021280000}"/>
    <cellStyle name="Normal 6 3 2 2 3 2 2 3 2" xfId="12976" xr:uid="{00000000-0005-0000-0000-000022280000}"/>
    <cellStyle name="Normal 6 3 2 2 3 2 2 3 2 2" xfId="30329" xr:uid="{00000000-0005-0000-0000-000023280000}"/>
    <cellStyle name="Normal 6 3 2 2 3 2 2 3 2 3" xfId="47675" xr:uid="{00000000-0005-0000-0000-000024280000}"/>
    <cellStyle name="Normal 6 3 2 2 3 2 2 3 3" xfId="21656" xr:uid="{00000000-0005-0000-0000-000025280000}"/>
    <cellStyle name="Normal 6 3 2 2 3 2 2 3 4" xfId="39002" xr:uid="{00000000-0005-0000-0000-000026280000}"/>
    <cellStyle name="Normal 6 3 2 2 3 2 2 4" xfId="11163" xr:uid="{00000000-0005-0000-0000-000027280000}"/>
    <cellStyle name="Normal 6 3 2 2 3 2 2 4 2" xfId="28516" xr:uid="{00000000-0005-0000-0000-000028280000}"/>
    <cellStyle name="Normal 6 3 2 2 3 2 2 4 3" xfId="45862" xr:uid="{00000000-0005-0000-0000-000029280000}"/>
    <cellStyle name="Normal 6 3 2 2 3 2 2 5" xfId="19843" xr:uid="{00000000-0005-0000-0000-00002A280000}"/>
    <cellStyle name="Normal 6 3 2 2 3 2 2 6" xfId="37189" xr:uid="{00000000-0005-0000-0000-00002B280000}"/>
    <cellStyle name="Normal 6 3 2 2 3 2 3" xfId="1412" xr:uid="{00000000-0005-0000-0000-00002C280000}"/>
    <cellStyle name="Normal 6 3 2 2 3 2 3 2" xfId="7194" xr:uid="{00000000-0005-0000-0000-00002D280000}"/>
    <cellStyle name="Normal 6 3 2 2 3 2 3 2 2" xfId="15867" xr:uid="{00000000-0005-0000-0000-00002E280000}"/>
    <cellStyle name="Normal 6 3 2 2 3 2 3 2 2 2" xfId="33220" xr:uid="{00000000-0005-0000-0000-00002F280000}"/>
    <cellStyle name="Normal 6 3 2 2 3 2 3 2 2 3" xfId="50566" xr:uid="{00000000-0005-0000-0000-000030280000}"/>
    <cellStyle name="Normal 6 3 2 2 3 2 3 2 3" xfId="24547" xr:uid="{00000000-0005-0000-0000-000031280000}"/>
    <cellStyle name="Normal 6 3 2 2 3 2 3 2 4" xfId="41893" xr:uid="{00000000-0005-0000-0000-000032280000}"/>
    <cellStyle name="Normal 6 3 2 2 3 2 3 3" xfId="5038" xr:uid="{00000000-0005-0000-0000-000033280000}"/>
    <cellStyle name="Normal 6 3 2 2 3 2 3 3 2" xfId="13711" xr:uid="{00000000-0005-0000-0000-000034280000}"/>
    <cellStyle name="Normal 6 3 2 2 3 2 3 3 2 2" xfId="31064" xr:uid="{00000000-0005-0000-0000-000035280000}"/>
    <cellStyle name="Normal 6 3 2 2 3 2 3 3 2 3" xfId="48410" xr:uid="{00000000-0005-0000-0000-000036280000}"/>
    <cellStyle name="Normal 6 3 2 2 3 2 3 3 3" xfId="22391" xr:uid="{00000000-0005-0000-0000-000037280000}"/>
    <cellStyle name="Normal 6 3 2 2 3 2 3 3 4" xfId="39737" xr:uid="{00000000-0005-0000-0000-000038280000}"/>
    <cellStyle name="Normal 6 3 2 2 3 2 3 4" xfId="10085" xr:uid="{00000000-0005-0000-0000-000039280000}"/>
    <cellStyle name="Normal 6 3 2 2 3 2 3 4 2" xfId="27438" xr:uid="{00000000-0005-0000-0000-00003A280000}"/>
    <cellStyle name="Normal 6 3 2 2 3 2 3 4 3" xfId="44784" xr:uid="{00000000-0005-0000-0000-00003B280000}"/>
    <cellStyle name="Normal 6 3 2 2 3 2 3 5" xfId="18765" xr:uid="{00000000-0005-0000-0000-00003C280000}"/>
    <cellStyle name="Normal 6 3 2 2 3 2 3 6" xfId="36111" xr:uid="{00000000-0005-0000-0000-00003D280000}"/>
    <cellStyle name="Normal 6 3 2 2 3 2 4" xfId="6459" xr:uid="{00000000-0005-0000-0000-00003E280000}"/>
    <cellStyle name="Normal 6 3 2 2 3 2 4 2" xfId="15132" xr:uid="{00000000-0005-0000-0000-00003F280000}"/>
    <cellStyle name="Normal 6 3 2 2 3 2 4 2 2" xfId="32485" xr:uid="{00000000-0005-0000-0000-000040280000}"/>
    <cellStyle name="Normal 6 3 2 2 3 2 4 2 3" xfId="49831" xr:uid="{00000000-0005-0000-0000-000041280000}"/>
    <cellStyle name="Normal 6 3 2 2 3 2 4 3" xfId="23812" xr:uid="{00000000-0005-0000-0000-000042280000}"/>
    <cellStyle name="Normal 6 3 2 2 3 2 4 4" xfId="41158" xr:uid="{00000000-0005-0000-0000-000043280000}"/>
    <cellStyle name="Normal 6 3 2 2 3 2 5" xfId="3225" xr:uid="{00000000-0005-0000-0000-000044280000}"/>
    <cellStyle name="Normal 6 3 2 2 3 2 5 2" xfId="11898" xr:uid="{00000000-0005-0000-0000-000045280000}"/>
    <cellStyle name="Normal 6 3 2 2 3 2 5 2 2" xfId="29251" xr:uid="{00000000-0005-0000-0000-000046280000}"/>
    <cellStyle name="Normal 6 3 2 2 3 2 5 2 3" xfId="46597" xr:uid="{00000000-0005-0000-0000-000047280000}"/>
    <cellStyle name="Normal 6 3 2 2 3 2 5 3" xfId="20578" xr:uid="{00000000-0005-0000-0000-000048280000}"/>
    <cellStyle name="Normal 6 3 2 2 3 2 5 4" xfId="37924" xr:uid="{00000000-0005-0000-0000-000049280000}"/>
    <cellStyle name="Normal 6 3 2 2 3 2 6" xfId="9350" xr:uid="{00000000-0005-0000-0000-00004A280000}"/>
    <cellStyle name="Normal 6 3 2 2 3 2 6 2" xfId="26703" xr:uid="{00000000-0005-0000-0000-00004B280000}"/>
    <cellStyle name="Normal 6 3 2 2 3 2 6 3" xfId="44049" xr:uid="{00000000-0005-0000-0000-00004C280000}"/>
    <cellStyle name="Normal 6 3 2 2 3 2 7" xfId="18030" xr:uid="{00000000-0005-0000-0000-00004D280000}"/>
    <cellStyle name="Normal 6 3 2 2 3 2 8" xfId="35376" xr:uid="{00000000-0005-0000-0000-00004E280000}"/>
    <cellStyle name="Normal 6 3 2 2 3 3" xfId="922" xr:uid="{00000000-0005-0000-0000-00004F280000}"/>
    <cellStyle name="Normal 6 3 2 2 3 3 2" xfId="2735" xr:uid="{00000000-0005-0000-0000-000050280000}"/>
    <cellStyle name="Normal 6 3 2 2 3 3 2 2" xfId="8517" xr:uid="{00000000-0005-0000-0000-000051280000}"/>
    <cellStyle name="Normal 6 3 2 2 3 3 2 2 2" xfId="17190" xr:uid="{00000000-0005-0000-0000-000052280000}"/>
    <cellStyle name="Normal 6 3 2 2 3 3 2 2 2 2" xfId="34543" xr:uid="{00000000-0005-0000-0000-000053280000}"/>
    <cellStyle name="Normal 6 3 2 2 3 3 2 2 2 3" xfId="51889" xr:uid="{00000000-0005-0000-0000-000054280000}"/>
    <cellStyle name="Normal 6 3 2 2 3 3 2 2 3" xfId="25870" xr:uid="{00000000-0005-0000-0000-000055280000}"/>
    <cellStyle name="Normal 6 3 2 2 3 3 2 2 4" xfId="43216" xr:uid="{00000000-0005-0000-0000-000056280000}"/>
    <cellStyle name="Normal 6 3 2 2 3 3 2 3" xfId="4548" xr:uid="{00000000-0005-0000-0000-000057280000}"/>
    <cellStyle name="Normal 6 3 2 2 3 3 2 3 2" xfId="13221" xr:uid="{00000000-0005-0000-0000-000058280000}"/>
    <cellStyle name="Normal 6 3 2 2 3 3 2 3 2 2" xfId="30574" xr:uid="{00000000-0005-0000-0000-000059280000}"/>
    <cellStyle name="Normal 6 3 2 2 3 3 2 3 2 3" xfId="47920" xr:uid="{00000000-0005-0000-0000-00005A280000}"/>
    <cellStyle name="Normal 6 3 2 2 3 3 2 3 3" xfId="21901" xr:uid="{00000000-0005-0000-0000-00005B280000}"/>
    <cellStyle name="Normal 6 3 2 2 3 3 2 3 4" xfId="39247" xr:uid="{00000000-0005-0000-0000-00005C280000}"/>
    <cellStyle name="Normal 6 3 2 2 3 3 2 4" xfId="11408" xr:uid="{00000000-0005-0000-0000-00005D280000}"/>
    <cellStyle name="Normal 6 3 2 2 3 3 2 4 2" xfId="28761" xr:uid="{00000000-0005-0000-0000-00005E280000}"/>
    <cellStyle name="Normal 6 3 2 2 3 3 2 4 3" xfId="46107" xr:uid="{00000000-0005-0000-0000-00005F280000}"/>
    <cellStyle name="Normal 6 3 2 2 3 3 2 5" xfId="20088" xr:uid="{00000000-0005-0000-0000-000060280000}"/>
    <cellStyle name="Normal 6 3 2 2 3 3 2 6" xfId="37434" xr:uid="{00000000-0005-0000-0000-000061280000}"/>
    <cellStyle name="Normal 6 3 2 2 3 3 3" xfId="1657" xr:uid="{00000000-0005-0000-0000-000062280000}"/>
    <cellStyle name="Normal 6 3 2 2 3 3 3 2" xfId="7439" xr:uid="{00000000-0005-0000-0000-000063280000}"/>
    <cellStyle name="Normal 6 3 2 2 3 3 3 2 2" xfId="16112" xr:uid="{00000000-0005-0000-0000-000064280000}"/>
    <cellStyle name="Normal 6 3 2 2 3 3 3 2 2 2" xfId="33465" xr:uid="{00000000-0005-0000-0000-000065280000}"/>
    <cellStyle name="Normal 6 3 2 2 3 3 3 2 2 3" xfId="50811" xr:uid="{00000000-0005-0000-0000-000066280000}"/>
    <cellStyle name="Normal 6 3 2 2 3 3 3 2 3" xfId="24792" xr:uid="{00000000-0005-0000-0000-000067280000}"/>
    <cellStyle name="Normal 6 3 2 2 3 3 3 2 4" xfId="42138" xr:uid="{00000000-0005-0000-0000-000068280000}"/>
    <cellStyle name="Normal 6 3 2 2 3 3 3 3" xfId="5283" xr:uid="{00000000-0005-0000-0000-000069280000}"/>
    <cellStyle name="Normal 6 3 2 2 3 3 3 3 2" xfId="13956" xr:uid="{00000000-0005-0000-0000-00006A280000}"/>
    <cellStyle name="Normal 6 3 2 2 3 3 3 3 2 2" xfId="31309" xr:uid="{00000000-0005-0000-0000-00006B280000}"/>
    <cellStyle name="Normal 6 3 2 2 3 3 3 3 2 3" xfId="48655" xr:uid="{00000000-0005-0000-0000-00006C280000}"/>
    <cellStyle name="Normal 6 3 2 2 3 3 3 3 3" xfId="22636" xr:uid="{00000000-0005-0000-0000-00006D280000}"/>
    <cellStyle name="Normal 6 3 2 2 3 3 3 3 4" xfId="39982" xr:uid="{00000000-0005-0000-0000-00006E280000}"/>
    <cellStyle name="Normal 6 3 2 2 3 3 3 4" xfId="10330" xr:uid="{00000000-0005-0000-0000-00006F280000}"/>
    <cellStyle name="Normal 6 3 2 2 3 3 3 4 2" xfId="27683" xr:uid="{00000000-0005-0000-0000-000070280000}"/>
    <cellStyle name="Normal 6 3 2 2 3 3 3 4 3" xfId="45029" xr:uid="{00000000-0005-0000-0000-000071280000}"/>
    <cellStyle name="Normal 6 3 2 2 3 3 3 5" xfId="19010" xr:uid="{00000000-0005-0000-0000-000072280000}"/>
    <cellStyle name="Normal 6 3 2 2 3 3 3 6" xfId="36356" xr:uid="{00000000-0005-0000-0000-000073280000}"/>
    <cellStyle name="Normal 6 3 2 2 3 3 4" xfId="6704" xr:uid="{00000000-0005-0000-0000-000074280000}"/>
    <cellStyle name="Normal 6 3 2 2 3 3 4 2" xfId="15377" xr:uid="{00000000-0005-0000-0000-000075280000}"/>
    <cellStyle name="Normal 6 3 2 2 3 3 4 2 2" xfId="32730" xr:uid="{00000000-0005-0000-0000-000076280000}"/>
    <cellStyle name="Normal 6 3 2 2 3 3 4 2 3" xfId="50076" xr:uid="{00000000-0005-0000-0000-000077280000}"/>
    <cellStyle name="Normal 6 3 2 2 3 3 4 3" xfId="24057" xr:uid="{00000000-0005-0000-0000-000078280000}"/>
    <cellStyle name="Normal 6 3 2 2 3 3 4 4" xfId="41403" xr:uid="{00000000-0005-0000-0000-000079280000}"/>
    <cellStyle name="Normal 6 3 2 2 3 3 5" xfId="3470" xr:uid="{00000000-0005-0000-0000-00007A280000}"/>
    <cellStyle name="Normal 6 3 2 2 3 3 5 2" xfId="12143" xr:uid="{00000000-0005-0000-0000-00007B280000}"/>
    <cellStyle name="Normal 6 3 2 2 3 3 5 2 2" xfId="29496" xr:uid="{00000000-0005-0000-0000-00007C280000}"/>
    <cellStyle name="Normal 6 3 2 2 3 3 5 2 3" xfId="46842" xr:uid="{00000000-0005-0000-0000-00007D280000}"/>
    <cellStyle name="Normal 6 3 2 2 3 3 5 3" xfId="20823" xr:uid="{00000000-0005-0000-0000-00007E280000}"/>
    <cellStyle name="Normal 6 3 2 2 3 3 5 4" xfId="38169" xr:uid="{00000000-0005-0000-0000-00007F280000}"/>
    <cellStyle name="Normal 6 3 2 2 3 3 6" xfId="9595" xr:uid="{00000000-0005-0000-0000-000080280000}"/>
    <cellStyle name="Normal 6 3 2 2 3 3 6 2" xfId="26948" xr:uid="{00000000-0005-0000-0000-000081280000}"/>
    <cellStyle name="Normal 6 3 2 2 3 3 6 3" xfId="44294" xr:uid="{00000000-0005-0000-0000-000082280000}"/>
    <cellStyle name="Normal 6 3 2 2 3 3 7" xfId="18275" xr:uid="{00000000-0005-0000-0000-000083280000}"/>
    <cellStyle name="Normal 6 3 2 2 3 3 8" xfId="35621" xr:uid="{00000000-0005-0000-0000-000084280000}"/>
    <cellStyle name="Normal 6 3 2 2 3 4" xfId="432" xr:uid="{00000000-0005-0000-0000-000085280000}"/>
    <cellStyle name="Normal 6 3 2 2 3 4 2" xfId="2245" xr:uid="{00000000-0005-0000-0000-000086280000}"/>
    <cellStyle name="Normal 6 3 2 2 3 4 2 2" xfId="8027" xr:uid="{00000000-0005-0000-0000-000087280000}"/>
    <cellStyle name="Normal 6 3 2 2 3 4 2 2 2" xfId="16700" xr:uid="{00000000-0005-0000-0000-000088280000}"/>
    <cellStyle name="Normal 6 3 2 2 3 4 2 2 2 2" xfId="34053" xr:uid="{00000000-0005-0000-0000-000089280000}"/>
    <cellStyle name="Normal 6 3 2 2 3 4 2 2 2 3" xfId="51399" xr:uid="{00000000-0005-0000-0000-00008A280000}"/>
    <cellStyle name="Normal 6 3 2 2 3 4 2 2 3" xfId="25380" xr:uid="{00000000-0005-0000-0000-00008B280000}"/>
    <cellStyle name="Normal 6 3 2 2 3 4 2 2 4" xfId="42726" xr:uid="{00000000-0005-0000-0000-00008C280000}"/>
    <cellStyle name="Normal 6 3 2 2 3 4 2 3" xfId="5528" xr:uid="{00000000-0005-0000-0000-00008D280000}"/>
    <cellStyle name="Normal 6 3 2 2 3 4 2 3 2" xfId="14201" xr:uid="{00000000-0005-0000-0000-00008E280000}"/>
    <cellStyle name="Normal 6 3 2 2 3 4 2 3 2 2" xfId="31554" xr:uid="{00000000-0005-0000-0000-00008F280000}"/>
    <cellStyle name="Normal 6 3 2 2 3 4 2 3 2 3" xfId="48900" xr:uid="{00000000-0005-0000-0000-000090280000}"/>
    <cellStyle name="Normal 6 3 2 2 3 4 2 3 3" xfId="22881" xr:uid="{00000000-0005-0000-0000-000091280000}"/>
    <cellStyle name="Normal 6 3 2 2 3 4 2 3 4" xfId="40227" xr:uid="{00000000-0005-0000-0000-000092280000}"/>
    <cellStyle name="Normal 6 3 2 2 3 4 2 4" xfId="10918" xr:uid="{00000000-0005-0000-0000-000093280000}"/>
    <cellStyle name="Normal 6 3 2 2 3 4 2 4 2" xfId="28271" xr:uid="{00000000-0005-0000-0000-000094280000}"/>
    <cellStyle name="Normal 6 3 2 2 3 4 2 4 3" xfId="45617" xr:uid="{00000000-0005-0000-0000-000095280000}"/>
    <cellStyle name="Normal 6 3 2 2 3 4 2 5" xfId="19598" xr:uid="{00000000-0005-0000-0000-000096280000}"/>
    <cellStyle name="Normal 6 3 2 2 3 4 2 6" xfId="36944" xr:uid="{00000000-0005-0000-0000-000097280000}"/>
    <cellStyle name="Normal 6 3 2 2 3 4 3" xfId="6214" xr:uid="{00000000-0005-0000-0000-000098280000}"/>
    <cellStyle name="Normal 6 3 2 2 3 4 3 2" xfId="14887" xr:uid="{00000000-0005-0000-0000-000099280000}"/>
    <cellStyle name="Normal 6 3 2 2 3 4 3 2 2" xfId="32240" xr:uid="{00000000-0005-0000-0000-00009A280000}"/>
    <cellStyle name="Normal 6 3 2 2 3 4 3 2 3" xfId="49586" xr:uid="{00000000-0005-0000-0000-00009B280000}"/>
    <cellStyle name="Normal 6 3 2 2 3 4 3 3" xfId="23567" xr:uid="{00000000-0005-0000-0000-00009C280000}"/>
    <cellStyle name="Normal 6 3 2 2 3 4 3 4" xfId="40913" xr:uid="{00000000-0005-0000-0000-00009D280000}"/>
    <cellStyle name="Normal 6 3 2 2 3 4 4" xfId="4058" xr:uid="{00000000-0005-0000-0000-00009E280000}"/>
    <cellStyle name="Normal 6 3 2 2 3 4 4 2" xfId="12731" xr:uid="{00000000-0005-0000-0000-00009F280000}"/>
    <cellStyle name="Normal 6 3 2 2 3 4 4 2 2" xfId="30084" xr:uid="{00000000-0005-0000-0000-0000A0280000}"/>
    <cellStyle name="Normal 6 3 2 2 3 4 4 2 3" xfId="47430" xr:uid="{00000000-0005-0000-0000-0000A1280000}"/>
    <cellStyle name="Normal 6 3 2 2 3 4 4 3" xfId="21411" xr:uid="{00000000-0005-0000-0000-0000A2280000}"/>
    <cellStyle name="Normal 6 3 2 2 3 4 4 4" xfId="38757" xr:uid="{00000000-0005-0000-0000-0000A3280000}"/>
    <cellStyle name="Normal 6 3 2 2 3 4 5" xfId="9105" xr:uid="{00000000-0005-0000-0000-0000A4280000}"/>
    <cellStyle name="Normal 6 3 2 2 3 4 5 2" xfId="26458" xr:uid="{00000000-0005-0000-0000-0000A5280000}"/>
    <cellStyle name="Normal 6 3 2 2 3 4 5 3" xfId="43804" xr:uid="{00000000-0005-0000-0000-0000A6280000}"/>
    <cellStyle name="Normal 6 3 2 2 3 4 6" xfId="17785" xr:uid="{00000000-0005-0000-0000-0000A7280000}"/>
    <cellStyle name="Normal 6 3 2 2 3 4 7" xfId="35131" xr:uid="{00000000-0005-0000-0000-0000A8280000}"/>
    <cellStyle name="Normal 6 3 2 2 3 5" xfId="2000" xr:uid="{00000000-0005-0000-0000-0000A9280000}"/>
    <cellStyle name="Normal 6 3 2 2 3 5 2" xfId="7782" xr:uid="{00000000-0005-0000-0000-0000AA280000}"/>
    <cellStyle name="Normal 6 3 2 2 3 5 2 2" xfId="16455" xr:uid="{00000000-0005-0000-0000-0000AB280000}"/>
    <cellStyle name="Normal 6 3 2 2 3 5 2 2 2" xfId="33808" xr:uid="{00000000-0005-0000-0000-0000AC280000}"/>
    <cellStyle name="Normal 6 3 2 2 3 5 2 2 3" xfId="51154" xr:uid="{00000000-0005-0000-0000-0000AD280000}"/>
    <cellStyle name="Normal 6 3 2 2 3 5 2 3" xfId="25135" xr:uid="{00000000-0005-0000-0000-0000AE280000}"/>
    <cellStyle name="Normal 6 3 2 2 3 5 2 4" xfId="42481" xr:uid="{00000000-0005-0000-0000-0000AF280000}"/>
    <cellStyle name="Normal 6 3 2 2 3 5 3" xfId="3813" xr:uid="{00000000-0005-0000-0000-0000B0280000}"/>
    <cellStyle name="Normal 6 3 2 2 3 5 3 2" xfId="12486" xr:uid="{00000000-0005-0000-0000-0000B1280000}"/>
    <cellStyle name="Normal 6 3 2 2 3 5 3 2 2" xfId="29839" xr:uid="{00000000-0005-0000-0000-0000B2280000}"/>
    <cellStyle name="Normal 6 3 2 2 3 5 3 2 3" xfId="47185" xr:uid="{00000000-0005-0000-0000-0000B3280000}"/>
    <cellStyle name="Normal 6 3 2 2 3 5 3 3" xfId="21166" xr:uid="{00000000-0005-0000-0000-0000B4280000}"/>
    <cellStyle name="Normal 6 3 2 2 3 5 3 4" xfId="38512" xr:uid="{00000000-0005-0000-0000-0000B5280000}"/>
    <cellStyle name="Normal 6 3 2 2 3 5 4" xfId="10673" xr:uid="{00000000-0005-0000-0000-0000B6280000}"/>
    <cellStyle name="Normal 6 3 2 2 3 5 4 2" xfId="28026" xr:uid="{00000000-0005-0000-0000-0000B7280000}"/>
    <cellStyle name="Normal 6 3 2 2 3 5 4 3" xfId="45372" xr:uid="{00000000-0005-0000-0000-0000B8280000}"/>
    <cellStyle name="Normal 6 3 2 2 3 5 5" xfId="19353" xr:uid="{00000000-0005-0000-0000-0000B9280000}"/>
    <cellStyle name="Normal 6 3 2 2 3 5 6" xfId="36699" xr:uid="{00000000-0005-0000-0000-0000BA280000}"/>
    <cellStyle name="Normal 6 3 2 2 3 6" xfId="1167" xr:uid="{00000000-0005-0000-0000-0000BB280000}"/>
    <cellStyle name="Normal 6 3 2 2 3 6 2" xfId="6949" xr:uid="{00000000-0005-0000-0000-0000BC280000}"/>
    <cellStyle name="Normal 6 3 2 2 3 6 2 2" xfId="15622" xr:uid="{00000000-0005-0000-0000-0000BD280000}"/>
    <cellStyle name="Normal 6 3 2 2 3 6 2 2 2" xfId="32975" xr:uid="{00000000-0005-0000-0000-0000BE280000}"/>
    <cellStyle name="Normal 6 3 2 2 3 6 2 2 3" xfId="50321" xr:uid="{00000000-0005-0000-0000-0000BF280000}"/>
    <cellStyle name="Normal 6 3 2 2 3 6 2 3" xfId="24302" xr:uid="{00000000-0005-0000-0000-0000C0280000}"/>
    <cellStyle name="Normal 6 3 2 2 3 6 2 4" xfId="41648" xr:uid="{00000000-0005-0000-0000-0000C1280000}"/>
    <cellStyle name="Normal 6 3 2 2 3 6 3" xfId="4793" xr:uid="{00000000-0005-0000-0000-0000C2280000}"/>
    <cellStyle name="Normal 6 3 2 2 3 6 3 2" xfId="13466" xr:uid="{00000000-0005-0000-0000-0000C3280000}"/>
    <cellStyle name="Normal 6 3 2 2 3 6 3 2 2" xfId="30819" xr:uid="{00000000-0005-0000-0000-0000C4280000}"/>
    <cellStyle name="Normal 6 3 2 2 3 6 3 2 3" xfId="48165" xr:uid="{00000000-0005-0000-0000-0000C5280000}"/>
    <cellStyle name="Normal 6 3 2 2 3 6 3 3" xfId="22146" xr:uid="{00000000-0005-0000-0000-0000C6280000}"/>
    <cellStyle name="Normal 6 3 2 2 3 6 3 4" xfId="39492" xr:uid="{00000000-0005-0000-0000-0000C7280000}"/>
    <cellStyle name="Normal 6 3 2 2 3 6 4" xfId="9840" xr:uid="{00000000-0005-0000-0000-0000C8280000}"/>
    <cellStyle name="Normal 6 3 2 2 3 6 4 2" xfId="27193" xr:uid="{00000000-0005-0000-0000-0000C9280000}"/>
    <cellStyle name="Normal 6 3 2 2 3 6 4 3" xfId="44539" xr:uid="{00000000-0005-0000-0000-0000CA280000}"/>
    <cellStyle name="Normal 6 3 2 2 3 6 5" xfId="18520" xr:uid="{00000000-0005-0000-0000-0000CB280000}"/>
    <cellStyle name="Normal 6 3 2 2 3 6 6" xfId="35866" xr:uid="{00000000-0005-0000-0000-0000CC280000}"/>
    <cellStyle name="Normal 6 3 2 2 3 7" xfId="5969" xr:uid="{00000000-0005-0000-0000-0000CD280000}"/>
    <cellStyle name="Normal 6 3 2 2 3 7 2" xfId="14642" xr:uid="{00000000-0005-0000-0000-0000CE280000}"/>
    <cellStyle name="Normal 6 3 2 2 3 7 2 2" xfId="31995" xr:uid="{00000000-0005-0000-0000-0000CF280000}"/>
    <cellStyle name="Normal 6 3 2 2 3 7 2 3" xfId="49341" xr:uid="{00000000-0005-0000-0000-0000D0280000}"/>
    <cellStyle name="Normal 6 3 2 2 3 7 3" xfId="23322" xr:uid="{00000000-0005-0000-0000-0000D1280000}"/>
    <cellStyle name="Normal 6 3 2 2 3 7 4" xfId="40668" xr:uid="{00000000-0005-0000-0000-0000D2280000}"/>
    <cellStyle name="Normal 6 3 2 2 3 8" xfId="2980" xr:uid="{00000000-0005-0000-0000-0000D3280000}"/>
    <cellStyle name="Normal 6 3 2 2 3 8 2" xfId="11653" xr:uid="{00000000-0005-0000-0000-0000D4280000}"/>
    <cellStyle name="Normal 6 3 2 2 3 8 2 2" xfId="29006" xr:uid="{00000000-0005-0000-0000-0000D5280000}"/>
    <cellStyle name="Normal 6 3 2 2 3 8 2 3" xfId="46352" xr:uid="{00000000-0005-0000-0000-0000D6280000}"/>
    <cellStyle name="Normal 6 3 2 2 3 8 3" xfId="20333" xr:uid="{00000000-0005-0000-0000-0000D7280000}"/>
    <cellStyle name="Normal 6 3 2 2 3 8 4" xfId="37679" xr:uid="{00000000-0005-0000-0000-0000D8280000}"/>
    <cellStyle name="Normal 6 3 2 2 3 9" xfId="8860" xr:uid="{00000000-0005-0000-0000-0000D9280000}"/>
    <cellStyle name="Normal 6 3 2 2 3 9 2" xfId="26213" xr:uid="{00000000-0005-0000-0000-0000DA280000}"/>
    <cellStyle name="Normal 6 3 2 2 3 9 3" xfId="43559" xr:uid="{00000000-0005-0000-0000-0000DB280000}"/>
    <cellStyle name="Normal 6 3 2 2 4" xfId="285" xr:uid="{00000000-0005-0000-0000-0000DC280000}"/>
    <cellStyle name="Normal 6 3 2 2 4 10" xfId="34984" xr:uid="{00000000-0005-0000-0000-0000DD280000}"/>
    <cellStyle name="Normal 6 3 2 2 4 2" xfId="1020" xr:uid="{00000000-0005-0000-0000-0000DE280000}"/>
    <cellStyle name="Normal 6 3 2 2 4 2 2" xfId="2833" xr:uid="{00000000-0005-0000-0000-0000DF280000}"/>
    <cellStyle name="Normal 6 3 2 2 4 2 2 2" xfId="8615" xr:uid="{00000000-0005-0000-0000-0000E0280000}"/>
    <cellStyle name="Normal 6 3 2 2 4 2 2 2 2" xfId="17288" xr:uid="{00000000-0005-0000-0000-0000E1280000}"/>
    <cellStyle name="Normal 6 3 2 2 4 2 2 2 2 2" xfId="34641" xr:uid="{00000000-0005-0000-0000-0000E2280000}"/>
    <cellStyle name="Normal 6 3 2 2 4 2 2 2 2 3" xfId="51987" xr:uid="{00000000-0005-0000-0000-0000E3280000}"/>
    <cellStyle name="Normal 6 3 2 2 4 2 2 2 3" xfId="25968" xr:uid="{00000000-0005-0000-0000-0000E4280000}"/>
    <cellStyle name="Normal 6 3 2 2 4 2 2 2 4" xfId="43314" xr:uid="{00000000-0005-0000-0000-0000E5280000}"/>
    <cellStyle name="Normal 6 3 2 2 4 2 2 3" xfId="4646" xr:uid="{00000000-0005-0000-0000-0000E6280000}"/>
    <cellStyle name="Normal 6 3 2 2 4 2 2 3 2" xfId="13319" xr:uid="{00000000-0005-0000-0000-0000E7280000}"/>
    <cellStyle name="Normal 6 3 2 2 4 2 2 3 2 2" xfId="30672" xr:uid="{00000000-0005-0000-0000-0000E8280000}"/>
    <cellStyle name="Normal 6 3 2 2 4 2 2 3 2 3" xfId="48018" xr:uid="{00000000-0005-0000-0000-0000E9280000}"/>
    <cellStyle name="Normal 6 3 2 2 4 2 2 3 3" xfId="21999" xr:uid="{00000000-0005-0000-0000-0000EA280000}"/>
    <cellStyle name="Normal 6 3 2 2 4 2 2 3 4" xfId="39345" xr:uid="{00000000-0005-0000-0000-0000EB280000}"/>
    <cellStyle name="Normal 6 3 2 2 4 2 2 4" xfId="11506" xr:uid="{00000000-0005-0000-0000-0000EC280000}"/>
    <cellStyle name="Normal 6 3 2 2 4 2 2 4 2" xfId="28859" xr:uid="{00000000-0005-0000-0000-0000ED280000}"/>
    <cellStyle name="Normal 6 3 2 2 4 2 2 4 3" xfId="46205" xr:uid="{00000000-0005-0000-0000-0000EE280000}"/>
    <cellStyle name="Normal 6 3 2 2 4 2 2 5" xfId="20186" xr:uid="{00000000-0005-0000-0000-0000EF280000}"/>
    <cellStyle name="Normal 6 3 2 2 4 2 2 6" xfId="37532" xr:uid="{00000000-0005-0000-0000-0000F0280000}"/>
    <cellStyle name="Normal 6 3 2 2 4 2 3" xfId="1755" xr:uid="{00000000-0005-0000-0000-0000F1280000}"/>
    <cellStyle name="Normal 6 3 2 2 4 2 3 2" xfId="7537" xr:uid="{00000000-0005-0000-0000-0000F2280000}"/>
    <cellStyle name="Normal 6 3 2 2 4 2 3 2 2" xfId="16210" xr:uid="{00000000-0005-0000-0000-0000F3280000}"/>
    <cellStyle name="Normal 6 3 2 2 4 2 3 2 2 2" xfId="33563" xr:uid="{00000000-0005-0000-0000-0000F4280000}"/>
    <cellStyle name="Normal 6 3 2 2 4 2 3 2 2 3" xfId="50909" xr:uid="{00000000-0005-0000-0000-0000F5280000}"/>
    <cellStyle name="Normal 6 3 2 2 4 2 3 2 3" xfId="24890" xr:uid="{00000000-0005-0000-0000-0000F6280000}"/>
    <cellStyle name="Normal 6 3 2 2 4 2 3 2 4" xfId="42236" xr:uid="{00000000-0005-0000-0000-0000F7280000}"/>
    <cellStyle name="Normal 6 3 2 2 4 2 3 3" xfId="5381" xr:uid="{00000000-0005-0000-0000-0000F8280000}"/>
    <cellStyle name="Normal 6 3 2 2 4 2 3 3 2" xfId="14054" xr:uid="{00000000-0005-0000-0000-0000F9280000}"/>
    <cellStyle name="Normal 6 3 2 2 4 2 3 3 2 2" xfId="31407" xr:uid="{00000000-0005-0000-0000-0000FA280000}"/>
    <cellStyle name="Normal 6 3 2 2 4 2 3 3 2 3" xfId="48753" xr:uid="{00000000-0005-0000-0000-0000FB280000}"/>
    <cellStyle name="Normal 6 3 2 2 4 2 3 3 3" xfId="22734" xr:uid="{00000000-0005-0000-0000-0000FC280000}"/>
    <cellStyle name="Normal 6 3 2 2 4 2 3 3 4" xfId="40080" xr:uid="{00000000-0005-0000-0000-0000FD280000}"/>
    <cellStyle name="Normal 6 3 2 2 4 2 3 4" xfId="10428" xr:uid="{00000000-0005-0000-0000-0000FE280000}"/>
    <cellStyle name="Normal 6 3 2 2 4 2 3 4 2" xfId="27781" xr:uid="{00000000-0005-0000-0000-0000FF280000}"/>
    <cellStyle name="Normal 6 3 2 2 4 2 3 4 3" xfId="45127" xr:uid="{00000000-0005-0000-0000-000000290000}"/>
    <cellStyle name="Normal 6 3 2 2 4 2 3 5" xfId="19108" xr:uid="{00000000-0005-0000-0000-000001290000}"/>
    <cellStyle name="Normal 6 3 2 2 4 2 3 6" xfId="36454" xr:uid="{00000000-0005-0000-0000-000002290000}"/>
    <cellStyle name="Normal 6 3 2 2 4 2 4" xfId="6802" xr:uid="{00000000-0005-0000-0000-000003290000}"/>
    <cellStyle name="Normal 6 3 2 2 4 2 4 2" xfId="15475" xr:uid="{00000000-0005-0000-0000-000004290000}"/>
    <cellStyle name="Normal 6 3 2 2 4 2 4 2 2" xfId="32828" xr:uid="{00000000-0005-0000-0000-000005290000}"/>
    <cellStyle name="Normal 6 3 2 2 4 2 4 2 3" xfId="50174" xr:uid="{00000000-0005-0000-0000-000006290000}"/>
    <cellStyle name="Normal 6 3 2 2 4 2 4 3" xfId="24155" xr:uid="{00000000-0005-0000-0000-000007290000}"/>
    <cellStyle name="Normal 6 3 2 2 4 2 4 4" xfId="41501" xr:uid="{00000000-0005-0000-0000-000008290000}"/>
    <cellStyle name="Normal 6 3 2 2 4 2 5" xfId="3568" xr:uid="{00000000-0005-0000-0000-000009290000}"/>
    <cellStyle name="Normal 6 3 2 2 4 2 5 2" xfId="12241" xr:uid="{00000000-0005-0000-0000-00000A290000}"/>
    <cellStyle name="Normal 6 3 2 2 4 2 5 2 2" xfId="29594" xr:uid="{00000000-0005-0000-0000-00000B290000}"/>
    <cellStyle name="Normal 6 3 2 2 4 2 5 2 3" xfId="46940" xr:uid="{00000000-0005-0000-0000-00000C290000}"/>
    <cellStyle name="Normal 6 3 2 2 4 2 5 3" xfId="20921" xr:uid="{00000000-0005-0000-0000-00000D290000}"/>
    <cellStyle name="Normal 6 3 2 2 4 2 5 4" xfId="38267" xr:uid="{00000000-0005-0000-0000-00000E290000}"/>
    <cellStyle name="Normal 6 3 2 2 4 2 6" xfId="9693" xr:uid="{00000000-0005-0000-0000-00000F290000}"/>
    <cellStyle name="Normal 6 3 2 2 4 2 6 2" xfId="27046" xr:uid="{00000000-0005-0000-0000-000010290000}"/>
    <cellStyle name="Normal 6 3 2 2 4 2 6 3" xfId="44392" xr:uid="{00000000-0005-0000-0000-000011290000}"/>
    <cellStyle name="Normal 6 3 2 2 4 2 7" xfId="18373" xr:uid="{00000000-0005-0000-0000-000012290000}"/>
    <cellStyle name="Normal 6 3 2 2 4 2 8" xfId="35719" xr:uid="{00000000-0005-0000-0000-000013290000}"/>
    <cellStyle name="Normal 6 3 2 2 4 3" xfId="530" xr:uid="{00000000-0005-0000-0000-000014290000}"/>
    <cellStyle name="Normal 6 3 2 2 4 3 2" xfId="2343" xr:uid="{00000000-0005-0000-0000-000015290000}"/>
    <cellStyle name="Normal 6 3 2 2 4 3 2 2" xfId="8125" xr:uid="{00000000-0005-0000-0000-000016290000}"/>
    <cellStyle name="Normal 6 3 2 2 4 3 2 2 2" xfId="16798" xr:uid="{00000000-0005-0000-0000-000017290000}"/>
    <cellStyle name="Normal 6 3 2 2 4 3 2 2 2 2" xfId="34151" xr:uid="{00000000-0005-0000-0000-000018290000}"/>
    <cellStyle name="Normal 6 3 2 2 4 3 2 2 2 3" xfId="51497" xr:uid="{00000000-0005-0000-0000-000019290000}"/>
    <cellStyle name="Normal 6 3 2 2 4 3 2 2 3" xfId="25478" xr:uid="{00000000-0005-0000-0000-00001A290000}"/>
    <cellStyle name="Normal 6 3 2 2 4 3 2 2 4" xfId="42824" xr:uid="{00000000-0005-0000-0000-00001B290000}"/>
    <cellStyle name="Normal 6 3 2 2 4 3 2 3" xfId="5626" xr:uid="{00000000-0005-0000-0000-00001C290000}"/>
    <cellStyle name="Normal 6 3 2 2 4 3 2 3 2" xfId="14299" xr:uid="{00000000-0005-0000-0000-00001D290000}"/>
    <cellStyle name="Normal 6 3 2 2 4 3 2 3 2 2" xfId="31652" xr:uid="{00000000-0005-0000-0000-00001E290000}"/>
    <cellStyle name="Normal 6 3 2 2 4 3 2 3 2 3" xfId="48998" xr:uid="{00000000-0005-0000-0000-00001F290000}"/>
    <cellStyle name="Normal 6 3 2 2 4 3 2 3 3" xfId="22979" xr:uid="{00000000-0005-0000-0000-000020290000}"/>
    <cellStyle name="Normal 6 3 2 2 4 3 2 3 4" xfId="40325" xr:uid="{00000000-0005-0000-0000-000021290000}"/>
    <cellStyle name="Normal 6 3 2 2 4 3 2 4" xfId="11016" xr:uid="{00000000-0005-0000-0000-000022290000}"/>
    <cellStyle name="Normal 6 3 2 2 4 3 2 4 2" xfId="28369" xr:uid="{00000000-0005-0000-0000-000023290000}"/>
    <cellStyle name="Normal 6 3 2 2 4 3 2 4 3" xfId="45715" xr:uid="{00000000-0005-0000-0000-000024290000}"/>
    <cellStyle name="Normal 6 3 2 2 4 3 2 5" xfId="19696" xr:uid="{00000000-0005-0000-0000-000025290000}"/>
    <cellStyle name="Normal 6 3 2 2 4 3 2 6" xfId="37042" xr:uid="{00000000-0005-0000-0000-000026290000}"/>
    <cellStyle name="Normal 6 3 2 2 4 3 3" xfId="6312" xr:uid="{00000000-0005-0000-0000-000027290000}"/>
    <cellStyle name="Normal 6 3 2 2 4 3 3 2" xfId="14985" xr:uid="{00000000-0005-0000-0000-000028290000}"/>
    <cellStyle name="Normal 6 3 2 2 4 3 3 2 2" xfId="32338" xr:uid="{00000000-0005-0000-0000-000029290000}"/>
    <cellStyle name="Normal 6 3 2 2 4 3 3 2 3" xfId="49684" xr:uid="{00000000-0005-0000-0000-00002A290000}"/>
    <cellStyle name="Normal 6 3 2 2 4 3 3 3" xfId="23665" xr:uid="{00000000-0005-0000-0000-00002B290000}"/>
    <cellStyle name="Normal 6 3 2 2 4 3 3 4" xfId="41011" xr:uid="{00000000-0005-0000-0000-00002C290000}"/>
    <cellStyle name="Normal 6 3 2 2 4 3 4" xfId="4156" xr:uid="{00000000-0005-0000-0000-00002D290000}"/>
    <cellStyle name="Normal 6 3 2 2 4 3 4 2" xfId="12829" xr:uid="{00000000-0005-0000-0000-00002E290000}"/>
    <cellStyle name="Normal 6 3 2 2 4 3 4 2 2" xfId="30182" xr:uid="{00000000-0005-0000-0000-00002F290000}"/>
    <cellStyle name="Normal 6 3 2 2 4 3 4 2 3" xfId="47528" xr:uid="{00000000-0005-0000-0000-000030290000}"/>
    <cellStyle name="Normal 6 3 2 2 4 3 4 3" xfId="21509" xr:uid="{00000000-0005-0000-0000-000031290000}"/>
    <cellStyle name="Normal 6 3 2 2 4 3 4 4" xfId="38855" xr:uid="{00000000-0005-0000-0000-000032290000}"/>
    <cellStyle name="Normal 6 3 2 2 4 3 5" xfId="9203" xr:uid="{00000000-0005-0000-0000-000033290000}"/>
    <cellStyle name="Normal 6 3 2 2 4 3 5 2" xfId="26556" xr:uid="{00000000-0005-0000-0000-000034290000}"/>
    <cellStyle name="Normal 6 3 2 2 4 3 5 3" xfId="43902" xr:uid="{00000000-0005-0000-0000-000035290000}"/>
    <cellStyle name="Normal 6 3 2 2 4 3 6" xfId="17883" xr:uid="{00000000-0005-0000-0000-000036290000}"/>
    <cellStyle name="Normal 6 3 2 2 4 3 7" xfId="35229" xr:uid="{00000000-0005-0000-0000-000037290000}"/>
    <cellStyle name="Normal 6 3 2 2 4 4" xfId="2098" xr:uid="{00000000-0005-0000-0000-000038290000}"/>
    <cellStyle name="Normal 6 3 2 2 4 4 2" xfId="7880" xr:uid="{00000000-0005-0000-0000-000039290000}"/>
    <cellStyle name="Normal 6 3 2 2 4 4 2 2" xfId="16553" xr:uid="{00000000-0005-0000-0000-00003A290000}"/>
    <cellStyle name="Normal 6 3 2 2 4 4 2 2 2" xfId="33906" xr:uid="{00000000-0005-0000-0000-00003B290000}"/>
    <cellStyle name="Normal 6 3 2 2 4 4 2 2 3" xfId="51252" xr:uid="{00000000-0005-0000-0000-00003C290000}"/>
    <cellStyle name="Normal 6 3 2 2 4 4 2 3" xfId="25233" xr:uid="{00000000-0005-0000-0000-00003D290000}"/>
    <cellStyle name="Normal 6 3 2 2 4 4 2 4" xfId="42579" xr:uid="{00000000-0005-0000-0000-00003E290000}"/>
    <cellStyle name="Normal 6 3 2 2 4 4 3" xfId="3911" xr:uid="{00000000-0005-0000-0000-00003F290000}"/>
    <cellStyle name="Normal 6 3 2 2 4 4 3 2" xfId="12584" xr:uid="{00000000-0005-0000-0000-000040290000}"/>
    <cellStyle name="Normal 6 3 2 2 4 4 3 2 2" xfId="29937" xr:uid="{00000000-0005-0000-0000-000041290000}"/>
    <cellStyle name="Normal 6 3 2 2 4 4 3 2 3" xfId="47283" xr:uid="{00000000-0005-0000-0000-000042290000}"/>
    <cellStyle name="Normal 6 3 2 2 4 4 3 3" xfId="21264" xr:uid="{00000000-0005-0000-0000-000043290000}"/>
    <cellStyle name="Normal 6 3 2 2 4 4 3 4" xfId="38610" xr:uid="{00000000-0005-0000-0000-000044290000}"/>
    <cellStyle name="Normal 6 3 2 2 4 4 4" xfId="10771" xr:uid="{00000000-0005-0000-0000-000045290000}"/>
    <cellStyle name="Normal 6 3 2 2 4 4 4 2" xfId="28124" xr:uid="{00000000-0005-0000-0000-000046290000}"/>
    <cellStyle name="Normal 6 3 2 2 4 4 4 3" xfId="45470" xr:uid="{00000000-0005-0000-0000-000047290000}"/>
    <cellStyle name="Normal 6 3 2 2 4 4 5" xfId="19451" xr:uid="{00000000-0005-0000-0000-000048290000}"/>
    <cellStyle name="Normal 6 3 2 2 4 4 6" xfId="36797" xr:uid="{00000000-0005-0000-0000-000049290000}"/>
    <cellStyle name="Normal 6 3 2 2 4 5" xfId="1265" xr:uid="{00000000-0005-0000-0000-00004A290000}"/>
    <cellStyle name="Normal 6 3 2 2 4 5 2" xfId="7047" xr:uid="{00000000-0005-0000-0000-00004B290000}"/>
    <cellStyle name="Normal 6 3 2 2 4 5 2 2" xfId="15720" xr:uid="{00000000-0005-0000-0000-00004C290000}"/>
    <cellStyle name="Normal 6 3 2 2 4 5 2 2 2" xfId="33073" xr:uid="{00000000-0005-0000-0000-00004D290000}"/>
    <cellStyle name="Normal 6 3 2 2 4 5 2 2 3" xfId="50419" xr:uid="{00000000-0005-0000-0000-00004E290000}"/>
    <cellStyle name="Normal 6 3 2 2 4 5 2 3" xfId="24400" xr:uid="{00000000-0005-0000-0000-00004F290000}"/>
    <cellStyle name="Normal 6 3 2 2 4 5 2 4" xfId="41746" xr:uid="{00000000-0005-0000-0000-000050290000}"/>
    <cellStyle name="Normal 6 3 2 2 4 5 3" xfId="4891" xr:uid="{00000000-0005-0000-0000-000051290000}"/>
    <cellStyle name="Normal 6 3 2 2 4 5 3 2" xfId="13564" xr:uid="{00000000-0005-0000-0000-000052290000}"/>
    <cellStyle name="Normal 6 3 2 2 4 5 3 2 2" xfId="30917" xr:uid="{00000000-0005-0000-0000-000053290000}"/>
    <cellStyle name="Normal 6 3 2 2 4 5 3 2 3" xfId="48263" xr:uid="{00000000-0005-0000-0000-000054290000}"/>
    <cellStyle name="Normal 6 3 2 2 4 5 3 3" xfId="22244" xr:uid="{00000000-0005-0000-0000-000055290000}"/>
    <cellStyle name="Normal 6 3 2 2 4 5 3 4" xfId="39590" xr:uid="{00000000-0005-0000-0000-000056290000}"/>
    <cellStyle name="Normal 6 3 2 2 4 5 4" xfId="9938" xr:uid="{00000000-0005-0000-0000-000057290000}"/>
    <cellStyle name="Normal 6 3 2 2 4 5 4 2" xfId="27291" xr:uid="{00000000-0005-0000-0000-000058290000}"/>
    <cellStyle name="Normal 6 3 2 2 4 5 4 3" xfId="44637" xr:uid="{00000000-0005-0000-0000-000059290000}"/>
    <cellStyle name="Normal 6 3 2 2 4 5 5" xfId="18618" xr:uid="{00000000-0005-0000-0000-00005A290000}"/>
    <cellStyle name="Normal 6 3 2 2 4 5 6" xfId="35964" xr:uid="{00000000-0005-0000-0000-00005B290000}"/>
    <cellStyle name="Normal 6 3 2 2 4 6" xfId="6067" xr:uid="{00000000-0005-0000-0000-00005C290000}"/>
    <cellStyle name="Normal 6 3 2 2 4 6 2" xfId="14740" xr:uid="{00000000-0005-0000-0000-00005D290000}"/>
    <cellStyle name="Normal 6 3 2 2 4 6 2 2" xfId="32093" xr:uid="{00000000-0005-0000-0000-00005E290000}"/>
    <cellStyle name="Normal 6 3 2 2 4 6 2 3" xfId="49439" xr:uid="{00000000-0005-0000-0000-00005F290000}"/>
    <cellStyle name="Normal 6 3 2 2 4 6 3" xfId="23420" xr:uid="{00000000-0005-0000-0000-000060290000}"/>
    <cellStyle name="Normal 6 3 2 2 4 6 4" xfId="40766" xr:uid="{00000000-0005-0000-0000-000061290000}"/>
    <cellStyle name="Normal 6 3 2 2 4 7" xfId="3078" xr:uid="{00000000-0005-0000-0000-000062290000}"/>
    <cellStyle name="Normal 6 3 2 2 4 7 2" xfId="11751" xr:uid="{00000000-0005-0000-0000-000063290000}"/>
    <cellStyle name="Normal 6 3 2 2 4 7 2 2" xfId="29104" xr:uid="{00000000-0005-0000-0000-000064290000}"/>
    <cellStyle name="Normal 6 3 2 2 4 7 2 3" xfId="46450" xr:uid="{00000000-0005-0000-0000-000065290000}"/>
    <cellStyle name="Normal 6 3 2 2 4 7 3" xfId="20431" xr:uid="{00000000-0005-0000-0000-000066290000}"/>
    <cellStyle name="Normal 6 3 2 2 4 7 4" xfId="37777" xr:uid="{00000000-0005-0000-0000-000067290000}"/>
    <cellStyle name="Normal 6 3 2 2 4 8" xfId="8958" xr:uid="{00000000-0005-0000-0000-000068290000}"/>
    <cellStyle name="Normal 6 3 2 2 4 8 2" xfId="26311" xr:uid="{00000000-0005-0000-0000-000069290000}"/>
    <cellStyle name="Normal 6 3 2 2 4 8 3" xfId="43657" xr:uid="{00000000-0005-0000-0000-00006A290000}"/>
    <cellStyle name="Normal 6 3 2 2 4 9" xfId="17638" xr:uid="{00000000-0005-0000-0000-00006B290000}"/>
    <cellStyle name="Normal 6 3 2 2 5" xfId="138" xr:uid="{00000000-0005-0000-0000-00006C290000}"/>
    <cellStyle name="Normal 6 3 2 2 5 10" xfId="34837" xr:uid="{00000000-0005-0000-0000-00006D290000}"/>
    <cellStyle name="Normal 6 3 2 2 5 2" xfId="873" xr:uid="{00000000-0005-0000-0000-00006E290000}"/>
    <cellStyle name="Normal 6 3 2 2 5 2 2" xfId="2686" xr:uid="{00000000-0005-0000-0000-00006F290000}"/>
    <cellStyle name="Normal 6 3 2 2 5 2 2 2" xfId="8468" xr:uid="{00000000-0005-0000-0000-000070290000}"/>
    <cellStyle name="Normal 6 3 2 2 5 2 2 2 2" xfId="17141" xr:uid="{00000000-0005-0000-0000-000071290000}"/>
    <cellStyle name="Normal 6 3 2 2 5 2 2 2 2 2" xfId="34494" xr:uid="{00000000-0005-0000-0000-000072290000}"/>
    <cellStyle name="Normal 6 3 2 2 5 2 2 2 2 3" xfId="51840" xr:uid="{00000000-0005-0000-0000-000073290000}"/>
    <cellStyle name="Normal 6 3 2 2 5 2 2 2 3" xfId="25821" xr:uid="{00000000-0005-0000-0000-000074290000}"/>
    <cellStyle name="Normal 6 3 2 2 5 2 2 2 4" xfId="43167" xr:uid="{00000000-0005-0000-0000-000075290000}"/>
    <cellStyle name="Normal 6 3 2 2 5 2 2 3" xfId="4499" xr:uid="{00000000-0005-0000-0000-000076290000}"/>
    <cellStyle name="Normal 6 3 2 2 5 2 2 3 2" xfId="13172" xr:uid="{00000000-0005-0000-0000-000077290000}"/>
    <cellStyle name="Normal 6 3 2 2 5 2 2 3 2 2" xfId="30525" xr:uid="{00000000-0005-0000-0000-000078290000}"/>
    <cellStyle name="Normal 6 3 2 2 5 2 2 3 2 3" xfId="47871" xr:uid="{00000000-0005-0000-0000-000079290000}"/>
    <cellStyle name="Normal 6 3 2 2 5 2 2 3 3" xfId="21852" xr:uid="{00000000-0005-0000-0000-00007A290000}"/>
    <cellStyle name="Normal 6 3 2 2 5 2 2 3 4" xfId="39198" xr:uid="{00000000-0005-0000-0000-00007B290000}"/>
    <cellStyle name="Normal 6 3 2 2 5 2 2 4" xfId="11359" xr:uid="{00000000-0005-0000-0000-00007C290000}"/>
    <cellStyle name="Normal 6 3 2 2 5 2 2 4 2" xfId="28712" xr:uid="{00000000-0005-0000-0000-00007D290000}"/>
    <cellStyle name="Normal 6 3 2 2 5 2 2 4 3" xfId="46058" xr:uid="{00000000-0005-0000-0000-00007E290000}"/>
    <cellStyle name="Normal 6 3 2 2 5 2 2 5" xfId="20039" xr:uid="{00000000-0005-0000-0000-00007F290000}"/>
    <cellStyle name="Normal 6 3 2 2 5 2 2 6" xfId="37385" xr:uid="{00000000-0005-0000-0000-000080290000}"/>
    <cellStyle name="Normal 6 3 2 2 5 2 3" xfId="1608" xr:uid="{00000000-0005-0000-0000-000081290000}"/>
    <cellStyle name="Normal 6 3 2 2 5 2 3 2" xfId="7390" xr:uid="{00000000-0005-0000-0000-000082290000}"/>
    <cellStyle name="Normal 6 3 2 2 5 2 3 2 2" xfId="16063" xr:uid="{00000000-0005-0000-0000-000083290000}"/>
    <cellStyle name="Normal 6 3 2 2 5 2 3 2 2 2" xfId="33416" xr:uid="{00000000-0005-0000-0000-000084290000}"/>
    <cellStyle name="Normal 6 3 2 2 5 2 3 2 2 3" xfId="50762" xr:uid="{00000000-0005-0000-0000-000085290000}"/>
    <cellStyle name="Normal 6 3 2 2 5 2 3 2 3" xfId="24743" xr:uid="{00000000-0005-0000-0000-000086290000}"/>
    <cellStyle name="Normal 6 3 2 2 5 2 3 2 4" xfId="42089" xr:uid="{00000000-0005-0000-0000-000087290000}"/>
    <cellStyle name="Normal 6 3 2 2 5 2 3 3" xfId="5234" xr:uid="{00000000-0005-0000-0000-000088290000}"/>
    <cellStyle name="Normal 6 3 2 2 5 2 3 3 2" xfId="13907" xr:uid="{00000000-0005-0000-0000-000089290000}"/>
    <cellStyle name="Normal 6 3 2 2 5 2 3 3 2 2" xfId="31260" xr:uid="{00000000-0005-0000-0000-00008A290000}"/>
    <cellStyle name="Normal 6 3 2 2 5 2 3 3 2 3" xfId="48606" xr:uid="{00000000-0005-0000-0000-00008B290000}"/>
    <cellStyle name="Normal 6 3 2 2 5 2 3 3 3" xfId="22587" xr:uid="{00000000-0005-0000-0000-00008C290000}"/>
    <cellStyle name="Normal 6 3 2 2 5 2 3 3 4" xfId="39933" xr:uid="{00000000-0005-0000-0000-00008D290000}"/>
    <cellStyle name="Normal 6 3 2 2 5 2 3 4" xfId="10281" xr:uid="{00000000-0005-0000-0000-00008E290000}"/>
    <cellStyle name="Normal 6 3 2 2 5 2 3 4 2" xfId="27634" xr:uid="{00000000-0005-0000-0000-00008F290000}"/>
    <cellStyle name="Normal 6 3 2 2 5 2 3 4 3" xfId="44980" xr:uid="{00000000-0005-0000-0000-000090290000}"/>
    <cellStyle name="Normal 6 3 2 2 5 2 3 5" xfId="18961" xr:uid="{00000000-0005-0000-0000-000091290000}"/>
    <cellStyle name="Normal 6 3 2 2 5 2 3 6" xfId="36307" xr:uid="{00000000-0005-0000-0000-000092290000}"/>
    <cellStyle name="Normal 6 3 2 2 5 2 4" xfId="6655" xr:uid="{00000000-0005-0000-0000-000093290000}"/>
    <cellStyle name="Normal 6 3 2 2 5 2 4 2" xfId="15328" xr:uid="{00000000-0005-0000-0000-000094290000}"/>
    <cellStyle name="Normal 6 3 2 2 5 2 4 2 2" xfId="32681" xr:uid="{00000000-0005-0000-0000-000095290000}"/>
    <cellStyle name="Normal 6 3 2 2 5 2 4 2 3" xfId="50027" xr:uid="{00000000-0005-0000-0000-000096290000}"/>
    <cellStyle name="Normal 6 3 2 2 5 2 4 3" xfId="24008" xr:uid="{00000000-0005-0000-0000-000097290000}"/>
    <cellStyle name="Normal 6 3 2 2 5 2 4 4" xfId="41354" xr:uid="{00000000-0005-0000-0000-000098290000}"/>
    <cellStyle name="Normal 6 3 2 2 5 2 5" xfId="3421" xr:uid="{00000000-0005-0000-0000-000099290000}"/>
    <cellStyle name="Normal 6 3 2 2 5 2 5 2" xfId="12094" xr:uid="{00000000-0005-0000-0000-00009A290000}"/>
    <cellStyle name="Normal 6 3 2 2 5 2 5 2 2" xfId="29447" xr:uid="{00000000-0005-0000-0000-00009B290000}"/>
    <cellStyle name="Normal 6 3 2 2 5 2 5 2 3" xfId="46793" xr:uid="{00000000-0005-0000-0000-00009C290000}"/>
    <cellStyle name="Normal 6 3 2 2 5 2 5 3" xfId="20774" xr:uid="{00000000-0005-0000-0000-00009D290000}"/>
    <cellStyle name="Normal 6 3 2 2 5 2 5 4" xfId="38120" xr:uid="{00000000-0005-0000-0000-00009E290000}"/>
    <cellStyle name="Normal 6 3 2 2 5 2 6" xfId="9546" xr:uid="{00000000-0005-0000-0000-00009F290000}"/>
    <cellStyle name="Normal 6 3 2 2 5 2 6 2" xfId="26899" xr:uid="{00000000-0005-0000-0000-0000A0290000}"/>
    <cellStyle name="Normal 6 3 2 2 5 2 6 3" xfId="44245" xr:uid="{00000000-0005-0000-0000-0000A1290000}"/>
    <cellStyle name="Normal 6 3 2 2 5 2 7" xfId="18226" xr:uid="{00000000-0005-0000-0000-0000A2290000}"/>
    <cellStyle name="Normal 6 3 2 2 5 2 8" xfId="35572" xr:uid="{00000000-0005-0000-0000-0000A3290000}"/>
    <cellStyle name="Normal 6 3 2 2 5 3" xfId="628" xr:uid="{00000000-0005-0000-0000-0000A4290000}"/>
    <cellStyle name="Normal 6 3 2 2 5 3 2" xfId="2441" xr:uid="{00000000-0005-0000-0000-0000A5290000}"/>
    <cellStyle name="Normal 6 3 2 2 5 3 2 2" xfId="8223" xr:uid="{00000000-0005-0000-0000-0000A6290000}"/>
    <cellStyle name="Normal 6 3 2 2 5 3 2 2 2" xfId="16896" xr:uid="{00000000-0005-0000-0000-0000A7290000}"/>
    <cellStyle name="Normal 6 3 2 2 5 3 2 2 2 2" xfId="34249" xr:uid="{00000000-0005-0000-0000-0000A8290000}"/>
    <cellStyle name="Normal 6 3 2 2 5 3 2 2 2 3" xfId="51595" xr:uid="{00000000-0005-0000-0000-0000A9290000}"/>
    <cellStyle name="Normal 6 3 2 2 5 3 2 2 3" xfId="25576" xr:uid="{00000000-0005-0000-0000-0000AA290000}"/>
    <cellStyle name="Normal 6 3 2 2 5 3 2 2 4" xfId="42922" xr:uid="{00000000-0005-0000-0000-0000AB290000}"/>
    <cellStyle name="Normal 6 3 2 2 5 3 2 3" xfId="5724" xr:uid="{00000000-0005-0000-0000-0000AC290000}"/>
    <cellStyle name="Normal 6 3 2 2 5 3 2 3 2" xfId="14397" xr:uid="{00000000-0005-0000-0000-0000AD290000}"/>
    <cellStyle name="Normal 6 3 2 2 5 3 2 3 2 2" xfId="31750" xr:uid="{00000000-0005-0000-0000-0000AE290000}"/>
    <cellStyle name="Normal 6 3 2 2 5 3 2 3 2 3" xfId="49096" xr:uid="{00000000-0005-0000-0000-0000AF290000}"/>
    <cellStyle name="Normal 6 3 2 2 5 3 2 3 3" xfId="23077" xr:uid="{00000000-0005-0000-0000-0000B0290000}"/>
    <cellStyle name="Normal 6 3 2 2 5 3 2 3 4" xfId="40423" xr:uid="{00000000-0005-0000-0000-0000B1290000}"/>
    <cellStyle name="Normal 6 3 2 2 5 3 2 4" xfId="11114" xr:uid="{00000000-0005-0000-0000-0000B2290000}"/>
    <cellStyle name="Normal 6 3 2 2 5 3 2 4 2" xfId="28467" xr:uid="{00000000-0005-0000-0000-0000B3290000}"/>
    <cellStyle name="Normal 6 3 2 2 5 3 2 4 3" xfId="45813" xr:uid="{00000000-0005-0000-0000-0000B4290000}"/>
    <cellStyle name="Normal 6 3 2 2 5 3 2 5" xfId="19794" xr:uid="{00000000-0005-0000-0000-0000B5290000}"/>
    <cellStyle name="Normal 6 3 2 2 5 3 2 6" xfId="37140" xr:uid="{00000000-0005-0000-0000-0000B6290000}"/>
    <cellStyle name="Normal 6 3 2 2 5 3 3" xfId="6410" xr:uid="{00000000-0005-0000-0000-0000B7290000}"/>
    <cellStyle name="Normal 6 3 2 2 5 3 3 2" xfId="15083" xr:uid="{00000000-0005-0000-0000-0000B8290000}"/>
    <cellStyle name="Normal 6 3 2 2 5 3 3 2 2" xfId="32436" xr:uid="{00000000-0005-0000-0000-0000B9290000}"/>
    <cellStyle name="Normal 6 3 2 2 5 3 3 2 3" xfId="49782" xr:uid="{00000000-0005-0000-0000-0000BA290000}"/>
    <cellStyle name="Normal 6 3 2 2 5 3 3 3" xfId="23763" xr:uid="{00000000-0005-0000-0000-0000BB290000}"/>
    <cellStyle name="Normal 6 3 2 2 5 3 3 4" xfId="41109" xr:uid="{00000000-0005-0000-0000-0000BC290000}"/>
    <cellStyle name="Normal 6 3 2 2 5 3 4" xfId="4254" xr:uid="{00000000-0005-0000-0000-0000BD290000}"/>
    <cellStyle name="Normal 6 3 2 2 5 3 4 2" xfId="12927" xr:uid="{00000000-0005-0000-0000-0000BE290000}"/>
    <cellStyle name="Normal 6 3 2 2 5 3 4 2 2" xfId="30280" xr:uid="{00000000-0005-0000-0000-0000BF290000}"/>
    <cellStyle name="Normal 6 3 2 2 5 3 4 2 3" xfId="47626" xr:uid="{00000000-0005-0000-0000-0000C0290000}"/>
    <cellStyle name="Normal 6 3 2 2 5 3 4 3" xfId="21607" xr:uid="{00000000-0005-0000-0000-0000C1290000}"/>
    <cellStyle name="Normal 6 3 2 2 5 3 4 4" xfId="38953" xr:uid="{00000000-0005-0000-0000-0000C2290000}"/>
    <cellStyle name="Normal 6 3 2 2 5 3 5" xfId="9301" xr:uid="{00000000-0005-0000-0000-0000C3290000}"/>
    <cellStyle name="Normal 6 3 2 2 5 3 5 2" xfId="26654" xr:uid="{00000000-0005-0000-0000-0000C4290000}"/>
    <cellStyle name="Normal 6 3 2 2 5 3 5 3" xfId="44000" xr:uid="{00000000-0005-0000-0000-0000C5290000}"/>
    <cellStyle name="Normal 6 3 2 2 5 3 6" xfId="17981" xr:uid="{00000000-0005-0000-0000-0000C6290000}"/>
    <cellStyle name="Normal 6 3 2 2 5 3 7" xfId="35327" xr:uid="{00000000-0005-0000-0000-0000C7290000}"/>
    <cellStyle name="Normal 6 3 2 2 5 4" xfId="1951" xr:uid="{00000000-0005-0000-0000-0000C8290000}"/>
    <cellStyle name="Normal 6 3 2 2 5 4 2" xfId="7733" xr:uid="{00000000-0005-0000-0000-0000C9290000}"/>
    <cellStyle name="Normal 6 3 2 2 5 4 2 2" xfId="16406" xr:uid="{00000000-0005-0000-0000-0000CA290000}"/>
    <cellStyle name="Normal 6 3 2 2 5 4 2 2 2" xfId="33759" xr:uid="{00000000-0005-0000-0000-0000CB290000}"/>
    <cellStyle name="Normal 6 3 2 2 5 4 2 2 3" xfId="51105" xr:uid="{00000000-0005-0000-0000-0000CC290000}"/>
    <cellStyle name="Normal 6 3 2 2 5 4 2 3" xfId="25086" xr:uid="{00000000-0005-0000-0000-0000CD290000}"/>
    <cellStyle name="Normal 6 3 2 2 5 4 2 4" xfId="42432" xr:uid="{00000000-0005-0000-0000-0000CE290000}"/>
    <cellStyle name="Normal 6 3 2 2 5 4 3" xfId="3764" xr:uid="{00000000-0005-0000-0000-0000CF290000}"/>
    <cellStyle name="Normal 6 3 2 2 5 4 3 2" xfId="12437" xr:uid="{00000000-0005-0000-0000-0000D0290000}"/>
    <cellStyle name="Normal 6 3 2 2 5 4 3 2 2" xfId="29790" xr:uid="{00000000-0005-0000-0000-0000D1290000}"/>
    <cellStyle name="Normal 6 3 2 2 5 4 3 2 3" xfId="47136" xr:uid="{00000000-0005-0000-0000-0000D2290000}"/>
    <cellStyle name="Normal 6 3 2 2 5 4 3 3" xfId="21117" xr:uid="{00000000-0005-0000-0000-0000D3290000}"/>
    <cellStyle name="Normal 6 3 2 2 5 4 3 4" xfId="38463" xr:uid="{00000000-0005-0000-0000-0000D4290000}"/>
    <cellStyle name="Normal 6 3 2 2 5 4 4" xfId="10624" xr:uid="{00000000-0005-0000-0000-0000D5290000}"/>
    <cellStyle name="Normal 6 3 2 2 5 4 4 2" xfId="27977" xr:uid="{00000000-0005-0000-0000-0000D6290000}"/>
    <cellStyle name="Normal 6 3 2 2 5 4 4 3" xfId="45323" xr:uid="{00000000-0005-0000-0000-0000D7290000}"/>
    <cellStyle name="Normal 6 3 2 2 5 4 5" xfId="19304" xr:uid="{00000000-0005-0000-0000-0000D8290000}"/>
    <cellStyle name="Normal 6 3 2 2 5 4 6" xfId="36650" xr:uid="{00000000-0005-0000-0000-0000D9290000}"/>
    <cellStyle name="Normal 6 3 2 2 5 5" xfId="1363" xr:uid="{00000000-0005-0000-0000-0000DA290000}"/>
    <cellStyle name="Normal 6 3 2 2 5 5 2" xfId="7145" xr:uid="{00000000-0005-0000-0000-0000DB290000}"/>
    <cellStyle name="Normal 6 3 2 2 5 5 2 2" xfId="15818" xr:uid="{00000000-0005-0000-0000-0000DC290000}"/>
    <cellStyle name="Normal 6 3 2 2 5 5 2 2 2" xfId="33171" xr:uid="{00000000-0005-0000-0000-0000DD290000}"/>
    <cellStyle name="Normal 6 3 2 2 5 5 2 2 3" xfId="50517" xr:uid="{00000000-0005-0000-0000-0000DE290000}"/>
    <cellStyle name="Normal 6 3 2 2 5 5 2 3" xfId="24498" xr:uid="{00000000-0005-0000-0000-0000DF290000}"/>
    <cellStyle name="Normal 6 3 2 2 5 5 2 4" xfId="41844" xr:uid="{00000000-0005-0000-0000-0000E0290000}"/>
    <cellStyle name="Normal 6 3 2 2 5 5 3" xfId="4989" xr:uid="{00000000-0005-0000-0000-0000E1290000}"/>
    <cellStyle name="Normal 6 3 2 2 5 5 3 2" xfId="13662" xr:uid="{00000000-0005-0000-0000-0000E2290000}"/>
    <cellStyle name="Normal 6 3 2 2 5 5 3 2 2" xfId="31015" xr:uid="{00000000-0005-0000-0000-0000E3290000}"/>
    <cellStyle name="Normal 6 3 2 2 5 5 3 2 3" xfId="48361" xr:uid="{00000000-0005-0000-0000-0000E4290000}"/>
    <cellStyle name="Normal 6 3 2 2 5 5 3 3" xfId="22342" xr:uid="{00000000-0005-0000-0000-0000E5290000}"/>
    <cellStyle name="Normal 6 3 2 2 5 5 3 4" xfId="39688" xr:uid="{00000000-0005-0000-0000-0000E6290000}"/>
    <cellStyle name="Normal 6 3 2 2 5 5 4" xfId="10036" xr:uid="{00000000-0005-0000-0000-0000E7290000}"/>
    <cellStyle name="Normal 6 3 2 2 5 5 4 2" xfId="27389" xr:uid="{00000000-0005-0000-0000-0000E8290000}"/>
    <cellStyle name="Normal 6 3 2 2 5 5 4 3" xfId="44735" xr:uid="{00000000-0005-0000-0000-0000E9290000}"/>
    <cellStyle name="Normal 6 3 2 2 5 5 5" xfId="18716" xr:uid="{00000000-0005-0000-0000-0000EA290000}"/>
    <cellStyle name="Normal 6 3 2 2 5 5 6" xfId="36062" xr:uid="{00000000-0005-0000-0000-0000EB290000}"/>
    <cellStyle name="Normal 6 3 2 2 5 6" xfId="5920" xr:uid="{00000000-0005-0000-0000-0000EC290000}"/>
    <cellStyle name="Normal 6 3 2 2 5 6 2" xfId="14593" xr:uid="{00000000-0005-0000-0000-0000ED290000}"/>
    <cellStyle name="Normal 6 3 2 2 5 6 2 2" xfId="31946" xr:uid="{00000000-0005-0000-0000-0000EE290000}"/>
    <cellStyle name="Normal 6 3 2 2 5 6 2 3" xfId="49292" xr:uid="{00000000-0005-0000-0000-0000EF290000}"/>
    <cellStyle name="Normal 6 3 2 2 5 6 3" xfId="23273" xr:uid="{00000000-0005-0000-0000-0000F0290000}"/>
    <cellStyle name="Normal 6 3 2 2 5 6 4" xfId="40619" xr:uid="{00000000-0005-0000-0000-0000F1290000}"/>
    <cellStyle name="Normal 6 3 2 2 5 7" xfId="3176" xr:uid="{00000000-0005-0000-0000-0000F2290000}"/>
    <cellStyle name="Normal 6 3 2 2 5 7 2" xfId="11849" xr:uid="{00000000-0005-0000-0000-0000F3290000}"/>
    <cellStyle name="Normal 6 3 2 2 5 7 2 2" xfId="29202" xr:uid="{00000000-0005-0000-0000-0000F4290000}"/>
    <cellStyle name="Normal 6 3 2 2 5 7 2 3" xfId="46548" xr:uid="{00000000-0005-0000-0000-0000F5290000}"/>
    <cellStyle name="Normal 6 3 2 2 5 7 3" xfId="20529" xr:uid="{00000000-0005-0000-0000-0000F6290000}"/>
    <cellStyle name="Normal 6 3 2 2 5 7 4" xfId="37875" xr:uid="{00000000-0005-0000-0000-0000F7290000}"/>
    <cellStyle name="Normal 6 3 2 2 5 8" xfId="8811" xr:uid="{00000000-0005-0000-0000-0000F8290000}"/>
    <cellStyle name="Normal 6 3 2 2 5 8 2" xfId="26164" xr:uid="{00000000-0005-0000-0000-0000F9290000}"/>
    <cellStyle name="Normal 6 3 2 2 5 8 3" xfId="43510" xr:uid="{00000000-0005-0000-0000-0000FA290000}"/>
    <cellStyle name="Normal 6 3 2 2 5 9" xfId="17491" xr:uid="{00000000-0005-0000-0000-0000FB290000}"/>
    <cellStyle name="Normal 6 3 2 2 6" xfId="775" xr:uid="{00000000-0005-0000-0000-0000FC290000}"/>
    <cellStyle name="Normal 6 3 2 2 6 2" xfId="2588" xr:uid="{00000000-0005-0000-0000-0000FD290000}"/>
    <cellStyle name="Normal 6 3 2 2 6 2 2" xfId="8370" xr:uid="{00000000-0005-0000-0000-0000FE290000}"/>
    <cellStyle name="Normal 6 3 2 2 6 2 2 2" xfId="17043" xr:uid="{00000000-0005-0000-0000-0000FF290000}"/>
    <cellStyle name="Normal 6 3 2 2 6 2 2 2 2" xfId="34396" xr:uid="{00000000-0005-0000-0000-0000002A0000}"/>
    <cellStyle name="Normal 6 3 2 2 6 2 2 2 3" xfId="51742" xr:uid="{00000000-0005-0000-0000-0000012A0000}"/>
    <cellStyle name="Normal 6 3 2 2 6 2 2 3" xfId="25723" xr:uid="{00000000-0005-0000-0000-0000022A0000}"/>
    <cellStyle name="Normal 6 3 2 2 6 2 2 4" xfId="43069" xr:uid="{00000000-0005-0000-0000-0000032A0000}"/>
    <cellStyle name="Normal 6 3 2 2 6 2 3" xfId="4401" xr:uid="{00000000-0005-0000-0000-0000042A0000}"/>
    <cellStyle name="Normal 6 3 2 2 6 2 3 2" xfId="13074" xr:uid="{00000000-0005-0000-0000-0000052A0000}"/>
    <cellStyle name="Normal 6 3 2 2 6 2 3 2 2" xfId="30427" xr:uid="{00000000-0005-0000-0000-0000062A0000}"/>
    <cellStyle name="Normal 6 3 2 2 6 2 3 2 3" xfId="47773" xr:uid="{00000000-0005-0000-0000-0000072A0000}"/>
    <cellStyle name="Normal 6 3 2 2 6 2 3 3" xfId="21754" xr:uid="{00000000-0005-0000-0000-0000082A0000}"/>
    <cellStyle name="Normal 6 3 2 2 6 2 3 4" xfId="39100" xr:uid="{00000000-0005-0000-0000-0000092A0000}"/>
    <cellStyle name="Normal 6 3 2 2 6 2 4" xfId="11261" xr:uid="{00000000-0005-0000-0000-00000A2A0000}"/>
    <cellStyle name="Normal 6 3 2 2 6 2 4 2" xfId="28614" xr:uid="{00000000-0005-0000-0000-00000B2A0000}"/>
    <cellStyle name="Normal 6 3 2 2 6 2 4 3" xfId="45960" xr:uid="{00000000-0005-0000-0000-00000C2A0000}"/>
    <cellStyle name="Normal 6 3 2 2 6 2 5" xfId="19941" xr:uid="{00000000-0005-0000-0000-00000D2A0000}"/>
    <cellStyle name="Normal 6 3 2 2 6 2 6" xfId="37287" xr:uid="{00000000-0005-0000-0000-00000E2A0000}"/>
    <cellStyle name="Normal 6 3 2 2 6 3" xfId="1510" xr:uid="{00000000-0005-0000-0000-00000F2A0000}"/>
    <cellStyle name="Normal 6 3 2 2 6 3 2" xfId="7292" xr:uid="{00000000-0005-0000-0000-0000102A0000}"/>
    <cellStyle name="Normal 6 3 2 2 6 3 2 2" xfId="15965" xr:uid="{00000000-0005-0000-0000-0000112A0000}"/>
    <cellStyle name="Normal 6 3 2 2 6 3 2 2 2" xfId="33318" xr:uid="{00000000-0005-0000-0000-0000122A0000}"/>
    <cellStyle name="Normal 6 3 2 2 6 3 2 2 3" xfId="50664" xr:uid="{00000000-0005-0000-0000-0000132A0000}"/>
    <cellStyle name="Normal 6 3 2 2 6 3 2 3" xfId="24645" xr:uid="{00000000-0005-0000-0000-0000142A0000}"/>
    <cellStyle name="Normal 6 3 2 2 6 3 2 4" xfId="41991" xr:uid="{00000000-0005-0000-0000-0000152A0000}"/>
    <cellStyle name="Normal 6 3 2 2 6 3 3" xfId="5136" xr:uid="{00000000-0005-0000-0000-0000162A0000}"/>
    <cellStyle name="Normal 6 3 2 2 6 3 3 2" xfId="13809" xr:uid="{00000000-0005-0000-0000-0000172A0000}"/>
    <cellStyle name="Normal 6 3 2 2 6 3 3 2 2" xfId="31162" xr:uid="{00000000-0005-0000-0000-0000182A0000}"/>
    <cellStyle name="Normal 6 3 2 2 6 3 3 2 3" xfId="48508" xr:uid="{00000000-0005-0000-0000-0000192A0000}"/>
    <cellStyle name="Normal 6 3 2 2 6 3 3 3" xfId="22489" xr:uid="{00000000-0005-0000-0000-00001A2A0000}"/>
    <cellStyle name="Normal 6 3 2 2 6 3 3 4" xfId="39835" xr:uid="{00000000-0005-0000-0000-00001B2A0000}"/>
    <cellStyle name="Normal 6 3 2 2 6 3 4" xfId="10183" xr:uid="{00000000-0005-0000-0000-00001C2A0000}"/>
    <cellStyle name="Normal 6 3 2 2 6 3 4 2" xfId="27536" xr:uid="{00000000-0005-0000-0000-00001D2A0000}"/>
    <cellStyle name="Normal 6 3 2 2 6 3 4 3" xfId="44882" xr:uid="{00000000-0005-0000-0000-00001E2A0000}"/>
    <cellStyle name="Normal 6 3 2 2 6 3 5" xfId="18863" xr:uid="{00000000-0005-0000-0000-00001F2A0000}"/>
    <cellStyle name="Normal 6 3 2 2 6 3 6" xfId="36209" xr:uid="{00000000-0005-0000-0000-0000202A0000}"/>
    <cellStyle name="Normal 6 3 2 2 6 4" xfId="6557" xr:uid="{00000000-0005-0000-0000-0000212A0000}"/>
    <cellStyle name="Normal 6 3 2 2 6 4 2" xfId="15230" xr:uid="{00000000-0005-0000-0000-0000222A0000}"/>
    <cellStyle name="Normal 6 3 2 2 6 4 2 2" xfId="32583" xr:uid="{00000000-0005-0000-0000-0000232A0000}"/>
    <cellStyle name="Normal 6 3 2 2 6 4 2 3" xfId="49929" xr:uid="{00000000-0005-0000-0000-0000242A0000}"/>
    <cellStyle name="Normal 6 3 2 2 6 4 3" xfId="23910" xr:uid="{00000000-0005-0000-0000-0000252A0000}"/>
    <cellStyle name="Normal 6 3 2 2 6 4 4" xfId="41256" xr:uid="{00000000-0005-0000-0000-0000262A0000}"/>
    <cellStyle name="Normal 6 3 2 2 6 5" xfId="3323" xr:uid="{00000000-0005-0000-0000-0000272A0000}"/>
    <cellStyle name="Normal 6 3 2 2 6 5 2" xfId="11996" xr:uid="{00000000-0005-0000-0000-0000282A0000}"/>
    <cellStyle name="Normal 6 3 2 2 6 5 2 2" xfId="29349" xr:uid="{00000000-0005-0000-0000-0000292A0000}"/>
    <cellStyle name="Normal 6 3 2 2 6 5 2 3" xfId="46695" xr:uid="{00000000-0005-0000-0000-00002A2A0000}"/>
    <cellStyle name="Normal 6 3 2 2 6 5 3" xfId="20676" xr:uid="{00000000-0005-0000-0000-00002B2A0000}"/>
    <cellStyle name="Normal 6 3 2 2 6 5 4" xfId="38022" xr:uid="{00000000-0005-0000-0000-00002C2A0000}"/>
    <cellStyle name="Normal 6 3 2 2 6 6" xfId="9448" xr:uid="{00000000-0005-0000-0000-00002D2A0000}"/>
    <cellStyle name="Normal 6 3 2 2 6 6 2" xfId="26801" xr:uid="{00000000-0005-0000-0000-00002E2A0000}"/>
    <cellStyle name="Normal 6 3 2 2 6 6 3" xfId="44147" xr:uid="{00000000-0005-0000-0000-00002F2A0000}"/>
    <cellStyle name="Normal 6 3 2 2 6 7" xfId="18128" xr:uid="{00000000-0005-0000-0000-0000302A0000}"/>
    <cellStyle name="Normal 6 3 2 2 6 8" xfId="35474" xr:uid="{00000000-0005-0000-0000-0000312A0000}"/>
    <cellStyle name="Normal 6 3 2 2 7" xfId="383" xr:uid="{00000000-0005-0000-0000-0000322A0000}"/>
    <cellStyle name="Normal 6 3 2 2 7 2" xfId="2196" xr:uid="{00000000-0005-0000-0000-0000332A0000}"/>
    <cellStyle name="Normal 6 3 2 2 7 2 2" xfId="7978" xr:uid="{00000000-0005-0000-0000-0000342A0000}"/>
    <cellStyle name="Normal 6 3 2 2 7 2 2 2" xfId="16651" xr:uid="{00000000-0005-0000-0000-0000352A0000}"/>
    <cellStyle name="Normal 6 3 2 2 7 2 2 2 2" xfId="34004" xr:uid="{00000000-0005-0000-0000-0000362A0000}"/>
    <cellStyle name="Normal 6 3 2 2 7 2 2 2 3" xfId="51350" xr:uid="{00000000-0005-0000-0000-0000372A0000}"/>
    <cellStyle name="Normal 6 3 2 2 7 2 2 3" xfId="25331" xr:uid="{00000000-0005-0000-0000-0000382A0000}"/>
    <cellStyle name="Normal 6 3 2 2 7 2 2 4" xfId="42677" xr:uid="{00000000-0005-0000-0000-0000392A0000}"/>
    <cellStyle name="Normal 6 3 2 2 7 2 3" xfId="5479" xr:uid="{00000000-0005-0000-0000-00003A2A0000}"/>
    <cellStyle name="Normal 6 3 2 2 7 2 3 2" xfId="14152" xr:uid="{00000000-0005-0000-0000-00003B2A0000}"/>
    <cellStyle name="Normal 6 3 2 2 7 2 3 2 2" xfId="31505" xr:uid="{00000000-0005-0000-0000-00003C2A0000}"/>
    <cellStyle name="Normal 6 3 2 2 7 2 3 2 3" xfId="48851" xr:uid="{00000000-0005-0000-0000-00003D2A0000}"/>
    <cellStyle name="Normal 6 3 2 2 7 2 3 3" xfId="22832" xr:uid="{00000000-0005-0000-0000-00003E2A0000}"/>
    <cellStyle name="Normal 6 3 2 2 7 2 3 4" xfId="40178" xr:uid="{00000000-0005-0000-0000-00003F2A0000}"/>
    <cellStyle name="Normal 6 3 2 2 7 2 4" xfId="10869" xr:uid="{00000000-0005-0000-0000-0000402A0000}"/>
    <cellStyle name="Normal 6 3 2 2 7 2 4 2" xfId="28222" xr:uid="{00000000-0005-0000-0000-0000412A0000}"/>
    <cellStyle name="Normal 6 3 2 2 7 2 4 3" xfId="45568" xr:uid="{00000000-0005-0000-0000-0000422A0000}"/>
    <cellStyle name="Normal 6 3 2 2 7 2 5" xfId="19549" xr:uid="{00000000-0005-0000-0000-0000432A0000}"/>
    <cellStyle name="Normal 6 3 2 2 7 2 6" xfId="36895" xr:uid="{00000000-0005-0000-0000-0000442A0000}"/>
    <cellStyle name="Normal 6 3 2 2 7 3" xfId="6165" xr:uid="{00000000-0005-0000-0000-0000452A0000}"/>
    <cellStyle name="Normal 6 3 2 2 7 3 2" xfId="14838" xr:uid="{00000000-0005-0000-0000-0000462A0000}"/>
    <cellStyle name="Normal 6 3 2 2 7 3 2 2" xfId="32191" xr:uid="{00000000-0005-0000-0000-0000472A0000}"/>
    <cellStyle name="Normal 6 3 2 2 7 3 2 3" xfId="49537" xr:uid="{00000000-0005-0000-0000-0000482A0000}"/>
    <cellStyle name="Normal 6 3 2 2 7 3 3" xfId="23518" xr:uid="{00000000-0005-0000-0000-0000492A0000}"/>
    <cellStyle name="Normal 6 3 2 2 7 3 4" xfId="40864" xr:uid="{00000000-0005-0000-0000-00004A2A0000}"/>
    <cellStyle name="Normal 6 3 2 2 7 4" xfId="4009" xr:uid="{00000000-0005-0000-0000-00004B2A0000}"/>
    <cellStyle name="Normal 6 3 2 2 7 4 2" xfId="12682" xr:uid="{00000000-0005-0000-0000-00004C2A0000}"/>
    <cellStyle name="Normal 6 3 2 2 7 4 2 2" xfId="30035" xr:uid="{00000000-0005-0000-0000-00004D2A0000}"/>
    <cellStyle name="Normal 6 3 2 2 7 4 2 3" xfId="47381" xr:uid="{00000000-0005-0000-0000-00004E2A0000}"/>
    <cellStyle name="Normal 6 3 2 2 7 4 3" xfId="21362" xr:uid="{00000000-0005-0000-0000-00004F2A0000}"/>
    <cellStyle name="Normal 6 3 2 2 7 4 4" xfId="38708" xr:uid="{00000000-0005-0000-0000-0000502A0000}"/>
    <cellStyle name="Normal 6 3 2 2 7 5" xfId="9056" xr:uid="{00000000-0005-0000-0000-0000512A0000}"/>
    <cellStyle name="Normal 6 3 2 2 7 5 2" xfId="26409" xr:uid="{00000000-0005-0000-0000-0000522A0000}"/>
    <cellStyle name="Normal 6 3 2 2 7 5 3" xfId="43755" xr:uid="{00000000-0005-0000-0000-0000532A0000}"/>
    <cellStyle name="Normal 6 3 2 2 7 6" xfId="17736" xr:uid="{00000000-0005-0000-0000-0000542A0000}"/>
    <cellStyle name="Normal 6 3 2 2 7 7" xfId="35082" xr:uid="{00000000-0005-0000-0000-0000552A0000}"/>
    <cellStyle name="Normal 6 3 2 2 8" xfId="1853" xr:uid="{00000000-0005-0000-0000-0000562A0000}"/>
    <cellStyle name="Normal 6 3 2 2 8 2" xfId="7635" xr:uid="{00000000-0005-0000-0000-0000572A0000}"/>
    <cellStyle name="Normal 6 3 2 2 8 2 2" xfId="16308" xr:uid="{00000000-0005-0000-0000-0000582A0000}"/>
    <cellStyle name="Normal 6 3 2 2 8 2 2 2" xfId="33661" xr:uid="{00000000-0005-0000-0000-0000592A0000}"/>
    <cellStyle name="Normal 6 3 2 2 8 2 2 3" xfId="51007" xr:uid="{00000000-0005-0000-0000-00005A2A0000}"/>
    <cellStyle name="Normal 6 3 2 2 8 2 3" xfId="24988" xr:uid="{00000000-0005-0000-0000-00005B2A0000}"/>
    <cellStyle name="Normal 6 3 2 2 8 2 4" xfId="42334" xr:uid="{00000000-0005-0000-0000-00005C2A0000}"/>
    <cellStyle name="Normal 6 3 2 2 8 3" xfId="3666" xr:uid="{00000000-0005-0000-0000-00005D2A0000}"/>
    <cellStyle name="Normal 6 3 2 2 8 3 2" xfId="12339" xr:uid="{00000000-0005-0000-0000-00005E2A0000}"/>
    <cellStyle name="Normal 6 3 2 2 8 3 2 2" xfId="29692" xr:uid="{00000000-0005-0000-0000-00005F2A0000}"/>
    <cellStyle name="Normal 6 3 2 2 8 3 2 3" xfId="47038" xr:uid="{00000000-0005-0000-0000-0000602A0000}"/>
    <cellStyle name="Normal 6 3 2 2 8 3 3" xfId="21019" xr:uid="{00000000-0005-0000-0000-0000612A0000}"/>
    <cellStyle name="Normal 6 3 2 2 8 3 4" xfId="38365" xr:uid="{00000000-0005-0000-0000-0000622A0000}"/>
    <cellStyle name="Normal 6 3 2 2 8 4" xfId="10526" xr:uid="{00000000-0005-0000-0000-0000632A0000}"/>
    <cellStyle name="Normal 6 3 2 2 8 4 2" xfId="27879" xr:uid="{00000000-0005-0000-0000-0000642A0000}"/>
    <cellStyle name="Normal 6 3 2 2 8 4 3" xfId="45225" xr:uid="{00000000-0005-0000-0000-0000652A0000}"/>
    <cellStyle name="Normal 6 3 2 2 8 5" xfId="19206" xr:uid="{00000000-0005-0000-0000-0000662A0000}"/>
    <cellStyle name="Normal 6 3 2 2 8 6" xfId="36552" xr:uid="{00000000-0005-0000-0000-0000672A0000}"/>
    <cellStyle name="Normal 6 3 2 2 9" xfId="1118" xr:uid="{00000000-0005-0000-0000-0000682A0000}"/>
    <cellStyle name="Normal 6 3 2 2 9 2" xfId="6900" xr:uid="{00000000-0005-0000-0000-0000692A0000}"/>
    <cellStyle name="Normal 6 3 2 2 9 2 2" xfId="15573" xr:uid="{00000000-0005-0000-0000-00006A2A0000}"/>
    <cellStyle name="Normal 6 3 2 2 9 2 2 2" xfId="32926" xr:uid="{00000000-0005-0000-0000-00006B2A0000}"/>
    <cellStyle name="Normal 6 3 2 2 9 2 2 3" xfId="50272" xr:uid="{00000000-0005-0000-0000-00006C2A0000}"/>
    <cellStyle name="Normal 6 3 2 2 9 2 3" xfId="24253" xr:uid="{00000000-0005-0000-0000-00006D2A0000}"/>
    <cellStyle name="Normal 6 3 2 2 9 2 4" xfId="41599" xr:uid="{00000000-0005-0000-0000-00006E2A0000}"/>
    <cellStyle name="Normal 6 3 2 2 9 3" xfId="4744" xr:uid="{00000000-0005-0000-0000-00006F2A0000}"/>
    <cellStyle name="Normal 6 3 2 2 9 3 2" xfId="13417" xr:uid="{00000000-0005-0000-0000-0000702A0000}"/>
    <cellStyle name="Normal 6 3 2 2 9 3 2 2" xfId="30770" xr:uid="{00000000-0005-0000-0000-0000712A0000}"/>
    <cellStyle name="Normal 6 3 2 2 9 3 2 3" xfId="48116" xr:uid="{00000000-0005-0000-0000-0000722A0000}"/>
    <cellStyle name="Normal 6 3 2 2 9 3 3" xfId="22097" xr:uid="{00000000-0005-0000-0000-0000732A0000}"/>
    <cellStyle name="Normal 6 3 2 2 9 3 4" xfId="39443" xr:uid="{00000000-0005-0000-0000-0000742A0000}"/>
    <cellStyle name="Normal 6 3 2 2 9 4" xfId="9791" xr:uid="{00000000-0005-0000-0000-0000752A0000}"/>
    <cellStyle name="Normal 6 3 2 2 9 4 2" xfId="27144" xr:uid="{00000000-0005-0000-0000-0000762A0000}"/>
    <cellStyle name="Normal 6 3 2 2 9 4 3" xfId="44490" xr:uid="{00000000-0005-0000-0000-0000772A0000}"/>
    <cellStyle name="Normal 6 3 2 2 9 5" xfId="18471" xr:uid="{00000000-0005-0000-0000-0000782A0000}"/>
    <cellStyle name="Normal 6 3 2 2 9 6" xfId="35817" xr:uid="{00000000-0005-0000-0000-0000792A0000}"/>
    <cellStyle name="Normal 6 3 2 3" xfId="77" xr:uid="{00000000-0005-0000-0000-00007A2A0000}"/>
    <cellStyle name="Normal 6 3 2 3 10" xfId="8750" xr:uid="{00000000-0005-0000-0000-00007B2A0000}"/>
    <cellStyle name="Normal 6 3 2 3 10 2" xfId="26103" xr:uid="{00000000-0005-0000-0000-00007C2A0000}"/>
    <cellStyle name="Normal 6 3 2 3 10 3" xfId="43449" xr:uid="{00000000-0005-0000-0000-00007D2A0000}"/>
    <cellStyle name="Normal 6 3 2 3 11" xfId="17430" xr:uid="{00000000-0005-0000-0000-00007E2A0000}"/>
    <cellStyle name="Normal 6 3 2 3 12" xfId="34776" xr:uid="{00000000-0005-0000-0000-00007F2A0000}"/>
    <cellStyle name="Normal 6 3 2 3 2" xfId="322" xr:uid="{00000000-0005-0000-0000-0000802A0000}"/>
    <cellStyle name="Normal 6 3 2 3 2 10" xfId="35021" xr:uid="{00000000-0005-0000-0000-0000812A0000}"/>
    <cellStyle name="Normal 6 3 2 3 2 2" xfId="1057" xr:uid="{00000000-0005-0000-0000-0000822A0000}"/>
    <cellStyle name="Normal 6 3 2 3 2 2 2" xfId="2870" xr:uid="{00000000-0005-0000-0000-0000832A0000}"/>
    <cellStyle name="Normal 6 3 2 3 2 2 2 2" xfId="8652" xr:uid="{00000000-0005-0000-0000-0000842A0000}"/>
    <cellStyle name="Normal 6 3 2 3 2 2 2 2 2" xfId="17325" xr:uid="{00000000-0005-0000-0000-0000852A0000}"/>
    <cellStyle name="Normal 6 3 2 3 2 2 2 2 2 2" xfId="34678" xr:uid="{00000000-0005-0000-0000-0000862A0000}"/>
    <cellStyle name="Normal 6 3 2 3 2 2 2 2 2 3" xfId="52024" xr:uid="{00000000-0005-0000-0000-0000872A0000}"/>
    <cellStyle name="Normal 6 3 2 3 2 2 2 2 3" xfId="26005" xr:uid="{00000000-0005-0000-0000-0000882A0000}"/>
    <cellStyle name="Normal 6 3 2 3 2 2 2 2 4" xfId="43351" xr:uid="{00000000-0005-0000-0000-0000892A0000}"/>
    <cellStyle name="Normal 6 3 2 3 2 2 2 3" xfId="4683" xr:uid="{00000000-0005-0000-0000-00008A2A0000}"/>
    <cellStyle name="Normal 6 3 2 3 2 2 2 3 2" xfId="13356" xr:uid="{00000000-0005-0000-0000-00008B2A0000}"/>
    <cellStyle name="Normal 6 3 2 3 2 2 2 3 2 2" xfId="30709" xr:uid="{00000000-0005-0000-0000-00008C2A0000}"/>
    <cellStyle name="Normal 6 3 2 3 2 2 2 3 2 3" xfId="48055" xr:uid="{00000000-0005-0000-0000-00008D2A0000}"/>
    <cellStyle name="Normal 6 3 2 3 2 2 2 3 3" xfId="22036" xr:uid="{00000000-0005-0000-0000-00008E2A0000}"/>
    <cellStyle name="Normal 6 3 2 3 2 2 2 3 4" xfId="39382" xr:uid="{00000000-0005-0000-0000-00008F2A0000}"/>
    <cellStyle name="Normal 6 3 2 3 2 2 2 4" xfId="11543" xr:uid="{00000000-0005-0000-0000-0000902A0000}"/>
    <cellStyle name="Normal 6 3 2 3 2 2 2 4 2" xfId="28896" xr:uid="{00000000-0005-0000-0000-0000912A0000}"/>
    <cellStyle name="Normal 6 3 2 3 2 2 2 4 3" xfId="46242" xr:uid="{00000000-0005-0000-0000-0000922A0000}"/>
    <cellStyle name="Normal 6 3 2 3 2 2 2 5" xfId="20223" xr:uid="{00000000-0005-0000-0000-0000932A0000}"/>
    <cellStyle name="Normal 6 3 2 3 2 2 2 6" xfId="37569" xr:uid="{00000000-0005-0000-0000-0000942A0000}"/>
    <cellStyle name="Normal 6 3 2 3 2 2 3" xfId="1792" xr:uid="{00000000-0005-0000-0000-0000952A0000}"/>
    <cellStyle name="Normal 6 3 2 3 2 2 3 2" xfId="7574" xr:uid="{00000000-0005-0000-0000-0000962A0000}"/>
    <cellStyle name="Normal 6 3 2 3 2 2 3 2 2" xfId="16247" xr:uid="{00000000-0005-0000-0000-0000972A0000}"/>
    <cellStyle name="Normal 6 3 2 3 2 2 3 2 2 2" xfId="33600" xr:uid="{00000000-0005-0000-0000-0000982A0000}"/>
    <cellStyle name="Normal 6 3 2 3 2 2 3 2 2 3" xfId="50946" xr:uid="{00000000-0005-0000-0000-0000992A0000}"/>
    <cellStyle name="Normal 6 3 2 3 2 2 3 2 3" xfId="24927" xr:uid="{00000000-0005-0000-0000-00009A2A0000}"/>
    <cellStyle name="Normal 6 3 2 3 2 2 3 2 4" xfId="42273" xr:uid="{00000000-0005-0000-0000-00009B2A0000}"/>
    <cellStyle name="Normal 6 3 2 3 2 2 3 3" xfId="5418" xr:uid="{00000000-0005-0000-0000-00009C2A0000}"/>
    <cellStyle name="Normal 6 3 2 3 2 2 3 3 2" xfId="14091" xr:uid="{00000000-0005-0000-0000-00009D2A0000}"/>
    <cellStyle name="Normal 6 3 2 3 2 2 3 3 2 2" xfId="31444" xr:uid="{00000000-0005-0000-0000-00009E2A0000}"/>
    <cellStyle name="Normal 6 3 2 3 2 2 3 3 2 3" xfId="48790" xr:uid="{00000000-0005-0000-0000-00009F2A0000}"/>
    <cellStyle name="Normal 6 3 2 3 2 2 3 3 3" xfId="22771" xr:uid="{00000000-0005-0000-0000-0000A02A0000}"/>
    <cellStyle name="Normal 6 3 2 3 2 2 3 3 4" xfId="40117" xr:uid="{00000000-0005-0000-0000-0000A12A0000}"/>
    <cellStyle name="Normal 6 3 2 3 2 2 3 4" xfId="10465" xr:uid="{00000000-0005-0000-0000-0000A22A0000}"/>
    <cellStyle name="Normal 6 3 2 3 2 2 3 4 2" xfId="27818" xr:uid="{00000000-0005-0000-0000-0000A32A0000}"/>
    <cellStyle name="Normal 6 3 2 3 2 2 3 4 3" xfId="45164" xr:uid="{00000000-0005-0000-0000-0000A42A0000}"/>
    <cellStyle name="Normal 6 3 2 3 2 2 3 5" xfId="19145" xr:uid="{00000000-0005-0000-0000-0000A52A0000}"/>
    <cellStyle name="Normal 6 3 2 3 2 2 3 6" xfId="36491" xr:uid="{00000000-0005-0000-0000-0000A62A0000}"/>
    <cellStyle name="Normal 6 3 2 3 2 2 4" xfId="6839" xr:uid="{00000000-0005-0000-0000-0000A72A0000}"/>
    <cellStyle name="Normal 6 3 2 3 2 2 4 2" xfId="15512" xr:uid="{00000000-0005-0000-0000-0000A82A0000}"/>
    <cellStyle name="Normal 6 3 2 3 2 2 4 2 2" xfId="32865" xr:uid="{00000000-0005-0000-0000-0000A92A0000}"/>
    <cellStyle name="Normal 6 3 2 3 2 2 4 2 3" xfId="50211" xr:uid="{00000000-0005-0000-0000-0000AA2A0000}"/>
    <cellStyle name="Normal 6 3 2 3 2 2 4 3" xfId="24192" xr:uid="{00000000-0005-0000-0000-0000AB2A0000}"/>
    <cellStyle name="Normal 6 3 2 3 2 2 4 4" xfId="41538" xr:uid="{00000000-0005-0000-0000-0000AC2A0000}"/>
    <cellStyle name="Normal 6 3 2 3 2 2 5" xfId="3605" xr:uid="{00000000-0005-0000-0000-0000AD2A0000}"/>
    <cellStyle name="Normal 6 3 2 3 2 2 5 2" xfId="12278" xr:uid="{00000000-0005-0000-0000-0000AE2A0000}"/>
    <cellStyle name="Normal 6 3 2 3 2 2 5 2 2" xfId="29631" xr:uid="{00000000-0005-0000-0000-0000AF2A0000}"/>
    <cellStyle name="Normal 6 3 2 3 2 2 5 2 3" xfId="46977" xr:uid="{00000000-0005-0000-0000-0000B02A0000}"/>
    <cellStyle name="Normal 6 3 2 3 2 2 5 3" xfId="20958" xr:uid="{00000000-0005-0000-0000-0000B12A0000}"/>
    <cellStyle name="Normal 6 3 2 3 2 2 5 4" xfId="38304" xr:uid="{00000000-0005-0000-0000-0000B22A0000}"/>
    <cellStyle name="Normal 6 3 2 3 2 2 6" xfId="9730" xr:uid="{00000000-0005-0000-0000-0000B32A0000}"/>
    <cellStyle name="Normal 6 3 2 3 2 2 6 2" xfId="27083" xr:uid="{00000000-0005-0000-0000-0000B42A0000}"/>
    <cellStyle name="Normal 6 3 2 3 2 2 6 3" xfId="44429" xr:uid="{00000000-0005-0000-0000-0000B52A0000}"/>
    <cellStyle name="Normal 6 3 2 3 2 2 7" xfId="18410" xr:uid="{00000000-0005-0000-0000-0000B62A0000}"/>
    <cellStyle name="Normal 6 3 2 3 2 2 8" xfId="35756" xr:uid="{00000000-0005-0000-0000-0000B72A0000}"/>
    <cellStyle name="Normal 6 3 2 3 2 3" xfId="567" xr:uid="{00000000-0005-0000-0000-0000B82A0000}"/>
    <cellStyle name="Normal 6 3 2 3 2 3 2" xfId="2380" xr:uid="{00000000-0005-0000-0000-0000B92A0000}"/>
    <cellStyle name="Normal 6 3 2 3 2 3 2 2" xfId="8162" xr:uid="{00000000-0005-0000-0000-0000BA2A0000}"/>
    <cellStyle name="Normal 6 3 2 3 2 3 2 2 2" xfId="16835" xr:uid="{00000000-0005-0000-0000-0000BB2A0000}"/>
    <cellStyle name="Normal 6 3 2 3 2 3 2 2 2 2" xfId="34188" xr:uid="{00000000-0005-0000-0000-0000BC2A0000}"/>
    <cellStyle name="Normal 6 3 2 3 2 3 2 2 2 3" xfId="51534" xr:uid="{00000000-0005-0000-0000-0000BD2A0000}"/>
    <cellStyle name="Normal 6 3 2 3 2 3 2 2 3" xfId="25515" xr:uid="{00000000-0005-0000-0000-0000BE2A0000}"/>
    <cellStyle name="Normal 6 3 2 3 2 3 2 2 4" xfId="42861" xr:uid="{00000000-0005-0000-0000-0000BF2A0000}"/>
    <cellStyle name="Normal 6 3 2 3 2 3 2 3" xfId="5663" xr:uid="{00000000-0005-0000-0000-0000C02A0000}"/>
    <cellStyle name="Normal 6 3 2 3 2 3 2 3 2" xfId="14336" xr:uid="{00000000-0005-0000-0000-0000C12A0000}"/>
    <cellStyle name="Normal 6 3 2 3 2 3 2 3 2 2" xfId="31689" xr:uid="{00000000-0005-0000-0000-0000C22A0000}"/>
    <cellStyle name="Normal 6 3 2 3 2 3 2 3 2 3" xfId="49035" xr:uid="{00000000-0005-0000-0000-0000C32A0000}"/>
    <cellStyle name="Normal 6 3 2 3 2 3 2 3 3" xfId="23016" xr:uid="{00000000-0005-0000-0000-0000C42A0000}"/>
    <cellStyle name="Normal 6 3 2 3 2 3 2 3 4" xfId="40362" xr:uid="{00000000-0005-0000-0000-0000C52A0000}"/>
    <cellStyle name="Normal 6 3 2 3 2 3 2 4" xfId="11053" xr:uid="{00000000-0005-0000-0000-0000C62A0000}"/>
    <cellStyle name="Normal 6 3 2 3 2 3 2 4 2" xfId="28406" xr:uid="{00000000-0005-0000-0000-0000C72A0000}"/>
    <cellStyle name="Normal 6 3 2 3 2 3 2 4 3" xfId="45752" xr:uid="{00000000-0005-0000-0000-0000C82A0000}"/>
    <cellStyle name="Normal 6 3 2 3 2 3 2 5" xfId="19733" xr:uid="{00000000-0005-0000-0000-0000C92A0000}"/>
    <cellStyle name="Normal 6 3 2 3 2 3 2 6" xfId="37079" xr:uid="{00000000-0005-0000-0000-0000CA2A0000}"/>
    <cellStyle name="Normal 6 3 2 3 2 3 3" xfId="6349" xr:uid="{00000000-0005-0000-0000-0000CB2A0000}"/>
    <cellStyle name="Normal 6 3 2 3 2 3 3 2" xfId="15022" xr:uid="{00000000-0005-0000-0000-0000CC2A0000}"/>
    <cellStyle name="Normal 6 3 2 3 2 3 3 2 2" xfId="32375" xr:uid="{00000000-0005-0000-0000-0000CD2A0000}"/>
    <cellStyle name="Normal 6 3 2 3 2 3 3 2 3" xfId="49721" xr:uid="{00000000-0005-0000-0000-0000CE2A0000}"/>
    <cellStyle name="Normal 6 3 2 3 2 3 3 3" xfId="23702" xr:uid="{00000000-0005-0000-0000-0000CF2A0000}"/>
    <cellStyle name="Normal 6 3 2 3 2 3 3 4" xfId="41048" xr:uid="{00000000-0005-0000-0000-0000D02A0000}"/>
    <cellStyle name="Normal 6 3 2 3 2 3 4" xfId="4193" xr:uid="{00000000-0005-0000-0000-0000D12A0000}"/>
    <cellStyle name="Normal 6 3 2 3 2 3 4 2" xfId="12866" xr:uid="{00000000-0005-0000-0000-0000D22A0000}"/>
    <cellStyle name="Normal 6 3 2 3 2 3 4 2 2" xfId="30219" xr:uid="{00000000-0005-0000-0000-0000D32A0000}"/>
    <cellStyle name="Normal 6 3 2 3 2 3 4 2 3" xfId="47565" xr:uid="{00000000-0005-0000-0000-0000D42A0000}"/>
    <cellStyle name="Normal 6 3 2 3 2 3 4 3" xfId="21546" xr:uid="{00000000-0005-0000-0000-0000D52A0000}"/>
    <cellStyle name="Normal 6 3 2 3 2 3 4 4" xfId="38892" xr:uid="{00000000-0005-0000-0000-0000D62A0000}"/>
    <cellStyle name="Normal 6 3 2 3 2 3 5" xfId="9240" xr:uid="{00000000-0005-0000-0000-0000D72A0000}"/>
    <cellStyle name="Normal 6 3 2 3 2 3 5 2" xfId="26593" xr:uid="{00000000-0005-0000-0000-0000D82A0000}"/>
    <cellStyle name="Normal 6 3 2 3 2 3 5 3" xfId="43939" xr:uid="{00000000-0005-0000-0000-0000D92A0000}"/>
    <cellStyle name="Normal 6 3 2 3 2 3 6" xfId="17920" xr:uid="{00000000-0005-0000-0000-0000DA2A0000}"/>
    <cellStyle name="Normal 6 3 2 3 2 3 7" xfId="35266" xr:uid="{00000000-0005-0000-0000-0000DB2A0000}"/>
    <cellStyle name="Normal 6 3 2 3 2 4" xfId="2135" xr:uid="{00000000-0005-0000-0000-0000DC2A0000}"/>
    <cellStyle name="Normal 6 3 2 3 2 4 2" xfId="7917" xr:uid="{00000000-0005-0000-0000-0000DD2A0000}"/>
    <cellStyle name="Normal 6 3 2 3 2 4 2 2" xfId="16590" xr:uid="{00000000-0005-0000-0000-0000DE2A0000}"/>
    <cellStyle name="Normal 6 3 2 3 2 4 2 2 2" xfId="33943" xr:uid="{00000000-0005-0000-0000-0000DF2A0000}"/>
    <cellStyle name="Normal 6 3 2 3 2 4 2 2 3" xfId="51289" xr:uid="{00000000-0005-0000-0000-0000E02A0000}"/>
    <cellStyle name="Normal 6 3 2 3 2 4 2 3" xfId="25270" xr:uid="{00000000-0005-0000-0000-0000E12A0000}"/>
    <cellStyle name="Normal 6 3 2 3 2 4 2 4" xfId="42616" xr:uid="{00000000-0005-0000-0000-0000E22A0000}"/>
    <cellStyle name="Normal 6 3 2 3 2 4 3" xfId="3948" xr:uid="{00000000-0005-0000-0000-0000E32A0000}"/>
    <cellStyle name="Normal 6 3 2 3 2 4 3 2" xfId="12621" xr:uid="{00000000-0005-0000-0000-0000E42A0000}"/>
    <cellStyle name="Normal 6 3 2 3 2 4 3 2 2" xfId="29974" xr:uid="{00000000-0005-0000-0000-0000E52A0000}"/>
    <cellStyle name="Normal 6 3 2 3 2 4 3 2 3" xfId="47320" xr:uid="{00000000-0005-0000-0000-0000E62A0000}"/>
    <cellStyle name="Normal 6 3 2 3 2 4 3 3" xfId="21301" xr:uid="{00000000-0005-0000-0000-0000E72A0000}"/>
    <cellStyle name="Normal 6 3 2 3 2 4 3 4" xfId="38647" xr:uid="{00000000-0005-0000-0000-0000E82A0000}"/>
    <cellStyle name="Normal 6 3 2 3 2 4 4" xfId="10808" xr:uid="{00000000-0005-0000-0000-0000E92A0000}"/>
    <cellStyle name="Normal 6 3 2 3 2 4 4 2" xfId="28161" xr:uid="{00000000-0005-0000-0000-0000EA2A0000}"/>
    <cellStyle name="Normal 6 3 2 3 2 4 4 3" xfId="45507" xr:uid="{00000000-0005-0000-0000-0000EB2A0000}"/>
    <cellStyle name="Normal 6 3 2 3 2 4 5" xfId="19488" xr:uid="{00000000-0005-0000-0000-0000EC2A0000}"/>
    <cellStyle name="Normal 6 3 2 3 2 4 6" xfId="36834" xr:uid="{00000000-0005-0000-0000-0000ED2A0000}"/>
    <cellStyle name="Normal 6 3 2 3 2 5" xfId="1302" xr:uid="{00000000-0005-0000-0000-0000EE2A0000}"/>
    <cellStyle name="Normal 6 3 2 3 2 5 2" xfId="7084" xr:uid="{00000000-0005-0000-0000-0000EF2A0000}"/>
    <cellStyle name="Normal 6 3 2 3 2 5 2 2" xfId="15757" xr:uid="{00000000-0005-0000-0000-0000F02A0000}"/>
    <cellStyle name="Normal 6 3 2 3 2 5 2 2 2" xfId="33110" xr:uid="{00000000-0005-0000-0000-0000F12A0000}"/>
    <cellStyle name="Normal 6 3 2 3 2 5 2 2 3" xfId="50456" xr:uid="{00000000-0005-0000-0000-0000F22A0000}"/>
    <cellStyle name="Normal 6 3 2 3 2 5 2 3" xfId="24437" xr:uid="{00000000-0005-0000-0000-0000F32A0000}"/>
    <cellStyle name="Normal 6 3 2 3 2 5 2 4" xfId="41783" xr:uid="{00000000-0005-0000-0000-0000F42A0000}"/>
    <cellStyle name="Normal 6 3 2 3 2 5 3" xfId="4928" xr:uid="{00000000-0005-0000-0000-0000F52A0000}"/>
    <cellStyle name="Normal 6 3 2 3 2 5 3 2" xfId="13601" xr:uid="{00000000-0005-0000-0000-0000F62A0000}"/>
    <cellStyle name="Normal 6 3 2 3 2 5 3 2 2" xfId="30954" xr:uid="{00000000-0005-0000-0000-0000F72A0000}"/>
    <cellStyle name="Normal 6 3 2 3 2 5 3 2 3" xfId="48300" xr:uid="{00000000-0005-0000-0000-0000F82A0000}"/>
    <cellStyle name="Normal 6 3 2 3 2 5 3 3" xfId="22281" xr:uid="{00000000-0005-0000-0000-0000F92A0000}"/>
    <cellStyle name="Normal 6 3 2 3 2 5 3 4" xfId="39627" xr:uid="{00000000-0005-0000-0000-0000FA2A0000}"/>
    <cellStyle name="Normal 6 3 2 3 2 5 4" xfId="9975" xr:uid="{00000000-0005-0000-0000-0000FB2A0000}"/>
    <cellStyle name="Normal 6 3 2 3 2 5 4 2" xfId="27328" xr:uid="{00000000-0005-0000-0000-0000FC2A0000}"/>
    <cellStyle name="Normal 6 3 2 3 2 5 4 3" xfId="44674" xr:uid="{00000000-0005-0000-0000-0000FD2A0000}"/>
    <cellStyle name="Normal 6 3 2 3 2 5 5" xfId="18655" xr:uid="{00000000-0005-0000-0000-0000FE2A0000}"/>
    <cellStyle name="Normal 6 3 2 3 2 5 6" xfId="36001" xr:uid="{00000000-0005-0000-0000-0000FF2A0000}"/>
    <cellStyle name="Normal 6 3 2 3 2 6" xfId="6104" xr:uid="{00000000-0005-0000-0000-0000002B0000}"/>
    <cellStyle name="Normal 6 3 2 3 2 6 2" xfId="14777" xr:uid="{00000000-0005-0000-0000-0000012B0000}"/>
    <cellStyle name="Normal 6 3 2 3 2 6 2 2" xfId="32130" xr:uid="{00000000-0005-0000-0000-0000022B0000}"/>
    <cellStyle name="Normal 6 3 2 3 2 6 2 3" xfId="49476" xr:uid="{00000000-0005-0000-0000-0000032B0000}"/>
    <cellStyle name="Normal 6 3 2 3 2 6 3" xfId="23457" xr:uid="{00000000-0005-0000-0000-0000042B0000}"/>
    <cellStyle name="Normal 6 3 2 3 2 6 4" xfId="40803" xr:uid="{00000000-0005-0000-0000-0000052B0000}"/>
    <cellStyle name="Normal 6 3 2 3 2 7" xfId="3115" xr:uid="{00000000-0005-0000-0000-0000062B0000}"/>
    <cellStyle name="Normal 6 3 2 3 2 7 2" xfId="11788" xr:uid="{00000000-0005-0000-0000-0000072B0000}"/>
    <cellStyle name="Normal 6 3 2 3 2 7 2 2" xfId="29141" xr:uid="{00000000-0005-0000-0000-0000082B0000}"/>
    <cellStyle name="Normal 6 3 2 3 2 7 2 3" xfId="46487" xr:uid="{00000000-0005-0000-0000-0000092B0000}"/>
    <cellStyle name="Normal 6 3 2 3 2 7 3" xfId="20468" xr:uid="{00000000-0005-0000-0000-00000A2B0000}"/>
    <cellStyle name="Normal 6 3 2 3 2 7 4" xfId="37814" xr:uid="{00000000-0005-0000-0000-00000B2B0000}"/>
    <cellStyle name="Normal 6 3 2 3 2 8" xfId="8995" xr:uid="{00000000-0005-0000-0000-00000C2B0000}"/>
    <cellStyle name="Normal 6 3 2 3 2 8 2" xfId="26348" xr:uid="{00000000-0005-0000-0000-00000D2B0000}"/>
    <cellStyle name="Normal 6 3 2 3 2 8 3" xfId="43694" xr:uid="{00000000-0005-0000-0000-00000E2B0000}"/>
    <cellStyle name="Normal 6 3 2 3 2 9" xfId="17675" xr:uid="{00000000-0005-0000-0000-00000F2B0000}"/>
    <cellStyle name="Normal 6 3 2 3 3" xfId="224" xr:uid="{00000000-0005-0000-0000-0000102B0000}"/>
    <cellStyle name="Normal 6 3 2 3 3 10" xfId="34923" xr:uid="{00000000-0005-0000-0000-0000112B0000}"/>
    <cellStyle name="Normal 6 3 2 3 3 2" xfId="959" xr:uid="{00000000-0005-0000-0000-0000122B0000}"/>
    <cellStyle name="Normal 6 3 2 3 3 2 2" xfId="2772" xr:uid="{00000000-0005-0000-0000-0000132B0000}"/>
    <cellStyle name="Normal 6 3 2 3 3 2 2 2" xfId="8554" xr:uid="{00000000-0005-0000-0000-0000142B0000}"/>
    <cellStyle name="Normal 6 3 2 3 3 2 2 2 2" xfId="17227" xr:uid="{00000000-0005-0000-0000-0000152B0000}"/>
    <cellStyle name="Normal 6 3 2 3 3 2 2 2 2 2" xfId="34580" xr:uid="{00000000-0005-0000-0000-0000162B0000}"/>
    <cellStyle name="Normal 6 3 2 3 3 2 2 2 2 3" xfId="51926" xr:uid="{00000000-0005-0000-0000-0000172B0000}"/>
    <cellStyle name="Normal 6 3 2 3 3 2 2 2 3" xfId="25907" xr:uid="{00000000-0005-0000-0000-0000182B0000}"/>
    <cellStyle name="Normal 6 3 2 3 3 2 2 2 4" xfId="43253" xr:uid="{00000000-0005-0000-0000-0000192B0000}"/>
    <cellStyle name="Normal 6 3 2 3 3 2 2 3" xfId="4585" xr:uid="{00000000-0005-0000-0000-00001A2B0000}"/>
    <cellStyle name="Normal 6 3 2 3 3 2 2 3 2" xfId="13258" xr:uid="{00000000-0005-0000-0000-00001B2B0000}"/>
    <cellStyle name="Normal 6 3 2 3 3 2 2 3 2 2" xfId="30611" xr:uid="{00000000-0005-0000-0000-00001C2B0000}"/>
    <cellStyle name="Normal 6 3 2 3 3 2 2 3 2 3" xfId="47957" xr:uid="{00000000-0005-0000-0000-00001D2B0000}"/>
    <cellStyle name="Normal 6 3 2 3 3 2 2 3 3" xfId="21938" xr:uid="{00000000-0005-0000-0000-00001E2B0000}"/>
    <cellStyle name="Normal 6 3 2 3 3 2 2 3 4" xfId="39284" xr:uid="{00000000-0005-0000-0000-00001F2B0000}"/>
    <cellStyle name="Normal 6 3 2 3 3 2 2 4" xfId="11445" xr:uid="{00000000-0005-0000-0000-0000202B0000}"/>
    <cellStyle name="Normal 6 3 2 3 3 2 2 4 2" xfId="28798" xr:uid="{00000000-0005-0000-0000-0000212B0000}"/>
    <cellStyle name="Normal 6 3 2 3 3 2 2 4 3" xfId="46144" xr:uid="{00000000-0005-0000-0000-0000222B0000}"/>
    <cellStyle name="Normal 6 3 2 3 3 2 2 5" xfId="20125" xr:uid="{00000000-0005-0000-0000-0000232B0000}"/>
    <cellStyle name="Normal 6 3 2 3 3 2 2 6" xfId="37471" xr:uid="{00000000-0005-0000-0000-0000242B0000}"/>
    <cellStyle name="Normal 6 3 2 3 3 2 3" xfId="1694" xr:uid="{00000000-0005-0000-0000-0000252B0000}"/>
    <cellStyle name="Normal 6 3 2 3 3 2 3 2" xfId="7476" xr:uid="{00000000-0005-0000-0000-0000262B0000}"/>
    <cellStyle name="Normal 6 3 2 3 3 2 3 2 2" xfId="16149" xr:uid="{00000000-0005-0000-0000-0000272B0000}"/>
    <cellStyle name="Normal 6 3 2 3 3 2 3 2 2 2" xfId="33502" xr:uid="{00000000-0005-0000-0000-0000282B0000}"/>
    <cellStyle name="Normal 6 3 2 3 3 2 3 2 2 3" xfId="50848" xr:uid="{00000000-0005-0000-0000-0000292B0000}"/>
    <cellStyle name="Normal 6 3 2 3 3 2 3 2 3" xfId="24829" xr:uid="{00000000-0005-0000-0000-00002A2B0000}"/>
    <cellStyle name="Normal 6 3 2 3 3 2 3 2 4" xfId="42175" xr:uid="{00000000-0005-0000-0000-00002B2B0000}"/>
    <cellStyle name="Normal 6 3 2 3 3 2 3 3" xfId="5320" xr:uid="{00000000-0005-0000-0000-00002C2B0000}"/>
    <cellStyle name="Normal 6 3 2 3 3 2 3 3 2" xfId="13993" xr:uid="{00000000-0005-0000-0000-00002D2B0000}"/>
    <cellStyle name="Normal 6 3 2 3 3 2 3 3 2 2" xfId="31346" xr:uid="{00000000-0005-0000-0000-00002E2B0000}"/>
    <cellStyle name="Normal 6 3 2 3 3 2 3 3 2 3" xfId="48692" xr:uid="{00000000-0005-0000-0000-00002F2B0000}"/>
    <cellStyle name="Normal 6 3 2 3 3 2 3 3 3" xfId="22673" xr:uid="{00000000-0005-0000-0000-0000302B0000}"/>
    <cellStyle name="Normal 6 3 2 3 3 2 3 3 4" xfId="40019" xr:uid="{00000000-0005-0000-0000-0000312B0000}"/>
    <cellStyle name="Normal 6 3 2 3 3 2 3 4" xfId="10367" xr:uid="{00000000-0005-0000-0000-0000322B0000}"/>
    <cellStyle name="Normal 6 3 2 3 3 2 3 4 2" xfId="27720" xr:uid="{00000000-0005-0000-0000-0000332B0000}"/>
    <cellStyle name="Normal 6 3 2 3 3 2 3 4 3" xfId="45066" xr:uid="{00000000-0005-0000-0000-0000342B0000}"/>
    <cellStyle name="Normal 6 3 2 3 3 2 3 5" xfId="19047" xr:uid="{00000000-0005-0000-0000-0000352B0000}"/>
    <cellStyle name="Normal 6 3 2 3 3 2 3 6" xfId="36393" xr:uid="{00000000-0005-0000-0000-0000362B0000}"/>
    <cellStyle name="Normal 6 3 2 3 3 2 4" xfId="6741" xr:uid="{00000000-0005-0000-0000-0000372B0000}"/>
    <cellStyle name="Normal 6 3 2 3 3 2 4 2" xfId="15414" xr:uid="{00000000-0005-0000-0000-0000382B0000}"/>
    <cellStyle name="Normal 6 3 2 3 3 2 4 2 2" xfId="32767" xr:uid="{00000000-0005-0000-0000-0000392B0000}"/>
    <cellStyle name="Normal 6 3 2 3 3 2 4 2 3" xfId="50113" xr:uid="{00000000-0005-0000-0000-00003A2B0000}"/>
    <cellStyle name="Normal 6 3 2 3 3 2 4 3" xfId="24094" xr:uid="{00000000-0005-0000-0000-00003B2B0000}"/>
    <cellStyle name="Normal 6 3 2 3 3 2 4 4" xfId="41440" xr:uid="{00000000-0005-0000-0000-00003C2B0000}"/>
    <cellStyle name="Normal 6 3 2 3 3 2 5" xfId="3507" xr:uid="{00000000-0005-0000-0000-00003D2B0000}"/>
    <cellStyle name="Normal 6 3 2 3 3 2 5 2" xfId="12180" xr:uid="{00000000-0005-0000-0000-00003E2B0000}"/>
    <cellStyle name="Normal 6 3 2 3 3 2 5 2 2" xfId="29533" xr:uid="{00000000-0005-0000-0000-00003F2B0000}"/>
    <cellStyle name="Normal 6 3 2 3 3 2 5 2 3" xfId="46879" xr:uid="{00000000-0005-0000-0000-0000402B0000}"/>
    <cellStyle name="Normal 6 3 2 3 3 2 5 3" xfId="20860" xr:uid="{00000000-0005-0000-0000-0000412B0000}"/>
    <cellStyle name="Normal 6 3 2 3 3 2 5 4" xfId="38206" xr:uid="{00000000-0005-0000-0000-0000422B0000}"/>
    <cellStyle name="Normal 6 3 2 3 3 2 6" xfId="9632" xr:uid="{00000000-0005-0000-0000-0000432B0000}"/>
    <cellStyle name="Normal 6 3 2 3 3 2 6 2" xfId="26985" xr:uid="{00000000-0005-0000-0000-0000442B0000}"/>
    <cellStyle name="Normal 6 3 2 3 3 2 6 3" xfId="44331" xr:uid="{00000000-0005-0000-0000-0000452B0000}"/>
    <cellStyle name="Normal 6 3 2 3 3 2 7" xfId="18312" xr:uid="{00000000-0005-0000-0000-0000462B0000}"/>
    <cellStyle name="Normal 6 3 2 3 3 2 8" xfId="35658" xr:uid="{00000000-0005-0000-0000-0000472B0000}"/>
    <cellStyle name="Normal 6 3 2 3 3 3" xfId="714" xr:uid="{00000000-0005-0000-0000-0000482B0000}"/>
    <cellStyle name="Normal 6 3 2 3 3 3 2" xfId="2527" xr:uid="{00000000-0005-0000-0000-0000492B0000}"/>
    <cellStyle name="Normal 6 3 2 3 3 3 2 2" xfId="8309" xr:uid="{00000000-0005-0000-0000-00004A2B0000}"/>
    <cellStyle name="Normal 6 3 2 3 3 3 2 2 2" xfId="16982" xr:uid="{00000000-0005-0000-0000-00004B2B0000}"/>
    <cellStyle name="Normal 6 3 2 3 3 3 2 2 2 2" xfId="34335" xr:uid="{00000000-0005-0000-0000-00004C2B0000}"/>
    <cellStyle name="Normal 6 3 2 3 3 3 2 2 2 3" xfId="51681" xr:uid="{00000000-0005-0000-0000-00004D2B0000}"/>
    <cellStyle name="Normal 6 3 2 3 3 3 2 2 3" xfId="25662" xr:uid="{00000000-0005-0000-0000-00004E2B0000}"/>
    <cellStyle name="Normal 6 3 2 3 3 3 2 2 4" xfId="43008" xr:uid="{00000000-0005-0000-0000-00004F2B0000}"/>
    <cellStyle name="Normal 6 3 2 3 3 3 2 3" xfId="5761" xr:uid="{00000000-0005-0000-0000-0000502B0000}"/>
    <cellStyle name="Normal 6 3 2 3 3 3 2 3 2" xfId="14434" xr:uid="{00000000-0005-0000-0000-0000512B0000}"/>
    <cellStyle name="Normal 6 3 2 3 3 3 2 3 2 2" xfId="31787" xr:uid="{00000000-0005-0000-0000-0000522B0000}"/>
    <cellStyle name="Normal 6 3 2 3 3 3 2 3 2 3" xfId="49133" xr:uid="{00000000-0005-0000-0000-0000532B0000}"/>
    <cellStyle name="Normal 6 3 2 3 3 3 2 3 3" xfId="23114" xr:uid="{00000000-0005-0000-0000-0000542B0000}"/>
    <cellStyle name="Normal 6 3 2 3 3 3 2 3 4" xfId="40460" xr:uid="{00000000-0005-0000-0000-0000552B0000}"/>
    <cellStyle name="Normal 6 3 2 3 3 3 2 4" xfId="11200" xr:uid="{00000000-0005-0000-0000-0000562B0000}"/>
    <cellStyle name="Normal 6 3 2 3 3 3 2 4 2" xfId="28553" xr:uid="{00000000-0005-0000-0000-0000572B0000}"/>
    <cellStyle name="Normal 6 3 2 3 3 3 2 4 3" xfId="45899" xr:uid="{00000000-0005-0000-0000-0000582B0000}"/>
    <cellStyle name="Normal 6 3 2 3 3 3 2 5" xfId="19880" xr:uid="{00000000-0005-0000-0000-0000592B0000}"/>
    <cellStyle name="Normal 6 3 2 3 3 3 2 6" xfId="37226" xr:uid="{00000000-0005-0000-0000-00005A2B0000}"/>
    <cellStyle name="Normal 6 3 2 3 3 3 3" xfId="6496" xr:uid="{00000000-0005-0000-0000-00005B2B0000}"/>
    <cellStyle name="Normal 6 3 2 3 3 3 3 2" xfId="15169" xr:uid="{00000000-0005-0000-0000-00005C2B0000}"/>
    <cellStyle name="Normal 6 3 2 3 3 3 3 2 2" xfId="32522" xr:uid="{00000000-0005-0000-0000-00005D2B0000}"/>
    <cellStyle name="Normal 6 3 2 3 3 3 3 2 3" xfId="49868" xr:uid="{00000000-0005-0000-0000-00005E2B0000}"/>
    <cellStyle name="Normal 6 3 2 3 3 3 3 3" xfId="23849" xr:uid="{00000000-0005-0000-0000-00005F2B0000}"/>
    <cellStyle name="Normal 6 3 2 3 3 3 3 4" xfId="41195" xr:uid="{00000000-0005-0000-0000-0000602B0000}"/>
    <cellStyle name="Normal 6 3 2 3 3 3 4" xfId="4340" xr:uid="{00000000-0005-0000-0000-0000612B0000}"/>
    <cellStyle name="Normal 6 3 2 3 3 3 4 2" xfId="13013" xr:uid="{00000000-0005-0000-0000-0000622B0000}"/>
    <cellStyle name="Normal 6 3 2 3 3 3 4 2 2" xfId="30366" xr:uid="{00000000-0005-0000-0000-0000632B0000}"/>
    <cellStyle name="Normal 6 3 2 3 3 3 4 2 3" xfId="47712" xr:uid="{00000000-0005-0000-0000-0000642B0000}"/>
    <cellStyle name="Normal 6 3 2 3 3 3 4 3" xfId="21693" xr:uid="{00000000-0005-0000-0000-0000652B0000}"/>
    <cellStyle name="Normal 6 3 2 3 3 3 4 4" xfId="39039" xr:uid="{00000000-0005-0000-0000-0000662B0000}"/>
    <cellStyle name="Normal 6 3 2 3 3 3 5" xfId="9387" xr:uid="{00000000-0005-0000-0000-0000672B0000}"/>
    <cellStyle name="Normal 6 3 2 3 3 3 5 2" xfId="26740" xr:uid="{00000000-0005-0000-0000-0000682B0000}"/>
    <cellStyle name="Normal 6 3 2 3 3 3 5 3" xfId="44086" xr:uid="{00000000-0005-0000-0000-0000692B0000}"/>
    <cellStyle name="Normal 6 3 2 3 3 3 6" xfId="18067" xr:uid="{00000000-0005-0000-0000-00006A2B0000}"/>
    <cellStyle name="Normal 6 3 2 3 3 3 7" xfId="35413" xr:uid="{00000000-0005-0000-0000-00006B2B0000}"/>
    <cellStyle name="Normal 6 3 2 3 3 4" xfId="2037" xr:uid="{00000000-0005-0000-0000-00006C2B0000}"/>
    <cellStyle name="Normal 6 3 2 3 3 4 2" xfId="7819" xr:uid="{00000000-0005-0000-0000-00006D2B0000}"/>
    <cellStyle name="Normal 6 3 2 3 3 4 2 2" xfId="16492" xr:uid="{00000000-0005-0000-0000-00006E2B0000}"/>
    <cellStyle name="Normal 6 3 2 3 3 4 2 2 2" xfId="33845" xr:uid="{00000000-0005-0000-0000-00006F2B0000}"/>
    <cellStyle name="Normal 6 3 2 3 3 4 2 2 3" xfId="51191" xr:uid="{00000000-0005-0000-0000-0000702B0000}"/>
    <cellStyle name="Normal 6 3 2 3 3 4 2 3" xfId="25172" xr:uid="{00000000-0005-0000-0000-0000712B0000}"/>
    <cellStyle name="Normal 6 3 2 3 3 4 2 4" xfId="42518" xr:uid="{00000000-0005-0000-0000-0000722B0000}"/>
    <cellStyle name="Normal 6 3 2 3 3 4 3" xfId="3850" xr:uid="{00000000-0005-0000-0000-0000732B0000}"/>
    <cellStyle name="Normal 6 3 2 3 3 4 3 2" xfId="12523" xr:uid="{00000000-0005-0000-0000-0000742B0000}"/>
    <cellStyle name="Normal 6 3 2 3 3 4 3 2 2" xfId="29876" xr:uid="{00000000-0005-0000-0000-0000752B0000}"/>
    <cellStyle name="Normal 6 3 2 3 3 4 3 2 3" xfId="47222" xr:uid="{00000000-0005-0000-0000-0000762B0000}"/>
    <cellStyle name="Normal 6 3 2 3 3 4 3 3" xfId="21203" xr:uid="{00000000-0005-0000-0000-0000772B0000}"/>
    <cellStyle name="Normal 6 3 2 3 3 4 3 4" xfId="38549" xr:uid="{00000000-0005-0000-0000-0000782B0000}"/>
    <cellStyle name="Normal 6 3 2 3 3 4 4" xfId="10710" xr:uid="{00000000-0005-0000-0000-0000792B0000}"/>
    <cellStyle name="Normal 6 3 2 3 3 4 4 2" xfId="28063" xr:uid="{00000000-0005-0000-0000-00007A2B0000}"/>
    <cellStyle name="Normal 6 3 2 3 3 4 4 3" xfId="45409" xr:uid="{00000000-0005-0000-0000-00007B2B0000}"/>
    <cellStyle name="Normal 6 3 2 3 3 4 5" xfId="19390" xr:uid="{00000000-0005-0000-0000-00007C2B0000}"/>
    <cellStyle name="Normal 6 3 2 3 3 4 6" xfId="36736" xr:uid="{00000000-0005-0000-0000-00007D2B0000}"/>
    <cellStyle name="Normal 6 3 2 3 3 5" xfId="1449" xr:uid="{00000000-0005-0000-0000-00007E2B0000}"/>
    <cellStyle name="Normal 6 3 2 3 3 5 2" xfId="7231" xr:uid="{00000000-0005-0000-0000-00007F2B0000}"/>
    <cellStyle name="Normal 6 3 2 3 3 5 2 2" xfId="15904" xr:uid="{00000000-0005-0000-0000-0000802B0000}"/>
    <cellStyle name="Normal 6 3 2 3 3 5 2 2 2" xfId="33257" xr:uid="{00000000-0005-0000-0000-0000812B0000}"/>
    <cellStyle name="Normal 6 3 2 3 3 5 2 2 3" xfId="50603" xr:uid="{00000000-0005-0000-0000-0000822B0000}"/>
    <cellStyle name="Normal 6 3 2 3 3 5 2 3" xfId="24584" xr:uid="{00000000-0005-0000-0000-0000832B0000}"/>
    <cellStyle name="Normal 6 3 2 3 3 5 2 4" xfId="41930" xr:uid="{00000000-0005-0000-0000-0000842B0000}"/>
    <cellStyle name="Normal 6 3 2 3 3 5 3" xfId="5075" xr:uid="{00000000-0005-0000-0000-0000852B0000}"/>
    <cellStyle name="Normal 6 3 2 3 3 5 3 2" xfId="13748" xr:uid="{00000000-0005-0000-0000-0000862B0000}"/>
    <cellStyle name="Normal 6 3 2 3 3 5 3 2 2" xfId="31101" xr:uid="{00000000-0005-0000-0000-0000872B0000}"/>
    <cellStyle name="Normal 6 3 2 3 3 5 3 2 3" xfId="48447" xr:uid="{00000000-0005-0000-0000-0000882B0000}"/>
    <cellStyle name="Normal 6 3 2 3 3 5 3 3" xfId="22428" xr:uid="{00000000-0005-0000-0000-0000892B0000}"/>
    <cellStyle name="Normal 6 3 2 3 3 5 3 4" xfId="39774" xr:uid="{00000000-0005-0000-0000-00008A2B0000}"/>
    <cellStyle name="Normal 6 3 2 3 3 5 4" xfId="10122" xr:uid="{00000000-0005-0000-0000-00008B2B0000}"/>
    <cellStyle name="Normal 6 3 2 3 3 5 4 2" xfId="27475" xr:uid="{00000000-0005-0000-0000-00008C2B0000}"/>
    <cellStyle name="Normal 6 3 2 3 3 5 4 3" xfId="44821" xr:uid="{00000000-0005-0000-0000-00008D2B0000}"/>
    <cellStyle name="Normal 6 3 2 3 3 5 5" xfId="18802" xr:uid="{00000000-0005-0000-0000-00008E2B0000}"/>
    <cellStyle name="Normal 6 3 2 3 3 5 6" xfId="36148" xr:uid="{00000000-0005-0000-0000-00008F2B0000}"/>
    <cellStyle name="Normal 6 3 2 3 3 6" xfId="6006" xr:uid="{00000000-0005-0000-0000-0000902B0000}"/>
    <cellStyle name="Normal 6 3 2 3 3 6 2" xfId="14679" xr:uid="{00000000-0005-0000-0000-0000912B0000}"/>
    <cellStyle name="Normal 6 3 2 3 3 6 2 2" xfId="32032" xr:uid="{00000000-0005-0000-0000-0000922B0000}"/>
    <cellStyle name="Normal 6 3 2 3 3 6 2 3" xfId="49378" xr:uid="{00000000-0005-0000-0000-0000932B0000}"/>
    <cellStyle name="Normal 6 3 2 3 3 6 3" xfId="23359" xr:uid="{00000000-0005-0000-0000-0000942B0000}"/>
    <cellStyle name="Normal 6 3 2 3 3 6 4" xfId="40705" xr:uid="{00000000-0005-0000-0000-0000952B0000}"/>
    <cellStyle name="Normal 6 3 2 3 3 7" xfId="3262" xr:uid="{00000000-0005-0000-0000-0000962B0000}"/>
    <cellStyle name="Normal 6 3 2 3 3 7 2" xfId="11935" xr:uid="{00000000-0005-0000-0000-0000972B0000}"/>
    <cellStyle name="Normal 6 3 2 3 3 7 2 2" xfId="29288" xr:uid="{00000000-0005-0000-0000-0000982B0000}"/>
    <cellStyle name="Normal 6 3 2 3 3 7 2 3" xfId="46634" xr:uid="{00000000-0005-0000-0000-0000992B0000}"/>
    <cellStyle name="Normal 6 3 2 3 3 7 3" xfId="20615" xr:uid="{00000000-0005-0000-0000-00009A2B0000}"/>
    <cellStyle name="Normal 6 3 2 3 3 7 4" xfId="37961" xr:uid="{00000000-0005-0000-0000-00009B2B0000}"/>
    <cellStyle name="Normal 6 3 2 3 3 8" xfId="8897" xr:uid="{00000000-0005-0000-0000-00009C2B0000}"/>
    <cellStyle name="Normal 6 3 2 3 3 8 2" xfId="26250" xr:uid="{00000000-0005-0000-0000-00009D2B0000}"/>
    <cellStyle name="Normal 6 3 2 3 3 8 3" xfId="43596" xr:uid="{00000000-0005-0000-0000-00009E2B0000}"/>
    <cellStyle name="Normal 6 3 2 3 3 9" xfId="17577" xr:uid="{00000000-0005-0000-0000-00009F2B0000}"/>
    <cellStyle name="Normal 6 3 2 3 4" xfId="812" xr:uid="{00000000-0005-0000-0000-0000A02B0000}"/>
    <cellStyle name="Normal 6 3 2 3 4 2" xfId="2625" xr:uid="{00000000-0005-0000-0000-0000A12B0000}"/>
    <cellStyle name="Normal 6 3 2 3 4 2 2" xfId="8407" xr:uid="{00000000-0005-0000-0000-0000A22B0000}"/>
    <cellStyle name="Normal 6 3 2 3 4 2 2 2" xfId="17080" xr:uid="{00000000-0005-0000-0000-0000A32B0000}"/>
    <cellStyle name="Normal 6 3 2 3 4 2 2 2 2" xfId="34433" xr:uid="{00000000-0005-0000-0000-0000A42B0000}"/>
    <cellStyle name="Normal 6 3 2 3 4 2 2 2 3" xfId="51779" xr:uid="{00000000-0005-0000-0000-0000A52B0000}"/>
    <cellStyle name="Normal 6 3 2 3 4 2 2 3" xfId="25760" xr:uid="{00000000-0005-0000-0000-0000A62B0000}"/>
    <cellStyle name="Normal 6 3 2 3 4 2 2 4" xfId="43106" xr:uid="{00000000-0005-0000-0000-0000A72B0000}"/>
    <cellStyle name="Normal 6 3 2 3 4 2 3" xfId="4438" xr:uid="{00000000-0005-0000-0000-0000A82B0000}"/>
    <cellStyle name="Normal 6 3 2 3 4 2 3 2" xfId="13111" xr:uid="{00000000-0005-0000-0000-0000A92B0000}"/>
    <cellStyle name="Normal 6 3 2 3 4 2 3 2 2" xfId="30464" xr:uid="{00000000-0005-0000-0000-0000AA2B0000}"/>
    <cellStyle name="Normal 6 3 2 3 4 2 3 2 3" xfId="47810" xr:uid="{00000000-0005-0000-0000-0000AB2B0000}"/>
    <cellStyle name="Normal 6 3 2 3 4 2 3 3" xfId="21791" xr:uid="{00000000-0005-0000-0000-0000AC2B0000}"/>
    <cellStyle name="Normal 6 3 2 3 4 2 3 4" xfId="39137" xr:uid="{00000000-0005-0000-0000-0000AD2B0000}"/>
    <cellStyle name="Normal 6 3 2 3 4 2 4" xfId="11298" xr:uid="{00000000-0005-0000-0000-0000AE2B0000}"/>
    <cellStyle name="Normal 6 3 2 3 4 2 4 2" xfId="28651" xr:uid="{00000000-0005-0000-0000-0000AF2B0000}"/>
    <cellStyle name="Normal 6 3 2 3 4 2 4 3" xfId="45997" xr:uid="{00000000-0005-0000-0000-0000B02B0000}"/>
    <cellStyle name="Normal 6 3 2 3 4 2 5" xfId="19978" xr:uid="{00000000-0005-0000-0000-0000B12B0000}"/>
    <cellStyle name="Normal 6 3 2 3 4 2 6" xfId="37324" xr:uid="{00000000-0005-0000-0000-0000B22B0000}"/>
    <cellStyle name="Normal 6 3 2 3 4 3" xfId="1547" xr:uid="{00000000-0005-0000-0000-0000B32B0000}"/>
    <cellStyle name="Normal 6 3 2 3 4 3 2" xfId="7329" xr:uid="{00000000-0005-0000-0000-0000B42B0000}"/>
    <cellStyle name="Normal 6 3 2 3 4 3 2 2" xfId="16002" xr:uid="{00000000-0005-0000-0000-0000B52B0000}"/>
    <cellStyle name="Normal 6 3 2 3 4 3 2 2 2" xfId="33355" xr:uid="{00000000-0005-0000-0000-0000B62B0000}"/>
    <cellStyle name="Normal 6 3 2 3 4 3 2 2 3" xfId="50701" xr:uid="{00000000-0005-0000-0000-0000B72B0000}"/>
    <cellStyle name="Normal 6 3 2 3 4 3 2 3" xfId="24682" xr:uid="{00000000-0005-0000-0000-0000B82B0000}"/>
    <cellStyle name="Normal 6 3 2 3 4 3 2 4" xfId="42028" xr:uid="{00000000-0005-0000-0000-0000B92B0000}"/>
    <cellStyle name="Normal 6 3 2 3 4 3 3" xfId="5173" xr:uid="{00000000-0005-0000-0000-0000BA2B0000}"/>
    <cellStyle name="Normal 6 3 2 3 4 3 3 2" xfId="13846" xr:uid="{00000000-0005-0000-0000-0000BB2B0000}"/>
    <cellStyle name="Normal 6 3 2 3 4 3 3 2 2" xfId="31199" xr:uid="{00000000-0005-0000-0000-0000BC2B0000}"/>
    <cellStyle name="Normal 6 3 2 3 4 3 3 2 3" xfId="48545" xr:uid="{00000000-0005-0000-0000-0000BD2B0000}"/>
    <cellStyle name="Normal 6 3 2 3 4 3 3 3" xfId="22526" xr:uid="{00000000-0005-0000-0000-0000BE2B0000}"/>
    <cellStyle name="Normal 6 3 2 3 4 3 3 4" xfId="39872" xr:uid="{00000000-0005-0000-0000-0000BF2B0000}"/>
    <cellStyle name="Normal 6 3 2 3 4 3 4" xfId="10220" xr:uid="{00000000-0005-0000-0000-0000C02B0000}"/>
    <cellStyle name="Normal 6 3 2 3 4 3 4 2" xfId="27573" xr:uid="{00000000-0005-0000-0000-0000C12B0000}"/>
    <cellStyle name="Normal 6 3 2 3 4 3 4 3" xfId="44919" xr:uid="{00000000-0005-0000-0000-0000C22B0000}"/>
    <cellStyle name="Normal 6 3 2 3 4 3 5" xfId="18900" xr:uid="{00000000-0005-0000-0000-0000C32B0000}"/>
    <cellStyle name="Normal 6 3 2 3 4 3 6" xfId="36246" xr:uid="{00000000-0005-0000-0000-0000C42B0000}"/>
    <cellStyle name="Normal 6 3 2 3 4 4" xfId="6594" xr:uid="{00000000-0005-0000-0000-0000C52B0000}"/>
    <cellStyle name="Normal 6 3 2 3 4 4 2" xfId="15267" xr:uid="{00000000-0005-0000-0000-0000C62B0000}"/>
    <cellStyle name="Normal 6 3 2 3 4 4 2 2" xfId="32620" xr:uid="{00000000-0005-0000-0000-0000C72B0000}"/>
    <cellStyle name="Normal 6 3 2 3 4 4 2 3" xfId="49966" xr:uid="{00000000-0005-0000-0000-0000C82B0000}"/>
    <cellStyle name="Normal 6 3 2 3 4 4 3" xfId="23947" xr:uid="{00000000-0005-0000-0000-0000C92B0000}"/>
    <cellStyle name="Normal 6 3 2 3 4 4 4" xfId="41293" xr:uid="{00000000-0005-0000-0000-0000CA2B0000}"/>
    <cellStyle name="Normal 6 3 2 3 4 5" xfId="3360" xr:uid="{00000000-0005-0000-0000-0000CB2B0000}"/>
    <cellStyle name="Normal 6 3 2 3 4 5 2" xfId="12033" xr:uid="{00000000-0005-0000-0000-0000CC2B0000}"/>
    <cellStyle name="Normal 6 3 2 3 4 5 2 2" xfId="29386" xr:uid="{00000000-0005-0000-0000-0000CD2B0000}"/>
    <cellStyle name="Normal 6 3 2 3 4 5 2 3" xfId="46732" xr:uid="{00000000-0005-0000-0000-0000CE2B0000}"/>
    <cellStyle name="Normal 6 3 2 3 4 5 3" xfId="20713" xr:uid="{00000000-0005-0000-0000-0000CF2B0000}"/>
    <cellStyle name="Normal 6 3 2 3 4 5 4" xfId="38059" xr:uid="{00000000-0005-0000-0000-0000D02B0000}"/>
    <cellStyle name="Normal 6 3 2 3 4 6" xfId="9485" xr:uid="{00000000-0005-0000-0000-0000D12B0000}"/>
    <cellStyle name="Normal 6 3 2 3 4 6 2" xfId="26838" xr:uid="{00000000-0005-0000-0000-0000D22B0000}"/>
    <cellStyle name="Normal 6 3 2 3 4 6 3" xfId="44184" xr:uid="{00000000-0005-0000-0000-0000D32B0000}"/>
    <cellStyle name="Normal 6 3 2 3 4 7" xfId="18165" xr:uid="{00000000-0005-0000-0000-0000D42B0000}"/>
    <cellStyle name="Normal 6 3 2 3 4 8" xfId="35511" xr:uid="{00000000-0005-0000-0000-0000D52B0000}"/>
    <cellStyle name="Normal 6 3 2 3 5" xfId="469" xr:uid="{00000000-0005-0000-0000-0000D62B0000}"/>
    <cellStyle name="Normal 6 3 2 3 5 2" xfId="2282" xr:uid="{00000000-0005-0000-0000-0000D72B0000}"/>
    <cellStyle name="Normal 6 3 2 3 5 2 2" xfId="8064" xr:uid="{00000000-0005-0000-0000-0000D82B0000}"/>
    <cellStyle name="Normal 6 3 2 3 5 2 2 2" xfId="16737" xr:uid="{00000000-0005-0000-0000-0000D92B0000}"/>
    <cellStyle name="Normal 6 3 2 3 5 2 2 2 2" xfId="34090" xr:uid="{00000000-0005-0000-0000-0000DA2B0000}"/>
    <cellStyle name="Normal 6 3 2 3 5 2 2 2 3" xfId="51436" xr:uid="{00000000-0005-0000-0000-0000DB2B0000}"/>
    <cellStyle name="Normal 6 3 2 3 5 2 2 3" xfId="25417" xr:uid="{00000000-0005-0000-0000-0000DC2B0000}"/>
    <cellStyle name="Normal 6 3 2 3 5 2 2 4" xfId="42763" xr:uid="{00000000-0005-0000-0000-0000DD2B0000}"/>
    <cellStyle name="Normal 6 3 2 3 5 2 3" xfId="5565" xr:uid="{00000000-0005-0000-0000-0000DE2B0000}"/>
    <cellStyle name="Normal 6 3 2 3 5 2 3 2" xfId="14238" xr:uid="{00000000-0005-0000-0000-0000DF2B0000}"/>
    <cellStyle name="Normal 6 3 2 3 5 2 3 2 2" xfId="31591" xr:uid="{00000000-0005-0000-0000-0000E02B0000}"/>
    <cellStyle name="Normal 6 3 2 3 5 2 3 2 3" xfId="48937" xr:uid="{00000000-0005-0000-0000-0000E12B0000}"/>
    <cellStyle name="Normal 6 3 2 3 5 2 3 3" xfId="22918" xr:uid="{00000000-0005-0000-0000-0000E22B0000}"/>
    <cellStyle name="Normal 6 3 2 3 5 2 3 4" xfId="40264" xr:uid="{00000000-0005-0000-0000-0000E32B0000}"/>
    <cellStyle name="Normal 6 3 2 3 5 2 4" xfId="10955" xr:uid="{00000000-0005-0000-0000-0000E42B0000}"/>
    <cellStyle name="Normal 6 3 2 3 5 2 4 2" xfId="28308" xr:uid="{00000000-0005-0000-0000-0000E52B0000}"/>
    <cellStyle name="Normal 6 3 2 3 5 2 4 3" xfId="45654" xr:uid="{00000000-0005-0000-0000-0000E62B0000}"/>
    <cellStyle name="Normal 6 3 2 3 5 2 5" xfId="19635" xr:uid="{00000000-0005-0000-0000-0000E72B0000}"/>
    <cellStyle name="Normal 6 3 2 3 5 2 6" xfId="36981" xr:uid="{00000000-0005-0000-0000-0000E82B0000}"/>
    <cellStyle name="Normal 6 3 2 3 5 3" xfId="6251" xr:uid="{00000000-0005-0000-0000-0000E92B0000}"/>
    <cellStyle name="Normal 6 3 2 3 5 3 2" xfId="14924" xr:uid="{00000000-0005-0000-0000-0000EA2B0000}"/>
    <cellStyle name="Normal 6 3 2 3 5 3 2 2" xfId="32277" xr:uid="{00000000-0005-0000-0000-0000EB2B0000}"/>
    <cellStyle name="Normal 6 3 2 3 5 3 2 3" xfId="49623" xr:uid="{00000000-0005-0000-0000-0000EC2B0000}"/>
    <cellStyle name="Normal 6 3 2 3 5 3 3" xfId="23604" xr:uid="{00000000-0005-0000-0000-0000ED2B0000}"/>
    <cellStyle name="Normal 6 3 2 3 5 3 4" xfId="40950" xr:uid="{00000000-0005-0000-0000-0000EE2B0000}"/>
    <cellStyle name="Normal 6 3 2 3 5 4" xfId="4095" xr:uid="{00000000-0005-0000-0000-0000EF2B0000}"/>
    <cellStyle name="Normal 6 3 2 3 5 4 2" xfId="12768" xr:uid="{00000000-0005-0000-0000-0000F02B0000}"/>
    <cellStyle name="Normal 6 3 2 3 5 4 2 2" xfId="30121" xr:uid="{00000000-0005-0000-0000-0000F12B0000}"/>
    <cellStyle name="Normal 6 3 2 3 5 4 2 3" xfId="47467" xr:uid="{00000000-0005-0000-0000-0000F22B0000}"/>
    <cellStyle name="Normal 6 3 2 3 5 4 3" xfId="21448" xr:uid="{00000000-0005-0000-0000-0000F32B0000}"/>
    <cellStyle name="Normal 6 3 2 3 5 4 4" xfId="38794" xr:uid="{00000000-0005-0000-0000-0000F42B0000}"/>
    <cellStyle name="Normal 6 3 2 3 5 5" xfId="9142" xr:uid="{00000000-0005-0000-0000-0000F52B0000}"/>
    <cellStyle name="Normal 6 3 2 3 5 5 2" xfId="26495" xr:uid="{00000000-0005-0000-0000-0000F62B0000}"/>
    <cellStyle name="Normal 6 3 2 3 5 5 3" xfId="43841" xr:uid="{00000000-0005-0000-0000-0000F72B0000}"/>
    <cellStyle name="Normal 6 3 2 3 5 6" xfId="17822" xr:uid="{00000000-0005-0000-0000-0000F82B0000}"/>
    <cellStyle name="Normal 6 3 2 3 5 7" xfId="35168" xr:uid="{00000000-0005-0000-0000-0000F92B0000}"/>
    <cellStyle name="Normal 6 3 2 3 6" xfId="1890" xr:uid="{00000000-0005-0000-0000-0000FA2B0000}"/>
    <cellStyle name="Normal 6 3 2 3 6 2" xfId="7672" xr:uid="{00000000-0005-0000-0000-0000FB2B0000}"/>
    <cellStyle name="Normal 6 3 2 3 6 2 2" xfId="16345" xr:uid="{00000000-0005-0000-0000-0000FC2B0000}"/>
    <cellStyle name="Normal 6 3 2 3 6 2 2 2" xfId="33698" xr:uid="{00000000-0005-0000-0000-0000FD2B0000}"/>
    <cellStyle name="Normal 6 3 2 3 6 2 2 3" xfId="51044" xr:uid="{00000000-0005-0000-0000-0000FE2B0000}"/>
    <cellStyle name="Normal 6 3 2 3 6 2 3" xfId="25025" xr:uid="{00000000-0005-0000-0000-0000FF2B0000}"/>
    <cellStyle name="Normal 6 3 2 3 6 2 4" xfId="42371" xr:uid="{00000000-0005-0000-0000-0000002C0000}"/>
    <cellStyle name="Normal 6 3 2 3 6 3" xfId="3703" xr:uid="{00000000-0005-0000-0000-0000012C0000}"/>
    <cellStyle name="Normal 6 3 2 3 6 3 2" xfId="12376" xr:uid="{00000000-0005-0000-0000-0000022C0000}"/>
    <cellStyle name="Normal 6 3 2 3 6 3 2 2" xfId="29729" xr:uid="{00000000-0005-0000-0000-0000032C0000}"/>
    <cellStyle name="Normal 6 3 2 3 6 3 2 3" xfId="47075" xr:uid="{00000000-0005-0000-0000-0000042C0000}"/>
    <cellStyle name="Normal 6 3 2 3 6 3 3" xfId="21056" xr:uid="{00000000-0005-0000-0000-0000052C0000}"/>
    <cellStyle name="Normal 6 3 2 3 6 3 4" xfId="38402" xr:uid="{00000000-0005-0000-0000-0000062C0000}"/>
    <cellStyle name="Normal 6 3 2 3 6 4" xfId="10563" xr:uid="{00000000-0005-0000-0000-0000072C0000}"/>
    <cellStyle name="Normal 6 3 2 3 6 4 2" xfId="27916" xr:uid="{00000000-0005-0000-0000-0000082C0000}"/>
    <cellStyle name="Normal 6 3 2 3 6 4 3" xfId="45262" xr:uid="{00000000-0005-0000-0000-0000092C0000}"/>
    <cellStyle name="Normal 6 3 2 3 6 5" xfId="19243" xr:uid="{00000000-0005-0000-0000-00000A2C0000}"/>
    <cellStyle name="Normal 6 3 2 3 6 6" xfId="36589" xr:uid="{00000000-0005-0000-0000-00000B2C0000}"/>
    <cellStyle name="Normal 6 3 2 3 7" xfId="1204" xr:uid="{00000000-0005-0000-0000-00000C2C0000}"/>
    <cellStyle name="Normal 6 3 2 3 7 2" xfId="6986" xr:uid="{00000000-0005-0000-0000-00000D2C0000}"/>
    <cellStyle name="Normal 6 3 2 3 7 2 2" xfId="15659" xr:uid="{00000000-0005-0000-0000-00000E2C0000}"/>
    <cellStyle name="Normal 6 3 2 3 7 2 2 2" xfId="33012" xr:uid="{00000000-0005-0000-0000-00000F2C0000}"/>
    <cellStyle name="Normal 6 3 2 3 7 2 2 3" xfId="50358" xr:uid="{00000000-0005-0000-0000-0000102C0000}"/>
    <cellStyle name="Normal 6 3 2 3 7 2 3" xfId="24339" xr:uid="{00000000-0005-0000-0000-0000112C0000}"/>
    <cellStyle name="Normal 6 3 2 3 7 2 4" xfId="41685" xr:uid="{00000000-0005-0000-0000-0000122C0000}"/>
    <cellStyle name="Normal 6 3 2 3 7 3" xfId="4830" xr:uid="{00000000-0005-0000-0000-0000132C0000}"/>
    <cellStyle name="Normal 6 3 2 3 7 3 2" xfId="13503" xr:uid="{00000000-0005-0000-0000-0000142C0000}"/>
    <cellStyle name="Normal 6 3 2 3 7 3 2 2" xfId="30856" xr:uid="{00000000-0005-0000-0000-0000152C0000}"/>
    <cellStyle name="Normal 6 3 2 3 7 3 2 3" xfId="48202" xr:uid="{00000000-0005-0000-0000-0000162C0000}"/>
    <cellStyle name="Normal 6 3 2 3 7 3 3" xfId="22183" xr:uid="{00000000-0005-0000-0000-0000172C0000}"/>
    <cellStyle name="Normal 6 3 2 3 7 3 4" xfId="39529" xr:uid="{00000000-0005-0000-0000-0000182C0000}"/>
    <cellStyle name="Normal 6 3 2 3 7 4" xfId="9877" xr:uid="{00000000-0005-0000-0000-0000192C0000}"/>
    <cellStyle name="Normal 6 3 2 3 7 4 2" xfId="27230" xr:uid="{00000000-0005-0000-0000-00001A2C0000}"/>
    <cellStyle name="Normal 6 3 2 3 7 4 3" xfId="44576" xr:uid="{00000000-0005-0000-0000-00001B2C0000}"/>
    <cellStyle name="Normal 6 3 2 3 7 5" xfId="18557" xr:uid="{00000000-0005-0000-0000-00001C2C0000}"/>
    <cellStyle name="Normal 6 3 2 3 7 6" xfId="35903" xr:uid="{00000000-0005-0000-0000-00001D2C0000}"/>
    <cellStyle name="Normal 6 3 2 3 8" xfId="5859" xr:uid="{00000000-0005-0000-0000-00001E2C0000}"/>
    <cellStyle name="Normal 6 3 2 3 8 2" xfId="14532" xr:uid="{00000000-0005-0000-0000-00001F2C0000}"/>
    <cellStyle name="Normal 6 3 2 3 8 2 2" xfId="31885" xr:uid="{00000000-0005-0000-0000-0000202C0000}"/>
    <cellStyle name="Normal 6 3 2 3 8 2 3" xfId="49231" xr:uid="{00000000-0005-0000-0000-0000212C0000}"/>
    <cellStyle name="Normal 6 3 2 3 8 3" xfId="23212" xr:uid="{00000000-0005-0000-0000-0000222C0000}"/>
    <cellStyle name="Normal 6 3 2 3 8 4" xfId="40558" xr:uid="{00000000-0005-0000-0000-0000232C0000}"/>
    <cellStyle name="Normal 6 3 2 3 9" xfId="3017" xr:uid="{00000000-0005-0000-0000-0000242C0000}"/>
    <cellStyle name="Normal 6 3 2 3 9 2" xfId="11690" xr:uid="{00000000-0005-0000-0000-0000252C0000}"/>
    <cellStyle name="Normal 6 3 2 3 9 2 2" xfId="29043" xr:uid="{00000000-0005-0000-0000-0000262C0000}"/>
    <cellStyle name="Normal 6 3 2 3 9 2 3" xfId="46389" xr:uid="{00000000-0005-0000-0000-0000272C0000}"/>
    <cellStyle name="Normal 6 3 2 3 9 3" xfId="20370" xr:uid="{00000000-0005-0000-0000-0000282C0000}"/>
    <cellStyle name="Normal 6 3 2 3 9 4" xfId="37716" xr:uid="{00000000-0005-0000-0000-0000292C0000}"/>
    <cellStyle name="Normal 6 3 2 4" xfId="175" xr:uid="{00000000-0005-0000-0000-00002A2C0000}"/>
    <cellStyle name="Normal 6 3 2 4 10" xfId="17528" xr:uid="{00000000-0005-0000-0000-00002B2C0000}"/>
    <cellStyle name="Normal 6 3 2 4 11" xfId="34874" xr:uid="{00000000-0005-0000-0000-00002C2C0000}"/>
    <cellStyle name="Normal 6 3 2 4 2" xfId="665" xr:uid="{00000000-0005-0000-0000-00002D2C0000}"/>
    <cellStyle name="Normal 6 3 2 4 2 2" xfId="2478" xr:uid="{00000000-0005-0000-0000-00002E2C0000}"/>
    <cellStyle name="Normal 6 3 2 4 2 2 2" xfId="8260" xr:uid="{00000000-0005-0000-0000-00002F2C0000}"/>
    <cellStyle name="Normal 6 3 2 4 2 2 2 2" xfId="16933" xr:uid="{00000000-0005-0000-0000-0000302C0000}"/>
    <cellStyle name="Normal 6 3 2 4 2 2 2 2 2" xfId="34286" xr:uid="{00000000-0005-0000-0000-0000312C0000}"/>
    <cellStyle name="Normal 6 3 2 4 2 2 2 2 3" xfId="51632" xr:uid="{00000000-0005-0000-0000-0000322C0000}"/>
    <cellStyle name="Normal 6 3 2 4 2 2 2 3" xfId="25613" xr:uid="{00000000-0005-0000-0000-0000332C0000}"/>
    <cellStyle name="Normal 6 3 2 4 2 2 2 4" xfId="42959" xr:uid="{00000000-0005-0000-0000-0000342C0000}"/>
    <cellStyle name="Normal 6 3 2 4 2 2 3" xfId="4291" xr:uid="{00000000-0005-0000-0000-0000352C0000}"/>
    <cellStyle name="Normal 6 3 2 4 2 2 3 2" xfId="12964" xr:uid="{00000000-0005-0000-0000-0000362C0000}"/>
    <cellStyle name="Normal 6 3 2 4 2 2 3 2 2" xfId="30317" xr:uid="{00000000-0005-0000-0000-0000372C0000}"/>
    <cellStyle name="Normal 6 3 2 4 2 2 3 2 3" xfId="47663" xr:uid="{00000000-0005-0000-0000-0000382C0000}"/>
    <cellStyle name="Normal 6 3 2 4 2 2 3 3" xfId="21644" xr:uid="{00000000-0005-0000-0000-0000392C0000}"/>
    <cellStyle name="Normal 6 3 2 4 2 2 3 4" xfId="38990" xr:uid="{00000000-0005-0000-0000-00003A2C0000}"/>
    <cellStyle name="Normal 6 3 2 4 2 2 4" xfId="11151" xr:uid="{00000000-0005-0000-0000-00003B2C0000}"/>
    <cellStyle name="Normal 6 3 2 4 2 2 4 2" xfId="28504" xr:uid="{00000000-0005-0000-0000-00003C2C0000}"/>
    <cellStyle name="Normal 6 3 2 4 2 2 4 3" xfId="45850" xr:uid="{00000000-0005-0000-0000-00003D2C0000}"/>
    <cellStyle name="Normal 6 3 2 4 2 2 5" xfId="19831" xr:uid="{00000000-0005-0000-0000-00003E2C0000}"/>
    <cellStyle name="Normal 6 3 2 4 2 2 6" xfId="37177" xr:uid="{00000000-0005-0000-0000-00003F2C0000}"/>
    <cellStyle name="Normal 6 3 2 4 2 3" xfId="1400" xr:uid="{00000000-0005-0000-0000-0000402C0000}"/>
    <cellStyle name="Normal 6 3 2 4 2 3 2" xfId="7182" xr:uid="{00000000-0005-0000-0000-0000412C0000}"/>
    <cellStyle name="Normal 6 3 2 4 2 3 2 2" xfId="15855" xr:uid="{00000000-0005-0000-0000-0000422C0000}"/>
    <cellStyle name="Normal 6 3 2 4 2 3 2 2 2" xfId="33208" xr:uid="{00000000-0005-0000-0000-0000432C0000}"/>
    <cellStyle name="Normal 6 3 2 4 2 3 2 2 3" xfId="50554" xr:uid="{00000000-0005-0000-0000-0000442C0000}"/>
    <cellStyle name="Normal 6 3 2 4 2 3 2 3" xfId="24535" xr:uid="{00000000-0005-0000-0000-0000452C0000}"/>
    <cellStyle name="Normal 6 3 2 4 2 3 2 4" xfId="41881" xr:uid="{00000000-0005-0000-0000-0000462C0000}"/>
    <cellStyle name="Normal 6 3 2 4 2 3 3" xfId="5026" xr:uid="{00000000-0005-0000-0000-0000472C0000}"/>
    <cellStyle name="Normal 6 3 2 4 2 3 3 2" xfId="13699" xr:uid="{00000000-0005-0000-0000-0000482C0000}"/>
    <cellStyle name="Normal 6 3 2 4 2 3 3 2 2" xfId="31052" xr:uid="{00000000-0005-0000-0000-0000492C0000}"/>
    <cellStyle name="Normal 6 3 2 4 2 3 3 2 3" xfId="48398" xr:uid="{00000000-0005-0000-0000-00004A2C0000}"/>
    <cellStyle name="Normal 6 3 2 4 2 3 3 3" xfId="22379" xr:uid="{00000000-0005-0000-0000-00004B2C0000}"/>
    <cellStyle name="Normal 6 3 2 4 2 3 3 4" xfId="39725" xr:uid="{00000000-0005-0000-0000-00004C2C0000}"/>
    <cellStyle name="Normal 6 3 2 4 2 3 4" xfId="10073" xr:uid="{00000000-0005-0000-0000-00004D2C0000}"/>
    <cellStyle name="Normal 6 3 2 4 2 3 4 2" xfId="27426" xr:uid="{00000000-0005-0000-0000-00004E2C0000}"/>
    <cellStyle name="Normal 6 3 2 4 2 3 4 3" xfId="44772" xr:uid="{00000000-0005-0000-0000-00004F2C0000}"/>
    <cellStyle name="Normal 6 3 2 4 2 3 5" xfId="18753" xr:uid="{00000000-0005-0000-0000-0000502C0000}"/>
    <cellStyle name="Normal 6 3 2 4 2 3 6" xfId="36099" xr:uid="{00000000-0005-0000-0000-0000512C0000}"/>
    <cellStyle name="Normal 6 3 2 4 2 4" xfId="6447" xr:uid="{00000000-0005-0000-0000-0000522C0000}"/>
    <cellStyle name="Normal 6 3 2 4 2 4 2" xfId="15120" xr:uid="{00000000-0005-0000-0000-0000532C0000}"/>
    <cellStyle name="Normal 6 3 2 4 2 4 2 2" xfId="32473" xr:uid="{00000000-0005-0000-0000-0000542C0000}"/>
    <cellStyle name="Normal 6 3 2 4 2 4 2 3" xfId="49819" xr:uid="{00000000-0005-0000-0000-0000552C0000}"/>
    <cellStyle name="Normal 6 3 2 4 2 4 3" xfId="23800" xr:uid="{00000000-0005-0000-0000-0000562C0000}"/>
    <cellStyle name="Normal 6 3 2 4 2 4 4" xfId="41146" xr:uid="{00000000-0005-0000-0000-0000572C0000}"/>
    <cellStyle name="Normal 6 3 2 4 2 5" xfId="3213" xr:uid="{00000000-0005-0000-0000-0000582C0000}"/>
    <cellStyle name="Normal 6 3 2 4 2 5 2" xfId="11886" xr:uid="{00000000-0005-0000-0000-0000592C0000}"/>
    <cellStyle name="Normal 6 3 2 4 2 5 2 2" xfId="29239" xr:uid="{00000000-0005-0000-0000-00005A2C0000}"/>
    <cellStyle name="Normal 6 3 2 4 2 5 2 3" xfId="46585" xr:uid="{00000000-0005-0000-0000-00005B2C0000}"/>
    <cellStyle name="Normal 6 3 2 4 2 5 3" xfId="20566" xr:uid="{00000000-0005-0000-0000-00005C2C0000}"/>
    <cellStyle name="Normal 6 3 2 4 2 5 4" xfId="37912" xr:uid="{00000000-0005-0000-0000-00005D2C0000}"/>
    <cellStyle name="Normal 6 3 2 4 2 6" xfId="9338" xr:uid="{00000000-0005-0000-0000-00005E2C0000}"/>
    <cellStyle name="Normal 6 3 2 4 2 6 2" xfId="26691" xr:uid="{00000000-0005-0000-0000-00005F2C0000}"/>
    <cellStyle name="Normal 6 3 2 4 2 6 3" xfId="44037" xr:uid="{00000000-0005-0000-0000-0000602C0000}"/>
    <cellStyle name="Normal 6 3 2 4 2 7" xfId="18018" xr:uid="{00000000-0005-0000-0000-0000612C0000}"/>
    <cellStyle name="Normal 6 3 2 4 2 8" xfId="35364" xr:uid="{00000000-0005-0000-0000-0000622C0000}"/>
    <cellStyle name="Normal 6 3 2 4 3" xfId="910" xr:uid="{00000000-0005-0000-0000-0000632C0000}"/>
    <cellStyle name="Normal 6 3 2 4 3 2" xfId="2723" xr:uid="{00000000-0005-0000-0000-0000642C0000}"/>
    <cellStyle name="Normal 6 3 2 4 3 2 2" xfId="8505" xr:uid="{00000000-0005-0000-0000-0000652C0000}"/>
    <cellStyle name="Normal 6 3 2 4 3 2 2 2" xfId="17178" xr:uid="{00000000-0005-0000-0000-0000662C0000}"/>
    <cellStyle name="Normal 6 3 2 4 3 2 2 2 2" xfId="34531" xr:uid="{00000000-0005-0000-0000-0000672C0000}"/>
    <cellStyle name="Normal 6 3 2 4 3 2 2 2 3" xfId="51877" xr:uid="{00000000-0005-0000-0000-0000682C0000}"/>
    <cellStyle name="Normal 6 3 2 4 3 2 2 3" xfId="25858" xr:uid="{00000000-0005-0000-0000-0000692C0000}"/>
    <cellStyle name="Normal 6 3 2 4 3 2 2 4" xfId="43204" xr:uid="{00000000-0005-0000-0000-00006A2C0000}"/>
    <cellStyle name="Normal 6 3 2 4 3 2 3" xfId="4536" xr:uid="{00000000-0005-0000-0000-00006B2C0000}"/>
    <cellStyle name="Normal 6 3 2 4 3 2 3 2" xfId="13209" xr:uid="{00000000-0005-0000-0000-00006C2C0000}"/>
    <cellStyle name="Normal 6 3 2 4 3 2 3 2 2" xfId="30562" xr:uid="{00000000-0005-0000-0000-00006D2C0000}"/>
    <cellStyle name="Normal 6 3 2 4 3 2 3 2 3" xfId="47908" xr:uid="{00000000-0005-0000-0000-00006E2C0000}"/>
    <cellStyle name="Normal 6 3 2 4 3 2 3 3" xfId="21889" xr:uid="{00000000-0005-0000-0000-00006F2C0000}"/>
    <cellStyle name="Normal 6 3 2 4 3 2 3 4" xfId="39235" xr:uid="{00000000-0005-0000-0000-0000702C0000}"/>
    <cellStyle name="Normal 6 3 2 4 3 2 4" xfId="11396" xr:uid="{00000000-0005-0000-0000-0000712C0000}"/>
    <cellStyle name="Normal 6 3 2 4 3 2 4 2" xfId="28749" xr:uid="{00000000-0005-0000-0000-0000722C0000}"/>
    <cellStyle name="Normal 6 3 2 4 3 2 4 3" xfId="46095" xr:uid="{00000000-0005-0000-0000-0000732C0000}"/>
    <cellStyle name="Normal 6 3 2 4 3 2 5" xfId="20076" xr:uid="{00000000-0005-0000-0000-0000742C0000}"/>
    <cellStyle name="Normal 6 3 2 4 3 2 6" xfId="37422" xr:uid="{00000000-0005-0000-0000-0000752C0000}"/>
    <cellStyle name="Normal 6 3 2 4 3 3" xfId="1645" xr:uid="{00000000-0005-0000-0000-0000762C0000}"/>
    <cellStyle name="Normal 6 3 2 4 3 3 2" xfId="7427" xr:uid="{00000000-0005-0000-0000-0000772C0000}"/>
    <cellStyle name="Normal 6 3 2 4 3 3 2 2" xfId="16100" xr:uid="{00000000-0005-0000-0000-0000782C0000}"/>
    <cellStyle name="Normal 6 3 2 4 3 3 2 2 2" xfId="33453" xr:uid="{00000000-0005-0000-0000-0000792C0000}"/>
    <cellStyle name="Normal 6 3 2 4 3 3 2 2 3" xfId="50799" xr:uid="{00000000-0005-0000-0000-00007A2C0000}"/>
    <cellStyle name="Normal 6 3 2 4 3 3 2 3" xfId="24780" xr:uid="{00000000-0005-0000-0000-00007B2C0000}"/>
    <cellStyle name="Normal 6 3 2 4 3 3 2 4" xfId="42126" xr:uid="{00000000-0005-0000-0000-00007C2C0000}"/>
    <cellStyle name="Normal 6 3 2 4 3 3 3" xfId="5271" xr:uid="{00000000-0005-0000-0000-00007D2C0000}"/>
    <cellStyle name="Normal 6 3 2 4 3 3 3 2" xfId="13944" xr:uid="{00000000-0005-0000-0000-00007E2C0000}"/>
    <cellStyle name="Normal 6 3 2 4 3 3 3 2 2" xfId="31297" xr:uid="{00000000-0005-0000-0000-00007F2C0000}"/>
    <cellStyle name="Normal 6 3 2 4 3 3 3 2 3" xfId="48643" xr:uid="{00000000-0005-0000-0000-0000802C0000}"/>
    <cellStyle name="Normal 6 3 2 4 3 3 3 3" xfId="22624" xr:uid="{00000000-0005-0000-0000-0000812C0000}"/>
    <cellStyle name="Normal 6 3 2 4 3 3 3 4" xfId="39970" xr:uid="{00000000-0005-0000-0000-0000822C0000}"/>
    <cellStyle name="Normal 6 3 2 4 3 3 4" xfId="10318" xr:uid="{00000000-0005-0000-0000-0000832C0000}"/>
    <cellStyle name="Normal 6 3 2 4 3 3 4 2" xfId="27671" xr:uid="{00000000-0005-0000-0000-0000842C0000}"/>
    <cellStyle name="Normal 6 3 2 4 3 3 4 3" xfId="45017" xr:uid="{00000000-0005-0000-0000-0000852C0000}"/>
    <cellStyle name="Normal 6 3 2 4 3 3 5" xfId="18998" xr:uid="{00000000-0005-0000-0000-0000862C0000}"/>
    <cellStyle name="Normal 6 3 2 4 3 3 6" xfId="36344" xr:uid="{00000000-0005-0000-0000-0000872C0000}"/>
    <cellStyle name="Normal 6 3 2 4 3 4" xfId="6692" xr:uid="{00000000-0005-0000-0000-0000882C0000}"/>
    <cellStyle name="Normal 6 3 2 4 3 4 2" xfId="15365" xr:uid="{00000000-0005-0000-0000-0000892C0000}"/>
    <cellStyle name="Normal 6 3 2 4 3 4 2 2" xfId="32718" xr:uid="{00000000-0005-0000-0000-00008A2C0000}"/>
    <cellStyle name="Normal 6 3 2 4 3 4 2 3" xfId="50064" xr:uid="{00000000-0005-0000-0000-00008B2C0000}"/>
    <cellStyle name="Normal 6 3 2 4 3 4 3" xfId="24045" xr:uid="{00000000-0005-0000-0000-00008C2C0000}"/>
    <cellStyle name="Normal 6 3 2 4 3 4 4" xfId="41391" xr:uid="{00000000-0005-0000-0000-00008D2C0000}"/>
    <cellStyle name="Normal 6 3 2 4 3 5" xfId="3458" xr:uid="{00000000-0005-0000-0000-00008E2C0000}"/>
    <cellStyle name="Normal 6 3 2 4 3 5 2" xfId="12131" xr:uid="{00000000-0005-0000-0000-00008F2C0000}"/>
    <cellStyle name="Normal 6 3 2 4 3 5 2 2" xfId="29484" xr:uid="{00000000-0005-0000-0000-0000902C0000}"/>
    <cellStyle name="Normal 6 3 2 4 3 5 2 3" xfId="46830" xr:uid="{00000000-0005-0000-0000-0000912C0000}"/>
    <cellStyle name="Normal 6 3 2 4 3 5 3" xfId="20811" xr:uid="{00000000-0005-0000-0000-0000922C0000}"/>
    <cellStyle name="Normal 6 3 2 4 3 5 4" xfId="38157" xr:uid="{00000000-0005-0000-0000-0000932C0000}"/>
    <cellStyle name="Normal 6 3 2 4 3 6" xfId="9583" xr:uid="{00000000-0005-0000-0000-0000942C0000}"/>
    <cellStyle name="Normal 6 3 2 4 3 6 2" xfId="26936" xr:uid="{00000000-0005-0000-0000-0000952C0000}"/>
    <cellStyle name="Normal 6 3 2 4 3 6 3" xfId="44282" xr:uid="{00000000-0005-0000-0000-0000962C0000}"/>
    <cellStyle name="Normal 6 3 2 4 3 7" xfId="18263" xr:uid="{00000000-0005-0000-0000-0000972C0000}"/>
    <cellStyle name="Normal 6 3 2 4 3 8" xfId="35609" xr:uid="{00000000-0005-0000-0000-0000982C0000}"/>
    <cellStyle name="Normal 6 3 2 4 4" xfId="420" xr:uid="{00000000-0005-0000-0000-0000992C0000}"/>
    <cellStyle name="Normal 6 3 2 4 4 2" xfId="2233" xr:uid="{00000000-0005-0000-0000-00009A2C0000}"/>
    <cellStyle name="Normal 6 3 2 4 4 2 2" xfId="8015" xr:uid="{00000000-0005-0000-0000-00009B2C0000}"/>
    <cellStyle name="Normal 6 3 2 4 4 2 2 2" xfId="16688" xr:uid="{00000000-0005-0000-0000-00009C2C0000}"/>
    <cellStyle name="Normal 6 3 2 4 4 2 2 2 2" xfId="34041" xr:uid="{00000000-0005-0000-0000-00009D2C0000}"/>
    <cellStyle name="Normal 6 3 2 4 4 2 2 2 3" xfId="51387" xr:uid="{00000000-0005-0000-0000-00009E2C0000}"/>
    <cellStyle name="Normal 6 3 2 4 4 2 2 3" xfId="25368" xr:uid="{00000000-0005-0000-0000-00009F2C0000}"/>
    <cellStyle name="Normal 6 3 2 4 4 2 2 4" xfId="42714" xr:uid="{00000000-0005-0000-0000-0000A02C0000}"/>
    <cellStyle name="Normal 6 3 2 4 4 2 3" xfId="5516" xr:uid="{00000000-0005-0000-0000-0000A12C0000}"/>
    <cellStyle name="Normal 6 3 2 4 4 2 3 2" xfId="14189" xr:uid="{00000000-0005-0000-0000-0000A22C0000}"/>
    <cellStyle name="Normal 6 3 2 4 4 2 3 2 2" xfId="31542" xr:uid="{00000000-0005-0000-0000-0000A32C0000}"/>
    <cellStyle name="Normal 6 3 2 4 4 2 3 2 3" xfId="48888" xr:uid="{00000000-0005-0000-0000-0000A42C0000}"/>
    <cellStyle name="Normal 6 3 2 4 4 2 3 3" xfId="22869" xr:uid="{00000000-0005-0000-0000-0000A52C0000}"/>
    <cellStyle name="Normal 6 3 2 4 4 2 3 4" xfId="40215" xr:uid="{00000000-0005-0000-0000-0000A62C0000}"/>
    <cellStyle name="Normal 6 3 2 4 4 2 4" xfId="10906" xr:uid="{00000000-0005-0000-0000-0000A72C0000}"/>
    <cellStyle name="Normal 6 3 2 4 4 2 4 2" xfId="28259" xr:uid="{00000000-0005-0000-0000-0000A82C0000}"/>
    <cellStyle name="Normal 6 3 2 4 4 2 4 3" xfId="45605" xr:uid="{00000000-0005-0000-0000-0000A92C0000}"/>
    <cellStyle name="Normal 6 3 2 4 4 2 5" xfId="19586" xr:uid="{00000000-0005-0000-0000-0000AA2C0000}"/>
    <cellStyle name="Normal 6 3 2 4 4 2 6" xfId="36932" xr:uid="{00000000-0005-0000-0000-0000AB2C0000}"/>
    <cellStyle name="Normal 6 3 2 4 4 3" xfId="6202" xr:uid="{00000000-0005-0000-0000-0000AC2C0000}"/>
    <cellStyle name="Normal 6 3 2 4 4 3 2" xfId="14875" xr:uid="{00000000-0005-0000-0000-0000AD2C0000}"/>
    <cellStyle name="Normal 6 3 2 4 4 3 2 2" xfId="32228" xr:uid="{00000000-0005-0000-0000-0000AE2C0000}"/>
    <cellStyle name="Normal 6 3 2 4 4 3 2 3" xfId="49574" xr:uid="{00000000-0005-0000-0000-0000AF2C0000}"/>
    <cellStyle name="Normal 6 3 2 4 4 3 3" xfId="23555" xr:uid="{00000000-0005-0000-0000-0000B02C0000}"/>
    <cellStyle name="Normal 6 3 2 4 4 3 4" xfId="40901" xr:uid="{00000000-0005-0000-0000-0000B12C0000}"/>
    <cellStyle name="Normal 6 3 2 4 4 4" xfId="4046" xr:uid="{00000000-0005-0000-0000-0000B22C0000}"/>
    <cellStyle name="Normal 6 3 2 4 4 4 2" xfId="12719" xr:uid="{00000000-0005-0000-0000-0000B32C0000}"/>
    <cellStyle name="Normal 6 3 2 4 4 4 2 2" xfId="30072" xr:uid="{00000000-0005-0000-0000-0000B42C0000}"/>
    <cellStyle name="Normal 6 3 2 4 4 4 2 3" xfId="47418" xr:uid="{00000000-0005-0000-0000-0000B52C0000}"/>
    <cellStyle name="Normal 6 3 2 4 4 4 3" xfId="21399" xr:uid="{00000000-0005-0000-0000-0000B62C0000}"/>
    <cellStyle name="Normal 6 3 2 4 4 4 4" xfId="38745" xr:uid="{00000000-0005-0000-0000-0000B72C0000}"/>
    <cellStyle name="Normal 6 3 2 4 4 5" xfId="9093" xr:uid="{00000000-0005-0000-0000-0000B82C0000}"/>
    <cellStyle name="Normal 6 3 2 4 4 5 2" xfId="26446" xr:uid="{00000000-0005-0000-0000-0000B92C0000}"/>
    <cellStyle name="Normal 6 3 2 4 4 5 3" xfId="43792" xr:uid="{00000000-0005-0000-0000-0000BA2C0000}"/>
    <cellStyle name="Normal 6 3 2 4 4 6" xfId="17773" xr:uid="{00000000-0005-0000-0000-0000BB2C0000}"/>
    <cellStyle name="Normal 6 3 2 4 4 7" xfId="35119" xr:uid="{00000000-0005-0000-0000-0000BC2C0000}"/>
    <cellStyle name="Normal 6 3 2 4 5" xfId="1988" xr:uid="{00000000-0005-0000-0000-0000BD2C0000}"/>
    <cellStyle name="Normal 6 3 2 4 5 2" xfId="7770" xr:uid="{00000000-0005-0000-0000-0000BE2C0000}"/>
    <cellStyle name="Normal 6 3 2 4 5 2 2" xfId="16443" xr:uid="{00000000-0005-0000-0000-0000BF2C0000}"/>
    <cellStyle name="Normal 6 3 2 4 5 2 2 2" xfId="33796" xr:uid="{00000000-0005-0000-0000-0000C02C0000}"/>
    <cellStyle name="Normal 6 3 2 4 5 2 2 3" xfId="51142" xr:uid="{00000000-0005-0000-0000-0000C12C0000}"/>
    <cellStyle name="Normal 6 3 2 4 5 2 3" xfId="25123" xr:uid="{00000000-0005-0000-0000-0000C22C0000}"/>
    <cellStyle name="Normal 6 3 2 4 5 2 4" xfId="42469" xr:uid="{00000000-0005-0000-0000-0000C32C0000}"/>
    <cellStyle name="Normal 6 3 2 4 5 3" xfId="3801" xr:uid="{00000000-0005-0000-0000-0000C42C0000}"/>
    <cellStyle name="Normal 6 3 2 4 5 3 2" xfId="12474" xr:uid="{00000000-0005-0000-0000-0000C52C0000}"/>
    <cellStyle name="Normal 6 3 2 4 5 3 2 2" xfId="29827" xr:uid="{00000000-0005-0000-0000-0000C62C0000}"/>
    <cellStyle name="Normal 6 3 2 4 5 3 2 3" xfId="47173" xr:uid="{00000000-0005-0000-0000-0000C72C0000}"/>
    <cellStyle name="Normal 6 3 2 4 5 3 3" xfId="21154" xr:uid="{00000000-0005-0000-0000-0000C82C0000}"/>
    <cellStyle name="Normal 6 3 2 4 5 3 4" xfId="38500" xr:uid="{00000000-0005-0000-0000-0000C92C0000}"/>
    <cellStyle name="Normal 6 3 2 4 5 4" xfId="10661" xr:uid="{00000000-0005-0000-0000-0000CA2C0000}"/>
    <cellStyle name="Normal 6 3 2 4 5 4 2" xfId="28014" xr:uid="{00000000-0005-0000-0000-0000CB2C0000}"/>
    <cellStyle name="Normal 6 3 2 4 5 4 3" xfId="45360" xr:uid="{00000000-0005-0000-0000-0000CC2C0000}"/>
    <cellStyle name="Normal 6 3 2 4 5 5" xfId="19341" xr:uid="{00000000-0005-0000-0000-0000CD2C0000}"/>
    <cellStyle name="Normal 6 3 2 4 5 6" xfId="36687" xr:uid="{00000000-0005-0000-0000-0000CE2C0000}"/>
    <cellStyle name="Normal 6 3 2 4 6" xfId="1155" xr:uid="{00000000-0005-0000-0000-0000CF2C0000}"/>
    <cellStyle name="Normal 6 3 2 4 6 2" xfId="6937" xr:uid="{00000000-0005-0000-0000-0000D02C0000}"/>
    <cellStyle name="Normal 6 3 2 4 6 2 2" xfId="15610" xr:uid="{00000000-0005-0000-0000-0000D12C0000}"/>
    <cellStyle name="Normal 6 3 2 4 6 2 2 2" xfId="32963" xr:uid="{00000000-0005-0000-0000-0000D22C0000}"/>
    <cellStyle name="Normal 6 3 2 4 6 2 2 3" xfId="50309" xr:uid="{00000000-0005-0000-0000-0000D32C0000}"/>
    <cellStyle name="Normal 6 3 2 4 6 2 3" xfId="24290" xr:uid="{00000000-0005-0000-0000-0000D42C0000}"/>
    <cellStyle name="Normal 6 3 2 4 6 2 4" xfId="41636" xr:uid="{00000000-0005-0000-0000-0000D52C0000}"/>
    <cellStyle name="Normal 6 3 2 4 6 3" xfId="4781" xr:uid="{00000000-0005-0000-0000-0000D62C0000}"/>
    <cellStyle name="Normal 6 3 2 4 6 3 2" xfId="13454" xr:uid="{00000000-0005-0000-0000-0000D72C0000}"/>
    <cellStyle name="Normal 6 3 2 4 6 3 2 2" xfId="30807" xr:uid="{00000000-0005-0000-0000-0000D82C0000}"/>
    <cellStyle name="Normal 6 3 2 4 6 3 2 3" xfId="48153" xr:uid="{00000000-0005-0000-0000-0000D92C0000}"/>
    <cellStyle name="Normal 6 3 2 4 6 3 3" xfId="22134" xr:uid="{00000000-0005-0000-0000-0000DA2C0000}"/>
    <cellStyle name="Normal 6 3 2 4 6 3 4" xfId="39480" xr:uid="{00000000-0005-0000-0000-0000DB2C0000}"/>
    <cellStyle name="Normal 6 3 2 4 6 4" xfId="9828" xr:uid="{00000000-0005-0000-0000-0000DC2C0000}"/>
    <cellStyle name="Normal 6 3 2 4 6 4 2" xfId="27181" xr:uid="{00000000-0005-0000-0000-0000DD2C0000}"/>
    <cellStyle name="Normal 6 3 2 4 6 4 3" xfId="44527" xr:uid="{00000000-0005-0000-0000-0000DE2C0000}"/>
    <cellStyle name="Normal 6 3 2 4 6 5" xfId="18508" xr:uid="{00000000-0005-0000-0000-0000DF2C0000}"/>
    <cellStyle name="Normal 6 3 2 4 6 6" xfId="35854" xr:uid="{00000000-0005-0000-0000-0000E02C0000}"/>
    <cellStyle name="Normal 6 3 2 4 7" xfId="5957" xr:uid="{00000000-0005-0000-0000-0000E12C0000}"/>
    <cellStyle name="Normal 6 3 2 4 7 2" xfId="14630" xr:uid="{00000000-0005-0000-0000-0000E22C0000}"/>
    <cellStyle name="Normal 6 3 2 4 7 2 2" xfId="31983" xr:uid="{00000000-0005-0000-0000-0000E32C0000}"/>
    <cellStyle name="Normal 6 3 2 4 7 2 3" xfId="49329" xr:uid="{00000000-0005-0000-0000-0000E42C0000}"/>
    <cellStyle name="Normal 6 3 2 4 7 3" xfId="23310" xr:uid="{00000000-0005-0000-0000-0000E52C0000}"/>
    <cellStyle name="Normal 6 3 2 4 7 4" xfId="40656" xr:uid="{00000000-0005-0000-0000-0000E62C0000}"/>
    <cellStyle name="Normal 6 3 2 4 8" xfId="2968" xr:uid="{00000000-0005-0000-0000-0000E72C0000}"/>
    <cellStyle name="Normal 6 3 2 4 8 2" xfId="11641" xr:uid="{00000000-0005-0000-0000-0000E82C0000}"/>
    <cellStyle name="Normal 6 3 2 4 8 2 2" xfId="28994" xr:uid="{00000000-0005-0000-0000-0000E92C0000}"/>
    <cellStyle name="Normal 6 3 2 4 8 2 3" xfId="46340" xr:uid="{00000000-0005-0000-0000-0000EA2C0000}"/>
    <cellStyle name="Normal 6 3 2 4 8 3" xfId="20321" xr:uid="{00000000-0005-0000-0000-0000EB2C0000}"/>
    <cellStyle name="Normal 6 3 2 4 8 4" xfId="37667" xr:uid="{00000000-0005-0000-0000-0000EC2C0000}"/>
    <cellStyle name="Normal 6 3 2 4 9" xfId="8848" xr:uid="{00000000-0005-0000-0000-0000ED2C0000}"/>
    <cellStyle name="Normal 6 3 2 4 9 2" xfId="26201" xr:uid="{00000000-0005-0000-0000-0000EE2C0000}"/>
    <cellStyle name="Normal 6 3 2 4 9 3" xfId="43547" xr:uid="{00000000-0005-0000-0000-0000EF2C0000}"/>
    <cellStyle name="Normal 6 3 2 5" xfId="273" xr:uid="{00000000-0005-0000-0000-0000F02C0000}"/>
    <cellStyle name="Normal 6 3 2 5 10" xfId="34972" xr:uid="{00000000-0005-0000-0000-0000F12C0000}"/>
    <cellStyle name="Normal 6 3 2 5 2" xfId="1008" xr:uid="{00000000-0005-0000-0000-0000F22C0000}"/>
    <cellStyle name="Normal 6 3 2 5 2 2" xfId="2821" xr:uid="{00000000-0005-0000-0000-0000F32C0000}"/>
    <cellStyle name="Normal 6 3 2 5 2 2 2" xfId="8603" xr:uid="{00000000-0005-0000-0000-0000F42C0000}"/>
    <cellStyle name="Normal 6 3 2 5 2 2 2 2" xfId="17276" xr:uid="{00000000-0005-0000-0000-0000F52C0000}"/>
    <cellStyle name="Normal 6 3 2 5 2 2 2 2 2" xfId="34629" xr:uid="{00000000-0005-0000-0000-0000F62C0000}"/>
    <cellStyle name="Normal 6 3 2 5 2 2 2 2 3" xfId="51975" xr:uid="{00000000-0005-0000-0000-0000F72C0000}"/>
    <cellStyle name="Normal 6 3 2 5 2 2 2 3" xfId="25956" xr:uid="{00000000-0005-0000-0000-0000F82C0000}"/>
    <cellStyle name="Normal 6 3 2 5 2 2 2 4" xfId="43302" xr:uid="{00000000-0005-0000-0000-0000F92C0000}"/>
    <cellStyle name="Normal 6 3 2 5 2 2 3" xfId="4634" xr:uid="{00000000-0005-0000-0000-0000FA2C0000}"/>
    <cellStyle name="Normal 6 3 2 5 2 2 3 2" xfId="13307" xr:uid="{00000000-0005-0000-0000-0000FB2C0000}"/>
    <cellStyle name="Normal 6 3 2 5 2 2 3 2 2" xfId="30660" xr:uid="{00000000-0005-0000-0000-0000FC2C0000}"/>
    <cellStyle name="Normal 6 3 2 5 2 2 3 2 3" xfId="48006" xr:uid="{00000000-0005-0000-0000-0000FD2C0000}"/>
    <cellStyle name="Normal 6 3 2 5 2 2 3 3" xfId="21987" xr:uid="{00000000-0005-0000-0000-0000FE2C0000}"/>
    <cellStyle name="Normal 6 3 2 5 2 2 3 4" xfId="39333" xr:uid="{00000000-0005-0000-0000-0000FF2C0000}"/>
    <cellStyle name="Normal 6 3 2 5 2 2 4" xfId="11494" xr:uid="{00000000-0005-0000-0000-0000002D0000}"/>
    <cellStyle name="Normal 6 3 2 5 2 2 4 2" xfId="28847" xr:uid="{00000000-0005-0000-0000-0000012D0000}"/>
    <cellStyle name="Normal 6 3 2 5 2 2 4 3" xfId="46193" xr:uid="{00000000-0005-0000-0000-0000022D0000}"/>
    <cellStyle name="Normal 6 3 2 5 2 2 5" xfId="20174" xr:uid="{00000000-0005-0000-0000-0000032D0000}"/>
    <cellStyle name="Normal 6 3 2 5 2 2 6" xfId="37520" xr:uid="{00000000-0005-0000-0000-0000042D0000}"/>
    <cellStyle name="Normal 6 3 2 5 2 3" xfId="1743" xr:uid="{00000000-0005-0000-0000-0000052D0000}"/>
    <cellStyle name="Normal 6 3 2 5 2 3 2" xfId="7525" xr:uid="{00000000-0005-0000-0000-0000062D0000}"/>
    <cellStyle name="Normal 6 3 2 5 2 3 2 2" xfId="16198" xr:uid="{00000000-0005-0000-0000-0000072D0000}"/>
    <cellStyle name="Normal 6 3 2 5 2 3 2 2 2" xfId="33551" xr:uid="{00000000-0005-0000-0000-0000082D0000}"/>
    <cellStyle name="Normal 6 3 2 5 2 3 2 2 3" xfId="50897" xr:uid="{00000000-0005-0000-0000-0000092D0000}"/>
    <cellStyle name="Normal 6 3 2 5 2 3 2 3" xfId="24878" xr:uid="{00000000-0005-0000-0000-00000A2D0000}"/>
    <cellStyle name="Normal 6 3 2 5 2 3 2 4" xfId="42224" xr:uid="{00000000-0005-0000-0000-00000B2D0000}"/>
    <cellStyle name="Normal 6 3 2 5 2 3 3" xfId="5369" xr:uid="{00000000-0005-0000-0000-00000C2D0000}"/>
    <cellStyle name="Normal 6 3 2 5 2 3 3 2" xfId="14042" xr:uid="{00000000-0005-0000-0000-00000D2D0000}"/>
    <cellStyle name="Normal 6 3 2 5 2 3 3 2 2" xfId="31395" xr:uid="{00000000-0005-0000-0000-00000E2D0000}"/>
    <cellStyle name="Normal 6 3 2 5 2 3 3 2 3" xfId="48741" xr:uid="{00000000-0005-0000-0000-00000F2D0000}"/>
    <cellStyle name="Normal 6 3 2 5 2 3 3 3" xfId="22722" xr:uid="{00000000-0005-0000-0000-0000102D0000}"/>
    <cellStyle name="Normal 6 3 2 5 2 3 3 4" xfId="40068" xr:uid="{00000000-0005-0000-0000-0000112D0000}"/>
    <cellStyle name="Normal 6 3 2 5 2 3 4" xfId="10416" xr:uid="{00000000-0005-0000-0000-0000122D0000}"/>
    <cellStyle name="Normal 6 3 2 5 2 3 4 2" xfId="27769" xr:uid="{00000000-0005-0000-0000-0000132D0000}"/>
    <cellStyle name="Normal 6 3 2 5 2 3 4 3" xfId="45115" xr:uid="{00000000-0005-0000-0000-0000142D0000}"/>
    <cellStyle name="Normal 6 3 2 5 2 3 5" xfId="19096" xr:uid="{00000000-0005-0000-0000-0000152D0000}"/>
    <cellStyle name="Normal 6 3 2 5 2 3 6" xfId="36442" xr:uid="{00000000-0005-0000-0000-0000162D0000}"/>
    <cellStyle name="Normal 6 3 2 5 2 4" xfId="6790" xr:uid="{00000000-0005-0000-0000-0000172D0000}"/>
    <cellStyle name="Normal 6 3 2 5 2 4 2" xfId="15463" xr:uid="{00000000-0005-0000-0000-0000182D0000}"/>
    <cellStyle name="Normal 6 3 2 5 2 4 2 2" xfId="32816" xr:uid="{00000000-0005-0000-0000-0000192D0000}"/>
    <cellStyle name="Normal 6 3 2 5 2 4 2 3" xfId="50162" xr:uid="{00000000-0005-0000-0000-00001A2D0000}"/>
    <cellStyle name="Normal 6 3 2 5 2 4 3" xfId="24143" xr:uid="{00000000-0005-0000-0000-00001B2D0000}"/>
    <cellStyle name="Normal 6 3 2 5 2 4 4" xfId="41489" xr:uid="{00000000-0005-0000-0000-00001C2D0000}"/>
    <cellStyle name="Normal 6 3 2 5 2 5" xfId="3556" xr:uid="{00000000-0005-0000-0000-00001D2D0000}"/>
    <cellStyle name="Normal 6 3 2 5 2 5 2" xfId="12229" xr:uid="{00000000-0005-0000-0000-00001E2D0000}"/>
    <cellStyle name="Normal 6 3 2 5 2 5 2 2" xfId="29582" xr:uid="{00000000-0005-0000-0000-00001F2D0000}"/>
    <cellStyle name="Normal 6 3 2 5 2 5 2 3" xfId="46928" xr:uid="{00000000-0005-0000-0000-0000202D0000}"/>
    <cellStyle name="Normal 6 3 2 5 2 5 3" xfId="20909" xr:uid="{00000000-0005-0000-0000-0000212D0000}"/>
    <cellStyle name="Normal 6 3 2 5 2 5 4" xfId="38255" xr:uid="{00000000-0005-0000-0000-0000222D0000}"/>
    <cellStyle name="Normal 6 3 2 5 2 6" xfId="9681" xr:uid="{00000000-0005-0000-0000-0000232D0000}"/>
    <cellStyle name="Normal 6 3 2 5 2 6 2" xfId="27034" xr:uid="{00000000-0005-0000-0000-0000242D0000}"/>
    <cellStyle name="Normal 6 3 2 5 2 6 3" xfId="44380" xr:uid="{00000000-0005-0000-0000-0000252D0000}"/>
    <cellStyle name="Normal 6 3 2 5 2 7" xfId="18361" xr:uid="{00000000-0005-0000-0000-0000262D0000}"/>
    <cellStyle name="Normal 6 3 2 5 2 8" xfId="35707" xr:uid="{00000000-0005-0000-0000-0000272D0000}"/>
    <cellStyle name="Normal 6 3 2 5 3" xfId="518" xr:uid="{00000000-0005-0000-0000-0000282D0000}"/>
    <cellStyle name="Normal 6 3 2 5 3 2" xfId="2331" xr:uid="{00000000-0005-0000-0000-0000292D0000}"/>
    <cellStyle name="Normal 6 3 2 5 3 2 2" xfId="8113" xr:uid="{00000000-0005-0000-0000-00002A2D0000}"/>
    <cellStyle name="Normal 6 3 2 5 3 2 2 2" xfId="16786" xr:uid="{00000000-0005-0000-0000-00002B2D0000}"/>
    <cellStyle name="Normal 6 3 2 5 3 2 2 2 2" xfId="34139" xr:uid="{00000000-0005-0000-0000-00002C2D0000}"/>
    <cellStyle name="Normal 6 3 2 5 3 2 2 2 3" xfId="51485" xr:uid="{00000000-0005-0000-0000-00002D2D0000}"/>
    <cellStyle name="Normal 6 3 2 5 3 2 2 3" xfId="25466" xr:uid="{00000000-0005-0000-0000-00002E2D0000}"/>
    <cellStyle name="Normal 6 3 2 5 3 2 2 4" xfId="42812" xr:uid="{00000000-0005-0000-0000-00002F2D0000}"/>
    <cellStyle name="Normal 6 3 2 5 3 2 3" xfId="5614" xr:uid="{00000000-0005-0000-0000-0000302D0000}"/>
    <cellStyle name="Normal 6 3 2 5 3 2 3 2" xfId="14287" xr:uid="{00000000-0005-0000-0000-0000312D0000}"/>
    <cellStyle name="Normal 6 3 2 5 3 2 3 2 2" xfId="31640" xr:uid="{00000000-0005-0000-0000-0000322D0000}"/>
    <cellStyle name="Normal 6 3 2 5 3 2 3 2 3" xfId="48986" xr:uid="{00000000-0005-0000-0000-0000332D0000}"/>
    <cellStyle name="Normal 6 3 2 5 3 2 3 3" xfId="22967" xr:uid="{00000000-0005-0000-0000-0000342D0000}"/>
    <cellStyle name="Normal 6 3 2 5 3 2 3 4" xfId="40313" xr:uid="{00000000-0005-0000-0000-0000352D0000}"/>
    <cellStyle name="Normal 6 3 2 5 3 2 4" xfId="11004" xr:uid="{00000000-0005-0000-0000-0000362D0000}"/>
    <cellStyle name="Normal 6 3 2 5 3 2 4 2" xfId="28357" xr:uid="{00000000-0005-0000-0000-0000372D0000}"/>
    <cellStyle name="Normal 6 3 2 5 3 2 4 3" xfId="45703" xr:uid="{00000000-0005-0000-0000-0000382D0000}"/>
    <cellStyle name="Normal 6 3 2 5 3 2 5" xfId="19684" xr:uid="{00000000-0005-0000-0000-0000392D0000}"/>
    <cellStyle name="Normal 6 3 2 5 3 2 6" xfId="37030" xr:uid="{00000000-0005-0000-0000-00003A2D0000}"/>
    <cellStyle name="Normal 6 3 2 5 3 3" xfId="6300" xr:uid="{00000000-0005-0000-0000-00003B2D0000}"/>
    <cellStyle name="Normal 6 3 2 5 3 3 2" xfId="14973" xr:uid="{00000000-0005-0000-0000-00003C2D0000}"/>
    <cellStyle name="Normal 6 3 2 5 3 3 2 2" xfId="32326" xr:uid="{00000000-0005-0000-0000-00003D2D0000}"/>
    <cellStyle name="Normal 6 3 2 5 3 3 2 3" xfId="49672" xr:uid="{00000000-0005-0000-0000-00003E2D0000}"/>
    <cellStyle name="Normal 6 3 2 5 3 3 3" xfId="23653" xr:uid="{00000000-0005-0000-0000-00003F2D0000}"/>
    <cellStyle name="Normal 6 3 2 5 3 3 4" xfId="40999" xr:uid="{00000000-0005-0000-0000-0000402D0000}"/>
    <cellStyle name="Normal 6 3 2 5 3 4" xfId="4144" xr:uid="{00000000-0005-0000-0000-0000412D0000}"/>
    <cellStyle name="Normal 6 3 2 5 3 4 2" xfId="12817" xr:uid="{00000000-0005-0000-0000-0000422D0000}"/>
    <cellStyle name="Normal 6 3 2 5 3 4 2 2" xfId="30170" xr:uid="{00000000-0005-0000-0000-0000432D0000}"/>
    <cellStyle name="Normal 6 3 2 5 3 4 2 3" xfId="47516" xr:uid="{00000000-0005-0000-0000-0000442D0000}"/>
    <cellStyle name="Normal 6 3 2 5 3 4 3" xfId="21497" xr:uid="{00000000-0005-0000-0000-0000452D0000}"/>
    <cellStyle name="Normal 6 3 2 5 3 4 4" xfId="38843" xr:uid="{00000000-0005-0000-0000-0000462D0000}"/>
    <cellStyle name="Normal 6 3 2 5 3 5" xfId="9191" xr:uid="{00000000-0005-0000-0000-0000472D0000}"/>
    <cellStyle name="Normal 6 3 2 5 3 5 2" xfId="26544" xr:uid="{00000000-0005-0000-0000-0000482D0000}"/>
    <cellStyle name="Normal 6 3 2 5 3 5 3" xfId="43890" xr:uid="{00000000-0005-0000-0000-0000492D0000}"/>
    <cellStyle name="Normal 6 3 2 5 3 6" xfId="17871" xr:uid="{00000000-0005-0000-0000-00004A2D0000}"/>
    <cellStyle name="Normal 6 3 2 5 3 7" xfId="35217" xr:uid="{00000000-0005-0000-0000-00004B2D0000}"/>
    <cellStyle name="Normal 6 3 2 5 4" xfId="2086" xr:uid="{00000000-0005-0000-0000-00004C2D0000}"/>
    <cellStyle name="Normal 6 3 2 5 4 2" xfId="7868" xr:uid="{00000000-0005-0000-0000-00004D2D0000}"/>
    <cellStyle name="Normal 6 3 2 5 4 2 2" xfId="16541" xr:uid="{00000000-0005-0000-0000-00004E2D0000}"/>
    <cellStyle name="Normal 6 3 2 5 4 2 2 2" xfId="33894" xr:uid="{00000000-0005-0000-0000-00004F2D0000}"/>
    <cellStyle name="Normal 6 3 2 5 4 2 2 3" xfId="51240" xr:uid="{00000000-0005-0000-0000-0000502D0000}"/>
    <cellStyle name="Normal 6 3 2 5 4 2 3" xfId="25221" xr:uid="{00000000-0005-0000-0000-0000512D0000}"/>
    <cellStyle name="Normal 6 3 2 5 4 2 4" xfId="42567" xr:uid="{00000000-0005-0000-0000-0000522D0000}"/>
    <cellStyle name="Normal 6 3 2 5 4 3" xfId="3899" xr:uid="{00000000-0005-0000-0000-0000532D0000}"/>
    <cellStyle name="Normal 6 3 2 5 4 3 2" xfId="12572" xr:uid="{00000000-0005-0000-0000-0000542D0000}"/>
    <cellStyle name="Normal 6 3 2 5 4 3 2 2" xfId="29925" xr:uid="{00000000-0005-0000-0000-0000552D0000}"/>
    <cellStyle name="Normal 6 3 2 5 4 3 2 3" xfId="47271" xr:uid="{00000000-0005-0000-0000-0000562D0000}"/>
    <cellStyle name="Normal 6 3 2 5 4 3 3" xfId="21252" xr:uid="{00000000-0005-0000-0000-0000572D0000}"/>
    <cellStyle name="Normal 6 3 2 5 4 3 4" xfId="38598" xr:uid="{00000000-0005-0000-0000-0000582D0000}"/>
    <cellStyle name="Normal 6 3 2 5 4 4" xfId="10759" xr:uid="{00000000-0005-0000-0000-0000592D0000}"/>
    <cellStyle name="Normal 6 3 2 5 4 4 2" xfId="28112" xr:uid="{00000000-0005-0000-0000-00005A2D0000}"/>
    <cellStyle name="Normal 6 3 2 5 4 4 3" xfId="45458" xr:uid="{00000000-0005-0000-0000-00005B2D0000}"/>
    <cellStyle name="Normal 6 3 2 5 4 5" xfId="19439" xr:uid="{00000000-0005-0000-0000-00005C2D0000}"/>
    <cellStyle name="Normal 6 3 2 5 4 6" xfId="36785" xr:uid="{00000000-0005-0000-0000-00005D2D0000}"/>
    <cellStyle name="Normal 6 3 2 5 5" xfId="1253" xr:uid="{00000000-0005-0000-0000-00005E2D0000}"/>
    <cellStyle name="Normal 6 3 2 5 5 2" xfId="7035" xr:uid="{00000000-0005-0000-0000-00005F2D0000}"/>
    <cellStyle name="Normal 6 3 2 5 5 2 2" xfId="15708" xr:uid="{00000000-0005-0000-0000-0000602D0000}"/>
    <cellStyle name="Normal 6 3 2 5 5 2 2 2" xfId="33061" xr:uid="{00000000-0005-0000-0000-0000612D0000}"/>
    <cellStyle name="Normal 6 3 2 5 5 2 2 3" xfId="50407" xr:uid="{00000000-0005-0000-0000-0000622D0000}"/>
    <cellStyle name="Normal 6 3 2 5 5 2 3" xfId="24388" xr:uid="{00000000-0005-0000-0000-0000632D0000}"/>
    <cellStyle name="Normal 6 3 2 5 5 2 4" xfId="41734" xr:uid="{00000000-0005-0000-0000-0000642D0000}"/>
    <cellStyle name="Normal 6 3 2 5 5 3" xfId="4879" xr:uid="{00000000-0005-0000-0000-0000652D0000}"/>
    <cellStyle name="Normal 6 3 2 5 5 3 2" xfId="13552" xr:uid="{00000000-0005-0000-0000-0000662D0000}"/>
    <cellStyle name="Normal 6 3 2 5 5 3 2 2" xfId="30905" xr:uid="{00000000-0005-0000-0000-0000672D0000}"/>
    <cellStyle name="Normal 6 3 2 5 5 3 2 3" xfId="48251" xr:uid="{00000000-0005-0000-0000-0000682D0000}"/>
    <cellStyle name="Normal 6 3 2 5 5 3 3" xfId="22232" xr:uid="{00000000-0005-0000-0000-0000692D0000}"/>
    <cellStyle name="Normal 6 3 2 5 5 3 4" xfId="39578" xr:uid="{00000000-0005-0000-0000-00006A2D0000}"/>
    <cellStyle name="Normal 6 3 2 5 5 4" xfId="9926" xr:uid="{00000000-0005-0000-0000-00006B2D0000}"/>
    <cellStyle name="Normal 6 3 2 5 5 4 2" xfId="27279" xr:uid="{00000000-0005-0000-0000-00006C2D0000}"/>
    <cellStyle name="Normal 6 3 2 5 5 4 3" xfId="44625" xr:uid="{00000000-0005-0000-0000-00006D2D0000}"/>
    <cellStyle name="Normal 6 3 2 5 5 5" xfId="18606" xr:uid="{00000000-0005-0000-0000-00006E2D0000}"/>
    <cellStyle name="Normal 6 3 2 5 5 6" xfId="35952" xr:uid="{00000000-0005-0000-0000-00006F2D0000}"/>
    <cellStyle name="Normal 6 3 2 5 6" xfId="6055" xr:uid="{00000000-0005-0000-0000-0000702D0000}"/>
    <cellStyle name="Normal 6 3 2 5 6 2" xfId="14728" xr:uid="{00000000-0005-0000-0000-0000712D0000}"/>
    <cellStyle name="Normal 6 3 2 5 6 2 2" xfId="32081" xr:uid="{00000000-0005-0000-0000-0000722D0000}"/>
    <cellStyle name="Normal 6 3 2 5 6 2 3" xfId="49427" xr:uid="{00000000-0005-0000-0000-0000732D0000}"/>
    <cellStyle name="Normal 6 3 2 5 6 3" xfId="23408" xr:uid="{00000000-0005-0000-0000-0000742D0000}"/>
    <cellStyle name="Normal 6 3 2 5 6 4" xfId="40754" xr:uid="{00000000-0005-0000-0000-0000752D0000}"/>
    <cellStyle name="Normal 6 3 2 5 7" xfId="3066" xr:uid="{00000000-0005-0000-0000-0000762D0000}"/>
    <cellStyle name="Normal 6 3 2 5 7 2" xfId="11739" xr:uid="{00000000-0005-0000-0000-0000772D0000}"/>
    <cellStyle name="Normal 6 3 2 5 7 2 2" xfId="29092" xr:uid="{00000000-0005-0000-0000-0000782D0000}"/>
    <cellStyle name="Normal 6 3 2 5 7 2 3" xfId="46438" xr:uid="{00000000-0005-0000-0000-0000792D0000}"/>
    <cellStyle name="Normal 6 3 2 5 7 3" xfId="20419" xr:uid="{00000000-0005-0000-0000-00007A2D0000}"/>
    <cellStyle name="Normal 6 3 2 5 7 4" xfId="37765" xr:uid="{00000000-0005-0000-0000-00007B2D0000}"/>
    <cellStyle name="Normal 6 3 2 5 8" xfId="8946" xr:uid="{00000000-0005-0000-0000-00007C2D0000}"/>
    <cellStyle name="Normal 6 3 2 5 8 2" xfId="26299" xr:uid="{00000000-0005-0000-0000-00007D2D0000}"/>
    <cellStyle name="Normal 6 3 2 5 8 3" xfId="43645" xr:uid="{00000000-0005-0000-0000-00007E2D0000}"/>
    <cellStyle name="Normal 6 3 2 5 9" xfId="17626" xr:uid="{00000000-0005-0000-0000-00007F2D0000}"/>
    <cellStyle name="Normal 6 3 2 6" xfId="126" xr:uid="{00000000-0005-0000-0000-0000802D0000}"/>
    <cellStyle name="Normal 6 3 2 6 10" xfId="34825" xr:uid="{00000000-0005-0000-0000-0000812D0000}"/>
    <cellStyle name="Normal 6 3 2 6 2" xfId="861" xr:uid="{00000000-0005-0000-0000-0000822D0000}"/>
    <cellStyle name="Normal 6 3 2 6 2 2" xfId="2674" xr:uid="{00000000-0005-0000-0000-0000832D0000}"/>
    <cellStyle name="Normal 6 3 2 6 2 2 2" xfId="8456" xr:uid="{00000000-0005-0000-0000-0000842D0000}"/>
    <cellStyle name="Normal 6 3 2 6 2 2 2 2" xfId="17129" xr:uid="{00000000-0005-0000-0000-0000852D0000}"/>
    <cellStyle name="Normal 6 3 2 6 2 2 2 2 2" xfId="34482" xr:uid="{00000000-0005-0000-0000-0000862D0000}"/>
    <cellStyle name="Normal 6 3 2 6 2 2 2 2 3" xfId="51828" xr:uid="{00000000-0005-0000-0000-0000872D0000}"/>
    <cellStyle name="Normal 6 3 2 6 2 2 2 3" xfId="25809" xr:uid="{00000000-0005-0000-0000-0000882D0000}"/>
    <cellStyle name="Normal 6 3 2 6 2 2 2 4" xfId="43155" xr:uid="{00000000-0005-0000-0000-0000892D0000}"/>
    <cellStyle name="Normal 6 3 2 6 2 2 3" xfId="4487" xr:uid="{00000000-0005-0000-0000-00008A2D0000}"/>
    <cellStyle name="Normal 6 3 2 6 2 2 3 2" xfId="13160" xr:uid="{00000000-0005-0000-0000-00008B2D0000}"/>
    <cellStyle name="Normal 6 3 2 6 2 2 3 2 2" xfId="30513" xr:uid="{00000000-0005-0000-0000-00008C2D0000}"/>
    <cellStyle name="Normal 6 3 2 6 2 2 3 2 3" xfId="47859" xr:uid="{00000000-0005-0000-0000-00008D2D0000}"/>
    <cellStyle name="Normal 6 3 2 6 2 2 3 3" xfId="21840" xr:uid="{00000000-0005-0000-0000-00008E2D0000}"/>
    <cellStyle name="Normal 6 3 2 6 2 2 3 4" xfId="39186" xr:uid="{00000000-0005-0000-0000-00008F2D0000}"/>
    <cellStyle name="Normal 6 3 2 6 2 2 4" xfId="11347" xr:uid="{00000000-0005-0000-0000-0000902D0000}"/>
    <cellStyle name="Normal 6 3 2 6 2 2 4 2" xfId="28700" xr:uid="{00000000-0005-0000-0000-0000912D0000}"/>
    <cellStyle name="Normal 6 3 2 6 2 2 4 3" xfId="46046" xr:uid="{00000000-0005-0000-0000-0000922D0000}"/>
    <cellStyle name="Normal 6 3 2 6 2 2 5" xfId="20027" xr:uid="{00000000-0005-0000-0000-0000932D0000}"/>
    <cellStyle name="Normal 6 3 2 6 2 2 6" xfId="37373" xr:uid="{00000000-0005-0000-0000-0000942D0000}"/>
    <cellStyle name="Normal 6 3 2 6 2 3" xfId="1596" xr:uid="{00000000-0005-0000-0000-0000952D0000}"/>
    <cellStyle name="Normal 6 3 2 6 2 3 2" xfId="7378" xr:uid="{00000000-0005-0000-0000-0000962D0000}"/>
    <cellStyle name="Normal 6 3 2 6 2 3 2 2" xfId="16051" xr:uid="{00000000-0005-0000-0000-0000972D0000}"/>
    <cellStyle name="Normal 6 3 2 6 2 3 2 2 2" xfId="33404" xr:uid="{00000000-0005-0000-0000-0000982D0000}"/>
    <cellStyle name="Normal 6 3 2 6 2 3 2 2 3" xfId="50750" xr:uid="{00000000-0005-0000-0000-0000992D0000}"/>
    <cellStyle name="Normal 6 3 2 6 2 3 2 3" xfId="24731" xr:uid="{00000000-0005-0000-0000-00009A2D0000}"/>
    <cellStyle name="Normal 6 3 2 6 2 3 2 4" xfId="42077" xr:uid="{00000000-0005-0000-0000-00009B2D0000}"/>
    <cellStyle name="Normal 6 3 2 6 2 3 3" xfId="5222" xr:uid="{00000000-0005-0000-0000-00009C2D0000}"/>
    <cellStyle name="Normal 6 3 2 6 2 3 3 2" xfId="13895" xr:uid="{00000000-0005-0000-0000-00009D2D0000}"/>
    <cellStyle name="Normal 6 3 2 6 2 3 3 2 2" xfId="31248" xr:uid="{00000000-0005-0000-0000-00009E2D0000}"/>
    <cellStyle name="Normal 6 3 2 6 2 3 3 2 3" xfId="48594" xr:uid="{00000000-0005-0000-0000-00009F2D0000}"/>
    <cellStyle name="Normal 6 3 2 6 2 3 3 3" xfId="22575" xr:uid="{00000000-0005-0000-0000-0000A02D0000}"/>
    <cellStyle name="Normal 6 3 2 6 2 3 3 4" xfId="39921" xr:uid="{00000000-0005-0000-0000-0000A12D0000}"/>
    <cellStyle name="Normal 6 3 2 6 2 3 4" xfId="10269" xr:uid="{00000000-0005-0000-0000-0000A22D0000}"/>
    <cellStyle name="Normal 6 3 2 6 2 3 4 2" xfId="27622" xr:uid="{00000000-0005-0000-0000-0000A32D0000}"/>
    <cellStyle name="Normal 6 3 2 6 2 3 4 3" xfId="44968" xr:uid="{00000000-0005-0000-0000-0000A42D0000}"/>
    <cellStyle name="Normal 6 3 2 6 2 3 5" xfId="18949" xr:uid="{00000000-0005-0000-0000-0000A52D0000}"/>
    <cellStyle name="Normal 6 3 2 6 2 3 6" xfId="36295" xr:uid="{00000000-0005-0000-0000-0000A62D0000}"/>
    <cellStyle name="Normal 6 3 2 6 2 4" xfId="6643" xr:uid="{00000000-0005-0000-0000-0000A72D0000}"/>
    <cellStyle name="Normal 6 3 2 6 2 4 2" xfId="15316" xr:uid="{00000000-0005-0000-0000-0000A82D0000}"/>
    <cellStyle name="Normal 6 3 2 6 2 4 2 2" xfId="32669" xr:uid="{00000000-0005-0000-0000-0000A92D0000}"/>
    <cellStyle name="Normal 6 3 2 6 2 4 2 3" xfId="50015" xr:uid="{00000000-0005-0000-0000-0000AA2D0000}"/>
    <cellStyle name="Normal 6 3 2 6 2 4 3" xfId="23996" xr:uid="{00000000-0005-0000-0000-0000AB2D0000}"/>
    <cellStyle name="Normal 6 3 2 6 2 4 4" xfId="41342" xr:uid="{00000000-0005-0000-0000-0000AC2D0000}"/>
    <cellStyle name="Normal 6 3 2 6 2 5" xfId="3409" xr:uid="{00000000-0005-0000-0000-0000AD2D0000}"/>
    <cellStyle name="Normal 6 3 2 6 2 5 2" xfId="12082" xr:uid="{00000000-0005-0000-0000-0000AE2D0000}"/>
    <cellStyle name="Normal 6 3 2 6 2 5 2 2" xfId="29435" xr:uid="{00000000-0005-0000-0000-0000AF2D0000}"/>
    <cellStyle name="Normal 6 3 2 6 2 5 2 3" xfId="46781" xr:uid="{00000000-0005-0000-0000-0000B02D0000}"/>
    <cellStyle name="Normal 6 3 2 6 2 5 3" xfId="20762" xr:uid="{00000000-0005-0000-0000-0000B12D0000}"/>
    <cellStyle name="Normal 6 3 2 6 2 5 4" xfId="38108" xr:uid="{00000000-0005-0000-0000-0000B22D0000}"/>
    <cellStyle name="Normal 6 3 2 6 2 6" xfId="9534" xr:uid="{00000000-0005-0000-0000-0000B32D0000}"/>
    <cellStyle name="Normal 6 3 2 6 2 6 2" xfId="26887" xr:uid="{00000000-0005-0000-0000-0000B42D0000}"/>
    <cellStyle name="Normal 6 3 2 6 2 6 3" xfId="44233" xr:uid="{00000000-0005-0000-0000-0000B52D0000}"/>
    <cellStyle name="Normal 6 3 2 6 2 7" xfId="18214" xr:uid="{00000000-0005-0000-0000-0000B62D0000}"/>
    <cellStyle name="Normal 6 3 2 6 2 8" xfId="35560" xr:uid="{00000000-0005-0000-0000-0000B72D0000}"/>
    <cellStyle name="Normal 6 3 2 6 3" xfId="616" xr:uid="{00000000-0005-0000-0000-0000B82D0000}"/>
    <cellStyle name="Normal 6 3 2 6 3 2" xfId="2429" xr:uid="{00000000-0005-0000-0000-0000B92D0000}"/>
    <cellStyle name="Normal 6 3 2 6 3 2 2" xfId="8211" xr:uid="{00000000-0005-0000-0000-0000BA2D0000}"/>
    <cellStyle name="Normal 6 3 2 6 3 2 2 2" xfId="16884" xr:uid="{00000000-0005-0000-0000-0000BB2D0000}"/>
    <cellStyle name="Normal 6 3 2 6 3 2 2 2 2" xfId="34237" xr:uid="{00000000-0005-0000-0000-0000BC2D0000}"/>
    <cellStyle name="Normal 6 3 2 6 3 2 2 2 3" xfId="51583" xr:uid="{00000000-0005-0000-0000-0000BD2D0000}"/>
    <cellStyle name="Normal 6 3 2 6 3 2 2 3" xfId="25564" xr:uid="{00000000-0005-0000-0000-0000BE2D0000}"/>
    <cellStyle name="Normal 6 3 2 6 3 2 2 4" xfId="42910" xr:uid="{00000000-0005-0000-0000-0000BF2D0000}"/>
    <cellStyle name="Normal 6 3 2 6 3 2 3" xfId="5712" xr:uid="{00000000-0005-0000-0000-0000C02D0000}"/>
    <cellStyle name="Normal 6 3 2 6 3 2 3 2" xfId="14385" xr:uid="{00000000-0005-0000-0000-0000C12D0000}"/>
    <cellStyle name="Normal 6 3 2 6 3 2 3 2 2" xfId="31738" xr:uid="{00000000-0005-0000-0000-0000C22D0000}"/>
    <cellStyle name="Normal 6 3 2 6 3 2 3 2 3" xfId="49084" xr:uid="{00000000-0005-0000-0000-0000C32D0000}"/>
    <cellStyle name="Normal 6 3 2 6 3 2 3 3" xfId="23065" xr:uid="{00000000-0005-0000-0000-0000C42D0000}"/>
    <cellStyle name="Normal 6 3 2 6 3 2 3 4" xfId="40411" xr:uid="{00000000-0005-0000-0000-0000C52D0000}"/>
    <cellStyle name="Normal 6 3 2 6 3 2 4" xfId="11102" xr:uid="{00000000-0005-0000-0000-0000C62D0000}"/>
    <cellStyle name="Normal 6 3 2 6 3 2 4 2" xfId="28455" xr:uid="{00000000-0005-0000-0000-0000C72D0000}"/>
    <cellStyle name="Normal 6 3 2 6 3 2 4 3" xfId="45801" xr:uid="{00000000-0005-0000-0000-0000C82D0000}"/>
    <cellStyle name="Normal 6 3 2 6 3 2 5" xfId="19782" xr:uid="{00000000-0005-0000-0000-0000C92D0000}"/>
    <cellStyle name="Normal 6 3 2 6 3 2 6" xfId="37128" xr:uid="{00000000-0005-0000-0000-0000CA2D0000}"/>
    <cellStyle name="Normal 6 3 2 6 3 3" xfId="6398" xr:uid="{00000000-0005-0000-0000-0000CB2D0000}"/>
    <cellStyle name="Normal 6 3 2 6 3 3 2" xfId="15071" xr:uid="{00000000-0005-0000-0000-0000CC2D0000}"/>
    <cellStyle name="Normal 6 3 2 6 3 3 2 2" xfId="32424" xr:uid="{00000000-0005-0000-0000-0000CD2D0000}"/>
    <cellStyle name="Normal 6 3 2 6 3 3 2 3" xfId="49770" xr:uid="{00000000-0005-0000-0000-0000CE2D0000}"/>
    <cellStyle name="Normal 6 3 2 6 3 3 3" xfId="23751" xr:uid="{00000000-0005-0000-0000-0000CF2D0000}"/>
    <cellStyle name="Normal 6 3 2 6 3 3 4" xfId="41097" xr:uid="{00000000-0005-0000-0000-0000D02D0000}"/>
    <cellStyle name="Normal 6 3 2 6 3 4" xfId="4242" xr:uid="{00000000-0005-0000-0000-0000D12D0000}"/>
    <cellStyle name="Normal 6 3 2 6 3 4 2" xfId="12915" xr:uid="{00000000-0005-0000-0000-0000D22D0000}"/>
    <cellStyle name="Normal 6 3 2 6 3 4 2 2" xfId="30268" xr:uid="{00000000-0005-0000-0000-0000D32D0000}"/>
    <cellStyle name="Normal 6 3 2 6 3 4 2 3" xfId="47614" xr:uid="{00000000-0005-0000-0000-0000D42D0000}"/>
    <cellStyle name="Normal 6 3 2 6 3 4 3" xfId="21595" xr:uid="{00000000-0005-0000-0000-0000D52D0000}"/>
    <cellStyle name="Normal 6 3 2 6 3 4 4" xfId="38941" xr:uid="{00000000-0005-0000-0000-0000D62D0000}"/>
    <cellStyle name="Normal 6 3 2 6 3 5" xfId="9289" xr:uid="{00000000-0005-0000-0000-0000D72D0000}"/>
    <cellStyle name="Normal 6 3 2 6 3 5 2" xfId="26642" xr:uid="{00000000-0005-0000-0000-0000D82D0000}"/>
    <cellStyle name="Normal 6 3 2 6 3 5 3" xfId="43988" xr:uid="{00000000-0005-0000-0000-0000D92D0000}"/>
    <cellStyle name="Normal 6 3 2 6 3 6" xfId="17969" xr:uid="{00000000-0005-0000-0000-0000DA2D0000}"/>
    <cellStyle name="Normal 6 3 2 6 3 7" xfId="35315" xr:uid="{00000000-0005-0000-0000-0000DB2D0000}"/>
    <cellStyle name="Normal 6 3 2 6 4" xfId="1939" xr:uid="{00000000-0005-0000-0000-0000DC2D0000}"/>
    <cellStyle name="Normal 6 3 2 6 4 2" xfId="7721" xr:uid="{00000000-0005-0000-0000-0000DD2D0000}"/>
    <cellStyle name="Normal 6 3 2 6 4 2 2" xfId="16394" xr:uid="{00000000-0005-0000-0000-0000DE2D0000}"/>
    <cellStyle name="Normal 6 3 2 6 4 2 2 2" xfId="33747" xr:uid="{00000000-0005-0000-0000-0000DF2D0000}"/>
    <cellStyle name="Normal 6 3 2 6 4 2 2 3" xfId="51093" xr:uid="{00000000-0005-0000-0000-0000E02D0000}"/>
    <cellStyle name="Normal 6 3 2 6 4 2 3" xfId="25074" xr:uid="{00000000-0005-0000-0000-0000E12D0000}"/>
    <cellStyle name="Normal 6 3 2 6 4 2 4" xfId="42420" xr:uid="{00000000-0005-0000-0000-0000E22D0000}"/>
    <cellStyle name="Normal 6 3 2 6 4 3" xfId="3752" xr:uid="{00000000-0005-0000-0000-0000E32D0000}"/>
    <cellStyle name="Normal 6 3 2 6 4 3 2" xfId="12425" xr:uid="{00000000-0005-0000-0000-0000E42D0000}"/>
    <cellStyle name="Normal 6 3 2 6 4 3 2 2" xfId="29778" xr:uid="{00000000-0005-0000-0000-0000E52D0000}"/>
    <cellStyle name="Normal 6 3 2 6 4 3 2 3" xfId="47124" xr:uid="{00000000-0005-0000-0000-0000E62D0000}"/>
    <cellStyle name="Normal 6 3 2 6 4 3 3" xfId="21105" xr:uid="{00000000-0005-0000-0000-0000E72D0000}"/>
    <cellStyle name="Normal 6 3 2 6 4 3 4" xfId="38451" xr:uid="{00000000-0005-0000-0000-0000E82D0000}"/>
    <cellStyle name="Normal 6 3 2 6 4 4" xfId="10612" xr:uid="{00000000-0005-0000-0000-0000E92D0000}"/>
    <cellStyle name="Normal 6 3 2 6 4 4 2" xfId="27965" xr:uid="{00000000-0005-0000-0000-0000EA2D0000}"/>
    <cellStyle name="Normal 6 3 2 6 4 4 3" xfId="45311" xr:uid="{00000000-0005-0000-0000-0000EB2D0000}"/>
    <cellStyle name="Normal 6 3 2 6 4 5" xfId="19292" xr:uid="{00000000-0005-0000-0000-0000EC2D0000}"/>
    <cellStyle name="Normal 6 3 2 6 4 6" xfId="36638" xr:uid="{00000000-0005-0000-0000-0000ED2D0000}"/>
    <cellStyle name="Normal 6 3 2 6 5" xfId="1351" xr:uid="{00000000-0005-0000-0000-0000EE2D0000}"/>
    <cellStyle name="Normal 6 3 2 6 5 2" xfId="7133" xr:uid="{00000000-0005-0000-0000-0000EF2D0000}"/>
    <cellStyle name="Normal 6 3 2 6 5 2 2" xfId="15806" xr:uid="{00000000-0005-0000-0000-0000F02D0000}"/>
    <cellStyle name="Normal 6 3 2 6 5 2 2 2" xfId="33159" xr:uid="{00000000-0005-0000-0000-0000F12D0000}"/>
    <cellStyle name="Normal 6 3 2 6 5 2 2 3" xfId="50505" xr:uid="{00000000-0005-0000-0000-0000F22D0000}"/>
    <cellStyle name="Normal 6 3 2 6 5 2 3" xfId="24486" xr:uid="{00000000-0005-0000-0000-0000F32D0000}"/>
    <cellStyle name="Normal 6 3 2 6 5 2 4" xfId="41832" xr:uid="{00000000-0005-0000-0000-0000F42D0000}"/>
    <cellStyle name="Normal 6 3 2 6 5 3" xfId="4977" xr:uid="{00000000-0005-0000-0000-0000F52D0000}"/>
    <cellStyle name="Normal 6 3 2 6 5 3 2" xfId="13650" xr:uid="{00000000-0005-0000-0000-0000F62D0000}"/>
    <cellStyle name="Normal 6 3 2 6 5 3 2 2" xfId="31003" xr:uid="{00000000-0005-0000-0000-0000F72D0000}"/>
    <cellStyle name="Normal 6 3 2 6 5 3 2 3" xfId="48349" xr:uid="{00000000-0005-0000-0000-0000F82D0000}"/>
    <cellStyle name="Normal 6 3 2 6 5 3 3" xfId="22330" xr:uid="{00000000-0005-0000-0000-0000F92D0000}"/>
    <cellStyle name="Normal 6 3 2 6 5 3 4" xfId="39676" xr:uid="{00000000-0005-0000-0000-0000FA2D0000}"/>
    <cellStyle name="Normal 6 3 2 6 5 4" xfId="10024" xr:uid="{00000000-0005-0000-0000-0000FB2D0000}"/>
    <cellStyle name="Normal 6 3 2 6 5 4 2" xfId="27377" xr:uid="{00000000-0005-0000-0000-0000FC2D0000}"/>
    <cellStyle name="Normal 6 3 2 6 5 4 3" xfId="44723" xr:uid="{00000000-0005-0000-0000-0000FD2D0000}"/>
    <cellStyle name="Normal 6 3 2 6 5 5" xfId="18704" xr:uid="{00000000-0005-0000-0000-0000FE2D0000}"/>
    <cellStyle name="Normal 6 3 2 6 5 6" xfId="36050" xr:uid="{00000000-0005-0000-0000-0000FF2D0000}"/>
    <cellStyle name="Normal 6 3 2 6 6" xfId="5908" xr:uid="{00000000-0005-0000-0000-0000002E0000}"/>
    <cellStyle name="Normal 6 3 2 6 6 2" xfId="14581" xr:uid="{00000000-0005-0000-0000-0000012E0000}"/>
    <cellStyle name="Normal 6 3 2 6 6 2 2" xfId="31934" xr:uid="{00000000-0005-0000-0000-0000022E0000}"/>
    <cellStyle name="Normal 6 3 2 6 6 2 3" xfId="49280" xr:uid="{00000000-0005-0000-0000-0000032E0000}"/>
    <cellStyle name="Normal 6 3 2 6 6 3" xfId="23261" xr:uid="{00000000-0005-0000-0000-0000042E0000}"/>
    <cellStyle name="Normal 6 3 2 6 6 4" xfId="40607" xr:uid="{00000000-0005-0000-0000-0000052E0000}"/>
    <cellStyle name="Normal 6 3 2 6 7" xfId="3164" xr:uid="{00000000-0005-0000-0000-0000062E0000}"/>
    <cellStyle name="Normal 6 3 2 6 7 2" xfId="11837" xr:uid="{00000000-0005-0000-0000-0000072E0000}"/>
    <cellStyle name="Normal 6 3 2 6 7 2 2" xfId="29190" xr:uid="{00000000-0005-0000-0000-0000082E0000}"/>
    <cellStyle name="Normal 6 3 2 6 7 2 3" xfId="46536" xr:uid="{00000000-0005-0000-0000-0000092E0000}"/>
    <cellStyle name="Normal 6 3 2 6 7 3" xfId="20517" xr:uid="{00000000-0005-0000-0000-00000A2E0000}"/>
    <cellStyle name="Normal 6 3 2 6 7 4" xfId="37863" xr:uid="{00000000-0005-0000-0000-00000B2E0000}"/>
    <cellStyle name="Normal 6 3 2 6 8" xfId="8799" xr:uid="{00000000-0005-0000-0000-00000C2E0000}"/>
    <cellStyle name="Normal 6 3 2 6 8 2" xfId="26152" xr:uid="{00000000-0005-0000-0000-00000D2E0000}"/>
    <cellStyle name="Normal 6 3 2 6 8 3" xfId="43498" xr:uid="{00000000-0005-0000-0000-00000E2E0000}"/>
    <cellStyle name="Normal 6 3 2 6 9" xfId="17479" xr:uid="{00000000-0005-0000-0000-00000F2E0000}"/>
    <cellStyle name="Normal 6 3 2 7" xfId="763" xr:uid="{00000000-0005-0000-0000-0000102E0000}"/>
    <cellStyle name="Normal 6 3 2 7 2" xfId="2576" xr:uid="{00000000-0005-0000-0000-0000112E0000}"/>
    <cellStyle name="Normal 6 3 2 7 2 2" xfId="8358" xr:uid="{00000000-0005-0000-0000-0000122E0000}"/>
    <cellStyle name="Normal 6 3 2 7 2 2 2" xfId="17031" xr:uid="{00000000-0005-0000-0000-0000132E0000}"/>
    <cellStyle name="Normal 6 3 2 7 2 2 2 2" xfId="34384" xr:uid="{00000000-0005-0000-0000-0000142E0000}"/>
    <cellStyle name="Normal 6 3 2 7 2 2 2 3" xfId="51730" xr:uid="{00000000-0005-0000-0000-0000152E0000}"/>
    <cellStyle name="Normal 6 3 2 7 2 2 3" xfId="25711" xr:uid="{00000000-0005-0000-0000-0000162E0000}"/>
    <cellStyle name="Normal 6 3 2 7 2 2 4" xfId="43057" xr:uid="{00000000-0005-0000-0000-0000172E0000}"/>
    <cellStyle name="Normal 6 3 2 7 2 3" xfId="4389" xr:uid="{00000000-0005-0000-0000-0000182E0000}"/>
    <cellStyle name="Normal 6 3 2 7 2 3 2" xfId="13062" xr:uid="{00000000-0005-0000-0000-0000192E0000}"/>
    <cellStyle name="Normal 6 3 2 7 2 3 2 2" xfId="30415" xr:uid="{00000000-0005-0000-0000-00001A2E0000}"/>
    <cellStyle name="Normal 6 3 2 7 2 3 2 3" xfId="47761" xr:uid="{00000000-0005-0000-0000-00001B2E0000}"/>
    <cellStyle name="Normal 6 3 2 7 2 3 3" xfId="21742" xr:uid="{00000000-0005-0000-0000-00001C2E0000}"/>
    <cellStyle name="Normal 6 3 2 7 2 3 4" xfId="39088" xr:uid="{00000000-0005-0000-0000-00001D2E0000}"/>
    <cellStyle name="Normal 6 3 2 7 2 4" xfId="11249" xr:uid="{00000000-0005-0000-0000-00001E2E0000}"/>
    <cellStyle name="Normal 6 3 2 7 2 4 2" xfId="28602" xr:uid="{00000000-0005-0000-0000-00001F2E0000}"/>
    <cellStyle name="Normal 6 3 2 7 2 4 3" xfId="45948" xr:uid="{00000000-0005-0000-0000-0000202E0000}"/>
    <cellStyle name="Normal 6 3 2 7 2 5" xfId="19929" xr:uid="{00000000-0005-0000-0000-0000212E0000}"/>
    <cellStyle name="Normal 6 3 2 7 2 6" xfId="37275" xr:uid="{00000000-0005-0000-0000-0000222E0000}"/>
    <cellStyle name="Normal 6 3 2 7 3" xfId="1498" xr:uid="{00000000-0005-0000-0000-0000232E0000}"/>
    <cellStyle name="Normal 6 3 2 7 3 2" xfId="7280" xr:uid="{00000000-0005-0000-0000-0000242E0000}"/>
    <cellStyle name="Normal 6 3 2 7 3 2 2" xfId="15953" xr:uid="{00000000-0005-0000-0000-0000252E0000}"/>
    <cellStyle name="Normal 6 3 2 7 3 2 2 2" xfId="33306" xr:uid="{00000000-0005-0000-0000-0000262E0000}"/>
    <cellStyle name="Normal 6 3 2 7 3 2 2 3" xfId="50652" xr:uid="{00000000-0005-0000-0000-0000272E0000}"/>
    <cellStyle name="Normal 6 3 2 7 3 2 3" xfId="24633" xr:uid="{00000000-0005-0000-0000-0000282E0000}"/>
    <cellStyle name="Normal 6 3 2 7 3 2 4" xfId="41979" xr:uid="{00000000-0005-0000-0000-0000292E0000}"/>
    <cellStyle name="Normal 6 3 2 7 3 3" xfId="5124" xr:uid="{00000000-0005-0000-0000-00002A2E0000}"/>
    <cellStyle name="Normal 6 3 2 7 3 3 2" xfId="13797" xr:uid="{00000000-0005-0000-0000-00002B2E0000}"/>
    <cellStyle name="Normal 6 3 2 7 3 3 2 2" xfId="31150" xr:uid="{00000000-0005-0000-0000-00002C2E0000}"/>
    <cellStyle name="Normal 6 3 2 7 3 3 2 3" xfId="48496" xr:uid="{00000000-0005-0000-0000-00002D2E0000}"/>
    <cellStyle name="Normal 6 3 2 7 3 3 3" xfId="22477" xr:uid="{00000000-0005-0000-0000-00002E2E0000}"/>
    <cellStyle name="Normal 6 3 2 7 3 3 4" xfId="39823" xr:uid="{00000000-0005-0000-0000-00002F2E0000}"/>
    <cellStyle name="Normal 6 3 2 7 3 4" xfId="10171" xr:uid="{00000000-0005-0000-0000-0000302E0000}"/>
    <cellStyle name="Normal 6 3 2 7 3 4 2" xfId="27524" xr:uid="{00000000-0005-0000-0000-0000312E0000}"/>
    <cellStyle name="Normal 6 3 2 7 3 4 3" xfId="44870" xr:uid="{00000000-0005-0000-0000-0000322E0000}"/>
    <cellStyle name="Normal 6 3 2 7 3 5" xfId="18851" xr:uid="{00000000-0005-0000-0000-0000332E0000}"/>
    <cellStyle name="Normal 6 3 2 7 3 6" xfId="36197" xr:uid="{00000000-0005-0000-0000-0000342E0000}"/>
    <cellStyle name="Normal 6 3 2 7 4" xfId="6545" xr:uid="{00000000-0005-0000-0000-0000352E0000}"/>
    <cellStyle name="Normal 6 3 2 7 4 2" xfId="15218" xr:uid="{00000000-0005-0000-0000-0000362E0000}"/>
    <cellStyle name="Normal 6 3 2 7 4 2 2" xfId="32571" xr:uid="{00000000-0005-0000-0000-0000372E0000}"/>
    <cellStyle name="Normal 6 3 2 7 4 2 3" xfId="49917" xr:uid="{00000000-0005-0000-0000-0000382E0000}"/>
    <cellStyle name="Normal 6 3 2 7 4 3" xfId="23898" xr:uid="{00000000-0005-0000-0000-0000392E0000}"/>
    <cellStyle name="Normal 6 3 2 7 4 4" xfId="41244" xr:uid="{00000000-0005-0000-0000-00003A2E0000}"/>
    <cellStyle name="Normal 6 3 2 7 5" xfId="3311" xr:uid="{00000000-0005-0000-0000-00003B2E0000}"/>
    <cellStyle name="Normal 6 3 2 7 5 2" xfId="11984" xr:uid="{00000000-0005-0000-0000-00003C2E0000}"/>
    <cellStyle name="Normal 6 3 2 7 5 2 2" xfId="29337" xr:uid="{00000000-0005-0000-0000-00003D2E0000}"/>
    <cellStyle name="Normal 6 3 2 7 5 2 3" xfId="46683" xr:uid="{00000000-0005-0000-0000-00003E2E0000}"/>
    <cellStyle name="Normal 6 3 2 7 5 3" xfId="20664" xr:uid="{00000000-0005-0000-0000-00003F2E0000}"/>
    <cellStyle name="Normal 6 3 2 7 5 4" xfId="38010" xr:uid="{00000000-0005-0000-0000-0000402E0000}"/>
    <cellStyle name="Normal 6 3 2 7 6" xfId="9436" xr:uid="{00000000-0005-0000-0000-0000412E0000}"/>
    <cellStyle name="Normal 6 3 2 7 6 2" xfId="26789" xr:uid="{00000000-0005-0000-0000-0000422E0000}"/>
    <cellStyle name="Normal 6 3 2 7 6 3" xfId="44135" xr:uid="{00000000-0005-0000-0000-0000432E0000}"/>
    <cellStyle name="Normal 6 3 2 7 7" xfId="18116" xr:uid="{00000000-0005-0000-0000-0000442E0000}"/>
    <cellStyle name="Normal 6 3 2 7 8" xfId="35462" xr:uid="{00000000-0005-0000-0000-0000452E0000}"/>
    <cellStyle name="Normal 6 3 2 8" xfId="371" xr:uid="{00000000-0005-0000-0000-0000462E0000}"/>
    <cellStyle name="Normal 6 3 2 8 2" xfId="2184" xr:uid="{00000000-0005-0000-0000-0000472E0000}"/>
    <cellStyle name="Normal 6 3 2 8 2 2" xfId="7966" xr:uid="{00000000-0005-0000-0000-0000482E0000}"/>
    <cellStyle name="Normal 6 3 2 8 2 2 2" xfId="16639" xr:uid="{00000000-0005-0000-0000-0000492E0000}"/>
    <cellStyle name="Normal 6 3 2 8 2 2 2 2" xfId="33992" xr:uid="{00000000-0005-0000-0000-00004A2E0000}"/>
    <cellStyle name="Normal 6 3 2 8 2 2 2 3" xfId="51338" xr:uid="{00000000-0005-0000-0000-00004B2E0000}"/>
    <cellStyle name="Normal 6 3 2 8 2 2 3" xfId="25319" xr:uid="{00000000-0005-0000-0000-00004C2E0000}"/>
    <cellStyle name="Normal 6 3 2 8 2 2 4" xfId="42665" xr:uid="{00000000-0005-0000-0000-00004D2E0000}"/>
    <cellStyle name="Normal 6 3 2 8 2 3" xfId="5467" xr:uid="{00000000-0005-0000-0000-00004E2E0000}"/>
    <cellStyle name="Normal 6 3 2 8 2 3 2" xfId="14140" xr:uid="{00000000-0005-0000-0000-00004F2E0000}"/>
    <cellStyle name="Normal 6 3 2 8 2 3 2 2" xfId="31493" xr:uid="{00000000-0005-0000-0000-0000502E0000}"/>
    <cellStyle name="Normal 6 3 2 8 2 3 2 3" xfId="48839" xr:uid="{00000000-0005-0000-0000-0000512E0000}"/>
    <cellStyle name="Normal 6 3 2 8 2 3 3" xfId="22820" xr:uid="{00000000-0005-0000-0000-0000522E0000}"/>
    <cellStyle name="Normal 6 3 2 8 2 3 4" xfId="40166" xr:uid="{00000000-0005-0000-0000-0000532E0000}"/>
    <cellStyle name="Normal 6 3 2 8 2 4" xfId="10857" xr:uid="{00000000-0005-0000-0000-0000542E0000}"/>
    <cellStyle name="Normal 6 3 2 8 2 4 2" xfId="28210" xr:uid="{00000000-0005-0000-0000-0000552E0000}"/>
    <cellStyle name="Normal 6 3 2 8 2 4 3" xfId="45556" xr:uid="{00000000-0005-0000-0000-0000562E0000}"/>
    <cellStyle name="Normal 6 3 2 8 2 5" xfId="19537" xr:uid="{00000000-0005-0000-0000-0000572E0000}"/>
    <cellStyle name="Normal 6 3 2 8 2 6" xfId="36883" xr:uid="{00000000-0005-0000-0000-0000582E0000}"/>
    <cellStyle name="Normal 6 3 2 8 3" xfId="6153" xr:uid="{00000000-0005-0000-0000-0000592E0000}"/>
    <cellStyle name="Normal 6 3 2 8 3 2" xfId="14826" xr:uid="{00000000-0005-0000-0000-00005A2E0000}"/>
    <cellStyle name="Normal 6 3 2 8 3 2 2" xfId="32179" xr:uid="{00000000-0005-0000-0000-00005B2E0000}"/>
    <cellStyle name="Normal 6 3 2 8 3 2 3" xfId="49525" xr:uid="{00000000-0005-0000-0000-00005C2E0000}"/>
    <cellStyle name="Normal 6 3 2 8 3 3" xfId="23506" xr:uid="{00000000-0005-0000-0000-00005D2E0000}"/>
    <cellStyle name="Normal 6 3 2 8 3 4" xfId="40852" xr:uid="{00000000-0005-0000-0000-00005E2E0000}"/>
    <cellStyle name="Normal 6 3 2 8 4" xfId="3997" xr:uid="{00000000-0005-0000-0000-00005F2E0000}"/>
    <cellStyle name="Normal 6 3 2 8 4 2" xfId="12670" xr:uid="{00000000-0005-0000-0000-0000602E0000}"/>
    <cellStyle name="Normal 6 3 2 8 4 2 2" xfId="30023" xr:uid="{00000000-0005-0000-0000-0000612E0000}"/>
    <cellStyle name="Normal 6 3 2 8 4 2 3" xfId="47369" xr:uid="{00000000-0005-0000-0000-0000622E0000}"/>
    <cellStyle name="Normal 6 3 2 8 4 3" xfId="21350" xr:uid="{00000000-0005-0000-0000-0000632E0000}"/>
    <cellStyle name="Normal 6 3 2 8 4 4" xfId="38696" xr:uid="{00000000-0005-0000-0000-0000642E0000}"/>
    <cellStyle name="Normal 6 3 2 8 5" xfId="9044" xr:uid="{00000000-0005-0000-0000-0000652E0000}"/>
    <cellStyle name="Normal 6 3 2 8 5 2" xfId="26397" xr:uid="{00000000-0005-0000-0000-0000662E0000}"/>
    <cellStyle name="Normal 6 3 2 8 5 3" xfId="43743" xr:uid="{00000000-0005-0000-0000-0000672E0000}"/>
    <cellStyle name="Normal 6 3 2 8 6" xfId="17724" xr:uid="{00000000-0005-0000-0000-0000682E0000}"/>
    <cellStyle name="Normal 6 3 2 8 7" xfId="35070" xr:uid="{00000000-0005-0000-0000-0000692E0000}"/>
    <cellStyle name="Normal 6 3 2 9" xfId="1841" xr:uid="{00000000-0005-0000-0000-00006A2E0000}"/>
    <cellStyle name="Normal 6 3 2 9 2" xfId="7623" xr:uid="{00000000-0005-0000-0000-00006B2E0000}"/>
    <cellStyle name="Normal 6 3 2 9 2 2" xfId="16296" xr:uid="{00000000-0005-0000-0000-00006C2E0000}"/>
    <cellStyle name="Normal 6 3 2 9 2 2 2" xfId="33649" xr:uid="{00000000-0005-0000-0000-00006D2E0000}"/>
    <cellStyle name="Normal 6 3 2 9 2 2 3" xfId="50995" xr:uid="{00000000-0005-0000-0000-00006E2E0000}"/>
    <cellStyle name="Normal 6 3 2 9 2 3" xfId="24976" xr:uid="{00000000-0005-0000-0000-00006F2E0000}"/>
    <cellStyle name="Normal 6 3 2 9 2 4" xfId="42322" xr:uid="{00000000-0005-0000-0000-0000702E0000}"/>
    <cellStyle name="Normal 6 3 2 9 3" xfId="3654" xr:uid="{00000000-0005-0000-0000-0000712E0000}"/>
    <cellStyle name="Normal 6 3 2 9 3 2" xfId="12327" xr:uid="{00000000-0005-0000-0000-0000722E0000}"/>
    <cellStyle name="Normal 6 3 2 9 3 2 2" xfId="29680" xr:uid="{00000000-0005-0000-0000-0000732E0000}"/>
    <cellStyle name="Normal 6 3 2 9 3 2 3" xfId="47026" xr:uid="{00000000-0005-0000-0000-0000742E0000}"/>
    <cellStyle name="Normal 6 3 2 9 3 3" xfId="21007" xr:uid="{00000000-0005-0000-0000-0000752E0000}"/>
    <cellStyle name="Normal 6 3 2 9 3 4" xfId="38353" xr:uid="{00000000-0005-0000-0000-0000762E0000}"/>
    <cellStyle name="Normal 6 3 2 9 4" xfId="10514" xr:uid="{00000000-0005-0000-0000-0000772E0000}"/>
    <cellStyle name="Normal 6 3 2 9 4 2" xfId="27867" xr:uid="{00000000-0005-0000-0000-0000782E0000}"/>
    <cellStyle name="Normal 6 3 2 9 4 3" xfId="45213" xr:uid="{00000000-0005-0000-0000-0000792E0000}"/>
    <cellStyle name="Normal 6 3 2 9 5" xfId="19194" xr:uid="{00000000-0005-0000-0000-00007A2E0000}"/>
    <cellStyle name="Normal 6 3 2 9 6" xfId="36540" xr:uid="{00000000-0005-0000-0000-00007B2E0000}"/>
    <cellStyle name="Normal 6 3 3" xfId="39" xr:uid="{00000000-0005-0000-0000-00007C2E0000}"/>
    <cellStyle name="Normal 6 3 3 10" xfId="5821" xr:uid="{00000000-0005-0000-0000-00007D2E0000}"/>
    <cellStyle name="Normal 6 3 3 10 2" xfId="14494" xr:uid="{00000000-0005-0000-0000-00007E2E0000}"/>
    <cellStyle name="Normal 6 3 3 10 2 2" xfId="31847" xr:uid="{00000000-0005-0000-0000-00007F2E0000}"/>
    <cellStyle name="Normal 6 3 3 10 2 3" xfId="49193" xr:uid="{00000000-0005-0000-0000-0000802E0000}"/>
    <cellStyle name="Normal 6 3 3 10 3" xfId="23174" xr:uid="{00000000-0005-0000-0000-0000812E0000}"/>
    <cellStyle name="Normal 6 3 3 10 4" xfId="40520" xr:uid="{00000000-0005-0000-0000-0000822E0000}"/>
    <cellStyle name="Normal 6 3 3 11" xfId="2930" xr:uid="{00000000-0005-0000-0000-0000832E0000}"/>
    <cellStyle name="Normal 6 3 3 11 2" xfId="11603" xr:uid="{00000000-0005-0000-0000-0000842E0000}"/>
    <cellStyle name="Normal 6 3 3 11 2 2" xfId="28956" xr:uid="{00000000-0005-0000-0000-0000852E0000}"/>
    <cellStyle name="Normal 6 3 3 11 2 3" xfId="46302" xr:uid="{00000000-0005-0000-0000-0000862E0000}"/>
    <cellStyle name="Normal 6 3 3 11 3" xfId="20283" xr:uid="{00000000-0005-0000-0000-0000872E0000}"/>
    <cellStyle name="Normal 6 3 3 11 4" xfId="37629" xr:uid="{00000000-0005-0000-0000-0000882E0000}"/>
    <cellStyle name="Normal 6 3 3 12" xfId="8712" xr:uid="{00000000-0005-0000-0000-0000892E0000}"/>
    <cellStyle name="Normal 6 3 3 12 2" xfId="26065" xr:uid="{00000000-0005-0000-0000-00008A2E0000}"/>
    <cellStyle name="Normal 6 3 3 12 3" xfId="43411" xr:uid="{00000000-0005-0000-0000-00008B2E0000}"/>
    <cellStyle name="Normal 6 3 3 13" xfId="17392" xr:uid="{00000000-0005-0000-0000-00008C2E0000}"/>
    <cellStyle name="Normal 6 3 3 14" xfId="34738" xr:uid="{00000000-0005-0000-0000-00008D2E0000}"/>
    <cellStyle name="Normal 6 3 3 2" xfId="88" xr:uid="{00000000-0005-0000-0000-00008E2E0000}"/>
    <cellStyle name="Normal 6 3 3 2 10" xfId="8761" xr:uid="{00000000-0005-0000-0000-00008F2E0000}"/>
    <cellStyle name="Normal 6 3 3 2 10 2" xfId="26114" xr:uid="{00000000-0005-0000-0000-0000902E0000}"/>
    <cellStyle name="Normal 6 3 3 2 10 3" xfId="43460" xr:uid="{00000000-0005-0000-0000-0000912E0000}"/>
    <cellStyle name="Normal 6 3 3 2 11" xfId="17441" xr:uid="{00000000-0005-0000-0000-0000922E0000}"/>
    <cellStyle name="Normal 6 3 3 2 12" xfId="34787" xr:uid="{00000000-0005-0000-0000-0000932E0000}"/>
    <cellStyle name="Normal 6 3 3 2 2" xfId="333" xr:uid="{00000000-0005-0000-0000-0000942E0000}"/>
    <cellStyle name="Normal 6 3 3 2 2 10" xfId="35032" xr:uid="{00000000-0005-0000-0000-0000952E0000}"/>
    <cellStyle name="Normal 6 3 3 2 2 2" xfId="1068" xr:uid="{00000000-0005-0000-0000-0000962E0000}"/>
    <cellStyle name="Normal 6 3 3 2 2 2 2" xfId="2881" xr:uid="{00000000-0005-0000-0000-0000972E0000}"/>
    <cellStyle name="Normal 6 3 3 2 2 2 2 2" xfId="8663" xr:uid="{00000000-0005-0000-0000-0000982E0000}"/>
    <cellStyle name="Normal 6 3 3 2 2 2 2 2 2" xfId="17336" xr:uid="{00000000-0005-0000-0000-0000992E0000}"/>
    <cellStyle name="Normal 6 3 3 2 2 2 2 2 2 2" xfId="34689" xr:uid="{00000000-0005-0000-0000-00009A2E0000}"/>
    <cellStyle name="Normal 6 3 3 2 2 2 2 2 2 3" xfId="52035" xr:uid="{00000000-0005-0000-0000-00009B2E0000}"/>
    <cellStyle name="Normal 6 3 3 2 2 2 2 2 3" xfId="26016" xr:uid="{00000000-0005-0000-0000-00009C2E0000}"/>
    <cellStyle name="Normal 6 3 3 2 2 2 2 2 4" xfId="43362" xr:uid="{00000000-0005-0000-0000-00009D2E0000}"/>
    <cellStyle name="Normal 6 3 3 2 2 2 2 3" xfId="4694" xr:uid="{00000000-0005-0000-0000-00009E2E0000}"/>
    <cellStyle name="Normal 6 3 3 2 2 2 2 3 2" xfId="13367" xr:uid="{00000000-0005-0000-0000-00009F2E0000}"/>
    <cellStyle name="Normal 6 3 3 2 2 2 2 3 2 2" xfId="30720" xr:uid="{00000000-0005-0000-0000-0000A02E0000}"/>
    <cellStyle name="Normal 6 3 3 2 2 2 2 3 2 3" xfId="48066" xr:uid="{00000000-0005-0000-0000-0000A12E0000}"/>
    <cellStyle name="Normal 6 3 3 2 2 2 2 3 3" xfId="22047" xr:uid="{00000000-0005-0000-0000-0000A22E0000}"/>
    <cellStyle name="Normal 6 3 3 2 2 2 2 3 4" xfId="39393" xr:uid="{00000000-0005-0000-0000-0000A32E0000}"/>
    <cellStyle name="Normal 6 3 3 2 2 2 2 4" xfId="11554" xr:uid="{00000000-0005-0000-0000-0000A42E0000}"/>
    <cellStyle name="Normal 6 3 3 2 2 2 2 4 2" xfId="28907" xr:uid="{00000000-0005-0000-0000-0000A52E0000}"/>
    <cellStyle name="Normal 6 3 3 2 2 2 2 4 3" xfId="46253" xr:uid="{00000000-0005-0000-0000-0000A62E0000}"/>
    <cellStyle name="Normal 6 3 3 2 2 2 2 5" xfId="20234" xr:uid="{00000000-0005-0000-0000-0000A72E0000}"/>
    <cellStyle name="Normal 6 3 3 2 2 2 2 6" xfId="37580" xr:uid="{00000000-0005-0000-0000-0000A82E0000}"/>
    <cellStyle name="Normal 6 3 3 2 2 2 3" xfId="1803" xr:uid="{00000000-0005-0000-0000-0000A92E0000}"/>
    <cellStyle name="Normal 6 3 3 2 2 2 3 2" xfId="7585" xr:uid="{00000000-0005-0000-0000-0000AA2E0000}"/>
    <cellStyle name="Normal 6 3 3 2 2 2 3 2 2" xfId="16258" xr:uid="{00000000-0005-0000-0000-0000AB2E0000}"/>
    <cellStyle name="Normal 6 3 3 2 2 2 3 2 2 2" xfId="33611" xr:uid="{00000000-0005-0000-0000-0000AC2E0000}"/>
    <cellStyle name="Normal 6 3 3 2 2 2 3 2 2 3" xfId="50957" xr:uid="{00000000-0005-0000-0000-0000AD2E0000}"/>
    <cellStyle name="Normal 6 3 3 2 2 2 3 2 3" xfId="24938" xr:uid="{00000000-0005-0000-0000-0000AE2E0000}"/>
    <cellStyle name="Normal 6 3 3 2 2 2 3 2 4" xfId="42284" xr:uid="{00000000-0005-0000-0000-0000AF2E0000}"/>
    <cellStyle name="Normal 6 3 3 2 2 2 3 3" xfId="5429" xr:uid="{00000000-0005-0000-0000-0000B02E0000}"/>
    <cellStyle name="Normal 6 3 3 2 2 2 3 3 2" xfId="14102" xr:uid="{00000000-0005-0000-0000-0000B12E0000}"/>
    <cellStyle name="Normal 6 3 3 2 2 2 3 3 2 2" xfId="31455" xr:uid="{00000000-0005-0000-0000-0000B22E0000}"/>
    <cellStyle name="Normal 6 3 3 2 2 2 3 3 2 3" xfId="48801" xr:uid="{00000000-0005-0000-0000-0000B32E0000}"/>
    <cellStyle name="Normal 6 3 3 2 2 2 3 3 3" xfId="22782" xr:uid="{00000000-0005-0000-0000-0000B42E0000}"/>
    <cellStyle name="Normal 6 3 3 2 2 2 3 3 4" xfId="40128" xr:uid="{00000000-0005-0000-0000-0000B52E0000}"/>
    <cellStyle name="Normal 6 3 3 2 2 2 3 4" xfId="10476" xr:uid="{00000000-0005-0000-0000-0000B62E0000}"/>
    <cellStyle name="Normal 6 3 3 2 2 2 3 4 2" xfId="27829" xr:uid="{00000000-0005-0000-0000-0000B72E0000}"/>
    <cellStyle name="Normal 6 3 3 2 2 2 3 4 3" xfId="45175" xr:uid="{00000000-0005-0000-0000-0000B82E0000}"/>
    <cellStyle name="Normal 6 3 3 2 2 2 3 5" xfId="19156" xr:uid="{00000000-0005-0000-0000-0000B92E0000}"/>
    <cellStyle name="Normal 6 3 3 2 2 2 3 6" xfId="36502" xr:uid="{00000000-0005-0000-0000-0000BA2E0000}"/>
    <cellStyle name="Normal 6 3 3 2 2 2 4" xfId="6850" xr:uid="{00000000-0005-0000-0000-0000BB2E0000}"/>
    <cellStyle name="Normal 6 3 3 2 2 2 4 2" xfId="15523" xr:uid="{00000000-0005-0000-0000-0000BC2E0000}"/>
    <cellStyle name="Normal 6 3 3 2 2 2 4 2 2" xfId="32876" xr:uid="{00000000-0005-0000-0000-0000BD2E0000}"/>
    <cellStyle name="Normal 6 3 3 2 2 2 4 2 3" xfId="50222" xr:uid="{00000000-0005-0000-0000-0000BE2E0000}"/>
    <cellStyle name="Normal 6 3 3 2 2 2 4 3" xfId="24203" xr:uid="{00000000-0005-0000-0000-0000BF2E0000}"/>
    <cellStyle name="Normal 6 3 3 2 2 2 4 4" xfId="41549" xr:uid="{00000000-0005-0000-0000-0000C02E0000}"/>
    <cellStyle name="Normal 6 3 3 2 2 2 5" xfId="3616" xr:uid="{00000000-0005-0000-0000-0000C12E0000}"/>
    <cellStyle name="Normal 6 3 3 2 2 2 5 2" xfId="12289" xr:uid="{00000000-0005-0000-0000-0000C22E0000}"/>
    <cellStyle name="Normal 6 3 3 2 2 2 5 2 2" xfId="29642" xr:uid="{00000000-0005-0000-0000-0000C32E0000}"/>
    <cellStyle name="Normal 6 3 3 2 2 2 5 2 3" xfId="46988" xr:uid="{00000000-0005-0000-0000-0000C42E0000}"/>
    <cellStyle name="Normal 6 3 3 2 2 2 5 3" xfId="20969" xr:uid="{00000000-0005-0000-0000-0000C52E0000}"/>
    <cellStyle name="Normal 6 3 3 2 2 2 5 4" xfId="38315" xr:uid="{00000000-0005-0000-0000-0000C62E0000}"/>
    <cellStyle name="Normal 6 3 3 2 2 2 6" xfId="9741" xr:uid="{00000000-0005-0000-0000-0000C72E0000}"/>
    <cellStyle name="Normal 6 3 3 2 2 2 6 2" xfId="27094" xr:uid="{00000000-0005-0000-0000-0000C82E0000}"/>
    <cellStyle name="Normal 6 3 3 2 2 2 6 3" xfId="44440" xr:uid="{00000000-0005-0000-0000-0000C92E0000}"/>
    <cellStyle name="Normal 6 3 3 2 2 2 7" xfId="18421" xr:uid="{00000000-0005-0000-0000-0000CA2E0000}"/>
    <cellStyle name="Normal 6 3 3 2 2 2 8" xfId="35767" xr:uid="{00000000-0005-0000-0000-0000CB2E0000}"/>
    <cellStyle name="Normal 6 3 3 2 2 3" xfId="578" xr:uid="{00000000-0005-0000-0000-0000CC2E0000}"/>
    <cellStyle name="Normal 6 3 3 2 2 3 2" xfId="2391" xr:uid="{00000000-0005-0000-0000-0000CD2E0000}"/>
    <cellStyle name="Normal 6 3 3 2 2 3 2 2" xfId="8173" xr:uid="{00000000-0005-0000-0000-0000CE2E0000}"/>
    <cellStyle name="Normal 6 3 3 2 2 3 2 2 2" xfId="16846" xr:uid="{00000000-0005-0000-0000-0000CF2E0000}"/>
    <cellStyle name="Normal 6 3 3 2 2 3 2 2 2 2" xfId="34199" xr:uid="{00000000-0005-0000-0000-0000D02E0000}"/>
    <cellStyle name="Normal 6 3 3 2 2 3 2 2 2 3" xfId="51545" xr:uid="{00000000-0005-0000-0000-0000D12E0000}"/>
    <cellStyle name="Normal 6 3 3 2 2 3 2 2 3" xfId="25526" xr:uid="{00000000-0005-0000-0000-0000D22E0000}"/>
    <cellStyle name="Normal 6 3 3 2 2 3 2 2 4" xfId="42872" xr:uid="{00000000-0005-0000-0000-0000D32E0000}"/>
    <cellStyle name="Normal 6 3 3 2 2 3 2 3" xfId="5674" xr:uid="{00000000-0005-0000-0000-0000D42E0000}"/>
    <cellStyle name="Normal 6 3 3 2 2 3 2 3 2" xfId="14347" xr:uid="{00000000-0005-0000-0000-0000D52E0000}"/>
    <cellStyle name="Normal 6 3 3 2 2 3 2 3 2 2" xfId="31700" xr:uid="{00000000-0005-0000-0000-0000D62E0000}"/>
    <cellStyle name="Normal 6 3 3 2 2 3 2 3 2 3" xfId="49046" xr:uid="{00000000-0005-0000-0000-0000D72E0000}"/>
    <cellStyle name="Normal 6 3 3 2 2 3 2 3 3" xfId="23027" xr:uid="{00000000-0005-0000-0000-0000D82E0000}"/>
    <cellStyle name="Normal 6 3 3 2 2 3 2 3 4" xfId="40373" xr:uid="{00000000-0005-0000-0000-0000D92E0000}"/>
    <cellStyle name="Normal 6 3 3 2 2 3 2 4" xfId="11064" xr:uid="{00000000-0005-0000-0000-0000DA2E0000}"/>
    <cellStyle name="Normal 6 3 3 2 2 3 2 4 2" xfId="28417" xr:uid="{00000000-0005-0000-0000-0000DB2E0000}"/>
    <cellStyle name="Normal 6 3 3 2 2 3 2 4 3" xfId="45763" xr:uid="{00000000-0005-0000-0000-0000DC2E0000}"/>
    <cellStyle name="Normal 6 3 3 2 2 3 2 5" xfId="19744" xr:uid="{00000000-0005-0000-0000-0000DD2E0000}"/>
    <cellStyle name="Normal 6 3 3 2 2 3 2 6" xfId="37090" xr:uid="{00000000-0005-0000-0000-0000DE2E0000}"/>
    <cellStyle name="Normal 6 3 3 2 2 3 3" xfId="6360" xr:uid="{00000000-0005-0000-0000-0000DF2E0000}"/>
    <cellStyle name="Normal 6 3 3 2 2 3 3 2" xfId="15033" xr:uid="{00000000-0005-0000-0000-0000E02E0000}"/>
    <cellStyle name="Normal 6 3 3 2 2 3 3 2 2" xfId="32386" xr:uid="{00000000-0005-0000-0000-0000E12E0000}"/>
    <cellStyle name="Normal 6 3 3 2 2 3 3 2 3" xfId="49732" xr:uid="{00000000-0005-0000-0000-0000E22E0000}"/>
    <cellStyle name="Normal 6 3 3 2 2 3 3 3" xfId="23713" xr:uid="{00000000-0005-0000-0000-0000E32E0000}"/>
    <cellStyle name="Normal 6 3 3 2 2 3 3 4" xfId="41059" xr:uid="{00000000-0005-0000-0000-0000E42E0000}"/>
    <cellStyle name="Normal 6 3 3 2 2 3 4" xfId="4204" xr:uid="{00000000-0005-0000-0000-0000E52E0000}"/>
    <cellStyle name="Normal 6 3 3 2 2 3 4 2" xfId="12877" xr:uid="{00000000-0005-0000-0000-0000E62E0000}"/>
    <cellStyle name="Normal 6 3 3 2 2 3 4 2 2" xfId="30230" xr:uid="{00000000-0005-0000-0000-0000E72E0000}"/>
    <cellStyle name="Normal 6 3 3 2 2 3 4 2 3" xfId="47576" xr:uid="{00000000-0005-0000-0000-0000E82E0000}"/>
    <cellStyle name="Normal 6 3 3 2 2 3 4 3" xfId="21557" xr:uid="{00000000-0005-0000-0000-0000E92E0000}"/>
    <cellStyle name="Normal 6 3 3 2 2 3 4 4" xfId="38903" xr:uid="{00000000-0005-0000-0000-0000EA2E0000}"/>
    <cellStyle name="Normal 6 3 3 2 2 3 5" xfId="9251" xr:uid="{00000000-0005-0000-0000-0000EB2E0000}"/>
    <cellStyle name="Normal 6 3 3 2 2 3 5 2" xfId="26604" xr:uid="{00000000-0005-0000-0000-0000EC2E0000}"/>
    <cellStyle name="Normal 6 3 3 2 2 3 5 3" xfId="43950" xr:uid="{00000000-0005-0000-0000-0000ED2E0000}"/>
    <cellStyle name="Normal 6 3 3 2 2 3 6" xfId="17931" xr:uid="{00000000-0005-0000-0000-0000EE2E0000}"/>
    <cellStyle name="Normal 6 3 3 2 2 3 7" xfId="35277" xr:uid="{00000000-0005-0000-0000-0000EF2E0000}"/>
    <cellStyle name="Normal 6 3 3 2 2 4" xfId="2146" xr:uid="{00000000-0005-0000-0000-0000F02E0000}"/>
    <cellStyle name="Normal 6 3 3 2 2 4 2" xfId="7928" xr:uid="{00000000-0005-0000-0000-0000F12E0000}"/>
    <cellStyle name="Normal 6 3 3 2 2 4 2 2" xfId="16601" xr:uid="{00000000-0005-0000-0000-0000F22E0000}"/>
    <cellStyle name="Normal 6 3 3 2 2 4 2 2 2" xfId="33954" xr:uid="{00000000-0005-0000-0000-0000F32E0000}"/>
    <cellStyle name="Normal 6 3 3 2 2 4 2 2 3" xfId="51300" xr:uid="{00000000-0005-0000-0000-0000F42E0000}"/>
    <cellStyle name="Normal 6 3 3 2 2 4 2 3" xfId="25281" xr:uid="{00000000-0005-0000-0000-0000F52E0000}"/>
    <cellStyle name="Normal 6 3 3 2 2 4 2 4" xfId="42627" xr:uid="{00000000-0005-0000-0000-0000F62E0000}"/>
    <cellStyle name="Normal 6 3 3 2 2 4 3" xfId="3959" xr:uid="{00000000-0005-0000-0000-0000F72E0000}"/>
    <cellStyle name="Normal 6 3 3 2 2 4 3 2" xfId="12632" xr:uid="{00000000-0005-0000-0000-0000F82E0000}"/>
    <cellStyle name="Normal 6 3 3 2 2 4 3 2 2" xfId="29985" xr:uid="{00000000-0005-0000-0000-0000F92E0000}"/>
    <cellStyle name="Normal 6 3 3 2 2 4 3 2 3" xfId="47331" xr:uid="{00000000-0005-0000-0000-0000FA2E0000}"/>
    <cellStyle name="Normal 6 3 3 2 2 4 3 3" xfId="21312" xr:uid="{00000000-0005-0000-0000-0000FB2E0000}"/>
    <cellStyle name="Normal 6 3 3 2 2 4 3 4" xfId="38658" xr:uid="{00000000-0005-0000-0000-0000FC2E0000}"/>
    <cellStyle name="Normal 6 3 3 2 2 4 4" xfId="10819" xr:uid="{00000000-0005-0000-0000-0000FD2E0000}"/>
    <cellStyle name="Normal 6 3 3 2 2 4 4 2" xfId="28172" xr:uid="{00000000-0005-0000-0000-0000FE2E0000}"/>
    <cellStyle name="Normal 6 3 3 2 2 4 4 3" xfId="45518" xr:uid="{00000000-0005-0000-0000-0000FF2E0000}"/>
    <cellStyle name="Normal 6 3 3 2 2 4 5" xfId="19499" xr:uid="{00000000-0005-0000-0000-0000002F0000}"/>
    <cellStyle name="Normal 6 3 3 2 2 4 6" xfId="36845" xr:uid="{00000000-0005-0000-0000-0000012F0000}"/>
    <cellStyle name="Normal 6 3 3 2 2 5" xfId="1313" xr:uid="{00000000-0005-0000-0000-0000022F0000}"/>
    <cellStyle name="Normal 6 3 3 2 2 5 2" xfId="7095" xr:uid="{00000000-0005-0000-0000-0000032F0000}"/>
    <cellStyle name="Normal 6 3 3 2 2 5 2 2" xfId="15768" xr:uid="{00000000-0005-0000-0000-0000042F0000}"/>
    <cellStyle name="Normal 6 3 3 2 2 5 2 2 2" xfId="33121" xr:uid="{00000000-0005-0000-0000-0000052F0000}"/>
    <cellStyle name="Normal 6 3 3 2 2 5 2 2 3" xfId="50467" xr:uid="{00000000-0005-0000-0000-0000062F0000}"/>
    <cellStyle name="Normal 6 3 3 2 2 5 2 3" xfId="24448" xr:uid="{00000000-0005-0000-0000-0000072F0000}"/>
    <cellStyle name="Normal 6 3 3 2 2 5 2 4" xfId="41794" xr:uid="{00000000-0005-0000-0000-0000082F0000}"/>
    <cellStyle name="Normal 6 3 3 2 2 5 3" xfId="4939" xr:uid="{00000000-0005-0000-0000-0000092F0000}"/>
    <cellStyle name="Normal 6 3 3 2 2 5 3 2" xfId="13612" xr:uid="{00000000-0005-0000-0000-00000A2F0000}"/>
    <cellStyle name="Normal 6 3 3 2 2 5 3 2 2" xfId="30965" xr:uid="{00000000-0005-0000-0000-00000B2F0000}"/>
    <cellStyle name="Normal 6 3 3 2 2 5 3 2 3" xfId="48311" xr:uid="{00000000-0005-0000-0000-00000C2F0000}"/>
    <cellStyle name="Normal 6 3 3 2 2 5 3 3" xfId="22292" xr:uid="{00000000-0005-0000-0000-00000D2F0000}"/>
    <cellStyle name="Normal 6 3 3 2 2 5 3 4" xfId="39638" xr:uid="{00000000-0005-0000-0000-00000E2F0000}"/>
    <cellStyle name="Normal 6 3 3 2 2 5 4" xfId="9986" xr:uid="{00000000-0005-0000-0000-00000F2F0000}"/>
    <cellStyle name="Normal 6 3 3 2 2 5 4 2" xfId="27339" xr:uid="{00000000-0005-0000-0000-0000102F0000}"/>
    <cellStyle name="Normal 6 3 3 2 2 5 4 3" xfId="44685" xr:uid="{00000000-0005-0000-0000-0000112F0000}"/>
    <cellStyle name="Normal 6 3 3 2 2 5 5" xfId="18666" xr:uid="{00000000-0005-0000-0000-0000122F0000}"/>
    <cellStyle name="Normal 6 3 3 2 2 5 6" xfId="36012" xr:uid="{00000000-0005-0000-0000-0000132F0000}"/>
    <cellStyle name="Normal 6 3 3 2 2 6" xfId="6115" xr:uid="{00000000-0005-0000-0000-0000142F0000}"/>
    <cellStyle name="Normal 6 3 3 2 2 6 2" xfId="14788" xr:uid="{00000000-0005-0000-0000-0000152F0000}"/>
    <cellStyle name="Normal 6 3 3 2 2 6 2 2" xfId="32141" xr:uid="{00000000-0005-0000-0000-0000162F0000}"/>
    <cellStyle name="Normal 6 3 3 2 2 6 2 3" xfId="49487" xr:uid="{00000000-0005-0000-0000-0000172F0000}"/>
    <cellStyle name="Normal 6 3 3 2 2 6 3" xfId="23468" xr:uid="{00000000-0005-0000-0000-0000182F0000}"/>
    <cellStyle name="Normal 6 3 3 2 2 6 4" xfId="40814" xr:uid="{00000000-0005-0000-0000-0000192F0000}"/>
    <cellStyle name="Normal 6 3 3 2 2 7" xfId="3126" xr:uid="{00000000-0005-0000-0000-00001A2F0000}"/>
    <cellStyle name="Normal 6 3 3 2 2 7 2" xfId="11799" xr:uid="{00000000-0005-0000-0000-00001B2F0000}"/>
    <cellStyle name="Normal 6 3 3 2 2 7 2 2" xfId="29152" xr:uid="{00000000-0005-0000-0000-00001C2F0000}"/>
    <cellStyle name="Normal 6 3 3 2 2 7 2 3" xfId="46498" xr:uid="{00000000-0005-0000-0000-00001D2F0000}"/>
    <cellStyle name="Normal 6 3 3 2 2 7 3" xfId="20479" xr:uid="{00000000-0005-0000-0000-00001E2F0000}"/>
    <cellStyle name="Normal 6 3 3 2 2 7 4" xfId="37825" xr:uid="{00000000-0005-0000-0000-00001F2F0000}"/>
    <cellStyle name="Normal 6 3 3 2 2 8" xfId="9006" xr:uid="{00000000-0005-0000-0000-0000202F0000}"/>
    <cellStyle name="Normal 6 3 3 2 2 8 2" xfId="26359" xr:uid="{00000000-0005-0000-0000-0000212F0000}"/>
    <cellStyle name="Normal 6 3 3 2 2 8 3" xfId="43705" xr:uid="{00000000-0005-0000-0000-0000222F0000}"/>
    <cellStyle name="Normal 6 3 3 2 2 9" xfId="17686" xr:uid="{00000000-0005-0000-0000-0000232F0000}"/>
    <cellStyle name="Normal 6 3 3 2 3" xfId="235" xr:uid="{00000000-0005-0000-0000-0000242F0000}"/>
    <cellStyle name="Normal 6 3 3 2 3 10" xfId="34934" xr:uid="{00000000-0005-0000-0000-0000252F0000}"/>
    <cellStyle name="Normal 6 3 3 2 3 2" xfId="970" xr:uid="{00000000-0005-0000-0000-0000262F0000}"/>
    <cellStyle name="Normal 6 3 3 2 3 2 2" xfId="2783" xr:uid="{00000000-0005-0000-0000-0000272F0000}"/>
    <cellStyle name="Normal 6 3 3 2 3 2 2 2" xfId="8565" xr:uid="{00000000-0005-0000-0000-0000282F0000}"/>
    <cellStyle name="Normal 6 3 3 2 3 2 2 2 2" xfId="17238" xr:uid="{00000000-0005-0000-0000-0000292F0000}"/>
    <cellStyle name="Normal 6 3 3 2 3 2 2 2 2 2" xfId="34591" xr:uid="{00000000-0005-0000-0000-00002A2F0000}"/>
    <cellStyle name="Normal 6 3 3 2 3 2 2 2 2 3" xfId="51937" xr:uid="{00000000-0005-0000-0000-00002B2F0000}"/>
    <cellStyle name="Normal 6 3 3 2 3 2 2 2 3" xfId="25918" xr:uid="{00000000-0005-0000-0000-00002C2F0000}"/>
    <cellStyle name="Normal 6 3 3 2 3 2 2 2 4" xfId="43264" xr:uid="{00000000-0005-0000-0000-00002D2F0000}"/>
    <cellStyle name="Normal 6 3 3 2 3 2 2 3" xfId="4596" xr:uid="{00000000-0005-0000-0000-00002E2F0000}"/>
    <cellStyle name="Normal 6 3 3 2 3 2 2 3 2" xfId="13269" xr:uid="{00000000-0005-0000-0000-00002F2F0000}"/>
    <cellStyle name="Normal 6 3 3 2 3 2 2 3 2 2" xfId="30622" xr:uid="{00000000-0005-0000-0000-0000302F0000}"/>
    <cellStyle name="Normal 6 3 3 2 3 2 2 3 2 3" xfId="47968" xr:uid="{00000000-0005-0000-0000-0000312F0000}"/>
    <cellStyle name="Normal 6 3 3 2 3 2 2 3 3" xfId="21949" xr:uid="{00000000-0005-0000-0000-0000322F0000}"/>
    <cellStyle name="Normal 6 3 3 2 3 2 2 3 4" xfId="39295" xr:uid="{00000000-0005-0000-0000-0000332F0000}"/>
    <cellStyle name="Normal 6 3 3 2 3 2 2 4" xfId="11456" xr:uid="{00000000-0005-0000-0000-0000342F0000}"/>
    <cellStyle name="Normal 6 3 3 2 3 2 2 4 2" xfId="28809" xr:uid="{00000000-0005-0000-0000-0000352F0000}"/>
    <cellStyle name="Normal 6 3 3 2 3 2 2 4 3" xfId="46155" xr:uid="{00000000-0005-0000-0000-0000362F0000}"/>
    <cellStyle name="Normal 6 3 3 2 3 2 2 5" xfId="20136" xr:uid="{00000000-0005-0000-0000-0000372F0000}"/>
    <cellStyle name="Normal 6 3 3 2 3 2 2 6" xfId="37482" xr:uid="{00000000-0005-0000-0000-0000382F0000}"/>
    <cellStyle name="Normal 6 3 3 2 3 2 3" xfId="1705" xr:uid="{00000000-0005-0000-0000-0000392F0000}"/>
    <cellStyle name="Normal 6 3 3 2 3 2 3 2" xfId="7487" xr:uid="{00000000-0005-0000-0000-00003A2F0000}"/>
    <cellStyle name="Normal 6 3 3 2 3 2 3 2 2" xfId="16160" xr:uid="{00000000-0005-0000-0000-00003B2F0000}"/>
    <cellStyle name="Normal 6 3 3 2 3 2 3 2 2 2" xfId="33513" xr:uid="{00000000-0005-0000-0000-00003C2F0000}"/>
    <cellStyle name="Normal 6 3 3 2 3 2 3 2 2 3" xfId="50859" xr:uid="{00000000-0005-0000-0000-00003D2F0000}"/>
    <cellStyle name="Normal 6 3 3 2 3 2 3 2 3" xfId="24840" xr:uid="{00000000-0005-0000-0000-00003E2F0000}"/>
    <cellStyle name="Normal 6 3 3 2 3 2 3 2 4" xfId="42186" xr:uid="{00000000-0005-0000-0000-00003F2F0000}"/>
    <cellStyle name="Normal 6 3 3 2 3 2 3 3" xfId="5331" xr:uid="{00000000-0005-0000-0000-0000402F0000}"/>
    <cellStyle name="Normal 6 3 3 2 3 2 3 3 2" xfId="14004" xr:uid="{00000000-0005-0000-0000-0000412F0000}"/>
    <cellStyle name="Normal 6 3 3 2 3 2 3 3 2 2" xfId="31357" xr:uid="{00000000-0005-0000-0000-0000422F0000}"/>
    <cellStyle name="Normal 6 3 3 2 3 2 3 3 2 3" xfId="48703" xr:uid="{00000000-0005-0000-0000-0000432F0000}"/>
    <cellStyle name="Normal 6 3 3 2 3 2 3 3 3" xfId="22684" xr:uid="{00000000-0005-0000-0000-0000442F0000}"/>
    <cellStyle name="Normal 6 3 3 2 3 2 3 3 4" xfId="40030" xr:uid="{00000000-0005-0000-0000-0000452F0000}"/>
    <cellStyle name="Normal 6 3 3 2 3 2 3 4" xfId="10378" xr:uid="{00000000-0005-0000-0000-0000462F0000}"/>
    <cellStyle name="Normal 6 3 3 2 3 2 3 4 2" xfId="27731" xr:uid="{00000000-0005-0000-0000-0000472F0000}"/>
    <cellStyle name="Normal 6 3 3 2 3 2 3 4 3" xfId="45077" xr:uid="{00000000-0005-0000-0000-0000482F0000}"/>
    <cellStyle name="Normal 6 3 3 2 3 2 3 5" xfId="19058" xr:uid="{00000000-0005-0000-0000-0000492F0000}"/>
    <cellStyle name="Normal 6 3 3 2 3 2 3 6" xfId="36404" xr:uid="{00000000-0005-0000-0000-00004A2F0000}"/>
    <cellStyle name="Normal 6 3 3 2 3 2 4" xfId="6752" xr:uid="{00000000-0005-0000-0000-00004B2F0000}"/>
    <cellStyle name="Normal 6 3 3 2 3 2 4 2" xfId="15425" xr:uid="{00000000-0005-0000-0000-00004C2F0000}"/>
    <cellStyle name="Normal 6 3 3 2 3 2 4 2 2" xfId="32778" xr:uid="{00000000-0005-0000-0000-00004D2F0000}"/>
    <cellStyle name="Normal 6 3 3 2 3 2 4 2 3" xfId="50124" xr:uid="{00000000-0005-0000-0000-00004E2F0000}"/>
    <cellStyle name="Normal 6 3 3 2 3 2 4 3" xfId="24105" xr:uid="{00000000-0005-0000-0000-00004F2F0000}"/>
    <cellStyle name="Normal 6 3 3 2 3 2 4 4" xfId="41451" xr:uid="{00000000-0005-0000-0000-0000502F0000}"/>
    <cellStyle name="Normal 6 3 3 2 3 2 5" xfId="3518" xr:uid="{00000000-0005-0000-0000-0000512F0000}"/>
    <cellStyle name="Normal 6 3 3 2 3 2 5 2" xfId="12191" xr:uid="{00000000-0005-0000-0000-0000522F0000}"/>
    <cellStyle name="Normal 6 3 3 2 3 2 5 2 2" xfId="29544" xr:uid="{00000000-0005-0000-0000-0000532F0000}"/>
    <cellStyle name="Normal 6 3 3 2 3 2 5 2 3" xfId="46890" xr:uid="{00000000-0005-0000-0000-0000542F0000}"/>
    <cellStyle name="Normal 6 3 3 2 3 2 5 3" xfId="20871" xr:uid="{00000000-0005-0000-0000-0000552F0000}"/>
    <cellStyle name="Normal 6 3 3 2 3 2 5 4" xfId="38217" xr:uid="{00000000-0005-0000-0000-0000562F0000}"/>
    <cellStyle name="Normal 6 3 3 2 3 2 6" xfId="9643" xr:uid="{00000000-0005-0000-0000-0000572F0000}"/>
    <cellStyle name="Normal 6 3 3 2 3 2 6 2" xfId="26996" xr:uid="{00000000-0005-0000-0000-0000582F0000}"/>
    <cellStyle name="Normal 6 3 3 2 3 2 6 3" xfId="44342" xr:uid="{00000000-0005-0000-0000-0000592F0000}"/>
    <cellStyle name="Normal 6 3 3 2 3 2 7" xfId="18323" xr:uid="{00000000-0005-0000-0000-00005A2F0000}"/>
    <cellStyle name="Normal 6 3 3 2 3 2 8" xfId="35669" xr:uid="{00000000-0005-0000-0000-00005B2F0000}"/>
    <cellStyle name="Normal 6 3 3 2 3 3" xfId="725" xr:uid="{00000000-0005-0000-0000-00005C2F0000}"/>
    <cellStyle name="Normal 6 3 3 2 3 3 2" xfId="2538" xr:uid="{00000000-0005-0000-0000-00005D2F0000}"/>
    <cellStyle name="Normal 6 3 3 2 3 3 2 2" xfId="8320" xr:uid="{00000000-0005-0000-0000-00005E2F0000}"/>
    <cellStyle name="Normal 6 3 3 2 3 3 2 2 2" xfId="16993" xr:uid="{00000000-0005-0000-0000-00005F2F0000}"/>
    <cellStyle name="Normal 6 3 3 2 3 3 2 2 2 2" xfId="34346" xr:uid="{00000000-0005-0000-0000-0000602F0000}"/>
    <cellStyle name="Normal 6 3 3 2 3 3 2 2 2 3" xfId="51692" xr:uid="{00000000-0005-0000-0000-0000612F0000}"/>
    <cellStyle name="Normal 6 3 3 2 3 3 2 2 3" xfId="25673" xr:uid="{00000000-0005-0000-0000-0000622F0000}"/>
    <cellStyle name="Normal 6 3 3 2 3 3 2 2 4" xfId="43019" xr:uid="{00000000-0005-0000-0000-0000632F0000}"/>
    <cellStyle name="Normal 6 3 3 2 3 3 2 3" xfId="5772" xr:uid="{00000000-0005-0000-0000-0000642F0000}"/>
    <cellStyle name="Normal 6 3 3 2 3 3 2 3 2" xfId="14445" xr:uid="{00000000-0005-0000-0000-0000652F0000}"/>
    <cellStyle name="Normal 6 3 3 2 3 3 2 3 2 2" xfId="31798" xr:uid="{00000000-0005-0000-0000-0000662F0000}"/>
    <cellStyle name="Normal 6 3 3 2 3 3 2 3 2 3" xfId="49144" xr:uid="{00000000-0005-0000-0000-0000672F0000}"/>
    <cellStyle name="Normal 6 3 3 2 3 3 2 3 3" xfId="23125" xr:uid="{00000000-0005-0000-0000-0000682F0000}"/>
    <cellStyle name="Normal 6 3 3 2 3 3 2 3 4" xfId="40471" xr:uid="{00000000-0005-0000-0000-0000692F0000}"/>
    <cellStyle name="Normal 6 3 3 2 3 3 2 4" xfId="11211" xr:uid="{00000000-0005-0000-0000-00006A2F0000}"/>
    <cellStyle name="Normal 6 3 3 2 3 3 2 4 2" xfId="28564" xr:uid="{00000000-0005-0000-0000-00006B2F0000}"/>
    <cellStyle name="Normal 6 3 3 2 3 3 2 4 3" xfId="45910" xr:uid="{00000000-0005-0000-0000-00006C2F0000}"/>
    <cellStyle name="Normal 6 3 3 2 3 3 2 5" xfId="19891" xr:uid="{00000000-0005-0000-0000-00006D2F0000}"/>
    <cellStyle name="Normal 6 3 3 2 3 3 2 6" xfId="37237" xr:uid="{00000000-0005-0000-0000-00006E2F0000}"/>
    <cellStyle name="Normal 6 3 3 2 3 3 3" xfId="6507" xr:uid="{00000000-0005-0000-0000-00006F2F0000}"/>
    <cellStyle name="Normal 6 3 3 2 3 3 3 2" xfId="15180" xr:uid="{00000000-0005-0000-0000-0000702F0000}"/>
    <cellStyle name="Normal 6 3 3 2 3 3 3 2 2" xfId="32533" xr:uid="{00000000-0005-0000-0000-0000712F0000}"/>
    <cellStyle name="Normal 6 3 3 2 3 3 3 2 3" xfId="49879" xr:uid="{00000000-0005-0000-0000-0000722F0000}"/>
    <cellStyle name="Normal 6 3 3 2 3 3 3 3" xfId="23860" xr:uid="{00000000-0005-0000-0000-0000732F0000}"/>
    <cellStyle name="Normal 6 3 3 2 3 3 3 4" xfId="41206" xr:uid="{00000000-0005-0000-0000-0000742F0000}"/>
    <cellStyle name="Normal 6 3 3 2 3 3 4" xfId="4351" xr:uid="{00000000-0005-0000-0000-0000752F0000}"/>
    <cellStyle name="Normal 6 3 3 2 3 3 4 2" xfId="13024" xr:uid="{00000000-0005-0000-0000-0000762F0000}"/>
    <cellStyle name="Normal 6 3 3 2 3 3 4 2 2" xfId="30377" xr:uid="{00000000-0005-0000-0000-0000772F0000}"/>
    <cellStyle name="Normal 6 3 3 2 3 3 4 2 3" xfId="47723" xr:uid="{00000000-0005-0000-0000-0000782F0000}"/>
    <cellStyle name="Normal 6 3 3 2 3 3 4 3" xfId="21704" xr:uid="{00000000-0005-0000-0000-0000792F0000}"/>
    <cellStyle name="Normal 6 3 3 2 3 3 4 4" xfId="39050" xr:uid="{00000000-0005-0000-0000-00007A2F0000}"/>
    <cellStyle name="Normal 6 3 3 2 3 3 5" xfId="9398" xr:uid="{00000000-0005-0000-0000-00007B2F0000}"/>
    <cellStyle name="Normal 6 3 3 2 3 3 5 2" xfId="26751" xr:uid="{00000000-0005-0000-0000-00007C2F0000}"/>
    <cellStyle name="Normal 6 3 3 2 3 3 5 3" xfId="44097" xr:uid="{00000000-0005-0000-0000-00007D2F0000}"/>
    <cellStyle name="Normal 6 3 3 2 3 3 6" xfId="18078" xr:uid="{00000000-0005-0000-0000-00007E2F0000}"/>
    <cellStyle name="Normal 6 3 3 2 3 3 7" xfId="35424" xr:uid="{00000000-0005-0000-0000-00007F2F0000}"/>
    <cellStyle name="Normal 6 3 3 2 3 4" xfId="2048" xr:uid="{00000000-0005-0000-0000-0000802F0000}"/>
    <cellStyle name="Normal 6 3 3 2 3 4 2" xfId="7830" xr:uid="{00000000-0005-0000-0000-0000812F0000}"/>
    <cellStyle name="Normal 6 3 3 2 3 4 2 2" xfId="16503" xr:uid="{00000000-0005-0000-0000-0000822F0000}"/>
    <cellStyle name="Normal 6 3 3 2 3 4 2 2 2" xfId="33856" xr:uid="{00000000-0005-0000-0000-0000832F0000}"/>
    <cellStyle name="Normal 6 3 3 2 3 4 2 2 3" xfId="51202" xr:uid="{00000000-0005-0000-0000-0000842F0000}"/>
    <cellStyle name="Normal 6 3 3 2 3 4 2 3" xfId="25183" xr:uid="{00000000-0005-0000-0000-0000852F0000}"/>
    <cellStyle name="Normal 6 3 3 2 3 4 2 4" xfId="42529" xr:uid="{00000000-0005-0000-0000-0000862F0000}"/>
    <cellStyle name="Normal 6 3 3 2 3 4 3" xfId="3861" xr:uid="{00000000-0005-0000-0000-0000872F0000}"/>
    <cellStyle name="Normal 6 3 3 2 3 4 3 2" xfId="12534" xr:uid="{00000000-0005-0000-0000-0000882F0000}"/>
    <cellStyle name="Normal 6 3 3 2 3 4 3 2 2" xfId="29887" xr:uid="{00000000-0005-0000-0000-0000892F0000}"/>
    <cellStyle name="Normal 6 3 3 2 3 4 3 2 3" xfId="47233" xr:uid="{00000000-0005-0000-0000-00008A2F0000}"/>
    <cellStyle name="Normal 6 3 3 2 3 4 3 3" xfId="21214" xr:uid="{00000000-0005-0000-0000-00008B2F0000}"/>
    <cellStyle name="Normal 6 3 3 2 3 4 3 4" xfId="38560" xr:uid="{00000000-0005-0000-0000-00008C2F0000}"/>
    <cellStyle name="Normal 6 3 3 2 3 4 4" xfId="10721" xr:uid="{00000000-0005-0000-0000-00008D2F0000}"/>
    <cellStyle name="Normal 6 3 3 2 3 4 4 2" xfId="28074" xr:uid="{00000000-0005-0000-0000-00008E2F0000}"/>
    <cellStyle name="Normal 6 3 3 2 3 4 4 3" xfId="45420" xr:uid="{00000000-0005-0000-0000-00008F2F0000}"/>
    <cellStyle name="Normal 6 3 3 2 3 4 5" xfId="19401" xr:uid="{00000000-0005-0000-0000-0000902F0000}"/>
    <cellStyle name="Normal 6 3 3 2 3 4 6" xfId="36747" xr:uid="{00000000-0005-0000-0000-0000912F0000}"/>
    <cellStyle name="Normal 6 3 3 2 3 5" xfId="1460" xr:uid="{00000000-0005-0000-0000-0000922F0000}"/>
    <cellStyle name="Normal 6 3 3 2 3 5 2" xfId="7242" xr:uid="{00000000-0005-0000-0000-0000932F0000}"/>
    <cellStyle name="Normal 6 3 3 2 3 5 2 2" xfId="15915" xr:uid="{00000000-0005-0000-0000-0000942F0000}"/>
    <cellStyle name="Normal 6 3 3 2 3 5 2 2 2" xfId="33268" xr:uid="{00000000-0005-0000-0000-0000952F0000}"/>
    <cellStyle name="Normal 6 3 3 2 3 5 2 2 3" xfId="50614" xr:uid="{00000000-0005-0000-0000-0000962F0000}"/>
    <cellStyle name="Normal 6 3 3 2 3 5 2 3" xfId="24595" xr:uid="{00000000-0005-0000-0000-0000972F0000}"/>
    <cellStyle name="Normal 6 3 3 2 3 5 2 4" xfId="41941" xr:uid="{00000000-0005-0000-0000-0000982F0000}"/>
    <cellStyle name="Normal 6 3 3 2 3 5 3" xfId="5086" xr:uid="{00000000-0005-0000-0000-0000992F0000}"/>
    <cellStyle name="Normal 6 3 3 2 3 5 3 2" xfId="13759" xr:uid="{00000000-0005-0000-0000-00009A2F0000}"/>
    <cellStyle name="Normal 6 3 3 2 3 5 3 2 2" xfId="31112" xr:uid="{00000000-0005-0000-0000-00009B2F0000}"/>
    <cellStyle name="Normal 6 3 3 2 3 5 3 2 3" xfId="48458" xr:uid="{00000000-0005-0000-0000-00009C2F0000}"/>
    <cellStyle name="Normal 6 3 3 2 3 5 3 3" xfId="22439" xr:uid="{00000000-0005-0000-0000-00009D2F0000}"/>
    <cellStyle name="Normal 6 3 3 2 3 5 3 4" xfId="39785" xr:uid="{00000000-0005-0000-0000-00009E2F0000}"/>
    <cellStyle name="Normal 6 3 3 2 3 5 4" xfId="10133" xr:uid="{00000000-0005-0000-0000-00009F2F0000}"/>
    <cellStyle name="Normal 6 3 3 2 3 5 4 2" xfId="27486" xr:uid="{00000000-0005-0000-0000-0000A02F0000}"/>
    <cellStyle name="Normal 6 3 3 2 3 5 4 3" xfId="44832" xr:uid="{00000000-0005-0000-0000-0000A12F0000}"/>
    <cellStyle name="Normal 6 3 3 2 3 5 5" xfId="18813" xr:uid="{00000000-0005-0000-0000-0000A22F0000}"/>
    <cellStyle name="Normal 6 3 3 2 3 5 6" xfId="36159" xr:uid="{00000000-0005-0000-0000-0000A32F0000}"/>
    <cellStyle name="Normal 6 3 3 2 3 6" xfId="6017" xr:uid="{00000000-0005-0000-0000-0000A42F0000}"/>
    <cellStyle name="Normal 6 3 3 2 3 6 2" xfId="14690" xr:uid="{00000000-0005-0000-0000-0000A52F0000}"/>
    <cellStyle name="Normal 6 3 3 2 3 6 2 2" xfId="32043" xr:uid="{00000000-0005-0000-0000-0000A62F0000}"/>
    <cellStyle name="Normal 6 3 3 2 3 6 2 3" xfId="49389" xr:uid="{00000000-0005-0000-0000-0000A72F0000}"/>
    <cellStyle name="Normal 6 3 3 2 3 6 3" xfId="23370" xr:uid="{00000000-0005-0000-0000-0000A82F0000}"/>
    <cellStyle name="Normal 6 3 3 2 3 6 4" xfId="40716" xr:uid="{00000000-0005-0000-0000-0000A92F0000}"/>
    <cellStyle name="Normal 6 3 3 2 3 7" xfId="3273" xr:uid="{00000000-0005-0000-0000-0000AA2F0000}"/>
    <cellStyle name="Normal 6 3 3 2 3 7 2" xfId="11946" xr:uid="{00000000-0005-0000-0000-0000AB2F0000}"/>
    <cellStyle name="Normal 6 3 3 2 3 7 2 2" xfId="29299" xr:uid="{00000000-0005-0000-0000-0000AC2F0000}"/>
    <cellStyle name="Normal 6 3 3 2 3 7 2 3" xfId="46645" xr:uid="{00000000-0005-0000-0000-0000AD2F0000}"/>
    <cellStyle name="Normal 6 3 3 2 3 7 3" xfId="20626" xr:uid="{00000000-0005-0000-0000-0000AE2F0000}"/>
    <cellStyle name="Normal 6 3 3 2 3 7 4" xfId="37972" xr:uid="{00000000-0005-0000-0000-0000AF2F0000}"/>
    <cellStyle name="Normal 6 3 3 2 3 8" xfId="8908" xr:uid="{00000000-0005-0000-0000-0000B02F0000}"/>
    <cellStyle name="Normal 6 3 3 2 3 8 2" xfId="26261" xr:uid="{00000000-0005-0000-0000-0000B12F0000}"/>
    <cellStyle name="Normal 6 3 3 2 3 8 3" xfId="43607" xr:uid="{00000000-0005-0000-0000-0000B22F0000}"/>
    <cellStyle name="Normal 6 3 3 2 3 9" xfId="17588" xr:uid="{00000000-0005-0000-0000-0000B32F0000}"/>
    <cellStyle name="Normal 6 3 3 2 4" xfId="823" xr:uid="{00000000-0005-0000-0000-0000B42F0000}"/>
    <cellStyle name="Normal 6 3 3 2 4 2" xfId="2636" xr:uid="{00000000-0005-0000-0000-0000B52F0000}"/>
    <cellStyle name="Normal 6 3 3 2 4 2 2" xfId="8418" xr:uid="{00000000-0005-0000-0000-0000B62F0000}"/>
    <cellStyle name="Normal 6 3 3 2 4 2 2 2" xfId="17091" xr:uid="{00000000-0005-0000-0000-0000B72F0000}"/>
    <cellStyle name="Normal 6 3 3 2 4 2 2 2 2" xfId="34444" xr:uid="{00000000-0005-0000-0000-0000B82F0000}"/>
    <cellStyle name="Normal 6 3 3 2 4 2 2 2 3" xfId="51790" xr:uid="{00000000-0005-0000-0000-0000B92F0000}"/>
    <cellStyle name="Normal 6 3 3 2 4 2 2 3" xfId="25771" xr:uid="{00000000-0005-0000-0000-0000BA2F0000}"/>
    <cellStyle name="Normal 6 3 3 2 4 2 2 4" xfId="43117" xr:uid="{00000000-0005-0000-0000-0000BB2F0000}"/>
    <cellStyle name="Normal 6 3 3 2 4 2 3" xfId="4449" xr:uid="{00000000-0005-0000-0000-0000BC2F0000}"/>
    <cellStyle name="Normal 6 3 3 2 4 2 3 2" xfId="13122" xr:uid="{00000000-0005-0000-0000-0000BD2F0000}"/>
    <cellStyle name="Normal 6 3 3 2 4 2 3 2 2" xfId="30475" xr:uid="{00000000-0005-0000-0000-0000BE2F0000}"/>
    <cellStyle name="Normal 6 3 3 2 4 2 3 2 3" xfId="47821" xr:uid="{00000000-0005-0000-0000-0000BF2F0000}"/>
    <cellStyle name="Normal 6 3 3 2 4 2 3 3" xfId="21802" xr:uid="{00000000-0005-0000-0000-0000C02F0000}"/>
    <cellStyle name="Normal 6 3 3 2 4 2 3 4" xfId="39148" xr:uid="{00000000-0005-0000-0000-0000C12F0000}"/>
    <cellStyle name="Normal 6 3 3 2 4 2 4" xfId="11309" xr:uid="{00000000-0005-0000-0000-0000C22F0000}"/>
    <cellStyle name="Normal 6 3 3 2 4 2 4 2" xfId="28662" xr:uid="{00000000-0005-0000-0000-0000C32F0000}"/>
    <cellStyle name="Normal 6 3 3 2 4 2 4 3" xfId="46008" xr:uid="{00000000-0005-0000-0000-0000C42F0000}"/>
    <cellStyle name="Normal 6 3 3 2 4 2 5" xfId="19989" xr:uid="{00000000-0005-0000-0000-0000C52F0000}"/>
    <cellStyle name="Normal 6 3 3 2 4 2 6" xfId="37335" xr:uid="{00000000-0005-0000-0000-0000C62F0000}"/>
    <cellStyle name="Normal 6 3 3 2 4 3" xfId="1558" xr:uid="{00000000-0005-0000-0000-0000C72F0000}"/>
    <cellStyle name="Normal 6 3 3 2 4 3 2" xfId="7340" xr:uid="{00000000-0005-0000-0000-0000C82F0000}"/>
    <cellStyle name="Normal 6 3 3 2 4 3 2 2" xfId="16013" xr:uid="{00000000-0005-0000-0000-0000C92F0000}"/>
    <cellStyle name="Normal 6 3 3 2 4 3 2 2 2" xfId="33366" xr:uid="{00000000-0005-0000-0000-0000CA2F0000}"/>
    <cellStyle name="Normal 6 3 3 2 4 3 2 2 3" xfId="50712" xr:uid="{00000000-0005-0000-0000-0000CB2F0000}"/>
    <cellStyle name="Normal 6 3 3 2 4 3 2 3" xfId="24693" xr:uid="{00000000-0005-0000-0000-0000CC2F0000}"/>
    <cellStyle name="Normal 6 3 3 2 4 3 2 4" xfId="42039" xr:uid="{00000000-0005-0000-0000-0000CD2F0000}"/>
    <cellStyle name="Normal 6 3 3 2 4 3 3" xfId="5184" xr:uid="{00000000-0005-0000-0000-0000CE2F0000}"/>
    <cellStyle name="Normal 6 3 3 2 4 3 3 2" xfId="13857" xr:uid="{00000000-0005-0000-0000-0000CF2F0000}"/>
    <cellStyle name="Normal 6 3 3 2 4 3 3 2 2" xfId="31210" xr:uid="{00000000-0005-0000-0000-0000D02F0000}"/>
    <cellStyle name="Normal 6 3 3 2 4 3 3 2 3" xfId="48556" xr:uid="{00000000-0005-0000-0000-0000D12F0000}"/>
    <cellStyle name="Normal 6 3 3 2 4 3 3 3" xfId="22537" xr:uid="{00000000-0005-0000-0000-0000D22F0000}"/>
    <cellStyle name="Normal 6 3 3 2 4 3 3 4" xfId="39883" xr:uid="{00000000-0005-0000-0000-0000D32F0000}"/>
    <cellStyle name="Normal 6 3 3 2 4 3 4" xfId="10231" xr:uid="{00000000-0005-0000-0000-0000D42F0000}"/>
    <cellStyle name="Normal 6 3 3 2 4 3 4 2" xfId="27584" xr:uid="{00000000-0005-0000-0000-0000D52F0000}"/>
    <cellStyle name="Normal 6 3 3 2 4 3 4 3" xfId="44930" xr:uid="{00000000-0005-0000-0000-0000D62F0000}"/>
    <cellStyle name="Normal 6 3 3 2 4 3 5" xfId="18911" xr:uid="{00000000-0005-0000-0000-0000D72F0000}"/>
    <cellStyle name="Normal 6 3 3 2 4 3 6" xfId="36257" xr:uid="{00000000-0005-0000-0000-0000D82F0000}"/>
    <cellStyle name="Normal 6 3 3 2 4 4" xfId="6605" xr:uid="{00000000-0005-0000-0000-0000D92F0000}"/>
    <cellStyle name="Normal 6 3 3 2 4 4 2" xfId="15278" xr:uid="{00000000-0005-0000-0000-0000DA2F0000}"/>
    <cellStyle name="Normal 6 3 3 2 4 4 2 2" xfId="32631" xr:uid="{00000000-0005-0000-0000-0000DB2F0000}"/>
    <cellStyle name="Normal 6 3 3 2 4 4 2 3" xfId="49977" xr:uid="{00000000-0005-0000-0000-0000DC2F0000}"/>
    <cellStyle name="Normal 6 3 3 2 4 4 3" xfId="23958" xr:uid="{00000000-0005-0000-0000-0000DD2F0000}"/>
    <cellStyle name="Normal 6 3 3 2 4 4 4" xfId="41304" xr:uid="{00000000-0005-0000-0000-0000DE2F0000}"/>
    <cellStyle name="Normal 6 3 3 2 4 5" xfId="3371" xr:uid="{00000000-0005-0000-0000-0000DF2F0000}"/>
    <cellStyle name="Normal 6 3 3 2 4 5 2" xfId="12044" xr:uid="{00000000-0005-0000-0000-0000E02F0000}"/>
    <cellStyle name="Normal 6 3 3 2 4 5 2 2" xfId="29397" xr:uid="{00000000-0005-0000-0000-0000E12F0000}"/>
    <cellStyle name="Normal 6 3 3 2 4 5 2 3" xfId="46743" xr:uid="{00000000-0005-0000-0000-0000E22F0000}"/>
    <cellStyle name="Normal 6 3 3 2 4 5 3" xfId="20724" xr:uid="{00000000-0005-0000-0000-0000E32F0000}"/>
    <cellStyle name="Normal 6 3 3 2 4 5 4" xfId="38070" xr:uid="{00000000-0005-0000-0000-0000E42F0000}"/>
    <cellStyle name="Normal 6 3 3 2 4 6" xfId="9496" xr:uid="{00000000-0005-0000-0000-0000E52F0000}"/>
    <cellStyle name="Normal 6 3 3 2 4 6 2" xfId="26849" xr:uid="{00000000-0005-0000-0000-0000E62F0000}"/>
    <cellStyle name="Normal 6 3 3 2 4 6 3" xfId="44195" xr:uid="{00000000-0005-0000-0000-0000E72F0000}"/>
    <cellStyle name="Normal 6 3 3 2 4 7" xfId="18176" xr:uid="{00000000-0005-0000-0000-0000E82F0000}"/>
    <cellStyle name="Normal 6 3 3 2 4 8" xfId="35522" xr:uid="{00000000-0005-0000-0000-0000E92F0000}"/>
    <cellStyle name="Normal 6 3 3 2 5" xfId="480" xr:uid="{00000000-0005-0000-0000-0000EA2F0000}"/>
    <cellStyle name="Normal 6 3 3 2 5 2" xfId="2293" xr:uid="{00000000-0005-0000-0000-0000EB2F0000}"/>
    <cellStyle name="Normal 6 3 3 2 5 2 2" xfId="8075" xr:uid="{00000000-0005-0000-0000-0000EC2F0000}"/>
    <cellStyle name="Normal 6 3 3 2 5 2 2 2" xfId="16748" xr:uid="{00000000-0005-0000-0000-0000ED2F0000}"/>
    <cellStyle name="Normal 6 3 3 2 5 2 2 2 2" xfId="34101" xr:uid="{00000000-0005-0000-0000-0000EE2F0000}"/>
    <cellStyle name="Normal 6 3 3 2 5 2 2 2 3" xfId="51447" xr:uid="{00000000-0005-0000-0000-0000EF2F0000}"/>
    <cellStyle name="Normal 6 3 3 2 5 2 2 3" xfId="25428" xr:uid="{00000000-0005-0000-0000-0000F02F0000}"/>
    <cellStyle name="Normal 6 3 3 2 5 2 2 4" xfId="42774" xr:uid="{00000000-0005-0000-0000-0000F12F0000}"/>
    <cellStyle name="Normal 6 3 3 2 5 2 3" xfId="5576" xr:uid="{00000000-0005-0000-0000-0000F22F0000}"/>
    <cellStyle name="Normal 6 3 3 2 5 2 3 2" xfId="14249" xr:uid="{00000000-0005-0000-0000-0000F32F0000}"/>
    <cellStyle name="Normal 6 3 3 2 5 2 3 2 2" xfId="31602" xr:uid="{00000000-0005-0000-0000-0000F42F0000}"/>
    <cellStyle name="Normal 6 3 3 2 5 2 3 2 3" xfId="48948" xr:uid="{00000000-0005-0000-0000-0000F52F0000}"/>
    <cellStyle name="Normal 6 3 3 2 5 2 3 3" xfId="22929" xr:uid="{00000000-0005-0000-0000-0000F62F0000}"/>
    <cellStyle name="Normal 6 3 3 2 5 2 3 4" xfId="40275" xr:uid="{00000000-0005-0000-0000-0000F72F0000}"/>
    <cellStyle name="Normal 6 3 3 2 5 2 4" xfId="10966" xr:uid="{00000000-0005-0000-0000-0000F82F0000}"/>
    <cellStyle name="Normal 6 3 3 2 5 2 4 2" xfId="28319" xr:uid="{00000000-0005-0000-0000-0000F92F0000}"/>
    <cellStyle name="Normal 6 3 3 2 5 2 4 3" xfId="45665" xr:uid="{00000000-0005-0000-0000-0000FA2F0000}"/>
    <cellStyle name="Normal 6 3 3 2 5 2 5" xfId="19646" xr:uid="{00000000-0005-0000-0000-0000FB2F0000}"/>
    <cellStyle name="Normal 6 3 3 2 5 2 6" xfId="36992" xr:uid="{00000000-0005-0000-0000-0000FC2F0000}"/>
    <cellStyle name="Normal 6 3 3 2 5 3" xfId="6262" xr:uid="{00000000-0005-0000-0000-0000FD2F0000}"/>
    <cellStyle name="Normal 6 3 3 2 5 3 2" xfId="14935" xr:uid="{00000000-0005-0000-0000-0000FE2F0000}"/>
    <cellStyle name="Normal 6 3 3 2 5 3 2 2" xfId="32288" xr:uid="{00000000-0005-0000-0000-0000FF2F0000}"/>
    <cellStyle name="Normal 6 3 3 2 5 3 2 3" xfId="49634" xr:uid="{00000000-0005-0000-0000-000000300000}"/>
    <cellStyle name="Normal 6 3 3 2 5 3 3" xfId="23615" xr:uid="{00000000-0005-0000-0000-000001300000}"/>
    <cellStyle name="Normal 6 3 3 2 5 3 4" xfId="40961" xr:uid="{00000000-0005-0000-0000-000002300000}"/>
    <cellStyle name="Normal 6 3 3 2 5 4" xfId="4106" xr:uid="{00000000-0005-0000-0000-000003300000}"/>
    <cellStyle name="Normal 6 3 3 2 5 4 2" xfId="12779" xr:uid="{00000000-0005-0000-0000-000004300000}"/>
    <cellStyle name="Normal 6 3 3 2 5 4 2 2" xfId="30132" xr:uid="{00000000-0005-0000-0000-000005300000}"/>
    <cellStyle name="Normal 6 3 3 2 5 4 2 3" xfId="47478" xr:uid="{00000000-0005-0000-0000-000006300000}"/>
    <cellStyle name="Normal 6 3 3 2 5 4 3" xfId="21459" xr:uid="{00000000-0005-0000-0000-000007300000}"/>
    <cellStyle name="Normal 6 3 3 2 5 4 4" xfId="38805" xr:uid="{00000000-0005-0000-0000-000008300000}"/>
    <cellStyle name="Normal 6 3 3 2 5 5" xfId="9153" xr:uid="{00000000-0005-0000-0000-000009300000}"/>
    <cellStyle name="Normal 6 3 3 2 5 5 2" xfId="26506" xr:uid="{00000000-0005-0000-0000-00000A300000}"/>
    <cellStyle name="Normal 6 3 3 2 5 5 3" xfId="43852" xr:uid="{00000000-0005-0000-0000-00000B300000}"/>
    <cellStyle name="Normal 6 3 3 2 5 6" xfId="17833" xr:uid="{00000000-0005-0000-0000-00000C300000}"/>
    <cellStyle name="Normal 6 3 3 2 5 7" xfId="35179" xr:uid="{00000000-0005-0000-0000-00000D300000}"/>
    <cellStyle name="Normal 6 3 3 2 6" xfId="1901" xr:uid="{00000000-0005-0000-0000-00000E300000}"/>
    <cellStyle name="Normal 6 3 3 2 6 2" xfId="7683" xr:uid="{00000000-0005-0000-0000-00000F300000}"/>
    <cellStyle name="Normal 6 3 3 2 6 2 2" xfId="16356" xr:uid="{00000000-0005-0000-0000-000010300000}"/>
    <cellStyle name="Normal 6 3 3 2 6 2 2 2" xfId="33709" xr:uid="{00000000-0005-0000-0000-000011300000}"/>
    <cellStyle name="Normal 6 3 3 2 6 2 2 3" xfId="51055" xr:uid="{00000000-0005-0000-0000-000012300000}"/>
    <cellStyle name="Normal 6 3 3 2 6 2 3" xfId="25036" xr:uid="{00000000-0005-0000-0000-000013300000}"/>
    <cellStyle name="Normal 6 3 3 2 6 2 4" xfId="42382" xr:uid="{00000000-0005-0000-0000-000014300000}"/>
    <cellStyle name="Normal 6 3 3 2 6 3" xfId="3714" xr:uid="{00000000-0005-0000-0000-000015300000}"/>
    <cellStyle name="Normal 6 3 3 2 6 3 2" xfId="12387" xr:uid="{00000000-0005-0000-0000-000016300000}"/>
    <cellStyle name="Normal 6 3 3 2 6 3 2 2" xfId="29740" xr:uid="{00000000-0005-0000-0000-000017300000}"/>
    <cellStyle name="Normal 6 3 3 2 6 3 2 3" xfId="47086" xr:uid="{00000000-0005-0000-0000-000018300000}"/>
    <cellStyle name="Normal 6 3 3 2 6 3 3" xfId="21067" xr:uid="{00000000-0005-0000-0000-000019300000}"/>
    <cellStyle name="Normal 6 3 3 2 6 3 4" xfId="38413" xr:uid="{00000000-0005-0000-0000-00001A300000}"/>
    <cellStyle name="Normal 6 3 3 2 6 4" xfId="10574" xr:uid="{00000000-0005-0000-0000-00001B300000}"/>
    <cellStyle name="Normal 6 3 3 2 6 4 2" xfId="27927" xr:uid="{00000000-0005-0000-0000-00001C300000}"/>
    <cellStyle name="Normal 6 3 3 2 6 4 3" xfId="45273" xr:uid="{00000000-0005-0000-0000-00001D300000}"/>
    <cellStyle name="Normal 6 3 3 2 6 5" xfId="19254" xr:uid="{00000000-0005-0000-0000-00001E300000}"/>
    <cellStyle name="Normal 6 3 3 2 6 6" xfId="36600" xr:uid="{00000000-0005-0000-0000-00001F300000}"/>
    <cellStyle name="Normal 6 3 3 2 7" xfId="1215" xr:uid="{00000000-0005-0000-0000-000020300000}"/>
    <cellStyle name="Normal 6 3 3 2 7 2" xfId="6997" xr:uid="{00000000-0005-0000-0000-000021300000}"/>
    <cellStyle name="Normal 6 3 3 2 7 2 2" xfId="15670" xr:uid="{00000000-0005-0000-0000-000022300000}"/>
    <cellStyle name="Normal 6 3 3 2 7 2 2 2" xfId="33023" xr:uid="{00000000-0005-0000-0000-000023300000}"/>
    <cellStyle name="Normal 6 3 3 2 7 2 2 3" xfId="50369" xr:uid="{00000000-0005-0000-0000-000024300000}"/>
    <cellStyle name="Normal 6 3 3 2 7 2 3" xfId="24350" xr:uid="{00000000-0005-0000-0000-000025300000}"/>
    <cellStyle name="Normal 6 3 3 2 7 2 4" xfId="41696" xr:uid="{00000000-0005-0000-0000-000026300000}"/>
    <cellStyle name="Normal 6 3 3 2 7 3" xfId="4841" xr:uid="{00000000-0005-0000-0000-000027300000}"/>
    <cellStyle name="Normal 6 3 3 2 7 3 2" xfId="13514" xr:uid="{00000000-0005-0000-0000-000028300000}"/>
    <cellStyle name="Normal 6 3 3 2 7 3 2 2" xfId="30867" xr:uid="{00000000-0005-0000-0000-000029300000}"/>
    <cellStyle name="Normal 6 3 3 2 7 3 2 3" xfId="48213" xr:uid="{00000000-0005-0000-0000-00002A300000}"/>
    <cellStyle name="Normal 6 3 3 2 7 3 3" xfId="22194" xr:uid="{00000000-0005-0000-0000-00002B300000}"/>
    <cellStyle name="Normal 6 3 3 2 7 3 4" xfId="39540" xr:uid="{00000000-0005-0000-0000-00002C300000}"/>
    <cellStyle name="Normal 6 3 3 2 7 4" xfId="9888" xr:uid="{00000000-0005-0000-0000-00002D300000}"/>
    <cellStyle name="Normal 6 3 3 2 7 4 2" xfId="27241" xr:uid="{00000000-0005-0000-0000-00002E300000}"/>
    <cellStyle name="Normal 6 3 3 2 7 4 3" xfId="44587" xr:uid="{00000000-0005-0000-0000-00002F300000}"/>
    <cellStyle name="Normal 6 3 3 2 7 5" xfId="18568" xr:uid="{00000000-0005-0000-0000-000030300000}"/>
    <cellStyle name="Normal 6 3 3 2 7 6" xfId="35914" xr:uid="{00000000-0005-0000-0000-000031300000}"/>
    <cellStyle name="Normal 6 3 3 2 8" xfId="5870" xr:uid="{00000000-0005-0000-0000-000032300000}"/>
    <cellStyle name="Normal 6 3 3 2 8 2" xfId="14543" xr:uid="{00000000-0005-0000-0000-000033300000}"/>
    <cellStyle name="Normal 6 3 3 2 8 2 2" xfId="31896" xr:uid="{00000000-0005-0000-0000-000034300000}"/>
    <cellStyle name="Normal 6 3 3 2 8 2 3" xfId="49242" xr:uid="{00000000-0005-0000-0000-000035300000}"/>
    <cellStyle name="Normal 6 3 3 2 8 3" xfId="23223" xr:uid="{00000000-0005-0000-0000-000036300000}"/>
    <cellStyle name="Normal 6 3 3 2 8 4" xfId="40569" xr:uid="{00000000-0005-0000-0000-000037300000}"/>
    <cellStyle name="Normal 6 3 3 2 9" xfId="3028" xr:uid="{00000000-0005-0000-0000-000038300000}"/>
    <cellStyle name="Normal 6 3 3 2 9 2" xfId="11701" xr:uid="{00000000-0005-0000-0000-000039300000}"/>
    <cellStyle name="Normal 6 3 3 2 9 2 2" xfId="29054" xr:uid="{00000000-0005-0000-0000-00003A300000}"/>
    <cellStyle name="Normal 6 3 3 2 9 2 3" xfId="46400" xr:uid="{00000000-0005-0000-0000-00003B300000}"/>
    <cellStyle name="Normal 6 3 3 2 9 3" xfId="20381" xr:uid="{00000000-0005-0000-0000-00003C300000}"/>
    <cellStyle name="Normal 6 3 3 2 9 4" xfId="37727" xr:uid="{00000000-0005-0000-0000-00003D300000}"/>
    <cellStyle name="Normal 6 3 3 3" xfId="186" xr:uid="{00000000-0005-0000-0000-00003E300000}"/>
    <cellStyle name="Normal 6 3 3 3 10" xfId="17539" xr:uid="{00000000-0005-0000-0000-00003F300000}"/>
    <cellStyle name="Normal 6 3 3 3 11" xfId="34885" xr:uid="{00000000-0005-0000-0000-000040300000}"/>
    <cellStyle name="Normal 6 3 3 3 2" xfId="676" xr:uid="{00000000-0005-0000-0000-000041300000}"/>
    <cellStyle name="Normal 6 3 3 3 2 2" xfId="2489" xr:uid="{00000000-0005-0000-0000-000042300000}"/>
    <cellStyle name="Normal 6 3 3 3 2 2 2" xfId="8271" xr:uid="{00000000-0005-0000-0000-000043300000}"/>
    <cellStyle name="Normal 6 3 3 3 2 2 2 2" xfId="16944" xr:uid="{00000000-0005-0000-0000-000044300000}"/>
    <cellStyle name="Normal 6 3 3 3 2 2 2 2 2" xfId="34297" xr:uid="{00000000-0005-0000-0000-000045300000}"/>
    <cellStyle name="Normal 6 3 3 3 2 2 2 2 3" xfId="51643" xr:uid="{00000000-0005-0000-0000-000046300000}"/>
    <cellStyle name="Normal 6 3 3 3 2 2 2 3" xfId="25624" xr:uid="{00000000-0005-0000-0000-000047300000}"/>
    <cellStyle name="Normal 6 3 3 3 2 2 2 4" xfId="42970" xr:uid="{00000000-0005-0000-0000-000048300000}"/>
    <cellStyle name="Normal 6 3 3 3 2 2 3" xfId="4302" xr:uid="{00000000-0005-0000-0000-000049300000}"/>
    <cellStyle name="Normal 6 3 3 3 2 2 3 2" xfId="12975" xr:uid="{00000000-0005-0000-0000-00004A300000}"/>
    <cellStyle name="Normal 6 3 3 3 2 2 3 2 2" xfId="30328" xr:uid="{00000000-0005-0000-0000-00004B300000}"/>
    <cellStyle name="Normal 6 3 3 3 2 2 3 2 3" xfId="47674" xr:uid="{00000000-0005-0000-0000-00004C300000}"/>
    <cellStyle name="Normal 6 3 3 3 2 2 3 3" xfId="21655" xr:uid="{00000000-0005-0000-0000-00004D300000}"/>
    <cellStyle name="Normal 6 3 3 3 2 2 3 4" xfId="39001" xr:uid="{00000000-0005-0000-0000-00004E300000}"/>
    <cellStyle name="Normal 6 3 3 3 2 2 4" xfId="11162" xr:uid="{00000000-0005-0000-0000-00004F300000}"/>
    <cellStyle name="Normal 6 3 3 3 2 2 4 2" xfId="28515" xr:uid="{00000000-0005-0000-0000-000050300000}"/>
    <cellStyle name="Normal 6 3 3 3 2 2 4 3" xfId="45861" xr:uid="{00000000-0005-0000-0000-000051300000}"/>
    <cellStyle name="Normal 6 3 3 3 2 2 5" xfId="19842" xr:uid="{00000000-0005-0000-0000-000052300000}"/>
    <cellStyle name="Normal 6 3 3 3 2 2 6" xfId="37188" xr:uid="{00000000-0005-0000-0000-000053300000}"/>
    <cellStyle name="Normal 6 3 3 3 2 3" xfId="1411" xr:uid="{00000000-0005-0000-0000-000054300000}"/>
    <cellStyle name="Normal 6 3 3 3 2 3 2" xfId="7193" xr:uid="{00000000-0005-0000-0000-000055300000}"/>
    <cellStyle name="Normal 6 3 3 3 2 3 2 2" xfId="15866" xr:uid="{00000000-0005-0000-0000-000056300000}"/>
    <cellStyle name="Normal 6 3 3 3 2 3 2 2 2" xfId="33219" xr:uid="{00000000-0005-0000-0000-000057300000}"/>
    <cellStyle name="Normal 6 3 3 3 2 3 2 2 3" xfId="50565" xr:uid="{00000000-0005-0000-0000-000058300000}"/>
    <cellStyle name="Normal 6 3 3 3 2 3 2 3" xfId="24546" xr:uid="{00000000-0005-0000-0000-000059300000}"/>
    <cellStyle name="Normal 6 3 3 3 2 3 2 4" xfId="41892" xr:uid="{00000000-0005-0000-0000-00005A300000}"/>
    <cellStyle name="Normal 6 3 3 3 2 3 3" xfId="5037" xr:uid="{00000000-0005-0000-0000-00005B300000}"/>
    <cellStyle name="Normal 6 3 3 3 2 3 3 2" xfId="13710" xr:uid="{00000000-0005-0000-0000-00005C300000}"/>
    <cellStyle name="Normal 6 3 3 3 2 3 3 2 2" xfId="31063" xr:uid="{00000000-0005-0000-0000-00005D300000}"/>
    <cellStyle name="Normal 6 3 3 3 2 3 3 2 3" xfId="48409" xr:uid="{00000000-0005-0000-0000-00005E300000}"/>
    <cellStyle name="Normal 6 3 3 3 2 3 3 3" xfId="22390" xr:uid="{00000000-0005-0000-0000-00005F300000}"/>
    <cellStyle name="Normal 6 3 3 3 2 3 3 4" xfId="39736" xr:uid="{00000000-0005-0000-0000-000060300000}"/>
    <cellStyle name="Normal 6 3 3 3 2 3 4" xfId="10084" xr:uid="{00000000-0005-0000-0000-000061300000}"/>
    <cellStyle name="Normal 6 3 3 3 2 3 4 2" xfId="27437" xr:uid="{00000000-0005-0000-0000-000062300000}"/>
    <cellStyle name="Normal 6 3 3 3 2 3 4 3" xfId="44783" xr:uid="{00000000-0005-0000-0000-000063300000}"/>
    <cellStyle name="Normal 6 3 3 3 2 3 5" xfId="18764" xr:uid="{00000000-0005-0000-0000-000064300000}"/>
    <cellStyle name="Normal 6 3 3 3 2 3 6" xfId="36110" xr:uid="{00000000-0005-0000-0000-000065300000}"/>
    <cellStyle name="Normal 6 3 3 3 2 4" xfId="6458" xr:uid="{00000000-0005-0000-0000-000066300000}"/>
    <cellStyle name="Normal 6 3 3 3 2 4 2" xfId="15131" xr:uid="{00000000-0005-0000-0000-000067300000}"/>
    <cellStyle name="Normal 6 3 3 3 2 4 2 2" xfId="32484" xr:uid="{00000000-0005-0000-0000-000068300000}"/>
    <cellStyle name="Normal 6 3 3 3 2 4 2 3" xfId="49830" xr:uid="{00000000-0005-0000-0000-000069300000}"/>
    <cellStyle name="Normal 6 3 3 3 2 4 3" xfId="23811" xr:uid="{00000000-0005-0000-0000-00006A300000}"/>
    <cellStyle name="Normal 6 3 3 3 2 4 4" xfId="41157" xr:uid="{00000000-0005-0000-0000-00006B300000}"/>
    <cellStyle name="Normal 6 3 3 3 2 5" xfId="3224" xr:uid="{00000000-0005-0000-0000-00006C300000}"/>
    <cellStyle name="Normal 6 3 3 3 2 5 2" xfId="11897" xr:uid="{00000000-0005-0000-0000-00006D300000}"/>
    <cellStyle name="Normal 6 3 3 3 2 5 2 2" xfId="29250" xr:uid="{00000000-0005-0000-0000-00006E300000}"/>
    <cellStyle name="Normal 6 3 3 3 2 5 2 3" xfId="46596" xr:uid="{00000000-0005-0000-0000-00006F300000}"/>
    <cellStyle name="Normal 6 3 3 3 2 5 3" xfId="20577" xr:uid="{00000000-0005-0000-0000-000070300000}"/>
    <cellStyle name="Normal 6 3 3 3 2 5 4" xfId="37923" xr:uid="{00000000-0005-0000-0000-000071300000}"/>
    <cellStyle name="Normal 6 3 3 3 2 6" xfId="9349" xr:uid="{00000000-0005-0000-0000-000072300000}"/>
    <cellStyle name="Normal 6 3 3 3 2 6 2" xfId="26702" xr:uid="{00000000-0005-0000-0000-000073300000}"/>
    <cellStyle name="Normal 6 3 3 3 2 6 3" xfId="44048" xr:uid="{00000000-0005-0000-0000-000074300000}"/>
    <cellStyle name="Normal 6 3 3 3 2 7" xfId="18029" xr:uid="{00000000-0005-0000-0000-000075300000}"/>
    <cellStyle name="Normal 6 3 3 3 2 8" xfId="35375" xr:uid="{00000000-0005-0000-0000-000076300000}"/>
    <cellStyle name="Normal 6 3 3 3 3" xfId="921" xr:uid="{00000000-0005-0000-0000-000077300000}"/>
    <cellStyle name="Normal 6 3 3 3 3 2" xfId="2734" xr:uid="{00000000-0005-0000-0000-000078300000}"/>
    <cellStyle name="Normal 6 3 3 3 3 2 2" xfId="8516" xr:uid="{00000000-0005-0000-0000-000079300000}"/>
    <cellStyle name="Normal 6 3 3 3 3 2 2 2" xfId="17189" xr:uid="{00000000-0005-0000-0000-00007A300000}"/>
    <cellStyle name="Normal 6 3 3 3 3 2 2 2 2" xfId="34542" xr:uid="{00000000-0005-0000-0000-00007B300000}"/>
    <cellStyle name="Normal 6 3 3 3 3 2 2 2 3" xfId="51888" xr:uid="{00000000-0005-0000-0000-00007C300000}"/>
    <cellStyle name="Normal 6 3 3 3 3 2 2 3" xfId="25869" xr:uid="{00000000-0005-0000-0000-00007D300000}"/>
    <cellStyle name="Normal 6 3 3 3 3 2 2 4" xfId="43215" xr:uid="{00000000-0005-0000-0000-00007E300000}"/>
    <cellStyle name="Normal 6 3 3 3 3 2 3" xfId="4547" xr:uid="{00000000-0005-0000-0000-00007F300000}"/>
    <cellStyle name="Normal 6 3 3 3 3 2 3 2" xfId="13220" xr:uid="{00000000-0005-0000-0000-000080300000}"/>
    <cellStyle name="Normal 6 3 3 3 3 2 3 2 2" xfId="30573" xr:uid="{00000000-0005-0000-0000-000081300000}"/>
    <cellStyle name="Normal 6 3 3 3 3 2 3 2 3" xfId="47919" xr:uid="{00000000-0005-0000-0000-000082300000}"/>
    <cellStyle name="Normal 6 3 3 3 3 2 3 3" xfId="21900" xr:uid="{00000000-0005-0000-0000-000083300000}"/>
    <cellStyle name="Normal 6 3 3 3 3 2 3 4" xfId="39246" xr:uid="{00000000-0005-0000-0000-000084300000}"/>
    <cellStyle name="Normal 6 3 3 3 3 2 4" xfId="11407" xr:uid="{00000000-0005-0000-0000-000085300000}"/>
    <cellStyle name="Normal 6 3 3 3 3 2 4 2" xfId="28760" xr:uid="{00000000-0005-0000-0000-000086300000}"/>
    <cellStyle name="Normal 6 3 3 3 3 2 4 3" xfId="46106" xr:uid="{00000000-0005-0000-0000-000087300000}"/>
    <cellStyle name="Normal 6 3 3 3 3 2 5" xfId="20087" xr:uid="{00000000-0005-0000-0000-000088300000}"/>
    <cellStyle name="Normal 6 3 3 3 3 2 6" xfId="37433" xr:uid="{00000000-0005-0000-0000-000089300000}"/>
    <cellStyle name="Normal 6 3 3 3 3 3" xfId="1656" xr:uid="{00000000-0005-0000-0000-00008A300000}"/>
    <cellStyle name="Normal 6 3 3 3 3 3 2" xfId="7438" xr:uid="{00000000-0005-0000-0000-00008B300000}"/>
    <cellStyle name="Normal 6 3 3 3 3 3 2 2" xfId="16111" xr:uid="{00000000-0005-0000-0000-00008C300000}"/>
    <cellStyle name="Normal 6 3 3 3 3 3 2 2 2" xfId="33464" xr:uid="{00000000-0005-0000-0000-00008D300000}"/>
    <cellStyle name="Normal 6 3 3 3 3 3 2 2 3" xfId="50810" xr:uid="{00000000-0005-0000-0000-00008E300000}"/>
    <cellStyle name="Normal 6 3 3 3 3 3 2 3" xfId="24791" xr:uid="{00000000-0005-0000-0000-00008F300000}"/>
    <cellStyle name="Normal 6 3 3 3 3 3 2 4" xfId="42137" xr:uid="{00000000-0005-0000-0000-000090300000}"/>
    <cellStyle name="Normal 6 3 3 3 3 3 3" xfId="5282" xr:uid="{00000000-0005-0000-0000-000091300000}"/>
    <cellStyle name="Normal 6 3 3 3 3 3 3 2" xfId="13955" xr:uid="{00000000-0005-0000-0000-000092300000}"/>
    <cellStyle name="Normal 6 3 3 3 3 3 3 2 2" xfId="31308" xr:uid="{00000000-0005-0000-0000-000093300000}"/>
    <cellStyle name="Normal 6 3 3 3 3 3 3 2 3" xfId="48654" xr:uid="{00000000-0005-0000-0000-000094300000}"/>
    <cellStyle name="Normal 6 3 3 3 3 3 3 3" xfId="22635" xr:uid="{00000000-0005-0000-0000-000095300000}"/>
    <cellStyle name="Normal 6 3 3 3 3 3 3 4" xfId="39981" xr:uid="{00000000-0005-0000-0000-000096300000}"/>
    <cellStyle name="Normal 6 3 3 3 3 3 4" xfId="10329" xr:uid="{00000000-0005-0000-0000-000097300000}"/>
    <cellStyle name="Normal 6 3 3 3 3 3 4 2" xfId="27682" xr:uid="{00000000-0005-0000-0000-000098300000}"/>
    <cellStyle name="Normal 6 3 3 3 3 3 4 3" xfId="45028" xr:uid="{00000000-0005-0000-0000-000099300000}"/>
    <cellStyle name="Normal 6 3 3 3 3 3 5" xfId="19009" xr:uid="{00000000-0005-0000-0000-00009A300000}"/>
    <cellStyle name="Normal 6 3 3 3 3 3 6" xfId="36355" xr:uid="{00000000-0005-0000-0000-00009B300000}"/>
    <cellStyle name="Normal 6 3 3 3 3 4" xfId="6703" xr:uid="{00000000-0005-0000-0000-00009C300000}"/>
    <cellStyle name="Normal 6 3 3 3 3 4 2" xfId="15376" xr:uid="{00000000-0005-0000-0000-00009D300000}"/>
    <cellStyle name="Normal 6 3 3 3 3 4 2 2" xfId="32729" xr:uid="{00000000-0005-0000-0000-00009E300000}"/>
    <cellStyle name="Normal 6 3 3 3 3 4 2 3" xfId="50075" xr:uid="{00000000-0005-0000-0000-00009F300000}"/>
    <cellStyle name="Normal 6 3 3 3 3 4 3" xfId="24056" xr:uid="{00000000-0005-0000-0000-0000A0300000}"/>
    <cellStyle name="Normal 6 3 3 3 3 4 4" xfId="41402" xr:uid="{00000000-0005-0000-0000-0000A1300000}"/>
    <cellStyle name="Normal 6 3 3 3 3 5" xfId="3469" xr:uid="{00000000-0005-0000-0000-0000A2300000}"/>
    <cellStyle name="Normal 6 3 3 3 3 5 2" xfId="12142" xr:uid="{00000000-0005-0000-0000-0000A3300000}"/>
    <cellStyle name="Normal 6 3 3 3 3 5 2 2" xfId="29495" xr:uid="{00000000-0005-0000-0000-0000A4300000}"/>
    <cellStyle name="Normal 6 3 3 3 3 5 2 3" xfId="46841" xr:uid="{00000000-0005-0000-0000-0000A5300000}"/>
    <cellStyle name="Normal 6 3 3 3 3 5 3" xfId="20822" xr:uid="{00000000-0005-0000-0000-0000A6300000}"/>
    <cellStyle name="Normal 6 3 3 3 3 5 4" xfId="38168" xr:uid="{00000000-0005-0000-0000-0000A7300000}"/>
    <cellStyle name="Normal 6 3 3 3 3 6" xfId="9594" xr:uid="{00000000-0005-0000-0000-0000A8300000}"/>
    <cellStyle name="Normal 6 3 3 3 3 6 2" xfId="26947" xr:uid="{00000000-0005-0000-0000-0000A9300000}"/>
    <cellStyle name="Normal 6 3 3 3 3 6 3" xfId="44293" xr:uid="{00000000-0005-0000-0000-0000AA300000}"/>
    <cellStyle name="Normal 6 3 3 3 3 7" xfId="18274" xr:uid="{00000000-0005-0000-0000-0000AB300000}"/>
    <cellStyle name="Normal 6 3 3 3 3 8" xfId="35620" xr:uid="{00000000-0005-0000-0000-0000AC300000}"/>
    <cellStyle name="Normal 6 3 3 3 4" xfId="431" xr:uid="{00000000-0005-0000-0000-0000AD300000}"/>
    <cellStyle name="Normal 6 3 3 3 4 2" xfId="2244" xr:uid="{00000000-0005-0000-0000-0000AE300000}"/>
    <cellStyle name="Normal 6 3 3 3 4 2 2" xfId="8026" xr:uid="{00000000-0005-0000-0000-0000AF300000}"/>
    <cellStyle name="Normal 6 3 3 3 4 2 2 2" xfId="16699" xr:uid="{00000000-0005-0000-0000-0000B0300000}"/>
    <cellStyle name="Normal 6 3 3 3 4 2 2 2 2" xfId="34052" xr:uid="{00000000-0005-0000-0000-0000B1300000}"/>
    <cellStyle name="Normal 6 3 3 3 4 2 2 2 3" xfId="51398" xr:uid="{00000000-0005-0000-0000-0000B2300000}"/>
    <cellStyle name="Normal 6 3 3 3 4 2 2 3" xfId="25379" xr:uid="{00000000-0005-0000-0000-0000B3300000}"/>
    <cellStyle name="Normal 6 3 3 3 4 2 2 4" xfId="42725" xr:uid="{00000000-0005-0000-0000-0000B4300000}"/>
    <cellStyle name="Normal 6 3 3 3 4 2 3" xfId="5527" xr:uid="{00000000-0005-0000-0000-0000B5300000}"/>
    <cellStyle name="Normal 6 3 3 3 4 2 3 2" xfId="14200" xr:uid="{00000000-0005-0000-0000-0000B6300000}"/>
    <cellStyle name="Normal 6 3 3 3 4 2 3 2 2" xfId="31553" xr:uid="{00000000-0005-0000-0000-0000B7300000}"/>
    <cellStyle name="Normal 6 3 3 3 4 2 3 2 3" xfId="48899" xr:uid="{00000000-0005-0000-0000-0000B8300000}"/>
    <cellStyle name="Normal 6 3 3 3 4 2 3 3" xfId="22880" xr:uid="{00000000-0005-0000-0000-0000B9300000}"/>
    <cellStyle name="Normal 6 3 3 3 4 2 3 4" xfId="40226" xr:uid="{00000000-0005-0000-0000-0000BA300000}"/>
    <cellStyle name="Normal 6 3 3 3 4 2 4" xfId="10917" xr:uid="{00000000-0005-0000-0000-0000BB300000}"/>
    <cellStyle name="Normal 6 3 3 3 4 2 4 2" xfId="28270" xr:uid="{00000000-0005-0000-0000-0000BC300000}"/>
    <cellStyle name="Normal 6 3 3 3 4 2 4 3" xfId="45616" xr:uid="{00000000-0005-0000-0000-0000BD300000}"/>
    <cellStyle name="Normal 6 3 3 3 4 2 5" xfId="19597" xr:uid="{00000000-0005-0000-0000-0000BE300000}"/>
    <cellStyle name="Normal 6 3 3 3 4 2 6" xfId="36943" xr:uid="{00000000-0005-0000-0000-0000BF300000}"/>
    <cellStyle name="Normal 6 3 3 3 4 3" xfId="6213" xr:uid="{00000000-0005-0000-0000-0000C0300000}"/>
    <cellStyle name="Normal 6 3 3 3 4 3 2" xfId="14886" xr:uid="{00000000-0005-0000-0000-0000C1300000}"/>
    <cellStyle name="Normal 6 3 3 3 4 3 2 2" xfId="32239" xr:uid="{00000000-0005-0000-0000-0000C2300000}"/>
    <cellStyle name="Normal 6 3 3 3 4 3 2 3" xfId="49585" xr:uid="{00000000-0005-0000-0000-0000C3300000}"/>
    <cellStyle name="Normal 6 3 3 3 4 3 3" xfId="23566" xr:uid="{00000000-0005-0000-0000-0000C4300000}"/>
    <cellStyle name="Normal 6 3 3 3 4 3 4" xfId="40912" xr:uid="{00000000-0005-0000-0000-0000C5300000}"/>
    <cellStyle name="Normal 6 3 3 3 4 4" xfId="4057" xr:uid="{00000000-0005-0000-0000-0000C6300000}"/>
    <cellStyle name="Normal 6 3 3 3 4 4 2" xfId="12730" xr:uid="{00000000-0005-0000-0000-0000C7300000}"/>
    <cellStyle name="Normal 6 3 3 3 4 4 2 2" xfId="30083" xr:uid="{00000000-0005-0000-0000-0000C8300000}"/>
    <cellStyle name="Normal 6 3 3 3 4 4 2 3" xfId="47429" xr:uid="{00000000-0005-0000-0000-0000C9300000}"/>
    <cellStyle name="Normal 6 3 3 3 4 4 3" xfId="21410" xr:uid="{00000000-0005-0000-0000-0000CA300000}"/>
    <cellStyle name="Normal 6 3 3 3 4 4 4" xfId="38756" xr:uid="{00000000-0005-0000-0000-0000CB300000}"/>
    <cellStyle name="Normal 6 3 3 3 4 5" xfId="9104" xr:uid="{00000000-0005-0000-0000-0000CC300000}"/>
    <cellStyle name="Normal 6 3 3 3 4 5 2" xfId="26457" xr:uid="{00000000-0005-0000-0000-0000CD300000}"/>
    <cellStyle name="Normal 6 3 3 3 4 5 3" xfId="43803" xr:uid="{00000000-0005-0000-0000-0000CE300000}"/>
    <cellStyle name="Normal 6 3 3 3 4 6" xfId="17784" xr:uid="{00000000-0005-0000-0000-0000CF300000}"/>
    <cellStyle name="Normal 6 3 3 3 4 7" xfId="35130" xr:uid="{00000000-0005-0000-0000-0000D0300000}"/>
    <cellStyle name="Normal 6 3 3 3 5" xfId="1999" xr:uid="{00000000-0005-0000-0000-0000D1300000}"/>
    <cellStyle name="Normal 6 3 3 3 5 2" xfId="7781" xr:uid="{00000000-0005-0000-0000-0000D2300000}"/>
    <cellStyle name="Normal 6 3 3 3 5 2 2" xfId="16454" xr:uid="{00000000-0005-0000-0000-0000D3300000}"/>
    <cellStyle name="Normal 6 3 3 3 5 2 2 2" xfId="33807" xr:uid="{00000000-0005-0000-0000-0000D4300000}"/>
    <cellStyle name="Normal 6 3 3 3 5 2 2 3" xfId="51153" xr:uid="{00000000-0005-0000-0000-0000D5300000}"/>
    <cellStyle name="Normal 6 3 3 3 5 2 3" xfId="25134" xr:uid="{00000000-0005-0000-0000-0000D6300000}"/>
    <cellStyle name="Normal 6 3 3 3 5 2 4" xfId="42480" xr:uid="{00000000-0005-0000-0000-0000D7300000}"/>
    <cellStyle name="Normal 6 3 3 3 5 3" xfId="3812" xr:uid="{00000000-0005-0000-0000-0000D8300000}"/>
    <cellStyle name="Normal 6 3 3 3 5 3 2" xfId="12485" xr:uid="{00000000-0005-0000-0000-0000D9300000}"/>
    <cellStyle name="Normal 6 3 3 3 5 3 2 2" xfId="29838" xr:uid="{00000000-0005-0000-0000-0000DA300000}"/>
    <cellStyle name="Normal 6 3 3 3 5 3 2 3" xfId="47184" xr:uid="{00000000-0005-0000-0000-0000DB300000}"/>
    <cellStyle name="Normal 6 3 3 3 5 3 3" xfId="21165" xr:uid="{00000000-0005-0000-0000-0000DC300000}"/>
    <cellStyle name="Normal 6 3 3 3 5 3 4" xfId="38511" xr:uid="{00000000-0005-0000-0000-0000DD300000}"/>
    <cellStyle name="Normal 6 3 3 3 5 4" xfId="10672" xr:uid="{00000000-0005-0000-0000-0000DE300000}"/>
    <cellStyle name="Normal 6 3 3 3 5 4 2" xfId="28025" xr:uid="{00000000-0005-0000-0000-0000DF300000}"/>
    <cellStyle name="Normal 6 3 3 3 5 4 3" xfId="45371" xr:uid="{00000000-0005-0000-0000-0000E0300000}"/>
    <cellStyle name="Normal 6 3 3 3 5 5" xfId="19352" xr:uid="{00000000-0005-0000-0000-0000E1300000}"/>
    <cellStyle name="Normal 6 3 3 3 5 6" xfId="36698" xr:uid="{00000000-0005-0000-0000-0000E2300000}"/>
    <cellStyle name="Normal 6 3 3 3 6" xfId="1166" xr:uid="{00000000-0005-0000-0000-0000E3300000}"/>
    <cellStyle name="Normal 6 3 3 3 6 2" xfId="6948" xr:uid="{00000000-0005-0000-0000-0000E4300000}"/>
    <cellStyle name="Normal 6 3 3 3 6 2 2" xfId="15621" xr:uid="{00000000-0005-0000-0000-0000E5300000}"/>
    <cellStyle name="Normal 6 3 3 3 6 2 2 2" xfId="32974" xr:uid="{00000000-0005-0000-0000-0000E6300000}"/>
    <cellStyle name="Normal 6 3 3 3 6 2 2 3" xfId="50320" xr:uid="{00000000-0005-0000-0000-0000E7300000}"/>
    <cellStyle name="Normal 6 3 3 3 6 2 3" xfId="24301" xr:uid="{00000000-0005-0000-0000-0000E8300000}"/>
    <cellStyle name="Normal 6 3 3 3 6 2 4" xfId="41647" xr:uid="{00000000-0005-0000-0000-0000E9300000}"/>
    <cellStyle name="Normal 6 3 3 3 6 3" xfId="4792" xr:uid="{00000000-0005-0000-0000-0000EA300000}"/>
    <cellStyle name="Normal 6 3 3 3 6 3 2" xfId="13465" xr:uid="{00000000-0005-0000-0000-0000EB300000}"/>
    <cellStyle name="Normal 6 3 3 3 6 3 2 2" xfId="30818" xr:uid="{00000000-0005-0000-0000-0000EC300000}"/>
    <cellStyle name="Normal 6 3 3 3 6 3 2 3" xfId="48164" xr:uid="{00000000-0005-0000-0000-0000ED300000}"/>
    <cellStyle name="Normal 6 3 3 3 6 3 3" xfId="22145" xr:uid="{00000000-0005-0000-0000-0000EE300000}"/>
    <cellStyle name="Normal 6 3 3 3 6 3 4" xfId="39491" xr:uid="{00000000-0005-0000-0000-0000EF300000}"/>
    <cellStyle name="Normal 6 3 3 3 6 4" xfId="9839" xr:uid="{00000000-0005-0000-0000-0000F0300000}"/>
    <cellStyle name="Normal 6 3 3 3 6 4 2" xfId="27192" xr:uid="{00000000-0005-0000-0000-0000F1300000}"/>
    <cellStyle name="Normal 6 3 3 3 6 4 3" xfId="44538" xr:uid="{00000000-0005-0000-0000-0000F2300000}"/>
    <cellStyle name="Normal 6 3 3 3 6 5" xfId="18519" xr:uid="{00000000-0005-0000-0000-0000F3300000}"/>
    <cellStyle name="Normal 6 3 3 3 6 6" xfId="35865" xr:uid="{00000000-0005-0000-0000-0000F4300000}"/>
    <cellStyle name="Normal 6 3 3 3 7" xfId="5968" xr:uid="{00000000-0005-0000-0000-0000F5300000}"/>
    <cellStyle name="Normal 6 3 3 3 7 2" xfId="14641" xr:uid="{00000000-0005-0000-0000-0000F6300000}"/>
    <cellStyle name="Normal 6 3 3 3 7 2 2" xfId="31994" xr:uid="{00000000-0005-0000-0000-0000F7300000}"/>
    <cellStyle name="Normal 6 3 3 3 7 2 3" xfId="49340" xr:uid="{00000000-0005-0000-0000-0000F8300000}"/>
    <cellStyle name="Normal 6 3 3 3 7 3" xfId="23321" xr:uid="{00000000-0005-0000-0000-0000F9300000}"/>
    <cellStyle name="Normal 6 3 3 3 7 4" xfId="40667" xr:uid="{00000000-0005-0000-0000-0000FA300000}"/>
    <cellStyle name="Normal 6 3 3 3 8" xfId="2979" xr:uid="{00000000-0005-0000-0000-0000FB300000}"/>
    <cellStyle name="Normal 6 3 3 3 8 2" xfId="11652" xr:uid="{00000000-0005-0000-0000-0000FC300000}"/>
    <cellStyle name="Normal 6 3 3 3 8 2 2" xfId="29005" xr:uid="{00000000-0005-0000-0000-0000FD300000}"/>
    <cellStyle name="Normal 6 3 3 3 8 2 3" xfId="46351" xr:uid="{00000000-0005-0000-0000-0000FE300000}"/>
    <cellStyle name="Normal 6 3 3 3 8 3" xfId="20332" xr:uid="{00000000-0005-0000-0000-0000FF300000}"/>
    <cellStyle name="Normal 6 3 3 3 8 4" xfId="37678" xr:uid="{00000000-0005-0000-0000-000000310000}"/>
    <cellStyle name="Normal 6 3 3 3 9" xfId="8859" xr:uid="{00000000-0005-0000-0000-000001310000}"/>
    <cellStyle name="Normal 6 3 3 3 9 2" xfId="26212" xr:uid="{00000000-0005-0000-0000-000002310000}"/>
    <cellStyle name="Normal 6 3 3 3 9 3" xfId="43558" xr:uid="{00000000-0005-0000-0000-000003310000}"/>
    <cellStyle name="Normal 6 3 3 4" xfId="284" xr:uid="{00000000-0005-0000-0000-000004310000}"/>
    <cellStyle name="Normal 6 3 3 4 10" xfId="34983" xr:uid="{00000000-0005-0000-0000-000005310000}"/>
    <cellStyle name="Normal 6 3 3 4 2" xfId="1019" xr:uid="{00000000-0005-0000-0000-000006310000}"/>
    <cellStyle name="Normal 6 3 3 4 2 2" xfId="2832" xr:uid="{00000000-0005-0000-0000-000007310000}"/>
    <cellStyle name="Normal 6 3 3 4 2 2 2" xfId="8614" xr:uid="{00000000-0005-0000-0000-000008310000}"/>
    <cellStyle name="Normal 6 3 3 4 2 2 2 2" xfId="17287" xr:uid="{00000000-0005-0000-0000-000009310000}"/>
    <cellStyle name="Normal 6 3 3 4 2 2 2 2 2" xfId="34640" xr:uid="{00000000-0005-0000-0000-00000A310000}"/>
    <cellStyle name="Normal 6 3 3 4 2 2 2 2 3" xfId="51986" xr:uid="{00000000-0005-0000-0000-00000B310000}"/>
    <cellStyle name="Normal 6 3 3 4 2 2 2 3" xfId="25967" xr:uid="{00000000-0005-0000-0000-00000C310000}"/>
    <cellStyle name="Normal 6 3 3 4 2 2 2 4" xfId="43313" xr:uid="{00000000-0005-0000-0000-00000D310000}"/>
    <cellStyle name="Normal 6 3 3 4 2 2 3" xfId="4645" xr:uid="{00000000-0005-0000-0000-00000E310000}"/>
    <cellStyle name="Normal 6 3 3 4 2 2 3 2" xfId="13318" xr:uid="{00000000-0005-0000-0000-00000F310000}"/>
    <cellStyle name="Normal 6 3 3 4 2 2 3 2 2" xfId="30671" xr:uid="{00000000-0005-0000-0000-000010310000}"/>
    <cellStyle name="Normal 6 3 3 4 2 2 3 2 3" xfId="48017" xr:uid="{00000000-0005-0000-0000-000011310000}"/>
    <cellStyle name="Normal 6 3 3 4 2 2 3 3" xfId="21998" xr:uid="{00000000-0005-0000-0000-000012310000}"/>
    <cellStyle name="Normal 6 3 3 4 2 2 3 4" xfId="39344" xr:uid="{00000000-0005-0000-0000-000013310000}"/>
    <cellStyle name="Normal 6 3 3 4 2 2 4" xfId="11505" xr:uid="{00000000-0005-0000-0000-000014310000}"/>
    <cellStyle name="Normal 6 3 3 4 2 2 4 2" xfId="28858" xr:uid="{00000000-0005-0000-0000-000015310000}"/>
    <cellStyle name="Normal 6 3 3 4 2 2 4 3" xfId="46204" xr:uid="{00000000-0005-0000-0000-000016310000}"/>
    <cellStyle name="Normal 6 3 3 4 2 2 5" xfId="20185" xr:uid="{00000000-0005-0000-0000-000017310000}"/>
    <cellStyle name="Normal 6 3 3 4 2 2 6" xfId="37531" xr:uid="{00000000-0005-0000-0000-000018310000}"/>
    <cellStyle name="Normal 6 3 3 4 2 3" xfId="1754" xr:uid="{00000000-0005-0000-0000-000019310000}"/>
    <cellStyle name="Normal 6 3 3 4 2 3 2" xfId="7536" xr:uid="{00000000-0005-0000-0000-00001A310000}"/>
    <cellStyle name="Normal 6 3 3 4 2 3 2 2" xfId="16209" xr:uid="{00000000-0005-0000-0000-00001B310000}"/>
    <cellStyle name="Normal 6 3 3 4 2 3 2 2 2" xfId="33562" xr:uid="{00000000-0005-0000-0000-00001C310000}"/>
    <cellStyle name="Normal 6 3 3 4 2 3 2 2 3" xfId="50908" xr:uid="{00000000-0005-0000-0000-00001D310000}"/>
    <cellStyle name="Normal 6 3 3 4 2 3 2 3" xfId="24889" xr:uid="{00000000-0005-0000-0000-00001E310000}"/>
    <cellStyle name="Normal 6 3 3 4 2 3 2 4" xfId="42235" xr:uid="{00000000-0005-0000-0000-00001F310000}"/>
    <cellStyle name="Normal 6 3 3 4 2 3 3" xfId="5380" xr:uid="{00000000-0005-0000-0000-000020310000}"/>
    <cellStyle name="Normal 6 3 3 4 2 3 3 2" xfId="14053" xr:uid="{00000000-0005-0000-0000-000021310000}"/>
    <cellStyle name="Normal 6 3 3 4 2 3 3 2 2" xfId="31406" xr:uid="{00000000-0005-0000-0000-000022310000}"/>
    <cellStyle name="Normal 6 3 3 4 2 3 3 2 3" xfId="48752" xr:uid="{00000000-0005-0000-0000-000023310000}"/>
    <cellStyle name="Normal 6 3 3 4 2 3 3 3" xfId="22733" xr:uid="{00000000-0005-0000-0000-000024310000}"/>
    <cellStyle name="Normal 6 3 3 4 2 3 3 4" xfId="40079" xr:uid="{00000000-0005-0000-0000-000025310000}"/>
    <cellStyle name="Normal 6 3 3 4 2 3 4" xfId="10427" xr:uid="{00000000-0005-0000-0000-000026310000}"/>
    <cellStyle name="Normal 6 3 3 4 2 3 4 2" xfId="27780" xr:uid="{00000000-0005-0000-0000-000027310000}"/>
    <cellStyle name="Normal 6 3 3 4 2 3 4 3" xfId="45126" xr:uid="{00000000-0005-0000-0000-000028310000}"/>
    <cellStyle name="Normal 6 3 3 4 2 3 5" xfId="19107" xr:uid="{00000000-0005-0000-0000-000029310000}"/>
    <cellStyle name="Normal 6 3 3 4 2 3 6" xfId="36453" xr:uid="{00000000-0005-0000-0000-00002A310000}"/>
    <cellStyle name="Normal 6 3 3 4 2 4" xfId="6801" xr:uid="{00000000-0005-0000-0000-00002B310000}"/>
    <cellStyle name="Normal 6 3 3 4 2 4 2" xfId="15474" xr:uid="{00000000-0005-0000-0000-00002C310000}"/>
    <cellStyle name="Normal 6 3 3 4 2 4 2 2" xfId="32827" xr:uid="{00000000-0005-0000-0000-00002D310000}"/>
    <cellStyle name="Normal 6 3 3 4 2 4 2 3" xfId="50173" xr:uid="{00000000-0005-0000-0000-00002E310000}"/>
    <cellStyle name="Normal 6 3 3 4 2 4 3" xfId="24154" xr:uid="{00000000-0005-0000-0000-00002F310000}"/>
    <cellStyle name="Normal 6 3 3 4 2 4 4" xfId="41500" xr:uid="{00000000-0005-0000-0000-000030310000}"/>
    <cellStyle name="Normal 6 3 3 4 2 5" xfId="3567" xr:uid="{00000000-0005-0000-0000-000031310000}"/>
    <cellStyle name="Normal 6 3 3 4 2 5 2" xfId="12240" xr:uid="{00000000-0005-0000-0000-000032310000}"/>
    <cellStyle name="Normal 6 3 3 4 2 5 2 2" xfId="29593" xr:uid="{00000000-0005-0000-0000-000033310000}"/>
    <cellStyle name="Normal 6 3 3 4 2 5 2 3" xfId="46939" xr:uid="{00000000-0005-0000-0000-000034310000}"/>
    <cellStyle name="Normal 6 3 3 4 2 5 3" xfId="20920" xr:uid="{00000000-0005-0000-0000-000035310000}"/>
    <cellStyle name="Normal 6 3 3 4 2 5 4" xfId="38266" xr:uid="{00000000-0005-0000-0000-000036310000}"/>
    <cellStyle name="Normal 6 3 3 4 2 6" xfId="9692" xr:uid="{00000000-0005-0000-0000-000037310000}"/>
    <cellStyle name="Normal 6 3 3 4 2 6 2" xfId="27045" xr:uid="{00000000-0005-0000-0000-000038310000}"/>
    <cellStyle name="Normal 6 3 3 4 2 6 3" xfId="44391" xr:uid="{00000000-0005-0000-0000-000039310000}"/>
    <cellStyle name="Normal 6 3 3 4 2 7" xfId="18372" xr:uid="{00000000-0005-0000-0000-00003A310000}"/>
    <cellStyle name="Normal 6 3 3 4 2 8" xfId="35718" xr:uid="{00000000-0005-0000-0000-00003B310000}"/>
    <cellStyle name="Normal 6 3 3 4 3" xfId="529" xr:uid="{00000000-0005-0000-0000-00003C310000}"/>
    <cellStyle name="Normal 6 3 3 4 3 2" xfId="2342" xr:uid="{00000000-0005-0000-0000-00003D310000}"/>
    <cellStyle name="Normal 6 3 3 4 3 2 2" xfId="8124" xr:uid="{00000000-0005-0000-0000-00003E310000}"/>
    <cellStyle name="Normal 6 3 3 4 3 2 2 2" xfId="16797" xr:uid="{00000000-0005-0000-0000-00003F310000}"/>
    <cellStyle name="Normal 6 3 3 4 3 2 2 2 2" xfId="34150" xr:uid="{00000000-0005-0000-0000-000040310000}"/>
    <cellStyle name="Normal 6 3 3 4 3 2 2 2 3" xfId="51496" xr:uid="{00000000-0005-0000-0000-000041310000}"/>
    <cellStyle name="Normal 6 3 3 4 3 2 2 3" xfId="25477" xr:uid="{00000000-0005-0000-0000-000042310000}"/>
    <cellStyle name="Normal 6 3 3 4 3 2 2 4" xfId="42823" xr:uid="{00000000-0005-0000-0000-000043310000}"/>
    <cellStyle name="Normal 6 3 3 4 3 2 3" xfId="5625" xr:uid="{00000000-0005-0000-0000-000044310000}"/>
    <cellStyle name="Normal 6 3 3 4 3 2 3 2" xfId="14298" xr:uid="{00000000-0005-0000-0000-000045310000}"/>
    <cellStyle name="Normal 6 3 3 4 3 2 3 2 2" xfId="31651" xr:uid="{00000000-0005-0000-0000-000046310000}"/>
    <cellStyle name="Normal 6 3 3 4 3 2 3 2 3" xfId="48997" xr:uid="{00000000-0005-0000-0000-000047310000}"/>
    <cellStyle name="Normal 6 3 3 4 3 2 3 3" xfId="22978" xr:uid="{00000000-0005-0000-0000-000048310000}"/>
    <cellStyle name="Normal 6 3 3 4 3 2 3 4" xfId="40324" xr:uid="{00000000-0005-0000-0000-000049310000}"/>
    <cellStyle name="Normal 6 3 3 4 3 2 4" xfId="11015" xr:uid="{00000000-0005-0000-0000-00004A310000}"/>
    <cellStyle name="Normal 6 3 3 4 3 2 4 2" xfId="28368" xr:uid="{00000000-0005-0000-0000-00004B310000}"/>
    <cellStyle name="Normal 6 3 3 4 3 2 4 3" xfId="45714" xr:uid="{00000000-0005-0000-0000-00004C310000}"/>
    <cellStyle name="Normal 6 3 3 4 3 2 5" xfId="19695" xr:uid="{00000000-0005-0000-0000-00004D310000}"/>
    <cellStyle name="Normal 6 3 3 4 3 2 6" xfId="37041" xr:uid="{00000000-0005-0000-0000-00004E310000}"/>
    <cellStyle name="Normal 6 3 3 4 3 3" xfId="6311" xr:uid="{00000000-0005-0000-0000-00004F310000}"/>
    <cellStyle name="Normal 6 3 3 4 3 3 2" xfId="14984" xr:uid="{00000000-0005-0000-0000-000050310000}"/>
    <cellStyle name="Normal 6 3 3 4 3 3 2 2" xfId="32337" xr:uid="{00000000-0005-0000-0000-000051310000}"/>
    <cellStyle name="Normal 6 3 3 4 3 3 2 3" xfId="49683" xr:uid="{00000000-0005-0000-0000-000052310000}"/>
    <cellStyle name="Normal 6 3 3 4 3 3 3" xfId="23664" xr:uid="{00000000-0005-0000-0000-000053310000}"/>
    <cellStyle name="Normal 6 3 3 4 3 3 4" xfId="41010" xr:uid="{00000000-0005-0000-0000-000054310000}"/>
    <cellStyle name="Normal 6 3 3 4 3 4" xfId="4155" xr:uid="{00000000-0005-0000-0000-000055310000}"/>
    <cellStyle name="Normal 6 3 3 4 3 4 2" xfId="12828" xr:uid="{00000000-0005-0000-0000-000056310000}"/>
    <cellStyle name="Normal 6 3 3 4 3 4 2 2" xfId="30181" xr:uid="{00000000-0005-0000-0000-000057310000}"/>
    <cellStyle name="Normal 6 3 3 4 3 4 2 3" xfId="47527" xr:uid="{00000000-0005-0000-0000-000058310000}"/>
    <cellStyle name="Normal 6 3 3 4 3 4 3" xfId="21508" xr:uid="{00000000-0005-0000-0000-000059310000}"/>
    <cellStyle name="Normal 6 3 3 4 3 4 4" xfId="38854" xr:uid="{00000000-0005-0000-0000-00005A310000}"/>
    <cellStyle name="Normal 6 3 3 4 3 5" xfId="9202" xr:uid="{00000000-0005-0000-0000-00005B310000}"/>
    <cellStyle name="Normal 6 3 3 4 3 5 2" xfId="26555" xr:uid="{00000000-0005-0000-0000-00005C310000}"/>
    <cellStyle name="Normal 6 3 3 4 3 5 3" xfId="43901" xr:uid="{00000000-0005-0000-0000-00005D310000}"/>
    <cellStyle name="Normal 6 3 3 4 3 6" xfId="17882" xr:uid="{00000000-0005-0000-0000-00005E310000}"/>
    <cellStyle name="Normal 6 3 3 4 3 7" xfId="35228" xr:uid="{00000000-0005-0000-0000-00005F310000}"/>
    <cellStyle name="Normal 6 3 3 4 4" xfId="2097" xr:uid="{00000000-0005-0000-0000-000060310000}"/>
    <cellStyle name="Normal 6 3 3 4 4 2" xfId="7879" xr:uid="{00000000-0005-0000-0000-000061310000}"/>
    <cellStyle name="Normal 6 3 3 4 4 2 2" xfId="16552" xr:uid="{00000000-0005-0000-0000-000062310000}"/>
    <cellStyle name="Normal 6 3 3 4 4 2 2 2" xfId="33905" xr:uid="{00000000-0005-0000-0000-000063310000}"/>
    <cellStyle name="Normal 6 3 3 4 4 2 2 3" xfId="51251" xr:uid="{00000000-0005-0000-0000-000064310000}"/>
    <cellStyle name="Normal 6 3 3 4 4 2 3" xfId="25232" xr:uid="{00000000-0005-0000-0000-000065310000}"/>
    <cellStyle name="Normal 6 3 3 4 4 2 4" xfId="42578" xr:uid="{00000000-0005-0000-0000-000066310000}"/>
    <cellStyle name="Normal 6 3 3 4 4 3" xfId="3910" xr:uid="{00000000-0005-0000-0000-000067310000}"/>
    <cellStyle name="Normal 6 3 3 4 4 3 2" xfId="12583" xr:uid="{00000000-0005-0000-0000-000068310000}"/>
    <cellStyle name="Normal 6 3 3 4 4 3 2 2" xfId="29936" xr:uid="{00000000-0005-0000-0000-000069310000}"/>
    <cellStyle name="Normal 6 3 3 4 4 3 2 3" xfId="47282" xr:uid="{00000000-0005-0000-0000-00006A310000}"/>
    <cellStyle name="Normal 6 3 3 4 4 3 3" xfId="21263" xr:uid="{00000000-0005-0000-0000-00006B310000}"/>
    <cellStyle name="Normal 6 3 3 4 4 3 4" xfId="38609" xr:uid="{00000000-0005-0000-0000-00006C310000}"/>
    <cellStyle name="Normal 6 3 3 4 4 4" xfId="10770" xr:uid="{00000000-0005-0000-0000-00006D310000}"/>
    <cellStyle name="Normal 6 3 3 4 4 4 2" xfId="28123" xr:uid="{00000000-0005-0000-0000-00006E310000}"/>
    <cellStyle name="Normal 6 3 3 4 4 4 3" xfId="45469" xr:uid="{00000000-0005-0000-0000-00006F310000}"/>
    <cellStyle name="Normal 6 3 3 4 4 5" xfId="19450" xr:uid="{00000000-0005-0000-0000-000070310000}"/>
    <cellStyle name="Normal 6 3 3 4 4 6" xfId="36796" xr:uid="{00000000-0005-0000-0000-000071310000}"/>
    <cellStyle name="Normal 6 3 3 4 5" xfId="1264" xr:uid="{00000000-0005-0000-0000-000072310000}"/>
    <cellStyle name="Normal 6 3 3 4 5 2" xfId="7046" xr:uid="{00000000-0005-0000-0000-000073310000}"/>
    <cellStyle name="Normal 6 3 3 4 5 2 2" xfId="15719" xr:uid="{00000000-0005-0000-0000-000074310000}"/>
    <cellStyle name="Normal 6 3 3 4 5 2 2 2" xfId="33072" xr:uid="{00000000-0005-0000-0000-000075310000}"/>
    <cellStyle name="Normal 6 3 3 4 5 2 2 3" xfId="50418" xr:uid="{00000000-0005-0000-0000-000076310000}"/>
    <cellStyle name="Normal 6 3 3 4 5 2 3" xfId="24399" xr:uid="{00000000-0005-0000-0000-000077310000}"/>
    <cellStyle name="Normal 6 3 3 4 5 2 4" xfId="41745" xr:uid="{00000000-0005-0000-0000-000078310000}"/>
    <cellStyle name="Normal 6 3 3 4 5 3" xfId="4890" xr:uid="{00000000-0005-0000-0000-000079310000}"/>
    <cellStyle name="Normal 6 3 3 4 5 3 2" xfId="13563" xr:uid="{00000000-0005-0000-0000-00007A310000}"/>
    <cellStyle name="Normal 6 3 3 4 5 3 2 2" xfId="30916" xr:uid="{00000000-0005-0000-0000-00007B310000}"/>
    <cellStyle name="Normal 6 3 3 4 5 3 2 3" xfId="48262" xr:uid="{00000000-0005-0000-0000-00007C310000}"/>
    <cellStyle name="Normal 6 3 3 4 5 3 3" xfId="22243" xr:uid="{00000000-0005-0000-0000-00007D310000}"/>
    <cellStyle name="Normal 6 3 3 4 5 3 4" xfId="39589" xr:uid="{00000000-0005-0000-0000-00007E310000}"/>
    <cellStyle name="Normal 6 3 3 4 5 4" xfId="9937" xr:uid="{00000000-0005-0000-0000-00007F310000}"/>
    <cellStyle name="Normal 6 3 3 4 5 4 2" xfId="27290" xr:uid="{00000000-0005-0000-0000-000080310000}"/>
    <cellStyle name="Normal 6 3 3 4 5 4 3" xfId="44636" xr:uid="{00000000-0005-0000-0000-000081310000}"/>
    <cellStyle name="Normal 6 3 3 4 5 5" xfId="18617" xr:uid="{00000000-0005-0000-0000-000082310000}"/>
    <cellStyle name="Normal 6 3 3 4 5 6" xfId="35963" xr:uid="{00000000-0005-0000-0000-000083310000}"/>
    <cellStyle name="Normal 6 3 3 4 6" xfId="6066" xr:uid="{00000000-0005-0000-0000-000084310000}"/>
    <cellStyle name="Normal 6 3 3 4 6 2" xfId="14739" xr:uid="{00000000-0005-0000-0000-000085310000}"/>
    <cellStyle name="Normal 6 3 3 4 6 2 2" xfId="32092" xr:uid="{00000000-0005-0000-0000-000086310000}"/>
    <cellStyle name="Normal 6 3 3 4 6 2 3" xfId="49438" xr:uid="{00000000-0005-0000-0000-000087310000}"/>
    <cellStyle name="Normal 6 3 3 4 6 3" xfId="23419" xr:uid="{00000000-0005-0000-0000-000088310000}"/>
    <cellStyle name="Normal 6 3 3 4 6 4" xfId="40765" xr:uid="{00000000-0005-0000-0000-000089310000}"/>
    <cellStyle name="Normal 6 3 3 4 7" xfId="3077" xr:uid="{00000000-0005-0000-0000-00008A310000}"/>
    <cellStyle name="Normal 6 3 3 4 7 2" xfId="11750" xr:uid="{00000000-0005-0000-0000-00008B310000}"/>
    <cellStyle name="Normal 6 3 3 4 7 2 2" xfId="29103" xr:uid="{00000000-0005-0000-0000-00008C310000}"/>
    <cellStyle name="Normal 6 3 3 4 7 2 3" xfId="46449" xr:uid="{00000000-0005-0000-0000-00008D310000}"/>
    <cellStyle name="Normal 6 3 3 4 7 3" xfId="20430" xr:uid="{00000000-0005-0000-0000-00008E310000}"/>
    <cellStyle name="Normal 6 3 3 4 7 4" xfId="37776" xr:uid="{00000000-0005-0000-0000-00008F310000}"/>
    <cellStyle name="Normal 6 3 3 4 8" xfId="8957" xr:uid="{00000000-0005-0000-0000-000090310000}"/>
    <cellStyle name="Normal 6 3 3 4 8 2" xfId="26310" xr:uid="{00000000-0005-0000-0000-000091310000}"/>
    <cellStyle name="Normal 6 3 3 4 8 3" xfId="43656" xr:uid="{00000000-0005-0000-0000-000092310000}"/>
    <cellStyle name="Normal 6 3 3 4 9" xfId="17637" xr:uid="{00000000-0005-0000-0000-000093310000}"/>
    <cellStyle name="Normal 6 3 3 5" xfId="137" xr:uid="{00000000-0005-0000-0000-000094310000}"/>
    <cellStyle name="Normal 6 3 3 5 10" xfId="34836" xr:uid="{00000000-0005-0000-0000-000095310000}"/>
    <cellStyle name="Normal 6 3 3 5 2" xfId="872" xr:uid="{00000000-0005-0000-0000-000096310000}"/>
    <cellStyle name="Normal 6 3 3 5 2 2" xfId="2685" xr:uid="{00000000-0005-0000-0000-000097310000}"/>
    <cellStyle name="Normal 6 3 3 5 2 2 2" xfId="8467" xr:uid="{00000000-0005-0000-0000-000098310000}"/>
    <cellStyle name="Normal 6 3 3 5 2 2 2 2" xfId="17140" xr:uid="{00000000-0005-0000-0000-000099310000}"/>
    <cellStyle name="Normal 6 3 3 5 2 2 2 2 2" xfId="34493" xr:uid="{00000000-0005-0000-0000-00009A310000}"/>
    <cellStyle name="Normal 6 3 3 5 2 2 2 2 3" xfId="51839" xr:uid="{00000000-0005-0000-0000-00009B310000}"/>
    <cellStyle name="Normal 6 3 3 5 2 2 2 3" xfId="25820" xr:uid="{00000000-0005-0000-0000-00009C310000}"/>
    <cellStyle name="Normal 6 3 3 5 2 2 2 4" xfId="43166" xr:uid="{00000000-0005-0000-0000-00009D310000}"/>
    <cellStyle name="Normal 6 3 3 5 2 2 3" xfId="4498" xr:uid="{00000000-0005-0000-0000-00009E310000}"/>
    <cellStyle name="Normal 6 3 3 5 2 2 3 2" xfId="13171" xr:uid="{00000000-0005-0000-0000-00009F310000}"/>
    <cellStyle name="Normal 6 3 3 5 2 2 3 2 2" xfId="30524" xr:uid="{00000000-0005-0000-0000-0000A0310000}"/>
    <cellStyle name="Normal 6 3 3 5 2 2 3 2 3" xfId="47870" xr:uid="{00000000-0005-0000-0000-0000A1310000}"/>
    <cellStyle name="Normal 6 3 3 5 2 2 3 3" xfId="21851" xr:uid="{00000000-0005-0000-0000-0000A2310000}"/>
    <cellStyle name="Normal 6 3 3 5 2 2 3 4" xfId="39197" xr:uid="{00000000-0005-0000-0000-0000A3310000}"/>
    <cellStyle name="Normal 6 3 3 5 2 2 4" xfId="11358" xr:uid="{00000000-0005-0000-0000-0000A4310000}"/>
    <cellStyle name="Normal 6 3 3 5 2 2 4 2" xfId="28711" xr:uid="{00000000-0005-0000-0000-0000A5310000}"/>
    <cellStyle name="Normal 6 3 3 5 2 2 4 3" xfId="46057" xr:uid="{00000000-0005-0000-0000-0000A6310000}"/>
    <cellStyle name="Normal 6 3 3 5 2 2 5" xfId="20038" xr:uid="{00000000-0005-0000-0000-0000A7310000}"/>
    <cellStyle name="Normal 6 3 3 5 2 2 6" xfId="37384" xr:uid="{00000000-0005-0000-0000-0000A8310000}"/>
    <cellStyle name="Normal 6 3 3 5 2 3" xfId="1607" xr:uid="{00000000-0005-0000-0000-0000A9310000}"/>
    <cellStyle name="Normal 6 3 3 5 2 3 2" xfId="7389" xr:uid="{00000000-0005-0000-0000-0000AA310000}"/>
    <cellStyle name="Normal 6 3 3 5 2 3 2 2" xfId="16062" xr:uid="{00000000-0005-0000-0000-0000AB310000}"/>
    <cellStyle name="Normal 6 3 3 5 2 3 2 2 2" xfId="33415" xr:uid="{00000000-0005-0000-0000-0000AC310000}"/>
    <cellStyle name="Normal 6 3 3 5 2 3 2 2 3" xfId="50761" xr:uid="{00000000-0005-0000-0000-0000AD310000}"/>
    <cellStyle name="Normal 6 3 3 5 2 3 2 3" xfId="24742" xr:uid="{00000000-0005-0000-0000-0000AE310000}"/>
    <cellStyle name="Normal 6 3 3 5 2 3 2 4" xfId="42088" xr:uid="{00000000-0005-0000-0000-0000AF310000}"/>
    <cellStyle name="Normal 6 3 3 5 2 3 3" xfId="5233" xr:uid="{00000000-0005-0000-0000-0000B0310000}"/>
    <cellStyle name="Normal 6 3 3 5 2 3 3 2" xfId="13906" xr:uid="{00000000-0005-0000-0000-0000B1310000}"/>
    <cellStyle name="Normal 6 3 3 5 2 3 3 2 2" xfId="31259" xr:uid="{00000000-0005-0000-0000-0000B2310000}"/>
    <cellStyle name="Normal 6 3 3 5 2 3 3 2 3" xfId="48605" xr:uid="{00000000-0005-0000-0000-0000B3310000}"/>
    <cellStyle name="Normal 6 3 3 5 2 3 3 3" xfId="22586" xr:uid="{00000000-0005-0000-0000-0000B4310000}"/>
    <cellStyle name="Normal 6 3 3 5 2 3 3 4" xfId="39932" xr:uid="{00000000-0005-0000-0000-0000B5310000}"/>
    <cellStyle name="Normal 6 3 3 5 2 3 4" xfId="10280" xr:uid="{00000000-0005-0000-0000-0000B6310000}"/>
    <cellStyle name="Normal 6 3 3 5 2 3 4 2" xfId="27633" xr:uid="{00000000-0005-0000-0000-0000B7310000}"/>
    <cellStyle name="Normal 6 3 3 5 2 3 4 3" xfId="44979" xr:uid="{00000000-0005-0000-0000-0000B8310000}"/>
    <cellStyle name="Normal 6 3 3 5 2 3 5" xfId="18960" xr:uid="{00000000-0005-0000-0000-0000B9310000}"/>
    <cellStyle name="Normal 6 3 3 5 2 3 6" xfId="36306" xr:uid="{00000000-0005-0000-0000-0000BA310000}"/>
    <cellStyle name="Normal 6 3 3 5 2 4" xfId="6654" xr:uid="{00000000-0005-0000-0000-0000BB310000}"/>
    <cellStyle name="Normal 6 3 3 5 2 4 2" xfId="15327" xr:uid="{00000000-0005-0000-0000-0000BC310000}"/>
    <cellStyle name="Normal 6 3 3 5 2 4 2 2" xfId="32680" xr:uid="{00000000-0005-0000-0000-0000BD310000}"/>
    <cellStyle name="Normal 6 3 3 5 2 4 2 3" xfId="50026" xr:uid="{00000000-0005-0000-0000-0000BE310000}"/>
    <cellStyle name="Normal 6 3 3 5 2 4 3" xfId="24007" xr:uid="{00000000-0005-0000-0000-0000BF310000}"/>
    <cellStyle name="Normal 6 3 3 5 2 4 4" xfId="41353" xr:uid="{00000000-0005-0000-0000-0000C0310000}"/>
    <cellStyle name="Normal 6 3 3 5 2 5" xfId="3420" xr:uid="{00000000-0005-0000-0000-0000C1310000}"/>
    <cellStyle name="Normal 6 3 3 5 2 5 2" xfId="12093" xr:uid="{00000000-0005-0000-0000-0000C2310000}"/>
    <cellStyle name="Normal 6 3 3 5 2 5 2 2" xfId="29446" xr:uid="{00000000-0005-0000-0000-0000C3310000}"/>
    <cellStyle name="Normal 6 3 3 5 2 5 2 3" xfId="46792" xr:uid="{00000000-0005-0000-0000-0000C4310000}"/>
    <cellStyle name="Normal 6 3 3 5 2 5 3" xfId="20773" xr:uid="{00000000-0005-0000-0000-0000C5310000}"/>
    <cellStyle name="Normal 6 3 3 5 2 5 4" xfId="38119" xr:uid="{00000000-0005-0000-0000-0000C6310000}"/>
    <cellStyle name="Normal 6 3 3 5 2 6" xfId="9545" xr:uid="{00000000-0005-0000-0000-0000C7310000}"/>
    <cellStyle name="Normal 6 3 3 5 2 6 2" xfId="26898" xr:uid="{00000000-0005-0000-0000-0000C8310000}"/>
    <cellStyle name="Normal 6 3 3 5 2 6 3" xfId="44244" xr:uid="{00000000-0005-0000-0000-0000C9310000}"/>
    <cellStyle name="Normal 6 3 3 5 2 7" xfId="18225" xr:uid="{00000000-0005-0000-0000-0000CA310000}"/>
    <cellStyle name="Normal 6 3 3 5 2 8" xfId="35571" xr:uid="{00000000-0005-0000-0000-0000CB310000}"/>
    <cellStyle name="Normal 6 3 3 5 3" xfId="627" xr:uid="{00000000-0005-0000-0000-0000CC310000}"/>
    <cellStyle name="Normal 6 3 3 5 3 2" xfId="2440" xr:uid="{00000000-0005-0000-0000-0000CD310000}"/>
    <cellStyle name="Normal 6 3 3 5 3 2 2" xfId="8222" xr:uid="{00000000-0005-0000-0000-0000CE310000}"/>
    <cellStyle name="Normal 6 3 3 5 3 2 2 2" xfId="16895" xr:uid="{00000000-0005-0000-0000-0000CF310000}"/>
    <cellStyle name="Normal 6 3 3 5 3 2 2 2 2" xfId="34248" xr:uid="{00000000-0005-0000-0000-0000D0310000}"/>
    <cellStyle name="Normal 6 3 3 5 3 2 2 2 3" xfId="51594" xr:uid="{00000000-0005-0000-0000-0000D1310000}"/>
    <cellStyle name="Normal 6 3 3 5 3 2 2 3" xfId="25575" xr:uid="{00000000-0005-0000-0000-0000D2310000}"/>
    <cellStyle name="Normal 6 3 3 5 3 2 2 4" xfId="42921" xr:uid="{00000000-0005-0000-0000-0000D3310000}"/>
    <cellStyle name="Normal 6 3 3 5 3 2 3" xfId="5723" xr:uid="{00000000-0005-0000-0000-0000D4310000}"/>
    <cellStyle name="Normal 6 3 3 5 3 2 3 2" xfId="14396" xr:uid="{00000000-0005-0000-0000-0000D5310000}"/>
    <cellStyle name="Normal 6 3 3 5 3 2 3 2 2" xfId="31749" xr:uid="{00000000-0005-0000-0000-0000D6310000}"/>
    <cellStyle name="Normal 6 3 3 5 3 2 3 2 3" xfId="49095" xr:uid="{00000000-0005-0000-0000-0000D7310000}"/>
    <cellStyle name="Normal 6 3 3 5 3 2 3 3" xfId="23076" xr:uid="{00000000-0005-0000-0000-0000D8310000}"/>
    <cellStyle name="Normal 6 3 3 5 3 2 3 4" xfId="40422" xr:uid="{00000000-0005-0000-0000-0000D9310000}"/>
    <cellStyle name="Normal 6 3 3 5 3 2 4" xfId="11113" xr:uid="{00000000-0005-0000-0000-0000DA310000}"/>
    <cellStyle name="Normal 6 3 3 5 3 2 4 2" xfId="28466" xr:uid="{00000000-0005-0000-0000-0000DB310000}"/>
    <cellStyle name="Normal 6 3 3 5 3 2 4 3" xfId="45812" xr:uid="{00000000-0005-0000-0000-0000DC310000}"/>
    <cellStyle name="Normal 6 3 3 5 3 2 5" xfId="19793" xr:uid="{00000000-0005-0000-0000-0000DD310000}"/>
    <cellStyle name="Normal 6 3 3 5 3 2 6" xfId="37139" xr:uid="{00000000-0005-0000-0000-0000DE310000}"/>
    <cellStyle name="Normal 6 3 3 5 3 3" xfId="6409" xr:uid="{00000000-0005-0000-0000-0000DF310000}"/>
    <cellStyle name="Normal 6 3 3 5 3 3 2" xfId="15082" xr:uid="{00000000-0005-0000-0000-0000E0310000}"/>
    <cellStyle name="Normal 6 3 3 5 3 3 2 2" xfId="32435" xr:uid="{00000000-0005-0000-0000-0000E1310000}"/>
    <cellStyle name="Normal 6 3 3 5 3 3 2 3" xfId="49781" xr:uid="{00000000-0005-0000-0000-0000E2310000}"/>
    <cellStyle name="Normal 6 3 3 5 3 3 3" xfId="23762" xr:uid="{00000000-0005-0000-0000-0000E3310000}"/>
    <cellStyle name="Normal 6 3 3 5 3 3 4" xfId="41108" xr:uid="{00000000-0005-0000-0000-0000E4310000}"/>
    <cellStyle name="Normal 6 3 3 5 3 4" xfId="4253" xr:uid="{00000000-0005-0000-0000-0000E5310000}"/>
    <cellStyle name="Normal 6 3 3 5 3 4 2" xfId="12926" xr:uid="{00000000-0005-0000-0000-0000E6310000}"/>
    <cellStyle name="Normal 6 3 3 5 3 4 2 2" xfId="30279" xr:uid="{00000000-0005-0000-0000-0000E7310000}"/>
    <cellStyle name="Normal 6 3 3 5 3 4 2 3" xfId="47625" xr:uid="{00000000-0005-0000-0000-0000E8310000}"/>
    <cellStyle name="Normal 6 3 3 5 3 4 3" xfId="21606" xr:uid="{00000000-0005-0000-0000-0000E9310000}"/>
    <cellStyle name="Normal 6 3 3 5 3 4 4" xfId="38952" xr:uid="{00000000-0005-0000-0000-0000EA310000}"/>
    <cellStyle name="Normal 6 3 3 5 3 5" xfId="9300" xr:uid="{00000000-0005-0000-0000-0000EB310000}"/>
    <cellStyle name="Normal 6 3 3 5 3 5 2" xfId="26653" xr:uid="{00000000-0005-0000-0000-0000EC310000}"/>
    <cellStyle name="Normal 6 3 3 5 3 5 3" xfId="43999" xr:uid="{00000000-0005-0000-0000-0000ED310000}"/>
    <cellStyle name="Normal 6 3 3 5 3 6" xfId="17980" xr:uid="{00000000-0005-0000-0000-0000EE310000}"/>
    <cellStyle name="Normal 6 3 3 5 3 7" xfId="35326" xr:uid="{00000000-0005-0000-0000-0000EF310000}"/>
    <cellStyle name="Normal 6 3 3 5 4" xfId="1950" xr:uid="{00000000-0005-0000-0000-0000F0310000}"/>
    <cellStyle name="Normal 6 3 3 5 4 2" xfId="7732" xr:uid="{00000000-0005-0000-0000-0000F1310000}"/>
    <cellStyle name="Normal 6 3 3 5 4 2 2" xfId="16405" xr:uid="{00000000-0005-0000-0000-0000F2310000}"/>
    <cellStyle name="Normal 6 3 3 5 4 2 2 2" xfId="33758" xr:uid="{00000000-0005-0000-0000-0000F3310000}"/>
    <cellStyle name="Normal 6 3 3 5 4 2 2 3" xfId="51104" xr:uid="{00000000-0005-0000-0000-0000F4310000}"/>
    <cellStyle name="Normal 6 3 3 5 4 2 3" xfId="25085" xr:uid="{00000000-0005-0000-0000-0000F5310000}"/>
    <cellStyle name="Normal 6 3 3 5 4 2 4" xfId="42431" xr:uid="{00000000-0005-0000-0000-0000F6310000}"/>
    <cellStyle name="Normal 6 3 3 5 4 3" xfId="3763" xr:uid="{00000000-0005-0000-0000-0000F7310000}"/>
    <cellStyle name="Normal 6 3 3 5 4 3 2" xfId="12436" xr:uid="{00000000-0005-0000-0000-0000F8310000}"/>
    <cellStyle name="Normal 6 3 3 5 4 3 2 2" xfId="29789" xr:uid="{00000000-0005-0000-0000-0000F9310000}"/>
    <cellStyle name="Normal 6 3 3 5 4 3 2 3" xfId="47135" xr:uid="{00000000-0005-0000-0000-0000FA310000}"/>
    <cellStyle name="Normal 6 3 3 5 4 3 3" xfId="21116" xr:uid="{00000000-0005-0000-0000-0000FB310000}"/>
    <cellStyle name="Normal 6 3 3 5 4 3 4" xfId="38462" xr:uid="{00000000-0005-0000-0000-0000FC310000}"/>
    <cellStyle name="Normal 6 3 3 5 4 4" xfId="10623" xr:uid="{00000000-0005-0000-0000-0000FD310000}"/>
    <cellStyle name="Normal 6 3 3 5 4 4 2" xfId="27976" xr:uid="{00000000-0005-0000-0000-0000FE310000}"/>
    <cellStyle name="Normal 6 3 3 5 4 4 3" xfId="45322" xr:uid="{00000000-0005-0000-0000-0000FF310000}"/>
    <cellStyle name="Normal 6 3 3 5 4 5" xfId="19303" xr:uid="{00000000-0005-0000-0000-000000320000}"/>
    <cellStyle name="Normal 6 3 3 5 4 6" xfId="36649" xr:uid="{00000000-0005-0000-0000-000001320000}"/>
    <cellStyle name="Normal 6 3 3 5 5" xfId="1362" xr:uid="{00000000-0005-0000-0000-000002320000}"/>
    <cellStyle name="Normal 6 3 3 5 5 2" xfId="7144" xr:uid="{00000000-0005-0000-0000-000003320000}"/>
    <cellStyle name="Normal 6 3 3 5 5 2 2" xfId="15817" xr:uid="{00000000-0005-0000-0000-000004320000}"/>
    <cellStyle name="Normal 6 3 3 5 5 2 2 2" xfId="33170" xr:uid="{00000000-0005-0000-0000-000005320000}"/>
    <cellStyle name="Normal 6 3 3 5 5 2 2 3" xfId="50516" xr:uid="{00000000-0005-0000-0000-000006320000}"/>
    <cellStyle name="Normal 6 3 3 5 5 2 3" xfId="24497" xr:uid="{00000000-0005-0000-0000-000007320000}"/>
    <cellStyle name="Normal 6 3 3 5 5 2 4" xfId="41843" xr:uid="{00000000-0005-0000-0000-000008320000}"/>
    <cellStyle name="Normal 6 3 3 5 5 3" xfId="4988" xr:uid="{00000000-0005-0000-0000-000009320000}"/>
    <cellStyle name="Normal 6 3 3 5 5 3 2" xfId="13661" xr:uid="{00000000-0005-0000-0000-00000A320000}"/>
    <cellStyle name="Normal 6 3 3 5 5 3 2 2" xfId="31014" xr:uid="{00000000-0005-0000-0000-00000B320000}"/>
    <cellStyle name="Normal 6 3 3 5 5 3 2 3" xfId="48360" xr:uid="{00000000-0005-0000-0000-00000C320000}"/>
    <cellStyle name="Normal 6 3 3 5 5 3 3" xfId="22341" xr:uid="{00000000-0005-0000-0000-00000D320000}"/>
    <cellStyle name="Normal 6 3 3 5 5 3 4" xfId="39687" xr:uid="{00000000-0005-0000-0000-00000E320000}"/>
    <cellStyle name="Normal 6 3 3 5 5 4" xfId="10035" xr:uid="{00000000-0005-0000-0000-00000F320000}"/>
    <cellStyle name="Normal 6 3 3 5 5 4 2" xfId="27388" xr:uid="{00000000-0005-0000-0000-000010320000}"/>
    <cellStyle name="Normal 6 3 3 5 5 4 3" xfId="44734" xr:uid="{00000000-0005-0000-0000-000011320000}"/>
    <cellStyle name="Normal 6 3 3 5 5 5" xfId="18715" xr:uid="{00000000-0005-0000-0000-000012320000}"/>
    <cellStyle name="Normal 6 3 3 5 5 6" xfId="36061" xr:uid="{00000000-0005-0000-0000-000013320000}"/>
    <cellStyle name="Normal 6 3 3 5 6" xfId="5919" xr:uid="{00000000-0005-0000-0000-000014320000}"/>
    <cellStyle name="Normal 6 3 3 5 6 2" xfId="14592" xr:uid="{00000000-0005-0000-0000-000015320000}"/>
    <cellStyle name="Normal 6 3 3 5 6 2 2" xfId="31945" xr:uid="{00000000-0005-0000-0000-000016320000}"/>
    <cellStyle name="Normal 6 3 3 5 6 2 3" xfId="49291" xr:uid="{00000000-0005-0000-0000-000017320000}"/>
    <cellStyle name="Normal 6 3 3 5 6 3" xfId="23272" xr:uid="{00000000-0005-0000-0000-000018320000}"/>
    <cellStyle name="Normal 6 3 3 5 6 4" xfId="40618" xr:uid="{00000000-0005-0000-0000-000019320000}"/>
    <cellStyle name="Normal 6 3 3 5 7" xfId="3175" xr:uid="{00000000-0005-0000-0000-00001A320000}"/>
    <cellStyle name="Normal 6 3 3 5 7 2" xfId="11848" xr:uid="{00000000-0005-0000-0000-00001B320000}"/>
    <cellStyle name="Normal 6 3 3 5 7 2 2" xfId="29201" xr:uid="{00000000-0005-0000-0000-00001C320000}"/>
    <cellStyle name="Normal 6 3 3 5 7 2 3" xfId="46547" xr:uid="{00000000-0005-0000-0000-00001D320000}"/>
    <cellStyle name="Normal 6 3 3 5 7 3" xfId="20528" xr:uid="{00000000-0005-0000-0000-00001E320000}"/>
    <cellStyle name="Normal 6 3 3 5 7 4" xfId="37874" xr:uid="{00000000-0005-0000-0000-00001F320000}"/>
    <cellStyle name="Normal 6 3 3 5 8" xfId="8810" xr:uid="{00000000-0005-0000-0000-000020320000}"/>
    <cellStyle name="Normal 6 3 3 5 8 2" xfId="26163" xr:uid="{00000000-0005-0000-0000-000021320000}"/>
    <cellStyle name="Normal 6 3 3 5 8 3" xfId="43509" xr:uid="{00000000-0005-0000-0000-000022320000}"/>
    <cellStyle name="Normal 6 3 3 5 9" xfId="17490" xr:uid="{00000000-0005-0000-0000-000023320000}"/>
    <cellStyle name="Normal 6 3 3 6" xfId="774" xr:uid="{00000000-0005-0000-0000-000024320000}"/>
    <cellStyle name="Normal 6 3 3 6 2" xfId="2587" xr:uid="{00000000-0005-0000-0000-000025320000}"/>
    <cellStyle name="Normal 6 3 3 6 2 2" xfId="8369" xr:uid="{00000000-0005-0000-0000-000026320000}"/>
    <cellStyle name="Normal 6 3 3 6 2 2 2" xfId="17042" xr:uid="{00000000-0005-0000-0000-000027320000}"/>
    <cellStyle name="Normal 6 3 3 6 2 2 2 2" xfId="34395" xr:uid="{00000000-0005-0000-0000-000028320000}"/>
    <cellStyle name="Normal 6 3 3 6 2 2 2 3" xfId="51741" xr:uid="{00000000-0005-0000-0000-000029320000}"/>
    <cellStyle name="Normal 6 3 3 6 2 2 3" xfId="25722" xr:uid="{00000000-0005-0000-0000-00002A320000}"/>
    <cellStyle name="Normal 6 3 3 6 2 2 4" xfId="43068" xr:uid="{00000000-0005-0000-0000-00002B320000}"/>
    <cellStyle name="Normal 6 3 3 6 2 3" xfId="4400" xr:uid="{00000000-0005-0000-0000-00002C320000}"/>
    <cellStyle name="Normal 6 3 3 6 2 3 2" xfId="13073" xr:uid="{00000000-0005-0000-0000-00002D320000}"/>
    <cellStyle name="Normal 6 3 3 6 2 3 2 2" xfId="30426" xr:uid="{00000000-0005-0000-0000-00002E320000}"/>
    <cellStyle name="Normal 6 3 3 6 2 3 2 3" xfId="47772" xr:uid="{00000000-0005-0000-0000-00002F320000}"/>
    <cellStyle name="Normal 6 3 3 6 2 3 3" xfId="21753" xr:uid="{00000000-0005-0000-0000-000030320000}"/>
    <cellStyle name="Normal 6 3 3 6 2 3 4" xfId="39099" xr:uid="{00000000-0005-0000-0000-000031320000}"/>
    <cellStyle name="Normal 6 3 3 6 2 4" xfId="11260" xr:uid="{00000000-0005-0000-0000-000032320000}"/>
    <cellStyle name="Normal 6 3 3 6 2 4 2" xfId="28613" xr:uid="{00000000-0005-0000-0000-000033320000}"/>
    <cellStyle name="Normal 6 3 3 6 2 4 3" xfId="45959" xr:uid="{00000000-0005-0000-0000-000034320000}"/>
    <cellStyle name="Normal 6 3 3 6 2 5" xfId="19940" xr:uid="{00000000-0005-0000-0000-000035320000}"/>
    <cellStyle name="Normal 6 3 3 6 2 6" xfId="37286" xr:uid="{00000000-0005-0000-0000-000036320000}"/>
    <cellStyle name="Normal 6 3 3 6 3" xfId="1509" xr:uid="{00000000-0005-0000-0000-000037320000}"/>
    <cellStyle name="Normal 6 3 3 6 3 2" xfId="7291" xr:uid="{00000000-0005-0000-0000-000038320000}"/>
    <cellStyle name="Normal 6 3 3 6 3 2 2" xfId="15964" xr:uid="{00000000-0005-0000-0000-000039320000}"/>
    <cellStyle name="Normal 6 3 3 6 3 2 2 2" xfId="33317" xr:uid="{00000000-0005-0000-0000-00003A320000}"/>
    <cellStyle name="Normal 6 3 3 6 3 2 2 3" xfId="50663" xr:uid="{00000000-0005-0000-0000-00003B320000}"/>
    <cellStyle name="Normal 6 3 3 6 3 2 3" xfId="24644" xr:uid="{00000000-0005-0000-0000-00003C320000}"/>
    <cellStyle name="Normal 6 3 3 6 3 2 4" xfId="41990" xr:uid="{00000000-0005-0000-0000-00003D320000}"/>
    <cellStyle name="Normal 6 3 3 6 3 3" xfId="5135" xr:uid="{00000000-0005-0000-0000-00003E320000}"/>
    <cellStyle name="Normal 6 3 3 6 3 3 2" xfId="13808" xr:uid="{00000000-0005-0000-0000-00003F320000}"/>
    <cellStyle name="Normal 6 3 3 6 3 3 2 2" xfId="31161" xr:uid="{00000000-0005-0000-0000-000040320000}"/>
    <cellStyle name="Normal 6 3 3 6 3 3 2 3" xfId="48507" xr:uid="{00000000-0005-0000-0000-000041320000}"/>
    <cellStyle name="Normal 6 3 3 6 3 3 3" xfId="22488" xr:uid="{00000000-0005-0000-0000-000042320000}"/>
    <cellStyle name="Normal 6 3 3 6 3 3 4" xfId="39834" xr:uid="{00000000-0005-0000-0000-000043320000}"/>
    <cellStyle name="Normal 6 3 3 6 3 4" xfId="10182" xr:uid="{00000000-0005-0000-0000-000044320000}"/>
    <cellStyle name="Normal 6 3 3 6 3 4 2" xfId="27535" xr:uid="{00000000-0005-0000-0000-000045320000}"/>
    <cellStyle name="Normal 6 3 3 6 3 4 3" xfId="44881" xr:uid="{00000000-0005-0000-0000-000046320000}"/>
    <cellStyle name="Normal 6 3 3 6 3 5" xfId="18862" xr:uid="{00000000-0005-0000-0000-000047320000}"/>
    <cellStyle name="Normal 6 3 3 6 3 6" xfId="36208" xr:uid="{00000000-0005-0000-0000-000048320000}"/>
    <cellStyle name="Normal 6 3 3 6 4" xfId="6556" xr:uid="{00000000-0005-0000-0000-000049320000}"/>
    <cellStyle name="Normal 6 3 3 6 4 2" xfId="15229" xr:uid="{00000000-0005-0000-0000-00004A320000}"/>
    <cellStyle name="Normal 6 3 3 6 4 2 2" xfId="32582" xr:uid="{00000000-0005-0000-0000-00004B320000}"/>
    <cellStyle name="Normal 6 3 3 6 4 2 3" xfId="49928" xr:uid="{00000000-0005-0000-0000-00004C320000}"/>
    <cellStyle name="Normal 6 3 3 6 4 3" xfId="23909" xr:uid="{00000000-0005-0000-0000-00004D320000}"/>
    <cellStyle name="Normal 6 3 3 6 4 4" xfId="41255" xr:uid="{00000000-0005-0000-0000-00004E320000}"/>
    <cellStyle name="Normal 6 3 3 6 5" xfId="3322" xr:uid="{00000000-0005-0000-0000-00004F320000}"/>
    <cellStyle name="Normal 6 3 3 6 5 2" xfId="11995" xr:uid="{00000000-0005-0000-0000-000050320000}"/>
    <cellStyle name="Normal 6 3 3 6 5 2 2" xfId="29348" xr:uid="{00000000-0005-0000-0000-000051320000}"/>
    <cellStyle name="Normal 6 3 3 6 5 2 3" xfId="46694" xr:uid="{00000000-0005-0000-0000-000052320000}"/>
    <cellStyle name="Normal 6 3 3 6 5 3" xfId="20675" xr:uid="{00000000-0005-0000-0000-000053320000}"/>
    <cellStyle name="Normal 6 3 3 6 5 4" xfId="38021" xr:uid="{00000000-0005-0000-0000-000054320000}"/>
    <cellStyle name="Normal 6 3 3 6 6" xfId="9447" xr:uid="{00000000-0005-0000-0000-000055320000}"/>
    <cellStyle name="Normal 6 3 3 6 6 2" xfId="26800" xr:uid="{00000000-0005-0000-0000-000056320000}"/>
    <cellStyle name="Normal 6 3 3 6 6 3" xfId="44146" xr:uid="{00000000-0005-0000-0000-000057320000}"/>
    <cellStyle name="Normal 6 3 3 6 7" xfId="18127" xr:uid="{00000000-0005-0000-0000-000058320000}"/>
    <cellStyle name="Normal 6 3 3 6 8" xfId="35473" xr:uid="{00000000-0005-0000-0000-000059320000}"/>
    <cellStyle name="Normal 6 3 3 7" xfId="382" xr:uid="{00000000-0005-0000-0000-00005A320000}"/>
    <cellStyle name="Normal 6 3 3 7 2" xfId="2195" xr:uid="{00000000-0005-0000-0000-00005B320000}"/>
    <cellStyle name="Normal 6 3 3 7 2 2" xfId="7977" xr:uid="{00000000-0005-0000-0000-00005C320000}"/>
    <cellStyle name="Normal 6 3 3 7 2 2 2" xfId="16650" xr:uid="{00000000-0005-0000-0000-00005D320000}"/>
    <cellStyle name="Normal 6 3 3 7 2 2 2 2" xfId="34003" xr:uid="{00000000-0005-0000-0000-00005E320000}"/>
    <cellStyle name="Normal 6 3 3 7 2 2 2 3" xfId="51349" xr:uid="{00000000-0005-0000-0000-00005F320000}"/>
    <cellStyle name="Normal 6 3 3 7 2 2 3" xfId="25330" xr:uid="{00000000-0005-0000-0000-000060320000}"/>
    <cellStyle name="Normal 6 3 3 7 2 2 4" xfId="42676" xr:uid="{00000000-0005-0000-0000-000061320000}"/>
    <cellStyle name="Normal 6 3 3 7 2 3" xfId="5478" xr:uid="{00000000-0005-0000-0000-000062320000}"/>
    <cellStyle name="Normal 6 3 3 7 2 3 2" xfId="14151" xr:uid="{00000000-0005-0000-0000-000063320000}"/>
    <cellStyle name="Normal 6 3 3 7 2 3 2 2" xfId="31504" xr:uid="{00000000-0005-0000-0000-000064320000}"/>
    <cellStyle name="Normal 6 3 3 7 2 3 2 3" xfId="48850" xr:uid="{00000000-0005-0000-0000-000065320000}"/>
    <cellStyle name="Normal 6 3 3 7 2 3 3" xfId="22831" xr:uid="{00000000-0005-0000-0000-000066320000}"/>
    <cellStyle name="Normal 6 3 3 7 2 3 4" xfId="40177" xr:uid="{00000000-0005-0000-0000-000067320000}"/>
    <cellStyle name="Normal 6 3 3 7 2 4" xfId="10868" xr:uid="{00000000-0005-0000-0000-000068320000}"/>
    <cellStyle name="Normal 6 3 3 7 2 4 2" xfId="28221" xr:uid="{00000000-0005-0000-0000-000069320000}"/>
    <cellStyle name="Normal 6 3 3 7 2 4 3" xfId="45567" xr:uid="{00000000-0005-0000-0000-00006A320000}"/>
    <cellStyle name="Normal 6 3 3 7 2 5" xfId="19548" xr:uid="{00000000-0005-0000-0000-00006B320000}"/>
    <cellStyle name="Normal 6 3 3 7 2 6" xfId="36894" xr:uid="{00000000-0005-0000-0000-00006C320000}"/>
    <cellStyle name="Normal 6 3 3 7 3" xfId="6164" xr:uid="{00000000-0005-0000-0000-00006D320000}"/>
    <cellStyle name="Normal 6 3 3 7 3 2" xfId="14837" xr:uid="{00000000-0005-0000-0000-00006E320000}"/>
    <cellStyle name="Normal 6 3 3 7 3 2 2" xfId="32190" xr:uid="{00000000-0005-0000-0000-00006F320000}"/>
    <cellStyle name="Normal 6 3 3 7 3 2 3" xfId="49536" xr:uid="{00000000-0005-0000-0000-000070320000}"/>
    <cellStyle name="Normal 6 3 3 7 3 3" xfId="23517" xr:uid="{00000000-0005-0000-0000-000071320000}"/>
    <cellStyle name="Normal 6 3 3 7 3 4" xfId="40863" xr:uid="{00000000-0005-0000-0000-000072320000}"/>
    <cellStyle name="Normal 6 3 3 7 4" xfId="4008" xr:uid="{00000000-0005-0000-0000-000073320000}"/>
    <cellStyle name="Normal 6 3 3 7 4 2" xfId="12681" xr:uid="{00000000-0005-0000-0000-000074320000}"/>
    <cellStyle name="Normal 6 3 3 7 4 2 2" xfId="30034" xr:uid="{00000000-0005-0000-0000-000075320000}"/>
    <cellStyle name="Normal 6 3 3 7 4 2 3" xfId="47380" xr:uid="{00000000-0005-0000-0000-000076320000}"/>
    <cellStyle name="Normal 6 3 3 7 4 3" xfId="21361" xr:uid="{00000000-0005-0000-0000-000077320000}"/>
    <cellStyle name="Normal 6 3 3 7 4 4" xfId="38707" xr:uid="{00000000-0005-0000-0000-000078320000}"/>
    <cellStyle name="Normal 6 3 3 7 5" xfId="9055" xr:uid="{00000000-0005-0000-0000-000079320000}"/>
    <cellStyle name="Normal 6 3 3 7 5 2" xfId="26408" xr:uid="{00000000-0005-0000-0000-00007A320000}"/>
    <cellStyle name="Normal 6 3 3 7 5 3" xfId="43754" xr:uid="{00000000-0005-0000-0000-00007B320000}"/>
    <cellStyle name="Normal 6 3 3 7 6" xfId="17735" xr:uid="{00000000-0005-0000-0000-00007C320000}"/>
    <cellStyle name="Normal 6 3 3 7 7" xfId="35081" xr:uid="{00000000-0005-0000-0000-00007D320000}"/>
    <cellStyle name="Normal 6 3 3 8" xfId="1852" xr:uid="{00000000-0005-0000-0000-00007E320000}"/>
    <cellStyle name="Normal 6 3 3 8 2" xfId="7634" xr:uid="{00000000-0005-0000-0000-00007F320000}"/>
    <cellStyle name="Normal 6 3 3 8 2 2" xfId="16307" xr:uid="{00000000-0005-0000-0000-000080320000}"/>
    <cellStyle name="Normal 6 3 3 8 2 2 2" xfId="33660" xr:uid="{00000000-0005-0000-0000-000081320000}"/>
    <cellStyle name="Normal 6 3 3 8 2 2 3" xfId="51006" xr:uid="{00000000-0005-0000-0000-000082320000}"/>
    <cellStyle name="Normal 6 3 3 8 2 3" xfId="24987" xr:uid="{00000000-0005-0000-0000-000083320000}"/>
    <cellStyle name="Normal 6 3 3 8 2 4" xfId="42333" xr:uid="{00000000-0005-0000-0000-000084320000}"/>
    <cellStyle name="Normal 6 3 3 8 3" xfId="3665" xr:uid="{00000000-0005-0000-0000-000085320000}"/>
    <cellStyle name="Normal 6 3 3 8 3 2" xfId="12338" xr:uid="{00000000-0005-0000-0000-000086320000}"/>
    <cellStyle name="Normal 6 3 3 8 3 2 2" xfId="29691" xr:uid="{00000000-0005-0000-0000-000087320000}"/>
    <cellStyle name="Normal 6 3 3 8 3 2 3" xfId="47037" xr:uid="{00000000-0005-0000-0000-000088320000}"/>
    <cellStyle name="Normal 6 3 3 8 3 3" xfId="21018" xr:uid="{00000000-0005-0000-0000-000089320000}"/>
    <cellStyle name="Normal 6 3 3 8 3 4" xfId="38364" xr:uid="{00000000-0005-0000-0000-00008A320000}"/>
    <cellStyle name="Normal 6 3 3 8 4" xfId="10525" xr:uid="{00000000-0005-0000-0000-00008B320000}"/>
    <cellStyle name="Normal 6 3 3 8 4 2" xfId="27878" xr:uid="{00000000-0005-0000-0000-00008C320000}"/>
    <cellStyle name="Normal 6 3 3 8 4 3" xfId="45224" xr:uid="{00000000-0005-0000-0000-00008D320000}"/>
    <cellStyle name="Normal 6 3 3 8 5" xfId="19205" xr:uid="{00000000-0005-0000-0000-00008E320000}"/>
    <cellStyle name="Normal 6 3 3 8 6" xfId="36551" xr:uid="{00000000-0005-0000-0000-00008F320000}"/>
    <cellStyle name="Normal 6 3 3 9" xfId="1117" xr:uid="{00000000-0005-0000-0000-000090320000}"/>
    <cellStyle name="Normal 6 3 3 9 2" xfId="6899" xr:uid="{00000000-0005-0000-0000-000091320000}"/>
    <cellStyle name="Normal 6 3 3 9 2 2" xfId="15572" xr:uid="{00000000-0005-0000-0000-000092320000}"/>
    <cellStyle name="Normal 6 3 3 9 2 2 2" xfId="32925" xr:uid="{00000000-0005-0000-0000-000093320000}"/>
    <cellStyle name="Normal 6 3 3 9 2 2 3" xfId="50271" xr:uid="{00000000-0005-0000-0000-000094320000}"/>
    <cellStyle name="Normal 6 3 3 9 2 3" xfId="24252" xr:uid="{00000000-0005-0000-0000-000095320000}"/>
    <cellStyle name="Normal 6 3 3 9 2 4" xfId="41598" xr:uid="{00000000-0005-0000-0000-000096320000}"/>
    <cellStyle name="Normal 6 3 3 9 3" xfId="4743" xr:uid="{00000000-0005-0000-0000-000097320000}"/>
    <cellStyle name="Normal 6 3 3 9 3 2" xfId="13416" xr:uid="{00000000-0005-0000-0000-000098320000}"/>
    <cellStyle name="Normal 6 3 3 9 3 2 2" xfId="30769" xr:uid="{00000000-0005-0000-0000-000099320000}"/>
    <cellStyle name="Normal 6 3 3 9 3 2 3" xfId="48115" xr:uid="{00000000-0005-0000-0000-00009A320000}"/>
    <cellStyle name="Normal 6 3 3 9 3 3" xfId="22096" xr:uid="{00000000-0005-0000-0000-00009B320000}"/>
    <cellStyle name="Normal 6 3 3 9 3 4" xfId="39442" xr:uid="{00000000-0005-0000-0000-00009C320000}"/>
    <cellStyle name="Normal 6 3 3 9 4" xfId="9790" xr:uid="{00000000-0005-0000-0000-00009D320000}"/>
    <cellStyle name="Normal 6 3 3 9 4 2" xfId="27143" xr:uid="{00000000-0005-0000-0000-00009E320000}"/>
    <cellStyle name="Normal 6 3 3 9 4 3" xfId="44489" xr:uid="{00000000-0005-0000-0000-00009F320000}"/>
    <cellStyle name="Normal 6 3 3 9 5" xfId="18470" xr:uid="{00000000-0005-0000-0000-0000A0320000}"/>
    <cellStyle name="Normal 6 3 3 9 6" xfId="35816" xr:uid="{00000000-0005-0000-0000-0000A1320000}"/>
    <cellStyle name="Normal 6 3 4" xfId="65" xr:uid="{00000000-0005-0000-0000-0000A2320000}"/>
    <cellStyle name="Normal 6 3 4 10" xfId="8738" xr:uid="{00000000-0005-0000-0000-0000A3320000}"/>
    <cellStyle name="Normal 6 3 4 10 2" xfId="26091" xr:uid="{00000000-0005-0000-0000-0000A4320000}"/>
    <cellStyle name="Normal 6 3 4 10 3" xfId="43437" xr:uid="{00000000-0005-0000-0000-0000A5320000}"/>
    <cellStyle name="Normal 6 3 4 11" xfId="17418" xr:uid="{00000000-0005-0000-0000-0000A6320000}"/>
    <cellStyle name="Normal 6 3 4 12" xfId="34764" xr:uid="{00000000-0005-0000-0000-0000A7320000}"/>
    <cellStyle name="Normal 6 3 4 2" xfId="310" xr:uid="{00000000-0005-0000-0000-0000A8320000}"/>
    <cellStyle name="Normal 6 3 4 2 10" xfId="35009" xr:uid="{00000000-0005-0000-0000-0000A9320000}"/>
    <cellStyle name="Normal 6 3 4 2 2" xfId="1045" xr:uid="{00000000-0005-0000-0000-0000AA320000}"/>
    <cellStyle name="Normal 6 3 4 2 2 2" xfId="2858" xr:uid="{00000000-0005-0000-0000-0000AB320000}"/>
    <cellStyle name="Normal 6 3 4 2 2 2 2" xfId="8640" xr:uid="{00000000-0005-0000-0000-0000AC320000}"/>
    <cellStyle name="Normal 6 3 4 2 2 2 2 2" xfId="17313" xr:uid="{00000000-0005-0000-0000-0000AD320000}"/>
    <cellStyle name="Normal 6 3 4 2 2 2 2 2 2" xfId="34666" xr:uid="{00000000-0005-0000-0000-0000AE320000}"/>
    <cellStyle name="Normal 6 3 4 2 2 2 2 2 3" xfId="52012" xr:uid="{00000000-0005-0000-0000-0000AF320000}"/>
    <cellStyle name="Normal 6 3 4 2 2 2 2 3" xfId="25993" xr:uid="{00000000-0005-0000-0000-0000B0320000}"/>
    <cellStyle name="Normal 6 3 4 2 2 2 2 4" xfId="43339" xr:uid="{00000000-0005-0000-0000-0000B1320000}"/>
    <cellStyle name="Normal 6 3 4 2 2 2 3" xfId="4671" xr:uid="{00000000-0005-0000-0000-0000B2320000}"/>
    <cellStyle name="Normal 6 3 4 2 2 2 3 2" xfId="13344" xr:uid="{00000000-0005-0000-0000-0000B3320000}"/>
    <cellStyle name="Normal 6 3 4 2 2 2 3 2 2" xfId="30697" xr:uid="{00000000-0005-0000-0000-0000B4320000}"/>
    <cellStyle name="Normal 6 3 4 2 2 2 3 2 3" xfId="48043" xr:uid="{00000000-0005-0000-0000-0000B5320000}"/>
    <cellStyle name="Normal 6 3 4 2 2 2 3 3" xfId="22024" xr:uid="{00000000-0005-0000-0000-0000B6320000}"/>
    <cellStyle name="Normal 6 3 4 2 2 2 3 4" xfId="39370" xr:uid="{00000000-0005-0000-0000-0000B7320000}"/>
    <cellStyle name="Normal 6 3 4 2 2 2 4" xfId="11531" xr:uid="{00000000-0005-0000-0000-0000B8320000}"/>
    <cellStyle name="Normal 6 3 4 2 2 2 4 2" xfId="28884" xr:uid="{00000000-0005-0000-0000-0000B9320000}"/>
    <cellStyle name="Normal 6 3 4 2 2 2 4 3" xfId="46230" xr:uid="{00000000-0005-0000-0000-0000BA320000}"/>
    <cellStyle name="Normal 6 3 4 2 2 2 5" xfId="20211" xr:uid="{00000000-0005-0000-0000-0000BB320000}"/>
    <cellStyle name="Normal 6 3 4 2 2 2 6" xfId="37557" xr:uid="{00000000-0005-0000-0000-0000BC320000}"/>
    <cellStyle name="Normal 6 3 4 2 2 3" xfId="1780" xr:uid="{00000000-0005-0000-0000-0000BD320000}"/>
    <cellStyle name="Normal 6 3 4 2 2 3 2" xfId="7562" xr:uid="{00000000-0005-0000-0000-0000BE320000}"/>
    <cellStyle name="Normal 6 3 4 2 2 3 2 2" xfId="16235" xr:uid="{00000000-0005-0000-0000-0000BF320000}"/>
    <cellStyle name="Normal 6 3 4 2 2 3 2 2 2" xfId="33588" xr:uid="{00000000-0005-0000-0000-0000C0320000}"/>
    <cellStyle name="Normal 6 3 4 2 2 3 2 2 3" xfId="50934" xr:uid="{00000000-0005-0000-0000-0000C1320000}"/>
    <cellStyle name="Normal 6 3 4 2 2 3 2 3" xfId="24915" xr:uid="{00000000-0005-0000-0000-0000C2320000}"/>
    <cellStyle name="Normal 6 3 4 2 2 3 2 4" xfId="42261" xr:uid="{00000000-0005-0000-0000-0000C3320000}"/>
    <cellStyle name="Normal 6 3 4 2 2 3 3" xfId="5406" xr:uid="{00000000-0005-0000-0000-0000C4320000}"/>
    <cellStyle name="Normal 6 3 4 2 2 3 3 2" xfId="14079" xr:uid="{00000000-0005-0000-0000-0000C5320000}"/>
    <cellStyle name="Normal 6 3 4 2 2 3 3 2 2" xfId="31432" xr:uid="{00000000-0005-0000-0000-0000C6320000}"/>
    <cellStyle name="Normal 6 3 4 2 2 3 3 2 3" xfId="48778" xr:uid="{00000000-0005-0000-0000-0000C7320000}"/>
    <cellStyle name="Normal 6 3 4 2 2 3 3 3" xfId="22759" xr:uid="{00000000-0005-0000-0000-0000C8320000}"/>
    <cellStyle name="Normal 6 3 4 2 2 3 3 4" xfId="40105" xr:uid="{00000000-0005-0000-0000-0000C9320000}"/>
    <cellStyle name="Normal 6 3 4 2 2 3 4" xfId="10453" xr:uid="{00000000-0005-0000-0000-0000CA320000}"/>
    <cellStyle name="Normal 6 3 4 2 2 3 4 2" xfId="27806" xr:uid="{00000000-0005-0000-0000-0000CB320000}"/>
    <cellStyle name="Normal 6 3 4 2 2 3 4 3" xfId="45152" xr:uid="{00000000-0005-0000-0000-0000CC320000}"/>
    <cellStyle name="Normal 6 3 4 2 2 3 5" xfId="19133" xr:uid="{00000000-0005-0000-0000-0000CD320000}"/>
    <cellStyle name="Normal 6 3 4 2 2 3 6" xfId="36479" xr:uid="{00000000-0005-0000-0000-0000CE320000}"/>
    <cellStyle name="Normal 6 3 4 2 2 4" xfId="6827" xr:uid="{00000000-0005-0000-0000-0000CF320000}"/>
    <cellStyle name="Normal 6 3 4 2 2 4 2" xfId="15500" xr:uid="{00000000-0005-0000-0000-0000D0320000}"/>
    <cellStyle name="Normal 6 3 4 2 2 4 2 2" xfId="32853" xr:uid="{00000000-0005-0000-0000-0000D1320000}"/>
    <cellStyle name="Normal 6 3 4 2 2 4 2 3" xfId="50199" xr:uid="{00000000-0005-0000-0000-0000D2320000}"/>
    <cellStyle name="Normal 6 3 4 2 2 4 3" xfId="24180" xr:uid="{00000000-0005-0000-0000-0000D3320000}"/>
    <cellStyle name="Normal 6 3 4 2 2 4 4" xfId="41526" xr:uid="{00000000-0005-0000-0000-0000D4320000}"/>
    <cellStyle name="Normal 6 3 4 2 2 5" xfId="3593" xr:uid="{00000000-0005-0000-0000-0000D5320000}"/>
    <cellStyle name="Normal 6 3 4 2 2 5 2" xfId="12266" xr:uid="{00000000-0005-0000-0000-0000D6320000}"/>
    <cellStyle name="Normal 6 3 4 2 2 5 2 2" xfId="29619" xr:uid="{00000000-0005-0000-0000-0000D7320000}"/>
    <cellStyle name="Normal 6 3 4 2 2 5 2 3" xfId="46965" xr:uid="{00000000-0005-0000-0000-0000D8320000}"/>
    <cellStyle name="Normal 6 3 4 2 2 5 3" xfId="20946" xr:uid="{00000000-0005-0000-0000-0000D9320000}"/>
    <cellStyle name="Normal 6 3 4 2 2 5 4" xfId="38292" xr:uid="{00000000-0005-0000-0000-0000DA320000}"/>
    <cellStyle name="Normal 6 3 4 2 2 6" xfId="9718" xr:uid="{00000000-0005-0000-0000-0000DB320000}"/>
    <cellStyle name="Normal 6 3 4 2 2 6 2" xfId="27071" xr:uid="{00000000-0005-0000-0000-0000DC320000}"/>
    <cellStyle name="Normal 6 3 4 2 2 6 3" xfId="44417" xr:uid="{00000000-0005-0000-0000-0000DD320000}"/>
    <cellStyle name="Normal 6 3 4 2 2 7" xfId="18398" xr:uid="{00000000-0005-0000-0000-0000DE320000}"/>
    <cellStyle name="Normal 6 3 4 2 2 8" xfId="35744" xr:uid="{00000000-0005-0000-0000-0000DF320000}"/>
    <cellStyle name="Normal 6 3 4 2 3" xfId="555" xr:uid="{00000000-0005-0000-0000-0000E0320000}"/>
    <cellStyle name="Normal 6 3 4 2 3 2" xfId="2368" xr:uid="{00000000-0005-0000-0000-0000E1320000}"/>
    <cellStyle name="Normal 6 3 4 2 3 2 2" xfId="8150" xr:uid="{00000000-0005-0000-0000-0000E2320000}"/>
    <cellStyle name="Normal 6 3 4 2 3 2 2 2" xfId="16823" xr:uid="{00000000-0005-0000-0000-0000E3320000}"/>
    <cellStyle name="Normal 6 3 4 2 3 2 2 2 2" xfId="34176" xr:uid="{00000000-0005-0000-0000-0000E4320000}"/>
    <cellStyle name="Normal 6 3 4 2 3 2 2 2 3" xfId="51522" xr:uid="{00000000-0005-0000-0000-0000E5320000}"/>
    <cellStyle name="Normal 6 3 4 2 3 2 2 3" xfId="25503" xr:uid="{00000000-0005-0000-0000-0000E6320000}"/>
    <cellStyle name="Normal 6 3 4 2 3 2 2 4" xfId="42849" xr:uid="{00000000-0005-0000-0000-0000E7320000}"/>
    <cellStyle name="Normal 6 3 4 2 3 2 3" xfId="5651" xr:uid="{00000000-0005-0000-0000-0000E8320000}"/>
    <cellStyle name="Normal 6 3 4 2 3 2 3 2" xfId="14324" xr:uid="{00000000-0005-0000-0000-0000E9320000}"/>
    <cellStyle name="Normal 6 3 4 2 3 2 3 2 2" xfId="31677" xr:uid="{00000000-0005-0000-0000-0000EA320000}"/>
    <cellStyle name="Normal 6 3 4 2 3 2 3 2 3" xfId="49023" xr:uid="{00000000-0005-0000-0000-0000EB320000}"/>
    <cellStyle name="Normal 6 3 4 2 3 2 3 3" xfId="23004" xr:uid="{00000000-0005-0000-0000-0000EC320000}"/>
    <cellStyle name="Normal 6 3 4 2 3 2 3 4" xfId="40350" xr:uid="{00000000-0005-0000-0000-0000ED320000}"/>
    <cellStyle name="Normal 6 3 4 2 3 2 4" xfId="11041" xr:uid="{00000000-0005-0000-0000-0000EE320000}"/>
    <cellStyle name="Normal 6 3 4 2 3 2 4 2" xfId="28394" xr:uid="{00000000-0005-0000-0000-0000EF320000}"/>
    <cellStyle name="Normal 6 3 4 2 3 2 4 3" xfId="45740" xr:uid="{00000000-0005-0000-0000-0000F0320000}"/>
    <cellStyle name="Normal 6 3 4 2 3 2 5" xfId="19721" xr:uid="{00000000-0005-0000-0000-0000F1320000}"/>
    <cellStyle name="Normal 6 3 4 2 3 2 6" xfId="37067" xr:uid="{00000000-0005-0000-0000-0000F2320000}"/>
    <cellStyle name="Normal 6 3 4 2 3 3" xfId="6337" xr:uid="{00000000-0005-0000-0000-0000F3320000}"/>
    <cellStyle name="Normal 6 3 4 2 3 3 2" xfId="15010" xr:uid="{00000000-0005-0000-0000-0000F4320000}"/>
    <cellStyle name="Normal 6 3 4 2 3 3 2 2" xfId="32363" xr:uid="{00000000-0005-0000-0000-0000F5320000}"/>
    <cellStyle name="Normal 6 3 4 2 3 3 2 3" xfId="49709" xr:uid="{00000000-0005-0000-0000-0000F6320000}"/>
    <cellStyle name="Normal 6 3 4 2 3 3 3" xfId="23690" xr:uid="{00000000-0005-0000-0000-0000F7320000}"/>
    <cellStyle name="Normal 6 3 4 2 3 3 4" xfId="41036" xr:uid="{00000000-0005-0000-0000-0000F8320000}"/>
    <cellStyle name="Normal 6 3 4 2 3 4" xfId="4181" xr:uid="{00000000-0005-0000-0000-0000F9320000}"/>
    <cellStyle name="Normal 6 3 4 2 3 4 2" xfId="12854" xr:uid="{00000000-0005-0000-0000-0000FA320000}"/>
    <cellStyle name="Normal 6 3 4 2 3 4 2 2" xfId="30207" xr:uid="{00000000-0005-0000-0000-0000FB320000}"/>
    <cellStyle name="Normal 6 3 4 2 3 4 2 3" xfId="47553" xr:uid="{00000000-0005-0000-0000-0000FC320000}"/>
    <cellStyle name="Normal 6 3 4 2 3 4 3" xfId="21534" xr:uid="{00000000-0005-0000-0000-0000FD320000}"/>
    <cellStyle name="Normal 6 3 4 2 3 4 4" xfId="38880" xr:uid="{00000000-0005-0000-0000-0000FE320000}"/>
    <cellStyle name="Normal 6 3 4 2 3 5" xfId="9228" xr:uid="{00000000-0005-0000-0000-0000FF320000}"/>
    <cellStyle name="Normal 6 3 4 2 3 5 2" xfId="26581" xr:uid="{00000000-0005-0000-0000-000000330000}"/>
    <cellStyle name="Normal 6 3 4 2 3 5 3" xfId="43927" xr:uid="{00000000-0005-0000-0000-000001330000}"/>
    <cellStyle name="Normal 6 3 4 2 3 6" xfId="17908" xr:uid="{00000000-0005-0000-0000-000002330000}"/>
    <cellStyle name="Normal 6 3 4 2 3 7" xfId="35254" xr:uid="{00000000-0005-0000-0000-000003330000}"/>
    <cellStyle name="Normal 6 3 4 2 4" xfId="2123" xr:uid="{00000000-0005-0000-0000-000004330000}"/>
    <cellStyle name="Normal 6 3 4 2 4 2" xfId="7905" xr:uid="{00000000-0005-0000-0000-000005330000}"/>
    <cellStyle name="Normal 6 3 4 2 4 2 2" xfId="16578" xr:uid="{00000000-0005-0000-0000-000006330000}"/>
    <cellStyle name="Normal 6 3 4 2 4 2 2 2" xfId="33931" xr:uid="{00000000-0005-0000-0000-000007330000}"/>
    <cellStyle name="Normal 6 3 4 2 4 2 2 3" xfId="51277" xr:uid="{00000000-0005-0000-0000-000008330000}"/>
    <cellStyle name="Normal 6 3 4 2 4 2 3" xfId="25258" xr:uid="{00000000-0005-0000-0000-000009330000}"/>
    <cellStyle name="Normal 6 3 4 2 4 2 4" xfId="42604" xr:uid="{00000000-0005-0000-0000-00000A330000}"/>
    <cellStyle name="Normal 6 3 4 2 4 3" xfId="3936" xr:uid="{00000000-0005-0000-0000-00000B330000}"/>
    <cellStyle name="Normal 6 3 4 2 4 3 2" xfId="12609" xr:uid="{00000000-0005-0000-0000-00000C330000}"/>
    <cellStyle name="Normal 6 3 4 2 4 3 2 2" xfId="29962" xr:uid="{00000000-0005-0000-0000-00000D330000}"/>
    <cellStyle name="Normal 6 3 4 2 4 3 2 3" xfId="47308" xr:uid="{00000000-0005-0000-0000-00000E330000}"/>
    <cellStyle name="Normal 6 3 4 2 4 3 3" xfId="21289" xr:uid="{00000000-0005-0000-0000-00000F330000}"/>
    <cellStyle name="Normal 6 3 4 2 4 3 4" xfId="38635" xr:uid="{00000000-0005-0000-0000-000010330000}"/>
    <cellStyle name="Normal 6 3 4 2 4 4" xfId="10796" xr:uid="{00000000-0005-0000-0000-000011330000}"/>
    <cellStyle name="Normal 6 3 4 2 4 4 2" xfId="28149" xr:uid="{00000000-0005-0000-0000-000012330000}"/>
    <cellStyle name="Normal 6 3 4 2 4 4 3" xfId="45495" xr:uid="{00000000-0005-0000-0000-000013330000}"/>
    <cellStyle name="Normal 6 3 4 2 4 5" xfId="19476" xr:uid="{00000000-0005-0000-0000-000014330000}"/>
    <cellStyle name="Normal 6 3 4 2 4 6" xfId="36822" xr:uid="{00000000-0005-0000-0000-000015330000}"/>
    <cellStyle name="Normal 6 3 4 2 5" xfId="1290" xr:uid="{00000000-0005-0000-0000-000016330000}"/>
    <cellStyle name="Normal 6 3 4 2 5 2" xfId="7072" xr:uid="{00000000-0005-0000-0000-000017330000}"/>
    <cellStyle name="Normal 6 3 4 2 5 2 2" xfId="15745" xr:uid="{00000000-0005-0000-0000-000018330000}"/>
    <cellStyle name="Normal 6 3 4 2 5 2 2 2" xfId="33098" xr:uid="{00000000-0005-0000-0000-000019330000}"/>
    <cellStyle name="Normal 6 3 4 2 5 2 2 3" xfId="50444" xr:uid="{00000000-0005-0000-0000-00001A330000}"/>
    <cellStyle name="Normal 6 3 4 2 5 2 3" xfId="24425" xr:uid="{00000000-0005-0000-0000-00001B330000}"/>
    <cellStyle name="Normal 6 3 4 2 5 2 4" xfId="41771" xr:uid="{00000000-0005-0000-0000-00001C330000}"/>
    <cellStyle name="Normal 6 3 4 2 5 3" xfId="4916" xr:uid="{00000000-0005-0000-0000-00001D330000}"/>
    <cellStyle name="Normal 6 3 4 2 5 3 2" xfId="13589" xr:uid="{00000000-0005-0000-0000-00001E330000}"/>
    <cellStyle name="Normal 6 3 4 2 5 3 2 2" xfId="30942" xr:uid="{00000000-0005-0000-0000-00001F330000}"/>
    <cellStyle name="Normal 6 3 4 2 5 3 2 3" xfId="48288" xr:uid="{00000000-0005-0000-0000-000020330000}"/>
    <cellStyle name="Normal 6 3 4 2 5 3 3" xfId="22269" xr:uid="{00000000-0005-0000-0000-000021330000}"/>
    <cellStyle name="Normal 6 3 4 2 5 3 4" xfId="39615" xr:uid="{00000000-0005-0000-0000-000022330000}"/>
    <cellStyle name="Normal 6 3 4 2 5 4" xfId="9963" xr:uid="{00000000-0005-0000-0000-000023330000}"/>
    <cellStyle name="Normal 6 3 4 2 5 4 2" xfId="27316" xr:uid="{00000000-0005-0000-0000-000024330000}"/>
    <cellStyle name="Normal 6 3 4 2 5 4 3" xfId="44662" xr:uid="{00000000-0005-0000-0000-000025330000}"/>
    <cellStyle name="Normal 6 3 4 2 5 5" xfId="18643" xr:uid="{00000000-0005-0000-0000-000026330000}"/>
    <cellStyle name="Normal 6 3 4 2 5 6" xfId="35989" xr:uid="{00000000-0005-0000-0000-000027330000}"/>
    <cellStyle name="Normal 6 3 4 2 6" xfId="6092" xr:uid="{00000000-0005-0000-0000-000028330000}"/>
    <cellStyle name="Normal 6 3 4 2 6 2" xfId="14765" xr:uid="{00000000-0005-0000-0000-000029330000}"/>
    <cellStyle name="Normal 6 3 4 2 6 2 2" xfId="32118" xr:uid="{00000000-0005-0000-0000-00002A330000}"/>
    <cellStyle name="Normal 6 3 4 2 6 2 3" xfId="49464" xr:uid="{00000000-0005-0000-0000-00002B330000}"/>
    <cellStyle name="Normal 6 3 4 2 6 3" xfId="23445" xr:uid="{00000000-0005-0000-0000-00002C330000}"/>
    <cellStyle name="Normal 6 3 4 2 6 4" xfId="40791" xr:uid="{00000000-0005-0000-0000-00002D330000}"/>
    <cellStyle name="Normal 6 3 4 2 7" xfId="3103" xr:uid="{00000000-0005-0000-0000-00002E330000}"/>
    <cellStyle name="Normal 6 3 4 2 7 2" xfId="11776" xr:uid="{00000000-0005-0000-0000-00002F330000}"/>
    <cellStyle name="Normal 6 3 4 2 7 2 2" xfId="29129" xr:uid="{00000000-0005-0000-0000-000030330000}"/>
    <cellStyle name="Normal 6 3 4 2 7 2 3" xfId="46475" xr:uid="{00000000-0005-0000-0000-000031330000}"/>
    <cellStyle name="Normal 6 3 4 2 7 3" xfId="20456" xr:uid="{00000000-0005-0000-0000-000032330000}"/>
    <cellStyle name="Normal 6 3 4 2 7 4" xfId="37802" xr:uid="{00000000-0005-0000-0000-000033330000}"/>
    <cellStyle name="Normal 6 3 4 2 8" xfId="8983" xr:uid="{00000000-0005-0000-0000-000034330000}"/>
    <cellStyle name="Normal 6 3 4 2 8 2" xfId="26336" xr:uid="{00000000-0005-0000-0000-000035330000}"/>
    <cellStyle name="Normal 6 3 4 2 8 3" xfId="43682" xr:uid="{00000000-0005-0000-0000-000036330000}"/>
    <cellStyle name="Normal 6 3 4 2 9" xfId="17663" xr:uid="{00000000-0005-0000-0000-000037330000}"/>
    <cellStyle name="Normal 6 3 4 3" xfId="212" xr:uid="{00000000-0005-0000-0000-000038330000}"/>
    <cellStyle name="Normal 6 3 4 3 10" xfId="34911" xr:uid="{00000000-0005-0000-0000-000039330000}"/>
    <cellStyle name="Normal 6 3 4 3 2" xfId="947" xr:uid="{00000000-0005-0000-0000-00003A330000}"/>
    <cellStyle name="Normal 6 3 4 3 2 2" xfId="2760" xr:uid="{00000000-0005-0000-0000-00003B330000}"/>
    <cellStyle name="Normal 6 3 4 3 2 2 2" xfId="8542" xr:uid="{00000000-0005-0000-0000-00003C330000}"/>
    <cellStyle name="Normal 6 3 4 3 2 2 2 2" xfId="17215" xr:uid="{00000000-0005-0000-0000-00003D330000}"/>
    <cellStyle name="Normal 6 3 4 3 2 2 2 2 2" xfId="34568" xr:uid="{00000000-0005-0000-0000-00003E330000}"/>
    <cellStyle name="Normal 6 3 4 3 2 2 2 2 3" xfId="51914" xr:uid="{00000000-0005-0000-0000-00003F330000}"/>
    <cellStyle name="Normal 6 3 4 3 2 2 2 3" xfId="25895" xr:uid="{00000000-0005-0000-0000-000040330000}"/>
    <cellStyle name="Normal 6 3 4 3 2 2 2 4" xfId="43241" xr:uid="{00000000-0005-0000-0000-000041330000}"/>
    <cellStyle name="Normal 6 3 4 3 2 2 3" xfId="4573" xr:uid="{00000000-0005-0000-0000-000042330000}"/>
    <cellStyle name="Normal 6 3 4 3 2 2 3 2" xfId="13246" xr:uid="{00000000-0005-0000-0000-000043330000}"/>
    <cellStyle name="Normal 6 3 4 3 2 2 3 2 2" xfId="30599" xr:uid="{00000000-0005-0000-0000-000044330000}"/>
    <cellStyle name="Normal 6 3 4 3 2 2 3 2 3" xfId="47945" xr:uid="{00000000-0005-0000-0000-000045330000}"/>
    <cellStyle name="Normal 6 3 4 3 2 2 3 3" xfId="21926" xr:uid="{00000000-0005-0000-0000-000046330000}"/>
    <cellStyle name="Normal 6 3 4 3 2 2 3 4" xfId="39272" xr:uid="{00000000-0005-0000-0000-000047330000}"/>
    <cellStyle name="Normal 6 3 4 3 2 2 4" xfId="11433" xr:uid="{00000000-0005-0000-0000-000048330000}"/>
    <cellStyle name="Normal 6 3 4 3 2 2 4 2" xfId="28786" xr:uid="{00000000-0005-0000-0000-000049330000}"/>
    <cellStyle name="Normal 6 3 4 3 2 2 4 3" xfId="46132" xr:uid="{00000000-0005-0000-0000-00004A330000}"/>
    <cellStyle name="Normal 6 3 4 3 2 2 5" xfId="20113" xr:uid="{00000000-0005-0000-0000-00004B330000}"/>
    <cellStyle name="Normal 6 3 4 3 2 2 6" xfId="37459" xr:uid="{00000000-0005-0000-0000-00004C330000}"/>
    <cellStyle name="Normal 6 3 4 3 2 3" xfId="1682" xr:uid="{00000000-0005-0000-0000-00004D330000}"/>
    <cellStyle name="Normal 6 3 4 3 2 3 2" xfId="7464" xr:uid="{00000000-0005-0000-0000-00004E330000}"/>
    <cellStyle name="Normal 6 3 4 3 2 3 2 2" xfId="16137" xr:uid="{00000000-0005-0000-0000-00004F330000}"/>
    <cellStyle name="Normal 6 3 4 3 2 3 2 2 2" xfId="33490" xr:uid="{00000000-0005-0000-0000-000050330000}"/>
    <cellStyle name="Normal 6 3 4 3 2 3 2 2 3" xfId="50836" xr:uid="{00000000-0005-0000-0000-000051330000}"/>
    <cellStyle name="Normal 6 3 4 3 2 3 2 3" xfId="24817" xr:uid="{00000000-0005-0000-0000-000052330000}"/>
    <cellStyle name="Normal 6 3 4 3 2 3 2 4" xfId="42163" xr:uid="{00000000-0005-0000-0000-000053330000}"/>
    <cellStyle name="Normal 6 3 4 3 2 3 3" xfId="5308" xr:uid="{00000000-0005-0000-0000-000054330000}"/>
    <cellStyle name="Normal 6 3 4 3 2 3 3 2" xfId="13981" xr:uid="{00000000-0005-0000-0000-000055330000}"/>
    <cellStyle name="Normal 6 3 4 3 2 3 3 2 2" xfId="31334" xr:uid="{00000000-0005-0000-0000-000056330000}"/>
    <cellStyle name="Normal 6 3 4 3 2 3 3 2 3" xfId="48680" xr:uid="{00000000-0005-0000-0000-000057330000}"/>
    <cellStyle name="Normal 6 3 4 3 2 3 3 3" xfId="22661" xr:uid="{00000000-0005-0000-0000-000058330000}"/>
    <cellStyle name="Normal 6 3 4 3 2 3 3 4" xfId="40007" xr:uid="{00000000-0005-0000-0000-000059330000}"/>
    <cellStyle name="Normal 6 3 4 3 2 3 4" xfId="10355" xr:uid="{00000000-0005-0000-0000-00005A330000}"/>
    <cellStyle name="Normal 6 3 4 3 2 3 4 2" xfId="27708" xr:uid="{00000000-0005-0000-0000-00005B330000}"/>
    <cellStyle name="Normal 6 3 4 3 2 3 4 3" xfId="45054" xr:uid="{00000000-0005-0000-0000-00005C330000}"/>
    <cellStyle name="Normal 6 3 4 3 2 3 5" xfId="19035" xr:uid="{00000000-0005-0000-0000-00005D330000}"/>
    <cellStyle name="Normal 6 3 4 3 2 3 6" xfId="36381" xr:uid="{00000000-0005-0000-0000-00005E330000}"/>
    <cellStyle name="Normal 6 3 4 3 2 4" xfId="6729" xr:uid="{00000000-0005-0000-0000-00005F330000}"/>
    <cellStyle name="Normal 6 3 4 3 2 4 2" xfId="15402" xr:uid="{00000000-0005-0000-0000-000060330000}"/>
    <cellStyle name="Normal 6 3 4 3 2 4 2 2" xfId="32755" xr:uid="{00000000-0005-0000-0000-000061330000}"/>
    <cellStyle name="Normal 6 3 4 3 2 4 2 3" xfId="50101" xr:uid="{00000000-0005-0000-0000-000062330000}"/>
    <cellStyle name="Normal 6 3 4 3 2 4 3" xfId="24082" xr:uid="{00000000-0005-0000-0000-000063330000}"/>
    <cellStyle name="Normal 6 3 4 3 2 4 4" xfId="41428" xr:uid="{00000000-0005-0000-0000-000064330000}"/>
    <cellStyle name="Normal 6 3 4 3 2 5" xfId="3495" xr:uid="{00000000-0005-0000-0000-000065330000}"/>
    <cellStyle name="Normal 6 3 4 3 2 5 2" xfId="12168" xr:uid="{00000000-0005-0000-0000-000066330000}"/>
    <cellStyle name="Normal 6 3 4 3 2 5 2 2" xfId="29521" xr:uid="{00000000-0005-0000-0000-000067330000}"/>
    <cellStyle name="Normal 6 3 4 3 2 5 2 3" xfId="46867" xr:uid="{00000000-0005-0000-0000-000068330000}"/>
    <cellStyle name="Normal 6 3 4 3 2 5 3" xfId="20848" xr:uid="{00000000-0005-0000-0000-000069330000}"/>
    <cellStyle name="Normal 6 3 4 3 2 5 4" xfId="38194" xr:uid="{00000000-0005-0000-0000-00006A330000}"/>
    <cellStyle name="Normal 6 3 4 3 2 6" xfId="9620" xr:uid="{00000000-0005-0000-0000-00006B330000}"/>
    <cellStyle name="Normal 6 3 4 3 2 6 2" xfId="26973" xr:uid="{00000000-0005-0000-0000-00006C330000}"/>
    <cellStyle name="Normal 6 3 4 3 2 6 3" xfId="44319" xr:uid="{00000000-0005-0000-0000-00006D330000}"/>
    <cellStyle name="Normal 6 3 4 3 2 7" xfId="18300" xr:uid="{00000000-0005-0000-0000-00006E330000}"/>
    <cellStyle name="Normal 6 3 4 3 2 8" xfId="35646" xr:uid="{00000000-0005-0000-0000-00006F330000}"/>
    <cellStyle name="Normal 6 3 4 3 3" xfId="702" xr:uid="{00000000-0005-0000-0000-000070330000}"/>
    <cellStyle name="Normal 6 3 4 3 3 2" xfId="2515" xr:uid="{00000000-0005-0000-0000-000071330000}"/>
    <cellStyle name="Normal 6 3 4 3 3 2 2" xfId="8297" xr:uid="{00000000-0005-0000-0000-000072330000}"/>
    <cellStyle name="Normal 6 3 4 3 3 2 2 2" xfId="16970" xr:uid="{00000000-0005-0000-0000-000073330000}"/>
    <cellStyle name="Normal 6 3 4 3 3 2 2 2 2" xfId="34323" xr:uid="{00000000-0005-0000-0000-000074330000}"/>
    <cellStyle name="Normal 6 3 4 3 3 2 2 2 3" xfId="51669" xr:uid="{00000000-0005-0000-0000-000075330000}"/>
    <cellStyle name="Normal 6 3 4 3 3 2 2 3" xfId="25650" xr:uid="{00000000-0005-0000-0000-000076330000}"/>
    <cellStyle name="Normal 6 3 4 3 3 2 2 4" xfId="42996" xr:uid="{00000000-0005-0000-0000-000077330000}"/>
    <cellStyle name="Normal 6 3 4 3 3 2 3" xfId="5749" xr:uid="{00000000-0005-0000-0000-000078330000}"/>
    <cellStyle name="Normal 6 3 4 3 3 2 3 2" xfId="14422" xr:uid="{00000000-0005-0000-0000-000079330000}"/>
    <cellStyle name="Normal 6 3 4 3 3 2 3 2 2" xfId="31775" xr:uid="{00000000-0005-0000-0000-00007A330000}"/>
    <cellStyle name="Normal 6 3 4 3 3 2 3 2 3" xfId="49121" xr:uid="{00000000-0005-0000-0000-00007B330000}"/>
    <cellStyle name="Normal 6 3 4 3 3 2 3 3" xfId="23102" xr:uid="{00000000-0005-0000-0000-00007C330000}"/>
    <cellStyle name="Normal 6 3 4 3 3 2 3 4" xfId="40448" xr:uid="{00000000-0005-0000-0000-00007D330000}"/>
    <cellStyle name="Normal 6 3 4 3 3 2 4" xfId="11188" xr:uid="{00000000-0005-0000-0000-00007E330000}"/>
    <cellStyle name="Normal 6 3 4 3 3 2 4 2" xfId="28541" xr:uid="{00000000-0005-0000-0000-00007F330000}"/>
    <cellStyle name="Normal 6 3 4 3 3 2 4 3" xfId="45887" xr:uid="{00000000-0005-0000-0000-000080330000}"/>
    <cellStyle name="Normal 6 3 4 3 3 2 5" xfId="19868" xr:uid="{00000000-0005-0000-0000-000081330000}"/>
    <cellStyle name="Normal 6 3 4 3 3 2 6" xfId="37214" xr:uid="{00000000-0005-0000-0000-000082330000}"/>
    <cellStyle name="Normal 6 3 4 3 3 3" xfId="6484" xr:uid="{00000000-0005-0000-0000-000083330000}"/>
    <cellStyle name="Normal 6 3 4 3 3 3 2" xfId="15157" xr:uid="{00000000-0005-0000-0000-000084330000}"/>
    <cellStyle name="Normal 6 3 4 3 3 3 2 2" xfId="32510" xr:uid="{00000000-0005-0000-0000-000085330000}"/>
    <cellStyle name="Normal 6 3 4 3 3 3 2 3" xfId="49856" xr:uid="{00000000-0005-0000-0000-000086330000}"/>
    <cellStyle name="Normal 6 3 4 3 3 3 3" xfId="23837" xr:uid="{00000000-0005-0000-0000-000087330000}"/>
    <cellStyle name="Normal 6 3 4 3 3 3 4" xfId="41183" xr:uid="{00000000-0005-0000-0000-000088330000}"/>
    <cellStyle name="Normal 6 3 4 3 3 4" xfId="4328" xr:uid="{00000000-0005-0000-0000-000089330000}"/>
    <cellStyle name="Normal 6 3 4 3 3 4 2" xfId="13001" xr:uid="{00000000-0005-0000-0000-00008A330000}"/>
    <cellStyle name="Normal 6 3 4 3 3 4 2 2" xfId="30354" xr:uid="{00000000-0005-0000-0000-00008B330000}"/>
    <cellStyle name="Normal 6 3 4 3 3 4 2 3" xfId="47700" xr:uid="{00000000-0005-0000-0000-00008C330000}"/>
    <cellStyle name="Normal 6 3 4 3 3 4 3" xfId="21681" xr:uid="{00000000-0005-0000-0000-00008D330000}"/>
    <cellStyle name="Normal 6 3 4 3 3 4 4" xfId="39027" xr:uid="{00000000-0005-0000-0000-00008E330000}"/>
    <cellStyle name="Normal 6 3 4 3 3 5" xfId="9375" xr:uid="{00000000-0005-0000-0000-00008F330000}"/>
    <cellStyle name="Normal 6 3 4 3 3 5 2" xfId="26728" xr:uid="{00000000-0005-0000-0000-000090330000}"/>
    <cellStyle name="Normal 6 3 4 3 3 5 3" xfId="44074" xr:uid="{00000000-0005-0000-0000-000091330000}"/>
    <cellStyle name="Normal 6 3 4 3 3 6" xfId="18055" xr:uid="{00000000-0005-0000-0000-000092330000}"/>
    <cellStyle name="Normal 6 3 4 3 3 7" xfId="35401" xr:uid="{00000000-0005-0000-0000-000093330000}"/>
    <cellStyle name="Normal 6 3 4 3 4" xfId="2025" xr:uid="{00000000-0005-0000-0000-000094330000}"/>
    <cellStyle name="Normal 6 3 4 3 4 2" xfId="7807" xr:uid="{00000000-0005-0000-0000-000095330000}"/>
    <cellStyle name="Normal 6 3 4 3 4 2 2" xfId="16480" xr:uid="{00000000-0005-0000-0000-000096330000}"/>
    <cellStyle name="Normal 6 3 4 3 4 2 2 2" xfId="33833" xr:uid="{00000000-0005-0000-0000-000097330000}"/>
    <cellStyle name="Normal 6 3 4 3 4 2 2 3" xfId="51179" xr:uid="{00000000-0005-0000-0000-000098330000}"/>
    <cellStyle name="Normal 6 3 4 3 4 2 3" xfId="25160" xr:uid="{00000000-0005-0000-0000-000099330000}"/>
    <cellStyle name="Normal 6 3 4 3 4 2 4" xfId="42506" xr:uid="{00000000-0005-0000-0000-00009A330000}"/>
    <cellStyle name="Normal 6 3 4 3 4 3" xfId="3838" xr:uid="{00000000-0005-0000-0000-00009B330000}"/>
    <cellStyle name="Normal 6 3 4 3 4 3 2" xfId="12511" xr:uid="{00000000-0005-0000-0000-00009C330000}"/>
    <cellStyle name="Normal 6 3 4 3 4 3 2 2" xfId="29864" xr:uid="{00000000-0005-0000-0000-00009D330000}"/>
    <cellStyle name="Normal 6 3 4 3 4 3 2 3" xfId="47210" xr:uid="{00000000-0005-0000-0000-00009E330000}"/>
    <cellStyle name="Normal 6 3 4 3 4 3 3" xfId="21191" xr:uid="{00000000-0005-0000-0000-00009F330000}"/>
    <cellStyle name="Normal 6 3 4 3 4 3 4" xfId="38537" xr:uid="{00000000-0005-0000-0000-0000A0330000}"/>
    <cellStyle name="Normal 6 3 4 3 4 4" xfId="10698" xr:uid="{00000000-0005-0000-0000-0000A1330000}"/>
    <cellStyle name="Normal 6 3 4 3 4 4 2" xfId="28051" xr:uid="{00000000-0005-0000-0000-0000A2330000}"/>
    <cellStyle name="Normal 6 3 4 3 4 4 3" xfId="45397" xr:uid="{00000000-0005-0000-0000-0000A3330000}"/>
    <cellStyle name="Normal 6 3 4 3 4 5" xfId="19378" xr:uid="{00000000-0005-0000-0000-0000A4330000}"/>
    <cellStyle name="Normal 6 3 4 3 4 6" xfId="36724" xr:uid="{00000000-0005-0000-0000-0000A5330000}"/>
    <cellStyle name="Normal 6 3 4 3 5" xfId="1437" xr:uid="{00000000-0005-0000-0000-0000A6330000}"/>
    <cellStyle name="Normal 6 3 4 3 5 2" xfId="7219" xr:uid="{00000000-0005-0000-0000-0000A7330000}"/>
    <cellStyle name="Normal 6 3 4 3 5 2 2" xfId="15892" xr:uid="{00000000-0005-0000-0000-0000A8330000}"/>
    <cellStyle name="Normal 6 3 4 3 5 2 2 2" xfId="33245" xr:uid="{00000000-0005-0000-0000-0000A9330000}"/>
    <cellStyle name="Normal 6 3 4 3 5 2 2 3" xfId="50591" xr:uid="{00000000-0005-0000-0000-0000AA330000}"/>
    <cellStyle name="Normal 6 3 4 3 5 2 3" xfId="24572" xr:uid="{00000000-0005-0000-0000-0000AB330000}"/>
    <cellStyle name="Normal 6 3 4 3 5 2 4" xfId="41918" xr:uid="{00000000-0005-0000-0000-0000AC330000}"/>
    <cellStyle name="Normal 6 3 4 3 5 3" xfId="5063" xr:uid="{00000000-0005-0000-0000-0000AD330000}"/>
    <cellStyle name="Normal 6 3 4 3 5 3 2" xfId="13736" xr:uid="{00000000-0005-0000-0000-0000AE330000}"/>
    <cellStyle name="Normal 6 3 4 3 5 3 2 2" xfId="31089" xr:uid="{00000000-0005-0000-0000-0000AF330000}"/>
    <cellStyle name="Normal 6 3 4 3 5 3 2 3" xfId="48435" xr:uid="{00000000-0005-0000-0000-0000B0330000}"/>
    <cellStyle name="Normal 6 3 4 3 5 3 3" xfId="22416" xr:uid="{00000000-0005-0000-0000-0000B1330000}"/>
    <cellStyle name="Normal 6 3 4 3 5 3 4" xfId="39762" xr:uid="{00000000-0005-0000-0000-0000B2330000}"/>
    <cellStyle name="Normal 6 3 4 3 5 4" xfId="10110" xr:uid="{00000000-0005-0000-0000-0000B3330000}"/>
    <cellStyle name="Normal 6 3 4 3 5 4 2" xfId="27463" xr:uid="{00000000-0005-0000-0000-0000B4330000}"/>
    <cellStyle name="Normal 6 3 4 3 5 4 3" xfId="44809" xr:uid="{00000000-0005-0000-0000-0000B5330000}"/>
    <cellStyle name="Normal 6 3 4 3 5 5" xfId="18790" xr:uid="{00000000-0005-0000-0000-0000B6330000}"/>
    <cellStyle name="Normal 6 3 4 3 5 6" xfId="36136" xr:uid="{00000000-0005-0000-0000-0000B7330000}"/>
    <cellStyle name="Normal 6 3 4 3 6" xfId="5994" xr:uid="{00000000-0005-0000-0000-0000B8330000}"/>
    <cellStyle name="Normal 6 3 4 3 6 2" xfId="14667" xr:uid="{00000000-0005-0000-0000-0000B9330000}"/>
    <cellStyle name="Normal 6 3 4 3 6 2 2" xfId="32020" xr:uid="{00000000-0005-0000-0000-0000BA330000}"/>
    <cellStyle name="Normal 6 3 4 3 6 2 3" xfId="49366" xr:uid="{00000000-0005-0000-0000-0000BB330000}"/>
    <cellStyle name="Normal 6 3 4 3 6 3" xfId="23347" xr:uid="{00000000-0005-0000-0000-0000BC330000}"/>
    <cellStyle name="Normal 6 3 4 3 6 4" xfId="40693" xr:uid="{00000000-0005-0000-0000-0000BD330000}"/>
    <cellStyle name="Normal 6 3 4 3 7" xfId="3250" xr:uid="{00000000-0005-0000-0000-0000BE330000}"/>
    <cellStyle name="Normal 6 3 4 3 7 2" xfId="11923" xr:uid="{00000000-0005-0000-0000-0000BF330000}"/>
    <cellStyle name="Normal 6 3 4 3 7 2 2" xfId="29276" xr:uid="{00000000-0005-0000-0000-0000C0330000}"/>
    <cellStyle name="Normal 6 3 4 3 7 2 3" xfId="46622" xr:uid="{00000000-0005-0000-0000-0000C1330000}"/>
    <cellStyle name="Normal 6 3 4 3 7 3" xfId="20603" xr:uid="{00000000-0005-0000-0000-0000C2330000}"/>
    <cellStyle name="Normal 6 3 4 3 7 4" xfId="37949" xr:uid="{00000000-0005-0000-0000-0000C3330000}"/>
    <cellStyle name="Normal 6 3 4 3 8" xfId="8885" xr:uid="{00000000-0005-0000-0000-0000C4330000}"/>
    <cellStyle name="Normal 6 3 4 3 8 2" xfId="26238" xr:uid="{00000000-0005-0000-0000-0000C5330000}"/>
    <cellStyle name="Normal 6 3 4 3 8 3" xfId="43584" xr:uid="{00000000-0005-0000-0000-0000C6330000}"/>
    <cellStyle name="Normal 6 3 4 3 9" xfId="17565" xr:uid="{00000000-0005-0000-0000-0000C7330000}"/>
    <cellStyle name="Normal 6 3 4 4" xfId="800" xr:uid="{00000000-0005-0000-0000-0000C8330000}"/>
    <cellStyle name="Normal 6 3 4 4 2" xfId="2613" xr:uid="{00000000-0005-0000-0000-0000C9330000}"/>
    <cellStyle name="Normal 6 3 4 4 2 2" xfId="8395" xr:uid="{00000000-0005-0000-0000-0000CA330000}"/>
    <cellStyle name="Normal 6 3 4 4 2 2 2" xfId="17068" xr:uid="{00000000-0005-0000-0000-0000CB330000}"/>
    <cellStyle name="Normal 6 3 4 4 2 2 2 2" xfId="34421" xr:uid="{00000000-0005-0000-0000-0000CC330000}"/>
    <cellStyle name="Normal 6 3 4 4 2 2 2 3" xfId="51767" xr:uid="{00000000-0005-0000-0000-0000CD330000}"/>
    <cellStyle name="Normal 6 3 4 4 2 2 3" xfId="25748" xr:uid="{00000000-0005-0000-0000-0000CE330000}"/>
    <cellStyle name="Normal 6 3 4 4 2 2 4" xfId="43094" xr:uid="{00000000-0005-0000-0000-0000CF330000}"/>
    <cellStyle name="Normal 6 3 4 4 2 3" xfId="4426" xr:uid="{00000000-0005-0000-0000-0000D0330000}"/>
    <cellStyle name="Normal 6 3 4 4 2 3 2" xfId="13099" xr:uid="{00000000-0005-0000-0000-0000D1330000}"/>
    <cellStyle name="Normal 6 3 4 4 2 3 2 2" xfId="30452" xr:uid="{00000000-0005-0000-0000-0000D2330000}"/>
    <cellStyle name="Normal 6 3 4 4 2 3 2 3" xfId="47798" xr:uid="{00000000-0005-0000-0000-0000D3330000}"/>
    <cellStyle name="Normal 6 3 4 4 2 3 3" xfId="21779" xr:uid="{00000000-0005-0000-0000-0000D4330000}"/>
    <cellStyle name="Normal 6 3 4 4 2 3 4" xfId="39125" xr:uid="{00000000-0005-0000-0000-0000D5330000}"/>
    <cellStyle name="Normal 6 3 4 4 2 4" xfId="11286" xr:uid="{00000000-0005-0000-0000-0000D6330000}"/>
    <cellStyle name="Normal 6 3 4 4 2 4 2" xfId="28639" xr:uid="{00000000-0005-0000-0000-0000D7330000}"/>
    <cellStyle name="Normal 6 3 4 4 2 4 3" xfId="45985" xr:uid="{00000000-0005-0000-0000-0000D8330000}"/>
    <cellStyle name="Normal 6 3 4 4 2 5" xfId="19966" xr:uid="{00000000-0005-0000-0000-0000D9330000}"/>
    <cellStyle name="Normal 6 3 4 4 2 6" xfId="37312" xr:uid="{00000000-0005-0000-0000-0000DA330000}"/>
    <cellStyle name="Normal 6 3 4 4 3" xfId="1535" xr:uid="{00000000-0005-0000-0000-0000DB330000}"/>
    <cellStyle name="Normal 6 3 4 4 3 2" xfId="7317" xr:uid="{00000000-0005-0000-0000-0000DC330000}"/>
    <cellStyle name="Normal 6 3 4 4 3 2 2" xfId="15990" xr:uid="{00000000-0005-0000-0000-0000DD330000}"/>
    <cellStyle name="Normal 6 3 4 4 3 2 2 2" xfId="33343" xr:uid="{00000000-0005-0000-0000-0000DE330000}"/>
    <cellStyle name="Normal 6 3 4 4 3 2 2 3" xfId="50689" xr:uid="{00000000-0005-0000-0000-0000DF330000}"/>
    <cellStyle name="Normal 6 3 4 4 3 2 3" xfId="24670" xr:uid="{00000000-0005-0000-0000-0000E0330000}"/>
    <cellStyle name="Normal 6 3 4 4 3 2 4" xfId="42016" xr:uid="{00000000-0005-0000-0000-0000E1330000}"/>
    <cellStyle name="Normal 6 3 4 4 3 3" xfId="5161" xr:uid="{00000000-0005-0000-0000-0000E2330000}"/>
    <cellStyle name="Normal 6 3 4 4 3 3 2" xfId="13834" xr:uid="{00000000-0005-0000-0000-0000E3330000}"/>
    <cellStyle name="Normal 6 3 4 4 3 3 2 2" xfId="31187" xr:uid="{00000000-0005-0000-0000-0000E4330000}"/>
    <cellStyle name="Normal 6 3 4 4 3 3 2 3" xfId="48533" xr:uid="{00000000-0005-0000-0000-0000E5330000}"/>
    <cellStyle name="Normal 6 3 4 4 3 3 3" xfId="22514" xr:uid="{00000000-0005-0000-0000-0000E6330000}"/>
    <cellStyle name="Normal 6 3 4 4 3 3 4" xfId="39860" xr:uid="{00000000-0005-0000-0000-0000E7330000}"/>
    <cellStyle name="Normal 6 3 4 4 3 4" xfId="10208" xr:uid="{00000000-0005-0000-0000-0000E8330000}"/>
    <cellStyle name="Normal 6 3 4 4 3 4 2" xfId="27561" xr:uid="{00000000-0005-0000-0000-0000E9330000}"/>
    <cellStyle name="Normal 6 3 4 4 3 4 3" xfId="44907" xr:uid="{00000000-0005-0000-0000-0000EA330000}"/>
    <cellStyle name="Normal 6 3 4 4 3 5" xfId="18888" xr:uid="{00000000-0005-0000-0000-0000EB330000}"/>
    <cellStyle name="Normal 6 3 4 4 3 6" xfId="36234" xr:uid="{00000000-0005-0000-0000-0000EC330000}"/>
    <cellStyle name="Normal 6 3 4 4 4" xfId="6582" xr:uid="{00000000-0005-0000-0000-0000ED330000}"/>
    <cellStyle name="Normal 6 3 4 4 4 2" xfId="15255" xr:uid="{00000000-0005-0000-0000-0000EE330000}"/>
    <cellStyle name="Normal 6 3 4 4 4 2 2" xfId="32608" xr:uid="{00000000-0005-0000-0000-0000EF330000}"/>
    <cellStyle name="Normal 6 3 4 4 4 2 3" xfId="49954" xr:uid="{00000000-0005-0000-0000-0000F0330000}"/>
    <cellStyle name="Normal 6 3 4 4 4 3" xfId="23935" xr:uid="{00000000-0005-0000-0000-0000F1330000}"/>
    <cellStyle name="Normal 6 3 4 4 4 4" xfId="41281" xr:uid="{00000000-0005-0000-0000-0000F2330000}"/>
    <cellStyle name="Normal 6 3 4 4 5" xfId="3348" xr:uid="{00000000-0005-0000-0000-0000F3330000}"/>
    <cellStyle name="Normal 6 3 4 4 5 2" xfId="12021" xr:uid="{00000000-0005-0000-0000-0000F4330000}"/>
    <cellStyle name="Normal 6 3 4 4 5 2 2" xfId="29374" xr:uid="{00000000-0005-0000-0000-0000F5330000}"/>
    <cellStyle name="Normal 6 3 4 4 5 2 3" xfId="46720" xr:uid="{00000000-0005-0000-0000-0000F6330000}"/>
    <cellStyle name="Normal 6 3 4 4 5 3" xfId="20701" xr:uid="{00000000-0005-0000-0000-0000F7330000}"/>
    <cellStyle name="Normal 6 3 4 4 5 4" xfId="38047" xr:uid="{00000000-0005-0000-0000-0000F8330000}"/>
    <cellStyle name="Normal 6 3 4 4 6" xfId="9473" xr:uid="{00000000-0005-0000-0000-0000F9330000}"/>
    <cellStyle name="Normal 6 3 4 4 6 2" xfId="26826" xr:uid="{00000000-0005-0000-0000-0000FA330000}"/>
    <cellStyle name="Normal 6 3 4 4 6 3" xfId="44172" xr:uid="{00000000-0005-0000-0000-0000FB330000}"/>
    <cellStyle name="Normal 6 3 4 4 7" xfId="18153" xr:uid="{00000000-0005-0000-0000-0000FC330000}"/>
    <cellStyle name="Normal 6 3 4 4 8" xfId="35499" xr:uid="{00000000-0005-0000-0000-0000FD330000}"/>
    <cellStyle name="Normal 6 3 4 5" xfId="457" xr:uid="{00000000-0005-0000-0000-0000FE330000}"/>
    <cellStyle name="Normal 6 3 4 5 2" xfId="2270" xr:uid="{00000000-0005-0000-0000-0000FF330000}"/>
    <cellStyle name="Normal 6 3 4 5 2 2" xfId="8052" xr:uid="{00000000-0005-0000-0000-000000340000}"/>
    <cellStyle name="Normal 6 3 4 5 2 2 2" xfId="16725" xr:uid="{00000000-0005-0000-0000-000001340000}"/>
    <cellStyle name="Normal 6 3 4 5 2 2 2 2" xfId="34078" xr:uid="{00000000-0005-0000-0000-000002340000}"/>
    <cellStyle name="Normal 6 3 4 5 2 2 2 3" xfId="51424" xr:uid="{00000000-0005-0000-0000-000003340000}"/>
    <cellStyle name="Normal 6 3 4 5 2 2 3" xfId="25405" xr:uid="{00000000-0005-0000-0000-000004340000}"/>
    <cellStyle name="Normal 6 3 4 5 2 2 4" xfId="42751" xr:uid="{00000000-0005-0000-0000-000005340000}"/>
    <cellStyle name="Normal 6 3 4 5 2 3" xfId="5553" xr:uid="{00000000-0005-0000-0000-000006340000}"/>
    <cellStyle name="Normal 6 3 4 5 2 3 2" xfId="14226" xr:uid="{00000000-0005-0000-0000-000007340000}"/>
    <cellStyle name="Normal 6 3 4 5 2 3 2 2" xfId="31579" xr:uid="{00000000-0005-0000-0000-000008340000}"/>
    <cellStyle name="Normal 6 3 4 5 2 3 2 3" xfId="48925" xr:uid="{00000000-0005-0000-0000-000009340000}"/>
    <cellStyle name="Normal 6 3 4 5 2 3 3" xfId="22906" xr:uid="{00000000-0005-0000-0000-00000A340000}"/>
    <cellStyle name="Normal 6 3 4 5 2 3 4" xfId="40252" xr:uid="{00000000-0005-0000-0000-00000B340000}"/>
    <cellStyle name="Normal 6 3 4 5 2 4" xfId="10943" xr:uid="{00000000-0005-0000-0000-00000C340000}"/>
    <cellStyle name="Normal 6 3 4 5 2 4 2" xfId="28296" xr:uid="{00000000-0005-0000-0000-00000D340000}"/>
    <cellStyle name="Normal 6 3 4 5 2 4 3" xfId="45642" xr:uid="{00000000-0005-0000-0000-00000E340000}"/>
    <cellStyle name="Normal 6 3 4 5 2 5" xfId="19623" xr:uid="{00000000-0005-0000-0000-00000F340000}"/>
    <cellStyle name="Normal 6 3 4 5 2 6" xfId="36969" xr:uid="{00000000-0005-0000-0000-000010340000}"/>
    <cellStyle name="Normal 6 3 4 5 3" xfId="6239" xr:uid="{00000000-0005-0000-0000-000011340000}"/>
    <cellStyle name="Normal 6 3 4 5 3 2" xfId="14912" xr:uid="{00000000-0005-0000-0000-000012340000}"/>
    <cellStyle name="Normal 6 3 4 5 3 2 2" xfId="32265" xr:uid="{00000000-0005-0000-0000-000013340000}"/>
    <cellStyle name="Normal 6 3 4 5 3 2 3" xfId="49611" xr:uid="{00000000-0005-0000-0000-000014340000}"/>
    <cellStyle name="Normal 6 3 4 5 3 3" xfId="23592" xr:uid="{00000000-0005-0000-0000-000015340000}"/>
    <cellStyle name="Normal 6 3 4 5 3 4" xfId="40938" xr:uid="{00000000-0005-0000-0000-000016340000}"/>
    <cellStyle name="Normal 6 3 4 5 4" xfId="4083" xr:uid="{00000000-0005-0000-0000-000017340000}"/>
    <cellStyle name="Normal 6 3 4 5 4 2" xfId="12756" xr:uid="{00000000-0005-0000-0000-000018340000}"/>
    <cellStyle name="Normal 6 3 4 5 4 2 2" xfId="30109" xr:uid="{00000000-0005-0000-0000-000019340000}"/>
    <cellStyle name="Normal 6 3 4 5 4 2 3" xfId="47455" xr:uid="{00000000-0005-0000-0000-00001A340000}"/>
    <cellStyle name="Normal 6 3 4 5 4 3" xfId="21436" xr:uid="{00000000-0005-0000-0000-00001B340000}"/>
    <cellStyle name="Normal 6 3 4 5 4 4" xfId="38782" xr:uid="{00000000-0005-0000-0000-00001C340000}"/>
    <cellStyle name="Normal 6 3 4 5 5" xfId="9130" xr:uid="{00000000-0005-0000-0000-00001D340000}"/>
    <cellStyle name="Normal 6 3 4 5 5 2" xfId="26483" xr:uid="{00000000-0005-0000-0000-00001E340000}"/>
    <cellStyle name="Normal 6 3 4 5 5 3" xfId="43829" xr:uid="{00000000-0005-0000-0000-00001F340000}"/>
    <cellStyle name="Normal 6 3 4 5 6" xfId="17810" xr:uid="{00000000-0005-0000-0000-000020340000}"/>
    <cellStyle name="Normal 6 3 4 5 7" xfId="35156" xr:uid="{00000000-0005-0000-0000-000021340000}"/>
    <cellStyle name="Normal 6 3 4 6" xfId="1878" xr:uid="{00000000-0005-0000-0000-000022340000}"/>
    <cellStyle name="Normal 6 3 4 6 2" xfId="7660" xr:uid="{00000000-0005-0000-0000-000023340000}"/>
    <cellStyle name="Normal 6 3 4 6 2 2" xfId="16333" xr:uid="{00000000-0005-0000-0000-000024340000}"/>
    <cellStyle name="Normal 6 3 4 6 2 2 2" xfId="33686" xr:uid="{00000000-0005-0000-0000-000025340000}"/>
    <cellStyle name="Normal 6 3 4 6 2 2 3" xfId="51032" xr:uid="{00000000-0005-0000-0000-000026340000}"/>
    <cellStyle name="Normal 6 3 4 6 2 3" xfId="25013" xr:uid="{00000000-0005-0000-0000-000027340000}"/>
    <cellStyle name="Normal 6 3 4 6 2 4" xfId="42359" xr:uid="{00000000-0005-0000-0000-000028340000}"/>
    <cellStyle name="Normal 6 3 4 6 3" xfId="3691" xr:uid="{00000000-0005-0000-0000-000029340000}"/>
    <cellStyle name="Normal 6 3 4 6 3 2" xfId="12364" xr:uid="{00000000-0005-0000-0000-00002A340000}"/>
    <cellStyle name="Normal 6 3 4 6 3 2 2" xfId="29717" xr:uid="{00000000-0005-0000-0000-00002B340000}"/>
    <cellStyle name="Normal 6 3 4 6 3 2 3" xfId="47063" xr:uid="{00000000-0005-0000-0000-00002C340000}"/>
    <cellStyle name="Normal 6 3 4 6 3 3" xfId="21044" xr:uid="{00000000-0005-0000-0000-00002D340000}"/>
    <cellStyle name="Normal 6 3 4 6 3 4" xfId="38390" xr:uid="{00000000-0005-0000-0000-00002E340000}"/>
    <cellStyle name="Normal 6 3 4 6 4" xfId="10551" xr:uid="{00000000-0005-0000-0000-00002F340000}"/>
    <cellStyle name="Normal 6 3 4 6 4 2" xfId="27904" xr:uid="{00000000-0005-0000-0000-000030340000}"/>
    <cellStyle name="Normal 6 3 4 6 4 3" xfId="45250" xr:uid="{00000000-0005-0000-0000-000031340000}"/>
    <cellStyle name="Normal 6 3 4 6 5" xfId="19231" xr:uid="{00000000-0005-0000-0000-000032340000}"/>
    <cellStyle name="Normal 6 3 4 6 6" xfId="36577" xr:uid="{00000000-0005-0000-0000-000033340000}"/>
    <cellStyle name="Normal 6 3 4 7" xfId="1192" xr:uid="{00000000-0005-0000-0000-000034340000}"/>
    <cellStyle name="Normal 6 3 4 7 2" xfId="6974" xr:uid="{00000000-0005-0000-0000-000035340000}"/>
    <cellStyle name="Normal 6 3 4 7 2 2" xfId="15647" xr:uid="{00000000-0005-0000-0000-000036340000}"/>
    <cellStyle name="Normal 6 3 4 7 2 2 2" xfId="33000" xr:uid="{00000000-0005-0000-0000-000037340000}"/>
    <cellStyle name="Normal 6 3 4 7 2 2 3" xfId="50346" xr:uid="{00000000-0005-0000-0000-000038340000}"/>
    <cellStyle name="Normal 6 3 4 7 2 3" xfId="24327" xr:uid="{00000000-0005-0000-0000-000039340000}"/>
    <cellStyle name="Normal 6 3 4 7 2 4" xfId="41673" xr:uid="{00000000-0005-0000-0000-00003A340000}"/>
    <cellStyle name="Normal 6 3 4 7 3" xfId="4818" xr:uid="{00000000-0005-0000-0000-00003B340000}"/>
    <cellStyle name="Normal 6 3 4 7 3 2" xfId="13491" xr:uid="{00000000-0005-0000-0000-00003C340000}"/>
    <cellStyle name="Normal 6 3 4 7 3 2 2" xfId="30844" xr:uid="{00000000-0005-0000-0000-00003D340000}"/>
    <cellStyle name="Normal 6 3 4 7 3 2 3" xfId="48190" xr:uid="{00000000-0005-0000-0000-00003E340000}"/>
    <cellStyle name="Normal 6 3 4 7 3 3" xfId="22171" xr:uid="{00000000-0005-0000-0000-00003F340000}"/>
    <cellStyle name="Normal 6 3 4 7 3 4" xfId="39517" xr:uid="{00000000-0005-0000-0000-000040340000}"/>
    <cellStyle name="Normal 6 3 4 7 4" xfId="9865" xr:uid="{00000000-0005-0000-0000-000041340000}"/>
    <cellStyle name="Normal 6 3 4 7 4 2" xfId="27218" xr:uid="{00000000-0005-0000-0000-000042340000}"/>
    <cellStyle name="Normal 6 3 4 7 4 3" xfId="44564" xr:uid="{00000000-0005-0000-0000-000043340000}"/>
    <cellStyle name="Normal 6 3 4 7 5" xfId="18545" xr:uid="{00000000-0005-0000-0000-000044340000}"/>
    <cellStyle name="Normal 6 3 4 7 6" xfId="35891" xr:uid="{00000000-0005-0000-0000-000045340000}"/>
    <cellStyle name="Normal 6 3 4 8" xfId="5847" xr:uid="{00000000-0005-0000-0000-000046340000}"/>
    <cellStyle name="Normal 6 3 4 8 2" xfId="14520" xr:uid="{00000000-0005-0000-0000-000047340000}"/>
    <cellStyle name="Normal 6 3 4 8 2 2" xfId="31873" xr:uid="{00000000-0005-0000-0000-000048340000}"/>
    <cellStyle name="Normal 6 3 4 8 2 3" xfId="49219" xr:uid="{00000000-0005-0000-0000-000049340000}"/>
    <cellStyle name="Normal 6 3 4 8 3" xfId="23200" xr:uid="{00000000-0005-0000-0000-00004A340000}"/>
    <cellStyle name="Normal 6 3 4 8 4" xfId="40546" xr:uid="{00000000-0005-0000-0000-00004B340000}"/>
    <cellStyle name="Normal 6 3 4 9" xfId="3005" xr:uid="{00000000-0005-0000-0000-00004C340000}"/>
    <cellStyle name="Normal 6 3 4 9 2" xfId="11678" xr:uid="{00000000-0005-0000-0000-00004D340000}"/>
    <cellStyle name="Normal 6 3 4 9 2 2" xfId="29031" xr:uid="{00000000-0005-0000-0000-00004E340000}"/>
    <cellStyle name="Normal 6 3 4 9 2 3" xfId="46377" xr:uid="{00000000-0005-0000-0000-00004F340000}"/>
    <cellStyle name="Normal 6 3 4 9 3" xfId="20358" xr:uid="{00000000-0005-0000-0000-000050340000}"/>
    <cellStyle name="Normal 6 3 4 9 4" xfId="37704" xr:uid="{00000000-0005-0000-0000-000051340000}"/>
    <cellStyle name="Normal 6 3 5" xfId="163" xr:uid="{00000000-0005-0000-0000-000052340000}"/>
    <cellStyle name="Normal 6 3 5 10" xfId="17516" xr:uid="{00000000-0005-0000-0000-000053340000}"/>
    <cellStyle name="Normal 6 3 5 11" xfId="34862" xr:uid="{00000000-0005-0000-0000-000054340000}"/>
    <cellStyle name="Normal 6 3 5 2" xfId="653" xr:uid="{00000000-0005-0000-0000-000055340000}"/>
    <cellStyle name="Normal 6 3 5 2 2" xfId="2466" xr:uid="{00000000-0005-0000-0000-000056340000}"/>
    <cellStyle name="Normal 6 3 5 2 2 2" xfId="8248" xr:uid="{00000000-0005-0000-0000-000057340000}"/>
    <cellStyle name="Normal 6 3 5 2 2 2 2" xfId="16921" xr:uid="{00000000-0005-0000-0000-000058340000}"/>
    <cellStyle name="Normal 6 3 5 2 2 2 2 2" xfId="34274" xr:uid="{00000000-0005-0000-0000-000059340000}"/>
    <cellStyle name="Normal 6 3 5 2 2 2 2 3" xfId="51620" xr:uid="{00000000-0005-0000-0000-00005A340000}"/>
    <cellStyle name="Normal 6 3 5 2 2 2 3" xfId="25601" xr:uid="{00000000-0005-0000-0000-00005B340000}"/>
    <cellStyle name="Normal 6 3 5 2 2 2 4" xfId="42947" xr:uid="{00000000-0005-0000-0000-00005C340000}"/>
    <cellStyle name="Normal 6 3 5 2 2 3" xfId="4279" xr:uid="{00000000-0005-0000-0000-00005D340000}"/>
    <cellStyle name="Normal 6 3 5 2 2 3 2" xfId="12952" xr:uid="{00000000-0005-0000-0000-00005E340000}"/>
    <cellStyle name="Normal 6 3 5 2 2 3 2 2" xfId="30305" xr:uid="{00000000-0005-0000-0000-00005F340000}"/>
    <cellStyle name="Normal 6 3 5 2 2 3 2 3" xfId="47651" xr:uid="{00000000-0005-0000-0000-000060340000}"/>
    <cellStyle name="Normal 6 3 5 2 2 3 3" xfId="21632" xr:uid="{00000000-0005-0000-0000-000061340000}"/>
    <cellStyle name="Normal 6 3 5 2 2 3 4" xfId="38978" xr:uid="{00000000-0005-0000-0000-000062340000}"/>
    <cellStyle name="Normal 6 3 5 2 2 4" xfId="11139" xr:uid="{00000000-0005-0000-0000-000063340000}"/>
    <cellStyle name="Normal 6 3 5 2 2 4 2" xfId="28492" xr:uid="{00000000-0005-0000-0000-000064340000}"/>
    <cellStyle name="Normal 6 3 5 2 2 4 3" xfId="45838" xr:uid="{00000000-0005-0000-0000-000065340000}"/>
    <cellStyle name="Normal 6 3 5 2 2 5" xfId="19819" xr:uid="{00000000-0005-0000-0000-000066340000}"/>
    <cellStyle name="Normal 6 3 5 2 2 6" xfId="37165" xr:uid="{00000000-0005-0000-0000-000067340000}"/>
    <cellStyle name="Normal 6 3 5 2 3" xfId="1388" xr:uid="{00000000-0005-0000-0000-000068340000}"/>
    <cellStyle name="Normal 6 3 5 2 3 2" xfId="7170" xr:uid="{00000000-0005-0000-0000-000069340000}"/>
    <cellStyle name="Normal 6 3 5 2 3 2 2" xfId="15843" xr:uid="{00000000-0005-0000-0000-00006A340000}"/>
    <cellStyle name="Normal 6 3 5 2 3 2 2 2" xfId="33196" xr:uid="{00000000-0005-0000-0000-00006B340000}"/>
    <cellStyle name="Normal 6 3 5 2 3 2 2 3" xfId="50542" xr:uid="{00000000-0005-0000-0000-00006C340000}"/>
    <cellStyle name="Normal 6 3 5 2 3 2 3" xfId="24523" xr:uid="{00000000-0005-0000-0000-00006D340000}"/>
    <cellStyle name="Normal 6 3 5 2 3 2 4" xfId="41869" xr:uid="{00000000-0005-0000-0000-00006E340000}"/>
    <cellStyle name="Normal 6 3 5 2 3 3" xfId="5014" xr:uid="{00000000-0005-0000-0000-00006F340000}"/>
    <cellStyle name="Normal 6 3 5 2 3 3 2" xfId="13687" xr:uid="{00000000-0005-0000-0000-000070340000}"/>
    <cellStyle name="Normal 6 3 5 2 3 3 2 2" xfId="31040" xr:uid="{00000000-0005-0000-0000-000071340000}"/>
    <cellStyle name="Normal 6 3 5 2 3 3 2 3" xfId="48386" xr:uid="{00000000-0005-0000-0000-000072340000}"/>
    <cellStyle name="Normal 6 3 5 2 3 3 3" xfId="22367" xr:uid="{00000000-0005-0000-0000-000073340000}"/>
    <cellStyle name="Normal 6 3 5 2 3 3 4" xfId="39713" xr:uid="{00000000-0005-0000-0000-000074340000}"/>
    <cellStyle name="Normal 6 3 5 2 3 4" xfId="10061" xr:uid="{00000000-0005-0000-0000-000075340000}"/>
    <cellStyle name="Normal 6 3 5 2 3 4 2" xfId="27414" xr:uid="{00000000-0005-0000-0000-000076340000}"/>
    <cellStyle name="Normal 6 3 5 2 3 4 3" xfId="44760" xr:uid="{00000000-0005-0000-0000-000077340000}"/>
    <cellStyle name="Normal 6 3 5 2 3 5" xfId="18741" xr:uid="{00000000-0005-0000-0000-000078340000}"/>
    <cellStyle name="Normal 6 3 5 2 3 6" xfId="36087" xr:uid="{00000000-0005-0000-0000-000079340000}"/>
    <cellStyle name="Normal 6 3 5 2 4" xfId="6435" xr:uid="{00000000-0005-0000-0000-00007A340000}"/>
    <cellStyle name="Normal 6 3 5 2 4 2" xfId="15108" xr:uid="{00000000-0005-0000-0000-00007B340000}"/>
    <cellStyle name="Normal 6 3 5 2 4 2 2" xfId="32461" xr:uid="{00000000-0005-0000-0000-00007C340000}"/>
    <cellStyle name="Normal 6 3 5 2 4 2 3" xfId="49807" xr:uid="{00000000-0005-0000-0000-00007D340000}"/>
    <cellStyle name="Normal 6 3 5 2 4 3" xfId="23788" xr:uid="{00000000-0005-0000-0000-00007E340000}"/>
    <cellStyle name="Normal 6 3 5 2 4 4" xfId="41134" xr:uid="{00000000-0005-0000-0000-00007F340000}"/>
    <cellStyle name="Normal 6 3 5 2 5" xfId="3201" xr:uid="{00000000-0005-0000-0000-000080340000}"/>
    <cellStyle name="Normal 6 3 5 2 5 2" xfId="11874" xr:uid="{00000000-0005-0000-0000-000081340000}"/>
    <cellStyle name="Normal 6 3 5 2 5 2 2" xfId="29227" xr:uid="{00000000-0005-0000-0000-000082340000}"/>
    <cellStyle name="Normal 6 3 5 2 5 2 3" xfId="46573" xr:uid="{00000000-0005-0000-0000-000083340000}"/>
    <cellStyle name="Normal 6 3 5 2 5 3" xfId="20554" xr:uid="{00000000-0005-0000-0000-000084340000}"/>
    <cellStyle name="Normal 6 3 5 2 5 4" xfId="37900" xr:uid="{00000000-0005-0000-0000-000085340000}"/>
    <cellStyle name="Normal 6 3 5 2 6" xfId="9326" xr:uid="{00000000-0005-0000-0000-000086340000}"/>
    <cellStyle name="Normal 6 3 5 2 6 2" xfId="26679" xr:uid="{00000000-0005-0000-0000-000087340000}"/>
    <cellStyle name="Normal 6 3 5 2 6 3" xfId="44025" xr:uid="{00000000-0005-0000-0000-000088340000}"/>
    <cellStyle name="Normal 6 3 5 2 7" xfId="18006" xr:uid="{00000000-0005-0000-0000-000089340000}"/>
    <cellStyle name="Normal 6 3 5 2 8" xfId="35352" xr:uid="{00000000-0005-0000-0000-00008A340000}"/>
    <cellStyle name="Normal 6 3 5 3" xfId="898" xr:uid="{00000000-0005-0000-0000-00008B340000}"/>
    <cellStyle name="Normal 6 3 5 3 2" xfId="2711" xr:uid="{00000000-0005-0000-0000-00008C340000}"/>
    <cellStyle name="Normal 6 3 5 3 2 2" xfId="8493" xr:uid="{00000000-0005-0000-0000-00008D340000}"/>
    <cellStyle name="Normal 6 3 5 3 2 2 2" xfId="17166" xr:uid="{00000000-0005-0000-0000-00008E340000}"/>
    <cellStyle name="Normal 6 3 5 3 2 2 2 2" xfId="34519" xr:uid="{00000000-0005-0000-0000-00008F340000}"/>
    <cellStyle name="Normal 6 3 5 3 2 2 2 3" xfId="51865" xr:uid="{00000000-0005-0000-0000-000090340000}"/>
    <cellStyle name="Normal 6 3 5 3 2 2 3" xfId="25846" xr:uid="{00000000-0005-0000-0000-000091340000}"/>
    <cellStyle name="Normal 6 3 5 3 2 2 4" xfId="43192" xr:uid="{00000000-0005-0000-0000-000092340000}"/>
    <cellStyle name="Normal 6 3 5 3 2 3" xfId="4524" xr:uid="{00000000-0005-0000-0000-000093340000}"/>
    <cellStyle name="Normal 6 3 5 3 2 3 2" xfId="13197" xr:uid="{00000000-0005-0000-0000-000094340000}"/>
    <cellStyle name="Normal 6 3 5 3 2 3 2 2" xfId="30550" xr:uid="{00000000-0005-0000-0000-000095340000}"/>
    <cellStyle name="Normal 6 3 5 3 2 3 2 3" xfId="47896" xr:uid="{00000000-0005-0000-0000-000096340000}"/>
    <cellStyle name="Normal 6 3 5 3 2 3 3" xfId="21877" xr:uid="{00000000-0005-0000-0000-000097340000}"/>
    <cellStyle name="Normal 6 3 5 3 2 3 4" xfId="39223" xr:uid="{00000000-0005-0000-0000-000098340000}"/>
    <cellStyle name="Normal 6 3 5 3 2 4" xfId="11384" xr:uid="{00000000-0005-0000-0000-000099340000}"/>
    <cellStyle name="Normal 6 3 5 3 2 4 2" xfId="28737" xr:uid="{00000000-0005-0000-0000-00009A340000}"/>
    <cellStyle name="Normal 6 3 5 3 2 4 3" xfId="46083" xr:uid="{00000000-0005-0000-0000-00009B340000}"/>
    <cellStyle name="Normal 6 3 5 3 2 5" xfId="20064" xr:uid="{00000000-0005-0000-0000-00009C340000}"/>
    <cellStyle name="Normal 6 3 5 3 2 6" xfId="37410" xr:uid="{00000000-0005-0000-0000-00009D340000}"/>
    <cellStyle name="Normal 6 3 5 3 3" xfId="1633" xr:uid="{00000000-0005-0000-0000-00009E340000}"/>
    <cellStyle name="Normal 6 3 5 3 3 2" xfId="7415" xr:uid="{00000000-0005-0000-0000-00009F340000}"/>
    <cellStyle name="Normal 6 3 5 3 3 2 2" xfId="16088" xr:uid="{00000000-0005-0000-0000-0000A0340000}"/>
    <cellStyle name="Normal 6 3 5 3 3 2 2 2" xfId="33441" xr:uid="{00000000-0005-0000-0000-0000A1340000}"/>
    <cellStyle name="Normal 6 3 5 3 3 2 2 3" xfId="50787" xr:uid="{00000000-0005-0000-0000-0000A2340000}"/>
    <cellStyle name="Normal 6 3 5 3 3 2 3" xfId="24768" xr:uid="{00000000-0005-0000-0000-0000A3340000}"/>
    <cellStyle name="Normal 6 3 5 3 3 2 4" xfId="42114" xr:uid="{00000000-0005-0000-0000-0000A4340000}"/>
    <cellStyle name="Normal 6 3 5 3 3 3" xfId="5259" xr:uid="{00000000-0005-0000-0000-0000A5340000}"/>
    <cellStyle name="Normal 6 3 5 3 3 3 2" xfId="13932" xr:uid="{00000000-0005-0000-0000-0000A6340000}"/>
    <cellStyle name="Normal 6 3 5 3 3 3 2 2" xfId="31285" xr:uid="{00000000-0005-0000-0000-0000A7340000}"/>
    <cellStyle name="Normal 6 3 5 3 3 3 2 3" xfId="48631" xr:uid="{00000000-0005-0000-0000-0000A8340000}"/>
    <cellStyle name="Normal 6 3 5 3 3 3 3" xfId="22612" xr:uid="{00000000-0005-0000-0000-0000A9340000}"/>
    <cellStyle name="Normal 6 3 5 3 3 3 4" xfId="39958" xr:uid="{00000000-0005-0000-0000-0000AA340000}"/>
    <cellStyle name="Normal 6 3 5 3 3 4" xfId="10306" xr:uid="{00000000-0005-0000-0000-0000AB340000}"/>
    <cellStyle name="Normal 6 3 5 3 3 4 2" xfId="27659" xr:uid="{00000000-0005-0000-0000-0000AC340000}"/>
    <cellStyle name="Normal 6 3 5 3 3 4 3" xfId="45005" xr:uid="{00000000-0005-0000-0000-0000AD340000}"/>
    <cellStyle name="Normal 6 3 5 3 3 5" xfId="18986" xr:uid="{00000000-0005-0000-0000-0000AE340000}"/>
    <cellStyle name="Normal 6 3 5 3 3 6" xfId="36332" xr:uid="{00000000-0005-0000-0000-0000AF340000}"/>
    <cellStyle name="Normal 6 3 5 3 4" xfId="6680" xr:uid="{00000000-0005-0000-0000-0000B0340000}"/>
    <cellStyle name="Normal 6 3 5 3 4 2" xfId="15353" xr:uid="{00000000-0005-0000-0000-0000B1340000}"/>
    <cellStyle name="Normal 6 3 5 3 4 2 2" xfId="32706" xr:uid="{00000000-0005-0000-0000-0000B2340000}"/>
    <cellStyle name="Normal 6 3 5 3 4 2 3" xfId="50052" xr:uid="{00000000-0005-0000-0000-0000B3340000}"/>
    <cellStyle name="Normal 6 3 5 3 4 3" xfId="24033" xr:uid="{00000000-0005-0000-0000-0000B4340000}"/>
    <cellStyle name="Normal 6 3 5 3 4 4" xfId="41379" xr:uid="{00000000-0005-0000-0000-0000B5340000}"/>
    <cellStyle name="Normal 6 3 5 3 5" xfId="3446" xr:uid="{00000000-0005-0000-0000-0000B6340000}"/>
    <cellStyle name="Normal 6 3 5 3 5 2" xfId="12119" xr:uid="{00000000-0005-0000-0000-0000B7340000}"/>
    <cellStyle name="Normal 6 3 5 3 5 2 2" xfId="29472" xr:uid="{00000000-0005-0000-0000-0000B8340000}"/>
    <cellStyle name="Normal 6 3 5 3 5 2 3" xfId="46818" xr:uid="{00000000-0005-0000-0000-0000B9340000}"/>
    <cellStyle name="Normal 6 3 5 3 5 3" xfId="20799" xr:uid="{00000000-0005-0000-0000-0000BA340000}"/>
    <cellStyle name="Normal 6 3 5 3 5 4" xfId="38145" xr:uid="{00000000-0005-0000-0000-0000BB340000}"/>
    <cellStyle name="Normal 6 3 5 3 6" xfId="9571" xr:uid="{00000000-0005-0000-0000-0000BC340000}"/>
    <cellStyle name="Normal 6 3 5 3 6 2" xfId="26924" xr:uid="{00000000-0005-0000-0000-0000BD340000}"/>
    <cellStyle name="Normal 6 3 5 3 6 3" xfId="44270" xr:uid="{00000000-0005-0000-0000-0000BE340000}"/>
    <cellStyle name="Normal 6 3 5 3 7" xfId="18251" xr:uid="{00000000-0005-0000-0000-0000BF340000}"/>
    <cellStyle name="Normal 6 3 5 3 8" xfId="35597" xr:uid="{00000000-0005-0000-0000-0000C0340000}"/>
    <cellStyle name="Normal 6 3 5 4" xfId="408" xr:uid="{00000000-0005-0000-0000-0000C1340000}"/>
    <cellStyle name="Normal 6 3 5 4 2" xfId="2221" xr:uid="{00000000-0005-0000-0000-0000C2340000}"/>
    <cellStyle name="Normal 6 3 5 4 2 2" xfId="8003" xr:uid="{00000000-0005-0000-0000-0000C3340000}"/>
    <cellStyle name="Normal 6 3 5 4 2 2 2" xfId="16676" xr:uid="{00000000-0005-0000-0000-0000C4340000}"/>
    <cellStyle name="Normal 6 3 5 4 2 2 2 2" xfId="34029" xr:uid="{00000000-0005-0000-0000-0000C5340000}"/>
    <cellStyle name="Normal 6 3 5 4 2 2 2 3" xfId="51375" xr:uid="{00000000-0005-0000-0000-0000C6340000}"/>
    <cellStyle name="Normal 6 3 5 4 2 2 3" xfId="25356" xr:uid="{00000000-0005-0000-0000-0000C7340000}"/>
    <cellStyle name="Normal 6 3 5 4 2 2 4" xfId="42702" xr:uid="{00000000-0005-0000-0000-0000C8340000}"/>
    <cellStyle name="Normal 6 3 5 4 2 3" xfId="5504" xr:uid="{00000000-0005-0000-0000-0000C9340000}"/>
    <cellStyle name="Normal 6 3 5 4 2 3 2" xfId="14177" xr:uid="{00000000-0005-0000-0000-0000CA340000}"/>
    <cellStyle name="Normal 6 3 5 4 2 3 2 2" xfId="31530" xr:uid="{00000000-0005-0000-0000-0000CB340000}"/>
    <cellStyle name="Normal 6 3 5 4 2 3 2 3" xfId="48876" xr:uid="{00000000-0005-0000-0000-0000CC340000}"/>
    <cellStyle name="Normal 6 3 5 4 2 3 3" xfId="22857" xr:uid="{00000000-0005-0000-0000-0000CD340000}"/>
    <cellStyle name="Normal 6 3 5 4 2 3 4" xfId="40203" xr:uid="{00000000-0005-0000-0000-0000CE340000}"/>
    <cellStyle name="Normal 6 3 5 4 2 4" xfId="10894" xr:uid="{00000000-0005-0000-0000-0000CF340000}"/>
    <cellStyle name="Normal 6 3 5 4 2 4 2" xfId="28247" xr:uid="{00000000-0005-0000-0000-0000D0340000}"/>
    <cellStyle name="Normal 6 3 5 4 2 4 3" xfId="45593" xr:uid="{00000000-0005-0000-0000-0000D1340000}"/>
    <cellStyle name="Normal 6 3 5 4 2 5" xfId="19574" xr:uid="{00000000-0005-0000-0000-0000D2340000}"/>
    <cellStyle name="Normal 6 3 5 4 2 6" xfId="36920" xr:uid="{00000000-0005-0000-0000-0000D3340000}"/>
    <cellStyle name="Normal 6 3 5 4 3" xfId="6190" xr:uid="{00000000-0005-0000-0000-0000D4340000}"/>
    <cellStyle name="Normal 6 3 5 4 3 2" xfId="14863" xr:uid="{00000000-0005-0000-0000-0000D5340000}"/>
    <cellStyle name="Normal 6 3 5 4 3 2 2" xfId="32216" xr:uid="{00000000-0005-0000-0000-0000D6340000}"/>
    <cellStyle name="Normal 6 3 5 4 3 2 3" xfId="49562" xr:uid="{00000000-0005-0000-0000-0000D7340000}"/>
    <cellStyle name="Normal 6 3 5 4 3 3" xfId="23543" xr:uid="{00000000-0005-0000-0000-0000D8340000}"/>
    <cellStyle name="Normal 6 3 5 4 3 4" xfId="40889" xr:uid="{00000000-0005-0000-0000-0000D9340000}"/>
    <cellStyle name="Normal 6 3 5 4 4" xfId="4034" xr:uid="{00000000-0005-0000-0000-0000DA340000}"/>
    <cellStyle name="Normal 6 3 5 4 4 2" xfId="12707" xr:uid="{00000000-0005-0000-0000-0000DB340000}"/>
    <cellStyle name="Normal 6 3 5 4 4 2 2" xfId="30060" xr:uid="{00000000-0005-0000-0000-0000DC340000}"/>
    <cellStyle name="Normal 6 3 5 4 4 2 3" xfId="47406" xr:uid="{00000000-0005-0000-0000-0000DD340000}"/>
    <cellStyle name="Normal 6 3 5 4 4 3" xfId="21387" xr:uid="{00000000-0005-0000-0000-0000DE340000}"/>
    <cellStyle name="Normal 6 3 5 4 4 4" xfId="38733" xr:uid="{00000000-0005-0000-0000-0000DF340000}"/>
    <cellStyle name="Normal 6 3 5 4 5" xfId="9081" xr:uid="{00000000-0005-0000-0000-0000E0340000}"/>
    <cellStyle name="Normal 6 3 5 4 5 2" xfId="26434" xr:uid="{00000000-0005-0000-0000-0000E1340000}"/>
    <cellStyle name="Normal 6 3 5 4 5 3" xfId="43780" xr:uid="{00000000-0005-0000-0000-0000E2340000}"/>
    <cellStyle name="Normal 6 3 5 4 6" xfId="17761" xr:uid="{00000000-0005-0000-0000-0000E3340000}"/>
    <cellStyle name="Normal 6 3 5 4 7" xfId="35107" xr:uid="{00000000-0005-0000-0000-0000E4340000}"/>
    <cellStyle name="Normal 6 3 5 5" xfId="1976" xr:uid="{00000000-0005-0000-0000-0000E5340000}"/>
    <cellStyle name="Normal 6 3 5 5 2" xfId="7758" xr:uid="{00000000-0005-0000-0000-0000E6340000}"/>
    <cellStyle name="Normal 6 3 5 5 2 2" xfId="16431" xr:uid="{00000000-0005-0000-0000-0000E7340000}"/>
    <cellStyle name="Normal 6 3 5 5 2 2 2" xfId="33784" xr:uid="{00000000-0005-0000-0000-0000E8340000}"/>
    <cellStyle name="Normal 6 3 5 5 2 2 3" xfId="51130" xr:uid="{00000000-0005-0000-0000-0000E9340000}"/>
    <cellStyle name="Normal 6 3 5 5 2 3" xfId="25111" xr:uid="{00000000-0005-0000-0000-0000EA340000}"/>
    <cellStyle name="Normal 6 3 5 5 2 4" xfId="42457" xr:uid="{00000000-0005-0000-0000-0000EB340000}"/>
    <cellStyle name="Normal 6 3 5 5 3" xfId="3789" xr:uid="{00000000-0005-0000-0000-0000EC340000}"/>
    <cellStyle name="Normal 6 3 5 5 3 2" xfId="12462" xr:uid="{00000000-0005-0000-0000-0000ED340000}"/>
    <cellStyle name="Normal 6 3 5 5 3 2 2" xfId="29815" xr:uid="{00000000-0005-0000-0000-0000EE340000}"/>
    <cellStyle name="Normal 6 3 5 5 3 2 3" xfId="47161" xr:uid="{00000000-0005-0000-0000-0000EF340000}"/>
    <cellStyle name="Normal 6 3 5 5 3 3" xfId="21142" xr:uid="{00000000-0005-0000-0000-0000F0340000}"/>
    <cellStyle name="Normal 6 3 5 5 3 4" xfId="38488" xr:uid="{00000000-0005-0000-0000-0000F1340000}"/>
    <cellStyle name="Normal 6 3 5 5 4" xfId="10649" xr:uid="{00000000-0005-0000-0000-0000F2340000}"/>
    <cellStyle name="Normal 6 3 5 5 4 2" xfId="28002" xr:uid="{00000000-0005-0000-0000-0000F3340000}"/>
    <cellStyle name="Normal 6 3 5 5 4 3" xfId="45348" xr:uid="{00000000-0005-0000-0000-0000F4340000}"/>
    <cellStyle name="Normal 6 3 5 5 5" xfId="19329" xr:uid="{00000000-0005-0000-0000-0000F5340000}"/>
    <cellStyle name="Normal 6 3 5 5 6" xfId="36675" xr:uid="{00000000-0005-0000-0000-0000F6340000}"/>
    <cellStyle name="Normal 6 3 5 6" xfId="1143" xr:uid="{00000000-0005-0000-0000-0000F7340000}"/>
    <cellStyle name="Normal 6 3 5 6 2" xfId="6925" xr:uid="{00000000-0005-0000-0000-0000F8340000}"/>
    <cellStyle name="Normal 6 3 5 6 2 2" xfId="15598" xr:uid="{00000000-0005-0000-0000-0000F9340000}"/>
    <cellStyle name="Normal 6 3 5 6 2 2 2" xfId="32951" xr:uid="{00000000-0005-0000-0000-0000FA340000}"/>
    <cellStyle name="Normal 6 3 5 6 2 2 3" xfId="50297" xr:uid="{00000000-0005-0000-0000-0000FB340000}"/>
    <cellStyle name="Normal 6 3 5 6 2 3" xfId="24278" xr:uid="{00000000-0005-0000-0000-0000FC340000}"/>
    <cellStyle name="Normal 6 3 5 6 2 4" xfId="41624" xr:uid="{00000000-0005-0000-0000-0000FD340000}"/>
    <cellStyle name="Normal 6 3 5 6 3" xfId="4769" xr:uid="{00000000-0005-0000-0000-0000FE340000}"/>
    <cellStyle name="Normal 6 3 5 6 3 2" xfId="13442" xr:uid="{00000000-0005-0000-0000-0000FF340000}"/>
    <cellStyle name="Normal 6 3 5 6 3 2 2" xfId="30795" xr:uid="{00000000-0005-0000-0000-000000350000}"/>
    <cellStyle name="Normal 6 3 5 6 3 2 3" xfId="48141" xr:uid="{00000000-0005-0000-0000-000001350000}"/>
    <cellStyle name="Normal 6 3 5 6 3 3" xfId="22122" xr:uid="{00000000-0005-0000-0000-000002350000}"/>
    <cellStyle name="Normal 6 3 5 6 3 4" xfId="39468" xr:uid="{00000000-0005-0000-0000-000003350000}"/>
    <cellStyle name="Normal 6 3 5 6 4" xfId="9816" xr:uid="{00000000-0005-0000-0000-000004350000}"/>
    <cellStyle name="Normal 6 3 5 6 4 2" xfId="27169" xr:uid="{00000000-0005-0000-0000-000005350000}"/>
    <cellStyle name="Normal 6 3 5 6 4 3" xfId="44515" xr:uid="{00000000-0005-0000-0000-000006350000}"/>
    <cellStyle name="Normal 6 3 5 6 5" xfId="18496" xr:uid="{00000000-0005-0000-0000-000007350000}"/>
    <cellStyle name="Normal 6 3 5 6 6" xfId="35842" xr:uid="{00000000-0005-0000-0000-000008350000}"/>
    <cellStyle name="Normal 6 3 5 7" xfId="5945" xr:uid="{00000000-0005-0000-0000-000009350000}"/>
    <cellStyle name="Normal 6 3 5 7 2" xfId="14618" xr:uid="{00000000-0005-0000-0000-00000A350000}"/>
    <cellStyle name="Normal 6 3 5 7 2 2" xfId="31971" xr:uid="{00000000-0005-0000-0000-00000B350000}"/>
    <cellStyle name="Normal 6 3 5 7 2 3" xfId="49317" xr:uid="{00000000-0005-0000-0000-00000C350000}"/>
    <cellStyle name="Normal 6 3 5 7 3" xfId="23298" xr:uid="{00000000-0005-0000-0000-00000D350000}"/>
    <cellStyle name="Normal 6 3 5 7 4" xfId="40644" xr:uid="{00000000-0005-0000-0000-00000E350000}"/>
    <cellStyle name="Normal 6 3 5 8" xfId="2956" xr:uid="{00000000-0005-0000-0000-00000F350000}"/>
    <cellStyle name="Normal 6 3 5 8 2" xfId="11629" xr:uid="{00000000-0005-0000-0000-000010350000}"/>
    <cellStyle name="Normal 6 3 5 8 2 2" xfId="28982" xr:uid="{00000000-0005-0000-0000-000011350000}"/>
    <cellStyle name="Normal 6 3 5 8 2 3" xfId="46328" xr:uid="{00000000-0005-0000-0000-000012350000}"/>
    <cellStyle name="Normal 6 3 5 8 3" xfId="20309" xr:uid="{00000000-0005-0000-0000-000013350000}"/>
    <cellStyle name="Normal 6 3 5 8 4" xfId="37655" xr:uid="{00000000-0005-0000-0000-000014350000}"/>
    <cellStyle name="Normal 6 3 5 9" xfId="8836" xr:uid="{00000000-0005-0000-0000-000015350000}"/>
    <cellStyle name="Normal 6 3 5 9 2" xfId="26189" xr:uid="{00000000-0005-0000-0000-000016350000}"/>
    <cellStyle name="Normal 6 3 5 9 3" xfId="43535" xr:uid="{00000000-0005-0000-0000-000017350000}"/>
    <cellStyle name="Normal 6 3 6" xfId="261" xr:uid="{00000000-0005-0000-0000-000018350000}"/>
    <cellStyle name="Normal 6 3 6 10" xfId="34960" xr:uid="{00000000-0005-0000-0000-000019350000}"/>
    <cellStyle name="Normal 6 3 6 2" xfId="996" xr:uid="{00000000-0005-0000-0000-00001A350000}"/>
    <cellStyle name="Normal 6 3 6 2 2" xfId="2809" xr:uid="{00000000-0005-0000-0000-00001B350000}"/>
    <cellStyle name="Normal 6 3 6 2 2 2" xfId="8591" xr:uid="{00000000-0005-0000-0000-00001C350000}"/>
    <cellStyle name="Normal 6 3 6 2 2 2 2" xfId="17264" xr:uid="{00000000-0005-0000-0000-00001D350000}"/>
    <cellStyle name="Normal 6 3 6 2 2 2 2 2" xfId="34617" xr:uid="{00000000-0005-0000-0000-00001E350000}"/>
    <cellStyle name="Normal 6 3 6 2 2 2 2 3" xfId="51963" xr:uid="{00000000-0005-0000-0000-00001F350000}"/>
    <cellStyle name="Normal 6 3 6 2 2 2 3" xfId="25944" xr:uid="{00000000-0005-0000-0000-000020350000}"/>
    <cellStyle name="Normal 6 3 6 2 2 2 4" xfId="43290" xr:uid="{00000000-0005-0000-0000-000021350000}"/>
    <cellStyle name="Normal 6 3 6 2 2 3" xfId="4622" xr:uid="{00000000-0005-0000-0000-000022350000}"/>
    <cellStyle name="Normal 6 3 6 2 2 3 2" xfId="13295" xr:uid="{00000000-0005-0000-0000-000023350000}"/>
    <cellStyle name="Normal 6 3 6 2 2 3 2 2" xfId="30648" xr:uid="{00000000-0005-0000-0000-000024350000}"/>
    <cellStyle name="Normal 6 3 6 2 2 3 2 3" xfId="47994" xr:uid="{00000000-0005-0000-0000-000025350000}"/>
    <cellStyle name="Normal 6 3 6 2 2 3 3" xfId="21975" xr:uid="{00000000-0005-0000-0000-000026350000}"/>
    <cellStyle name="Normal 6 3 6 2 2 3 4" xfId="39321" xr:uid="{00000000-0005-0000-0000-000027350000}"/>
    <cellStyle name="Normal 6 3 6 2 2 4" xfId="11482" xr:uid="{00000000-0005-0000-0000-000028350000}"/>
    <cellStyle name="Normal 6 3 6 2 2 4 2" xfId="28835" xr:uid="{00000000-0005-0000-0000-000029350000}"/>
    <cellStyle name="Normal 6 3 6 2 2 4 3" xfId="46181" xr:uid="{00000000-0005-0000-0000-00002A350000}"/>
    <cellStyle name="Normal 6 3 6 2 2 5" xfId="20162" xr:uid="{00000000-0005-0000-0000-00002B350000}"/>
    <cellStyle name="Normal 6 3 6 2 2 6" xfId="37508" xr:uid="{00000000-0005-0000-0000-00002C350000}"/>
    <cellStyle name="Normal 6 3 6 2 3" xfId="1731" xr:uid="{00000000-0005-0000-0000-00002D350000}"/>
    <cellStyle name="Normal 6 3 6 2 3 2" xfId="7513" xr:uid="{00000000-0005-0000-0000-00002E350000}"/>
    <cellStyle name="Normal 6 3 6 2 3 2 2" xfId="16186" xr:uid="{00000000-0005-0000-0000-00002F350000}"/>
    <cellStyle name="Normal 6 3 6 2 3 2 2 2" xfId="33539" xr:uid="{00000000-0005-0000-0000-000030350000}"/>
    <cellStyle name="Normal 6 3 6 2 3 2 2 3" xfId="50885" xr:uid="{00000000-0005-0000-0000-000031350000}"/>
    <cellStyle name="Normal 6 3 6 2 3 2 3" xfId="24866" xr:uid="{00000000-0005-0000-0000-000032350000}"/>
    <cellStyle name="Normal 6 3 6 2 3 2 4" xfId="42212" xr:uid="{00000000-0005-0000-0000-000033350000}"/>
    <cellStyle name="Normal 6 3 6 2 3 3" xfId="5357" xr:uid="{00000000-0005-0000-0000-000034350000}"/>
    <cellStyle name="Normal 6 3 6 2 3 3 2" xfId="14030" xr:uid="{00000000-0005-0000-0000-000035350000}"/>
    <cellStyle name="Normal 6 3 6 2 3 3 2 2" xfId="31383" xr:uid="{00000000-0005-0000-0000-000036350000}"/>
    <cellStyle name="Normal 6 3 6 2 3 3 2 3" xfId="48729" xr:uid="{00000000-0005-0000-0000-000037350000}"/>
    <cellStyle name="Normal 6 3 6 2 3 3 3" xfId="22710" xr:uid="{00000000-0005-0000-0000-000038350000}"/>
    <cellStyle name="Normal 6 3 6 2 3 3 4" xfId="40056" xr:uid="{00000000-0005-0000-0000-000039350000}"/>
    <cellStyle name="Normal 6 3 6 2 3 4" xfId="10404" xr:uid="{00000000-0005-0000-0000-00003A350000}"/>
    <cellStyle name="Normal 6 3 6 2 3 4 2" xfId="27757" xr:uid="{00000000-0005-0000-0000-00003B350000}"/>
    <cellStyle name="Normal 6 3 6 2 3 4 3" xfId="45103" xr:uid="{00000000-0005-0000-0000-00003C350000}"/>
    <cellStyle name="Normal 6 3 6 2 3 5" xfId="19084" xr:uid="{00000000-0005-0000-0000-00003D350000}"/>
    <cellStyle name="Normal 6 3 6 2 3 6" xfId="36430" xr:uid="{00000000-0005-0000-0000-00003E350000}"/>
    <cellStyle name="Normal 6 3 6 2 4" xfId="6778" xr:uid="{00000000-0005-0000-0000-00003F350000}"/>
    <cellStyle name="Normal 6 3 6 2 4 2" xfId="15451" xr:uid="{00000000-0005-0000-0000-000040350000}"/>
    <cellStyle name="Normal 6 3 6 2 4 2 2" xfId="32804" xr:uid="{00000000-0005-0000-0000-000041350000}"/>
    <cellStyle name="Normal 6 3 6 2 4 2 3" xfId="50150" xr:uid="{00000000-0005-0000-0000-000042350000}"/>
    <cellStyle name="Normal 6 3 6 2 4 3" xfId="24131" xr:uid="{00000000-0005-0000-0000-000043350000}"/>
    <cellStyle name="Normal 6 3 6 2 4 4" xfId="41477" xr:uid="{00000000-0005-0000-0000-000044350000}"/>
    <cellStyle name="Normal 6 3 6 2 5" xfId="3544" xr:uid="{00000000-0005-0000-0000-000045350000}"/>
    <cellStyle name="Normal 6 3 6 2 5 2" xfId="12217" xr:uid="{00000000-0005-0000-0000-000046350000}"/>
    <cellStyle name="Normal 6 3 6 2 5 2 2" xfId="29570" xr:uid="{00000000-0005-0000-0000-000047350000}"/>
    <cellStyle name="Normal 6 3 6 2 5 2 3" xfId="46916" xr:uid="{00000000-0005-0000-0000-000048350000}"/>
    <cellStyle name="Normal 6 3 6 2 5 3" xfId="20897" xr:uid="{00000000-0005-0000-0000-000049350000}"/>
    <cellStyle name="Normal 6 3 6 2 5 4" xfId="38243" xr:uid="{00000000-0005-0000-0000-00004A350000}"/>
    <cellStyle name="Normal 6 3 6 2 6" xfId="9669" xr:uid="{00000000-0005-0000-0000-00004B350000}"/>
    <cellStyle name="Normal 6 3 6 2 6 2" xfId="27022" xr:uid="{00000000-0005-0000-0000-00004C350000}"/>
    <cellStyle name="Normal 6 3 6 2 6 3" xfId="44368" xr:uid="{00000000-0005-0000-0000-00004D350000}"/>
    <cellStyle name="Normal 6 3 6 2 7" xfId="18349" xr:uid="{00000000-0005-0000-0000-00004E350000}"/>
    <cellStyle name="Normal 6 3 6 2 8" xfId="35695" xr:uid="{00000000-0005-0000-0000-00004F350000}"/>
    <cellStyle name="Normal 6 3 6 3" xfId="506" xr:uid="{00000000-0005-0000-0000-000050350000}"/>
    <cellStyle name="Normal 6 3 6 3 2" xfId="2319" xr:uid="{00000000-0005-0000-0000-000051350000}"/>
    <cellStyle name="Normal 6 3 6 3 2 2" xfId="8101" xr:uid="{00000000-0005-0000-0000-000052350000}"/>
    <cellStyle name="Normal 6 3 6 3 2 2 2" xfId="16774" xr:uid="{00000000-0005-0000-0000-000053350000}"/>
    <cellStyle name="Normal 6 3 6 3 2 2 2 2" xfId="34127" xr:uid="{00000000-0005-0000-0000-000054350000}"/>
    <cellStyle name="Normal 6 3 6 3 2 2 2 3" xfId="51473" xr:uid="{00000000-0005-0000-0000-000055350000}"/>
    <cellStyle name="Normal 6 3 6 3 2 2 3" xfId="25454" xr:uid="{00000000-0005-0000-0000-000056350000}"/>
    <cellStyle name="Normal 6 3 6 3 2 2 4" xfId="42800" xr:uid="{00000000-0005-0000-0000-000057350000}"/>
    <cellStyle name="Normal 6 3 6 3 2 3" xfId="5602" xr:uid="{00000000-0005-0000-0000-000058350000}"/>
    <cellStyle name="Normal 6 3 6 3 2 3 2" xfId="14275" xr:uid="{00000000-0005-0000-0000-000059350000}"/>
    <cellStyle name="Normal 6 3 6 3 2 3 2 2" xfId="31628" xr:uid="{00000000-0005-0000-0000-00005A350000}"/>
    <cellStyle name="Normal 6 3 6 3 2 3 2 3" xfId="48974" xr:uid="{00000000-0005-0000-0000-00005B350000}"/>
    <cellStyle name="Normal 6 3 6 3 2 3 3" xfId="22955" xr:uid="{00000000-0005-0000-0000-00005C350000}"/>
    <cellStyle name="Normal 6 3 6 3 2 3 4" xfId="40301" xr:uid="{00000000-0005-0000-0000-00005D350000}"/>
    <cellStyle name="Normal 6 3 6 3 2 4" xfId="10992" xr:uid="{00000000-0005-0000-0000-00005E350000}"/>
    <cellStyle name="Normal 6 3 6 3 2 4 2" xfId="28345" xr:uid="{00000000-0005-0000-0000-00005F350000}"/>
    <cellStyle name="Normal 6 3 6 3 2 4 3" xfId="45691" xr:uid="{00000000-0005-0000-0000-000060350000}"/>
    <cellStyle name="Normal 6 3 6 3 2 5" xfId="19672" xr:uid="{00000000-0005-0000-0000-000061350000}"/>
    <cellStyle name="Normal 6 3 6 3 2 6" xfId="37018" xr:uid="{00000000-0005-0000-0000-000062350000}"/>
    <cellStyle name="Normal 6 3 6 3 3" xfId="6288" xr:uid="{00000000-0005-0000-0000-000063350000}"/>
    <cellStyle name="Normal 6 3 6 3 3 2" xfId="14961" xr:uid="{00000000-0005-0000-0000-000064350000}"/>
    <cellStyle name="Normal 6 3 6 3 3 2 2" xfId="32314" xr:uid="{00000000-0005-0000-0000-000065350000}"/>
    <cellStyle name="Normal 6 3 6 3 3 2 3" xfId="49660" xr:uid="{00000000-0005-0000-0000-000066350000}"/>
    <cellStyle name="Normal 6 3 6 3 3 3" xfId="23641" xr:uid="{00000000-0005-0000-0000-000067350000}"/>
    <cellStyle name="Normal 6 3 6 3 3 4" xfId="40987" xr:uid="{00000000-0005-0000-0000-000068350000}"/>
    <cellStyle name="Normal 6 3 6 3 4" xfId="4132" xr:uid="{00000000-0005-0000-0000-000069350000}"/>
    <cellStyle name="Normal 6 3 6 3 4 2" xfId="12805" xr:uid="{00000000-0005-0000-0000-00006A350000}"/>
    <cellStyle name="Normal 6 3 6 3 4 2 2" xfId="30158" xr:uid="{00000000-0005-0000-0000-00006B350000}"/>
    <cellStyle name="Normal 6 3 6 3 4 2 3" xfId="47504" xr:uid="{00000000-0005-0000-0000-00006C350000}"/>
    <cellStyle name="Normal 6 3 6 3 4 3" xfId="21485" xr:uid="{00000000-0005-0000-0000-00006D350000}"/>
    <cellStyle name="Normal 6 3 6 3 4 4" xfId="38831" xr:uid="{00000000-0005-0000-0000-00006E350000}"/>
    <cellStyle name="Normal 6 3 6 3 5" xfId="9179" xr:uid="{00000000-0005-0000-0000-00006F350000}"/>
    <cellStyle name="Normal 6 3 6 3 5 2" xfId="26532" xr:uid="{00000000-0005-0000-0000-000070350000}"/>
    <cellStyle name="Normal 6 3 6 3 5 3" xfId="43878" xr:uid="{00000000-0005-0000-0000-000071350000}"/>
    <cellStyle name="Normal 6 3 6 3 6" xfId="17859" xr:uid="{00000000-0005-0000-0000-000072350000}"/>
    <cellStyle name="Normal 6 3 6 3 7" xfId="35205" xr:uid="{00000000-0005-0000-0000-000073350000}"/>
    <cellStyle name="Normal 6 3 6 4" xfId="2074" xr:uid="{00000000-0005-0000-0000-000074350000}"/>
    <cellStyle name="Normal 6 3 6 4 2" xfId="7856" xr:uid="{00000000-0005-0000-0000-000075350000}"/>
    <cellStyle name="Normal 6 3 6 4 2 2" xfId="16529" xr:uid="{00000000-0005-0000-0000-000076350000}"/>
    <cellStyle name="Normal 6 3 6 4 2 2 2" xfId="33882" xr:uid="{00000000-0005-0000-0000-000077350000}"/>
    <cellStyle name="Normal 6 3 6 4 2 2 3" xfId="51228" xr:uid="{00000000-0005-0000-0000-000078350000}"/>
    <cellStyle name="Normal 6 3 6 4 2 3" xfId="25209" xr:uid="{00000000-0005-0000-0000-000079350000}"/>
    <cellStyle name="Normal 6 3 6 4 2 4" xfId="42555" xr:uid="{00000000-0005-0000-0000-00007A350000}"/>
    <cellStyle name="Normal 6 3 6 4 3" xfId="3887" xr:uid="{00000000-0005-0000-0000-00007B350000}"/>
    <cellStyle name="Normal 6 3 6 4 3 2" xfId="12560" xr:uid="{00000000-0005-0000-0000-00007C350000}"/>
    <cellStyle name="Normal 6 3 6 4 3 2 2" xfId="29913" xr:uid="{00000000-0005-0000-0000-00007D350000}"/>
    <cellStyle name="Normal 6 3 6 4 3 2 3" xfId="47259" xr:uid="{00000000-0005-0000-0000-00007E350000}"/>
    <cellStyle name="Normal 6 3 6 4 3 3" xfId="21240" xr:uid="{00000000-0005-0000-0000-00007F350000}"/>
    <cellStyle name="Normal 6 3 6 4 3 4" xfId="38586" xr:uid="{00000000-0005-0000-0000-000080350000}"/>
    <cellStyle name="Normal 6 3 6 4 4" xfId="10747" xr:uid="{00000000-0005-0000-0000-000081350000}"/>
    <cellStyle name="Normal 6 3 6 4 4 2" xfId="28100" xr:uid="{00000000-0005-0000-0000-000082350000}"/>
    <cellStyle name="Normal 6 3 6 4 4 3" xfId="45446" xr:uid="{00000000-0005-0000-0000-000083350000}"/>
    <cellStyle name="Normal 6 3 6 4 5" xfId="19427" xr:uid="{00000000-0005-0000-0000-000084350000}"/>
    <cellStyle name="Normal 6 3 6 4 6" xfId="36773" xr:uid="{00000000-0005-0000-0000-000085350000}"/>
    <cellStyle name="Normal 6 3 6 5" xfId="1241" xr:uid="{00000000-0005-0000-0000-000086350000}"/>
    <cellStyle name="Normal 6 3 6 5 2" xfId="7023" xr:uid="{00000000-0005-0000-0000-000087350000}"/>
    <cellStyle name="Normal 6 3 6 5 2 2" xfId="15696" xr:uid="{00000000-0005-0000-0000-000088350000}"/>
    <cellStyle name="Normal 6 3 6 5 2 2 2" xfId="33049" xr:uid="{00000000-0005-0000-0000-000089350000}"/>
    <cellStyle name="Normal 6 3 6 5 2 2 3" xfId="50395" xr:uid="{00000000-0005-0000-0000-00008A350000}"/>
    <cellStyle name="Normal 6 3 6 5 2 3" xfId="24376" xr:uid="{00000000-0005-0000-0000-00008B350000}"/>
    <cellStyle name="Normal 6 3 6 5 2 4" xfId="41722" xr:uid="{00000000-0005-0000-0000-00008C350000}"/>
    <cellStyle name="Normal 6 3 6 5 3" xfId="4867" xr:uid="{00000000-0005-0000-0000-00008D350000}"/>
    <cellStyle name="Normal 6 3 6 5 3 2" xfId="13540" xr:uid="{00000000-0005-0000-0000-00008E350000}"/>
    <cellStyle name="Normal 6 3 6 5 3 2 2" xfId="30893" xr:uid="{00000000-0005-0000-0000-00008F350000}"/>
    <cellStyle name="Normal 6 3 6 5 3 2 3" xfId="48239" xr:uid="{00000000-0005-0000-0000-000090350000}"/>
    <cellStyle name="Normal 6 3 6 5 3 3" xfId="22220" xr:uid="{00000000-0005-0000-0000-000091350000}"/>
    <cellStyle name="Normal 6 3 6 5 3 4" xfId="39566" xr:uid="{00000000-0005-0000-0000-000092350000}"/>
    <cellStyle name="Normal 6 3 6 5 4" xfId="9914" xr:uid="{00000000-0005-0000-0000-000093350000}"/>
    <cellStyle name="Normal 6 3 6 5 4 2" xfId="27267" xr:uid="{00000000-0005-0000-0000-000094350000}"/>
    <cellStyle name="Normal 6 3 6 5 4 3" xfId="44613" xr:uid="{00000000-0005-0000-0000-000095350000}"/>
    <cellStyle name="Normal 6 3 6 5 5" xfId="18594" xr:uid="{00000000-0005-0000-0000-000096350000}"/>
    <cellStyle name="Normal 6 3 6 5 6" xfId="35940" xr:uid="{00000000-0005-0000-0000-000097350000}"/>
    <cellStyle name="Normal 6 3 6 6" xfId="6043" xr:uid="{00000000-0005-0000-0000-000098350000}"/>
    <cellStyle name="Normal 6 3 6 6 2" xfId="14716" xr:uid="{00000000-0005-0000-0000-000099350000}"/>
    <cellStyle name="Normal 6 3 6 6 2 2" xfId="32069" xr:uid="{00000000-0005-0000-0000-00009A350000}"/>
    <cellStyle name="Normal 6 3 6 6 2 3" xfId="49415" xr:uid="{00000000-0005-0000-0000-00009B350000}"/>
    <cellStyle name="Normal 6 3 6 6 3" xfId="23396" xr:uid="{00000000-0005-0000-0000-00009C350000}"/>
    <cellStyle name="Normal 6 3 6 6 4" xfId="40742" xr:uid="{00000000-0005-0000-0000-00009D350000}"/>
    <cellStyle name="Normal 6 3 6 7" xfId="3054" xr:uid="{00000000-0005-0000-0000-00009E350000}"/>
    <cellStyle name="Normal 6 3 6 7 2" xfId="11727" xr:uid="{00000000-0005-0000-0000-00009F350000}"/>
    <cellStyle name="Normal 6 3 6 7 2 2" xfId="29080" xr:uid="{00000000-0005-0000-0000-0000A0350000}"/>
    <cellStyle name="Normal 6 3 6 7 2 3" xfId="46426" xr:uid="{00000000-0005-0000-0000-0000A1350000}"/>
    <cellStyle name="Normal 6 3 6 7 3" xfId="20407" xr:uid="{00000000-0005-0000-0000-0000A2350000}"/>
    <cellStyle name="Normal 6 3 6 7 4" xfId="37753" xr:uid="{00000000-0005-0000-0000-0000A3350000}"/>
    <cellStyle name="Normal 6 3 6 8" xfId="8934" xr:uid="{00000000-0005-0000-0000-0000A4350000}"/>
    <cellStyle name="Normal 6 3 6 8 2" xfId="26287" xr:uid="{00000000-0005-0000-0000-0000A5350000}"/>
    <cellStyle name="Normal 6 3 6 8 3" xfId="43633" xr:uid="{00000000-0005-0000-0000-0000A6350000}"/>
    <cellStyle name="Normal 6 3 6 9" xfId="17614" xr:uid="{00000000-0005-0000-0000-0000A7350000}"/>
    <cellStyle name="Normal 6 3 7" xfId="114" xr:uid="{00000000-0005-0000-0000-0000A8350000}"/>
    <cellStyle name="Normal 6 3 7 10" xfId="34813" xr:uid="{00000000-0005-0000-0000-0000A9350000}"/>
    <cellStyle name="Normal 6 3 7 2" xfId="849" xr:uid="{00000000-0005-0000-0000-0000AA350000}"/>
    <cellStyle name="Normal 6 3 7 2 2" xfId="2662" xr:uid="{00000000-0005-0000-0000-0000AB350000}"/>
    <cellStyle name="Normal 6 3 7 2 2 2" xfId="8444" xr:uid="{00000000-0005-0000-0000-0000AC350000}"/>
    <cellStyle name="Normal 6 3 7 2 2 2 2" xfId="17117" xr:uid="{00000000-0005-0000-0000-0000AD350000}"/>
    <cellStyle name="Normal 6 3 7 2 2 2 2 2" xfId="34470" xr:uid="{00000000-0005-0000-0000-0000AE350000}"/>
    <cellStyle name="Normal 6 3 7 2 2 2 2 3" xfId="51816" xr:uid="{00000000-0005-0000-0000-0000AF350000}"/>
    <cellStyle name="Normal 6 3 7 2 2 2 3" xfId="25797" xr:uid="{00000000-0005-0000-0000-0000B0350000}"/>
    <cellStyle name="Normal 6 3 7 2 2 2 4" xfId="43143" xr:uid="{00000000-0005-0000-0000-0000B1350000}"/>
    <cellStyle name="Normal 6 3 7 2 2 3" xfId="4475" xr:uid="{00000000-0005-0000-0000-0000B2350000}"/>
    <cellStyle name="Normal 6 3 7 2 2 3 2" xfId="13148" xr:uid="{00000000-0005-0000-0000-0000B3350000}"/>
    <cellStyle name="Normal 6 3 7 2 2 3 2 2" xfId="30501" xr:uid="{00000000-0005-0000-0000-0000B4350000}"/>
    <cellStyle name="Normal 6 3 7 2 2 3 2 3" xfId="47847" xr:uid="{00000000-0005-0000-0000-0000B5350000}"/>
    <cellStyle name="Normal 6 3 7 2 2 3 3" xfId="21828" xr:uid="{00000000-0005-0000-0000-0000B6350000}"/>
    <cellStyle name="Normal 6 3 7 2 2 3 4" xfId="39174" xr:uid="{00000000-0005-0000-0000-0000B7350000}"/>
    <cellStyle name="Normal 6 3 7 2 2 4" xfId="11335" xr:uid="{00000000-0005-0000-0000-0000B8350000}"/>
    <cellStyle name="Normal 6 3 7 2 2 4 2" xfId="28688" xr:uid="{00000000-0005-0000-0000-0000B9350000}"/>
    <cellStyle name="Normal 6 3 7 2 2 4 3" xfId="46034" xr:uid="{00000000-0005-0000-0000-0000BA350000}"/>
    <cellStyle name="Normal 6 3 7 2 2 5" xfId="20015" xr:uid="{00000000-0005-0000-0000-0000BB350000}"/>
    <cellStyle name="Normal 6 3 7 2 2 6" xfId="37361" xr:uid="{00000000-0005-0000-0000-0000BC350000}"/>
    <cellStyle name="Normal 6 3 7 2 3" xfId="1584" xr:uid="{00000000-0005-0000-0000-0000BD350000}"/>
    <cellStyle name="Normal 6 3 7 2 3 2" xfId="7366" xr:uid="{00000000-0005-0000-0000-0000BE350000}"/>
    <cellStyle name="Normal 6 3 7 2 3 2 2" xfId="16039" xr:uid="{00000000-0005-0000-0000-0000BF350000}"/>
    <cellStyle name="Normal 6 3 7 2 3 2 2 2" xfId="33392" xr:uid="{00000000-0005-0000-0000-0000C0350000}"/>
    <cellStyle name="Normal 6 3 7 2 3 2 2 3" xfId="50738" xr:uid="{00000000-0005-0000-0000-0000C1350000}"/>
    <cellStyle name="Normal 6 3 7 2 3 2 3" xfId="24719" xr:uid="{00000000-0005-0000-0000-0000C2350000}"/>
    <cellStyle name="Normal 6 3 7 2 3 2 4" xfId="42065" xr:uid="{00000000-0005-0000-0000-0000C3350000}"/>
    <cellStyle name="Normal 6 3 7 2 3 3" xfId="5210" xr:uid="{00000000-0005-0000-0000-0000C4350000}"/>
    <cellStyle name="Normal 6 3 7 2 3 3 2" xfId="13883" xr:uid="{00000000-0005-0000-0000-0000C5350000}"/>
    <cellStyle name="Normal 6 3 7 2 3 3 2 2" xfId="31236" xr:uid="{00000000-0005-0000-0000-0000C6350000}"/>
    <cellStyle name="Normal 6 3 7 2 3 3 2 3" xfId="48582" xr:uid="{00000000-0005-0000-0000-0000C7350000}"/>
    <cellStyle name="Normal 6 3 7 2 3 3 3" xfId="22563" xr:uid="{00000000-0005-0000-0000-0000C8350000}"/>
    <cellStyle name="Normal 6 3 7 2 3 3 4" xfId="39909" xr:uid="{00000000-0005-0000-0000-0000C9350000}"/>
    <cellStyle name="Normal 6 3 7 2 3 4" xfId="10257" xr:uid="{00000000-0005-0000-0000-0000CA350000}"/>
    <cellStyle name="Normal 6 3 7 2 3 4 2" xfId="27610" xr:uid="{00000000-0005-0000-0000-0000CB350000}"/>
    <cellStyle name="Normal 6 3 7 2 3 4 3" xfId="44956" xr:uid="{00000000-0005-0000-0000-0000CC350000}"/>
    <cellStyle name="Normal 6 3 7 2 3 5" xfId="18937" xr:uid="{00000000-0005-0000-0000-0000CD350000}"/>
    <cellStyle name="Normal 6 3 7 2 3 6" xfId="36283" xr:uid="{00000000-0005-0000-0000-0000CE350000}"/>
    <cellStyle name="Normal 6 3 7 2 4" xfId="6631" xr:uid="{00000000-0005-0000-0000-0000CF350000}"/>
    <cellStyle name="Normal 6 3 7 2 4 2" xfId="15304" xr:uid="{00000000-0005-0000-0000-0000D0350000}"/>
    <cellStyle name="Normal 6 3 7 2 4 2 2" xfId="32657" xr:uid="{00000000-0005-0000-0000-0000D1350000}"/>
    <cellStyle name="Normal 6 3 7 2 4 2 3" xfId="50003" xr:uid="{00000000-0005-0000-0000-0000D2350000}"/>
    <cellStyle name="Normal 6 3 7 2 4 3" xfId="23984" xr:uid="{00000000-0005-0000-0000-0000D3350000}"/>
    <cellStyle name="Normal 6 3 7 2 4 4" xfId="41330" xr:uid="{00000000-0005-0000-0000-0000D4350000}"/>
    <cellStyle name="Normal 6 3 7 2 5" xfId="3397" xr:uid="{00000000-0005-0000-0000-0000D5350000}"/>
    <cellStyle name="Normal 6 3 7 2 5 2" xfId="12070" xr:uid="{00000000-0005-0000-0000-0000D6350000}"/>
    <cellStyle name="Normal 6 3 7 2 5 2 2" xfId="29423" xr:uid="{00000000-0005-0000-0000-0000D7350000}"/>
    <cellStyle name="Normal 6 3 7 2 5 2 3" xfId="46769" xr:uid="{00000000-0005-0000-0000-0000D8350000}"/>
    <cellStyle name="Normal 6 3 7 2 5 3" xfId="20750" xr:uid="{00000000-0005-0000-0000-0000D9350000}"/>
    <cellStyle name="Normal 6 3 7 2 5 4" xfId="38096" xr:uid="{00000000-0005-0000-0000-0000DA350000}"/>
    <cellStyle name="Normal 6 3 7 2 6" xfId="9522" xr:uid="{00000000-0005-0000-0000-0000DB350000}"/>
    <cellStyle name="Normal 6 3 7 2 6 2" xfId="26875" xr:uid="{00000000-0005-0000-0000-0000DC350000}"/>
    <cellStyle name="Normal 6 3 7 2 6 3" xfId="44221" xr:uid="{00000000-0005-0000-0000-0000DD350000}"/>
    <cellStyle name="Normal 6 3 7 2 7" xfId="18202" xr:uid="{00000000-0005-0000-0000-0000DE350000}"/>
    <cellStyle name="Normal 6 3 7 2 8" xfId="35548" xr:uid="{00000000-0005-0000-0000-0000DF350000}"/>
    <cellStyle name="Normal 6 3 7 3" xfId="604" xr:uid="{00000000-0005-0000-0000-0000E0350000}"/>
    <cellStyle name="Normal 6 3 7 3 2" xfId="2417" xr:uid="{00000000-0005-0000-0000-0000E1350000}"/>
    <cellStyle name="Normal 6 3 7 3 2 2" xfId="8199" xr:uid="{00000000-0005-0000-0000-0000E2350000}"/>
    <cellStyle name="Normal 6 3 7 3 2 2 2" xfId="16872" xr:uid="{00000000-0005-0000-0000-0000E3350000}"/>
    <cellStyle name="Normal 6 3 7 3 2 2 2 2" xfId="34225" xr:uid="{00000000-0005-0000-0000-0000E4350000}"/>
    <cellStyle name="Normal 6 3 7 3 2 2 2 3" xfId="51571" xr:uid="{00000000-0005-0000-0000-0000E5350000}"/>
    <cellStyle name="Normal 6 3 7 3 2 2 3" xfId="25552" xr:uid="{00000000-0005-0000-0000-0000E6350000}"/>
    <cellStyle name="Normal 6 3 7 3 2 2 4" xfId="42898" xr:uid="{00000000-0005-0000-0000-0000E7350000}"/>
    <cellStyle name="Normal 6 3 7 3 2 3" xfId="5700" xr:uid="{00000000-0005-0000-0000-0000E8350000}"/>
    <cellStyle name="Normal 6 3 7 3 2 3 2" xfId="14373" xr:uid="{00000000-0005-0000-0000-0000E9350000}"/>
    <cellStyle name="Normal 6 3 7 3 2 3 2 2" xfId="31726" xr:uid="{00000000-0005-0000-0000-0000EA350000}"/>
    <cellStyle name="Normal 6 3 7 3 2 3 2 3" xfId="49072" xr:uid="{00000000-0005-0000-0000-0000EB350000}"/>
    <cellStyle name="Normal 6 3 7 3 2 3 3" xfId="23053" xr:uid="{00000000-0005-0000-0000-0000EC350000}"/>
    <cellStyle name="Normal 6 3 7 3 2 3 4" xfId="40399" xr:uid="{00000000-0005-0000-0000-0000ED350000}"/>
    <cellStyle name="Normal 6 3 7 3 2 4" xfId="11090" xr:uid="{00000000-0005-0000-0000-0000EE350000}"/>
    <cellStyle name="Normal 6 3 7 3 2 4 2" xfId="28443" xr:uid="{00000000-0005-0000-0000-0000EF350000}"/>
    <cellStyle name="Normal 6 3 7 3 2 4 3" xfId="45789" xr:uid="{00000000-0005-0000-0000-0000F0350000}"/>
    <cellStyle name="Normal 6 3 7 3 2 5" xfId="19770" xr:uid="{00000000-0005-0000-0000-0000F1350000}"/>
    <cellStyle name="Normal 6 3 7 3 2 6" xfId="37116" xr:uid="{00000000-0005-0000-0000-0000F2350000}"/>
    <cellStyle name="Normal 6 3 7 3 3" xfId="6386" xr:uid="{00000000-0005-0000-0000-0000F3350000}"/>
    <cellStyle name="Normal 6 3 7 3 3 2" xfId="15059" xr:uid="{00000000-0005-0000-0000-0000F4350000}"/>
    <cellStyle name="Normal 6 3 7 3 3 2 2" xfId="32412" xr:uid="{00000000-0005-0000-0000-0000F5350000}"/>
    <cellStyle name="Normal 6 3 7 3 3 2 3" xfId="49758" xr:uid="{00000000-0005-0000-0000-0000F6350000}"/>
    <cellStyle name="Normal 6 3 7 3 3 3" xfId="23739" xr:uid="{00000000-0005-0000-0000-0000F7350000}"/>
    <cellStyle name="Normal 6 3 7 3 3 4" xfId="41085" xr:uid="{00000000-0005-0000-0000-0000F8350000}"/>
    <cellStyle name="Normal 6 3 7 3 4" xfId="4230" xr:uid="{00000000-0005-0000-0000-0000F9350000}"/>
    <cellStyle name="Normal 6 3 7 3 4 2" xfId="12903" xr:uid="{00000000-0005-0000-0000-0000FA350000}"/>
    <cellStyle name="Normal 6 3 7 3 4 2 2" xfId="30256" xr:uid="{00000000-0005-0000-0000-0000FB350000}"/>
    <cellStyle name="Normal 6 3 7 3 4 2 3" xfId="47602" xr:uid="{00000000-0005-0000-0000-0000FC350000}"/>
    <cellStyle name="Normal 6 3 7 3 4 3" xfId="21583" xr:uid="{00000000-0005-0000-0000-0000FD350000}"/>
    <cellStyle name="Normal 6 3 7 3 4 4" xfId="38929" xr:uid="{00000000-0005-0000-0000-0000FE350000}"/>
    <cellStyle name="Normal 6 3 7 3 5" xfId="9277" xr:uid="{00000000-0005-0000-0000-0000FF350000}"/>
    <cellStyle name="Normal 6 3 7 3 5 2" xfId="26630" xr:uid="{00000000-0005-0000-0000-000000360000}"/>
    <cellStyle name="Normal 6 3 7 3 5 3" xfId="43976" xr:uid="{00000000-0005-0000-0000-000001360000}"/>
    <cellStyle name="Normal 6 3 7 3 6" xfId="17957" xr:uid="{00000000-0005-0000-0000-000002360000}"/>
    <cellStyle name="Normal 6 3 7 3 7" xfId="35303" xr:uid="{00000000-0005-0000-0000-000003360000}"/>
    <cellStyle name="Normal 6 3 7 4" xfId="1927" xr:uid="{00000000-0005-0000-0000-000004360000}"/>
    <cellStyle name="Normal 6 3 7 4 2" xfId="7709" xr:uid="{00000000-0005-0000-0000-000005360000}"/>
    <cellStyle name="Normal 6 3 7 4 2 2" xfId="16382" xr:uid="{00000000-0005-0000-0000-000006360000}"/>
    <cellStyle name="Normal 6 3 7 4 2 2 2" xfId="33735" xr:uid="{00000000-0005-0000-0000-000007360000}"/>
    <cellStyle name="Normal 6 3 7 4 2 2 3" xfId="51081" xr:uid="{00000000-0005-0000-0000-000008360000}"/>
    <cellStyle name="Normal 6 3 7 4 2 3" xfId="25062" xr:uid="{00000000-0005-0000-0000-000009360000}"/>
    <cellStyle name="Normal 6 3 7 4 2 4" xfId="42408" xr:uid="{00000000-0005-0000-0000-00000A360000}"/>
    <cellStyle name="Normal 6 3 7 4 3" xfId="3740" xr:uid="{00000000-0005-0000-0000-00000B360000}"/>
    <cellStyle name="Normal 6 3 7 4 3 2" xfId="12413" xr:uid="{00000000-0005-0000-0000-00000C360000}"/>
    <cellStyle name="Normal 6 3 7 4 3 2 2" xfId="29766" xr:uid="{00000000-0005-0000-0000-00000D360000}"/>
    <cellStyle name="Normal 6 3 7 4 3 2 3" xfId="47112" xr:uid="{00000000-0005-0000-0000-00000E360000}"/>
    <cellStyle name="Normal 6 3 7 4 3 3" xfId="21093" xr:uid="{00000000-0005-0000-0000-00000F360000}"/>
    <cellStyle name="Normal 6 3 7 4 3 4" xfId="38439" xr:uid="{00000000-0005-0000-0000-000010360000}"/>
    <cellStyle name="Normal 6 3 7 4 4" xfId="10600" xr:uid="{00000000-0005-0000-0000-000011360000}"/>
    <cellStyle name="Normal 6 3 7 4 4 2" xfId="27953" xr:uid="{00000000-0005-0000-0000-000012360000}"/>
    <cellStyle name="Normal 6 3 7 4 4 3" xfId="45299" xr:uid="{00000000-0005-0000-0000-000013360000}"/>
    <cellStyle name="Normal 6 3 7 4 5" xfId="19280" xr:uid="{00000000-0005-0000-0000-000014360000}"/>
    <cellStyle name="Normal 6 3 7 4 6" xfId="36626" xr:uid="{00000000-0005-0000-0000-000015360000}"/>
    <cellStyle name="Normal 6 3 7 5" xfId="1339" xr:uid="{00000000-0005-0000-0000-000016360000}"/>
    <cellStyle name="Normal 6 3 7 5 2" xfId="7121" xr:uid="{00000000-0005-0000-0000-000017360000}"/>
    <cellStyle name="Normal 6 3 7 5 2 2" xfId="15794" xr:uid="{00000000-0005-0000-0000-000018360000}"/>
    <cellStyle name="Normal 6 3 7 5 2 2 2" xfId="33147" xr:uid="{00000000-0005-0000-0000-000019360000}"/>
    <cellStyle name="Normal 6 3 7 5 2 2 3" xfId="50493" xr:uid="{00000000-0005-0000-0000-00001A360000}"/>
    <cellStyle name="Normal 6 3 7 5 2 3" xfId="24474" xr:uid="{00000000-0005-0000-0000-00001B360000}"/>
    <cellStyle name="Normal 6 3 7 5 2 4" xfId="41820" xr:uid="{00000000-0005-0000-0000-00001C360000}"/>
    <cellStyle name="Normal 6 3 7 5 3" xfId="4965" xr:uid="{00000000-0005-0000-0000-00001D360000}"/>
    <cellStyle name="Normal 6 3 7 5 3 2" xfId="13638" xr:uid="{00000000-0005-0000-0000-00001E360000}"/>
    <cellStyle name="Normal 6 3 7 5 3 2 2" xfId="30991" xr:uid="{00000000-0005-0000-0000-00001F360000}"/>
    <cellStyle name="Normal 6 3 7 5 3 2 3" xfId="48337" xr:uid="{00000000-0005-0000-0000-000020360000}"/>
    <cellStyle name="Normal 6 3 7 5 3 3" xfId="22318" xr:uid="{00000000-0005-0000-0000-000021360000}"/>
    <cellStyle name="Normal 6 3 7 5 3 4" xfId="39664" xr:uid="{00000000-0005-0000-0000-000022360000}"/>
    <cellStyle name="Normal 6 3 7 5 4" xfId="10012" xr:uid="{00000000-0005-0000-0000-000023360000}"/>
    <cellStyle name="Normal 6 3 7 5 4 2" xfId="27365" xr:uid="{00000000-0005-0000-0000-000024360000}"/>
    <cellStyle name="Normal 6 3 7 5 4 3" xfId="44711" xr:uid="{00000000-0005-0000-0000-000025360000}"/>
    <cellStyle name="Normal 6 3 7 5 5" xfId="18692" xr:uid="{00000000-0005-0000-0000-000026360000}"/>
    <cellStyle name="Normal 6 3 7 5 6" xfId="36038" xr:uid="{00000000-0005-0000-0000-000027360000}"/>
    <cellStyle name="Normal 6 3 7 6" xfId="5896" xr:uid="{00000000-0005-0000-0000-000028360000}"/>
    <cellStyle name="Normal 6 3 7 6 2" xfId="14569" xr:uid="{00000000-0005-0000-0000-000029360000}"/>
    <cellStyle name="Normal 6 3 7 6 2 2" xfId="31922" xr:uid="{00000000-0005-0000-0000-00002A360000}"/>
    <cellStyle name="Normal 6 3 7 6 2 3" xfId="49268" xr:uid="{00000000-0005-0000-0000-00002B360000}"/>
    <cellStyle name="Normal 6 3 7 6 3" xfId="23249" xr:uid="{00000000-0005-0000-0000-00002C360000}"/>
    <cellStyle name="Normal 6 3 7 6 4" xfId="40595" xr:uid="{00000000-0005-0000-0000-00002D360000}"/>
    <cellStyle name="Normal 6 3 7 7" xfId="3152" xr:uid="{00000000-0005-0000-0000-00002E360000}"/>
    <cellStyle name="Normal 6 3 7 7 2" xfId="11825" xr:uid="{00000000-0005-0000-0000-00002F360000}"/>
    <cellStyle name="Normal 6 3 7 7 2 2" xfId="29178" xr:uid="{00000000-0005-0000-0000-000030360000}"/>
    <cellStyle name="Normal 6 3 7 7 2 3" xfId="46524" xr:uid="{00000000-0005-0000-0000-000031360000}"/>
    <cellStyle name="Normal 6 3 7 7 3" xfId="20505" xr:uid="{00000000-0005-0000-0000-000032360000}"/>
    <cellStyle name="Normal 6 3 7 7 4" xfId="37851" xr:uid="{00000000-0005-0000-0000-000033360000}"/>
    <cellStyle name="Normal 6 3 7 8" xfId="8787" xr:uid="{00000000-0005-0000-0000-000034360000}"/>
    <cellStyle name="Normal 6 3 7 8 2" xfId="26140" xr:uid="{00000000-0005-0000-0000-000035360000}"/>
    <cellStyle name="Normal 6 3 7 8 3" xfId="43486" xr:uid="{00000000-0005-0000-0000-000036360000}"/>
    <cellStyle name="Normal 6 3 7 9" xfId="17467" xr:uid="{00000000-0005-0000-0000-000037360000}"/>
    <cellStyle name="Normal 6 3 8" xfId="751" xr:uid="{00000000-0005-0000-0000-000038360000}"/>
    <cellStyle name="Normal 6 3 8 2" xfId="2564" xr:uid="{00000000-0005-0000-0000-000039360000}"/>
    <cellStyle name="Normal 6 3 8 2 2" xfId="8346" xr:uid="{00000000-0005-0000-0000-00003A360000}"/>
    <cellStyle name="Normal 6 3 8 2 2 2" xfId="17019" xr:uid="{00000000-0005-0000-0000-00003B360000}"/>
    <cellStyle name="Normal 6 3 8 2 2 2 2" xfId="34372" xr:uid="{00000000-0005-0000-0000-00003C360000}"/>
    <cellStyle name="Normal 6 3 8 2 2 2 3" xfId="51718" xr:uid="{00000000-0005-0000-0000-00003D360000}"/>
    <cellStyle name="Normal 6 3 8 2 2 3" xfId="25699" xr:uid="{00000000-0005-0000-0000-00003E360000}"/>
    <cellStyle name="Normal 6 3 8 2 2 4" xfId="43045" xr:uid="{00000000-0005-0000-0000-00003F360000}"/>
    <cellStyle name="Normal 6 3 8 2 3" xfId="4377" xr:uid="{00000000-0005-0000-0000-000040360000}"/>
    <cellStyle name="Normal 6 3 8 2 3 2" xfId="13050" xr:uid="{00000000-0005-0000-0000-000041360000}"/>
    <cellStyle name="Normal 6 3 8 2 3 2 2" xfId="30403" xr:uid="{00000000-0005-0000-0000-000042360000}"/>
    <cellStyle name="Normal 6 3 8 2 3 2 3" xfId="47749" xr:uid="{00000000-0005-0000-0000-000043360000}"/>
    <cellStyle name="Normal 6 3 8 2 3 3" xfId="21730" xr:uid="{00000000-0005-0000-0000-000044360000}"/>
    <cellStyle name="Normal 6 3 8 2 3 4" xfId="39076" xr:uid="{00000000-0005-0000-0000-000045360000}"/>
    <cellStyle name="Normal 6 3 8 2 4" xfId="11237" xr:uid="{00000000-0005-0000-0000-000046360000}"/>
    <cellStyle name="Normal 6 3 8 2 4 2" xfId="28590" xr:uid="{00000000-0005-0000-0000-000047360000}"/>
    <cellStyle name="Normal 6 3 8 2 4 3" xfId="45936" xr:uid="{00000000-0005-0000-0000-000048360000}"/>
    <cellStyle name="Normal 6 3 8 2 5" xfId="19917" xr:uid="{00000000-0005-0000-0000-000049360000}"/>
    <cellStyle name="Normal 6 3 8 2 6" xfId="37263" xr:uid="{00000000-0005-0000-0000-00004A360000}"/>
    <cellStyle name="Normal 6 3 8 3" xfId="1486" xr:uid="{00000000-0005-0000-0000-00004B360000}"/>
    <cellStyle name="Normal 6 3 8 3 2" xfId="7268" xr:uid="{00000000-0005-0000-0000-00004C360000}"/>
    <cellStyle name="Normal 6 3 8 3 2 2" xfId="15941" xr:uid="{00000000-0005-0000-0000-00004D360000}"/>
    <cellStyle name="Normal 6 3 8 3 2 2 2" xfId="33294" xr:uid="{00000000-0005-0000-0000-00004E360000}"/>
    <cellStyle name="Normal 6 3 8 3 2 2 3" xfId="50640" xr:uid="{00000000-0005-0000-0000-00004F360000}"/>
    <cellStyle name="Normal 6 3 8 3 2 3" xfId="24621" xr:uid="{00000000-0005-0000-0000-000050360000}"/>
    <cellStyle name="Normal 6 3 8 3 2 4" xfId="41967" xr:uid="{00000000-0005-0000-0000-000051360000}"/>
    <cellStyle name="Normal 6 3 8 3 3" xfId="5112" xr:uid="{00000000-0005-0000-0000-000052360000}"/>
    <cellStyle name="Normal 6 3 8 3 3 2" xfId="13785" xr:uid="{00000000-0005-0000-0000-000053360000}"/>
    <cellStyle name="Normal 6 3 8 3 3 2 2" xfId="31138" xr:uid="{00000000-0005-0000-0000-000054360000}"/>
    <cellStyle name="Normal 6 3 8 3 3 2 3" xfId="48484" xr:uid="{00000000-0005-0000-0000-000055360000}"/>
    <cellStyle name="Normal 6 3 8 3 3 3" xfId="22465" xr:uid="{00000000-0005-0000-0000-000056360000}"/>
    <cellStyle name="Normal 6 3 8 3 3 4" xfId="39811" xr:uid="{00000000-0005-0000-0000-000057360000}"/>
    <cellStyle name="Normal 6 3 8 3 4" xfId="10159" xr:uid="{00000000-0005-0000-0000-000058360000}"/>
    <cellStyle name="Normal 6 3 8 3 4 2" xfId="27512" xr:uid="{00000000-0005-0000-0000-000059360000}"/>
    <cellStyle name="Normal 6 3 8 3 4 3" xfId="44858" xr:uid="{00000000-0005-0000-0000-00005A360000}"/>
    <cellStyle name="Normal 6 3 8 3 5" xfId="18839" xr:uid="{00000000-0005-0000-0000-00005B360000}"/>
    <cellStyle name="Normal 6 3 8 3 6" xfId="36185" xr:uid="{00000000-0005-0000-0000-00005C360000}"/>
    <cellStyle name="Normal 6 3 8 4" xfId="6533" xr:uid="{00000000-0005-0000-0000-00005D360000}"/>
    <cellStyle name="Normal 6 3 8 4 2" xfId="15206" xr:uid="{00000000-0005-0000-0000-00005E360000}"/>
    <cellStyle name="Normal 6 3 8 4 2 2" xfId="32559" xr:uid="{00000000-0005-0000-0000-00005F360000}"/>
    <cellStyle name="Normal 6 3 8 4 2 3" xfId="49905" xr:uid="{00000000-0005-0000-0000-000060360000}"/>
    <cellStyle name="Normal 6 3 8 4 3" xfId="23886" xr:uid="{00000000-0005-0000-0000-000061360000}"/>
    <cellStyle name="Normal 6 3 8 4 4" xfId="41232" xr:uid="{00000000-0005-0000-0000-000062360000}"/>
    <cellStyle name="Normal 6 3 8 5" xfId="3299" xr:uid="{00000000-0005-0000-0000-000063360000}"/>
    <cellStyle name="Normal 6 3 8 5 2" xfId="11972" xr:uid="{00000000-0005-0000-0000-000064360000}"/>
    <cellStyle name="Normal 6 3 8 5 2 2" xfId="29325" xr:uid="{00000000-0005-0000-0000-000065360000}"/>
    <cellStyle name="Normal 6 3 8 5 2 3" xfId="46671" xr:uid="{00000000-0005-0000-0000-000066360000}"/>
    <cellStyle name="Normal 6 3 8 5 3" xfId="20652" xr:uid="{00000000-0005-0000-0000-000067360000}"/>
    <cellStyle name="Normal 6 3 8 5 4" xfId="37998" xr:uid="{00000000-0005-0000-0000-000068360000}"/>
    <cellStyle name="Normal 6 3 8 6" xfId="9424" xr:uid="{00000000-0005-0000-0000-000069360000}"/>
    <cellStyle name="Normal 6 3 8 6 2" xfId="26777" xr:uid="{00000000-0005-0000-0000-00006A360000}"/>
    <cellStyle name="Normal 6 3 8 6 3" xfId="44123" xr:uid="{00000000-0005-0000-0000-00006B360000}"/>
    <cellStyle name="Normal 6 3 8 7" xfId="18104" xr:uid="{00000000-0005-0000-0000-00006C360000}"/>
    <cellStyle name="Normal 6 3 8 8" xfId="35450" xr:uid="{00000000-0005-0000-0000-00006D360000}"/>
    <cellStyle name="Normal 6 3 9" xfId="359" xr:uid="{00000000-0005-0000-0000-00006E360000}"/>
    <cellStyle name="Normal 6 3 9 2" xfId="2172" xr:uid="{00000000-0005-0000-0000-00006F360000}"/>
    <cellStyle name="Normal 6 3 9 2 2" xfId="7954" xr:uid="{00000000-0005-0000-0000-000070360000}"/>
    <cellStyle name="Normal 6 3 9 2 2 2" xfId="16627" xr:uid="{00000000-0005-0000-0000-000071360000}"/>
    <cellStyle name="Normal 6 3 9 2 2 2 2" xfId="33980" xr:uid="{00000000-0005-0000-0000-000072360000}"/>
    <cellStyle name="Normal 6 3 9 2 2 2 3" xfId="51326" xr:uid="{00000000-0005-0000-0000-000073360000}"/>
    <cellStyle name="Normal 6 3 9 2 2 3" xfId="25307" xr:uid="{00000000-0005-0000-0000-000074360000}"/>
    <cellStyle name="Normal 6 3 9 2 2 4" xfId="42653" xr:uid="{00000000-0005-0000-0000-000075360000}"/>
    <cellStyle name="Normal 6 3 9 2 3" xfId="5455" xr:uid="{00000000-0005-0000-0000-000076360000}"/>
    <cellStyle name="Normal 6 3 9 2 3 2" xfId="14128" xr:uid="{00000000-0005-0000-0000-000077360000}"/>
    <cellStyle name="Normal 6 3 9 2 3 2 2" xfId="31481" xr:uid="{00000000-0005-0000-0000-000078360000}"/>
    <cellStyle name="Normal 6 3 9 2 3 2 3" xfId="48827" xr:uid="{00000000-0005-0000-0000-000079360000}"/>
    <cellStyle name="Normal 6 3 9 2 3 3" xfId="22808" xr:uid="{00000000-0005-0000-0000-00007A360000}"/>
    <cellStyle name="Normal 6 3 9 2 3 4" xfId="40154" xr:uid="{00000000-0005-0000-0000-00007B360000}"/>
    <cellStyle name="Normal 6 3 9 2 4" xfId="10845" xr:uid="{00000000-0005-0000-0000-00007C360000}"/>
    <cellStyle name="Normal 6 3 9 2 4 2" xfId="28198" xr:uid="{00000000-0005-0000-0000-00007D360000}"/>
    <cellStyle name="Normal 6 3 9 2 4 3" xfId="45544" xr:uid="{00000000-0005-0000-0000-00007E360000}"/>
    <cellStyle name="Normal 6 3 9 2 5" xfId="19525" xr:uid="{00000000-0005-0000-0000-00007F360000}"/>
    <cellStyle name="Normal 6 3 9 2 6" xfId="36871" xr:uid="{00000000-0005-0000-0000-000080360000}"/>
    <cellStyle name="Normal 6 3 9 3" xfId="6141" xr:uid="{00000000-0005-0000-0000-000081360000}"/>
    <cellStyle name="Normal 6 3 9 3 2" xfId="14814" xr:uid="{00000000-0005-0000-0000-000082360000}"/>
    <cellStyle name="Normal 6 3 9 3 2 2" xfId="32167" xr:uid="{00000000-0005-0000-0000-000083360000}"/>
    <cellStyle name="Normal 6 3 9 3 2 3" xfId="49513" xr:uid="{00000000-0005-0000-0000-000084360000}"/>
    <cellStyle name="Normal 6 3 9 3 3" xfId="23494" xr:uid="{00000000-0005-0000-0000-000085360000}"/>
    <cellStyle name="Normal 6 3 9 3 4" xfId="40840" xr:uid="{00000000-0005-0000-0000-000086360000}"/>
    <cellStyle name="Normal 6 3 9 4" xfId="3985" xr:uid="{00000000-0005-0000-0000-000087360000}"/>
    <cellStyle name="Normal 6 3 9 4 2" xfId="12658" xr:uid="{00000000-0005-0000-0000-000088360000}"/>
    <cellStyle name="Normal 6 3 9 4 2 2" xfId="30011" xr:uid="{00000000-0005-0000-0000-000089360000}"/>
    <cellStyle name="Normal 6 3 9 4 2 3" xfId="47357" xr:uid="{00000000-0005-0000-0000-00008A360000}"/>
    <cellStyle name="Normal 6 3 9 4 3" xfId="21338" xr:uid="{00000000-0005-0000-0000-00008B360000}"/>
    <cellStyle name="Normal 6 3 9 4 4" xfId="38684" xr:uid="{00000000-0005-0000-0000-00008C360000}"/>
    <cellStyle name="Normal 6 3 9 5" xfId="9032" xr:uid="{00000000-0005-0000-0000-00008D360000}"/>
    <cellStyle name="Normal 6 3 9 5 2" xfId="26385" xr:uid="{00000000-0005-0000-0000-00008E360000}"/>
    <cellStyle name="Normal 6 3 9 5 3" xfId="43731" xr:uid="{00000000-0005-0000-0000-00008F360000}"/>
    <cellStyle name="Normal 6 3 9 6" xfId="17712" xr:uid="{00000000-0005-0000-0000-000090360000}"/>
    <cellStyle name="Normal 6 3 9 7" xfId="35058" xr:uid="{00000000-0005-0000-0000-000091360000}"/>
    <cellStyle name="Normal 6 4" xfId="20" xr:uid="{00000000-0005-0000-0000-000092360000}"/>
    <cellStyle name="Normal 6 4 10" xfId="1099" xr:uid="{00000000-0005-0000-0000-000093360000}"/>
    <cellStyle name="Normal 6 4 10 2" xfId="6881" xr:uid="{00000000-0005-0000-0000-000094360000}"/>
    <cellStyle name="Normal 6 4 10 2 2" xfId="15554" xr:uid="{00000000-0005-0000-0000-000095360000}"/>
    <cellStyle name="Normal 6 4 10 2 2 2" xfId="32907" xr:uid="{00000000-0005-0000-0000-000096360000}"/>
    <cellStyle name="Normal 6 4 10 2 2 3" xfId="50253" xr:uid="{00000000-0005-0000-0000-000097360000}"/>
    <cellStyle name="Normal 6 4 10 2 3" xfId="24234" xr:uid="{00000000-0005-0000-0000-000098360000}"/>
    <cellStyle name="Normal 6 4 10 2 4" xfId="41580" xr:uid="{00000000-0005-0000-0000-000099360000}"/>
    <cellStyle name="Normal 6 4 10 3" xfId="4725" xr:uid="{00000000-0005-0000-0000-00009A360000}"/>
    <cellStyle name="Normal 6 4 10 3 2" xfId="13398" xr:uid="{00000000-0005-0000-0000-00009B360000}"/>
    <cellStyle name="Normal 6 4 10 3 2 2" xfId="30751" xr:uid="{00000000-0005-0000-0000-00009C360000}"/>
    <cellStyle name="Normal 6 4 10 3 2 3" xfId="48097" xr:uid="{00000000-0005-0000-0000-00009D360000}"/>
    <cellStyle name="Normal 6 4 10 3 3" xfId="22078" xr:uid="{00000000-0005-0000-0000-00009E360000}"/>
    <cellStyle name="Normal 6 4 10 3 4" xfId="39424" xr:uid="{00000000-0005-0000-0000-00009F360000}"/>
    <cellStyle name="Normal 6 4 10 4" xfId="9772" xr:uid="{00000000-0005-0000-0000-0000A0360000}"/>
    <cellStyle name="Normal 6 4 10 4 2" xfId="27125" xr:uid="{00000000-0005-0000-0000-0000A1360000}"/>
    <cellStyle name="Normal 6 4 10 4 3" xfId="44471" xr:uid="{00000000-0005-0000-0000-0000A2360000}"/>
    <cellStyle name="Normal 6 4 10 5" xfId="18452" xr:uid="{00000000-0005-0000-0000-0000A3360000}"/>
    <cellStyle name="Normal 6 4 10 6" xfId="35798" xr:uid="{00000000-0005-0000-0000-0000A4360000}"/>
    <cellStyle name="Normal 6 4 11" xfId="5803" xr:uid="{00000000-0005-0000-0000-0000A5360000}"/>
    <cellStyle name="Normal 6 4 11 2" xfId="14476" xr:uid="{00000000-0005-0000-0000-0000A6360000}"/>
    <cellStyle name="Normal 6 4 11 2 2" xfId="31829" xr:uid="{00000000-0005-0000-0000-0000A7360000}"/>
    <cellStyle name="Normal 6 4 11 2 3" xfId="49175" xr:uid="{00000000-0005-0000-0000-0000A8360000}"/>
    <cellStyle name="Normal 6 4 11 3" xfId="23156" xr:uid="{00000000-0005-0000-0000-0000A9360000}"/>
    <cellStyle name="Normal 6 4 11 4" xfId="40502" xr:uid="{00000000-0005-0000-0000-0000AA360000}"/>
    <cellStyle name="Normal 6 4 12" xfId="2912" xr:uid="{00000000-0005-0000-0000-0000AB360000}"/>
    <cellStyle name="Normal 6 4 12 2" xfId="11585" xr:uid="{00000000-0005-0000-0000-0000AC360000}"/>
    <cellStyle name="Normal 6 4 12 2 2" xfId="28938" xr:uid="{00000000-0005-0000-0000-0000AD360000}"/>
    <cellStyle name="Normal 6 4 12 2 3" xfId="46284" xr:uid="{00000000-0005-0000-0000-0000AE360000}"/>
    <cellStyle name="Normal 6 4 12 3" xfId="20265" xr:uid="{00000000-0005-0000-0000-0000AF360000}"/>
    <cellStyle name="Normal 6 4 12 4" xfId="37611" xr:uid="{00000000-0005-0000-0000-0000B0360000}"/>
    <cellStyle name="Normal 6 4 13" xfId="8694" xr:uid="{00000000-0005-0000-0000-0000B1360000}"/>
    <cellStyle name="Normal 6 4 13 2" xfId="26047" xr:uid="{00000000-0005-0000-0000-0000B2360000}"/>
    <cellStyle name="Normal 6 4 13 3" xfId="43393" xr:uid="{00000000-0005-0000-0000-0000B3360000}"/>
    <cellStyle name="Normal 6 4 14" xfId="17375" xr:uid="{00000000-0005-0000-0000-0000B4360000}"/>
    <cellStyle name="Normal 6 4 15" xfId="34720" xr:uid="{00000000-0005-0000-0000-0000B5360000}"/>
    <cellStyle name="Normal 6 4 2" xfId="41" xr:uid="{00000000-0005-0000-0000-0000B6360000}"/>
    <cellStyle name="Normal 6 4 2 10" xfId="5823" xr:uid="{00000000-0005-0000-0000-0000B7360000}"/>
    <cellStyle name="Normal 6 4 2 10 2" xfId="14496" xr:uid="{00000000-0005-0000-0000-0000B8360000}"/>
    <cellStyle name="Normal 6 4 2 10 2 2" xfId="31849" xr:uid="{00000000-0005-0000-0000-0000B9360000}"/>
    <cellStyle name="Normal 6 4 2 10 2 3" xfId="49195" xr:uid="{00000000-0005-0000-0000-0000BA360000}"/>
    <cellStyle name="Normal 6 4 2 10 3" xfId="23176" xr:uid="{00000000-0005-0000-0000-0000BB360000}"/>
    <cellStyle name="Normal 6 4 2 10 4" xfId="40522" xr:uid="{00000000-0005-0000-0000-0000BC360000}"/>
    <cellStyle name="Normal 6 4 2 11" xfId="2932" xr:uid="{00000000-0005-0000-0000-0000BD360000}"/>
    <cellStyle name="Normal 6 4 2 11 2" xfId="11605" xr:uid="{00000000-0005-0000-0000-0000BE360000}"/>
    <cellStyle name="Normal 6 4 2 11 2 2" xfId="28958" xr:uid="{00000000-0005-0000-0000-0000BF360000}"/>
    <cellStyle name="Normal 6 4 2 11 2 3" xfId="46304" xr:uid="{00000000-0005-0000-0000-0000C0360000}"/>
    <cellStyle name="Normal 6 4 2 11 3" xfId="20285" xr:uid="{00000000-0005-0000-0000-0000C1360000}"/>
    <cellStyle name="Normal 6 4 2 11 4" xfId="37631" xr:uid="{00000000-0005-0000-0000-0000C2360000}"/>
    <cellStyle name="Normal 6 4 2 12" xfId="8714" xr:uid="{00000000-0005-0000-0000-0000C3360000}"/>
    <cellStyle name="Normal 6 4 2 12 2" xfId="26067" xr:uid="{00000000-0005-0000-0000-0000C4360000}"/>
    <cellStyle name="Normal 6 4 2 12 3" xfId="43413" xr:uid="{00000000-0005-0000-0000-0000C5360000}"/>
    <cellStyle name="Normal 6 4 2 13" xfId="17394" xr:uid="{00000000-0005-0000-0000-0000C6360000}"/>
    <cellStyle name="Normal 6 4 2 14" xfId="34740" xr:uid="{00000000-0005-0000-0000-0000C7360000}"/>
    <cellStyle name="Normal 6 4 2 2" xfId="90" xr:uid="{00000000-0005-0000-0000-0000C8360000}"/>
    <cellStyle name="Normal 6 4 2 2 10" xfId="8763" xr:uid="{00000000-0005-0000-0000-0000C9360000}"/>
    <cellStyle name="Normal 6 4 2 2 10 2" xfId="26116" xr:uid="{00000000-0005-0000-0000-0000CA360000}"/>
    <cellStyle name="Normal 6 4 2 2 10 3" xfId="43462" xr:uid="{00000000-0005-0000-0000-0000CB360000}"/>
    <cellStyle name="Normal 6 4 2 2 11" xfId="17443" xr:uid="{00000000-0005-0000-0000-0000CC360000}"/>
    <cellStyle name="Normal 6 4 2 2 12" xfId="34789" xr:uid="{00000000-0005-0000-0000-0000CD360000}"/>
    <cellStyle name="Normal 6 4 2 2 2" xfId="335" xr:uid="{00000000-0005-0000-0000-0000CE360000}"/>
    <cellStyle name="Normal 6 4 2 2 2 10" xfId="35034" xr:uid="{00000000-0005-0000-0000-0000CF360000}"/>
    <cellStyle name="Normal 6 4 2 2 2 2" xfId="1070" xr:uid="{00000000-0005-0000-0000-0000D0360000}"/>
    <cellStyle name="Normal 6 4 2 2 2 2 2" xfId="2883" xr:uid="{00000000-0005-0000-0000-0000D1360000}"/>
    <cellStyle name="Normal 6 4 2 2 2 2 2 2" xfId="8665" xr:uid="{00000000-0005-0000-0000-0000D2360000}"/>
    <cellStyle name="Normal 6 4 2 2 2 2 2 2 2" xfId="17338" xr:uid="{00000000-0005-0000-0000-0000D3360000}"/>
    <cellStyle name="Normal 6 4 2 2 2 2 2 2 2 2" xfId="34691" xr:uid="{00000000-0005-0000-0000-0000D4360000}"/>
    <cellStyle name="Normal 6 4 2 2 2 2 2 2 2 3" xfId="52037" xr:uid="{00000000-0005-0000-0000-0000D5360000}"/>
    <cellStyle name="Normal 6 4 2 2 2 2 2 2 3" xfId="26018" xr:uid="{00000000-0005-0000-0000-0000D6360000}"/>
    <cellStyle name="Normal 6 4 2 2 2 2 2 2 4" xfId="43364" xr:uid="{00000000-0005-0000-0000-0000D7360000}"/>
    <cellStyle name="Normal 6 4 2 2 2 2 2 3" xfId="4696" xr:uid="{00000000-0005-0000-0000-0000D8360000}"/>
    <cellStyle name="Normal 6 4 2 2 2 2 2 3 2" xfId="13369" xr:uid="{00000000-0005-0000-0000-0000D9360000}"/>
    <cellStyle name="Normal 6 4 2 2 2 2 2 3 2 2" xfId="30722" xr:uid="{00000000-0005-0000-0000-0000DA360000}"/>
    <cellStyle name="Normal 6 4 2 2 2 2 2 3 2 3" xfId="48068" xr:uid="{00000000-0005-0000-0000-0000DB360000}"/>
    <cellStyle name="Normal 6 4 2 2 2 2 2 3 3" xfId="22049" xr:uid="{00000000-0005-0000-0000-0000DC360000}"/>
    <cellStyle name="Normal 6 4 2 2 2 2 2 3 4" xfId="39395" xr:uid="{00000000-0005-0000-0000-0000DD360000}"/>
    <cellStyle name="Normal 6 4 2 2 2 2 2 4" xfId="11556" xr:uid="{00000000-0005-0000-0000-0000DE360000}"/>
    <cellStyle name="Normal 6 4 2 2 2 2 2 4 2" xfId="28909" xr:uid="{00000000-0005-0000-0000-0000DF360000}"/>
    <cellStyle name="Normal 6 4 2 2 2 2 2 4 3" xfId="46255" xr:uid="{00000000-0005-0000-0000-0000E0360000}"/>
    <cellStyle name="Normal 6 4 2 2 2 2 2 5" xfId="20236" xr:uid="{00000000-0005-0000-0000-0000E1360000}"/>
    <cellStyle name="Normal 6 4 2 2 2 2 2 6" xfId="37582" xr:uid="{00000000-0005-0000-0000-0000E2360000}"/>
    <cellStyle name="Normal 6 4 2 2 2 2 3" xfId="1805" xr:uid="{00000000-0005-0000-0000-0000E3360000}"/>
    <cellStyle name="Normal 6 4 2 2 2 2 3 2" xfId="7587" xr:uid="{00000000-0005-0000-0000-0000E4360000}"/>
    <cellStyle name="Normal 6 4 2 2 2 2 3 2 2" xfId="16260" xr:uid="{00000000-0005-0000-0000-0000E5360000}"/>
    <cellStyle name="Normal 6 4 2 2 2 2 3 2 2 2" xfId="33613" xr:uid="{00000000-0005-0000-0000-0000E6360000}"/>
    <cellStyle name="Normal 6 4 2 2 2 2 3 2 2 3" xfId="50959" xr:uid="{00000000-0005-0000-0000-0000E7360000}"/>
    <cellStyle name="Normal 6 4 2 2 2 2 3 2 3" xfId="24940" xr:uid="{00000000-0005-0000-0000-0000E8360000}"/>
    <cellStyle name="Normal 6 4 2 2 2 2 3 2 4" xfId="42286" xr:uid="{00000000-0005-0000-0000-0000E9360000}"/>
    <cellStyle name="Normal 6 4 2 2 2 2 3 3" xfId="5431" xr:uid="{00000000-0005-0000-0000-0000EA360000}"/>
    <cellStyle name="Normal 6 4 2 2 2 2 3 3 2" xfId="14104" xr:uid="{00000000-0005-0000-0000-0000EB360000}"/>
    <cellStyle name="Normal 6 4 2 2 2 2 3 3 2 2" xfId="31457" xr:uid="{00000000-0005-0000-0000-0000EC360000}"/>
    <cellStyle name="Normal 6 4 2 2 2 2 3 3 2 3" xfId="48803" xr:uid="{00000000-0005-0000-0000-0000ED360000}"/>
    <cellStyle name="Normal 6 4 2 2 2 2 3 3 3" xfId="22784" xr:uid="{00000000-0005-0000-0000-0000EE360000}"/>
    <cellStyle name="Normal 6 4 2 2 2 2 3 3 4" xfId="40130" xr:uid="{00000000-0005-0000-0000-0000EF360000}"/>
    <cellStyle name="Normal 6 4 2 2 2 2 3 4" xfId="10478" xr:uid="{00000000-0005-0000-0000-0000F0360000}"/>
    <cellStyle name="Normal 6 4 2 2 2 2 3 4 2" xfId="27831" xr:uid="{00000000-0005-0000-0000-0000F1360000}"/>
    <cellStyle name="Normal 6 4 2 2 2 2 3 4 3" xfId="45177" xr:uid="{00000000-0005-0000-0000-0000F2360000}"/>
    <cellStyle name="Normal 6 4 2 2 2 2 3 5" xfId="19158" xr:uid="{00000000-0005-0000-0000-0000F3360000}"/>
    <cellStyle name="Normal 6 4 2 2 2 2 3 6" xfId="36504" xr:uid="{00000000-0005-0000-0000-0000F4360000}"/>
    <cellStyle name="Normal 6 4 2 2 2 2 4" xfId="6852" xr:uid="{00000000-0005-0000-0000-0000F5360000}"/>
    <cellStyle name="Normal 6 4 2 2 2 2 4 2" xfId="15525" xr:uid="{00000000-0005-0000-0000-0000F6360000}"/>
    <cellStyle name="Normal 6 4 2 2 2 2 4 2 2" xfId="32878" xr:uid="{00000000-0005-0000-0000-0000F7360000}"/>
    <cellStyle name="Normal 6 4 2 2 2 2 4 2 3" xfId="50224" xr:uid="{00000000-0005-0000-0000-0000F8360000}"/>
    <cellStyle name="Normal 6 4 2 2 2 2 4 3" xfId="24205" xr:uid="{00000000-0005-0000-0000-0000F9360000}"/>
    <cellStyle name="Normal 6 4 2 2 2 2 4 4" xfId="41551" xr:uid="{00000000-0005-0000-0000-0000FA360000}"/>
    <cellStyle name="Normal 6 4 2 2 2 2 5" xfId="3618" xr:uid="{00000000-0005-0000-0000-0000FB360000}"/>
    <cellStyle name="Normal 6 4 2 2 2 2 5 2" xfId="12291" xr:uid="{00000000-0005-0000-0000-0000FC360000}"/>
    <cellStyle name="Normal 6 4 2 2 2 2 5 2 2" xfId="29644" xr:uid="{00000000-0005-0000-0000-0000FD360000}"/>
    <cellStyle name="Normal 6 4 2 2 2 2 5 2 3" xfId="46990" xr:uid="{00000000-0005-0000-0000-0000FE360000}"/>
    <cellStyle name="Normal 6 4 2 2 2 2 5 3" xfId="20971" xr:uid="{00000000-0005-0000-0000-0000FF360000}"/>
    <cellStyle name="Normal 6 4 2 2 2 2 5 4" xfId="38317" xr:uid="{00000000-0005-0000-0000-000000370000}"/>
    <cellStyle name="Normal 6 4 2 2 2 2 6" xfId="9743" xr:uid="{00000000-0005-0000-0000-000001370000}"/>
    <cellStyle name="Normal 6 4 2 2 2 2 6 2" xfId="27096" xr:uid="{00000000-0005-0000-0000-000002370000}"/>
    <cellStyle name="Normal 6 4 2 2 2 2 6 3" xfId="44442" xr:uid="{00000000-0005-0000-0000-000003370000}"/>
    <cellStyle name="Normal 6 4 2 2 2 2 7" xfId="18423" xr:uid="{00000000-0005-0000-0000-000004370000}"/>
    <cellStyle name="Normal 6 4 2 2 2 2 8" xfId="35769" xr:uid="{00000000-0005-0000-0000-000005370000}"/>
    <cellStyle name="Normal 6 4 2 2 2 3" xfId="580" xr:uid="{00000000-0005-0000-0000-000006370000}"/>
    <cellStyle name="Normal 6 4 2 2 2 3 2" xfId="2393" xr:uid="{00000000-0005-0000-0000-000007370000}"/>
    <cellStyle name="Normal 6 4 2 2 2 3 2 2" xfId="8175" xr:uid="{00000000-0005-0000-0000-000008370000}"/>
    <cellStyle name="Normal 6 4 2 2 2 3 2 2 2" xfId="16848" xr:uid="{00000000-0005-0000-0000-000009370000}"/>
    <cellStyle name="Normal 6 4 2 2 2 3 2 2 2 2" xfId="34201" xr:uid="{00000000-0005-0000-0000-00000A370000}"/>
    <cellStyle name="Normal 6 4 2 2 2 3 2 2 2 3" xfId="51547" xr:uid="{00000000-0005-0000-0000-00000B370000}"/>
    <cellStyle name="Normal 6 4 2 2 2 3 2 2 3" xfId="25528" xr:uid="{00000000-0005-0000-0000-00000C370000}"/>
    <cellStyle name="Normal 6 4 2 2 2 3 2 2 4" xfId="42874" xr:uid="{00000000-0005-0000-0000-00000D370000}"/>
    <cellStyle name="Normal 6 4 2 2 2 3 2 3" xfId="5676" xr:uid="{00000000-0005-0000-0000-00000E370000}"/>
    <cellStyle name="Normal 6 4 2 2 2 3 2 3 2" xfId="14349" xr:uid="{00000000-0005-0000-0000-00000F370000}"/>
    <cellStyle name="Normal 6 4 2 2 2 3 2 3 2 2" xfId="31702" xr:uid="{00000000-0005-0000-0000-000010370000}"/>
    <cellStyle name="Normal 6 4 2 2 2 3 2 3 2 3" xfId="49048" xr:uid="{00000000-0005-0000-0000-000011370000}"/>
    <cellStyle name="Normal 6 4 2 2 2 3 2 3 3" xfId="23029" xr:uid="{00000000-0005-0000-0000-000012370000}"/>
    <cellStyle name="Normal 6 4 2 2 2 3 2 3 4" xfId="40375" xr:uid="{00000000-0005-0000-0000-000013370000}"/>
    <cellStyle name="Normal 6 4 2 2 2 3 2 4" xfId="11066" xr:uid="{00000000-0005-0000-0000-000014370000}"/>
    <cellStyle name="Normal 6 4 2 2 2 3 2 4 2" xfId="28419" xr:uid="{00000000-0005-0000-0000-000015370000}"/>
    <cellStyle name="Normal 6 4 2 2 2 3 2 4 3" xfId="45765" xr:uid="{00000000-0005-0000-0000-000016370000}"/>
    <cellStyle name="Normal 6 4 2 2 2 3 2 5" xfId="19746" xr:uid="{00000000-0005-0000-0000-000017370000}"/>
    <cellStyle name="Normal 6 4 2 2 2 3 2 6" xfId="37092" xr:uid="{00000000-0005-0000-0000-000018370000}"/>
    <cellStyle name="Normal 6 4 2 2 2 3 3" xfId="6362" xr:uid="{00000000-0005-0000-0000-000019370000}"/>
    <cellStyle name="Normal 6 4 2 2 2 3 3 2" xfId="15035" xr:uid="{00000000-0005-0000-0000-00001A370000}"/>
    <cellStyle name="Normal 6 4 2 2 2 3 3 2 2" xfId="32388" xr:uid="{00000000-0005-0000-0000-00001B370000}"/>
    <cellStyle name="Normal 6 4 2 2 2 3 3 2 3" xfId="49734" xr:uid="{00000000-0005-0000-0000-00001C370000}"/>
    <cellStyle name="Normal 6 4 2 2 2 3 3 3" xfId="23715" xr:uid="{00000000-0005-0000-0000-00001D370000}"/>
    <cellStyle name="Normal 6 4 2 2 2 3 3 4" xfId="41061" xr:uid="{00000000-0005-0000-0000-00001E370000}"/>
    <cellStyle name="Normal 6 4 2 2 2 3 4" xfId="4206" xr:uid="{00000000-0005-0000-0000-00001F370000}"/>
    <cellStyle name="Normal 6 4 2 2 2 3 4 2" xfId="12879" xr:uid="{00000000-0005-0000-0000-000020370000}"/>
    <cellStyle name="Normal 6 4 2 2 2 3 4 2 2" xfId="30232" xr:uid="{00000000-0005-0000-0000-000021370000}"/>
    <cellStyle name="Normal 6 4 2 2 2 3 4 2 3" xfId="47578" xr:uid="{00000000-0005-0000-0000-000022370000}"/>
    <cellStyle name="Normal 6 4 2 2 2 3 4 3" xfId="21559" xr:uid="{00000000-0005-0000-0000-000023370000}"/>
    <cellStyle name="Normal 6 4 2 2 2 3 4 4" xfId="38905" xr:uid="{00000000-0005-0000-0000-000024370000}"/>
    <cellStyle name="Normal 6 4 2 2 2 3 5" xfId="9253" xr:uid="{00000000-0005-0000-0000-000025370000}"/>
    <cellStyle name="Normal 6 4 2 2 2 3 5 2" xfId="26606" xr:uid="{00000000-0005-0000-0000-000026370000}"/>
    <cellStyle name="Normal 6 4 2 2 2 3 5 3" xfId="43952" xr:uid="{00000000-0005-0000-0000-000027370000}"/>
    <cellStyle name="Normal 6 4 2 2 2 3 6" xfId="17933" xr:uid="{00000000-0005-0000-0000-000028370000}"/>
    <cellStyle name="Normal 6 4 2 2 2 3 7" xfId="35279" xr:uid="{00000000-0005-0000-0000-000029370000}"/>
    <cellStyle name="Normal 6 4 2 2 2 4" xfId="2148" xr:uid="{00000000-0005-0000-0000-00002A370000}"/>
    <cellStyle name="Normal 6 4 2 2 2 4 2" xfId="7930" xr:uid="{00000000-0005-0000-0000-00002B370000}"/>
    <cellStyle name="Normal 6 4 2 2 2 4 2 2" xfId="16603" xr:uid="{00000000-0005-0000-0000-00002C370000}"/>
    <cellStyle name="Normal 6 4 2 2 2 4 2 2 2" xfId="33956" xr:uid="{00000000-0005-0000-0000-00002D370000}"/>
    <cellStyle name="Normal 6 4 2 2 2 4 2 2 3" xfId="51302" xr:uid="{00000000-0005-0000-0000-00002E370000}"/>
    <cellStyle name="Normal 6 4 2 2 2 4 2 3" xfId="25283" xr:uid="{00000000-0005-0000-0000-00002F370000}"/>
    <cellStyle name="Normal 6 4 2 2 2 4 2 4" xfId="42629" xr:uid="{00000000-0005-0000-0000-000030370000}"/>
    <cellStyle name="Normal 6 4 2 2 2 4 3" xfId="3961" xr:uid="{00000000-0005-0000-0000-000031370000}"/>
    <cellStyle name="Normal 6 4 2 2 2 4 3 2" xfId="12634" xr:uid="{00000000-0005-0000-0000-000032370000}"/>
    <cellStyle name="Normal 6 4 2 2 2 4 3 2 2" xfId="29987" xr:uid="{00000000-0005-0000-0000-000033370000}"/>
    <cellStyle name="Normal 6 4 2 2 2 4 3 2 3" xfId="47333" xr:uid="{00000000-0005-0000-0000-000034370000}"/>
    <cellStyle name="Normal 6 4 2 2 2 4 3 3" xfId="21314" xr:uid="{00000000-0005-0000-0000-000035370000}"/>
    <cellStyle name="Normal 6 4 2 2 2 4 3 4" xfId="38660" xr:uid="{00000000-0005-0000-0000-000036370000}"/>
    <cellStyle name="Normal 6 4 2 2 2 4 4" xfId="10821" xr:uid="{00000000-0005-0000-0000-000037370000}"/>
    <cellStyle name="Normal 6 4 2 2 2 4 4 2" xfId="28174" xr:uid="{00000000-0005-0000-0000-000038370000}"/>
    <cellStyle name="Normal 6 4 2 2 2 4 4 3" xfId="45520" xr:uid="{00000000-0005-0000-0000-000039370000}"/>
    <cellStyle name="Normal 6 4 2 2 2 4 5" xfId="19501" xr:uid="{00000000-0005-0000-0000-00003A370000}"/>
    <cellStyle name="Normal 6 4 2 2 2 4 6" xfId="36847" xr:uid="{00000000-0005-0000-0000-00003B370000}"/>
    <cellStyle name="Normal 6 4 2 2 2 5" xfId="1315" xr:uid="{00000000-0005-0000-0000-00003C370000}"/>
    <cellStyle name="Normal 6 4 2 2 2 5 2" xfId="7097" xr:uid="{00000000-0005-0000-0000-00003D370000}"/>
    <cellStyle name="Normal 6 4 2 2 2 5 2 2" xfId="15770" xr:uid="{00000000-0005-0000-0000-00003E370000}"/>
    <cellStyle name="Normal 6 4 2 2 2 5 2 2 2" xfId="33123" xr:uid="{00000000-0005-0000-0000-00003F370000}"/>
    <cellStyle name="Normal 6 4 2 2 2 5 2 2 3" xfId="50469" xr:uid="{00000000-0005-0000-0000-000040370000}"/>
    <cellStyle name="Normal 6 4 2 2 2 5 2 3" xfId="24450" xr:uid="{00000000-0005-0000-0000-000041370000}"/>
    <cellStyle name="Normal 6 4 2 2 2 5 2 4" xfId="41796" xr:uid="{00000000-0005-0000-0000-000042370000}"/>
    <cellStyle name="Normal 6 4 2 2 2 5 3" xfId="4941" xr:uid="{00000000-0005-0000-0000-000043370000}"/>
    <cellStyle name="Normal 6 4 2 2 2 5 3 2" xfId="13614" xr:uid="{00000000-0005-0000-0000-000044370000}"/>
    <cellStyle name="Normal 6 4 2 2 2 5 3 2 2" xfId="30967" xr:uid="{00000000-0005-0000-0000-000045370000}"/>
    <cellStyle name="Normal 6 4 2 2 2 5 3 2 3" xfId="48313" xr:uid="{00000000-0005-0000-0000-000046370000}"/>
    <cellStyle name="Normal 6 4 2 2 2 5 3 3" xfId="22294" xr:uid="{00000000-0005-0000-0000-000047370000}"/>
    <cellStyle name="Normal 6 4 2 2 2 5 3 4" xfId="39640" xr:uid="{00000000-0005-0000-0000-000048370000}"/>
    <cellStyle name="Normal 6 4 2 2 2 5 4" xfId="9988" xr:uid="{00000000-0005-0000-0000-000049370000}"/>
    <cellStyle name="Normal 6 4 2 2 2 5 4 2" xfId="27341" xr:uid="{00000000-0005-0000-0000-00004A370000}"/>
    <cellStyle name="Normal 6 4 2 2 2 5 4 3" xfId="44687" xr:uid="{00000000-0005-0000-0000-00004B370000}"/>
    <cellStyle name="Normal 6 4 2 2 2 5 5" xfId="18668" xr:uid="{00000000-0005-0000-0000-00004C370000}"/>
    <cellStyle name="Normal 6 4 2 2 2 5 6" xfId="36014" xr:uid="{00000000-0005-0000-0000-00004D370000}"/>
    <cellStyle name="Normal 6 4 2 2 2 6" xfId="6117" xr:uid="{00000000-0005-0000-0000-00004E370000}"/>
    <cellStyle name="Normal 6 4 2 2 2 6 2" xfId="14790" xr:uid="{00000000-0005-0000-0000-00004F370000}"/>
    <cellStyle name="Normal 6 4 2 2 2 6 2 2" xfId="32143" xr:uid="{00000000-0005-0000-0000-000050370000}"/>
    <cellStyle name="Normal 6 4 2 2 2 6 2 3" xfId="49489" xr:uid="{00000000-0005-0000-0000-000051370000}"/>
    <cellStyle name="Normal 6 4 2 2 2 6 3" xfId="23470" xr:uid="{00000000-0005-0000-0000-000052370000}"/>
    <cellStyle name="Normal 6 4 2 2 2 6 4" xfId="40816" xr:uid="{00000000-0005-0000-0000-000053370000}"/>
    <cellStyle name="Normal 6 4 2 2 2 7" xfId="3128" xr:uid="{00000000-0005-0000-0000-000054370000}"/>
    <cellStyle name="Normal 6 4 2 2 2 7 2" xfId="11801" xr:uid="{00000000-0005-0000-0000-000055370000}"/>
    <cellStyle name="Normal 6 4 2 2 2 7 2 2" xfId="29154" xr:uid="{00000000-0005-0000-0000-000056370000}"/>
    <cellStyle name="Normal 6 4 2 2 2 7 2 3" xfId="46500" xr:uid="{00000000-0005-0000-0000-000057370000}"/>
    <cellStyle name="Normal 6 4 2 2 2 7 3" xfId="20481" xr:uid="{00000000-0005-0000-0000-000058370000}"/>
    <cellStyle name="Normal 6 4 2 2 2 7 4" xfId="37827" xr:uid="{00000000-0005-0000-0000-000059370000}"/>
    <cellStyle name="Normal 6 4 2 2 2 8" xfId="9008" xr:uid="{00000000-0005-0000-0000-00005A370000}"/>
    <cellStyle name="Normal 6 4 2 2 2 8 2" xfId="26361" xr:uid="{00000000-0005-0000-0000-00005B370000}"/>
    <cellStyle name="Normal 6 4 2 2 2 8 3" xfId="43707" xr:uid="{00000000-0005-0000-0000-00005C370000}"/>
    <cellStyle name="Normal 6 4 2 2 2 9" xfId="17688" xr:uid="{00000000-0005-0000-0000-00005D370000}"/>
    <cellStyle name="Normal 6 4 2 2 3" xfId="237" xr:uid="{00000000-0005-0000-0000-00005E370000}"/>
    <cellStyle name="Normal 6 4 2 2 3 10" xfId="34936" xr:uid="{00000000-0005-0000-0000-00005F370000}"/>
    <cellStyle name="Normal 6 4 2 2 3 2" xfId="972" xr:uid="{00000000-0005-0000-0000-000060370000}"/>
    <cellStyle name="Normal 6 4 2 2 3 2 2" xfId="2785" xr:uid="{00000000-0005-0000-0000-000061370000}"/>
    <cellStyle name="Normal 6 4 2 2 3 2 2 2" xfId="8567" xr:uid="{00000000-0005-0000-0000-000062370000}"/>
    <cellStyle name="Normal 6 4 2 2 3 2 2 2 2" xfId="17240" xr:uid="{00000000-0005-0000-0000-000063370000}"/>
    <cellStyle name="Normal 6 4 2 2 3 2 2 2 2 2" xfId="34593" xr:uid="{00000000-0005-0000-0000-000064370000}"/>
    <cellStyle name="Normal 6 4 2 2 3 2 2 2 2 3" xfId="51939" xr:uid="{00000000-0005-0000-0000-000065370000}"/>
    <cellStyle name="Normal 6 4 2 2 3 2 2 2 3" xfId="25920" xr:uid="{00000000-0005-0000-0000-000066370000}"/>
    <cellStyle name="Normal 6 4 2 2 3 2 2 2 4" xfId="43266" xr:uid="{00000000-0005-0000-0000-000067370000}"/>
    <cellStyle name="Normal 6 4 2 2 3 2 2 3" xfId="4598" xr:uid="{00000000-0005-0000-0000-000068370000}"/>
    <cellStyle name="Normal 6 4 2 2 3 2 2 3 2" xfId="13271" xr:uid="{00000000-0005-0000-0000-000069370000}"/>
    <cellStyle name="Normal 6 4 2 2 3 2 2 3 2 2" xfId="30624" xr:uid="{00000000-0005-0000-0000-00006A370000}"/>
    <cellStyle name="Normal 6 4 2 2 3 2 2 3 2 3" xfId="47970" xr:uid="{00000000-0005-0000-0000-00006B370000}"/>
    <cellStyle name="Normal 6 4 2 2 3 2 2 3 3" xfId="21951" xr:uid="{00000000-0005-0000-0000-00006C370000}"/>
    <cellStyle name="Normal 6 4 2 2 3 2 2 3 4" xfId="39297" xr:uid="{00000000-0005-0000-0000-00006D370000}"/>
    <cellStyle name="Normal 6 4 2 2 3 2 2 4" xfId="11458" xr:uid="{00000000-0005-0000-0000-00006E370000}"/>
    <cellStyle name="Normal 6 4 2 2 3 2 2 4 2" xfId="28811" xr:uid="{00000000-0005-0000-0000-00006F370000}"/>
    <cellStyle name="Normal 6 4 2 2 3 2 2 4 3" xfId="46157" xr:uid="{00000000-0005-0000-0000-000070370000}"/>
    <cellStyle name="Normal 6 4 2 2 3 2 2 5" xfId="20138" xr:uid="{00000000-0005-0000-0000-000071370000}"/>
    <cellStyle name="Normal 6 4 2 2 3 2 2 6" xfId="37484" xr:uid="{00000000-0005-0000-0000-000072370000}"/>
    <cellStyle name="Normal 6 4 2 2 3 2 3" xfId="1707" xr:uid="{00000000-0005-0000-0000-000073370000}"/>
    <cellStyle name="Normal 6 4 2 2 3 2 3 2" xfId="7489" xr:uid="{00000000-0005-0000-0000-000074370000}"/>
    <cellStyle name="Normal 6 4 2 2 3 2 3 2 2" xfId="16162" xr:uid="{00000000-0005-0000-0000-000075370000}"/>
    <cellStyle name="Normal 6 4 2 2 3 2 3 2 2 2" xfId="33515" xr:uid="{00000000-0005-0000-0000-000076370000}"/>
    <cellStyle name="Normal 6 4 2 2 3 2 3 2 2 3" xfId="50861" xr:uid="{00000000-0005-0000-0000-000077370000}"/>
    <cellStyle name="Normal 6 4 2 2 3 2 3 2 3" xfId="24842" xr:uid="{00000000-0005-0000-0000-000078370000}"/>
    <cellStyle name="Normal 6 4 2 2 3 2 3 2 4" xfId="42188" xr:uid="{00000000-0005-0000-0000-000079370000}"/>
    <cellStyle name="Normal 6 4 2 2 3 2 3 3" xfId="5333" xr:uid="{00000000-0005-0000-0000-00007A370000}"/>
    <cellStyle name="Normal 6 4 2 2 3 2 3 3 2" xfId="14006" xr:uid="{00000000-0005-0000-0000-00007B370000}"/>
    <cellStyle name="Normal 6 4 2 2 3 2 3 3 2 2" xfId="31359" xr:uid="{00000000-0005-0000-0000-00007C370000}"/>
    <cellStyle name="Normal 6 4 2 2 3 2 3 3 2 3" xfId="48705" xr:uid="{00000000-0005-0000-0000-00007D370000}"/>
    <cellStyle name="Normal 6 4 2 2 3 2 3 3 3" xfId="22686" xr:uid="{00000000-0005-0000-0000-00007E370000}"/>
    <cellStyle name="Normal 6 4 2 2 3 2 3 3 4" xfId="40032" xr:uid="{00000000-0005-0000-0000-00007F370000}"/>
    <cellStyle name="Normal 6 4 2 2 3 2 3 4" xfId="10380" xr:uid="{00000000-0005-0000-0000-000080370000}"/>
    <cellStyle name="Normal 6 4 2 2 3 2 3 4 2" xfId="27733" xr:uid="{00000000-0005-0000-0000-000081370000}"/>
    <cellStyle name="Normal 6 4 2 2 3 2 3 4 3" xfId="45079" xr:uid="{00000000-0005-0000-0000-000082370000}"/>
    <cellStyle name="Normal 6 4 2 2 3 2 3 5" xfId="19060" xr:uid="{00000000-0005-0000-0000-000083370000}"/>
    <cellStyle name="Normal 6 4 2 2 3 2 3 6" xfId="36406" xr:uid="{00000000-0005-0000-0000-000084370000}"/>
    <cellStyle name="Normal 6 4 2 2 3 2 4" xfId="6754" xr:uid="{00000000-0005-0000-0000-000085370000}"/>
    <cellStyle name="Normal 6 4 2 2 3 2 4 2" xfId="15427" xr:uid="{00000000-0005-0000-0000-000086370000}"/>
    <cellStyle name="Normal 6 4 2 2 3 2 4 2 2" xfId="32780" xr:uid="{00000000-0005-0000-0000-000087370000}"/>
    <cellStyle name="Normal 6 4 2 2 3 2 4 2 3" xfId="50126" xr:uid="{00000000-0005-0000-0000-000088370000}"/>
    <cellStyle name="Normal 6 4 2 2 3 2 4 3" xfId="24107" xr:uid="{00000000-0005-0000-0000-000089370000}"/>
    <cellStyle name="Normal 6 4 2 2 3 2 4 4" xfId="41453" xr:uid="{00000000-0005-0000-0000-00008A370000}"/>
    <cellStyle name="Normal 6 4 2 2 3 2 5" xfId="3520" xr:uid="{00000000-0005-0000-0000-00008B370000}"/>
    <cellStyle name="Normal 6 4 2 2 3 2 5 2" xfId="12193" xr:uid="{00000000-0005-0000-0000-00008C370000}"/>
    <cellStyle name="Normal 6 4 2 2 3 2 5 2 2" xfId="29546" xr:uid="{00000000-0005-0000-0000-00008D370000}"/>
    <cellStyle name="Normal 6 4 2 2 3 2 5 2 3" xfId="46892" xr:uid="{00000000-0005-0000-0000-00008E370000}"/>
    <cellStyle name="Normal 6 4 2 2 3 2 5 3" xfId="20873" xr:uid="{00000000-0005-0000-0000-00008F370000}"/>
    <cellStyle name="Normal 6 4 2 2 3 2 5 4" xfId="38219" xr:uid="{00000000-0005-0000-0000-000090370000}"/>
    <cellStyle name="Normal 6 4 2 2 3 2 6" xfId="9645" xr:uid="{00000000-0005-0000-0000-000091370000}"/>
    <cellStyle name="Normal 6 4 2 2 3 2 6 2" xfId="26998" xr:uid="{00000000-0005-0000-0000-000092370000}"/>
    <cellStyle name="Normal 6 4 2 2 3 2 6 3" xfId="44344" xr:uid="{00000000-0005-0000-0000-000093370000}"/>
    <cellStyle name="Normal 6 4 2 2 3 2 7" xfId="18325" xr:uid="{00000000-0005-0000-0000-000094370000}"/>
    <cellStyle name="Normal 6 4 2 2 3 2 8" xfId="35671" xr:uid="{00000000-0005-0000-0000-000095370000}"/>
    <cellStyle name="Normal 6 4 2 2 3 3" xfId="727" xr:uid="{00000000-0005-0000-0000-000096370000}"/>
    <cellStyle name="Normal 6 4 2 2 3 3 2" xfId="2540" xr:uid="{00000000-0005-0000-0000-000097370000}"/>
    <cellStyle name="Normal 6 4 2 2 3 3 2 2" xfId="8322" xr:uid="{00000000-0005-0000-0000-000098370000}"/>
    <cellStyle name="Normal 6 4 2 2 3 3 2 2 2" xfId="16995" xr:uid="{00000000-0005-0000-0000-000099370000}"/>
    <cellStyle name="Normal 6 4 2 2 3 3 2 2 2 2" xfId="34348" xr:uid="{00000000-0005-0000-0000-00009A370000}"/>
    <cellStyle name="Normal 6 4 2 2 3 3 2 2 2 3" xfId="51694" xr:uid="{00000000-0005-0000-0000-00009B370000}"/>
    <cellStyle name="Normal 6 4 2 2 3 3 2 2 3" xfId="25675" xr:uid="{00000000-0005-0000-0000-00009C370000}"/>
    <cellStyle name="Normal 6 4 2 2 3 3 2 2 4" xfId="43021" xr:uid="{00000000-0005-0000-0000-00009D370000}"/>
    <cellStyle name="Normal 6 4 2 2 3 3 2 3" xfId="5774" xr:uid="{00000000-0005-0000-0000-00009E370000}"/>
    <cellStyle name="Normal 6 4 2 2 3 3 2 3 2" xfId="14447" xr:uid="{00000000-0005-0000-0000-00009F370000}"/>
    <cellStyle name="Normal 6 4 2 2 3 3 2 3 2 2" xfId="31800" xr:uid="{00000000-0005-0000-0000-0000A0370000}"/>
    <cellStyle name="Normal 6 4 2 2 3 3 2 3 2 3" xfId="49146" xr:uid="{00000000-0005-0000-0000-0000A1370000}"/>
    <cellStyle name="Normal 6 4 2 2 3 3 2 3 3" xfId="23127" xr:uid="{00000000-0005-0000-0000-0000A2370000}"/>
    <cellStyle name="Normal 6 4 2 2 3 3 2 3 4" xfId="40473" xr:uid="{00000000-0005-0000-0000-0000A3370000}"/>
    <cellStyle name="Normal 6 4 2 2 3 3 2 4" xfId="11213" xr:uid="{00000000-0005-0000-0000-0000A4370000}"/>
    <cellStyle name="Normal 6 4 2 2 3 3 2 4 2" xfId="28566" xr:uid="{00000000-0005-0000-0000-0000A5370000}"/>
    <cellStyle name="Normal 6 4 2 2 3 3 2 4 3" xfId="45912" xr:uid="{00000000-0005-0000-0000-0000A6370000}"/>
    <cellStyle name="Normal 6 4 2 2 3 3 2 5" xfId="19893" xr:uid="{00000000-0005-0000-0000-0000A7370000}"/>
    <cellStyle name="Normal 6 4 2 2 3 3 2 6" xfId="37239" xr:uid="{00000000-0005-0000-0000-0000A8370000}"/>
    <cellStyle name="Normal 6 4 2 2 3 3 3" xfId="6509" xr:uid="{00000000-0005-0000-0000-0000A9370000}"/>
    <cellStyle name="Normal 6 4 2 2 3 3 3 2" xfId="15182" xr:uid="{00000000-0005-0000-0000-0000AA370000}"/>
    <cellStyle name="Normal 6 4 2 2 3 3 3 2 2" xfId="32535" xr:uid="{00000000-0005-0000-0000-0000AB370000}"/>
    <cellStyle name="Normal 6 4 2 2 3 3 3 2 3" xfId="49881" xr:uid="{00000000-0005-0000-0000-0000AC370000}"/>
    <cellStyle name="Normal 6 4 2 2 3 3 3 3" xfId="23862" xr:uid="{00000000-0005-0000-0000-0000AD370000}"/>
    <cellStyle name="Normal 6 4 2 2 3 3 3 4" xfId="41208" xr:uid="{00000000-0005-0000-0000-0000AE370000}"/>
    <cellStyle name="Normal 6 4 2 2 3 3 4" xfId="4353" xr:uid="{00000000-0005-0000-0000-0000AF370000}"/>
    <cellStyle name="Normal 6 4 2 2 3 3 4 2" xfId="13026" xr:uid="{00000000-0005-0000-0000-0000B0370000}"/>
    <cellStyle name="Normal 6 4 2 2 3 3 4 2 2" xfId="30379" xr:uid="{00000000-0005-0000-0000-0000B1370000}"/>
    <cellStyle name="Normal 6 4 2 2 3 3 4 2 3" xfId="47725" xr:uid="{00000000-0005-0000-0000-0000B2370000}"/>
    <cellStyle name="Normal 6 4 2 2 3 3 4 3" xfId="21706" xr:uid="{00000000-0005-0000-0000-0000B3370000}"/>
    <cellStyle name="Normal 6 4 2 2 3 3 4 4" xfId="39052" xr:uid="{00000000-0005-0000-0000-0000B4370000}"/>
    <cellStyle name="Normal 6 4 2 2 3 3 5" xfId="9400" xr:uid="{00000000-0005-0000-0000-0000B5370000}"/>
    <cellStyle name="Normal 6 4 2 2 3 3 5 2" xfId="26753" xr:uid="{00000000-0005-0000-0000-0000B6370000}"/>
    <cellStyle name="Normal 6 4 2 2 3 3 5 3" xfId="44099" xr:uid="{00000000-0005-0000-0000-0000B7370000}"/>
    <cellStyle name="Normal 6 4 2 2 3 3 6" xfId="18080" xr:uid="{00000000-0005-0000-0000-0000B8370000}"/>
    <cellStyle name="Normal 6 4 2 2 3 3 7" xfId="35426" xr:uid="{00000000-0005-0000-0000-0000B9370000}"/>
    <cellStyle name="Normal 6 4 2 2 3 4" xfId="2050" xr:uid="{00000000-0005-0000-0000-0000BA370000}"/>
    <cellStyle name="Normal 6 4 2 2 3 4 2" xfId="7832" xr:uid="{00000000-0005-0000-0000-0000BB370000}"/>
    <cellStyle name="Normal 6 4 2 2 3 4 2 2" xfId="16505" xr:uid="{00000000-0005-0000-0000-0000BC370000}"/>
    <cellStyle name="Normal 6 4 2 2 3 4 2 2 2" xfId="33858" xr:uid="{00000000-0005-0000-0000-0000BD370000}"/>
    <cellStyle name="Normal 6 4 2 2 3 4 2 2 3" xfId="51204" xr:uid="{00000000-0005-0000-0000-0000BE370000}"/>
    <cellStyle name="Normal 6 4 2 2 3 4 2 3" xfId="25185" xr:uid="{00000000-0005-0000-0000-0000BF370000}"/>
    <cellStyle name="Normal 6 4 2 2 3 4 2 4" xfId="42531" xr:uid="{00000000-0005-0000-0000-0000C0370000}"/>
    <cellStyle name="Normal 6 4 2 2 3 4 3" xfId="3863" xr:uid="{00000000-0005-0000-0000-0000C1370000}"/>
    <cellStyle name="Normal 6 4 2 2 3 4 3 2" xfId="12536" xr:uid="{00000000-0005-0000-0000-0000C2370000}"/>
    <cellStyle name="Normal 6 4 2 2 3 4 3 2 2" xfId="29889" xr:uid="{00000000-0005-0000-0000-0000C3370000}"/>
    <cellStyle name="Normal 6 4 2 2 3 4 3 2 3" xfId="47235" xr:uid="{00000000-0005-0000-0000-0000C4370000}"/>
    <cellStyle name="Normal 6 4 2 2 3 4 3 3" xfId="21216" xr:uid="{00000000-0005-0000-0000-0000C5370000}"/>
    <cellStyle name="Normal 6 4 2 2 3 4 3 4" xfId="38562" xr:uid="{00000000-0005-0000-0000-0000C6370000}"/>
    <cellStyle name="Normal 6 4 2 2 3 4 4" xfId="10723" xr:uid="{00000000-0005-0000-0000-0000C7370000}"/>
    <cellStyle name="Normal 6 4 2 2 3 4 4 2" xfId="28076" xr:uid="{00000000-0005-0000-0000-0000C8370000}"/>
    <cellStyle name="Normal 6 4 2 2 3 4 4 3" xfId="45422" xr:uid="{00000000-0005-0000-0000-0000C9370000}"/>
    <cellStyle name="Normal 6 4 2 2 3 4 5" xfId="19403" xr:uid="{00000000-0005-0000-0000-0000CA370000}"/>
    <cellStyle name="Normal 6 4 2 2 3 4 6" xfId="36749" xr:uid="{00000000-0005-0000-0000-0000CB370000}"/>
    <cellStyle name="Normal 6 4 2 2 3 5" xfId="1462" xr:uid="{00000000-0005-0000-0000-0000CC370000}"/>
    <cellStyle name="Normal 6 4 2 2 3 5 2" xfId="7244" xr:uid="{00000000-0005-0000-0000-0000CD370000}"/>
    <cellStyle name="Normal 6 4 2 2 3 5 2 2" xfId="15917" xr:uid="{00000000-0005-0000-0000-0000CE370000}"/>
    <cellStyle name="Normal 6 4 2 2 3 5 2 2 2" xfId="33270" xr:uid="{00000000-0005-0000-0000-0000CF370000}"/>
    <cellStyle name="Normal 6 4 2 2 3 5 2 2 3" xfId="50616" xr:uid="{00000000-0005-0000-0000-0000D0370000}"/>
    <cellStyle name="Normal 6 4 2 2 3 5 2 3" xfId="24597" xr:uid="{00000000-0005-0000-0000-0000D1370000}"/>
    <cellStyle name="Normal 6 4 2 2 3 5 2 4" xfId="41943" xr:uid="{00000000-0005-0000-0000-0000D2370000}"/>
    <cellStyle name="Normal 6 4 2 2 3 5 3" xfId="5088" xr:uid="{00000000-0005-0000-0000-0000D3370000}"/>
    <cellStyle name="Normal 6 4 2 2 3 5 3 2" xfId="13761" xr:uid="{00000000-0005-0000-0000-0000D4370000}"/>
    <cellStyle name="Normal 6 4 2 2 3 5 3 2 2" xfId="31114" xr:uid="{00000000-0005-0000-0000-0000D5370000}"/>
    <cellStyle name="Normal 6 4 2 2 3 5 3 2 3" xfId="48460" xr:uid="{00000000-0005-0000-0000-0000D6370000}"/>
    <cellStyle name="Normal 6 4 2 2 3 5 3 3" xfId="22441" xr:uid="{00000000-0005-0000-0000-0000D7370000}"/>
    <cellStyle name="Normal 6 4 2 2 3 5 3 4" xfId="39787" xr:uid="{00000000-0005-0000-0000-0000D8370000}"/>
    <cellStyle name="Normal 6 4 2 2 3 5 4" xfId="10135" xr:uid="{00000000-0005-0000-0000-0000D9370000}"/>
    <cellStyle name="Normal 6 4 2 2 3 5 4 2" xfId="27488" xr:uid="{00000000-0005-0000-0000-0000DA370000}"/>
    <cellStyle name="Normal 6 4 2 2 3 5 4 3" xfId="44834" xr:uid="{00000000-0005-0000-0000-0000DB370000}"/>
    <cellStyle name="Normal 6 4 2 2 3 5 5" xfId="18815" xr:uid="{00000000-0005-0000-0000-0000DC370000}"/>
    <cellStyle name="Normal 6 4 2 2 3 5 6" xfId="36161" xr:uid="{00000000-0005-0000-0000-0000DD370000}"/>
    <cellStyle name="Normal 6 4 2 2 3 6" xfId="6019" xr:uid="{00000000-0005-0000-0000-0000DE370000}"/>
    <cellStyle name="Normal 6 4 2 2 3 6 2" xfId="14692" xr:uid="{00000000-0005-0000-0000-0000DF370000}"/>
    <cellStyle name="Normal 6 4 2 2 3 6 2 2" xfId="32045" xr:uid="{00000000-0005-0000-0000-0000E0370000}"/>
    <cellStyle name="Normal 6 4 2 2 3 6 2 3" xfId="49391" xr:uid="{00000000-0005-0000-0000-0000E1370000}"/>
    <cellStyle name="Normal 6 4 2 2 3 6 3" xfId="23372" xr:uid="{00000000-0005-0000-0000-0000E2370000}"/>
    <cellStyle name="Normal 6 4 2 2 3 6 4" xfId="40718" xr:uid="{00000000-0005-0000-0000-0000E3370000}"/>
    <cellStyle name="Normal 6 4 2 2 3 7" xfId="3275" xr:uid="{00000000-0005-0000-0000-0000E4370000}"/>
    <cellStyle name="Normal 6 4 2 2 3 7 2" xfId="11948" xr:uid="{00000000-0005-0000-0000-0000E5370000}"/>
    <cellStyle name="Normal 6 4 2 2 3 7 2 2" xfId="29301" xr:uid="{00000000-0005-0000-0000-0000E6370000}"/>
    <cellStyle name="Normal 6 4 2 2 3 7 2 3" xfId="46647" xr:uid="{00000000-0005-0000-0000-0000E7370000}"/>
    <cellStyle name="Normal 6 4 2 2 3 7 3" xfId="20628" xr:uid="{00000000-0005-0000-0000-0000E8370000}"/>
    <cellStyle name="Normal 6 4 2 2 3 7 4" xfId="37974" xr:uid="{00000000-0005-0000-0000-0000E9370000}"/>
    <cellStyle name="Normal 6 4 2 2 3 8" xfId="8910" xr:uid="{00000000-0005-0000-0000-0000EA370000}"/>
    <cellStyle name="Normal 6 4 2 2 3 8 2" xfId="26263" xr:uid="{00000000-0005-0000-0000-0000EB370000}"/>
    <cellStyle name="Normal 6 4 2 2 3 8 3" xfId="43609" xr:uid="{00000000-0005-0000-0000-0000EC370000}"/>
    <cellStyle name="Normal 6 4 2 2 3 9" xfId="17590" xr:uid="{00000000-0005-0000-0000-0000ED370000}"/>
    <cellStyle name="Normal 6 4 2 2 4" xfId="825" xr:uid="{00000000-0005-0000-0000-0000EE370000}"/>
    <cellStyle name="Normal 6 4 2 2 4 2" xfId="2638" xr:uid="{00000000-0005-0000-0000-0000EF370000}"/>
    <cellStyle name="Normal 6 4 2 2 4 2 2" xfId="8420" xr:uid="{00000000-0005-0000-0000-0000F0370000}"/>
    <cellStyle name="Normal 6 4 2 2 4 2 2 2" xfId="17093" xr:uid="{00000000-0005-0000-0000-0000F1370000}"/>
    <cellStyle name="Normal 6 4 2 2 4 2 2 2 2" xfId="34446" xr:uid="{00000000-0005-0000-0000-0000F2370000}"/>
    <cellStyle name="Normal 6 4 2 2 4 2 2 2 3" xfId="51792" xr:uid="{00000000-0005-0000-0000-0000F3370000}"/>
    <cellStyle name="Normal 6 4 2 2 4 2 2 3" xfId="25773" xr:uid="{00000000-0005-0000-0000-0000F4370000}"/>
    <cellStyle name="Normal 6 4 2 2 4 2 2 4" xfId="43119" xr:uid="{00000000-0005-0000-0000-0000F5370000}"/>
    <cellStyle name="Normal 6 4 2 2 4 2 3" xfId="4451" xr:uid="{00000000-0005-0000-0000-0000F6370000}"/>
    <cellStyle name="Normal 6 4 2 2 4 2 3 2" xfId="13124" xr:uid="{00000000-0005-0000-0000-0000F7370000}"/>
    <cellStyle name="Normal 6 4 2 2 4 2 3 2 2" xfId="30477" xr:uid="{00000000-0005-0000-0000-0000F8370000}"/>
    <cellStyle name="Normal 6 4 2 2 4 2 3 2 3" xfId="47823" xr:uid="{00000000-0005-0000-0000-0000F9370000}"/>
    <cellStyle name="Normal 6 4 2 2 4 2 3 3" xfId="21804" xr:uid="{00000000-0005-0000-0000-0000FA370000}"/>
    <cellStyle name="Normal 6 4 2 2 4 2 3 4" xfId="39150" xr:uid="{00000000-0005-0000-0000-0000FB370000}"/>
    <cellStyle name="Normal 6 4 2 2 4 2 4" xfId="11311" xr:uid="{00000000-0005-0000-0000-0000FC370000}"/>
    <cellStyle name="Normal 6 4 2 2 4 2 4 2" xfId="28664" xr:uid="{00000000-0005-0000-0000-0000FD370000}"/>
    <cellStyle name="Normal 6 4 2 2 4 2 4 3" xfId="46010" xr:uid="{00000000-0005-0000-0000-0000FE370000}"/>
    <cellStyle name="Normal 6 4 2 2 4 2 5" xfId="19991" xr:uid="{00000000-0005-0000-0000-0000FF370000}"/>
    <cellStyle name="Normal 6 4 2 2 4 2 6" xfId="37337" xr:uid="{00000000-0005-0000-0000-000000380000}"/>
    <cellStyle name="Normal 6 4 2 2 4 3" xfId="1560" xr:uid="{00000000-0005-0000-0000-000001380000}"/>
    <cellStyle name="Normal 6 4 2 2 4 3 2" xfId="7342" xr:uid="{00000000-0005-0000-0000-000002380000}"/>
    <cellStyle name="Normal 6 4 2 2 4 3 2 2" xfId="16015" xr:uid="{00000000-0005-0000-0000-000003380000}"/>
    <cellStyle name="Normal 6 4 2 2 4 3 2 2 2" xfId="33368" xr:uid="{00000000-0005-0000-0000-000004380000}"/>
    <cellStyle name="Normal 6 4 2 2 4 3 2 2 3" xfId="50714" xr:uid="{00000000-0005-0000-0000-000005380000}"/>
    <cellStyle name="Normal 6 4 2 2 4 3 2 3" xfId="24695" xr:uid="{00000000-0005-0000-0000-000006380000}"/>
    <cellStyle name="Normal 6 4 2 2 4 3 2 4" xfId="42041" xr:uid="{00000000-0005-0000-0000-000007380000}"/>
    <cellStyle name="Normal 6 4 2 2 4 3 3" xfId="5186" xr:uid="{00000000-0005-0000-0000-000008380000}"/>
    <cellStyle name="Normal 6 4 2 2 4 3 3 2" xfId="13859" xr:uid="{00000000-0005-0000-0000-000009380000}"/>
    <cellStyle name="Normal 6 4 2 2 4 3 3 2 2" xfId="31212" xr:uid="{00000000-0005-0000-0000-00000A380000}"/>
    <cellStyle name="Normal 6 4 2 2 4 3 3 2 3" xfId="48558" xr:uid="{00000000-0005-0000-0000-00000B380000}"/>
    <cellStyle name="Normal 6 4 2 2 4 3 3 3" xfId="22539" xr:uid="{00000000-0005-0000-0000-00000C380000}"/>
    <cellStyle name="Normal 6 4 2 2 4 3 3 4" xfId="39885" xr:uid="{00000000-0005-0000-0000-00000D380000}"/>
    <cellStyle name="Normal 6 4 2 2 4 3 4" xfId="10233" xr:uid="{00000000-0005-0000-0000-00000E380000}"/>
    <cellStyle name="Normal 6 4 2 2 4 3 4 2" xfId="27586" xr:uid="{00000000-0005-0000-0000-00000F380000}"/>
    <cellStyle name="Normal 6 4 2 2 4 3 4 3" xfId="44932" xr:uid="{00000000-0005-0000-0000-000010380000}"/>
    <cellStyle name="Normal 6 4 2 2 4 3 5" xfId="18913" xr:uid="{00000000-0005-0000-0000-000011380000}"/>
    <cellStyle name="Normal 6 4 2 2 4 3 6" xfId="36259" xr:uid="{00000000-0005-0000-0000-000012380000}"/>
    <cellStyle name="Normal 6 4 2 2 4 4" xfId="6607" xr:uid="{00000000-0005-0000-0000-000013380000}"/>
    <cellStyle name="Normal 6 4 2 2 4 4 2" xfId="15280" xr:uid="{00000000-0005-0000-0000-000014380000}"/>
    <cellStyle name="Normal 6 4 2 2 4 4 2 2" xfId="32633" xr:uid="{00000000-0005-0000-0000-000015380000}"/>
    <cellStyle name="Normal 6 4 2 2 4 4 2 3" xfId="49979" xr:uid="{00000000-0005-0000-0000-000016380000}"/>
    <cellStyle name="Normal 6 4 2 2 4 4 3" xfId="23960" xr:uid="{00000000-0005-0000-0000-000017380000}"/>
    <cellStyle name="Normal 6 4 2 2 4 4 4" xfId="41306" xr:uid="{00000000-0005-0000-0000-000018380000}"/>
    <cellStyle name="Normal 6 4 2 2 4 5" xfId="3373" xr:uid="{00000000-0005-0000-0000-000019380000}"/>
    <cellStyle name="Normal 6 4 2 2 4 5 2" xfId="12046" xr:uid="{00000000-0005-0000-0000-00001A380000}"/>
    <cellStyle name="Normal 6 4 2 2 4 5 2 2" xfId="29399" xr:uid="{00000000-0005-0000-0000-00001B380000}"/>
    <cellStyle name="Normal 6 4 2 2 4 5 2 3" xfId="46745" xr:uid="{00000000-0005-0000-0000-00001C380000}"/>
    <cellStyle name="Normal 6 4 2 2 4 5 3" xfId="20726" xr:uid="{00000000-0005-0000-0000-00001D380000}"/>
    <cellStyle name="Normal 6 4 2 2 4 5 4" xfId="38072" xr:uid="{00000000-0005-0000-0000-00001E380000}"/>
    <cellStyle name="Normal 6 4 2 2 4 6" xfId="9498" xr:uid="{00000000-0005-0000-0000-00001F380000}"/>
    <cellStyle name="Normal 6 4 2 2 4 6 2" xfId="26851" xr:uid="{00000000-0005-0000-0000-000020380000}"/>
    <cellStyle name="Normal 6 4 2 2 4 6 3" xfId="44197" xr:uid="{00000000-0005-0000-0000-000021380000}"/>
    <cellStyle name="Normal 6 4 2 2 4 7" xfId="18178" xr:uid="{00000000-0005-0000-0000-000022380000}"/>
    <cellStyle name="Normal 6 4 2 2 4 8" xfId="35524" xr:uid="{00000000-0005-0000-0000-000023380000}"/>
    <cellStyle name="Normal 6 4 2 2 5" xfId="482" xr:uid="{00000000-0005-0000-0000-000024380000}"/>
    <cellStyle name="Normal 6 4 2 2 5 2" xfId="2295" xr:uid="{00000000-0005-0000-0000-000025380000}"/>
    <cellStyle name="Normal 6 4 2 2 5 2 2" xfId="8077" xr:uid="{00000000-0005-0000-0000-000026380000}"/>
    <cellStyle name="Normal 6 4 2 2 5 2 2 2" xfId="16750" xr:uid="{00000000-0005-0000-0000-000027380000}"/>
    <cellStyle name="Normal 6 4 2 2 5 2 2 2 2" xfId="34103" xr:uid="{00000000-0005-0000-0000-000028380000}"/>
    <cellStyle name="Normal 6 4 2 2 5 2 2 2 3" xfId="51449" xr:uid="{00000000-0005-0000-0000-000029380000}"/>
    <cellStyle name="Normal 6 4 2 2 5 2 2 3" xfId="25430" xr:uid="{00000000-0005-0000-0000-00002A380000}"/>
    <cellStyle name="Normal 6 4 2 2 5 2 2 4" xfId="42776" xr:uid="{00000000-0005-0000-0000-00002B380000}"/>
    <cellStyle name="Normal 6 4 2 2 5 2 3" xfId="5578" xr:uid="{00000000-0005-0000-0000-00002C380000}"/>
    <cellStyle name="Normal 6 4 2 2 5 2 3 2" xfId="14251" xr:uid="{00000000-0005-0000-0000-00002D380000}"/>
    <cellStyle name="Normal 6 4 2 2 5 2 3 2 2" xfId="31604" xr:uid="{00000000-0005-0000-0000-00002E380000}"/>
    <cellStyle name="Normal 6 4 2 2 5 2 3 2 3" xfId="48950" xr:uid="{00000000-0005-0000-0000-00002F380000}"/>
    <cellStyle name="Normal 6 4 2 2 5 2 3 3" xfId="22931" xr:uid="{00000000-0005-0000-0000-000030380000}"/>
    <cellStyle name="Normal 6 4 2 2 5 2 3 4" xfId="40277" xr:uid="{00000000-0005-0000-0000-000031380000}"/>
    <cellStyle name="Normal 6 4 2 2 5 2 4" xfId="10968" xr:uid="{00000000-0005-0000-0000-000032380000}"/>
    <cellStyle name="Normal 6 4 2 2 5 2 4 2" xfId="28321" xr:uid="{00000000-0005-0000-0000-000033380000}"/>
    <cellStyle name="Normal 6 4 2 2 5 2 4 3" xfId="45667" xr:uid="{00000000-0005-0000-0000-000034380000}"/>
    <cellStyle name="Normal 6 4 2 2 5 2 5" xfId="19648" xr:uid="{00000000-0005-0000-0000-000035380000}"/>
    <cellStyle name="Normal 6 4 2 2 5 2 6" xfId="36994" xr:uid="{00000000-0005-0000-0000-000036380000}"/>
    <cellStyle name="Normal 6 4 2 2 5 3" xfId="6264" xr:uid="{00000000-0005-0000-0000-000037380000}"/>
    <cellStyle name="Normal 6 4 2 2 5 3 2" xfId="14937" xr:uid="{00000000-0005-0000-0000-000038380000}"/>
    <cellStyle name="Normal 6 4 2 2 5 3 2 2" xfId="32290" xr:uid="{00000000-0005-0000-0000-000039380000}"/>
    <cellStyle name="Normal 6 4 2 2 5 3 2 3" xfId="49636" xr:uid="{00000000-0005-0000-0000-00003A380000}"/>
    <cellStyle name="Normal 6 4 2 2 5 3 3" xfId="23617" xr:uid="{00000000-0005-0000-0000-00003B380000}"/>
    <cellStyle name="Normal 6 4 2 2 5 3 4" xfId="40963" xr:uid="{00000000-0005-0000-0000-00003C380000}"/>
    <cellStyle name="Normal 6 4 2 2 5 4" xfId="4108" xr:uid="{00000000-0005-0000-0000-00003D380000}"/>
    <cellStyle name="Normal 6 4 2 2 5 4 2" xfId="12781" xr:uid="{00000000-0005-0000-0000-00003E380000}"/>
    <cellStyle name="Normal 6 4 2 2 5 4 2 2" xfId="30134" xr:uid="{00000000-0005-0000-0000-00003F380000}"/>
    <cellStyle name="Normal 6 4 2 2 5 4 2 3" xfId="47480" xr:uid="{00000000-0005-0000-0000-000040380000}"/>
    <cellStyle name="Normal 6 4 2 2 5 4 3" xfId="21461" xr:uid="{00000000-0005-0000-0000-000041380000}"/>
    <cellStyle name="Normal 6 4 2 2 5 4 4" xfId="38807" xr:uid="{00000000-0005-0000-0000-000042380000}"/>
    <cellStyle name="Normal 6 4 2 2 5 5" xfId="9155" xr:uid="{00000000-0005-0000-0000-000043380000}"/>
    <cellStyle name="Normal 6 4 2 2 5 5 2" xfId="26508" xr:uid="{00000000-0005-0000-0000-000044380000}"/>
    <cellStyle name="Normal 6 4 2 2 5 5 3" xfId="43854" xr:uid="{00000000-0005-0000-0000-000045380000}"/>
    <cellStyle name="Normal 6 4 2 2 5 6" xfId="17835" xr:uid="{00000000-0005-0000-0000-000046380000}"/>
    <cellStyle name="Normal 6 4 2 2 5 7" xfId="35181" xr:uid="{00000000-0005-0000-0000-000047380000}"/>
    <cellStyle name="Normal 6 4 2 2 6" xfId="1903" xr:uid="{00000000-0005-0000-0000-000048380000}"/>
    <cellStyle name="Normal 6 4 2 2 6 2" xfId="7685" xr:uid="{00000000-0005-0000-0000-000049380000}"/>
    <cellStyle name="Normal 6 4 2 2 6 2 2" xfId="16358" xr:uid="{00000000-0005-0000-0000-00004A380000}"/>
    <cellStyle name="Normal 6 4 2 2 6 2 2 2" xfId="33711" xr:uid="{00000000-0005-0000-0000-00004B380000}"/>
    <cellStyle name="Normal 6 4 2 2 6 2 2 3" xfId="51057" xr:uid="{00000000-0005-0000-0000-00004C380000}"/>
    <cellStyle name="Normal 6 4 2 2 6 2 3" xfId="25038" xr:uid="{00000000-0005-0000-0000-00004D380000}"/>
    <cellStyle name="Normal 6 4 2 2 6 2 4" xfId="42384" xr:uid="{00000000-0005-0000-0000-00004E380000}"/>
    <cellStyle name="Normal 6 4 2 2 6 3" xfId="3716" xr:uid="{00000000-0005-0000-0000-00004F380000}"/>
    <cellStyle name="Normal 6 4 2 2 6 3 2" xfId="12389" xr:uid="{00000000-0005-0000-0000-000050380000}"/>
    <cellStyle name="Normal 6 4 2 2 6 3 2 2" xfId="29742" xr:uid="{00000000-0005-0000-0000-000051380000}"/>
    <cellStyle name="Normal 6 4 2 2 6 3 2 3" xfId="47088" xr:uid="{00000000-0005-0000-0000-000052380000}"/>
    <cellStyle name="Normal 6 4 2 2 6 3 3" xfId="21069" xr:uid="{00000000-0005-0000-0000-000053380000}"/>
    <cellStyle name="Normal 6 4 2 2 6 3 4" xfId="38415" xr:uid="{00000000-0005-0000-0000-000054380000}"/>
    <cellStyle name="Normal 6 4 2 2 6 4" xfId="10576" xr:uid="{00000000-0005-0000-0000-000055380000}"/>
    <cellStyle name="Normal 6 4 2 2 6 4 2" xfId="27929" xr:uid="{00000000-0005-0000-0000-000056380000}"/>
    <cellStyle name="Normal 6 4 2 2 6 4 3" xfId="45275" xr:uid="{00000000-0005-0000-0000-000057380000}"/>
    <cellStyle name="Normal 6 4 2 2 6 5" xfId="19256" xr:uid="{00000000-0005-0000-0000-000058380000}"/>
    <cellStyle name="Normal 6 4 2 2 6 6" xfId="36602" xr:uid="{00000000-0005-0000-0000-000059380000}"/>
    <cellStyle name="Normal 6 4 2 2 7" xfId="1217" xr:uid="{00000000-0005-0000-0000-00005A380000}"/>
    <cellStyle name="Normal 6 4 2 2 7 2" xfId="6999" xr:uid="{00000000-0005-0000-0000-00005B380000}"/>
    <cellStyle name="Normal 6 4 2 2 7 2 2" xfId="15672" xr:uid="{00000000-0005-0000-0000-00005C380000}"/>
    <cellStyle name="Normal 6 4 2 2 7 2 2 2" xfId="33025" xr:uid="{00000000-0005-0000-0000-00005D380000}"/>
    <cellStyle name="Normal 6 4 2 2 7 2 2 3" xfId="50371" xr:uid="{00000000-0005-0000-0000-00005E380000}"/>
    <cellStyle name="Normal 6 4 2 2 7 2 3" xfId="24352" xr:uid="{00000000-0005-0000-0000-00005F380000}"/>
    <cellStyle name="Normal 6 4 2 2 7 2 4" xfId="41698" xr:uid="{00000000-0005-0000-0000-000060380000}"/>
    <cellStyle name="Normal 6 4 2 2 7 3" xfId="4843" xr:uid="{00000000-0005-0000-0000-000061380000}"/>
    <cellStyle name="Normal 6 4 2 2 7 3 2" xfId="13516" xr:uid="{00000000-0005-0000-0000-000062380000}"/>
    <cellStyle name="Normal 6 4 2 2 7 3 2 2" xfId="30869" xr:uid="{00000000-0005-0000-0000-000063380000}"/>
    <cellStyle name="Normal 6 4 2 2 7 3 2 3" xfId="48215" xr:uid="{00000000-0005-0000-0000-000064380000}"/>
    <cellStyle name="Normal 6 4 2 2 7 3 3" xfId="22196" xr:uid="{00000000-0005-0000-0000-000065380000}"/>
    <cellStyle name="Normal 6 4 2 2 7 3 4" xfId="39542" xr:uid="{00000000-0005-0000-0000-000066380000}"/>
    <cellStyle name="Normal 6 4 2 2 7 4" xfId="9890" xr:uid="{00000000-0005-0000-0000-000067380000}"/>
    <cellStyle name="Normal 6 4 2 2 7 4 2" xfId="27243" xr:uid="{00000000-0005-0000-0000-000068380000}"/>
    <cellStyle name="Normal 6 4 2 2 7 4 3" xfId="44589" xr:uid="{00000000-0005-0000-0000-000069380000}"/>
    <cellStyle name="Normal 6 4 2 2 7 5" xfId="18570" xr:uid="{00000000-0005-0000-0000-00006A380000}"/>
    <cellStyle name="Normal 6 4 2 2 7 6" xfId="35916" xr:uid="{00000000-0005-0000-0000-00006B380000}"/>
    <cellStyle name="Normal 6 4 2 2 8" xfId="5872" xr:uid="{00000000-0005-0000-0000-00006C380000}"/>
    <cellStyle name="Normal 6 4 2 2 8 2" xfId="14545" xr:uid="{00000000-0005-0000-0000-00006D380000}"/>
    <cellStyle name="Normal 6 4 2 2 8 2 2" xfId="31898" xr:uid="{00000000-0005-0000-0000-00006E380000}"/>
    <cellStyle name="Normal 6 4 2 2 8 2 3" xfId="49244" xr:uid="{00000000-0005-0000-0000-00006F380000}"/>
    <cellStyle name="Normal 6 4 2 2 8 3" xfId="23225" xr:uid="{00000000-0005-0000-0000-000070380000}"/>
    <cellStyle name="Normal 6 4 2 2 8 4" xfId="40571" xr:uid="{00000000-0005-0000-0000-000071380000}"/>
    <cellStyle name="Normal 6 4 2 2 9" xfId="3030" xr:uid="{00000000-0005-0000-0000-000072380000}"/>
    <cellStyle name="Normal 6 4 2 2 9 2" xfId="11703" xr:uid="{00000000-0005-0000-0000-000073380000}"/>
    <cellStyle name="Normal 6 4 2 2 9 2 2" xfId="29056" xr:uid="{00000000-0005-0000-0000-000074380000}"/>
    <cellStyle name="Normal 6 4 2 2 9 2 3" xfId="46402" xr:uid="{00000000-0005-0000-0000-000075380000}"/>
    <cellStyle name="Normal 6 4 2 2 9 3" xfId="20383" xr:uid="{00000000-0005-0000-0000-000076380000}"/>
    <cellStyle name="Normal 6 4 2 2 9 4" xfId="37729" xr:uid="{00000000-0005-0000-0000-000077380000}"/>
    <cellStyle name="Normal 6 4 2 3" xfId="188" xr:uid="{00000000-0005-0000-0000-000078380000}"/>
    <cellStyle name="Normal 6 4 2 3 10" xfId="17541" xr:uid="{00000000-0005-0000-0000-000079380000}"/>
    <cellStyle name="Normal 6 4 2 3 11" xfId="34887" xr:uid="{00000000-0005-0000-0000-00007A380000}"/>
    <cellStyle name="Normal 6 4 2 3 2" xfId="678" xr:uid="{00000000-0005-0000-0000-00007B380000}"/>
    <cellStyle name="Normal 6 4 2 3 2 2" xfId="2491" xr:uid="{00000000-0005-0000-0000-00007C380000}"/>
    <cellStyle name="Normal 6 4 2 3 2 2 2" xfId="8273" xr:uid="{00000000-0005-0000-0000-00007D380000}"/>
    <cellStyle name="Normal 6 4 2 3 2 2 2 2" xfId="16946" xr:uid="{00000000-0005-0000-0000-00007E380000}"/>
    <cellStyle name="Normal 6 4 2 3 2 2 2 2 2" xfId="34299" xr:uid="{00000000-0005-0000-0000-00007F380000}"/>
    <cellStyle name="Normal 6 4 2 3 2 2 2 2 3" xfId="51645" xr:uid="{00000000-0005-0000-0000-000080380000}"/>
    <cellStyle name="Normal 6 4 2 3 2 2 2 3" xfId="25626" xr:uid="{00000000-0005-0000-0000-000081380000}"/>
    <cellStyle name="Normal 6 4 2 3 2 2 2 4" xfId="42972" xr:uid="{00000000-0005-0000-0000-000082380000}"/>
    <cellStyle name="Normal 6 4 2 3 2 2 3" xfId="4304" xr:uid="{00000000-0005-0000-0000-000083380000}"/>
    <cellStyle name="Normal 6 4 2 3 2 2 3 2" xfId="12977" xr:uid="{00000000-0005-0000-0000-000084380000}"/>
    <cellStyle name="Normal 6 4 2 3 2 2 3 2 2" xfId="30330" xr:uid="{00000000-0005-0000-0000-000085380000}"/>
    <cellStyle name="Normal 6 4 2 3 2 2 3 2 3" xfId="47676" xr:uid="{00000000-0005-0000-0000-000086380000}"/>
    <cellStyle name="Normal 6 4 2 3 2 2 3 3" xfId="21657" xr:uid="{00000000-0005-0000-0000-000087380000}"/>
    <cellStyle name="Normal 6 4 2 3 2 2 3 4" xfId="39003" xr:uid="{00000000-0005-0000-0000-000088380000}"/>
    <cellStyle name="Normal 6 4 2 3 2 2 4" xfId="11164" xr:uid="{00000000-0005-0000-0000-000089380000}"/>
    <cellStyle name="Normal 6 4 2 3 2 2 4 2" xfId="28517" xr:uid="{00000000-0005-0000-0000-00008A380000}"/>
    <cellStyle name="Normal 6 4 2 3 2 2 4 3" xfId="45863" xr:uid="{00000000-0005-0000-0000-00008B380000}"/>
    <cellStyle name="Normal 6 4 2 3 2 2 5" xfId="19844" xr:uid="{00000000-0005-0000-0000-00008C380000}"/>
    <cellStyle name="Normal 6 4 2 3 2 2 6" xfId="37190" xr:uid="{00000000-0005-0000-0000-00008D380000}"/>
    <cellStyle name="Normal 6 4 2 3 2 3" xfId="1413" xr:uid="{00000000-0005-0000-0000-00008E380000}"/>
    <cellStyle name="Normal 6 4 2 3 2 3 2" xfId="7195" xr:uid="{00000000-0005-0000-0000-00008F380000}"/>
    <cellStyle name="Normal 6 4 2 3 2 3 2 2" xfId="15868" xr:uid="{00000000-0005-0000-0000-000090380000}"/>
    <cellStyle name="Normal 6 4 2 3 2 3 2 2 2" xfId="33221" xr:uid="{00000000-0005-0000-0000-000091380000}"/>
    <cellStyle name="Normal 6 4 2 3 2 3 2 2 3" xfId="50567" xr:uid="{00000000-0005-0000-0000-000092380000}"/>
    <cellStyle name="Normal 6 4 2 3 2 3 2 3" xfId="24548" xr:uid="{00000000-0005-0000-0000-000093380000}"/>
    <cellStyle name="Normal 6 4 2 3 2 3 2 4" xfId="41894" xr:uid="{00000000-0005-0000-0000-000094380000}"/>
    <cellStyle name="Normal 6 4 2 3 2 3 3" xfId="5039" xr:uid="{00000000-0005-0000-0000-000095380000}"/>
    <cellStyle name="Normal 6 4 2 3 2 3 3 2" xfId="13712" xr:uid="{00000000-0005-0000-0000-000096380000}"/>
    <cellStyle name="Normal 6 4 2 3 2 3 3 2 2" xfId="31065" xr:uid="{00000000-0005-0000-0000-000097380000}"/>
    <cellStyle name="Normal 6 4 2 3 2 3 3 2 3" xfId="48411" xr:uid="{00000000-0005-0000-0000-000098380000}"/>
    <cellStyle name="Normal 6 4 2 3 2 3 3 3" xfId="22392" xr:uid="{00000000-0005-0000-0000-000099380000}"/>
    <cellStyle name="Normal 6 4 2 3 2 3 3 4" xfId="39738" xr:uid="{00000000-0005-0000-0000-00009A380000}"/>
    <cellStyle name="Normal 6 4 2 3 2 3 4" xfId="10086" xr:uid="{00000000-0005-0000-0000-00009B380000}"/>
    <cellStyle name="Normal 6 4 2 3 2 3 4 2" xfId="27439" xr:uid="{00000000-0005-0000-0000-00009C380000}"/>
    <cellStyle name="Normal 6 4 2 3 2 3 4 3" xfId="44785" xr:uid="{00000000-0005-0000-0000-00009D380000}"/>
    <cellStyle name="Normal 6 4 2 3 2 3 5" xfId="18766" xr:uid="{00000000-0005-0000-0000-00009E380000}"/>
    <cellStyle name="Normal 6 4 2 3 2 3 6" xfId="36112" xr:uid="{00000000-0005-0000-0000-00009F380000}"/>
    <cellStyle name="Normal 6 4 2 3 2 4" xfId="6460" xr:uid="{00000000-0005-0000-0000-0000A0380000}"/>
    <cellStyle name="Normal 6 4 2 3 2 4 2" xfId="15133" xr:uid="{00000000-0005-0000-0000-0000A1380000}"/>
    <cellStyle name="Normal 6 4 2 3 2 4 2 2" xfId="32486" xr:uid="{00000000-0005-0000-0000-0000A2380000}"/>
    <cellStyle name="Normal 6 4 2 3 2 4 2 3" xfId="49832" xr:uid="{00000000-0005-0000-0000-0000A3380000}"/>
    <cellStyle name="Normal 6 4 2 3 2 4 3" xfId="23813" xr:uid="{00000000-0005-0000-0000-0000A4380000}"/>
    <cellStyle name="Normal 6 4 2 3 2 4 4" xfId="41159" xr:uid="{00000000-0005-0000-0000-0000A5380000}"/>
    <cellStyle name="Normal 6 4 2 3 2 5" xfId="3226" xr:uid="{00000000-0005-0000-0000-0000A6380000}"/>
    <cellStyle name="Normal 6 4 2 3 2 5 2" xfId="11899" xr:uid="{00000000-0005-0000-0000-0000A7380000}"/>
    <cellStyle name="Normal 6 4 2 3 2 5 2 2" xfId="29252" xr:uid="{00000000-0005-0000-0000-0000A8380000}"/>
    <cellStyle name="Normal 6 4 2 3 2 5 2 3" xfId="46598" xr:uid="{00000000-0005-0000-0000-0000A9380000}"/>
    <cellStyle name="Normal 6 4 2 3 2 5 3" xfId="20579" xr:uid="{00000000-0005-0000-0000-0000AA380000}"/>
    <cellStyle name="Normal 6 4 2 3 2 5 4" xfId="37925" xr:uid="{00000000-0005-0000-0000-0000AB380000}"/>
    <cellStyle name="Normal 6 4 2 3 2 6" xfId="9351" xr:uid="{00000000-0005-0000-0000-0000AC380000}"/>
    <cellStyle name="Normal 6 4 2 3 2 6 2" xfId="26704" xr:uid="{00000000-0005-0000-0000-0000AD380000}"/>
    <cellStyle name="Normal 6 4 2 3 2 6 3" xfId="44050" xr:uid="{00000000-0005-0000-0000-0000AE380000}"/>
    <cellStyle name="Normal 6 4 2 3 2 7" xfId="18031" xr:uid="{00000000-0005-0000-0000-0000AF380000}"/>
    <cellStyle name="Normal 6 4 2 3 2 8" xfId="35377" xr:uid="{00000000-0005-0000-0000-0000B0380000}"/>
    <cellStyle name="Normal 6 4 2 3 3" xfId="923" xr:uid="{00000000-0005-0000-0000-0000B1380000}"/>
    <cellStyle name="Normal 6 4 2 3 3 2" xfId="2736" xr:uid="{00000000-0005-0000-0000-0000B2380000}"/>
    <cellStyle name="Normal 6 4 2 3 3 2 2" xfId="8518" xr:uid="{00000000-0005-0000-0000-0000B3380000}"/>
    <cellStyle name="Normal 6 4 2 3 3 2 2 2" xfId="17191" xr:uid="{00000000-0005-0000-0000-0000B4380000}"/>
    <cellStyle name="Normal 6 4 2 3 3 2 2 2 2" xfId="34544" xr:uid="{00000000-0005-0000-0000-0000B5380000}"/>
    <cellStyle name="Normal 6 4 2 3 3 2 2 2 3" xfId="51890" xr:uid="{00000000-0005-0000-0000-0000B6380000}"/>
    <cellStyle name="Normal 6 4 2 3 3 2 2 3" xfId="25871" xr:uid="{00000000-0005-0000-0000-0000B7380000}"/>
    <cellStyle name="Normal 6 4 2 3 3 2 2 4" xfId="43217" xr:uid="{00000000-0005-0000-0000-0000B8380000}"/>
    <cellStyle name="Normal 6 4 2 3 3 2 3" xfId="4549" xr:uid="{00000000-0005-0000-0000-0000B9380000}"/>
    <cellStyle name="Normal 6 4 2 3 3 2 3 2" xfId="13222" xr:uid="{00000000-0005-0000-0000-0000BA380000}"/>
    <cellStyle name="Normal 6 4 2 3 3 2 3 2 2" xfId="30575" xr:uid="{00000000-0005-0000-0000-0000BB380000}"/>
    <cellStyle name="Normal 6 4 2 3 3 2 3 2 3" xfId="47921" xr:uid="{00000000-0005-0000-0000-0000BC380000}"/>
    <cellStyle name="Normal 6 4 2 3 3 2 3 3" xfId="21902" xr:uid="{00000000-0005-0000-0000-0000BD380000}"/>
    <cellStyle name="Normal 6 4 2 3 3 2 3 4" xfId="39248" xr:uid="{00000000-0005-0000-0000-0000BE380000}"/>
    <cellStyle name="Normal 6 4 2 3 3 2 4" xfId="11409" xr:uid="{00000000-0005-0000-0000-0000BF380000}"/>
    <cellStyle name="Normal 6 4 2 3 3 2 4 2" xfId="28762" xr:uid="{00000000-0005-0000-0000-0000C0380000}"/>
    <cellStyle name="Normal 6 4 2 3 3 2 4 3" xfId="46108" xr:uid="{00000000-0005-0000-0000-0000C1380000}"/>
    <cellStyle name="Normal 6 4 2 3 3 2 5" xfId="20089" xr:uid="{00000000-0005-0000-0000-0000C2380000}"/>
    <cellStyle name="Normal 6 4 2 3 3 2 6" xfId="37435" xr:uid="{00000000-0005-0000-0000-0000C3380000}"/>
    <cellStyle name="Normal 6 4 2 3 3 3" xfId="1658" xr:uid="{00000000-0005-0000-0000-0000C4380000}"/>
    <cellStyle name="Normal 6 4 2 3 3 3 2" xfId="7440" xr:uid="{00000000-0005-0000-0000-0000C5380000}"/>
    <cellStyle name="Normal 6 4 2 3 3 3 2 2" xfId="16113" xr:uid="{00000000-0005-0000-0000-0000C6380000}"/>
    <cellStyle name="Normal 6 4 2 3 3 3 2 2 2" xfId="33466" xr:uid="{00000000-0005-0000-0000-0000C7380000}"/>
    <cellStyle name="Normal 6 4 2 3 3 3 2 2 3" xfId="50812" xr:uid="{00000000-0005-0000-0000-0000C8380000}"/>
    <cellStyle name="Normal 6 4 2 3 3 3 2 3" xfId="24793" xr:uid="{00000000-0005-0000-0000-0000C9380000}"/>
    <cellStyle name="Normal 6 4 2 3 3 3 2 4" xfId="42139" xr:uid="{00000000-0005-0000-0000-0000CA380000}"/>
    <cellStyle name="Normal 6 4 2 3 3 3 3" xfId="5284" xr:uid="{00000000-0005-0000-0000-0000CB380000}"/>
    <cellStyle name="Normal 6 4 2 3 3 3 3 2" xfId="13957" xr:uid="{00000000-0005-0000-0000-0000CC380000}"/>
    <cellStyle name="Normal 6 4 2 3 3 3 3 2 2" xfId="31310" xr:uid="{00000000-0005-0000-0000-0000CD380000}"/>
    <cellStyle name="Normal 6 4 2 3 3 3 3 2 3" xfId="48656" xr:uid="{00000000-0005-0000-0000-0000CE380000}"/>
    <cellStyle name="Normal 6 4 2 3 3 3 3 3" xfId="22637" xr:uid="{00000000-0005-0000-0000-0000CF380000}"/>
    <cellStyle name="Normal 6 4 2 3 3 3 3 4" xfId="39983" xr:uid="{00000000-0005-0000-0000-0000D0380000}"/>
    <cellStyle name="Normal 6 4 2 3 3 3 4" xfId="10331" xr:uid="{00000000-0005-0000-0000-0000D1380000}"/>
    <cellStyle name="Normal 6 4 2 3 3 3 4 2" xfId="27684" xr:uid="{00000000-0005-0000-0000-0000D2380000}"/>
    <cellStyle name="Normal 6 4 2 3 3 3 4 3" xfId="45030" xr:uid="{00000000-0005-0000-0000-0000D3380000}"/>
    <cellStyle name="Normal 6 4 2 3 3 3 5" xfId="19011" xr:uid="{00000000-0005-0000-0000-0000D4380000}"/>
    <cellStyle name="Normal 6 4 2 3 3 3 6" xfId="36357" xr:uid="{00000000-0005-0000-0000-0000D5380000}"/>
    <cellStyle name="Normal 6 4 2 3 3 4" xfId="6705" xr:uid="{00000000-0005-0000-0000-0000D6380000}"/>
    <cellStyle name="Normal 6 4 2 3 3 4 2" xfId="15378" xr:uid="{00000000-0005-0000-0000-0000D7380000}"/>
    <cellStyle name="Normal 6 4 2 3 3 4 2 2" xfId="32731" xr:uid="{00000000-0005-0000-0000-0000D8380000}"/>
    <cellStyle name="Normal 6 4 2 3 3 4 2 3" xfId="50077" xr:uid="{00000000-0005-0000-0000-0000D9380000}"/>
    <cellStyle name="Normal 6 4 2 3 3 4 3" xfId="24058" xr:uid="{00000000-0005-0000-0000-0000DA380000}"/>
    <cellStyle name="Normal 6 4 2 3 3 4 4" xfId="41404" xr:uid="{00000000-0005-0000-0000-0000DB380000}"/>
    <cellStyle name="Normal 6 4 2 3 3 5" xfId="3471" xr:uid="{00000000-0005-0000-0000-0000DC380000}"/>
    <cellStyle name="Normal 6 4 2 3 3 5 2" xfId="12144" xr:uid="{00000000-0005-0000-0000-0000DD380000}"/>
    <cellStyle name="Normal 6 4 2 3 3 5 2 2" xfId="29497" xr:uid="{00000000-0005-0000-0000-0000DE380000}"/>
    <cellStyle name="Normal 6 4 2 3 3 5 2 3" xfId="46843" xr:uid="{00000000-0005-0000-0000-0000DF380000}"/>
    <cellStyle name="Normal 6 4 2 3 3 5 3" xfId="20824" xr:uid="{00000000-0005-0000-0000-0000E0380000}"/>
    <cellStyle name="Normal 6 4 2 3 3 5 4" xfId="38170" xr:uid="{00000000-0005-0000-0000-0000E1380000}"/>
    <cellStyle name="Normal 6 4 2 3 3 6" xfId="9596" xr:uid="{00000000-0005-0000-0000-0000E2380000}"/>
    <cellStyle name="Normal 6 4 2 3 3 6 2" xfId="26949" xr:uid="{00000000-0005-0000-0000-0000E3380000}"/>
    <cellStyle name="Normal 6 4 2 3 3 6 3" xfId="44295" xr:uid="{00000000-0005-0000-0000-0000E4380000}"/>
    <cellStyle name="Normal 6 4 2 3 3 7" xfId="18276" xr:uid="{00000000-0005-0000-0000-0000E5380000}"/>
    <cellStyle name="Normal 6 4 2 3 3 8" xfId="35622" xr:uid="{00000000-0005-0000-0000-0000E6380000}"/>
    <cellStyle name="Normal 6 4 2 3 4" xfId="433" xr:uid="{00000000-0005-0000-0000-0000E7380000}"/>
    <cellStyle name="Normal 6 4 2 3 4 2" xfId="2246" xr:uid="{00000000-0005-0000-0000-0000E8380000}"/>
    <cellStyle name="Normal 6 4 2 3 4 2 2" xfId="8028" xr:uid="{00000000-0005-0000-0000-0000E9380000}"/>
    <cellStyle name="Normal 6 4 2 3 4 2 2 2" xfId="16701" xr:uid="{00000000-0005-0000-0000-0000EA380000}"/>
    <cellStyle name="Normal 6 4 2 3 4 2 2 2 2" xfId="34054" xr:uid="{00000000-0005-0000-0000-0000EB380000}"/>
    <cellStyle name="Normal 6 4 2 3 4 2 2 2 3" xfId="51400" xr:uid="{00000000-0005-0000-0000-0000EC380000}"/>
    <cellStyle name="Normal 6 4 2 3 4 2 2 3" xfId="25381" xr:uid="{00000000-0005-0000-0000-0000ED380000}"/>
    <cellStyle name="Normal 6 4 2 3 4 2 2 4" xfId="42727" xr:uid="{00000000-0005-0000-0000-0000EE380000}"/>
    <cellStyle name="Normal 6 4 2 3 4 2 3" xfId="5529" xr:uid="{00000000-0005-0000-0000-0000EF380000}"/>
    <cellStyle name="Normal 6 4 2 3 4 2 3 2" xfId="14202" xr:uid="{00000000-0005-0000-0000-0000F0380000}"/>
    <cellStyle name="Normal 6 4 2 3 4 2 3 2 2" xfId="31555" xr:uid="{00000000-0005-0000-0000-0000F1380000}"/>
    <cellStyle name="Normal 6 4 2 3 4 2 3 2 3" xfId="48901" xr:uid="{00000000-0005-0000-0000-0000F2380000}"/>
    <cellStyle name="Normal 6 4 2 3 4 2 3 3" xfId="22882" xr:uid="{00000000-0005-0000-0000-0000F3380000}"/>
    <cellStyle name="Normal 6 4 2 3 4 2 3 4" xfId="40228" xr:uid="{00000000-0005-0000-0000-0000F4380000}"/>
    <cellStyle name="Normal 6 4 2 3 4 2 4" xfId="10919" xr:uid="{00000000-0005-0000-0000-0000F5380000}"/>
    <cellStyle name="Normal 6 4 2 3 4 2 4 2" xfId="28272" xr:uid="{00000000-0005-0000-0000-0000F6380000}"/>
    <cellStyle name="Normal 6 4 2 3 4 2 4 3" xfId="45618" xr:uid="{00000000-0005-0000-0000-0000F7380000}"/>
    <cellStyle name="Normal 6 4 2 3 4 2 5" xfId="19599" xr:uid="{00000000-0005-0000-0000-0000F8380000}"/>
    <cellStyle name="Normal 6 4 2 3 4 2 6" xfId="36945" xr:uid="{00000000-0005-0000-0000-0000F9380000}"/>
    <cellStyle name="Normal 6 4 2 3 4 3" xfId="6215" xr:uid="{00000000-0005-0000-0000-0000FA380000}"/>
    <cellStyle name="Normal 6 4 2 3 4 3 2" xfId="14888" xr:uid="{00000000-0005-0000-0000-0000FB380000}"/>
    <cellStyle name="Normal 6 4 2 3 4 3 2 2" xfId="32241" xr:uid="{00000000-0005-0000-0000-0000FC380000}"/>
    <cellStyle name="Normal 6 4 2 3 4 3 2 3" xfId="49587" xr:uid="{00000000-0005-0000-0000-0000FD380000}"/>
    <cellStyle name="Normal 6 4 2 3 4 3 3" xfId="23568" xr:uid="{00000000-0005-0000-0000-0000FE380000}"/>
    <cellStyle name="Normal 6 4 2 3 4 3 4" xfId="40914" xr:uid="{00000000-0005-0000-0000-0000FF380000}"/>
    <cellStyle name="Normal 6 4 2 3 4 4" xfId="4059" xr:uid="{00000000-0005-0000-0000-000000390000}"/>
    <cellStyle name="Normal 6 4 2 3 4 4 2" xfId="12732" xr:uid="{00000000-0005-0000-0000-000001390000}"/>
    <cellStyle name="Normal 6 4 2 3 4 4 2 2" xfId="30085" xr:uid="{00000000-0005-0000-0000-000002390000}"/>
    <cellStyle name="Normal 6 4 2 3 4 4 2 3" xfId="47431" xr:uid="{00000000-0005-0000-0000-000003390000}"/>
    <cellStyle name="Normal 6 4 2 3 4 4 3" xfId="21412" xr:uid="{00000000-0005-0000-0000-000004390000}"/>
    <cellStyle name="Normal 6 4 2 3 4 4 4" xfId="38758" xr:uid="{00000000-0005-0000-0000-000005390000}"/>
    <cellStyle name="Normal 6 4 2 3 4 5" xfId="9106" xr:uid="{00000000-0005-0000-0000-000006390000}"/>
    <cellStyle name="Normal 6 4 2 3 4 5 2" xfId="26459" xr:uid="{00000000-0005-0000-0000-000007390000}"/>
    <cellStyle name="Normal 6 4 2 3 4 5 3" xfId="43805" xr:uid="{00000000-0005-0000-0000-000008390000}"/>
    <cellStyle name="Normal 6 4 2 3 4 6" xfId="17786" xr:uid="{00000000-0005-0000-0000-000009390000}"/>
    <cellStyle name="Normal 6 4 2 3 4 7" xfId="35132" xr:uid="{00000000-0005-0000-0000-00000A390000}"/>
    <cellStyle name="Normal 6 4 2 3 5" xfId="2001" xr:uid="{00000000-0005-0000-0000-00000B390000}"/>
    <cellStyle name="Normal 6 4 2 3 5 2" xfId="7783" xr:uid="{00000000-0005-0000-0000-00000C390000}"/>
    <cellStyle name="Normal 6 4 2 3 5 2 2" xfId="16456" xr:uid="{00000000-0005-0000-0000-00000D390000}"/>
    <cellStyle name="Normal 6 4 2 3 5 2 2 2" xfId="33809" xr:uid="{00000000-0005-0000-0000-00000E390000}"/>
    <cellStyle name="Normal 6 4 2 3 5 2 2 3" xfId="51155" xr:uid="{00000000-0005-0000-0000-00000F390000}"/>
    <cellStyle name="Normal 6 4 2 3 5 2 3" xfId="25136" xr:uid="{00000000-0005-0000-0000-000010390000}"/>
    <cellStyle name="Normal 6 4 2 3 5 2 4" xfId="42482" xr:uid="{00000000-0005-0000-0000-000011390000}"/>
    <cellStyle name="Normal 6 4 2 3 5 3" xfId="3814" xr:uid="{00000000-0005-0000-0000-000012390000}"/>
    <cellStyle name="Normal 6 4 2 3 5 3 2" xfId="12487" xr:uid="{00000000-0005-0000-0000-000013390000}"/>
    <cellStyle name="Normal 6 4 2 3 5 3 2 2" xfId="29840" xr:uid="{00000000-0005-0000-0000-000014390000}"/>
    <cellStyle name="Normal 6 4 2 3 5 3 2 3" xfId="47186" xr:uid="{00000000-0005-0000-0000-000015390000}"/>
    <cellStyle name="Normal 6 4 2 3 5 3 3" xfId="21167" xr:uid="{00000000-0005-0000-0000-000016390000}"/>
    <cellStyle name="Normal 6 4 2 3 5 3 4" xfId="38513" xr:uid="{00000000-0005-0000-0000-000017390000}"/>
    <cellStyle name="Normal 6 4 2 3 5 4" xfId="10674" xr:uid="{00000000-0005-0000-0000-000018390000}"/>
    <cellStyle name="Normal 6 4 2 3 5 4 2" xfId="28027" xr:uid="{00000000-0005-0000-0000-000019390000}"/>
    <cellStyle name="Normal 6 4 2 3 5 4 3" xfId="45373" xr:uid="{00000000-0005-0000-0000-00001A390000}"/>
    <cellStyle name="Normal 6 4 2 3 5 5" xfId="19354" xr:uid="{00000000-0005-0000-0000-00001B390000}"/>
    <cellStyle name="Normal 6 4 2 3 5 6" xfId="36700" xr:uid="{00000000-0005-0000-0000-00001C390000}"/>
    <cellStyle name="Normal 6 4 2 3 6" xfId="1168" xr:uid="{00000000-0005-0000-0000-00001D390000}"/>
    <cellStyle name="Normal 6 4 2 3 6 2" xfId="6950" xr:uid="{00000000-0005-0000-0000-00001E390000}"/>
    <cellStyle name="Normal 6 4 2 3 6 2 2" xfId="15623" xr:uid="{00000000-0005-0000-0000-00001F390000}"/>
    <cellStyle name="Normal 6 4 2 3 6 2 2 2" xfId="32976" xr:uid="{00000000-0005-0000-0000-000020390000}"/>
    <cellStyle name="Normal 6 4 2 3 6 2 2 3" xfId="50322" xr:uid="{00000000-0005-0000-0000-000021390000}"/>
    <cellStyle name="Normal 6 4 2 3 6 2 3" xfId="24303" xr:uid="{00000000-0005-0000-0000-000022390000}"/>
    <cellStyle name="Normal 6 4 2 3 6 2 4" xfId="41649" xr:uid="{00000000-0005-0000-0000-000023390000}"/>
    <cellStyle name="Normal 6 4 2 3 6 3" xfId="4794" xr:uid="{00000000-0005-0000-0000-000024390000}"/>
    <cellStyle name="Normal 6 4 2 3 6 3 2" xfId="13467" xr:uid="{00000000-0005-0000-0000-000025390000}"/>
    <cellStyle name="Normal 6 4 2 3 6 3 2 2" xfId="30820" xr:uid="{00000000-0005-0000-0000-000026390000}"/>
    <cellStyle name="Normal 6 4 2 3 6 3 2 3" xfId="48166" xr:uid="{00000000-0005-0000-0000-000027390000}"/>
    <cellStyle name="Normal 6 4 2 3 6 3 3" xfId="22147" xr:uid="{00000000-0005-0000-0000-000028390000}"/>
    <cellStyle name="Normal 6 4 2 3 6 3 4" xfId="39493" xr:uid="{00000000-0005-0000-0000-000029390000}"/>
    <cellStyle name="Normal 6 4 2 3 6 4" xfId="9841" xr:uid="{00000000-0005-0000-0000-00002A390000}"/>
    <cellStyle name="Normal 6 4 2 3 6 4 2" xfId="27194" xr:uid="{00000000-0005-0000-0000-00002B390000}"/>
    <cellStyle name="Normal 6 4 2 3 6 4 3" xfId="44540" xr:uid="{00000000-0005-0000-0000-00002C390000}"/>
    <cellStyle name="Normal 6 4 2 3 6 5" xfId="18521" xr:uid="{00000000-0005-0000-0000-00002D390000}"/>
    <cellStyle name="Normal 6 4 2 3 6 6" xfId="35867" xr:uid="{00000000-0005-0000-0000-00002E390000}"/>
    <cellStyle name="Normal 6 4 2 3 7" xfId="5970" xr:uid="{00000000-0005-0000-0000-00002F390000}"/>
    <cellStyle name="Normal 6 4 2 3 7 2" xfId="14643" xr:uid="{00000000-0005-0000-0000-000030390000}"/>
    <cellStyle name="Normal 6 4 2 3 7 2 2" xfId="31996" xr:uid="{00000000-0005-0000-0000-000031390000}"/>
    <cellStyle name="Normal 6 4 2 3 7 2 3" xfId="49342" xr:uid="{00000000-0005-0000-0000-000032390000}"/>
    <cellStyle name="Normal 6 4 2 3 7 3" xfId="23323" xr:uid="{00000000-0005-0000-0000-000033390000}"/>
    <cellStyle name="Normal 6 4 2 3 7 4" xfId="40669" xr:uid="{00000000-0005-0000-0000-000034390000}"/>
    <cellStyle name="Normal 6 4 2 3 8" xfId="2981" xr:uid="{00000000-0005-0000-0000-000035390000}"/>
    <cellStyle name="Normal 6 4 2 3 8 2" xfId="11654" xr:uid="{00000000-0005-0000-0000-000036390000}"/>
    <cellStyle name="Normal 6 4 2 3 8 2 2" xfId="29007" xr:uid="{00000000-0005-0000-0000-000037390000}"/>
    <cellStyle name="Normal 6 4 2 3 8 2 3" xfId="46353" xr:uid="{00000000-0005-0000-0000-000038390000}"/>
    <cellStyle name="Normal 6 4 2 3 8 3" xfId="20334" xr:uid="{00000000-0005-0000-0000-000039390000}"/>
    <cellStyle name="Normal 6 4 2 3 8 4" xfId="37680" xr:uid="{00000000-0005-0000-0000-00003A390000}"/>
    <cellStyle name="Normal 6 4 2 3 9" xfId="8861" xr:uid="{00000000-0005-0000-0000-00003B390000}"/>
    <cellStyle name="Normal 6 4 2 3 9 2" xfId="26214" xr:uid="{00000000-0005-0000-0000-00003C390000}"/>
    <cellStyle name="Normal 6 4 2 3 9 3" xfId="43560" xr:uid="{00000000-0005-0000-0000-00003D390000}"/>
    <cellStyle name="Normal 6 4 2 4" xfId="286" xr:uid="{00000000-0005-0000-0000-00003E390000}"/>
    <cellStyle name="Normal 6 4 2 4 10" xfId="34985" xr:uid="{00000000-0005-0000-0000-00003F390000}"/>
    <cellStyle name="Normal 6 4 2 4 2" xfId="1021" xr:uid="{00000000-0005-0000-0000-000040390000}"/>
    <cellStyle name="Normal 6 4 2 4 2 2" xfId="2834" xr:uid="{00000000-0005-0000-0000-000041390000}"/>
    <cellStyle name="Normal 6 4 2 4 2 2 2" xfId="8616" xr:uid="{00000000-0005-0000-0000-000042390000}"/>
    <cellStyle name="Normal 6 4 2 4 2 2 2 2" xfId="17289" xr:uid="{00000000-0005-0000-0000-000043390000}"/>
    <cellStyle name="Normal 6 4 2 4 2 2 2 2 2" xfId="34642" xr:uid="{00000000-0005-0000-0000-000044390000}"/>
    <cellStyle name="Normal 6 4 2 4 2 2 2 2 3" xfId="51988" xr:uid="{00000000-0005-0000-0000-000045390000}"/>
    <cellStyle name="Normal 6 4 2 4 2 2 2 3" xfId="25969" xr:uid="{00000000-0005-0000-0000-000046390000}"/>
    <cellStyle name="Normal 6 4 2 4 2 2 2 4" xfId="43315" xr:uid="{00000000-0005-0000-0000-000047390000}"/>
    <cellStyle name="Normal 6 4 2 4 2 2 3" xfId="4647" xr:uid="{00000000-0005-0000-0000-000048390000}"/>
    <cellStyle name="Normal 6 4 2 4 2 2 3 2" xfId="13320" xr:uid="{00000000-0005-0000-0000-000049390000}"/>
    <cellStyle name="Normal 6 4 2 4 2 2 3 2 2" xfId="30673" xr:uid="{00000000-0005-0000-0000-00004A390000}"/>
    <cellStyle name="Normal 6 4 2 4 2 2 3 2 3" xfId="48019" xr:uid="{00000000-0005-0000-0000-00004B390000}"/>
    <cellStyle name="Normal 6 4 2 4 2 2 3 3" xfId="22000" xr:uid="{00000000-0005-0000-0000-00004C390000}"/>
    <cellStyle name="Normal 6 4 2 4 2 2 3 4" xfId="39346" xr:uid="{00000000-0005-0000-0000-00004D390000}"/>
    <cellStyle name="Normal 6 4 2 4 2 2 4" xfId="11507" xr:uid="{00000000-0005-0000-0000-00004E390000}"/>
    <cellStyle name="Normal 6 4 2 4 2 2 4 2" xfId="28860" xr:uid="{00000000-0005-0000-0000-00004F390000}"/>
    <cellStyle name="Normal 6 4 2 4 2 2 4 3" xfId="46206" xr:uid="{00000000-0005-0000-0000-000050390000}"/>
    <cellStyle name="Normal 6 4 2 4 2 2 5" xfId="20187" xr:uid="{00000000-0005-0000-0000-000051390000}"/>
    <cellStyle name="Normal 6 4 2 4 2 2 6" xfId="37533" xr:uid="{00000000-0005-0000-0000-000052390000}"/>
    <cellStyle name="Normal 6 4 2 4 2 3" xfId="1756" xr:uid="{00000000-0005-0000-0000-000053390000}"/>
    <cellStyle name="Normal 6 4 2 4 2 3 2" xfId="7538" xr:uid="{00000000-0005-0000-0000-000054390000}"/>
    <cellStyle name="Normal 6 4 2 4 2 3 2 2" xfId="16211" xr:uid="{00000000-0005-0000-0000-000055390000}"/>
    <cellStyle name="Normal 6 4 2 4 2 3 2 2 2" xfId="33564" xr:uid="{00000000-0005-0000-0000-000056390000}"/>
    <cellStyle name="Normal 6 4 2 4 2 3 2 2 3" xfId="50910" xr:uid="{00000000-0005-0000-0000-000057390000}"/>
    <cellStyle name="Normal 6 4 2 4 2 3 2 3" xfId="24891" xr:uid="{00000000-0005-0000-0000-000058390000}"/>
    <cellStyle name="Normal 6 4 2 4 2 3 2 4" xfId="42237" xr:uid="{00000000-0005-0000-0000-000059390000}"/>
    <cellStyle name="Normal 6 4 2 4 2 3 3" xfId="5382" xr:uid="{00000000-0005-0000-0000-00005A390000}"/>
    <cellStyle name="Normal 6 4 2 4 2 3 3 2" xfId="14055" xr:uid="{00000000-0005-0000-0000-00005B390000}"/>
    <cellStyle name="Normal 6 4 2 4 2 3 3 2 2" xfId="31408" xr:uid="{00000000-0005-0000-0000-00005C390000}"/>
    <cellStyle name="Normal 6 4 2 4 2 3 3 2 3" xfId="48754" xr:uid="{00000000-0005-0000-0000-00005D390000}"/>
    <cellStyle name="Normal 6 4 2 4 2 3 3 3" xfId="22735" xr:uid="{00000000-0005-0000-0000-00005E390000}"/>
    <cellStyle name="Normal 6 4 2 4 2 3 3 4" xfId="40081" xr:uid="{00000000-0005-0000-0000-00005F390000}"/>
    <cellStyle name="Normal 6 4 2 4 2 3 4" xfId="10429" xr:uid="{00000000-0005-0000-0000-000060390000}"/>
    <cellStyle name="Normal 6 4 2 4 2 3 4 2" xfId="27782" xr:uid="{00000000-0005-0000-0000-000061390000}"/>
    <cellStyle name="Normal 6 4 2 4 2 3 4 3" xfId="45128" xr:uid="{00000000-0005-0000-0000-000062390000}"/>
    <cellStyle name="Normal 6 4 2 4 2 3 5" xfId="19109" xr:uid="{00000000-0005-0000-0000-000063390000}"/>
    <cellStyle name="Normal 6 4 2 4 2 3 6" xfId="36455" xr:uid="{00000000-0005-0000-0000-000064390000}"/>
    <cellStyle name="Normal 6 4 2 4 2 4" xfId="6803" xr:uid="{00000000-0005-0000-0000-000065390000}"/>
    <cellStyle name="Normal 6 4 2 4 2 4 2" xfId="15476" xr:uid="{00000000-0005-0000-0000-000066390000}"/>
    <cellStyle name="Normal 6 4 2 4 2 4 2 2" xfId="32829" xr:uid="{00000000-0005-0000-0000-000067390000}"/>
    <cellStyle name="Normal 6 4 2 4 2 4 2 3" xfId="50175" xr:uid="{00000000-0005-0000-0000-000068390000}"/>
    <cellStyle name="Normal 6 4 2 4 2 4 3" xfId="24156" xr:uid="{00000000-0005-0000-0000-000069390000}"/>
    <cellStyle name="Normal 6 4 2 4 2 4 4" xfId="41502" xr:uid="{00000000-0005-0000-0000-00006A390000}"/>
    <cellStyle name="Normal 6 4 2 4 2 5" xfId="3569" xr:uid="{00000000-0005-0000-0000-00006B390000}"/>
    <cellStyle name="Normal 6 4 2 4 2 5 2" xfId="12242" xr:uid="{00000000-0005-0000-0000-00006C390000}"/>
    <cellStyle name="Normal 6 4 2 4 2 5 2 2" xfId="29595" xr:uid="{00000000-0005-0000-0000-00006D390000}"/>
    <cellStyle name="Normal 6 4 2 4 2 5 2 3" xfId="46941" xr:uid="{00000000-0005-0000-0000-00006E390000}"/>
    <cellStyle name="Normal 6 4 2 4 2 5 3" xfId="20922" xr:uid="{00000000-0005-0000-0000-00006F390000}"/>
    <cellStyle name="Normal 6 4 2 4 2 5 4" xfId="38268" xr:uid="{00000000-0005-0000-0000-000070390000}"/>
    <cellStyle name="Normal 6 4 2 4 2 6" xfId="9694" xr:uid="{00000000-0005-0000-0000-000071390000}"/>
    <cellStyle name="Normal 6 4 2 4 2 6 2" xfId="27047" xr:uid="{00000000-0005-0000-0000-000072390000}"/>
    <cellStyle name="Normal 6 4 2 4 2 6 3" xfId="44393" xr:uid="{00000000-0005-0000-0000-000073390000}"/>
    <cellStyle name="Normal 6 4 2 4 2 7" xfId="18374" xr:uid="{00000000-0005-0000-0000-000074390000}"/>
    <cellStyle name="Normal 6 4 2 4 2 8" xfId="35720" xr:uid="{00000000-0005-0000-0000-000075390000}"/>
    <cellStyle name="Normal 6 4 2 4 3" xfId="531" xr:uid="{00000000-0005-0000-0000-000076390000}"/>
    <cellStyle name="Normal 6 4 2 4 3 2" xfId="2344" xr:uid="{00000000-0005-0000-0000-000077390000}"/>
    <cellStyle name="Normal 6 4 2 4 3 2 2" xfId="8126" xr:uid="{00000000-0005-0000-0000-000078390000}"/>
    <cellStyle name="Normal 6 4 2 4 3 2 2 2" xfId="16799" xr:uid="{00000000-0005-0000-0000-000079390000}"/>
    <cellStyle name="Normal 6 4 2 4 3 2 2 2 2" xfId="34152" xr:uid="{00000000-0005-0000-0000-00007A390000}"/>
    <cellStyle name="Normal 6 4 2 4 3 2 2 2 3" xfId="51498" xr:uid="{00000000-0005-0000-0000-00007B390000}"/>
    <cellStyle name="Normal 6 4 2 4 3 2 2 3" xfId="25479" xr:uid="{00000000-0005-0000-0000-00007C390000}"/>
    <cellStyle name="Normal 6 4 2 4 3 2 2 4" xfId="42825" xr:uid="{00000000-0005-0000-0000-00007D390000}"/>
    <cellStyle name="Normal 6 4 2 4 3 2 3" xfId="5627" xr:uid="{00000000-0005-0000-0000-00007E390000}"/>
    <cellStyle name="Normal 6 4 2 4 3 2 3 2" xfId="14300" xr:uid="{00000000-0005-0000-0000-00007F390000}"/>
    <cellStyle name="Normal 6 4 2 4 3 2 3 2 2" xfId="31653" xr:uid="{00000000-0005-0000-0000-000080390000}"/>
    <cellStyle name="Normal 6 4 2 4 3 2 3 2 3" xfId="48999" xr:uid="{00000000-0005-0000-0000-000081390000}"/>
    <cellStyle name="Normal 6 4 2 4 3 2 3 3" xfId="22980" xr:uid="{00000000-0005-0000-0000-000082390000}"/>
    <cellStyle name="Normal 6 4 2 4 3 2 3 4" xfId="40326" xr:uid="{00000000-0005-0000-0000-000083390000}"/>
    <cellStyle name="Normal 6 4 2 4 3 2 4" xfId="11017" xr:uid="{00000000-0005-0000-0000-000084390000}"/>
    <cellStyle name="Normal 6 4 2 4 3 2 4 2" xfId="28370" xr:uid="{00000000-0005-0000-0000-000085390000}"/>
    <cellStyle name="Normal 6 4 2 4 3 2 4 3" xfId="45716" xr:uid="{00000000-0005-0000-0000-000086390000}"/>
    <cellStyle name="Normal 6 4 2 4 3 2 5" xfId="19697" xr:uid="{00000000-0005-0000-0000-000087390000}"/>
    <cellStyle name="Normal 6 4 2 4 3 2 6" xfId="37043" xr:uid="{00000000-0005-0000-0000-000088390000}"/>
    <cellStyle name="Normal 6 4 2 4 3 3" xfId="6313" xr:uid="{00000000-0005-0000-0000-000089390000}"/>
    <cellStyle name="Normal 6 4 2 4 3 3 2" xfId="14986" xr:uid="{00000000-0005-0000-0000-00008A390000}"/>
    <cellStyle name="Normal 6 4 2 4 3 3 2 2" xfId="32339" xr:uid="{00000000-0005-0000-0000-00008B390000}"/>
    <cellStyle name="Normal 6 4 2 4 3 3 2 3" xfId="49685" xr:uid="{00000000-0005-0000-0000-00008C390000}"/>
    <cellStyle name="Normal 6 4 2 4 3 3 3" xfId="23666" xr:uid="{00000000-0005-0000-0000-00008D390000}"/>
    <cellStyle name="Normal 6 4 2 4 3 3 4" xfId="41012" xr:uid="{00000000-0005-0000-0000-00008E390000}"/>
    <cellStyle name="Normal 6 4 2 4 3 4" xfId="4157" xr:uid="{00000000-0005-0000-0000-00008F390000}"/>
    <cellStyle name="Normal 6 4 2 4 3 4 2" xfId="12830" xr:uid="{00000000-0005-0000-0000-000090390000}"/>
    <cellStyle name="Normal 6 4 2 4 3 4 2 2" xfId="30183" xr:uid="{00000000-0005-0000-0000-000091390000}"/>
    <cellStyle name="Normal 6 4 2 4 3 4 2 3" xfId="47529" xr:uid="{00000000-0005-0000-0000-000092390000}"/>
    <cellStyle name="Normal 6 4 2 4 3 4 3" xfId="21510" xr:uid="{00000000-0005-0000-0000-000093390000}"/>
    <cellStyle name="Normal 6 4 2 4 3 4 4" xfId="38856" xr:uid="{00000000-0005-0000-0000-000094390000}"/>
    <cellStyle name="Normal 6 4 2 4 3 5" xfId="9204" xr:uid="{00000000-0005-0000-0000-000095390000}"/>
    <cellStyle name="Normal 6 4 2 4 3 5 2" xfId="26557" xr:uid="{00000000-0005-0000-0000-000096390000}"/>
    <cellStyle name="Normal 6 4 2 4 3 5 3" xfId="43903" xr:uid="{00000000-0005-0000-0000-000097390000}"/>
    <cellStyle name="Normal 6 4 2 4 3 6" xfId="17884" xr:uid="{00000000-0005-0000-0000-000098390000}"/>
    <cellStyle name="Normal 6 4 2 4 3 7" xfId="35230" xr:uid="{00000000-0005-0000-0000-000099390000}"/>
    <cellStyle name="Normal 6 4 2 4 4" xfId="2099" xr:uid="{00000000-0005-0000-0000-00009A390000}"/>
    <cellStyle name="Normal 6 4 2 4 4 2" xfId="7881" xr:uid="{00000000-0005-0000-0000-00009B390000}"/>
    <cellStyle name="Normal 6 4 2 4 4 2 2" xfId="16554" xr:uid="{00000000-0005-0000-0000-00009C390000}"/>
    <cellStyle name="Normal 6 4 2 4 4 2 2 2" xfId="33907" xr:uid="{00000000-0005-0000-0000-00009D390000}"/>
    <cellStyle name="Normal 6 4 2 4 4 2 2 3" xfId="51253" xr:uid="{00000000-0005-0000-0000-00009E390000}"/>
    <cellStyle name="Normal 6 4 2 4 4 2 3" xfId="25234" xr:uid="{00000000-0005-0000-0000-00009F390000}"/>
    <cellStyle name="Normal 6 4 2 4 4 2 4" xfId="42580" xr:uid="{00000000-0005-0000-0000-0000A0390000}"/>
    <cellStyle name="Normal 6 4 2 4 4 3" xfId="3912" xr:uid="{00000000-0005-0000-0000-0000A1390000}"/>
    <cellStyle name="Normal 6 4 2 4 4 3 2" xfId="12585" xr:uid="{00000000-0005-0000-0000-0000A2390000}"/>
    <cellStyle name="Normal 6 4 2 4 4 3 2 2" xfId="29938" xr:uid="{00000000-0005-0000-0000-0000A3390000}"/>
    <cellStyle name="Normal 6 4 2 4 4 3 2 3" xfId="47284" xr:uid="{00000000-0005-0000-0000-0000A4390000}"/>
    <cellStyle name="Normal 6 4 2 4 4 3 3" xfId="21265" xr:uid="{00000000-0005-0000-0000-0000A5390000}"/>
    <cellStyle name="Normal 6 4 2 4 4 3 4" xfId="38611" xr:uid="{00000000-0005-0000-0000-0000A6390000}"/>
    <cellStyle name="Normal 6 4 2 4 4 4" xfId="10772" xr:uid="{00000000-0005-0000-0000-0000A7390000}"/>
    <cellStyle name="Normal 6 4 2 4 4 4 2" xfId="28125" xr:uid="{00000000-0005-0000-0000-0000A8390000}"/>
    <cellStyle name="Normal 6 4 2 4 4 4 3" xfId="45471" xr:uid="{00000000-0005-0000-0000-0000A9390000}"/>
    <cellStyle name="Normal 6 4 2 4 4 5" xfId="19452" xr:uid="{00000000-0005-0000-0000-0000AA390000}"/>
    <cellStyle name="Normal 6 4 2 4 4 6" xfId="36798" xr:uid="{00000000-0005-0000-0000-0000AB390000}"/>
    <cellStyle name="Normal 6 4 2 4 5" xfId="1266" xr:uid="{00000000-0005-0000-0000-0000AC390000}"/>
    <cellStyle name="Normal 6 4 2 4 5 2" xfId="7048" xr:uid="{00000000-0005-0000-0000-0000AD390000}"/>
    <cellStyle name="Normal 6 4 2 4 5 2 2" xfId="15721" xr:uid="{00000000-0005-0000-0000-0000AE390000}"/>
    <cellStyle name="Normal 6 4 2 4 5 2 2 2" xfId="33074" xr:uid="{00000000-0005-0000-0000-0000AF390000}"/>
    <cellStyle name="Normal 6 4 2 4 5 2 2 3" xfId="50420" xr:uid="{00000000-0005-0000-0000-0000B0390000}"/>
    <cellStyle name="Normal 6 4 2 4 5 2 3" xfId="24401" xr:uid="{00000000-0005-0000-0000-0000B1390000}"/>
    <cellStyle name="Normal 6 4 2 4 5 2 4" xfId="41747" xr:uid="{00000000-0005-0000-0000-0000B2390000}"/>
    <cellStyle name="Normal 6 4 2 4 5 3" xfId="4892" xr:uid="{00000000-0005-0000-0000-0000B3390000}"/>
    <cellStyle name="Normal 6 4 2 4 5 3 2" xfId="13565" xr:uid="{00000000-0005-0000-0000-0000B4390000}"/>
    <cellStyle name="Normal 6 4 2 4 5 3 2 2" xfId="30918" xr:uid="{00000000-0005-0000-0000-0000B5390000}"/>
    <cellStyle name="Normal 6 4 2 4 5 3 2 3" xfId="48264" xr:uid="{00000000-0005-0000-0000-0000B6390000}"/>
    <cellStyle name="Normal 6 4 2 4 5 3 3" xfId="22245" xr:uid="{00000000-0005-0000-0000-0000B7390000}"/>
    <cellStyle name="Normal 6 4 2 4 5 3 4" xfId="39591" xr:uid="{00000000-0005-0000-0000-0000B8390000}"/>
    <cellStyle name="Normal 6 4 2 4 5 4" xfId="9939" xr:uid="{00000000-0005-0000-0000-0000B9390000}"/>
    <cellStyle name="Normal 6 4 2 4 5 4 2" xfId="27292" xr:uid="{00000000-0005-0000-0000-0000BA390000}"/>
    <cellStyle name="Normal 6 4 2 4 5 4 3" xfId="44638" xr:uid="{00000000-0005-0000-0000-0000BB390000}"/>
    <cellStyle name="Normal 6 4 2 4 5 5" xfId="18619" xr:uid="{00000000-0005-0000-0000-0000BC390000}"/>
    <cellStyle name="Normal 6 4 2 4 5 6" xfId="35965" xr:uid="{00000000-0005-0000-0000-0000BD390000}"/>
    <cellStyle name="Normal 6 4 2 4 6" xfId="6068" xr:uid="{00000000-0005-0000-0000-0000BE390000}"/>
    <cellStyle name="Normal 6 4 2 4 6 2" xfId="14741" xr:uid="{00000000-0005-0000-0000-0000BF390000}"/>
    <cellStyle name="Normal 6 4 2 4 6 2 2" xfId="32094" xr:uid="{00000000-0005-0000-0000-0000C0390000}"/>
    <cellStyle name="Normal 6 4 2 4 6 2 3" xfId="49440" xr:uid="{00000000-0005-0000-0000-0000C1390000}"/>
    <cellStyle name="Normal 6 4 2 4 6 3" xfId="23421" xr:uid="{00000000-0005-0000-0000-0000C2390000}"/>
    <cellStyle name="Normal 6 4 2 4 6 4" xfId="40767" xr:uid="{00000000-0005-0000-0000-0000C3390000}"/>
    <cellStyle name="Normal 6 4 2 4 7" xfId="3079" xr:uid="{00000000-0005-0000-0000-0000C4390000}"/>
    <cellStyle name="Normal 6 4 2 4 7 2" xfId="11752" xr:uid="{00000000-0005-0000-0000-0000C5390000}"/>
    <cellStyle name="Normal 6 4 2 4 7 2 2" xfId="29105" xr:uid="{00000000-0005-0000-0000-0000C6390000}"/>
    <cellStyle name="Normal 6 4 2 4 7 2 3" xfId="46451" xr:uid="{00000000-0005-0000-0000-0000C7390000}"/>
    <cellStyle name="Normal 6 4 2 4 7 3" xfId="20432" xr:uid="{00000000-0005-0000-0000-0000C8390000}"/>
    <cellStyle name="Normal 6 4 2 4 7 4" xfId="37778" xr:uid="{00000000-0005-0000-0000-0000C9390000}"/>
    <cellStyle name="Normal 6 4 2 4 8" xfId="8959" xr:uid="{00000000-0005-0000-0000-0000CA390000}"/>
    <cellStyle name="Normal 6 4 2 4 8 2" xfId="26312" xr:uid="{00000000-0005-0000-0000-0000CB390000}"/>
    <cellStyle name="Normal 6 4 2 4 8 3" xfId="43658" xr:uid="{00000000-0005-0000-0000-0000CC390000}"/>
    <cellStyle name="Normal 6 4 2 4 9" xfId="17639" xr:uid="{00000000-0005-0000-0000-0000CD390000}"/>
    <cellStyle name="Normal 6 4 2 5" xfId="139" xr:uid="{00000000-0005-0000-0000-0000CE390000}"/>
    <cellStyle name="Normal 6 4 2 5 10" xfId="34838" xr:uid="{00000000-0005-0000-0000-0000CF390000}"/>
    <cellStyle name="Normal 6 4 2 5 2" xfId="874" xr:uid="{00000000-0005-0000-0000-0000D0390000}"/>
    <cellStyle name="Normal 6 4 2 5 2 2" xfId="2687" xr:uid="{00000000-0005-0000-0000-0000D1390000}"/>
    <cellStyle name="Normal 6 4 2 5 2 2 2" xfId="8469" xr:uid="{00000000-0005-0000-0000-0000D2390000}"/>
    <cellStyle name="Normal 6 4 2 5 2 2 2 2" xfId="17142" xr:uid="{00000000-0005-0000-0000-0000D3390000}"/>
    <cellStyle name="Normal 6 4 2 5 2 2 2 2 2" xfId="34495" xr:uid="{00000000-0005-0000-0000-0000D4390000}"/>
    <cellStyle name="Normal 6 4 2 5 2 2 2 2 3" xfId="51841" xr:uid="{00000000-0005-0000-0000-0000D5390000}"/>
    <cellStyle name="Normal 6 4 2 5 2 2 2 3" xfId="25822" xr:uid="{00000000-0005-0000-0000-0000D6390000}"/>
    <cellStyle name="Normal 6 4 2 5 2 2 2 4" xfId="43168" xr:uid="{00000000-0005-0000-0000-0000D7390000}"/>
    <cellStyle name="Normal 6 4 2 5 2 2 3" xfId="4500" xr:uid="{00000000-0005-0000-0000-0000D8390000}"/>
    <cellStyle name="Normal 6 4 2 5 2 2 3 2" xfId="13173" xr:uid="{00000000-0005-0000-0000-0000D9390000}"/>
    <cellStyle name="Normal 6 4 2 5 2 2 3 2 2" xfId="30526" xr:uid="{00000000-0005-0000-0000-0000DA390000}"/>
    <cellStyle name="Normal 6 4 2 5 2 2 3 2 3" xfId="47872" xr:uid="{00000000-0005-0000-0000-0000DB390000}"/>
    <cellStyle name="Normal 6 4 2 5 2 2 3 3" xfId="21853" xr:uid="{00000000-0005-0000-0000-0000DC390000}"/>
    <cellStyle name="Normal 6 4 2 5 2 2 3 4" xfId="39199" xr:uid="{00000000-0005-0000-0000-0000DD390000}"/>
    <cellStyle name="Normal 6 4 2 5 2 2 4" xfId="11360" xr:uid="{00000000-0005-0000-0000-0000DE390000}"/>
    <cellStyle name="Normal 6 4 2 5 2 2 4 2" xfId="28713" xr:uid="{00000000-0005-0000-0000-0000DF390000}"/>
    <cellStyle name="Normal 6 4 2 5 2 2 4 3" xfId="46059" xr:uid="{00000000-0005-0000-0000-0000E0390000}"/>
    <cellStyle name="Normal 6 4 2 5 2 2 5" xfId="20040" xr:uid="{00000000-0005-0000-0000-0000E1390000}"/>
    <cellStyle name="Normal 6 4 2 5 2 2 6" xfId="37386" xr:uid="{00000000-0005-0000-0000-0000E2390000}"/>
    <cellStyle name="Normal 6 4 2 5 2 3" xfId="1609" xr:uid="{00000000-0005-0000-0000-0000E3390000}"/>
    <cellStyle name="Normal 6 4 2 5 2 3 2" xfId="7391" xr:uid="{00000000-0005-0000-0000-0000E4390000}"/>
    <cellStyle name="Normal 6 4 2 5 2 3 2 2" xfId="16064" xr:uid="{00000000-0005-0000-0000-0000E5390000}"/>
    <cellStyle name="Normal 6 4 2 5 2 3 2 2 2" xfId="33417" xr:uid="{00000000-0005-0000-0000-0000E6390000}"/>
    <cellStyle name="Normal 6 4 2 5 2 3 2 2 3" xfId="50763" xr:uid="{00000000-0005-0000-0000-0000E7390000}"/>
    <cellStyle name="Normal 6 4 2 5 2 3 2 3" xfId="24744" xr:uid="{00000000-0005-0000-0000-0000E8390000}"/>
    <cellStyle name="Normal 6 4 2 5 2 3 2 4" xfId="42090" xr:uid="{00000000-0005-0000-0000-0000E9390000}"/>
    <cellStyle name="Normal 6 4 2 5 2 3 3" xfId="5235" xr:uid="{00000000-0005-0000-0000-0000EA390000}"/>
    <cellStyle name="Normal 6 4 2 5 2 3 3 2" xfId="13908" xr:uid="{00000000-0005-0000-0000-0000EB390000}"/>
    <cellStyle name="Normal 6 4 2 5 2 3 3 2 2" xfId="31261" xr:uid="{00000000-0005-0000-0000-0000EC390000}"/>
    <cellStyle name="Normal 6 4 2 5 2 3 3 2 3" xfId="48607" xr:uid="{00000000-0005-0000-0000-0000ED390000}"/>
    <cellStyle name="Normal 6 4 2 5 2 3 3 3" xfId="22588" xr:uid="{00000000-0005-0000-0000-0000EE390000}"/>
    <cellStyle name="Normal 6 4 2 5 2 3 3 4" xfId="39934" xr:uid="{00000000-0005-0000-0000-0000EF390000}"/>
    <cellStyle name="Normal 6 4 2 5 2 3 4" xfId="10282" xr:uid="{00000000-0005-0000-0000-0000F0390000}"/>
    <cellStyle name="Normal 6 4 2 5 2 3 4 2" xfId="27635" xr:uid="{00000000-0005-0000-0000-0000F1390000}"/>
    <cellStyle name="Normal 6 4 2 5 2 3 4 3" xfId="44981" xr:uid="{00000000-0005-0000-0000-0000F2390000}"/>
    <cellStyle name="Normal 6 4 2 5 2 3 5" xfId="18962" xr:uid="{00000000-0005-0000-0000-0000F3390000}"/>
    <cellStyle name="Normal 6 4 2 5 2 3 6" xfId="36308" xr:uid="{00000000-0005-0000-0000-0000F4390000}"/>
    <cellStyle name="Normal 6 4 2 5 2 4" xfId="6656" xr:uid="{00000000-0005-0000-0000-0000F5390000}"/>
    <cellStyle name="Normal 6 4 2 5 2 4 2" xfId="15329" xr:uid="{00000000-0005-0000-0000-0000F6390000}"/>
    <cellStyle name="Normal 6 4 2 5 2 4 2 2" xfId="32682" xr:uid="{00000000-0005-0000-0000-0000F7390000}"/>
    <cellStyle name="Normal 6 4 2 5 2 4 2 3" xfId="50028" xr:uid="{00000000-0005-0000-0000-0000F8390000}"/>
    <cellStyle name="Normal 6 4 2 5 2 4 3" xfId="24009" xr:uid="{00000000-0005-0000-0000-0000F9390000}"/>
    <cellStyle name="Normal 6 4 2 5 2 4 4" xfId="41355" xr:uid="{00000000-0005-0000-0000-0000FA390000}"/>
    <cellStyle name="Normal 6 4 2 5 2 5" xfId="3422" xr:uid="{00000000-0005-0000-0000-0000FB390000}"/>
    <cellStyle name="Normal 6 4 2 5 2 5 2" xfId="12095" xr:uid="{00000000-0005-0000-0000-0000FC390000}"/>
    <cellStyle name="Normal 6 4 2 5 2 5 2 2" xfId="29448" xr:uid="{00000000-0005-0000-0000-0000FD390000}"/>
    <cellStyle name="Normal 6 4 2 5 2 5 2 3" xfId="46794" xr:uid="{00000000-0005-0000-0000-0000FE390000}"/>
    <cellStyle name="Normal 6 4 2 5 2 5 3" xfId="20775" xr:uid="{00000000-0005-0000-0000-0000FF390000}"/>
    <cellStyle name="Normal 6 4 2 5 2 5 4" xfId="38121" xr:uid="{00000000-0005-0000-0000-0000003A0000}"/>
    <cellStyle name="Normal 6 4 2 5 2 6" xfId="9547" xr:uid="{00000000-0005-0000-0000-0000013A0000}"/>
    <cellStyle name="Normal 6 4 2 5 2 6 2" xfId="26900" xr:uid="{00000000-0005-0000-0000-0000023A0000}"/>
    <cellStyle name="Normal 6 4 2 5 2 6 3" xfId="44246" xr:uid="{00000000-0005-0000-0000-0000033A0000}"/>
    <cellStyle name="Normal 6 4 2 5 2 7" xfId="18227" xr:uid="{00000000-0005-0000-0000-0000043A0000}"/>
    <cellStyle name="Normal 6 4 2 5 2 8" xfId="35573" xr:uid="{00000000-0005-0000-0000-0000053A0000}"/>
    <cellStyle name="Normal 6 4 2 5 3" xfId="629" xr:uid="{00000000-0005-0000-0000-0000063A0000}"/>
    <cellStyle name="Normal 6 4 2 5 3 2" xfId="2442" xr:uid="{00000000-0005-0000-0000-0000073A0000}"/>
    <cellStyle name="Normal 6 4 2 5 3 2 2" xfId="8224" xr:uid="{00000000-0005-0000-0000-0000083A0000}"/>
    <cellStyle name="Normal 6 4 2 5 3 2 2 2" xfId="16897" xr:uid="{00000000-0005-0000-0000-0000093A0000}"/>
    <cellStyle name="Normal 6 4 2 5 3 2 2 2 2" xfId="34250" xr:uid="{00000000-0005-0000-0000-00000A3A0000}"/>
    <cellStyle name="Normal 6 4 2 5 3 2 2 2 3" xfId="51596" xr:uid="{00000000-0005-0000-0000-00000B3A0000}"/>
    <cellStyle name="Normal 6 4 2 5 3 2 2 3" xfId="25577" xr:uid="{00000000-0005-0000-0000-00000C3A0000}"/>
    <cellStyle name="Normal 6 4 2 5 3 2 2 4" xfId="42923" xr:uid="{00000000-0005-0000-0000-00000D3A0000}"/>
    <cellStyle name="Normal 6 4 2 5 3 2 3" xfId="5725" xr:uid="{00000000-0005-0000-0000-00000E3A0000}"/>
    <cellStyle name="Normal 6 4 2 5 3 2 3 2" xfId="14398" xr:uid="{00000000-0005-0000-0000-00000F3A0000}"/>
    <cellStyle name="Normal 6 4 2 5 3 2 3 2 2" xfId="31751" xr:uid="{00000000-0005-0000-0000-0000103A0000}"/>
    <cellStyle name="Normal 6 4 2 5 3 2 3 2 3" xfId="49097" xr:uid="{00000000-0005-0000-0000-0000113A0000}"/>
    <cellStyle name="Normal 6 4 2 5 3 2 3 3" xfId="23078" xr:uid="{00000000-0005-0000-0000-0000123A0000}"/>
    <cellStyle name="Normal 6 4 2 5 3 2 3 4" xfId="40424" xr:uid="{00000000-0005-0000-0000-0000133A0000}"/>
    <cellStyle name="Normal 6 4 2 5 3 2 4" xfId="11115" xr:uid="{00000000-0005-0000-0000-0000143A0000}"/>
    <cellStyle name="Normal 6 4 2 5 3 2 4 2" xfId="28468" xr:uid="{00000000-0005-0000-0000-0000153A0000}"/>
    <cellStyle name="Normal 6 4 2 5 3 2 4 3" xfId="45814" xr:uid="{00000000-0005-0000-0000-0000163A0000}"/>
    <cellStyle name="Normal 6 4 2 5 3 2 5" xfId="19795" xr:uid="{00000000-0005-0000-0000-0000173A0000}"/>
    <cellStyle name="Normal 6 4 2 5 3 2 6" xfId="37141" xr:uid="{00000000-0005-0000-0000-0000183A0000}"/>
    <cellStyle name="Normal 6 4 2 5 3 3" xfId="6411" xr:uid="{00000000-0005-0000-0000-0000193A0000}"/>
    <cellStyle name="Normal 6 4 2 5 3 3 2" xfId="15084" xr:uid="{00000000-0005-0000-0000-00001A3A0000}"/>
    <cellStyle name="Normal 6 4 2 5 3 3 2 2" xfId="32437" xr:uid="{00000000-0005-0000-0000-00001B3A0000}"/>
    <cellStyle name="Normal 6 4 2 5 3 3 2 3" xfId="49783" xr:uid="{00000000-0005-0000-0000-00001C3A0000}"/>
    <cellStyle name="Normal 6 4 2 5 3 3 3" xfId="23764" xr:uid="{00000000-0005-0000-0000-00001D3A0000}"/>
    <cellStyle name="Normal 6 4 2 5 3 3 4" xfId="41110" xr:uid="{00000000-0005-0000-0000-00001E3A0000}"/>
    <cellStyle name="Normal 6 4 2 5 3 4" xfId="4255" xr:uid="{00000000-0005-0000-0000-00001F3A0000}"/>
    <cellStyle name="Normal 6 4 2 5 3 4 2" xfId="12928" xr:uid="{00000000-0005-0000-0000-0000203A0000}"/>
    <cellStyle name="Normal 6 4 2 5 3 4 2 2" xfId="30281" xr:uid="{00000000-0005-0000-0000-0000213A0000}"/>
    <cellStyle name="Normal 6 4 2 5 3 4 2 3" xfId="47627" xr:uid="{00000000-0005-0000-0000-0000223A0000}"/>
    <cellStyle name="Normal 6 4 2 5 3 4 3" xfId="21608" xr:uid="{00000000-0005-0000-0000-0000233A0000}"/>
    <cellStyle name="Normal 6 4 2 5 3 4 4" xfId="38954" xr:uid="{00000000-0005-0000-0000-0000243A0000}"/>
    <cellStyle name="Normal 6 4 2 5 3 5" xfId="9302" xr:uid="{00000000-0005-0000-0000-0000253A0000}"/>
    <cellStyle name="Normal 6 4 2 5 3 5 2" xfId="26655" xr:uid="{00000000-0005-0000-0000-0000263A0000}"/>
    <cellStyle name="Normal 6 4 2 5 3 5 3" xfId="44001" xr:uid="{00000000-0005-0000-0000-0000273A0000}"/>
    <cellStyle name="Normal 6 4 2 5 3 6" xfId="17982" xr:uid="{00000000-0005-0000-0000-0000283A0000}"/>
    <cellStyle name="Normal 6 4 2 5 3 7" xfId="35328" xr:uid="{00000000-0005-0000-0000-0000293A0000}"/>
    <cellStyle name="Normal 6 4 2 5 4" xfId="1952" xr:uid="{00000000-0005-0000-0000-00002A3A0000}"/>
    <cellStyle name="Normal 6 4 2 5 4 2" xfId="7734" xr:uid="{00000000-0005-0000-0000-00002B3A0000}"/>
    <cellStyle name="Normal 6 4 2 5 4 2 2" xfId="16407" xr:uid="{00000000-0005-0000-0000-00002C3A0000}"/>
    <cellStyle name="Normal 6 4 2 5 4 2 2 2" xfId="33760" xr:uid="{00000000-0005-0000-0000-00002D3A0000}"/>
    <cellStyle name="Normal 6 4 2 5 4 2 2 3" xfId="51106" xr:uid="{00000000-0005-0000-0000-00002E3A0000}"/>
    <cellStyle name="Normal 6 4 2 5 4 2 3" xfId="25087" xr:uid="{00000000-0005-0000-0000-00002F3A0000}"/>
    <cellStyle name="Normal 6 4 2 5 4 2 4" xfId="42433" xr:uid="{00000000-0005-0000-0000-0000303A0000}"/>
    <cellStyle name="Normal 6 4 2 5 4 3" xfId="3765" xr:uid="{00000000-0005-0000-0000-0000313A0000}"/>
    <cellStyle name="Normal 6 4 2 5 4 3 2" xfId="12438" xr:uid="{00000000-0005-0000-0000-0000323A0000}"/>
    <cellStyle name="Normal 6 4 2 5 4 3 2 2" xfId="29791" xr:uid="{00000000-0005-0000-0000-0000333A0000}"/>
    <cellStyle name="Normal 6 4 2 5 4 3 2 3" xfId="47137" xr:uid="{00000000-0005-0000-0000-0000343A0000}"/>
    <cellStyle name="Normal 6 4 2 5 4 3 3" xfId="21118" xr:uid="{00000000-0005-0000-0000-0000353A0000}"/>
    <cellStyle name="Normal 6 4 2 5 4 3 4" xfId="38464" xr:uid="{00000000-0005-0000-0000-0000363A0000}"/>
    <cellStyle name="Normal 6 4 2 5 4 4" xfId="10625" xr:uid="{00000000-0005-0000-0000-0000373A0000}"/>
    <cellStyle name="Normal 6 4 2 5 4 4 2" xfId="27978" xr:uid="{00000000-0005-0000-0000-0000383A0000}"/>
    <cellStyle name="Normal 6 4 2 5 4 4 3" xfId="45324" xr:uid="{00000000-0005-0000-0000-0000393A0000}"/>
    <cellStyle name="Normal 6 4 2 5 4 5" xfId="19305" xr:uid="{00000000-0005-0000-0000-00003A3A0000}"/>
    <cellStyle name="Normal 6 4 2 5 4 6" xfId="36651" xr:uid="{00000000-0005-0000-0000-00003B3A0000}"/>
    <cellStyle name="Normal 6 4 2 5 5" xfId="1364" xr:uid="{00000000-0005-0000-0000-00003C3A0000}"/>
    <cellStyle name="Normal 6 4 2 5 5 2" xfId="7146" xr:uid="{00000000-0005-0000-0000-00003D3A0000}"/>
    <cellStyle name="Normal 6 4 2 5 5 2 2" xfId="15819" xr:uid="{00000000-0005-0000-0000-00003E3A0000}"/>
    <cellStyle name="Normal 6 4 2 5 5 2 2 2" xfId="33172" xr:uid="{00000000-0005-0000-0000-00003F3A0000}"/>
    <cellStyle name="Normal 6 4 2 5 5 2 2 3" xfId="50518" xr:uid="{00000000-0005-0000-0000-0000403A0000}"/>
    <cellStyle name="Normal 6 4 2 5 5 2 3" xfId="24499" xr:uid="{00000000-0005-0000-0000-0000413A0000}"/>
    <cellStyle name="Normal 6 4 2 5 5 2 4" xfId="41845" xr:uid="{00000000-0005-0000-0000-0000423A0000}"/>
    <cellStyle name="Normal 6 4 2 5 5 3" xfId="4990" xr:uid="{00000000-0005-0000-0000-0000433A0000}"/>
    <cellStyle name="Normal 6 4 2 5 5 3 2" xfId="13663" xr:uid="{00000000-0005-0000-0000-0000443A0000}"/>
    <cellStyle name="Normal 6 4 2 5 5 3 2 2" xfId="31016" xr:uid="{00000000-0005-0000-0000-0000453A0000}"/>
    <cellStyle name="Normal 6 4 2 5 5 3 2 3" xfId="48362" xr:uid="{00000000-0005-0000-0000-0000463A0000}"/>
    <cellStyle name="Normal 6 4 2 5 5 3 3" xfId="22343" xr:uid="{00000000-0005-0000-0000-0000473A0000}"/>
    <cellStyle name="Normal 6 4 2 5 5 3 4" xfId="39689" xr:uid="{00000000-0005-0000-0000-0000483A0000}"/>
    <cellStyle name="Normal 6 4 2 5 5 4" xfId="10037" xr:uid="{00000000-0005-0000-0000-0000493A0000}"/>
    <cellStyle name="Normal 6 4 2 5 5 4 2" xfId="27390" xr:uid="{00000000-0005-0000-0000-00004A3A0000}"/>
    <cellStyle name="Normal 6 4 2 5 5 4 3" xfId="44736" xr:uid="{00000000-0005-0000-0000-00004B3A0000}"/>
    <cellStyle name="Normal 6 4 2 5 5 5" xfId="18717" xr:uid="{00000000-0005-0000-0000-00004C3A0000}"/>
    <cellStyle name="Normal 6 4 2 5 5 6" xfId="36063" xr:uid="{00000000-0005-0000-0000-00004D3A0000}"/>
    <cellStyle name="Normal 6 4 2 5 6" xfId="5921" xr:uid="{00000000-0005-0000-0000-00004E3A0000}"/>
    <cellStyle name="Normal 6 4 2 5 6 2" xfId="14594" xr:uid="{00000000-0005-0000-0000-00004F3A0000}"/>
    <cellStyle name="Normal 6 4 2 5 6 2 2" xfId="31947" xr:uid="{00000000-0005-0000-0000-0000503A0000}"/>
    <cellStyle name="Normal 6 4 2 5 6 2 3" xfId="49293" xr:uid="{00000000-0005-0000-0000-0000513A0000}"/>
    <cellStyle name="Normal 6 4 2 5 6 3" xfId="23274" xr:uid="{00000000-0005-0000-0000-0000523A0000}"/>
    <cellStyle name="Normal 6 4 2 5 6 4" xfId="40620" xr:uid="{00000000-0005-0000-0000-0000533A0000}"/>
    <cellStyle name="Normal 6 4 2 5 7" xfId="3177" xr:uid="{00000000-0005-0000-0000-0000543A0000}"/>
    <cellStyle name="Normal 6 4 2 5 7 2" xfId="11850" xr:uid="{00000000-0005-0000-0000-0000553A0000}"/>
    <cellStyle name="Normal 6 4 2 5 7 2 2" xfId="29203" xr:uid="{00000000-0005-0000-0000-0000563A0000}"/>
    <cellStyle name="Normal 6 4 2 5 7 2 3" xfId="46549" xr:uid="{00000000-0005-0000-0000-0000573A0000}"/>
    <cellStyle name="Normal 6 4 2 5 7 3" xfId="20530" xr:uid="{00000000-0005-0000-0000-0000583A0000}"/>
    <cellStyle name="Normal 6 4 2 5 7 4" xfId="37876" xr:uid="{00000000-0005-0000-0000-0000593A0000}"/>
    <cellStyle name="Normal 6 4 2 5 8" xfId="8812" xr:uid="{00000000-0005-0000-0000-00005A3A0000}"/>
    <cellStyle name="Normal 6 4 2 5 8 2" xfId="26165" xr:uid="{00000000-0005-0000-0000-00005B3A0000}"/>
    <cellStyle name="Normal 6 4 2 5 8 3" xfId="43511" xr:uid="{00000000-0005-0000-0000-00005C3A0000}"/>
    <cellStyle name="Normal 6 4 2 5 9" xfId="17492" xr:uid="{00000000-0005-0000-0000-00005D3A0000}"/>
    <cellStyle name="Normal 6 4 2 6" xfId="776" xr:uid="{00000000-0005-0000-0000-00005E3A0000}"/>
    <cellStyle name="Normal 6 4 2 6 2" xfId="2589" xr:uid="{00000000-0005-0000-0000-00005F3A0000}"/>
    <cellStyle name="Normal 6 4 2 6 2 2" xfId="8371" xr:uid="{00000000-0005-0000-0000-0000603A0000}"/>
    <cellStyle name="Normal 6 4 2 6 2 2 2" xfId="17044" xr:uid="{00000000-0005-0000-0000-0000613A0000}"/>
    <cellStyle name="Normal 6 4 2 6 2 2 2 2" xfId="34397" xr:uid="{00000000-0005-0000-0000-0000623A0000}"/>
    <cellStyle name="Normal 6 4 2 6 2 2 2 3" xfId="51743" xr:uid="{00000000-0005-0000-0000-0000633A0000}"/>
    <cellStyle name="Normal 6 4 2 6 2 2 3" xfId="25724" xr:uid="{00000000-0005-0000-0000-0000643A0000}"/>
    <cellStyle name="Normal 6 4 2 6 2 2 4" xfId="43070" xr:uid="{00000000-0005-0000-0000-0000653A0000}"/>
    <cellStyle name="Normal 6 4 2 6 2 3" xfId="4402" xr:uid="{00000000-0005-0000-0000-0000663A0000}"/>
    <cellStyle name="Normal 6 4 2 6 2 3 2" xfId="13075" xr:uid="{00000000-0005-0000-0000-0000673A0000}"/>
    <cellStyle name="Normal 6 4 2 6 2 3 2 2" xfId="30428" xr:uid="{00000000-0005-0000-0000-0000683A0000}"/>
    <cellStyle name="Normal 6 4 2 6 2 3 2 3" xfId="47774" xr:uid="{00000000-0005-0000-0000-0000693A0000}"/>
    <cellStyle name="Normal 6 4 2 6 2 3 3" xfId="21755" xr:uid="{00000000-0005-0000-0000-00006A3A0000}"/>
    <cellStyle name="Normal 6 4 2 6 2 3 4" xfId="39101" xr:uid="{00000000-0005-0000-0000-00006B3A0000}"/>
    <cellStyle name="Normal 6 4 2 6 2 4" xfId="11262" xr:uid="{00000000-0005-0000-0000-00006C3A0000}"/>
    <cellStyle name="Normal 6 4 2 6 2 4 2" xfId="28615" xr:uid="{00000000-0005-0000-0000-00006D3A0000}"/>
    <cellStyle name="Normal 6 4 2 6 2 4 3" xfId="45961" xr:uid="{00000000-0005-0000-0000-00006E3A0000}"/>
    <cellStyle name="Normal 6 4 2 6 2 5" xfId="19942" xr:uid="{00000000-0005-0000-0000-00006F3A0000}"/>
    <cellStyle name="Normal 6 4 2 6 2 6" xfId="37288" xr:uid="{00000000-0005-0000-0000-0000703A0000}"/>
    <cellStyle name="Normal 6 4 2 6 3" xfId="1511" xr:uid="{00000000-0005-0000-0000-0000713A0000}"/>
    <cellStyle name="Normal 6 4 2 6 3 2" xfId="7293" xr:uid="{00000000-0005-0000-0000-0000723A0000}"/>
    <cellStyle name="Normal 6 4 2 6 3 2 2" xfId="15966" xr:uid="{00000000-0005-0000-0000-0000733A0000}"/>
    <cellStyle name="Normal 6 4 2 6 3 2 2 2" xfId="33319" xr:uid="{00000000-0005-0000-0000-0000743A0000}"/>
    <cellStyle name="Normal 6 4 2 6 3 2 2 3" xfId="50665" xr:uid="{00000000-0005-0000-0000-0000753A0000}"/>
    <cellStyle name="Normal 6 4 2 6 3 2 3" xfId="24646" xr:uid="{00000000-0005-0000-0000-0000763A0000}"/>
    <cellStyle name="Normal 6 4 2 6 3 2 4" xfId="41992" xr:uid="{00000000-0005-0000-0000-0000773A0000}"/>
    <cellStyle name="Normal 6 4 2 6 3 3" xfId="5137" xr:uid="{00000000-0005-0000-0000-0000783A0000}"/>
    <cellStyle name="Normal 6 4 2 6 3 3 2" xfId="13810" xr:uid="{00000000-0005-0000-0000-0000793A0000}"/>
    <cellStyle name="Normal 6 4 2 6 3 3 2 2" xfId="31163" xr:uid="{00000000-0005-0000-0000-00007A3A0000}"/>
    <cellStyle name="Normal 6 4 2 6 3 3 2 3" xfId="48509" xr:uid="{00000000-0005-0000-0000-00007B3A0000}"/>
    <cellStyle name="Normal 6 4 2 6 3 3 3" xfId="22490" xr:uid="{00000000-0005-0000-0000-00007C3A0000}"/>
    <cellStyle name="Normal 6 4 2 6 3 3 4" xfId="39836" xr:uid="{00000000-0005-0000-0000-00007D3A0000}"/>
    <cellStyle name="Normal 6 4 2 6 3 4" xfId="10184" xr:uid="{00000000-0005-0000-0000-00007E3A0000}"/>
    <cellStyle name="Normal 6 4 2 6 3 4 2" xfId="27537" xr:uid="{00000000-0005-0000-0000-00007F3A0000}"/>
    <cellStyle name="Normal 6 4 2 6 3 4 3" xfId="44883" xr:uid="{00000000-0005-0000-0000-0000803A0000}"/>
    <cellStyle name="Normal 6 4 2 6 3 5" xfId="18864" xr:uid="{00000000-0005-0000-0000-0000813A0000}"/>
    <cellStyle name="Normal 6 4 2 6 3 6" xfId="36210" xr:uid="{00000000-0005-0000-0000-0000823A0000}"/>
    <cellStyle name="Normal 6 4 2 6 4" xfId="6558" xr:uid="{00000000-0005-0000-0000-0000833A0000}"/>
    <cellStyle name="Normal 6 4 2 6 4 2" xfId="15231" xr:uid="{00000000-0005-0000-0000-0000843A0000}"/>
    <cellStyle name="Normal 6 4 2 6 4 2 2" xfId="32584" xr:uid="{00000000-0005-0000-0000-0000853A0000}"/>
    <cellStyle name="Normal 6 4 2 6 4 2 3" xfId="49930" xr:uid="{00000000-0005-0000-0000-0000863A0000}"/>
    <cellStyle name="Normal 6 4 2 6 4 3" xfId="23911" xr:uid="{00000000-0005-0000-0000-0000873A0000}"/>
    <cellStyle name="Normal 6 4 2 6 4 4" xfId="41257" xr:uid="{00000000-0005-0000-0000-0000883A0000}"/>
    <cellStyle name="Normal 6 4 2 6 5" xfId="3324" xr:uid="{00000000-0005-0000-0000-0000893A0000}"/>
    <cellStyle name="Normal 6 4 2 6 5 2" xfId="11997" xr:uid="{00000000-0005-0000-0000-00008A3A0000}"/>
    <cellStyle name="Normal 6 4 2 6 5 2 2" xfId="29350" xr:uid="{00000000-0005-0000-0000-00008B3A0000}"/>
    <cellStyle name="Normal 6 4 2 6 5 2 3" xfId="46696" xr:uid="{00000000-0005-0000-0000-00008C3A0000}"/>
    <cellStyle name="Normal 6 4 2 6 5 3" xfId="20677" xr:uid="{00000000-0005-0000-0000-00008D3A0000}"/>
    <cellStyle name="Normal 6 4 2 6 5 4" xfId="38023" xr:uid="{00000000-0005-0000-0000-00008E3A0000}"/>
    <cellStyle name="Normal 6 4 2 6 6" xfId="9449" xr:uid="{00000000-0005-0000-0000-00008F3A0000}"/>
    <cellStyle name="Normal 6 4 2 6 6 2" xfId="26802" xr:uid="{00000000-0005-0000-0000-0000903A0000}"/>
    <cellStyle name="Normal 6 4 2 6 6 3" xfId="44148" xr:uid="{00000000-0005-0000-0000-0000913A0000}"/>
    <cellStyle name="Normal 6 4 2 6 7" xfId="18129" xr:uid="{00000000-0005-0000-0000-0000923A0000}"/>
    <cellStyle name="Normal 6 4 2 6 8" xfId="35475" xr:uid="{00000000-0005-0000-0000-0000933A0000}"/>
    <cellStyle name="Normal 6 4 2 7" xfId="384" xr:uid="{00000000-0005-0000-0000-0000943A0000}"/>
    <cellStyle name="Normal 6 4 2 7 2" xfId="2197" xr:uid="{00000000-0005-0000-0000-0000953A0000}"/>
    <cellStyle name="Normal 6 4 2 7 2 2" xfId="7979" xr:uid="{00000000-0005-0000-0000-0000963A0000}"/>
    <cellStyle name="Normal 6 4 2 7 2 2 2" xfId="16652" xr:uid="{00000000-0005-0000-0000-0000973A0000}"/>
    <cellStyle name="Normal 6 4 2 7 2 2 2 2" xfId="34005" xr:uid="{00000000-0005-0000-0000-0000983A0000}"/>
    <cellStyle name="Normal 6 4 2 7 2 2 2 3" xfId="51351" xr:uid="{00000000-0005-0000-0000-0000993A0000}"/>
    <cellStyle name="Normal 6 4 2 7 2 2 3" xfId="25332" xr:uid="{00000000-0005-0000-0000-00009A3A0000}"/>
    <cellStyle name="Normal 6 4 2 7 2 2 4" xfId="42678" xr:uid="{00000000-0005-0000-0000-00009B3A0000}"/>
    <cellStyle name="Normal 6 4 2 7 2 3" xfId="5480" xr:uid="{00000000-0005-0000-0000-00009C3A0000}"/>
    <cellStyle name="Normal 6 4 2 7 2 3 2" xfId="14153" xr:uid="{00000000-0005-0000-0000-00009D3A0000}"/>
    <cellStyle name="Normal 6 4 2 7 2 3 2 2" xfId="31506" xr:uid="{00000000-0005-0000-0000-00009E3A0000}"/>
    <cellStyle name="Normal 6 4 2 7 2 3 2 3" xfId="48852" xr:uid="{00000000-0005-0000-0000-00009F3A0000}"/>
    <cellStyle name="Normal 6 4 2 7 2 3 3" xfId="22833" xr:uid="{00000000-0005-0000-0000-0000A03A0000}"/>
    <cellStyle name="Normal 6 4 2 7 2 3 4" xfId="40179" xr:uid="{00000000-0005-0000-0000-0000A13A0000}"/>
    <cellStyle name="Normal 6 4 2 7 2 4" xfId="10870" xr:uid="{00000000-0005-0000-0000-0000A23A0000}"/>
    <cellStyle name="Normal 6 4 2 7 2 4 2" xfId="28223" xr:uid="{00000000-0005-0000-0000-0000A33A0000}"/>
    <cellStyle name="Normal 6 4 2 7 2 4 3" xfId="45569" xr:uid="{00000000-0005-0000-0000-0000A43A0000}"/>
    <cellStyle name="Normal 6 4 2 7 2 5" xfId="19550" xr:uid="{00000000-0005-0000-0000-0000A53A0000}"/>
    <cellStyle name="Normal 6 4 2 7 2 6" xfId="36896" xr:uid="{00000000-0005-0000-0000-0000A63A0000}"/>
    <cellStyle name="Normal 6 4 2 7 3" xfId="6166" xr:uid="{00000000-0005-0000-0000-0000A73A0000}"/>
    <cellStyle name="Normal 6 4 2 7 3 2" xfId="14839" xr:uid="{00000000-0005-0000-0000-0000A83A0000}"/>
    <cellStyle name="Normal 6 4 2 7 3 2 2" xfId="32192" xr:uid="{00000000-0005-0000-0000-0000A93A0000}"/>
    <cellStyle name="Normal 6 4 2 7 3 2 3" xfId="49538" xr:uid="{00000000-0005-0000-0000-0000AA3A0000}"/>
    <cellStyle name="Normal 6 4 2 7 3 3" xfId="23519" xr:uid="{00000000-0005-0000-0000-0000AB3A0000}"/>
    <cellStyle name="Normal 6 4 2 7 3 4" xfId="40865" xr:uid="{00000000-0005-0000-0000-0000AC3A0000}"/>
    <cellStyle name="Normal 6 4 2 7 4" xfId="4010" xr:uid="{00000000-0005-0000-0000-0000AD3A0000}"/>
    <cellStyle name="Normal 6 4 2 7 4 2" xfId="12683" xr:uid="{00000000-0005-0000-0000-0000AE3A0000}"/>
    <cellStyle name="Normal 6 4 2 7 4 2 2" xfId="30036" xr:uid="{00000000-0005-0000-0000-0000AF3A0000}"/>
    <cellStyle name="Normal 6 4 2 7 4 2 3" xfId="47382" xr:uid="{00000000-0005-0000-0000-0000B03A0000}"/>
    <cellStyle name="Normal 6 4 2 7 4 3" xfId="21363" xr:uid="{00000000-0005-0000-0000-0000B13A0000}"/>
    <cellStyle name="Normal 6 4 2 7 4 4" xfId="38709" xr:uid="{00000000-0005-0000-0000-0000B23A0000}"/>
    <cellStyle name="Normal 6 4 2 7 5" xfId="9057" xr:uid="{00000000-0005-0000-0000-0000B33A0000}"/>
    <cellStyle name="Normal 6 4 2 7 5 2" xfId="26410" xr:uid="{00000000-0005-0000-0000-0000B43A0000}"/>
    <cellStyle name="Normal 6 4 2 7 5 3" xfId="43756" xr:uid="{00000000-0005-0000-0000-0000B53A0000}"/>
    <cellStyle name="Normal 6 4 2 7 6" xfId="17737" xr:uid="{00000000-0005-0000-0000-0000B63A0000}"/>
    <cellStyle name="Normal 6 4 2 7 7" xfId="35083" xr:uid="{00000000-0005-0000-0000-0000B73A0000}"/>
    <cellStyle name="Normal 6 4 2 8" xfId="1854" xr:uid="{00000000-0005-0000-0000-0000B83A0000}"/>
    <cellStyle name="Normal 6 4 2 8 2" xfId="7636" xr:uid="{00000000-0005-0000-0000-0000B93A0000}"/>
    <cellStyle name="Normal 6 4 2 8 2 2" xfId="16309" xr:uid="{00000000-0005-0000-0000-0000BA3A0000}"/>
    <cellStyle name="Normal 6 4 2 8 2 2 2" xfId="33662" xr:uid="{00000000-0005-0000-0000-0000BB3A0000}"/>
    <cellStyle name="Normal 6 4 2 8 2 2 3" xfId="51008" xr:uid="{00000000-0005-0000-0000-0000BC3A0000}"/>
    <cellStyle name="Normal 6 4 2 8 2 3" xfId="24989" xr:uid="{00000000-0005-0000-0000-0000BD3A0000}"/>
    <cellStyle name="Normal 6 4 2 8 2 4" xfId="42335" xr:uid="{00000000-0005-0000-0000-0000BE3A0000}"/>
    <cellStyle name="Normal 6 4 2 8 3" xfId="3667" xr:uid="{00000000-0005-0000-0000-0000BF3A0000}"/>
    <cellStyle name="Normal 6 4 2 8 3 2" xfId="12340" xr:uid="{00000000-0005-0000-0000-0000C03A0000}"/>
    <cellStyle name="Normal 6 4 2 8 3 2 2" xfId="29693" xr:uid="{00000000-0005-0000-0000-0000C13A0000}"/>
    <cellStyle name="Normal 6 4 2 8 3 2 3" xfId="47039" xr:uid="{00000000-0005-0000-0000-0000C23A0000}"/>
    <cellStyle name="Normal 6 4 2 8 3 3" xfId="21020" xr:uid="{00000000-0005-0000-0000-0000C33A0000}"/>
    <cellStyle name="Normal 6 4 2 8 3 4" xfId="38366" xr:uid="{00000000-0005-0000-0000-0000C43A0000}"/>
    <cellStyle name="Normal 6 4 2 8 4" xfId="10527" xr:uid="{00000000-0005-0000-0000-0000C53A0000}"/>
    <cellStyle name="Normal 6 4 2 8 4 2" xfId="27880" xr:uid="{00000000-0005-0000-0000-0000C63A0000}"/>
    <cellStyle name="Normal 6 4 2 8 4 3" xfId="45226" xr:uid="{00000000-0005-0000-0000-0000C73A0000}"/>
    <cellStyle name="Normal 6 4 2 8 5" xfId="19207" xr:uid="{00000000-0005-0000-0000-0000C83A0000}"/>
    <cellStyle name="Normal 6 4 2 8 6" xfId="36553" xr:uid="{00000000-0005-0000-0000-0000C93A0000}"/>
    <cellStyle name="Normal 6 4 2 9" xfId="1119" xr:uid="{00000000-0005-0000-0000-0000CA3A0000}"/>
    <cellStyle name="Normal 6 4 2 9 2" xfId="6901" xr:uid="{00000000-0005-0000-0000-0000CB3A0000}"/>
    <cellStyle name="Normal 6 4 2 9 2 2" xfId="15574" xr:uid="{00000000-0005-0000-0000-0000CC3A0000}"/>
    <cellStyle name="Normal 6 4 2 9 2 2 2" xfId="32927" xr:uid="{00000000-0005-0000-0000-0000CD3A0000}"/>
    <cellStyle name="Normal 6 4 2 9 2 2 3" xfId="50273" xr:uid="{00000000-0005-0000-0000-0000CE3A0000}"/>
    <cellStyle name="Normal 6 4 2 9 2 3" xfId="24254" xr:uid="{00000000-0005-0000-0000-0000CF3A0000}"/>
    <cellStyle name="Normal 6 4 2 9 2 4" xfId="41600" xr:uid="{00000000-0005-0000-0000-0000D03A0000}"/>
    <cellStyle name="Normal 6 4 2 9 3" xfId="4745" xr:uid="{00000000-0005-0000-0000-0000D13A0000}"/>
    <cellStyle name="Normal 6 4 2 9 3 2" xfId="13418" xr:uid="{00000000-0005-0000-0000-0000D23A0000}"/>
    <cellStyle name="Normal 6 4 2 9 3 2 2" xfId="30771" xr:uid="{00000000-0005-0000-0000-0000D33A0000}"/>
    <cellStyle name="Normal 6 4 2 9 3 2 3" xfId="48117" xr:uid="{00000000-0005-0000-0000-0000D43A0000}"/>
    <cellStyle name="Normal 6 4 2 9 3 3" xfId="22098" xr:uid="{00000000-0005-0000-0000-0000D53A0000}"/>
    <cellStyle name="Normal 6 4 2 9 3 4" xfId="39444" xr:uid="{00000000-0005-0000-0000-0000D63A0000}"/>
    <cellStyle name="Normal 6 4 2 9 4" xfId="9792" xr:uid="{00000000-0005-0000-0000-0000D73A0000}"/>
    <cellStyle name="Normal 6 4 2 9 4 2" xfId="27145" xr:uid="{00000000-0005-0000-0000-0000D83A0000}"/>
    <cellStyle name="Normal 6 4 2 9 4 3" xfId="44491" xr:uid="{00000000-0005-0000-0000-0000D93A0000}"/>
    <cellStyle name="Normal 6 4 2 9 5" xfId="18472" xr:uid="{00000000-0005-0000-0000-0000DA3A0000}"/>
    <cellStyle name="Normal 6 4 2 9 6" xfId="35818" xr:uid="{00000000-0005-0000-0000-0000DB3A0000}"/>
    <cellStyle name="Normal 6 4 3" xfId="70" xr:uid="{00000000-0005-0000-0000-0000DC3A0000}"/>
    <cellStyle name="Normal 6 4 3 10" xfId="8743" xr:uid="{00000000-0005-0000-0000-0000DD3A0000}"/>
    <cellStyle name="Normal 6 4 3 10 2" xfId="26096" xr:uid="{00000000-0005-0000-0000-0000DE3A0000}"/>
    <cellStyle name="Normal 6 4 3 10 3" xfId="43442" xr:uid="{00000000-0005-0000-0000-0000DF3A0000}"/>
    <cellStyle name="Normal 6 4 3 11" xfId="17423" xr:uid="{00000000-0005-0000-0000-0000E03A0000}"/>
    <cellStyle name="Normal 6 4 3 12" xfId="34769" xr:uid="{00000000-0005-0000-0000-0000E13A0000}"/>
    <cellStyle name="Normal 6 4 3 2" xfId="315" xr:uid="{00000000-0005-0000-0000-0000E23A0000}"/>
    <cellStyle name="Normal 6 4 3 2 10" xfId="35014" xr:uid="{00000000-0005-0000-0000-0000E33A0000}"/>
    <cellStyle name="Normal 6 4 3 2 2" xfId="1050" xr:uid="{00000000-0005-0000-0000-0000E43A0000}"/>
    <cellStyle name="Normal 6 4 3 2 2 2" xfId="2863" xr:uid="{00000000-0005-0000-0000-0000E53A0000}"/>
    <cellStyle name="Normal 6 4 3 2 2 2 2" xfId="8645" xr:uid="{00000000-0005-0000-0000-0000E63A0000}"/>
    <cellStyle name="Normal 6 4 3 2 2 2 2 2" xfId="17318" xr:uid="{00000000-0005-0000-0000-0000E73A0000}"/>
    <cellStyle name="Normal 6 4 3 2 2 2 2 2 2" xfId="34671" xr:uid="{00000000-0005-0000-0000-0000E83A0000}"/>
    <cellStyle name="Normal 6 4 3 2 2 2 2 2 3" xfId="52017" xr:uid="{00000000-0005-0000-0000-0000E93A0000}"/>
    <cellStyle name="Normal 6 4 3 2 2 2 2 3" xfId="25998" xr:uid="{00000000-0005-0000-0000-0000EA3A0000}"/>
    <cellStyle name="Normal 6 4 3 2 2 2 2 4" xfId="43344" xr:uid="{00000000-0005-0000-0000-0000EB3A0000}"/>
    <cellStyle name="Normal 6 4 3 2 2 2 3" xfId="4676" xr:uid="{00000000-0005-0000-0000-0000EC3A0000}"/>
    <cellStyle name="Normal 6 4 3 2 2 2 3 2" xfId="13349" xr:uid="{00000000-0005-0000-0000-0000ED3A0000}"/>
    <cellStyle name="Normal 6 4 3 2 2 2 3 2 2" xfId="30702" xr:uid="{00000000-0005-0000-0000-0000EE3A0000}"/>
    <cellStyle name="Normal 6 4 3 2 2 2 3 2 3" xfId="48048" xr:uid="{00000000-0005-0000-0000-0000EF3A0000}"/>
    <cellStyle name="Normal 6 4 3 2 2 2 3 3" xfId="22029" xr:uid="{00000000-0005-0000-0000-0000F03A0000}"/>
    <cellStyle name="Normal 6 4 3 2 2 2 3 4" xfId="39375" xr:uid="{00000000-0005-0000-0000-0000F13A0000}"/>
    <cellStyle name="Normal 6 4 3 2 2 2 4" xfId="11536" xr:uid="{00000000-0005-0000-0000-0000F23A0000}"/>
    <cellStyle name="Normal 6 4 3 2 2 2 4 2" xfId="28889" xr:uid="{00000000-0005-0000-0000-0000F33A0000}"/>
    <cellStyle name="Normal 6 4 3 2 2 2 4 3" xfId="46235" xr:uid="{00000000-0005-0000-0000-0000F43A0000}"/>
    <cellStyle name="Normal 6 4 3 2 2 2 5" xfId="20216" xr:uid="{00000000-0005-0000-0000-0000F53A0000}"/>
    <cellStyle name="Normal 6 4 3 2 2 2 6" xfId="37562" xr:uid="{00000000-0005-0000-0000-0000F63A0000}"/>
    <cellStyle name="Normal 6 4 3 2 2 3" xfId="1785" xr:uid="{00000000-0005-0000-0000-0000F73A0000}"/>
    <cellStyle name="Normal 6 4 3 2 2 3 2" xfId="7567" xr:uid="{00000000-0005-0000-0000-0000F83A0000}"/>
    <cellStyle name="Normal 6 4 3 2 2 3 2 2" xfId="16240" xr:uid="{00000000-0005-0000-0000-0000F93A0000}"/>
    <cellStyle name="Normal 6 4 3 2 2 3 2 2 2" xfId="33593" xr:uid="{00000000-0005-0000-0000-0000FA3A0000}"/>
    <cellStyle name="Normal 6 4 3 2 2 3 2 2 3" xfId="50939" xr:uid="{00000000-0005-0000-0000-0000FB3A0000}"/>
    <cellStyle name="Normal 6 4 3 2 2 3 2 3" xfId="24920" xr:uid="{00000000-0005-0000-0000-0000FC3A0000}"/>
    <cellStyle name="Normal 6 4 3 2 2 3 2 4" xfId="42266" xr:uid="{00000000-0005-0000-0000-0000FD3A0000}"/>
    <cellStyle name="Normal 6 4 3 2 2 3 3" xfId="5411" xr:uid="{00000000-0005-0000-0000-0000FE3A0000}"/>
    <cellStyle name="Normal 6 4 3 2 2 3 3 2" xfId="14084" xr:uid="{00000000-0005-0000-0000-0000FF3A0000}"/>
    <cellStyle name="Normal 6 4 3 2 2 3 3 2 2" xfId="31437" xr:uid="{00000000-0005-0000-0000-0000003B0000}"/>
    <cellStyle name="Normal 6 4 3 2 2 3 3 2 3" xfId="48783" xr:uid="{00000000-0005-0000-0000-0000013B0000}"/>
    <cellStyle name="Normal 6 4 3 2 2 3 3 3" xfId="22764" xr:uid="{00000000-0005-0000-0000-0000023B0000}"/>
    <cellStyle name="Normal 6 4 3 2 2 3 3 4" xfId="40110" xr:uid="{00000000-0005-0000-0000-0000033B0000}"/>
    <cellStyle name="Normal 6 4 3 2 2 3 4" xfId="10458" xr:uid="{00000000-0005-0000-0000-0000043B0000}"/>
    <cellStyle name="Normal 6 4 3 2 2 3 4 2" xfId="27811" xr:uid="{00000000-0005-0000-0000-0000053B0000}"/>
    <cellStyle name="Normal 6 4 3 2 2 3 4 3" xfId="45157" xr:uid="{00000000-0005-0000-0000-0000063B0000}"/>
    <cellStyle name="Normal 6 4 3 2 2 3 5" xfId="19138" xr:uid="{00000000-0005-0000-0000-0000073B0000}"/>
    <cellStyle name="Normal 6 4 3 2 2 3 6" xfId="36484" xr:uid="{00000000-0005-0000-0000-0000083B0000}"/>
    <cellStyle name="Normal 6 4 3 2 2 4" xfId="6832" xr:uid="{00000000-0005-0000-0000-0000093B0000}"/>
    <cellStyle name="Normal 6 4 3 2 2 4 2" xfId="15505" xr:uid="{00000000-0005-0000-0000-00000A3B0000}"/>
    <cellStyle name="Normal 6 4 3 2 2 4 2 2" xfId="32858" xr:uid="{00000000-0005-0000-0000-00000B3B0000}"/>
    <cellStyle name="Normal 6 4 3 2 2 4 2 3" xfId="50204" xr:uid="{00000000-0005-0000-0000-00000C3B0000}"/>
    <cellStyle name="Normal 6 4 3 2 2 4 3" xfId="24185" xr:uid="{00000000-0005-0000-0000-00000D3B0000}"/>
    <cellStyle name="Normal 6 4 3 2 2 4 4" xfId="41531" xr:uid="{00000000-0005-0000-0000-00000E3B0000}"/>
    <cellStyle name="Normal 6 4 3 2 2 5" xfId="3598" xr:uid="{00000000-0005-0000-0000-00000F3B0000}"/>
    <cellStyle name="Normal 6 4 3 2 2 5 2" xfId="12271" xr:uid="{00000000-0005-0000-0000-0000103B0000}"/>
    <cellStyle name="Normal 6 4 3 2 2 5 2 2" xfId="29624" xr:uid="{00000000-0005-0000-0000-0000113B0000}"/>
    <cellStyle name="Normal 6 4 3 2 2 5 2 3" xfId="46970" xr:uid="{00000000-0005-0000-0000-0000123B0000}"/>
    <cellStyle name="Normal 6 4 3 2 2 5 3" xfId="20951" xr:uid="{00000000-0005-0000-0000-0000133B0000}"/>
    <cellStyle name="Normal 6 4 3 2 2 5 4" xfId="38297" xr:uid="{00000000-0005-0000-0000-0000143B0000}"/>
    <cellStyle name="Normal 6 4 3 2 2 6" xfId="9723" xr:uid="{00000000-0005-0000-0000-0000153B0000}"/>
    <cellStyle name="Normal 6 4 3 2 2 6 2" xfId="27076" xr:uid="{00000000-0005-0000-0000-0000163B0000}"/>
    <cellStyle name="Normal 6 4 3 2 2 6 3" xfId="44422" xr:uid="{00000000-0005-0000-0000-0000173B0000}"/>
    <cellStyle name="Normal 6 4 3 2 2 7" xfId="18403" xr:uid="{00000000-0005-0000-0000-0000183B0000}"/>
    <cellStyle name="Normal 6 4 3 2 2 8" xfId="35749" xr:uid="{00000000-0005-0000-0000-0000193B0000}"/>
    <cellStyle name="Normal 6 4 3 2 3" xfId="560" xr:uid="{00000000-0005-0000-0000-00001A3B0000}"/>
    <cellStyle name="Normal 6 4 3 2 3 2" xfId="2373" xr:uid="{00000000-0005-0000-0000-00001B3B0000}"/>
    <cellStyle name="Normal 6 4 3 2 3 2 2" xfId="8155" xr:uid="{00000000-0005-0000-0000-00001C3B0000}"/>
    <cellStyle name="Normal 6 4 3 2 3 2 2 2" xfId="16828" xr:uid="{00000000-0005-0000-0000-00001D3B0000}"/>
    <cellStyle name="Normal 6 4 3 2 3 2 2 2 2" xfId="34181" xr:uid="{00000000-0005-0000-0000-00001E3B0000}"/>
    <cellStyle name="Normal 6 4 3 2 3 2 2 2 3" xfId="51527" xr:uid="{00000000-0005-0000-0000-00001F3B0000}"/>
    <cellStyle name="Normal 6 4 3 2 3 2 2 3" xfId="25508" xr:uid="{00000000-0005-0000-0000-0000203B0000}"/>
    <cellStyle name="Normal 6 4 3 2 3 2 2 4" xfId="42854" xr:uid="{00000000-0005-0000-0000-0000213B0000}"/>
    <cellStyle name="Normal 6 4 3 2 3 2 3" xfId="5656" xr:uid="{00000000-0005-0000-0000-0000223B0000}"/>
    <cellStyle name="Normal 6 4 3 2 3 2 3 2" xfId="14329" xr:uid="{00000000-0005-0000-0000-0000233B0000}"/>
    <cellStyle name="Normal 6 4 3 2 3 2 3 2 2" xfId="31682" xr:uid="{00000000-0005-0000-0000-0000243B0000}"/>
    <cellStyle name="Normal 6 4 3 2 3 2 3 2 3" xfId="49028" xr:uid="{00000000-0005-0000-0000-0000253B0000}"/>
    <cellStyle name="Normal 6 4 3 2 3 2 3 3" xfId="23009" xr:uid="{00000000-0005-0000-0000-0000263B0000}"/>
    <cellStyle name="Normal 6 4 3 2 3 2 3 4" xfId="40355" xr:uid="{00000000-0005-0000-0000-0000273B0000}"/>
    <cellStyle name="Normal 6 4 3 2 3 2 4" xfId="11046" xr:uid="{00000000-0005-0000-0000-0000283B0000}"/>
    <cellStyle name="Normal 6 4 3 2 3 2 4 2" xfId="28399" xr:uid="{00000000-0005-0000-0000-0000293B0000}"/>
    <cellStyle name="Normal 6 4 3 2 3 2 4 3" xfId="45745" xr:uid="{00000000-0005-0000-0000-00002A3B0000}"/>
    <cellStyle name="Normal 6 4 3 2 3 2 5" xfId="19726" xr:uid="{00000000-0005-0000-0000-00002B3B0000}"/>
    <cellStyle name="Normal 6 4 3 2 3 2 6" xfId="37072" xr:uid="{00000000-0005-0000-0000-00002C3B0000}"/>
    <cellStyle name="Normal 6 4 3 2 3 3" xfId="6342" xr:uid="{00000000-0005-0000-0000-00002D3B0000}"/>
    <cellStyle name="Normal 6 4 3 2 3 3 2" xfId="15015" xr:uid="{00000000-0005-0000-0000-00002E3B0000}"/>
    <cellStyle name="Normal 6 4 3 2 3 3 2 2" xfId="32368" xr:uid="{00000000-0005-0000-0000-00002F3B0000}"/>
    <cellStyle name="Normal 6 4 3 2 3 3 2 3" xfId="49714" xr:uid="{00000000-0005-0000-0000-0000303B0000}"/>
    <cellStyle name="Normal 6 4 3 2 3 3 3" xfId="23695" xr:uid="{00000000-0005-0000-0000-0000313B0000}"/>
    <cellStyle name="Normal 6 4 3 2 3 3 4" xfId="41041" xr:uid="{00000000-0005-0000-0000-0000323B0000}"/>
    <cellStyle name="Normal 6 4 3 2 3 4" xfId="4186" xr:uid="{00000000-0005-0000-0000-0000333B0000}"/>
    <cellStyle name="Normal 6 4 3 2 3 4 2" xfId="12859" xr:uid="{00000000-0005-0000-0000-0000343B0000}"/>
    <cellStyle name="Normal 6 4 3 2 3 4 2 2" xfId="30212" xr:uid="{00000000-0005-0000-0000-0000353B0000}"/>
    <cellStyle name="Normal 6 4 3 2 3 4 2 3" xfId="47558" xr:uid="{00000000-0005-0000-0000-0000363B0000}"/>
    <cellStyle name="Normal 6 4 3 2 3 4 3" xfId="21539" xr:uid="{00000000-0005-0000-0000-0000373B0000}"/>
    <cellStyle name="Normal 6 4 3 2 3 4 4" xfId="38885" xr:uid="{00000000-0005-0000-0000-0000383B0000}"/>
    <cellStyle name="Normal 6 4 3 2 3 5" xfId="9233" xr:uid="{00000000-0005-0000-0000-0000393B0000}"/>
    <cellStyle name="Normal 6 4 3 2 3 5 2" xfId="26586" xr:uid="{00000000-0005-0000-0000-00003A3B0000}"/>
    <cellStyle name="Normal 6 4 3 2 3 5 3" xfId="43932" xr:uid="{00000000-0005-0000-0000-00003B3B0000}"/>
    <cellStyle name="Normal 6 4 3 2 3 6" xfId="17913" xr:uid="{00000000-0005-0000-0000-00003C3B0000}"/>
    <cellStyle name="Normal 6 4 3 2 3 7" xfId="35259" xr:uid="{00000000-0005-0000-0000-00003D3B0000}"/>
    <cellStyle name="Normal 6 4 3 2 4" xfId="2128" xr:uid="{00000000-0005-0000-0000-00003E3B0000}"/>
    <cellStyle name="Normal 6 4 3 2 4 2" xfId="7910" xr:uid="{00000000-0005-0000-0000-00003F3B0000}"/>
    <cellStyle name="Normal 6 4 3 2 4 2 2" xfId="16583" xr:uid="{00000000-0005-0000-0000-0000403B0000}"/>
    <cellStyle name="Normal 6 4 3 2 4 2 2 2" xfId="33936" xr:uid="{00000000-0005-0000-0000-0000413B0000}"/>
    <cellStyle name="Normal 6 4 3 2 4 2 2 3" xfId="51282" xr:uid="{00000000-0005-0000-0000-0000423B0000}"/>
    <cellStyle name="Normal 6 4 3 2 4 2 3" xfId="25263" xr:uid="{00000000-0005-0000-0000-0000433B0000}"/>
    <cellStyle name="Normal 6 4 3 2 4 2 4" xfId="42609" xr:uid="{00000000-0005-0000-0000-0000443B0000}"/>
    <cellStyle name="Normal 6 4 3 2 4 3" xfId="3941" xr:uid="{00000000-0005-0000-0000-0000453B0000}"/>
    <cellStyle name="Normal 6 4 3 2 4 3 2" xfId="12614" xr:uid="{00000000-0005-0000-0000-0000463B0000}"/>
    <cellStyle name="Normal 6 4 3 2 4 3 2 2" xfId="29967" xr:uid="{00000000-0005-0000-0000-0000473B0000}"/>
    <cellStyle name="Normal 6 4 3 2 4 3 2 3" xfId="47313" xr:uid="{00000000-0005-0000-0000-0000483B0000}"/>
    <cellStyle name="Normal 6 4 3 2 4 3 3" xfId="21294" xr:uid="{00000000-0005-0000-0000-0000493B0000}"/>
    <cellStyle name="Normal 6 4 3 2 4 3 4" xfId="38640" xr:uid="{00000000-0005-0000-0000-00004A3B0000}"/>
    <cellStyle name="Normal 6 4 3 2 4 4" xfId="10801" xr:uid="{00000000-0005-0000-0000-00004B3B0000}"/>
    <cellStyle name="Normal 6 4 3 2 4 4 2" xfId="28154" xr:uid="{00000000-0005-0000-0000-00004C3B0000}"/>
    <cellStyle name="Normal 6 4 3 2 4 4 3" xfId="45500" xr:uid="{00000000-0005-0000-0000-00004D3B0000}"/>
    <cellStyle name="Normal 6 4 3 2 4 5" xfId="19481" xr:uid="{00000000-0005-0000-0000-00004E3B0000}"/>
    <cellStyle name="Normal 6 4 3 2 4 6" xfId="36827" xr:uid="{00000000-0005-0000-0000-00004F3B0000}"/>
    <cellStyle name="Normal 6 4 3 2 5" xfId="1295" xr:uid="{00000000-0005-0000-0000-0000503B0000}"/>
    <cellStyle name="Normal 6 4 3 2 5 2" xfId="7077" xr:uid="{00000000-0005-0000-0000-0000513B0000}"/>
    <cellStyle name="Normal 6 4 3 2 5 2 2" xfId="15750" xr:uid="{00000000-0005-0000-0000-0000523B0000}"/>
    <cellStyle name="Normal 6 4 3 2 5 2 2 2" xfId="33103" xr:uid="{00000000-0005-0000-0000-0000533B0000}"/>
    <cellStyle name="Normal 6 4 3 2 5 2 2 3" xfId="50449" xr:uid="{00000000-0005-0000-0000-0000543B0000}"/>
    <cellStyle name="Normal 6 4 3 2 5 2 3" xfId="24430" xr:uid="{00000000-0005-0000-0000-0000553B0000}"/>
    <cellStyle name="Normal 6 4 3 2 5 2 4" xfId="41776" xr:uid="{00000000-0005-0000-0000-0000563B0000}"/>
    <cellStyle name="Normal 6 4 3 2 5 3" xfId="4921" xr:uid="{00000000-0005-0000-0000-0000573B0000}"/>
    <cellStyle name="Normal 6 4 3 2 5 3 2" xfId="13594" xr:uid="{00000000-0005-0000-0000-0000583B0000}"/>
    <cellStyle name="Normal 6 4 3 2 5 3 2 2" xfId="30947" xr:uid="{00000000-0005-0000-0000-0000593B0000}"/>
    <cellStyle name="Normal 6 4 3 2 5 3 2 3" xfId="48293" xr:uid="{00000000-0005-0000-0000-00005A3B0000}"/>
    <cellStyle name="Normal 6 4 3 2 5 3 3" xfId="22274" xr:uid="{00000000-0005-0000-0000-00005B3B0000}"/>
    <cellStyle name="Normal 6 4 3 2 5 3 4" xfId="39620" xr:uid="{00000000-0005-0000-0000-00005C3B0000}"/>
    <cellStyle name="Normal 6 4 3 2 5 4" xfId="9968" xr:uid="{00000000-0005-0000-0000-00005D3B0000}"/>
    <cellStyle name="Normal 6 4 3 2 5 4 2" xfId="27321" xr:uid="{00000000-0005-0000-0000-00005E3B0000}"/>
    <cellStyle name="Normal 6 4 3 2 5 4 3" xfId="44667" xr:uid="{00000000-0005-0000-0000-00005F3B0000}"/>
    <cellStyle name="Normal 6 4 3 2 5 5" xfId="18648" xr:uid="{00000000-0005-0000-0000-0000603B0000}"/>
    <cellStyle name="Normal 6 4 3 2 5 6" xfId="35994" xr:uid="{00000000-0005-0000-0000-0000613B0000}"/>
    <cellStyle name="Normal 6 4 3 2 6" xfId="6097" xr:uid="{00000000-0005-0000-0000-0000623B0000}"/>
    <cellStyle name="Normal 6 4 3 2 6 2" xfId="14770" xr:uid="{00000000-0005-0000-0000-0000633B0000}"/>
    <cellStyle name="Normal 6 4 3 2 6 2 2" xfId="32123" xr:uid="{00000000-0005-0000-0000-0000643B0000}"/>
    <cellStyle name="Normal 6 4 3 2 6 2 3" xfId="49469" xr:uid="{00000000-0005-0000-0000-0000653B0000}"/>
    <cellStyle name="Normal 6 4 3 2 6 3" xfId="23450" xr:uid="{00000000-0005-0000-0000-0000663B0000}"/>
    <cellStyle name="Normal 6 4 3 2 6 4" xfId="40796" xr:uid="{00000000-0005-0000-0000-0000673B0000}"/>
    <cellStyle name="Normal 6 4 3 2 7" xfId="3108" xr:uid="{00000000-0005-0000-0000-0000683B0000}"/>
    <cellStyle name="Normal 6 4 3 2 7 2" xfId="11781" xr:uid="{00000000-0005-0000-0000-0000693B0000}"/>
    <cellStyle name="Normal 6 4 3 2 7 2 2" xfId="29134" xr:uid="{00000000-0005-0000-0000-00006A3B0000}"/>
    <cellStyle name="Normal 6 4 3 2 7 2 3" xfId="46480" xr:uid="{00000000-0005-0000-0000-00006B3B0000}"/>
    <cellStyle name="Normal 6 4 3 2 7 3" xfId="20461" xr:uid="{00000000-0005-0000-0000-00006C3B0000}"/>
    <cellStyle name="Normal 6 4 3 2 7 4" xfId="37807" xr:uid="{00000000-0005-0000-0000-00006D3B0000}"/>
    <cellStyle name="Normal 6 4 3 2 8" xfId="8988" xr:uid="{00000000-0005-0000-0000-00006E3B0000}"/>
    <cellStyle name="Normal 6 4 3 2 8 2" xfId="26341" xr:uid="{00000000-0005-0000-0000-00006F3B0000}"/>
    <cellStyle name="Normal 6 4 3 2 8 3" xfId="43687" xr:uid="{00000000-0005-0000-0000-0000703B0000}"/>
    <cellStyle name="Normal 6 4 3 2 9" xfId="17668" xr:uid="{00000000-0005-0000-0000-0000713B0000}"/>
    <cellStyle name="Normal 6 4 3 3" xfId="217" xr:uid="{00000000-0005-0000-0000-0000723B0000}"/>
    <cellStyle name="Normal 6 4 3 3 10" xfId="34916" xr:uid="{00000000-0005-0000-0000-0000733B0000}"/>
    <cellStyle name="Normal 6 4 3 3 2" xfId="952" xr:uid="{00000000-0005-0000-0000-0000743B0000}"/>
    <cellStyle name="Normal 6 4 3 3 2 2" xfId="2765" xr:uid="{00000000-0005-0000-0000-0000753B0000}"/>
    <cellStyle name="Normal 6 4 3 3 2 2 2" xfId="8547" xr:uid="{00000000-0005-0000-0000-0000763B0000}"/>
    <cellStyle name="Normal 6 4 3 3 2 2 2 2" xfId="17220" xr:uid="{00000000-0005-0000-0000-0000773B0000}"/>
    <cellStyle name="Normal 6 4 3 3 2 2 2 2 2" xfId="34573" xr:uid="{00000000-0005-0000-0000-0000783B0000}"/>
    <cellStyle name="Normal 6 4 3 3 2 2 2 2 3" xfId="51919" xr:uid="{00000000-0005-0000-0000-0000793B0000}"/>
    <cellStyle name="Normal 6 4 3 3 2 2 2 3" xfId="25900" xr:uid="{00000000-0005-0000-0000-00007A3B0000}"/>
    <cellStyle name="Normal 6 4 3 3 2 2 2 4" xfId="43246" xr:uid="{00000000-0005-0000-0000-00007B3B0000}"/>
    <cellStyle name="Normal 6 4 3 3 2 2 3" xfId="4578" xr:uid="{00000000-0005-0000-0000-00007C3B0000}"/>
    <cellStyle name="Normal 6 4 3 3 2 2 3 2" xfId="13251" xr:uid="{00000000-0005-0000-0000-00007D3B0000}"/>
    <cellStyle name="Normal 6 4 3 3 2 2 3 2 2" xfId="30604" xr:uid="{00000000-0005-0000-0000-00007E3B0000}"/>
    <cellStyle name="Normal 6 4 3 3 2 2 3 2 3" xfId="47950" xr:uid="{00000000-0005-0000-0000-00007F3B0000}"/>
    <cellStyle name="Normal 6 4 3 3 2 2 3 3" xfId="21931" xr:uid="{00000000-0005-0000-0000-0000803B0000}"/>
    <cellStyle name="Normal 6 4 3 3 2 2 3 4" xfId="39277" xr:uid="{00000000-0005-0000-0000-0000813B0000}"/>
    <cellStyle name="Normal 6 4 3 3 2 2 4" xfId="11438" xr:uid="{00000000-0005-0000-0000-0000823B0000}"/>
    <cellStyle name="Normal 6 4 3 3 2 2 4 2" xfId="28791" xr:uid="{00000000-0005-0000-0000-0000833B0000}"/>
    <cellStyle name="Normal 6 4 3 3 2 2 4 3" xfId="46137" xr:uid="{00000000-0005-0000-0000-0000843B0000}"/>
    <cellStyle name="Normal 6 4 3 3 2 2 5" xfId="20118" xr:uid="{00000000-0005-0000-0000-0000853B0000}"/>
    <cellStyle name="Normal 6 4 3 3 2 2 6" xfId="37464" xr:uid="{00000000-0005-0000-0000-0000863B0000}"/>
    <cellStyle name="Normal 6 4 3 3 2 3" xfId="1687" xr:uid="{00000000-0005-0000-0000-0000873B0000}"/>
    <cellStyle name="Normal 6 4 3 3 2 3 2" xfId="7469" xr:uid="{00000000-0005-0000-0000-0000883B0000}"/>
    <cellStyle name="Normal 6 4 3 3 2 3 2 2" xfId="16142" xr:uid="{00000000-0005-0000-0000-0000893B0000}"/>
    <cellStyle name="Normal 6 4 3 3 2 3 2 2 2" xfId="33495" xr:uid="{00000000-0005-0000-0000-00008A3B0000}"/>
    <cellStyle name="Normal 6 4 3 3 2 3 2 2 3" xfId="50841" xr:uid="{00000000-0005-0000-0000-00008B3B0000}"/>
    <cellStyle name="Normal 6 4 3 3 2 3 2 3" xfId="24822" xr:uid="{00000000-0005-0000-0000-00008C3B0000}"/>
    <cellStyle name="Normal 6 4 3 3 2 3 2 4" xfId="42168" xr:uid="{00000000-0005-0000-0000-00008D3B0000}"/>
    <cellStyle name="Normal 6 4 3 3 2 3 3" xfId="5313" xr:uid="{00000000-0005-0000-0000-00008E3B0000}"/>
    <cellStyle name="Normal 6 4 3 3 2 3 3 2" xfId="13986" xr:uid="{00000000-0005-0000-0000-00008F3B0000}"/>
    <cellStyle name="Normal 6 4 3 3 2 3 3 2 2" xfId="31339" xr:uid="{00000000-0005-0000-0000-0000903B0000}"/>
    <cellStyle name="Normal 6 4 3 3 2 3 3 2 3" xfId="48685" xr:uid="{00000000-0005-0000-0000-0000913B0000}"/>
    <cellStyle name="Normal 6 4 3 3 2 3 3 3" xfId="22666" xr:uid="{00000000-0005-0000-0000-0000923B0000}"/>
    <cellStyle name="Normal 6 4 3 3 2 3 3 4" xfId="40012" xr:uid="{00000000-0005-0000-0000-0000933B0000}"/>
    <cellStyle name="Normal 6 4 3 3 2 3 4" xfId="10360" xr:uid="{00000000-0005-0000-0000-0000943B0000}"/>
    <cellStyle name="Normal 6 4 3 3 2 3 4 2" xfId="27713" xr:uid="{00000000-0005-0000-0000-0000953B0000}"/>
    <cellStyle name="Normal 6 4 3 3 2 3 4 3" xfId="45059" xr:uid="{00000000-0005-0000-0000-0000963B0000}"/>
    <cellStyle name="Normal 6 4 3 3 2 3 5" xfId="19040" xr:uid="{00000000-0005-0000-0000-0000973B0000}"/>
    <cellStyle name="Normal 6 4 3 3 2 3 6" xfId="36386" xr:uid="{00000000-0005-0000-0000-0000983B0000}"/>
    <cellStyle name="Normal 6 4 3 3 2 4" xfId="6734" xr:uid="{00000000-0005-0000-0000-0000993B0000}"/>
    <cellStyle name="Normal 6 4 3 3 2 4 2" xfId="15407" xr:uid="{00000000-0005-0000-0000-00009A3B0000}"/>
    <cellStyle name="Normal 6 4 3 3 2 4 2 2" xfId="32760" xr:uid="{00000000-0005-0000-0000-00009B3B0000}"/>
    <cellStyle name="Normal 6 4 3 3 2 4 2 3" xfId="50106" xr:uid="{00000000-0005-0000-0000-00009C3B0000}"/>
    <cellStyle name="Normal 6 4 3 3 2 4 3" xfId="24087" xr:uid="{00000000-0005-0000-0000-00009D3B0000}"/>
    <cellStyle name="Normal 6 4 3 3 2 4 4" xfId="41433" xr:uid="{00000000-0005-0000-0000-00009E3B0000}"/>
    <cellStyle name="Normal 6 4 3 3 2 5" xfId="3500" xr:uid="{00000000-0005-0000-0000-00009F3B0000}"/>
    <cellStyle name="Normal 6 4 3 3 2 5 2" xfId="12173" xr:uid="{00000000-0005-0000-0000-0000A03B0000}"/>
    <cellStyle name="Normal 6 4 3 3 2 5 2 2" xfId="29526" xr:uid="{00000000-0005-0000-0000-0000A13B0000}"/>
    <cellStyle name="Normal 6 4 3 3 2 5 2 3" xfId="46872" xr:uid="{00000000-0005-0000-0000-0000A23B0000}"/>
    <cellStyle name="Normal 6 4 3 3 2 5 3" xfId="20853" xr:uid="{00000000-0005-0000-0000-0000A33B0000}"/>
    <cellStyle name="Normal 6 4 3 3 2 5 4" xfId="38199" xr:uid="{00000000-0005-0000-0000-0000A43B0000}"/>
    <cellStyle name="Normal 6 4 3 3 2 6" xfId="9625" xr:uid="{00000000-0005-0000-0000-0000A53B0000}"/>
    <cellStyle name="Normal 6 4 3 3 2 6 2" xfId="26978" xr:uid="{00000000-0005-0000-0000-0000A63B0000}"/>
    <cellStyle name="Normal 6 4 3 3 2 6 3" xfId="44324" xr:uid="{00000000-0005-0000-0000-0000A73B0000}"/>
    <cellStyle name="Normal 6 4 3 3 2 7" xfId="18305" xr:uid="{00000000-0005-0000-0000-0000A83B0000}"/>
    <cellStyle name="Normal 6 4 3 3 2 8" xfId="35651" xr:uid="{00000000-0005-0000-0000-0000A93B0000}"/>
    <cellStyle name="Normal 6 4 3 3 3" xfId="707" xr:uid="{00000000-0005-0000-0000-0000AA3B0000}"/>
    <cellStyle name="Normal 6 4 3 3 3 2" xfId="2520" xr:uid="{00000000-0005-0000-0000-0000AB3B0000}"/>
    <cellStyle name="Normal 6 4 3 3 3 2 2" xfId="8302" xr:uid="{00000000-0005-0000-0000-0000AC3B0000}"/>
    <cellStyle name="Normal 6 4 3 3 3 2 2 2" xfId="16975" xr:uid="{00000000-0005-0000-0000-0000AD3B0000}"/>
    <cellStyle name="Normal 6 4 3 3 3 2 2 2 2" xfId="34328" xr:uid="{00000000-0005-0000-0000-0000AE3B0000}"/>
    <cellStyle name="Normal 6 4 3 3 3 2 2 2 3" xfId="51674" xr:uid="{00000000-0005-0000-0000-0000AF3B0000}"/>
    <cellStyle name="Normal 6 4 3 3 3 2 2 3" xfId="25655" xr:uid="{00000000-0005-0000-0000-0000B03B0000}"/>
    <cellStyle name="Normal 6 4 3 3 3 2 2 4" xfId="43001" xr:uid="{00000000-0005-0000-0000-0000B13B0000}"/>
    <cellStyle name="Normal 6 4 3 3 3 2 3" xfId="5754" xr:uid="{00000000-0005-0000-0000-0000B23B0000}"/>
    <cellStyle name="Normal 6 4 3 3 3 2 3 2" xfId="14427" xr:uid="{00000000-0005-0000-0000-0000B33B0000}"/>
    <cellStyle name="Normal 6 4 3 3 3 2 3 2 2" xfId="31780" xr:uid="{00000000-0005-0000-0000-0000B43B0000}"/>
    <cellStyle name="Normal 6 4 3 3 3 2 3 2 3" xfId="49126" xr:uid="{00000000-0005-0000-0000-0000B53B0000}"/>
    <cellStyle name="Normal 6 4 3 3 3 2 3 3" xfId="23107" xr:uid="{00000000-0005-0000-0000-0000B63B0000}"/>
    <cellStyle name="Normal 6 4 3 3 3 2 3 4" xfId="40453" xr:uid="{00000000-0005-0000-0000-0000B73B0000}"/>
    <cellStyle name="Normal 6 4 3 3 3 2 4" xfId="11193" xr:uid="{00000000-0005-0000-0000-0000B83B0000}"/>
    <cellStyle name="Normal 6 4 3 3 3 2 4 2" xfId="28546" xr:uid="{00000000-0005-0000-0000-0000B93B0000}"/>
    <cellStyle name="Normal 6 4 3 3 3 2 4 3" xfId="45892" xr:uid="{00000000-0005-0000-0000-0000BA3B0000}"/>
    <cellStyle name="Normal 6 4 3 3 3 2 5" xfId="19873" xr:uid="{00000000-0005-0000-0000-0000BB3B0000}"/>
    <cellStyle name="Normal 6 4 3 3 3 2 6" xfId="37219" xr:uid="{00000000-0005-0000-0000-0000BC3B0000}"/>
    <cellStyle name="Normal 6 4 3 3 3 3" xfId="6489" xr:uid="{00000000-0005-0000-0000-0000BD3B0000}"/>
    <cellStyle name="Normal 6 4 3 3 3 3 2" xfId="15162" xr:uid="{00000000-0005-0000-0000-0000BE3B0000}"/>
    <cellStyle name="Normal 6 4 3 3 3 3 2 2" xfId="32515" xr:uid="{00000000-0005-0000-0000-0000BF3B0000}"/>
    <cellStyle name="Normal 6 4 3 3 3 3 2 3" xfId="49861" xr:uid="{00000000-0005-0000-0000-0000C03B0000}"/>
    <cellStyle name="Normal 6 4 3 3 3 3 3" xfId="23842" xr:uid="{00000000-0005-0000-0000-0000C13B0000}"/>
    <cellStyle name="Normal 6 4 3 3 3 3 4" xfId="41188" xr:uid="{00000000-0005-0000-0000-0000C23B0000}"/>
    <cellStyle name="Normal 6 4 3 3 3 4" xfId="4333" xr:uid="{00000000-0005-0000-0000-0000C33B0000}"/>
    <cellStyle name="Normal 6 4 3 3 3 4 2" xfId="13006" xr:uid="{00000000-0005-0000-0000-0000C43B0000}"/>
    <cellStyle name="Normal 6 4 3 3 3 4 2 2" xfId="30359" xr:uid="{00000000-0005-0000-0000-0000C53B0000}"/>
    <cellStyle name="Normal 6 4 3 3 3 4 2 3" xfId="47705" xr:uid="{00000000-0005-0000-0000-0000C63B0000}"/>
    <cellStyle name="Normal 6 4 3 3 3 4 3" xfId="21686" xr:uid="{00000000-0005-0000-0000-0000C73B0000}"/>
    <cellStyle name="Normal 6 4 3 3 3 4 4" xfId="39032" xr:uid="{00000000-0005-0000-0000-0000C83B0000}"/>
    <cellStyle name="Normal 6 4 3 3 3 5" xfId="9380" xr:uid="{00000000-0005-0000-0000-0000C93B0000}"/>
    <cellStyle name="Normal 6 4 3 3 3 5 2" xfId="26733" xr:uid="{00000000-0005-0000-0000-0000CA3B0000}"/>
    <cellStyle name="Normal 6 4 3 3 3 5 3" xfId="44079" xr:uid="{00000000-0005-0000-0000-0000CB3B0000}"/>
    <cellStyle name="Normal 6 4 3 3 3 6" xfId="18060" xr:uid="{00000000-0005-0000-0000-0000CC3B0000}"/>
    <cellStyle name="Normal 6 4 3 3 3 7" xfId="35406" xr:uid="{00000000-0005-0000-0000-0000CD3B0000}"/>
    <cellStyle name="Normal 6 4 3 3 4" xfId="2030" xr:uid="{00000000-0005-0000-0000-0000CE3B0000}"/>
    <cellStyle name="Normal 6 4 3 3 4 2" xfId="7812" xr:uid="{00000000-0005-0000-0000-0000CF3B0000}"/>
    <cellStyle name="Normal 6 4 3 3 4 2 2" xfId="16485" xr:uid="{00000000-0005-0000-0000-0000D03B0000}"/>
    <cellStyle name="Normal 6 4 3 3 4 2 2 2" xfId="33838" xr:uid="{00000000-0005-0000-0000-0000D13B0000}"/>
    <cellStyle name="Normal 6 4 3 3 4 2 2 3" xfId="51184" xr:uid="{00000000-0005-0000-0000-0000D23B0000}"/>
    <cellStyle name="Normal 6 4 3 3 4 2 3" xfId="25165" xr:uid="{00000000-0005-0000-0000-0000D33B0000}"/>
    <cellStyle name="Normal 6 4 3 3 4 2 4" xfId="42511" xr:uid="{00000000-0005-0000-0000-0000D43B0000}"/>
    <cellStyle name="Normal 6 4 3 3 4 3" xfId="3843" xr:uid="{00000000-0005-0000-0000-0000D53B0000}"/>
    <cellStyle name="Normal 6 4 3 3 4 3 2" xfId="12516" xr:uid="{00000000-0005-0000-0000-0000D63B0000}"/>
    <cellStyle name="Normal 6 4 3 3 4 3 2 2" xfId="29869" xr:uid="{00000000-0005-0000-0000-0000D73B0000}"/>
    <cellStyle name="Normal 6 4 3 3 4 3 2 3" xfId="47215" xr:uid="{00000000-0005-0000-0000-0000D83B0000}"/>
    <cellStyle name="Normal 6 4 3 3 4 3 3" xfId="21196" xr:uid="{00000000-0005-0000-0000-0000D93B0000}"/>
    <cellStyle name="Normal 6 4 3 3 4 3 4" xfId="38542" xr:uid="{00000000-0005-0000-0000-0000DA3B0000}"/>
    <cellStyle name="Normal 6 4 3 3 4 4" xfId="10703" xr:uid="{00000000-0005-0000-0000-0000DB3B0000}"/>
    <cellStyle name="Normal 6 4 3 3 4 4 2" xfId="28056" xr:uid="{00000000-0005-0000-0000-0000DC3B0000}"/>
    <cellStyle name="Normal 6 4 3 3 4 4 3" xfId="45402" xr:uid="{00000000-0005-0000-0000-0000DD3B0000}"/>
    <cellStyle name="Normal 6 4 3 3 4 5" xfId="19383" xr:uid="{00000000-0005-0000-0000-0000DE3B0000}"/>
    <cellStyle name="Normal 6 4 3 3 4 6" xfId="36729" xr:uid="{00000000-0005-0000-0000-0000DF3B0000}"/>
    <cellStyle name="Normal 6 4 3 3 5" xfId="1442" xr:uid="{00000000-0005-0000-0000-0000E03B0000}"/>
    <cellStyle name="Normal 6 4 3 3 5 2" xfId="7224" xr:uid="{00000000-0005-0000-0000-0000E13B0000}"/>
    <cellStyle name="Normal 6 4 3 3 5 2 2" xfId="15897" xr:uid="{00000000-0005-0000-0000-0000E23B0000}"/>
    <cellStyle name="Normal 6 4 3 3 5 2 2 2" xfId="33250" xr:uid="{00000000-0005-0000-0000-0000E33B0000}"/>
    <cellStyle name="Normal 6 4 3 3 5 2 2 3" xfId="50596" xr:uid="{00000000-0005-0000-0000-0000E43B0000}"/>
    <cellStyle name="Normal 6 4 3 3 5 2 3" xfId="24577" xr:uid="{00000000-0005-0000-0000-0000E53B0000}"/>
    <cellStyle name="Normal 6 4 3 3 5 2 4" xfId="41923" xr:uid="{00000000-0005-0000-0000-0000E63B0000}"/>
    <cellStyle name="Normal 6 4 3 3 5 3" xfId="5068" xr:uid="{00000000-0005-0000-0000-0000E73B0000}"/>
    <cellStyle name="Normal 6 4 3 3 5 3 2" xfId="13741" xr:uid="{00000000-0005-0000-0000-0000E83B0000}"/>
    <cellStyle name="Normal 6 4 3 3 5 3 2 2" xfId="31094" xr:uid="{00000000-0005-0000-0000-0000E93B0000}"/>
    <cellStyle name="Normal 6 4 3 3 5 3 2 3" xfId="48440" xr:uid="{00000000-0005-0000-0000-0000EA3B0000}"/>
    <cellStyle name="Normal 6 4 3 3 5 3 3" xfId="22421" xr:uid="{00000000-0005-0000-0000-0000EB3B0000}"/>
    <cellStyle name="Normal 6 4 3 3 5 3 4" xfId="39767" xr:uid="{00000000-0005-0000-0000-0000EC3B0000}"/>
    <cellStyle name="Normal 6 4 3 3 5 4" xfId="10115" xr:uid="{00000000-0005-0000-0000-0000ED3B0000}"/>
    <cellStyle name="Normal 6 4 3 3 5 4 2" xfId="27468" xr:uid="{00000000-0005-0000-0000-0000EE3B0000}"/>
    <cellStyle name="Normal 6 4 3 3 5 4 3" xfId="44814" xr:uid="{00000000-0005-0000-0000-0000EF3B0000}"/>
    <cellStyle name="Normal 6 4 3 3 5 5" xfId="18795" xr:uid="{00000000-0005-0000-0000-0000F03B0000}"/>
    <cellStyle name="Normal 6 4 3 3 5 6" xfId="36141" xr:uid="{00000000-0005-0000-0000-0000F13B0000}"/>
    <cellStyle name="Normal 6 4 3 3 6" xfId="5999" xr:uid="{00000000-0005-0000-0000-0000F23B0000}"/>
    <cellStyle name="Normal 6 4 3 3 6 2" xfId="14672" xr:uid="{00000000-0005-0000-0000-0000F33B0000}"/>
    <cellStyle name="Normal 6 4 3 3 6 2 2" xfId="32025" xr:uid="{00000000-0005-0000-0000-0000F43B0000}"/>
    <cellStyle name="Normal 6 4 3 3 6 2 3" xfId="49371" xr:uid="{00000000-0005-0000-0000-0000F53B0000}"/>
    <cellStyle name="Normal 6 4 3 3 6 3" xfId="23352" xr:uid="{00000000-0005-0000-0000-0000F63B0000}"/>
    <cellStyle name="Normal 6 4 3 3 6 4" xfId="40698" xr:uid="{00000000-0005-0000-0000-0000F73B0000}"/>
    <cellStyle name="Normal 6 4 3 3 7" xfId="3255" xr:uid="{00000000-0005-0000-0000-0000F83B0000}"/>
    <cellStyle name="Normal 6 4 3 3 7 2" xfId="11928" xr:uid="{00000000-0005-0000-0000-0000F93B0000}"/>
    <cellStyle name="Normal 6 4 3 3 7 2 2" xfId="29281" xr:uid="{00000000-0005-0000-0000-0000FA3B0000}"/>
    <cellStyle name="Normal 6 4 3 3 7 2 3" xfId="46627" xr:uid="{00000000-0005-0000-0000-0000FB3B0000}"/>
    <cellStyle name="Normal 6 4 3 3 7 3" xfId="20608" xr:uid="{00000000-0005-0000-0000-0000FC3B0000}"/>
    <cellStyle name="Normal 6 4 3 3 7 4" xfId="37954" xr:uid="{00000000-0005-0000-0000-0000FD3B0000}"/>
    <cellStyle name="Normal 6 4 3 3 8" xfId="8890" xr:uid="{00000000-0005-0000-0000-0000FE3B0000}"/>
    <cellStyle name="Normal 6 4 3 3 8 2" xfId="26243" xr:uid="{00000000-0005-0000-0000-0000FF3B0000}"/>
    <cellStyle name="Normal 6 4 3 3 8 3" xfId="43589" xr:uid="{00000000-0005-0000-0000-0000003C0000}"/>
    <cellStyle name="Normal 6 4 3 3 9" xfId="17570" xr:uid="{00000000-0005-0000-0000-0000013C0000}"/>
    <cellStyle name="Normal 6 4 3 4" xfId="805" xr:uid="{00000000-0005-0000-0000-0000023C0000}"/>
    <cellStyle name="Normal 6 4 3 4 2" xfId="2618" xr:uid="{00000000-0005-0000-0000-0000033C0000}"/>
    <cellStyle name="Normal 6 4 3 4 2 2" xfId="8400" xr:uid="{00000000-0005-0000-0000-0000043C0000}"/>
    <cellStyle name="Normal 6 4 3 4 2 2 2" xfId="17073" xr:uid="{00000000-0005-0000-0000-0000053C0000}"/>
    <cellStyle name="Normal 6 4 3 4 2 2 2 2" xfId="34426" xr:uid="{00000000-0005-0000-0000-0000063C0000}"/>
    <cellStyle name="Normal 6 4 3 4 2 2 2 3" xfId="51772" xr:uid="{00000000-0005-0000-0000-0000073C0000}"/>
    <cellStyle name="Normal 6 4 3 4 2 2 3" xfId="25753" xr:uid="{00000000-0005-0000-0000-0000083C0000}"/>
    <cellStyle name="Normal 6 4 3 4 2 2 4" xfId="43099" xr:uid="{00000000-0005-0000-0000-0000093C0000}"/>
    <cellStyle name="Normal 6 4 3 4 2 3" xfId="4431" xr:uid="{00000000-0005-0000-0000-00000A3C0000}"/>
    <cellStyle name="Normal 6 4 3 4 2 3 2" xfId="13104" xr:uid="{00000000-0005-0000-0000-00000B3C0000}"/>
    <cellStyle name="Normal 6 4 3 4 2 3 2 2" xfId="30457" xr:uid="{00000000-0005-0000-0000-00000C3C0000}"/>
    <cellStyle name="Normal 6 4 3 4 2 3 2 3" xfId="47803" xr:uid="{00000000-0005-0000-0000-00000D3C0000}"/>
    <cellStyle name="Normal 6 4 3 4 2 3 3" xfId="21784" xr:uid="{00000000-0005-0000-0000-00000E3C0000}"/>
    <cellStyle name="Normal 6 4 3 4 2 3 4" xfId="39130" xr:uid="{00000000-0005-0000-0000-00000F3C0000}"/>
    <cellStyle name="Normal 6 4 3 4 2 4" xfId="11291" xr:uid="{00000000-0005-0000-0000-0000103C0000}"/>
    <cellStyle name="Normal 6 4 3 4 2 4 2" xfId="28644" xr:uid="{00000000-0005-0000-0000-0000113C0000}"/>
    <cellStyle name="Normal 6 4 3 4 2 4 3" xfId="45990" xr:uid="{00000000-0005-0000-0000-0000123C0000}"/>
    <cellStyle name="Normal 6 4 3 4 2 5" xfId="19971" xr:uid="{00000000-0005-0000-0000-0000133C0000}"/>
    <cellStyle name="Normal 6 4 3 4 2 6" xfId="37317" xr:uid="{00000000-0005-0000-0000-0000143C0000}"/>
    <cellStyle name="Normal 6 4 3 4 3" xfId="1540" xr:uid="{00000000-0005-0000-0000-0000153C0000}"/>
    <cellStyle name="Normal 6 4 3 4 3 2" xfId="7322" xr:uid="{00000000-0005-0000-0000-0000163C0000}"/>
    <cellStyle name="Normal 6 4 3 4 3 2 2" xfId="15995" xr:uid="{00000000-0005-0000-0000-0000173C0000}"/>
    <cellStyle name="Normal 6 4 3 4 3 2 2 2" xfId="33348" xr:uid="{00000000-0005-0000-0000-0000183C0000}"/>
    <cellStyle name="Normal 6 4 3 4 3 2 2 3" xfId="50694" xr:uid="{00000000-0005-0000-0000-0000193C0000}"/>
    <cellStyle name="Normal 6 4 3 4 3 2 3" xfId="24675" xr:uid="{00000000-0005-0000-0000-00001A3C0000}"/>
    <cellStyle name="Normal 6 4 3 4 3 2 4" xfId="42021" xr:uid="{00000000-0005-0000-0000-00001B3C0000}"/>
    <cellStyle name="Normal 6 4 3 4 3 3" xfId="5166" xr:uid="{00000000-0005-0000-0000-00001C3C0000}"/>
    <cellStyle name="Normal 6 4 3 4 3 3 2" xfId="13839" xr:uid="{00000000-0005-0000-0000-00001D3C0000}"/>
    <cellStyle name="Normal 6 4 3 4 3 3 2 2" xfId="31192" xr:uid="{00000000-0005-0000-0000-00001E3C0000}"/>
    <cellStyle name="Normal 6 4 3 4 3 3 2 3" xfId="48538" xr:uid="{00000000-0005-0000-0000-00001F3C0000}"/>
    <cellStyle name="Normal 6 4 3 4 3 3 3" xfId="22519" xr:uid="{00000000-0005-0000-0000-0000203C0000}"/>
    <cellStyle name="Normal 6 4 3 4 3 3 4" xfId="39865" xr:uid="{00000000-0005-0000-0000-0000213C0000}"/>
    <cellStyle name="Normal 6 4 3 4 3 4" xfId="10213" xr:uid="{00000000-0005-0000-0000-0000223C0000}"/>
    <cellStyle name="Normal 6 4 3 4 3 4 2" xfId="27566" xr:uid="{00000000-0005-0000-0000-0000233C0000}"/>
    <cellStyle name="Normal 6 4 3 4 3 4 3" xfId="44912" xr:uid="{00000000-0005-0000-0000-0000243C0000}"/>
    <cellStyle name="Normal 6 4 3 4 3 5" xfId="18893" xr:uid="{00000000-0005-0000-0000-0000253C0000}"/>
    <cellStyle name="Normal 6 4 3 4 3 6" xfId="36239" xr:uid="{00000000-0005-0000-0000-0000263C0000}"/>
    <cellStyle name="Normal 6 4 3 4 4" xfId="6587" xr:uid="{00000000-0005-0000-0000-0000273C0000}"/>
    <cellStyle name="Normal 6 4 3 4 4 2" xfId="15260" xr:uid="{00000000-0005-0000-0000-0000283C0000}"/>
    <cellStyle name="Normal 6 4 3 4 4 2 2" xfId="32613" xr:uid="{00000000-0005-0000-0000-0000293C0000}"/>
    <cellStyle name="Normal 6 4 3 4 4 2 3" xfId="49959" xr:uid="{00000000-0005-0000-0000-00002A3C0000}"/>
    <cellStyle name="Normal 6 4 3 4 4 3" xfId="23940" xr:uid="{00000000-0005-0000-0000-00002B3C0000}"/>
    <cellStyle name="Normal 6 4 3 4 4 4" xfId="41286" xr:uid="{00000000-0005-0000-0000-00002C3C0000}"/>
    <cellStyle name="Normal 6 4 3 4 5" xfId="3353" xr:uid="{00000000-0005-0000-0000-00002D3C0000}"/>
    <cellStyle name="Normal 6 4 3 4 5 2" xfId="12026" xr:uid="{00000000-0005-0000-0000-00002E3C0000}"/>
    <cellStyle name="Normal 6 4 3 4 5 2 2" xfId="29379" xr:uid="{00000000-0005-0000-0000-00002F3C0000}"/>
    <cellStyle name="Normal 6 4 3 4 5 2 3" xfId="46725" xr:uid="{00000000-0005-0000-0000-0000303C0000}"/>
    <cellStyle name="Normal 6 4 3 4 5 3" xfId="20706" xr:uid="{00000000-0005-0000-0000-0000313C0000}"/>
    <cellStyle name="Normal 6 4 3 4 5 4" xfId="38052" xr:uid="{00000000-0005-0000-0000-0000323C0000}"/>
    <cellStyle name="Normal 6 4 3 4 6" xfId="9478" xr:uid="{00000000-0005-0000-0000-0000333C0000}"/>
    <cellStyle name="Normal 6 4 3 4 6 2" xfId="26831" xr:uid="{00000000-0005-0000-0000-0000343C0000}"/>
    <cellStyle name="Normal 6 4 3 4 6 3" xfId="44177" xr:uid="{00000000-0005-0000-0000-0000353C0000}"/>
    <cellStyle name="Normal 6 4 3 4 7" xfId="18158" xr:uid="{00000000-0005-0000-0000-0000363C0000}"/>
    <cellStyle name="Normal 6 4 3 4 8" xfId="35504" xr:uid="{00000000-0005-0000-0000-0000373C0000}"/>
    <cellStyle name="Normal 6 4 3 5" xfId="462" xr:uid="{00000000-0005-0000-0000-0000383C0000}"/>
    <cellStyle name="Normal 6 4 3 5 2" xfId="2275" xr:uid="{00000000-0005-0000-0000-0000393C0000}"/>
    <cellStyle name="Normal 6 4 3 5 2 2" xfId="8057" xr:uid="{00000000-0005-0000-0000-00003A3C0000}"/>
    <cellStyle name="Normal 6 4 3 5 2 2 2" xfId="16730" xr:uid="{00000000-0005-0000-0000-00003B3C0000}"/>
    <cellStyle name="Normal 6 4 3 5 2 2 2 2" xfId="34083" xr:uid="{00000000-0005-0000-0000-00003C3C0000}"/>
    <cellStyle name="Normal 6 4 3 5 2 2 2 3" xfId="51429" xr:uid="{00000000-0005-0000-0000-00003D3C0000}"/>
    <cellStyle name="Normal 6 4 3 5 2 2 3" xfId="25410" xr:uid="{00000000-0005-0000-0000-00003E3C0000}"/>
    <cellStyle name="Normal 6 4 3 5 2 2 4" xfId="42756" xr:uid="{00000000-0005-0000-0000-00003F3C0000}"/>
    <cellStyle name="Normal 6 4 3 5 2 3" xfId="5558" xr:uid="{00000000-0005-0000-0000-0000403C0000}"/>
    <cellStyle name="Normal 6 4 3 5 2 3 2" xfId="14231" xr:uid="{00000000-0005-0000-0000-0000413C0000}"/>
    <cellStyle name="Normal 6 4 3 5 2 3 2 2" xfId="31584" xr:uid="{00000000-0005-0000-0000-0000423C0000}"/>
    <cellStyle name="Normal 6 4 3 5 2 3 2 3" xfId="48930" xr:uid="{00000000-0005-0000-0000-0000433C0000}"/>
    <cellStyle name="Normal 6 4 3 5 2 3 3" xfId="22911" xr:uid="{00000000-0005-0000-0000-0000443C0000}"/>
    <cellStyle name="Normal 6 4 3 5 2 3 4" xfId="40257" xr:uid="{00000000-0005-0000-0000-0000453C0000}"/>
    <cellStyle name="Normal 6 4 3 5 2 4" xfId="10948" xr:uid="{00000000-0005-0000-0000-0000463C0000}"/>
    <cellStyle name="Normal 6 4 3 5 2 4 2" xfId="28301" xr:uid="{00000000-0005-0000-0000-0000473C0000}"/>
    <cellStyle name="Normal 6 4 3 5 2 4 3" xfId="45647" xr:uid="{00000000-0005-0000-0000-0000483C0000}"/>
    <cellStyle name="Normal 6 4 3 5 2 5" xfId="19628" xr:uid="{00000000-0005-0000-0000-0000493C0000}"/>
    <cellStyle name="Normal 6 4 3 5 2 6" xfId="36974" xr:uid="{00000000-0005-0000-0000-00004A3C0000}"/>
    <cellStyle name="Normal 6 4 3 5 3" xfId="6244" xr:uid="{00000000-0005-0000-0000-00004B3C0000}"/>
    <cellStyle name="Normal 6 4 3 5 3 2" xfId="14917" xr:uid="{00000000-0005-0000-0000-00004C3C0000}"/>
    <cellStyle name="Normal 6 4 3 5 3 2 2" xfId="32270" xr:uid="{00000000-0005-0000-0000-00004D3C0000}"/>
    <cellStyle name="Normal 6 4 3 5 3 2 3" xfId="49616" xr:uid="{00000000-0005-0000-0000-00004E3C0000}"/>
    <cellStyle name="Normal 6 4 3 5 3 3" xfId="23597" xr:uid="{00000000-0005-0000-0000-00004F3C0000}"/>
    <cellStyle name="Normal 6 4 3 5 3 4" xfId="40943" xr:uid="{00000000-0005-0000-0000-0000503C0000}"/>
    <cellStyle name="Normal 6 4 3 5 4" xfId="4088" xr:uid="{00000000-0005-0000-0000-0000513C0000}"/>
    <cellStyle name="Normal 6 4 3 5 4 2" xfId="12761" xr:uid="{00000000-0005-0000-0000-0000523C0000}"/>
    <cellStyle name="Normal 6 4 3 5 4 2 2" xfId="30114" xr:uid="{00000000-0005-0000-0000-0000533C0000}"/>
    <cellStyle name="Normal 6 4 3 5 4 2 3" xfId="47460" xr:uid="{00000000-0005-0000-0000-0000543C0000}"/>
    <cellStyle name="Normal 6 4 3 5 4 3" xfId="21441" xr:uid="{00000000-0005-0000-0000-0000553C0000}"/>
    <cellStyle name="Normal 6 4 3 5 4 4" xfId="38787" xr:uid="{00000000-0005-0000-0000-0000563C0000}"/>
    <cellStyle name="Normal 6 4 3 5 5" xfId="9135" xr:uid="{00000000-0005-0000-0000-0000573C0000}"/>
    <cellStyle name="Normal 6 4 3 5 5 2" xfId="26488" xr:uid="{00000000-0005-0000-0000-0000583C0000}"/>
    <cellStyle name="Normal 6 4 3 5 5 3" xfId="43834" xr:uid="{00000000-0005-0000-0000-0000593C0000}"/>
    <cellStyle name="Normal 6 4 3 5 6" xfId="17815" xr:uid="{00000000-0005-0000-0000-00005A3C0000}"/>
    <cellStyle name="Normal 6 4 3 5 7" xfId="35161" xr:uid="{00000000-0005-0000-0000-00005B3C0000}"/>
    <cellStyle name="Normal 6 4 3 6" xfId="1883" xr:uid="{00000000-0005-0000-0000-00005C3C0000}"/>
    <cellStyle name="Normal 6 4 3 6 2" xfId="7665" xr:uid="{00000000-0005-0000-0000-00005D3C0000}"/>
    <cellStyle name="Normal 6 4 3 6 2 2" xfId="16338" xr:uid="{00000000-0005-0000-0000-00005E3C0000}"/>
    <cellStyle name="Normal 6 4 3 6 2 2 2" xfId="33691" xr:uid="{00000000-0005-0000-0000-00005F3C0000}"/>
    <cellStyle name="Normal 6 4 3 6 2 2 3" xfId="51037" xr:uid="{00000000-0005-0000-0000-0000603C0000}"/>
    <cellStyle name="Normal 6 4 3 6 2 3" xfId="25018" xr:uid="{00000000-0005-0000-0000-0000613C0000}"/>
    <cellStyle name="Normal 6 4 3 6 2 4" xfId="42364" xr:uid="{00000000-0005-0000-0000-0000623C0000}"/>
    <cellStyle name="Normal 6 4 3 6 3" xfId="3696" xr:uid="{00000000-0005-0000-0000-0000633C0000}"/>
    <cellStyle name="Normal 6 4 3 6 3 2" xfId="12369" xr:uid="{00000000-0005-0000-0000-0000643C0000}"/>
    <cellStyle name="Normal 6 4 3 6 3 2 2" xfId="29722" xr:uid="{00000000-0005-0000-0000-0000653C0000}"/>
    <cellStyle name="Normal 6 4 3 6 3 2 3" xfId="47068" xr:uid="{00000000-0005-0000-0000-0000663C0000}"/>
    <cellStyle name="Normal 6 4 3 6 3 3" xfId="21049" xr:uid="{00000000-0005-0000-0000-0000673C0000}"/>
    <cellStyle name="Normal 6 4 3 6 3 4" xfId="38395" xr:uid="{00000000-0005-0000-0000-0000683C0000}"/>
    <cellStyle name="Normal 6 4 3 6 4" xfId="10556" xr:uid="{00000000-0005-0000-0000-0000693C0000}"/>
    <cellStyle name="Normal 6 4 3 6 4 2" xfId="27909" xr:uid="{00000000-0005-0000-0000-00006A3C0000}"/>
    <cellStyle name="Normal 6 4 3 6 4 3" xfId="45255" xr:uid="{00000000-0005-0000-0000-00006B3C0000}"/>
    <cellStyle name="Normal 6 4 3 6 5" xfId="19236" xr:uid="{00000000-0005-0000-0000-00006C3C0000}"/>
    <cellStyle name="Normal 6 4 3 6 6" xfId="36582" xr:uid="{00000000-0005-0000-0000-00006D3C0000}"/>
    <cellStyle name="Normal 6 4 3 7" xfId="1197" xr:uid="{00000000-0005-0000-0000-00006E3C0000}"/>
    <cellStyle name="Normal 6 4 3 7 2" xfId="6979" xr:uid="{00000000-0005-0000-0000-00006F3C0000}"/>
    <cellStyle name="Normal 6 4 3 7 2 2" xfId="15652" xr:uid="{00000000-0005-0000-0000-0000703C0000}"/>
    <cellStyle name="Normal 6 4 3 7 2 2 2" xfId="33005" xr:uid="{00000000-0005-0000-0000-0000713C0000}"/>
    <cellStyle name="Normal 6 4 3 7 2 2 3" xfId="50351" xr:uid="{00000000-0005-0000-0000-0000723C0000}"/>
    <cellStyle name="Normal 6 4 3 7 2 3" xfId="24332" xr:uid="{00000000-0005-0000-0000-0000733C0000}"/>
    <cellStyle name="Normal 6 4 3 7 2 4" xfId="41678" xr:uid="{00000000-0005-0000-0000-0000743C0000}"/>
    <cellStyle name="Normal 6 4 3 7 3" xfId="4823" xr:uid="{00000000-0005-0000-0000-0000753C0000}"/>
    <cellStyle name="Normal 6 4 3 7 3 2" xfId="13496" xr:uid="{00000000-0005-0000-0000-0000763C0000}"/>
    <cellStyle name="Normal 6 4 3 7 3 2 2" xfId="30849" xr:uid="{00000000-0005-0000-0000-0000773C0000}"/>
    <cellStyle name="Normal 6 4 3 7 3 2 3" xfId="48195" xr:uid="{00000000-0005-0000-0000-0000783C0000}"/>
    <cellStyle name="Normal 6 4 3 7 3 3" xfId="22176" xr:uid="{00000000-0005-0000-0000-0000793C0000}"/>
    <cellStyle name="Normal 6 4 3 7 3 4" xfId="39522" xr:uid="{00000000-0005-0000-0000-00007A3C0000}"/>
    <cellStyle name="Normal 6 4 3 7 4" xfId="9870" xr:uid="{00000000-0005-0000-0000-00007B3C0000}"/>
    <cellStyle name="Normal 6 4 3 7 4 2" xfId="27223" xr:uid="{00000000-0005-0000-0000-00007C3C0000}"/>
    <cellStyle name="Normal 6 4 3 7 4 3" xfId="44569" xr:uid="{00000000-0005-0000-0000-00007D3C0000}"/>
    <cellStyle name="Normal 6 4 3 7 5" xfId="18550" xr:uid="{00000000-0005-0000-0000-00007E3C0000}"/>
    <cellStyle name="Normal 6 4 3 7 6" xfId="35896" xr:uid="{00000000-0005-0000-0000-00007F3C0000}"/>
    <cellStyle name="Normal 6 4 3 8" xfId="5852" xr:uid="{00000000-0005-0000-0000-0000803C0000}"/>
    <cellStyle name="Normal 6 4 3 8 2" xfId="14525" xr:uid="{00000000-0005-0000-0000-0000813C0000}"/>
    <cellStyle name="Normal 6 4 3 8 2 2" xfId="31878" xr:uid="{00000000-0005-0000-0000-0000823C0000}"/>
    <cellStyle name="Normal 6 4 3 8 2 3" xfId="49224" xr:uid="{00000000-0005-0000-0000-0000833C0000}"/>
    <cellStyle name="Normal 6 4 3 8 3" xfId="23205" xr:uid="{00000000-0005-0000-0000-0000843C0000}"/>
    <cellStyle name="Normal 6 4 3 8 4" xfId="40551" xr:uid="{00000000-0005-0000-0000-0000853C0000}"/>
    <cellStyle name="Normal 6 4 3 9" xfId="3010" xr:uid="{00000000-0005-0000-0000-0000863C0000}"/>
    <cellStyle name="Normal 6 4 3 9 2" xfId="11683" xr:uid="{00000000-0005-0000-0000-0000873C0000}"/>
    <cellStyle name="Normal 6 4 3 9 2 2" xfId="29036" xr:uid="{00000000-0005-0000-0000-0000883C0000}"/>
    <cellStyle name="Normal 6 4 3 9 2 3" xfId="46382" xr:uid="{00000000-0005-0000-0000-0000893C0000}"/>
    <cellStyle name="Normal 6 4 3 9 3" xfId="20363" xr:uid="{00000000-0005-0000-0000-00008A3C0000}"/>
    <cellStyle name="Normal 6 4 3 9 4" xfId="37709" xr:uid="{00000000-0005-0000-0000-00008B3C0000}"/>
    <cellStyle name="Normal 6 4 4" xfId="168" xr:uid="{00000000-0005-0000-0000-00008C3C0000}"/>
    <cellStyle name="Normal 6 4 4 10" xfId="17521" xr:uid="{00000000-0005-0000-0000-00008D3C0000}"/>
    <cellStyle name="Normal 6 4 4 11" xfId="34867" xr:uid="{00000000-0005-0000-0000-00008E3C0000}"/>
    <cellStyle name="Normal 6 4 4 2" xfId="658" xr:uid="{00000000-0005-0000-0000-00008F3C0000}"/>
    <cellStyle name="Normal 6 4 4 2 2" xfId="2471" xr:uid="{00000000-0005-0000-0000-0000903C0000}"/>
    <cellStyle name="Normal 6 4 4 2 2 2" xfId="8253" xr:uid="{00000000-0005-0000-0000-0000913C0000}"/>
    <cellStyle name="Normal 6 4 4 2 2 2 2" xfId="16926" xr:uid="{00000000-0005-0000-0000-0000923C0000}"/>
    <cellStyle name="Normal 6 4 4 2 2 2 2 2" xfId="34279" xr:uid="{00000000-0005-0000-0000-0000933C0000}"/>
    <cellStyle name="Normal 6 4 4 2 2 2 2 3" xfId="51625" xr:uid="{00000000-0005-0000-0000-0000943C0000}"/>
    <cellStyle name="Normal 6 4 4 2 2 2 3" xfId="25606" xr:uid="{00000000-0005-0000-0000-0000953C0000}"/>
    <cellStyle name="Normal 6 4 4 2 2 2 4" xfId="42952" xr:uid="{00000000-0005-0000-0000-0000963C0000}"/>
    <cellStyle name="Normal 6 4 4 2 2 3" xfId="4284" xr:uid="{00000000-0005-0000-0000-0000973C0000}"/>
    <cellStyle name="Normal 6 4 4 2 2 3 2" xfId="12957" xr:uid="{00000000-0005-0000-0000-0000983C0000}"/>
    <cellStyle name="Normal 6 4 4 2 2 3 2 2" xfId="30310" xr:uid="{00000000-0005-0000-0000-0000993C0000}"/>
    <cellStyle name="Normal 6 4 4 2 2 3 2 3" xfId="47656" xr:uid="{00000000-0005-0000-0000-00009A3C0000}"/>
    <cellStyle name="Normal 6 4 4 2 2 3 3" xfId="21637" xr:uid="{00000000-0005-0000-0000-00009B3C0000}"/>
    <cellStyle name="Normal 6 4 4 2 2 3 4" xfId="38983" xr:uid="{00000000-0005-0000-0000-00009C3C0000}"/>
    <cellStyle name="Normal 6 4 4 2 2 4" xfId="11144" xr:uid="{00000000-0005-0000-0000-00009D3C0000}"/>
    <cellStyle name="Normal 6 4 4 2 2 4 2" xfId="28497" xr:uid="{00000000-0005-0000-0000-00009E3C0000}"/>
    <cellStyle name="Normal 6 4 4 2 2 4 3" xfId="45843" xr:uid="{00000000-0005-0000-0000-00009F3C0000}"/>
    <cellStyle name="Normal 6 4 4 2 2 5" xfId="19824" xr:uid="{00000000-0005-0000-0000-0000A03C0000}"/>
    <cellStyle name="Normal 6 4 4 2 2 6" xfId="37170" xr:uid="{00000000-0005-0000-0000-0000A13C0000}"/>
    <cellStyle name="Normal 6 4 4 2 3" xfId="1393" xr:uid="{00000000-0005-0000-0000-0000A23C0000}"/>
    <cellStyle name="Normal 6 4 4 2 3 2" xfId="7175" xr:uid="{00000000-0005-0000-0000-0000A33C0000}"/>
    <cellStyle name="Normal 6 4 4 2 3 2 2" xfId="15848" xr:uid="{00000000-0005-0000-0000-0000A43C0000}"/>
    <cellStyle name="Normal 6 4 4 2 3 2 2 2" xfId="33201" xr:uid="{00000000-0005-0000-0000-0000A53C0000}"/>
    <cellStyle name="Normal 6 4 4 2 3 2 2 3" xfId="50547" xr:uid="{00000000-0005-0000-0000-0000A63C0000}"/>
    <cellStyle name="Normal 6 4 4 2 3 2 3" xfId="24528" xr:uid="{00000000-0005-0000-0000-0000A73C0000}"/>
    <cellStyle name="Normal 6 4 4 2 3 2 4" xfId="41874" xr:uid="{00000000-0005-0000-0000-0000A83C0000}"/>
    <cellStyle name="Normal 6 4 4 2 3 3" xfId="5019" xr:uid="{00000000-0005-0000-0000-0000A93C0000}"/>
    <cellStyle name="Normal 6 4 4 2 3 3 2" xfId="13692" xr:uid="{00000000-0005-0000-0000-0000AA3C0000}"/>
    <cellStyle name="Normal 6 4 4 2 3 3 2 2" xfId="31045" xr:uid="{00000000-0005-0000-0000-0000AB3C0000}"/>
    <cellStyle name="Normal 6 4 4 2 3 3 2 3" xfId="48391" xr:uid="{00000000-0005-0000-0000-0000AC3C0000}"/>
    <cellStyle name="Normal 6 4 4 2 3 3 3" xfId="22372" xr:uid="{00000000-0005-0000-0000-0000AD3C0000}"/>
    <cellStyle name="Normal 6 4 4 2 3 3 4" xfId="39718" xr:uid="{00000000-0005-0000-0000-0000AE3C0000}"/>
    <cellStyle name="Normal 6 4 4 2 3 4" xfId="10066" xr:uid="{00000000-0005-0000-0000-0000AF3C0000}"/>
    <cellStyle name="Normal 6 4 4 2 3 4 2" xfId="27419" xr:uid="{00000000-0005-0000-0000-0000B03C0000}"/>
    <cellStyle name="Normal 6 4 4 2 3 4 3" xfId="44765" xr:uid="{00000000-0005-0000-0000-0000B13C0000}"/>
    <cellStyle name="Normal 6 4 4 2 3 5" xfId="18746" xr:uid="{00000000-0005-0000-0000-0000B23C0000}"/>
    <cellStyle name="Normal 6 4 4 2 3 6" xfId="36092" xr:uid="{00000000-0005-0000-0000-0000B33C0000}"/>
    <cellStyle name="Normal 6 4 4 2 4" xfId="6440" xr:uid="{00000000-0005-0000-0000-0000B43C0000}"/>
    <cellStyle name="Normal 6 4 4 2 4 2" xfId="15113" xr:uid="{00000000-0005-0000-0000-0000B53C0000}"/>
    <cellStyle name="Normal 6 4 4 2 4 2 2" xfId="32466" xr:uid="{00000000-0005-0000-0000-0000B63C0000}"/>
    <cellStyle name="Normal 6 4 4 2 4 2 3" xfId="49812" xr:uid="{00000000-0005-0000-0000-0000B73C0000}"/>
    <cellStyle name="Normal 6 4 4 2 4 3" xfId="23793" xr:uid="{00000000-0005-0000-0000-0000B83C0000}"/>
    <cellStyle name="Normal 6 4 4 2 4 4" xfId="41139" xr:uid="{00000000-0005-0000-0000-0000B93C0000}"/>
    <cellStyle name="Normal 6 4 4 2 5" xfId="3206" xr:uid="{00000000-0005-0000-0000-0000BA3C0000}"/>
    <cellStyle name="Normal 6 4 4 2 5 2" xfId="11879" xr:uid="{00000000-0005-0000-0000-0000BB3C0000}"/>
    <cellStyle name="Normal 6 4 4 2 5 2 2" xfId="29232" xr:uid="{00000000-0005-0000-0000-0000BC3C0000}"/>
    <cellStyle name="Normal 6 4 4 2 5 2 3" xfId="46578" xr:uid="{00000000-0005-0000-0000-0000BD3C0000}"/>
    <cellStyle name="Normal 6 4 4 2 5 3" xfId="20559" xr:uid="{00000000-0005-0000-0000-0000BE3C0000}"/>
    <cellStyle name="Normal 6 4 4 2 5 4" xfId="37905" xr:uid="{00000000-0005-0000-0000-0000BF3C0000}"/>
    <cellStyle name="Normal 6 4 4 2 6" xfId="9331" xr:uid="{00000000-0005-0000-0000-0000C03C0000}"/>
    <cellStyle name="Normal 6 4 4 2 6 2" xfId="26684" xr:uid="{00000000-0005-0000-0000-0000C13C0000}"/>
    <cellStyle name="Normal 6 4 4 2 6 3" xfId="44030" xr:uid="{00000000-0005-0000-0000-0000C23C0000}"/>
    <cellStyle name="Normal 6 4 4 2 7" xfId="18011" xr:uid="{00000000-0005-0000-0000-0000C33C0000}"/>
    <cellStyle name="Normal 6 4 4 2 8" xfId="35357" xr:uid="{00000000-0005-0000-0000-0000C43C0000}"/>
    <cellStyle name="Normal 6 4 4 3" xfId="903" xr:uid="{00000000-0005-0000-0000-0000C53C0000}"/>
    <cellStyle name="Normal 6 4 4 3 2" xfId="2716" xr:uid="{00000000-0005-0000-0000-0000C63C0000}"/>
    <cellStyle name="Normal 6 4 4 3 2 2" xfId="8498" xr:uid="{00000000-0005-0000-0000-0000C73C0000}"/>
    <cellStyle name="Normal 6 4 4 3 2 2 2" xfId="17171" xr:uid="{00000000-0005-0000-0000-0000C83C0000}"/>
    <cellStyle name="Normal 6 4 4 3 2 2 2 2" xfId="34524" xr:uid="{00000000-0005-0000-0000-0000C93C0000}"/>
    <cellStyle name="Normal 6 4 4 3 2 2 2 3" xfId="51870" xr:uid="{00000000-0005-0000-0000-0000CA3C0000}"/>
    <cellStyle name="Normal 6 4 4 3 2 2 3" xfId="25851" xr:uid="{00000000-0005-0000-0000-0000CB3C0000}"/>
    <cellStyle name="Normal 6 4 4 3 2 2 4" xfId="43197" xr:uid="{00000000-0005-0000-0000-0000CC3C0000}"/>
    <cellStyle name="Normal 6 4 4 3 2 3" xfId="4529" xr:uid="{00000000-0005-0000-0000-0000CD3C0000}"/>
    <cellStyle name="Normal 6 4 4 3 2 3 2" xfId="13202" xr:uid="{00000000-0005-0000-0000-0000CE3C0000}"/>
    <cellStyle name="Normal 6 4 4 3 2 3 2 2" xfId="30555" xr:uid="{00000000-0005-0000-0000-0000CF3C0000}"/>
    <cellStyle name="Normal 6 4 4 3 2 3 2 3" xfId="47901" xr:uid="{00000000-0005-0000-0000-0000D03C0000}"/>
    <cellStyle name="Normal 6 4 4 3 2 3 3" xfId="21882" xr:uid="{00000000-0005-0000-0000-0000D13C0000}"/>
    <cellStyle name="Normal 6 4 4 3 2 3 4" xfId="39228" xr:uid="{00000000-0005-0000-0000-0000D23C0000}"/>
    <cellStyle name="Normal 6 4 4 3 2 4" xfId="11389" xr:uid="{00000000-0005-0000-0000-0000D33C0000}"/>
    <cellStyle name="Normal 6 4 4 3 2 4 2" xfId="28742" xr:uid="{00000000-0005-0000-0000-0000D43C0000}"/>
    <cellStyle name="Normal 6 4 4 3 2 4 3" xfId="46088" xr:uid="{00000000-0005-0000-0000-0000D53C0000}"/>
    <cellStyle name="Normal 6 4 4 3 2 5" xfId="20069" xr:uid="{00000000-0005-0000-0000-0000D63C0000}"/>
    <cellStyle name="Normal 6 4 4 3 2 6" xfId="37415" xr:uid="{00000000-0005-0000-0000-0000D73C0000}"/>
    <cellStyle name="Normal 6 4 4 3 3" xfId="1638" xr:uid="{00000000-0005-0000-0000-0000D83C0000}"/>
    <cellStyle name="Normal 6 4 4 3 3 2" xfId="7420" xr:uid="{00000000-0005-0000-0000-0000D93C0000}"/>
    <cellStyle name="Normal 6 4 4 3 3 2 2" xfId="16093" xr:uid="{00000000-0005-0000-0000-0000DA3C0000}"/>
    <cellStyle name="Normal 6 4 4 3 3 2 2 2" xfId="33446" xr:uid="{00000000-0005-0000-0000-0000DB3C0000}"/>
    <cellStyle name="Normal 6 4 4 3 3 2 2 3" xfId="50792" xr:uid="{00000000-0005-0000-0000-0000DC3C0000}"/>
    <cellStyle name="Normal 6 4 4 3 3 2 3" xfId="24773" xr:uid="{00000000-0005-0000-0000-0000DD3C0000}"/>
    <cellStyle name="Normal 6 4 4 3 3 2 4" xfId="42119" xr:uid="{00000000-0005-0000-0000-0000DE3C0000}"/>
    <cellStyle name="Normal 6 4 4 3 3 3" xfId="5264" xr:uid="{00000000-0005-0000-0000-0000DF3C0000}"/>
    <cellStyle name="Normal 6 4 4 3 3 3 2" xfId="13937" xr:uid="{00000000-0005-0000-0000-0000E03C0000}"/>
    <cellStyle name="Normal 6 4 4 3 3 3 2 2" xfId="31290" xr:uid="{00000000-0005-0000-0000-0000E13C0000}"/>
    <cellStyle name="Normal 6 4 4 3 3 3 2 3" xfId="48636" xr:uid="{00000000-0005-0000-0000-0000E23C0000}"/>
    <cellStyle name="Normal 6 4 4 3 3 3 3" xfId="22617" xr:uid="{00000000-0005-0000-0000-0000E33C0000}"/>
    <cellStyle name="Normal 6 4 4 3 3 3 4" xfId="39963" xr:uid="{00000000-0005-0000-0000-0000E43C0000}"/>
    <cellStyle name="Normal 6 4 4 3 3 4" xfId="10311" xr:uid="{00000000-0005-0000-0000-0000E53C0000}"/>
    <cellStyle name="Normal 6 4 4 3 3 4 2" xfId="27664" xr:uid="{00000000-0005-0000-0000-0000E63C0000}"/>
    <cellStyle name="Normal 6 4 4 3 3 4 3" xfId="45010" xr:uid="{00000000-0005-0000-0000-0000E73C0000}"/>
    <cellStyle name="Normal 6 4 4 3 3 5" xfId="18991" xr:uid="{00000000-0005-0000-0000-0000E83C0000}"/>
    <cellStyle name="Normal 6 4 4 3 3 6" xfId="36337" xr:uid="{00000000-0005-0000-0000-0000E93C0000}"/>
    <cellStyle name="Normal 6 4 4 3 4" xfId="6685" xr:uid="{00000000-0005-0000-0000-0000EA3C0000}"/>
    <cellStyle name="Normal 6 4 4 3 4 2" xfId="15358" xr:uid="{00000000-0005-0000-0000-0000EB3C0000}"/>
    <cellStyle name="Normal 6 4 4 3 4 2 2" xfId="32711" xr:uid="{00000000-0005-0000-0000-0000EC3C0000}"/>
    <cellStyle name="Normal 6 4 4 3 4 2 3" xfId="50057" xr:uid="{00000000-0005-0000-0000-0000ED3C0000}"/>
    <cellStyle name="Normal 6 4 4 3 4 3" xfId="24038" xr:uid="{00000000-0005-0000-0000-0000EE3C0000}"/>
    <cellStyle name="Normal 6 4 4 3 4 4" xfId="41384" xr:uid="{00000000-0005-0000-0000-0000EF3C0000}"/>
    <cellStyle name="Normal 6 4 4 3 5" xfId="3451" xr:uid="{00000000-0005-0000-0000-0000F03C0000}"/>
    <cellStyle name="Normal 6 4 4 3 5 2" xfId="12124" xr:uid="{00000000-0005-0000-0000-0000F13C0000}"/>
    <cellStyle name="Normal 6 4 4 3 5 2 2" xfId="29477" xr:uid="{00000000-0005-0000-0000-0000F23C0000}"/>
    <cellStyle name="Normal 6 4 4 3 5 2 3" xfId="46823" xr:uid="{00000000-0005-0000-0000-0000F33C0000}"/>
    <cellStyle name="Normal 6 4 4 3 5 3" xfId="20804" xr:uid="{00000000-0005-0000-0000-0000F43C0000}"/>
    <cellStyle name="Normal 6 4 4 3 5 4" xfId="38150" xr:uid="{00000000-0005-0000-0000-0000F53C0000}"/>
    <cellStyle name="Normal 6 4 4 3 6" xfId="9576" xr:uid="{00000000-0005-0000-0000-0000F63C0000}"/>
    <cellStyle name="Normal 6 4 4 3 6 2" xfId="26929" xr:uid="{00000000-0005-0000-0000-0000F73C0000}"/>
    <cellStyle name="Normal 6 4 4 3 6 3" xfId="44275" xr:uid="{00000000-0005-0000-0000-0000F83C0000}"/>
    <cellStyle name="Normal 6 4 4 3 7" xfId="18256" xr:uid="{00000000-0005-0000-0000-0000F93C0000}"/>
    <cellStyle name="Normal 6 4 4 3 8" xfId="35602" xr:uid="{00000000-0005-0000-0000-0000FA3C0000}"/>
    <cellStyle name="Normal 6 4 4 4" xfId="413" xr:uid="{00000000-0005-0000-0000-0000FB3C0000}"/>
    <cellStyle name="Normal 6 4 4 4 2" xfId="2226" xr:uid="{00000000-0005-0000-0000-0000FC3C0000}"/>
    <cellStyle name="Normal 6 4 4 4 2 2" xfId="8008" xr:uid="{00000000-0005-0000-0000-0000FD3C0000}"/>
    <cellStyle name="Normal 6 4 4 4 2 2 2" xfId="16681" xr:uid="{00000000-0005-0000-0000-0000FE3C0000}"/>
    <cellStyle name="Normal 6 4 4 4 2 2 2 2" xfId="34034" xr:uid="{00000000-0005-0000-0000-0000FF3C0000}"/>
    <cellStyle name="Normal 6 4 4 4 2 2 2 3" xfId="51380" xr:uid="{00000000-0005-0000-0000-0000003D0000}"/>
    <cellStyle name="Normal 6 4 4 4 2 2 3" xfId="25361" xr:uid="{00000000-0005-0000-0000-0000013D0000}"/>
    <cellStyle name="Normal 6 4 4 4 2 2 4" xfId="42707" xr:uid="{00000000-0005-0000-0000-0000023D0000}"/>
    <cellStyle name="Normal 6 4 4 4 2 3" xfId="5509" xr:uid="{00000000-0005-0000-0000-0000033D0000}"/>
    <cellStyle name="Normal 6 4 4 4 2 3 2" xfId="14182" xr:uid="{00000000-0005-0000-0000-0000043D0000}"/>
    <cellStyle name="Normal 6 4 4 4 2 3 2 2" xfId="31535" xr:uid="{00000000-0005-0000-0000-0000053D0000}"/>
    <cellStyle name="Normal 6 4 4 4 2 3 2 3" xfId="48881" xr:uid="{00000000-0005-0000-0000-0000063D0000}"/>
    <cellStyle name="Normal 6 4 4 4 2 3 3" xfId="22862" xr:uid="{00000000-0005-0000-0000-0000073D0000}"/>
    <cellStyle name="Normal 6 4 4 4 2 3 4" xfId="40208" xr:uid="{00000000-0005-0000-0000-0000083D0000}"/>
    <cellStyle name="Normal 6 4 4 4 2 4" xfId="10899" xr:uid="{00000000-0005-0000-0000-0000093D0000}"/>
    <cellStyle name="Normal 6 4 4 4 2 4 2" xfId="28252" xr:uid="{00000000-0005-0000-0000-00000A3D0000}"/>
    <cellStyle name="Normal 6 4 4 4 2 4 3" xfId="45598" xr:uid="{00000000-0005-0000-0000-00000B3D0000}"/>
    <cellStyle name="Normal 6 4 4 4 2 5" xfId="19579" xr:uid="{00000000-0005-0000-0000-00000C3D0000}"/>
    <cellStyle name="Normal 6 4 4 4 2 6" xfId="36925" xr:uid="{00000000-0005-0000-0000-00000D3D0000}"/>
    <cellStyle name="Normal 6 4 4 4 3" xfId="6195" xr:uid="{00000000-0005-0000-0000-00000E3D0000}"/>
    <cellStyle name="Normal 6 4 4 4 3 2" xfId="14868" xr:uid="{00000000-0005-0000-0000-00000F3D0000}"/>
    <cellStyle name="Normal 6 4 4 4 3 2 2" xfId="32221" xr:uid="{00000000-0005-0000-0000-0000103D0000}"/>
    <cellStyle name="Normal 6 4 4 4 3 2 3" xfId="49567" xr:uid="{00000000-0005-0000-0000-0000113D0000}"/>
    <cellStyle name="Normal 6 4 4 4 3 3" xfId="23548" xr:uid="{00000000-0005-0000-0000-0000123D0000}"/>
    <cellStyle name="Normal 6 4 4 4 3 4" xfId="40894" xr:uid="{00000000-0005-0000-0000-0000133D0000}"/>
    <cellStyle name="Normal 6 4 4 4 4" xfId="4039" xr:uid="{00000000-0005-0000-0000-0000143D0000}"/>
    <cellStyle name="Normal 6 4 4 4 4 2" xfId="12712" xr:uid="{00000000-0005-0000-0000-0000153D0000}"/>
    <cellStyle name="Normal 6 4 4 4 4 2 2" xfId="30065" xr:uid="{00000000-0005-0000-0000-0000163D0000}"/>
    <cellStyle name="Normal 6 4 4 4 4 2 3" xfId="47411" xr:uid="{00000000-0005-0000-0000-0000173D0000}"/>
    <cellStyle name="Normal 6 4 4 4 4 3" xfId="21392" xr:uid="{00000000-0005-0000-0000-0000183D0000}"/>
    <cellStyle name="Normal 6 4 4 4 4 4" xfId="38738" xr:uid="{00000000-0005-0000-0000-0000193D0000}"/>
    <cellStyle name="Normal 6 4 4 4 5" xfId="9086" xr:uid="{00000000-0005-0000-0000-00001A3D0000}"/>
    <cellStyle name="Normal 6 4 4 4 5 2" xfId="26439" xr:uid="{00000000-0005-0000-0000-00001B3D0000}"/>
    <cellStyle name="Normal 6 4 4 4 5 3" xfId="43785" xr:uid="{00000000-0005-0000-0000-00001C3D0000}"/>
    <cellStyle name="Normal 6 4 4 4 6" xfId="17766" xr:uid="{00000000-0005-0000-0000-00001D3D0000}"/>
    <cellStyle name="Normal 6 4 4 4 7" xfId="35112" xr:uid="{00000000-0005-0000-0000-00001E3D0000}"/>
    <cellStyle name="Normal 6 4 4 5" xfId="1981" xr:uid="{00000000-0005-0000-0000-00001F3D0000}"/>
    <cellStyle name="Normal 6 4 4 5 2" xfId="7763" xr:uid="{00000000-0005-0000-0000-0000203D0000}"/>
    <cellStyle name="Normal 6 4 4 5 2 2" xfId="16436" xr:uid="{00000000-0005-0000-0000-0000213D0000}"/>
    <cellStyle name="Normal 6 4 4 5 2 2 2" xfId="33789" xr:uid="{00000000-0005-0000-0000-0000223D0000}"/>
    <cellStyle name="Normal 6 4 4 5 2 2 3" xfId="51135" xr:uid="{00000000-0005-0000-0000-0000233D0000}"/>
    <cellStyle name="Normal 6 4 4 5 2 3" xfId="25116" xr:uid="{00000000-0005-0000-0000-0000243D0000}"/>
    <cellStyle name="Normal 6 4 4 5 2 4" xfId="42462" xr:uid="{00000000-0005-0000-0000-0000253D0000}"/>
    <cellStyle name="Normal 6 4 4 5 3" xfId="3794" xr:uid="{00000000-0005-0000-0000-0000263D0000}"/>
    <cellStyle name="Normal 6 4 4 5 3 2" xfId="12467" xr:uid="{00000000-0005-0000-0000-0000273D0000}"/>
    <cellStyle name="Normal 6 4 4 5 3 2 2" xfId="29820" xr:uid="{00000000-0005-0000-0000-0000283D0000}"/>
    <cellStyle name="Normal 6 4 4 5 3 2 3" xfId="47166" xr:uid="{00000000-0005-0000-0000-0000293D0000}"/>
    <cellStyle name="Normal 6 4 4 5 3 3" xfId="21147" xr:uid="{00000000-0005-0000-0000-00002A3D0000}"/>
    <cellStyle name="Normal 6 4 4 5 3 4" xfId="38493" xr:uid="{00000000-0005-0000-0000-00002B3D0000}"/>
    <cellStyle name="Normal 6 4 4 5 4" xfId="10654" xr:uid="{00000000-0005-0000-0000-00002C3D0000}"/>
    <cellStyle name="Normal 6 4 4 5 4 2" xfId="28007" xr:uid="{00000000-0005-0000-0000-00002D3D0000}"/>
    <cellStyle name="Normal 6 4 4 5 4 3" xfId="45353" xr:uid="{00000000-0005-0000-0000-00002E3D0000}"/>
    <cellStyle name="Normal 6 4 4 5 5" xfId="19334" xr:uid="{00000000-0005-0000-0000-00002F3D0000}"/>
    <cellStyle name="Normal 6 4 4 5 6" xfId="36680" xr:uid="{00000000-0005-0000-0000-0000303D0000}"/>
    <cellStyle name="Normal 6 4 4 6" xfId="1148" xr:uid="{00000000-0005-0000-0000-0000313D0000}"/>
    <cellStyle name="Normal 6 4 4 6 2" xfId="6930" xr:uid="{00000000-0005-0000-0000-0000323D0000}"/>
    <cellStyle name="Normal 6 4 4 6 2 2" xfId="15603" xr:uid="{00000000-0005-0000-0000-0000333D0000}"/>
    <cellStyle name="Normal 6 4 4 6 2 2 2" xfId="32956" xr:uid="{00000000-0005-0000-0000-0000343D0000}"/>
    <cellStyle name="Normal 6 4 4 6 2 2 3" xfId="50302" xr:uid="{00000000-0005-0000-0000-0000353D0000}"/>
    <cellStyle name="Normal 6 4 4 6 2 3" xfId="24283" xr:uid="{00000000-0005-0000-0000-0000363D0000}"/>
    <cellStyle name="Normal 6 4 4 6 2 4" xfId="41629" xr:uid="{00000000-0005-0000-0000-0000373D0000}"/>
    <cellStyle name="Normal 6 4 4 6 3" xfId="4774" xr:uid="{00000000-0005-0000-0000-0000383D0000}"/>
    <cellStyle name="Normal 6 4 4 6 3 2" xfId="13447" xr:uid="{00000000-0005-0000-0000-0000393D0000}"/>
    <cellStyle name="Normal 6 4 4 6 3 2 2" xfId="30800" xr:uid="{00000000-0005-0000-0000-00003A3D0000}"/>
    <cellStyle name="Normal 6 4 4 6 3 2 3" xfId="48146" xr:uid="{00000000-0005-0000-0000-00003B3D0000}"/>
    <cellStyle name="Normal 6 4 4 6 3 3" xfId="22127" xr:uid="{00000000-0005-0000-0000-00003C3D0000}"/>
    <cellStyle name="Normal 6 4 4 6 3 4" xfId="39473" xr:uid="{00000000-0005-0000-0000-00003D3D0000}"/>
    <cellStyle name="Normal 6 4 4 6 4" xfId="9821" xr:uid="{00000000-0005-0000-0000-00003E3D0000}"/>
    <cellStyle name="Normal 6 4 4 6 4 2" xfId="27174" xr:uid="{00000000-0005-0000-0000-00003F3D0000}"/>
    <cellStyle name="Normal 6 4 4 6 4 3" xfId="44520" xr:uid="{00000000-0005-0000-0000-0000403D0000}"/>
    <cellStyle name="Normal 6 4 4 6 5" xfId="18501" xr:uid="{00000000-0005-0000-0000-0000413D0000}"/>
    <cellStyle name="Normal 6 4 4 6 6" xfId="35847" xr:uid="{00000000-0005-0000-0000-0000423D0000}"/>
    <cellStyle name="Normal 6 4 4 7" xfId="5950" xr:uid="{00000000-0005-0000-0000-0000433D0000}"/>
    <cellStyle name="Normal 6 4 4 7 2" xfId="14623" xr:uid="{00000000-0005-0000-0000-0000443D0000}"/>
    <cellStyle name="Normal 6 4 4 7 2 2" xfId="31976" xr:uid="{00000000-0005-0000-0000-0000453D0000}"/>
    <cellStyle name="Normal 6 4 4 7 2 3" xfId="49322" xr:uid="{00000000-0005-0000-0000-0000463D0000}"/>
    <cellStyle name="Normal 6 4 4 7 3" xfId="23303" xr:uid="{00000000-0005-0000-0000-0000473D0000}"/>
    <cellStyle name="Normal 6 4 4 7 4" xfId="40649" xr:uid="{00000000-0005-0000-0000-0000483D0000}"/>
    <cellStyle name="Normal 6 4 4 8" xfId="2961" xr:uid="{00000000-0005-0000-0000-0000493D0000}"/>
    <cellStyle name="Normal 6 4 4 8 2" xfId="11634" xr:uid="{00000000-0005-0000-0000-00004A3D0000}"/>
    <cellStyle name="Normal 6 4 4 8 2 2" xfId="28987" xr:uid="{00000000-0005-0000-0000-00004B3D0000}"/>
    <cellStyle name="Normal 6 4 4 8 2 3" xfId="46333" xr:uid="{00000000-0005-0000-0000-00004C3D0000}"/>
    <cellStyle name="Normal 6 4 4 8 3" xfId="20314" xr:uid="{00000000-0005-0000-0000-00004D3D0000}"/>
    <cellStyle name="Normal 6 4 4 8 4" xfId="37660" xr:uid="{00000000-0005-0000-0000-00004E3D0000}"/>
    <cellStyle name="Normal 6 4 4 9" xfId="8841" xr:uid="{00000000-0005-0000-0000-00004F3D0000}"/>
    <cellStyle name="Normal 6 4 4 9 2" xfId="26194" xr:uid="{00000000-0005-0000-0000-0000503D0000}"/>
    <cellStyle name="Normal 6 4 4 9 3" xfId="43540" xr:uid="{00000000-0005-0000-0000-0000513D0000}"/>
    <cellStyle name="Normal 6 4 5" xfId="266" xr:uid="{00000000-0005-0000-0000-0000523D0000}"/>
    <cellStyle name="Normal 6 4 5 10" xfId="34965" xr:uid="{00000000-0005-0000-0000-0000533D0000}"/>
    <cellStyle name="Normal 6 4 5 2" xfId="1001" xr:uid="{00000000-0005-0000-0000-0000543D0000}"/>
    <cellStyle name="Normal 6 4 5 2 2" xfId="2814" xr:uid="{00000000-0005-0000-0000-0000553D0000}"/>
    <cellStyle name="Normal 6 4 5 2 2 2" xfId="8596" xr:uid="{00000000-0005-0000-0000-0000563D0000}"/>
    <cellStyle name="Normal 6 4 5 2 2 2 2" xfId="17269" xr:uid="{00000000-0005-0000-0000-0000573D0000}"/>
    <cellStyle name="Normal 6 4 5 2 2 2 2 2" xfId="34622" xr:uid="{00000000-0005-0000-0000-0000583D0000}"/>
    <cellStyle name="Normal 6 4 5 2 2 2 2 3" xfId="51968" xr:uid="{00000000-0005-0000-0000-0000593D0000}"/>
    <cellStyle name="Normal 6 4 5 2 2 2 3" xfId="25949" xr:uid="{00000000-0005-0000-0000-00005A3D0000}"/>
    <cellStyle name="Normal 6 4 5 2 2 2 4" xfId="43295" xr:uid="{00000000-0005-0000-0000-00005B3D0000}"/>
    <cellStyle name="Normal 6 4 5 2 2 3" xfId="4627" xr:uid="{00000000-0005-0000-0000-00005C3D0000}"/>
    <cellStyle name="Normal 6 4 5 2 2 3 2" xfId="13300" xr:uid="{00000000-0005-0000-0000-00005D3D0000}"/>
    <cellStyle name="Normal 6 4 5 2 2 3 2 2" xfId="30653" xr:uid="{00000000-0005-0000-0000-00005E3D0000}"/>
    <cellStyle name="Normal 6 4 5 2 2 3 2 3" xfId="47999" xr:uid="{00000000-0005-0000-0000-00005F3D0000}"/>
    <cellStyle name="Normal 6 4 5 2 2 3 3" xfId="21980" xr:uid="{00000000-0005-0000-0000-0000603D0000}"/>
    <cellStyle name="Normal 6 4 5 2 2 3 4" xfId="39326" xr:uid="{00000000-0005-0000-0000-0000613D0000}"/>
    <cellStyle name="Normal 6 4 5 2 2 4" xfId="11487" xr:uid="{00000000-0005-0000-0000-0000623D0000}"/>
    <cellStyle name="Normal 6 4 5 2 2 4 2" xfId="28840" xr:uid="{00000000-0005-0000-0000-0000633D0000}"/>
    <cellStyle name="Normal 6 4 5 2 2 4 3" xfId="46186" xr:uid="{00000000-0005-0000-0000-0000643D0000}"/>
    <cellStyle name="Normal 6 4 5 2 2 5" xfId="20167" xr:uid="{00000000-0005-0000-0000-0000653D0000}"/>
    <cellStyle name="Normal 6 4 5 2 2 6" xfId="37513" xr:uid="{00000000-0005-0000-0000-0000663D0000}"/>
    <cellStyle name="Normal 6 4 5 2 3" xfId="1736" xr:uid="{00000000-0005-0000-0000-0000673D0000}"/>
    <cellStyle name="Normal 6 4 5 2 3 2" xfId="7518" xr:uid="{00000000-0005-0000-0000-0000683D0000}"/>
    <cellStyle name="Normal 6 4 5 2 3 2 2" xfId="16191" xr:uid="{00000000-0005-0000-0000-0000693D0000}"/>
    <cellStyle name="Normal 6 4 5 2 3 2 2 2" xfId="33544" xr:uid="{00000000-0005-0000-0000-00006A3D0000}"/>
    <cellStyle name="Normal 6 4 5 2 3 2 2 3" xfId="50890" xr:uid="{00000000-0005-0000-0000-00006B3D0000}"/>
    <cellStyle name="Normal 6 4 5 2 3 2 3" xfId="24871" xr:uid="{00000000-0005-0000-0000-00006C3D0000}"/>
    <cellStyle name="Normal 6 4 5 2 3 2 4" xfId="42217" xr:uid="{00000000-0005-0000-0000-00006D3D0000}"/>
    <cellStyle name="Normal 6 4 5 2 3 3" xfId="5362" xr:uid="{00000000-0005-0000-0000-00006E3D0000}"/>
    <cellStyle name="Normal 6 4 5 2 3 3 2" xfId="14035" xr:uid="{00000000-0005-0000-0000-00006F3D0000}"/>
    <cellStyle name="Normal 6 4 5 2 3 3 2 2" xfId="31388" xr:uid="{00000000-0005-0000-0000-0000703D0000}"/>
    <cellStyle name="Normal 6 4 5 2 3 3 2 3" xfId="48734" xr:uid="{00000000-0005-0000-0000-0000713D0000}"/>
    <cellStyle name="Normal 6 4 5 2 3 3 3" xfId="22715" xr:uid="{00000000-0005-0000-0000-0000723D0000}"/>
    <cellStyle name="Normal 6 4 5 2 3 3 4" xfId="40061" xr:uid="{00000000-0005-0000-0000-0000733D0000}"/>
    <cellStyle name="Normal 6 4 5 2 3 4" xfId="10409" xr:uid="{00000000-0005-0000-0000-0000743D0000}"/>
    <cellStyle name="Normal 6 4 5 2 3 4 2" xfId="27762" xr:uid="{00000000-0005-0000-0000-0000753D0000}"/>
    <cellStyle name="Normal 6 4 5 2 3 4 3" xfId="45108" xr:uid="{00000000-0005-0000-0000-0000763D0000}"/>
    <cellStyle name="Normal 6 4 5 2 3 5" xfId="19089" xr:uid="{00000000-0005-0000-0000-0000773D0000}"/>
    <cellStyle name="Normal 6 4 5 2 3 6" xfId="36435" xr:uid="{00000000-0005-0000-0000-0000783D0000}"/>
    <cellStyle name="Normal 6 4 5 2 4" xfId="6783" xr:uid="{00000000-0005-0000-0000-0000793D0000}"/>
    <cellStyle name="Normal 6 4 5 2 4 2" xfId="15456" xr:uid="{00000000-0005-0000-0000-00007A3D0000}"/>
    <cellStyle name="Normal 6 4 5 2 4 2 2" xfId="32809" xr:uid="{00000000-0005-0000-0000-00007B3D0000}"/>
    <cellStyle name="Normal 6 4 5 2 4 2 3" xfId="50155" xr:uid="{00000000-0005-0000-0000-00007C3D0000}"/>
    <cellStyle name="Normal 6 4 5 2 4 3" xfId="24136" xr:uid="{00000000-0005-0000-0000-00007D3D0000}"/>
    <cellStyle name="Normal 6 4 5 2 4 4" xfId="41482" xr:uid="{00000000-0005-0000-0000-00007E3D0000}"/>
    <cellStyle name="Normal 6 4 5 2 5" xfId="3549" xr:uid="{00000000-0005-0000-0000-00007F3D0000}"/>
    <cellStyle name="Normal 6 4 5 2 5 2" xfId="12222" xr:uid="{00000000-0005-0000-0000-0000803D0000}"/>
    <cellStyle name="Normal 6 4 5 2 5 2 2" xfId="29575" xr:uid="{00000000-0005-0000-0000-0000813D0000}"/>
    <cellStyle name="Normal 6 4 5 2 5 2 3" xfId="46921" xr:uid="{00000000-0005-0000-0000-0000823D0000}"/>
    <cellStyle name="Normal 6 4 5 2 5 3" xfId="20902" xr:uid="{00000000-0005-0000-0000-0000833D0000}"/>
    <cellStyle name="Normal 6 4 5 2 5 4" xfId="38248" xr:uid="{00000000-0005-0000-0000-0000843D0000}"/>
    <cellStyle name="Normal 6 4 5 2 6" xfId="9674" xr:uid="{00000000-0005-0000-0000-0000853D0000}"/>
    <cellStyle name="Normal 6 4 5 2 6 2" xfId="27027" xr:uid="{00000000-0005-0000-0000-0000863D0000}"/>
    <cellStyle name="Normal 6 4 5 2 6 3" xfId="44373" xr:uid="{00000000-0005-0000-0000-0000873D0000}"/>
    <cellStyle name="Normal 6 4 5 2 7" xfId="18354" xr:uid="{00000000-0005-0000-0000-0000883D0000}"/>
    <cellStyle name="Normal 6 4 5 2 8" xfId="35700" xr:uid="{00000000-0005-0000-0000-0000893D0000}"/>
    <cellStyle name="Normal 6 4 5 3" xfId="511" xr:uid="{00000000-0005-0000-0000-00008A3D0000}"/>
    <cellStyle name="Normal 6 4 5 3 2" xfId="2324" xr:uid="{00000000-0005-0000-0000-00008B3D0000}"/>
    <cellStyle name="Normal 6 4 5 3 2 2" xfId="8106" xr:uid="{00000000-0005-0000-0000-00008C3D0000}"/>
    <cellStyle name="Normal 6 4 5 3 2 2 2" xfId="16779" xr:uid="{00000000-0005-0000-0000-00008D3D0000}"/>
    <cellStyle name="Normal 6 4 5 3 2 2 2 2" xfId="34132" xr:uid="{00000000-0005-0000-0000-00008E3D0000}"/>
    <cellStyle name="Normal 6 4 5 3 2 2 2 3" xfId="51478" xr:uid="{00000000-0005-0000-0000-00008F3D0000}"/>
    <cellStyle name="Normal 6 4 5 3 2 2 3" xfId="25459" xr:uid="{00000000-0005-0000-0000-0000903D0000}"/>
    <cellStyle name="Normal 6 4 5 3 2 2 4" xfId="42805" xr:uid="{00000000-0005-0000-0000-0000913D0000}"/>
    <cellStyle name="Normal 6 4 5 3 2 3" xfId="5607" xr:uid="{00000000-0005-0000-0000-0000923D0000}"/>
    <cellStyle name="Normal 6 4 5 3 2 3 2" xfId="14280" xr:uid="{00000000-0005-0000-0000-0000933D0000}"/>
    <cellStyle name="Normal 6 4 5 3 2 3 2 2" xfId="31633" xr:uid="{00000000-0005-0000-0000-0000943D0000}"/>
    <cellStyle name="Normal 6 4 5 3 2 3 2 3" xfId="48979" xr:uid="{00000000-0005-0000-0000-0000953D0000}"/>
    <cellStyle name="Normal 6 4 5 3 2 3 3" xfId="22960" xr:uid="{00000000-0005-0000-0000-0000963D0000}"/>
    <cellStyle name="Normal 6 4 5 3 2 3 4" xfId="40306" xr:uid="{00000000-0005-0000-0000-0000973D0000}"/>
    <cellStyle name="Normal 6 4 5 3 2 4" xfId="10997" xr:uid="{00000000-0005-0000-0000-0000983D0000}"/>
    <cellStyle name="Normal 6 4 5 3 2 4 2" xfId="28350" xr:uid="{00000000-0005-0000-0000-0000993D0000}"/>
    <cellStyle name="Normal 6 4 5 3 2 4 3" xfId="45696" xr:uid="{00000000-0005-0000-0000-00009A3D0000}"/>
    <cellStyle name="Normal 6 4 5 3 2 5" xfId="19677" xr:uid="{00000000-0005-0000-0000-00009B3D0000}"/>
    <cellStyle name="Normal 6 4 5 3 2 6" xfId="37023" xr:uid="{00000000-0005-0000-0000-00009C3D0000}"/>
    <cellStyle name="Normal 6 4 5 3 3" xfId="6293" xr:uid="{00000000-0005-0000-0000-00009D3D0000}"/>
    <cellStyle name="Normal 6 4 5 3 3 2" xfId="14966" xr:uid="{00000000-0005-0000-0000-00009E3D0000}"/>
    <cellStyle name="Normal 6 4 5 3 3 2 2" xfId="32319" xr:uid="{00000000-0005-0000-0000-00009F3D0000}"/>
    <cellStyle name="Normal 6 4 5 3 3 2 3" xfId="49665" xr:uid="{00000000-0005-0000-0000-0000A03D0000}"/>
    <cellStyle name="Normal 6 4 5 3 3 3" xfId="23646" xr:uid="{00000000-0005-0000-0000-0000A13D0000}"/>
    <cellStyle name="Normal 6 4 5 3 3 4" xfId="40992" xr:uid="{00000000-0005-0000-0000-0000A23D0000}"/>
    <cellStyle name="Normal 6 4 5 3 4" xfId="4137" xr:uid="{00000000-0005-0000-0000-0000A33D0000}"/>
    <cellStyle name="Normal 6 4 5 3 4 2" xfId="12810" xr:uid="{00000000-0005-0000-0000-0000A43D0000}"/>
    <cellStyle name="Normal 6 4 5 3 4 2 2" xfId="30163" xr:uid="{00000000-0005-0000-0000-0000A53D0000}"/>
    <cellStyle name="Normal 6 4 5 3 4 2 3" xfId="47509" xr:uid="{00000000-0005-0000-0000-0000A63D0000}"/>
    <cellStyle name="Normal 6 4 5 3 4 3" xfId="21490" xr:uid="{00000000-0005-0000-0000-0000A73D0000}"/>
    <cellStyle name="Normal 6 4 5 3 4 4" xfId="38836" xr:uid="{00000000-0005-0000-0000-0000A83D0000}"/>
    <cellStyle name="Normal 6 4 5 3 5" xfId="9184" xr:uid="{00000000-0005-0000-0000-0000A93D0000}"/>
    <cellStyle name="Normal 6 4 5 3 5 2" xfId="26537" xr:uid="{00000000-0005-0000-0000-0000AA3D0000}"/>
    <cellStyle name="Normal 6 4 5 3 5 3" xfId="43883" xr:uid="{00000000-0005-0000-0000-0000AB3D0000}"/>
    <cellStyle name="Normal 6 4 5 3 6" xfId="17864" xr:uid="{00000000-0005-0000-0000-0000AC3D0000}"/>
    <cellStyle name="Normal 6 4 5 3 7" xfId="35210" xr:uid="{00000000-0005-0000-0000-0000AD3D0000}"/>
    <cellStyle name="Normal 6 4 5 4" xfId="2079" xr:uid="{00000000-0005-0000-0000-0000AE3D0000}"/>
    <cellStyle name="Normal 6 4 5 4 2" xfId="7861" xr:uid="{00000000-0005-0000-0000-0000AF3D0000}"/>
    <cellStyle name="Normal 6 4 5 4 2 2" xfId="16534" xr:uid="{00000000-0005-0000-0000-0000B03D0000}"/>
    <cellStyle name="Normal 6 4 5 4 2 2 2" xfId="33887" xr:uid="{00000000-0005-0000-0000-0000B13D0000}"/>
    <cellStyle name="Normal 6 4 5 4 2 2 3" xfId="51233" xr:uid="{00000000-0005-0000-0000-0000B23D0000}"/>
    <cellStyle name="Normal 6 4 5 4 2 3" xfId="25214" xr:uid="{00000000-0005-0000-0000-0000B33D0000}"/>
    <cellStyle name="Normal 6 4 5 4 2 4" xfId="42560" xr:uid="{00000000-0005-0000-0000-0000B43D0000}"/>
    <cellStyle name="Normal 6 4 5 4 3" xfId="3892" xr:uid="{00000000-0005-0000-0000-0000B53D0000}"/>
    <cellStyle name="Normal 6 4 5 4 3 2" xfId="12565" xr:uid="{00000000-0005-0000-0000-0000B63D0000}"/>
    <cellStyle name="Normal 6 4 5 4 3 2 2" xfId="29918" xr:uid="{00000000-0005-0000-0000-0000B73D0000}"/>
    <cellStyle name="Normal 6 4 5 4 3 2 3" xfId="47264" xr:uid="{00000000-0005-0000-0000-0000B83D0000}"/>
    <cellStyle name="Normal 6 4 5 4 3 3" xfId="21245" xr:uid="{00000000-0005-0000-0000-0000B93D0000}"/>
    <cellStyle name="Normal 6 4 5 4 3 4" xfId="38591" xr:uid="{00000000-0005-0000-0000-0000BA3D0000}"/>
    <cellStyle name="Normal 6 4 5 4 4" xfId="10752" xr:uid="{00000000-0005-0000-0000-0000BB3D0000}"/>
    <cellStyle name="Normal 6 4 5 4 4 2" xfId="28105" xr:uid="{00000000-0005-0000-0000-0000BC3D0000}"/>
    <cellStyle name="Normal 6 4 5 4 4 3" xfId="45451" xr:uid="{00000000-0005-0000-0000-0000BD3D0000}"/>
    <cellStyle name="Normal 6 4 5 4 5" xfId="19432" xr:uid="{00000000-0005-0000-0000-0000BE3D0000}"/>
    <cellStyle name="Normal 6 4 5 4 6" xfId="36778" xr:uid="{00000000-0005-0000-0000-0000BF3D0000}"/>
    <cellStyle name="Normal 6 4 5 5" xfId="1246" xr:uid="{00000000-0005-0000-0000-0000C03D0000}"/>
    <cellStyle name="Normal 6 4 5 5 2" xfId="7028" xr:uid="{00000000-0005-0000-0000-0000C13D0000}"/>
    <cellStyle name="Normal 6 4 5 5 2 2" xfId="15701" xr:uid="{00000000-0005-0000-0000-0000C23D0000}"/>
    <cellStyle name="Normal 6 4 5 5 2 2 2" xfId="33054" xr:uid="{00000000-0005-0000-0000-0000C33D0000}"/>
    <cellStyle name="Normal 6 4 5 5 2 2 3" xfId="50400" xr:uid="{00000000-0005-0000-0000-0000C43D0000}"/>
    <cellStyle name="Normal 6 4 5 5 2 3" xfId="24381" xr:uid="{00000000-0005-0000-0000-0000C53D0000}"/>
    <cellStyle name="Normal 6 4 5 5 2 4" xfId="41727" xr:uid="{00000000-0005-0000-0000-0000C63D0000}"/>
    <cellStyle name="Normal 6 4 5 5 3" xfId="4872" xr:uid="{00000000-0005-0000-0000-0000C73D0000}"/>
    <cellStyle name="Normal 6 4 5 5 3 2" xfId="13545" xr:uid="{00000000-0005-0000-0000-0000C83D0000}"/>
    <cellStyle name="Normal 6 4 5 5 3 2 2" xfId="30898" xr:uid="{00000000-0005-0000-0000-0000C93D0000}"/>
    <cellStyle name="Normal 6 4 5 5 3 2 3" xfId="48244" xr:uid="{00000000-0005-0000-0000-0000CA3D0000}"/>
    <cellStyle name="Normal 6 4 5 5 3 3" xfId="22225" xr:uid="{00000000-0005-0000-0000-0000CB3D0000}"/>
    <cellStyle name="Normal 6 4 5 5 3 4" xfId="39571" xr:uid="{00000000-0005-0000-0000-0000CC3D0000}"/>
    <cellStyle name="Normal 6 4 5 5 4" xfId="9919" xr:uid="{00000000-0005-0000-0000-0000CD3D0000}"/>
    <cellStyle name="Normal 6 4 5 5 4 2" xfId="27272" xr:uid="{00000000-0005-0000-0000-0000CE3D0000}"/>
    <cellStyle name="Normal 6 4 5 5 4 3" xfId="44618" xr:uid="{00000000-0005-0000-0000-0000CF3D0000}"/>
    <cellStyle name="Normal 6 4 5 5 5" xfId="18599" xr:uid="{00000000-0005-0000-0000-0000D03D0000}"/>
    <cellStyle name="Normal 6 4 5 5 6" xfId="35945" xr:uid="{00000000-0005-0000-0000-0000D13D0000}"/>
    <cellStyle name="Normal 6 4 5 6" xfId="6048" xr:uid="{00000000-0005-0000-0000-0000D23D0000}"/>
    <cellStyle name="Normal 6 4 5 6 2" xfId="14721" xr:uid="{00000000-0005-0000-0000-0000D33D0000}"/>
    <cellStyle name="Normal 6 4 5 6 2 2" xfId="32074" xr:uid="{00000000-0005-0000-0000-0000D43D0000}"/>
    <cellStyle name="Normal 6 4 5 6 2 3" xfId="49420" xr:uid="{00000000-0005-0000-0000-0000D53D0000}"/>
    <cellStyle name="Normal 6 4 5 6 3" xfId="23401" xr:uid="{00000000-0005-0000-0000-0000D63D0000}"/>
    <cellStyle name="Normal 6 4 5 6 4" xfId="40747" xr:uid="{00000000-0005-0000-0000-0000D73D0000}"/>
    <cellStyle name="Normal 6 4 5 7" xfId="3059" xr:uid="{00000000-0005-0000-0000-0000D83D0000}"/>
    <cellStyle name="Normal 6 4 5 7 2" xfId="11732" xr:uid="{00000000-0005-0000-0000-0000D93D0000}"/>
    <cellStyle name="Normal 6 4 5 7 2 2" xfId="29085" xr:uid="{00000000-0005-0000-0000-0000DA3D0000}"/>
    <cellStyle name="Normal 6 4 5 7 2 3" xfId="46431" xr:uid="{00000000-0005-0000-0000-0000DB3D0000}"/>
    <cellStyle name="Normal 6 4 5 7 3" xfId="20412" xr:uid="{00000000-0005-0000-0000-0000DC3D0000}"/>
    <cellStyle name="Normal 6 4 5 7 4" xfId="37758" xr:uid="{00000000-0005-0000-0000-0000DD3D0000}"/>
    <cellStyle name="Normal 6 4 5 8" xfId="8939" xr:uid="{00000000-0005-0000-0000-0000DE3D0000}"/>
    <cellStyle name="Normal 6 4 5 8 2" xfId="26292" xr:uid="{00000000-0005-0000-0000-0000DF3D0000}"/>
    <cellStyle name="Normal 6 4 5 8 3" xfId="43638" xr:uid="{00000000-0005-0000-0000-0000E03D0000}"/>
    <cellStyle name="Normal 6 4 5 9" xfId="17619" xr:uid="{00000000-0005-0000-0000-0000E13D0000}"/>
    <cellStyle name="Normal 6 4 6" xfId="119" xr:uid="{00000000-0005-0000-0000-0000E23D0000}"/>
    <cellStyle name="Normal 6 4 6 10" xfId="34818" xr:uid="{00000000-0005-0000-0000-0000E33D0000}"/>
    <cellStyle name="Normal 6 4 6 2" xfId="854" xr:uid="{00000000-0005-0000-0000-0000E43D0000}"/>
    <cellStyle name="Normal 6 4 6 2 2" xfId="2667" xr:uid="{00000000-0005-0000-0000-0000E53D0000}"/>
    <cellStyle name="Normal 6 4 6 2 2 2" xfId="8449" xr:uid="{00000000-0005-0000-0000-0000E63D0000}"/>
    <cellStyle name="Normal 6 4 6 2 2 2 2" xfId="17122" xr:uid="{00000000-0005-0000-0000-0000E73D0000}"/>
    <cellStyle name="Normal 6 4 6 2 2 2 2 2" xfId="34475" xr:uid="{00000000-0005-0000-0000-0000E83D0000}"/>
    <cellStyle name="Normal 6 4 6 2 2 2 2 3" xfId="51821" xr:uid="{00000000-0005-0000-0000-0000E93D0000}"/>
    <cellStyle name="Normal 6 4 6 2 2 2 3" xfId="25802" xr:uid="{00000000-0005-0000-0000-0000EA3D0000}"/>
    <cellStyle name="Normal 6 4 6 2 2 2 4" xfId="43148" xr:uid="{00000000-0005-0000-0000-0000EB3D0000}"/>
    <cellStyle name="Normal 6 4 6 2 2 3" xfId="4480" xr:uid="{00000000-0005-0000-0000-0000EC3D0000}"/>
    <cellStyle name="Normal 6 4 6 2 2 3 2" xfId="13153" xr:uid="{00000000-0005-0000-0000-0000ED3D0000}"/>
    <cellStyle name="Normal 6 4 6 2 2 3 2 2" xfId="30506" xr:uid="{00000000-0005-0000-0000-0000EE3D0000}"/>
    <cellStyle name="Normal 6 4 6 2 2 3 2 3" xfId="47852" xr:uid="{00000000-0005-0000-0000-0000EF3D0000}"/>
    <cellStyle name="Normal 6 4 6 2 2 3 3" xfId="21833" xr:uid="{00000000-0005-0000-0000-0000F03D0000}"/>
    <cellStyle name="Normal 6 4 6 2 2 3 4" xfId="39179" xr:uid="{00000000-0005-0000-0000-0000F13D0000}"/>
    <cellStyle name="Normal 6 4 6 2 2 4" xfId="11340" xr:uid="{00000000-0005-0000-0000-0000F23D0000}"/>
    <cellStyle name="Normal 6 4 6 2 2 4 2" xfId="28693" xr:uid="{00000000-0005-0000-0000-0000F33D0000}"/>
    <cellStyle name="Normal 6 4 6 2 2 4 3" xfId="46039" xr:uid="{00000000-0005-0000-0000-0000F43D0000}"/>
    <cellStyle name="Normal 6 4 6 2 2 5" xfId="20020" xr:uid="{00000000-0005-0000-0000-0000F53D0000}"/>
    <cellStyle name="Normal 6 4 6 2 2 6" xfId="37366" xr:uid="{00000000-0005-0000-0000-0000F63D0000}"/>
    <cellStyle name="Normal 6 4 6 2 3" xfId="1589" xr:uid="{00000000-0005-0000-0000-0000F73D0000}"/>
    <cellStyle name="Normal 6 4 6 2 3 2" xfId="7371" xr:uid="{00000000-0005-0000-0000-0000F83D0000}"/>
    <cellStyle name="Normal 6 4 6 2 3 2 2" xfId="16044" xr:uid="{00000000-0005-0000-0000-0000F93D0000}"/>
    <cellStyle name="Normal 6 4 6 2 3 2 2 2" xfId="33397" xr:uid="{00000000-0005-0000-0000-0000FA3D0000}"/>
    <cellStyle name="Normal 6 4 6 2 3 2 2 3" xfId="50743" xr:uid="{00000000-0005-0000-0000-0000FB3D0000}"/>
    <cellStyle name="Normal 6 4 6 2 3 2 3" xfId="24724" xr:uid="{00000000-0005-0000-0000-0000FC3D0000}"/>
    <cellStyle name="Normal 6 4 6 2 3 2 4" xfId="42070" xr:uid="{00000000-0005-0000-0000-0000FD3D0000}"/>
    <cellStyle name="Normal 6 4 6 2 3 3" xfId="5215" xr:uid="{00000000-0005-0000-0000-0000FE3D0000}"/>
    <cellStyle name="Normal 6 4 6 2 3 3 2" xfId="13888" xr:uid="{00000000-0005-0000-0000-0000FF3D0000}"/>
    <cellStyle name="Normal 6 4 6 2 3 3 2 2" xfId="31241" xr:uid="{00000000-0005-0000-0000-0000003E0000}"/>
    <cellStyle name="Normal 6 4 6 2 3 3 2 3" xfId="48587" xr:uid="{00000000-0005-0000-0000-0000013E0000}"/>
    <cellStyle name="Normal 6 4 6 2 3 3 3" xfId="22568" xr:uid="{00000000-0005-0000-0000-0000023E0000}"/>
    <cellStyle name="Normal 6 4 6 2 3 3 4" xfId="39914" xr:uid="{00000000-0005-0000-0000-0000033E0000}"/>
    <cellStyle name="Normal 6 4 6 2 3 4" xfId="10262" xr:uid="{00000000-0005-0000-0000-0000043E0000}"/>
    <cellStyle name="Normal 6 4 6 2 3 4 2" xfId="27615" xr:uid="{00000000-0005-0000-0000-0000053E0000}"/>
    <cellStyle name="Normal 6 4 6 2 3 4 3" xfId="44961" xr:uid="{00000000-0005-0000-0000-0000063E0000}"/>
    <cellStyle name="Normal 6 4 6 2 3 5" xfId="18942" xr:uid="{00000000-0005-0000-0000-0000073E0000}"/>
    <cellStyle name="Normal 6 4 6 2 3 6" xfId="36288" xr:uid="{00000000-0005-0000-0000-0000083E0000}"/>
    <cellStyle name="Normal 6 4 6 2 4" xfId="6636" xr:uid="{00000000-0005-0000-0000-0000093E0000}"/>
    <cellStyle name="Normal 6 4 6 2 4 2" xfId="15309" xr:uid="{00000000-0005-0000-0000-00000A3E0000}"/>
    <cellStyle name="Normal 6 4 6 2 4 2 2" xfId="32662" xr:uid="{00000000-0005-0000-0000-00000B3E0000}"/>
    <cellStyle name="Normal 6 4 6 2 4 2 3" xfId="50008" xr:uid="{00000000-0005-0000-0000-00000C3E0000}"/>
    <cellStyle name="Normal 6 4 6 2 4 3" xfId="23989" xr:uid="{00000000-0005-0000-0000-00000D3E0000}"/>
    <cellStyle name="Normal 6 4 6 2 4 4" xfId="41335" xr:uid="{00000000-0005-0000-0000-00000E3E0000}"/>
    <cellStyle name="Normal 6 4 6 2 5" xfId="3402" xr:uid="{00000000-0005-0000-0000-00000F3E0000}"/>
    <cellStyle name="Normal 6 4 6 2 5 2" xfId="12075" xr:uid="{00000000-0005-0000-0000-0000103E0000}"/>
    <cellStyle name="Normal 6 4 6 2 5 2 2" xfId="29428" xr:uid="{00000000-0005-0000-0000-0000113E0000}"/>
    <cellStyle name="Normal 6 4 6 2 5 2 3" xfId="46774" xr:uid="{00000000-0005-0000-0000-0000123E0000}"/>
    <cellStyle name="Normal 6 4 6 2 5 3" xfId="20755" xr:uid="{00000000-0005-0000-0000-0000133E0000}"/>
    <cellStyle name="Normal 6 4 6 2 5 4" xfId="38101" xr:uid="{00000000-0005-0000-0000-0000143E0000}"/>
    <cellStyle name="Normal 6 4 6 2 6" xfId="9527" xr:uid="{00000000-0005-0000-0000-0000153E0000}"/>
    <cellStyle name="Normal 6 4 6 2 6 2" xfId="26880" xr:uid="{00000000-0005-0000-0000-0000163E0000}"/>
    <cellStyle name="Normal 6 4 6 2 6 3" xfId="44226" xr:uid="{00000000-0005-0000-0000-0000173E0000}"/>
    <cellStyle name="Normal 6 4 6 2 7" xfId="18207" xr:uid="{00000000-0005-0000-0000-0000183E0000}"/>
    <cellStyle name="Normal 6 4 6 2 8" xfId="35553" xr:uid="{00000000-0005-0000-0000-0000193E0000}"/>
    <cellStyle name="Normal 6 4 6 3" xfId="609" xr:uid="{00000000-0005-0000-0000-00001A3E0000}"/>
    <cellStyle name="Normal 6 4 6 3 2" xfId="2422" xr:uid="{00000000-0005-0000-0000-00001B3E0000}"/>
    <cellStyle name="Normal 6 4 6 3 2 2" xfId="8204" xr:uid="{00000000-0005-0000-0000-00001C3E0000}"/>
    <cellStyle name="Normal 6 4 6 3 2 2 2" xfId="16877" xr:uid="{00000000-0005-0000-0000-00001D3E0000}"/>
    <cellStyle name="Normal 6 4 6 3 2 2 2 2" xfId="34230" xr:uid="{00000000-0005-0000-0000-00001E3E0000}"/>
    <cellStyle name="Normal 6 4 6 3 2 2 2 3" xfId="51576" xr:uid="{00000000-0005-0000-0000-00001F3E0000}"/>
    <cellStyle name="Normal 6 4 6 3 2 2 3" xfId="25557" xr:uid="{00000000-0005-0000-0000-0000203E0000}"/>
    <cellStyle name="Normal 6 4 6 3 2 2 4" xfId="42903" xr:uid="{00000000-0005-0000-0000-0000213E0000}"/>
    <cellStyle name="Normal 6 4 6 3 2 3" xfId="5705" xr:uid="{00000000-0005-0000-0000-0000223E0000}"/>
    <cellStyle name="Normal 6 4 6 3 2 3 2" xfId="14378" xr:uid="{00000000-0005-0000-0000-0000233E0000}"/>
    <cellStyle name="Normal 6 4 6 3 2 3 2 2" xfId="31731" xr:uid="{00000000-0005-0000-0000-0000243E0000}"/>
    <cellStyle name="Normal 6 4 6 3 2 3 2 3" xfId="49077" xr:uid="{00000000-0005-0000-0000-0000253E0000}"/>
    <cellStyle name="Normal 6 4 6 3 2 3 3" xfId="23058" xr:uid="{00000000-0005-0000-0000-0000263E0000}"/>
    <cellStyle name="Normal 6 4 6 3 2 3 4" xfId="40404" xr:uid="{00000000-0005-0000-0000-0000273E0000}"/>
    <cellStyle name="Normal 6 4 6 3 2 4" xfId="11095" xr:uid="{00000000-0005-0000-0000-0000283E0000}"/>
    <cellStyle name="Normal 6 4 6 3 2 4 2" xfId="28448" xr:uid="{00000000-0005-0000-0000-0000293E0000}"/>
    <cellStyle name="Normal 6 4 6 3 2 4 3" xfId="45794" xr:uid="{00000000-0005-0000-0000-00002A3E0000}"/>
    <cellStyle name="Normal 6 4 6 3 2 5" xfId="19775" xr:uid="{00000000-0005-0000-0000-00002B3E0000}"/>
    <cellStyle name="Normal 6 4 6 3 2 6" xfId="37121" xr:uid="{00000000-0005-0000-0000-00002C3E0000}"/>
    <cellStyle name="Normal 6 4 6 3 3" xfId="6391" xr:uid="{00000000-0005-0000-0000-00002D3E0000}"/>
    <cellStyle name="Normal 6 4 6 3 3 2" xfId="15064" xr:uid="{00000000-0005-0000-0000-00002E3E0000}"/>
    <cellStyle name="Normal 6 4 6 3 3 2 2" xfId="32417" xr:uid="{00000000-0005-0000-0000-00002F3E0000}"/>
    <cellStyle name="Normal 6 4 6 3 3 2 3" xfId="49763" xr:uid="{00000000-0005-0000-0000-0000303E0000}"/>
    <cellStyle name="Normal 6 4 6 3 3 3" xfId="23744" xr:uid="{00000000-0005-0000-0000-0000313E0000}"/>
    <cellStyle name="Normal 6 4 6 3 3 4" xfId="41090" xr:uid="{00000000-0005-0000-0000-0000323E0000}"/>
    <cellStyle name="Normal 6 4 6 3 4" xfId="4235" xr:uid="{00000000-0005-0000-0000-0000333E0000}"/>
    <cellStyle name="Normal 6 4 6 3 4 2" xfId="12908" xr:uid="{00000000-0005-0000-0000-0000343E0000}"/>
    <cellStyle name="Normal 6 4 6 3 4 2 2" xfId="30261" xr:uid="{00000000-0005-0000-0000-0000353E0000}"/>
    <cellStyle name="Normal 6 4 6 3 4 2 3" xfId="47607" xr:uid="{00000000-0005-0000-0000-0000363E0000}"/>
    <cellStyle name="Normal 6 4 6 3 4 3" xfId="21588" xr:uid="{00000000-0005-0000-0000-0000373E0000}"/>
    <cellStyle name="Normal 6 4 6 3 4 4" xfId="38934" xr:uid="{00000000-0005-0000-0000-0000383E0000}"/>
    <cellStyle name="Normal 6 4 6 3 5" xfId="9282" xr:uid="{00000000-0005-0000-0000-0000393E0000}"/>
    <cellStyle name="Normal 6 4 6 3 5 2" xfId="26635" xr:uid="{00000000-0005-0000-0000-00003A3E0000}"/>
    <cellStyle name="Normal 6 4 6 3 5 3" xfId="43981" xr:uid="{00000000-0005-0000-0000-00003B3E0000}"/>
    <cellStyle name="Normal 6 4 6 3 6" xfId="17962" xr:uid="{00000000-0005-0000-0000-00003C3E0000}"/>
    <cellStyle name="Normal 6 4 6 3 7" xfId="35308" xr:uid="{00000000-0005-0000-0000-00003D3E0000}"/>
    <cellStyle name="Normal 6 4 6 4" xfId="1932" xr:uid="{00000000-0005-0000-0000-00003E3E0000}"/>
    <cellStyle name="Normal 6 4 6 4 2" xfId="7714" xr:uid="{00000000-0005-0000-0000-00003F3E0000}"/>
    <cellStyle name="Normal 6 4 6 4 2 2" xfId="16387" xr:uid="{00000000-0005-0000-0000-0000403E0000}"/>
    <cellStyle name="Normal 6 4 6 4 2 2 2" xfId="33740" xr:uid="{00000000-0005-0000-0000-0000413E0000}"/>
    <cellStyle name="Normal 6 4 6 4 2 2 3" xfId="51086" xr:uid="{00000000-0005-0000-0000-0000423E0000}"/>
    <cellStyle name="Normal 6 4 6 4 2 3" xfId="25067" xr:uid="{00000000-0005-0000-0000-0000433E0000}"/>
    <cellStyle name="Normal 6 4 6 4 2 4" xfId="42413" xr:uid="{00000000-0005-0000-0000-0000443E0000}"/>
    <cellStyle name="Normal 6 4 6 4 3" xfId="3745" xr:uid="{00000000-0005-0000-0000-0000453E0000}"/>
    <cellStyle name="Normal 6 4 6 4 3 2" xfId="12418" xr:uid="{00000000-0005-0000-0000-0000463E0000}"/>
    <cellStyle name="Normal 6 4 6 4 3 2 2" xfId="29771" xr:uid="{00000000-0005-0000-0000-0000473E0000}"/>
    <cellStyle name="Normal 6 4 6 4 3 2 3" xfId="47117" xr:uid="{00000000-0005-0000-0000-0000483E0000}"/>
    <cellStyle name="Normal 6 4 6 4 3 3" xfId="21098" xr:uid="{00000000-0005-0000-0000-0000493E0000}"/>
    <cellStyle name="Normal 6 4 6 4 3 4" xfId="38444" xr:uid="{00000000-0005-0000-0000-00004A3E0000}"/>
    <cellStyle name="Normal 6 4 6 4 4" xfId="10605" xr:uid="{00000000-0005-0000-0000-00004B3E0000}"/>
    <cellStyle name="Normal 6 4 6 4 4 2" xfId="27958" xr:uid="{00000000-0005-0000-0000-00004C3E0000}"/>
    <cellStyle name="Normal 6 4 6 4 4 3" xfId="45304" xr:uid="{00000000-0005-0000-0000-00004D3E0000}"/>
    <cellStyle name="Normal 6 4 6 4 5" xfId="19285" xr:uid="{00000000-0005-0000-0000-00004E3E0000}"/>
    <cellStyle name="Normal 6 4 6 4 6" xfId="36631" xr:uid="{00000000-0005-0000-0000-00004F3E0000}"/>
    <cellStyle name="Normal 6 4 6 5" xfId="1344" xr:uid="{00000000-0005-0000-0000-0000503E0000}"/>
    <cellStyle name="Normal 6 4 6 5 2" xfId="7126" xr:uid="{00000000-0005-0000-0000-0000513E0000}"/>
    <cellStyle name="Normal 6 4 6 5 2 2" xfId="15799" xr:uid="{00000000-0005-0000-0000-0000523E0000}"/>
    <cellStyle name="Normal 6 4 6 5 2 2 2" xfId="33152" xr:uid="{00000000-0005-0000-0000-0000533E0000}"/>
    <cellStyle name="Normal 6 4 6 5 2 2 3" xfId="50498" xr:uid="{00000000-0005-0000-0000-0000543E0000}"/>
    <cellStyle name="Normal 6 4 6 5 2 3" xfId="24479" xr:uid="{00000000-0005-0000-0000-0000553E0000}"/>
    <cellStyle name="Normal 6 4 6 5 2 4" xfId="41825" xr:uid="{00000000-0005-0000-0000-0000563E0000}"/>
    <cellStyle name="Normal 6 4 6 5 3" xfId="4970" xr:uid="{00000000-0005-0000-0000-0000573E0000}"/>
    <cellStyle name="Normal 6 4 6 5 3 2" xfId="13643" xr:uid="{00000000-0005-0000-0000-0000583E0000}"/>
    <cellStyle name="Normal 6 4 6 5 3 2 2" xfId="30996" xr:uid="{00000000-0005-0000-0000-0000593E0000}"/>
    <cellStyle name="Normal 6 4 6 5 3 2 3" xfId="48342" xr:uid="{00000000-0005-0000-0000-00005A3E0000}"/>
    <cellStyle name="Normal 6 4 6 5 3 3" xfId="22323" xr:uid="{00000000-0005-0000-0000-00005B3E0000}"/>
    <cellStyle name="Normal 6 4 6 5 3 4" xfId="39669" xr:uid="{00000000-0005-0000-0000-00005C3E0000}"/>
    <cellStyle name="Normal 6 4 6 5 4" xfId="10017" xr:uid="{00000000-0005-0000-0000-00005D3E0000}"/>
    <cellStyle name="Normal 6 4 6 5 4 2" xfId="27370" xr:uid="{00000000-0005-0000-0000-00005E3E0000}"/>
    <cellStyle name="Normal 6 4 6 5 4 3" xfId="44716" xr:uid="{00000000-0005-0000-0000-00005F3E0000}"/>
    <cellStyle name="Normal 6 4 6 5 5" xfId="18697" xr:uid="{00000000-0005-0000-0000-0000603E0000}"/>
    <cellStyle name="Normal 6 4 6 5 6" xfId="36043" xr:uid="{00000000-0005-0000-0000-0000613E0000}"/>
    <cellStyle name="Normal 6 4 6 6" xfId="5901" xr:uid="{00000000-0005-0000-0000-0000623E0000}"/>
    <cellStyle name="Normal 6 4 6 6 2" xfId="14574" xr:uid="{00000000-0005-0000-0000-0000633E0000}"/>
    <cellStyle name="Normal 6 4 6 6 2 2" xfId="31927" xr:uid="{00000000-0005-0000-0000-0000643E0000}"/>
    <cellStyle name="Normal 6 4 6 6 2 3" xfId="49273" xr:uid="{00000000-0005-0000-0000-0000653E0000}"/>
    <cellStyle name="Normal 6 4 6 6 3" xfId="23254" xr:uid="{00000000-0005-0000-0000-0000663E0000}"/>
    <cellStyle name="Normal 6 4 6 6 4" xfId="40600" xr:uid="{00000000-0005-0000-0000-0000673E0000}"/>
    <cellStyle name="Normal 6 4 6 7" xfId="3157" xr:uid="{00000000-0005-0000-0000-0000683E0000}"/>
    <cellStyle name="Normal 6 4 6 7 2" xfId="11830" xr:uid="{00000000-0005-0000-0000-0000693E0000}"/>
    <cellStyle name="Normal 6 4 6 7 2 2" xfId="29183" xr:uid="{00000000-0005-0000-0000-00006A3E0000}"/>
    <cellStyle name="Normal 6 4 6 7 2 3" xfId="46529" xr:uid="{00000000-0005-0000-0000-00006B3E0000}"/>
    <cellStyle name="Normal 6 4 6 7 3" xfId="20510" xr:uid="{00000000-0005-0000-0000-00006C3E0000}"/>
    <cellStyle name="Normal 6 4 6 7 4" xfId="37856" xr:uid="{00000000-0005-0000-0000-00006D3E0000}"/>
    <cellStyle name="Normal 6 4 6 8" xfId="8792" xr:uid="{00000000-0005-0000-0000-00006E3E0000}"/>
    <cellStyle name="Normal 6 4 6 8 2" xfId="26145" xr:uid="{00000000-0005-0000-0000-00006F3E0000}"/>
    <cellStyle name="Normal 6 4 6 8 3" xfId="43491" xr:uid="{00000000-0005-0000-0000-0000703E0000}"/>
    <cellStyle name="Normal 6 4 6 9" xfId="17472" xr:uid="{00000000-0005-0000-0000-0000713E0000}"/>
    <cellStyle name="Normal 6 4 7" xfId="756" xr:uid="{00000000-0005-0000-0000-0000723E0000}"/>
    <cellStyle name="Normal 6 4 7 2" xfId="2569" xr:uid="{00000000-0005-0000-0000-0000733E0000}"/>
    <cellStyle name="Normal 6 4 7 2 2" xfId="8351" xr:uid="{00000000-0005-0000-0000-0000743E0000}"/>
    <cellStyle name="Normal 6 4 7 2 2 2" xfId="17024" xr:uid="{00000000-0005-0000-0000-0000753E0000}"/>
    <cellStyle name="Normal 6 4 7 2 2 2 2" xfId="34377" xr:uid="{00000000-0005-0000-0000-0000763E0000}"/>
    <cellStyle name="Normal 6 4 7 2 2 2 3" xfId="51723" xr:uid="{00000000-0005-0000-0000-0000773E0000}"/>
    <cellStyle name="Normal 6 4 7 2 2 3" xfId="25704" xr:uid="{00000000-0005-0000-0000-0000783E0000}"/>
    <cellStyle name="Normal 6 4 7 2 2 4" xfId="43050" xr:uid="{00000000-0005-0000-0000-0000793E0000}"/>
    <cellStyle name="Normal 6 4 7 2 3" xfId="4382" xr:uid="{00000000-0005-0000-0000-00007A3E0000}"/>
    <cellStyle name="Normal 6 4 7 2 3 2" xfId="13055" xr:uid="{00000000-0005-0000-0000-00007B3E0000}"/>
    <cellStyle name="Normal 6 4 7 2 3 2 2" xfId="30408" xr:uid="{00000000-0005-0000-0000-00007C3E0000}"/>
    <cellStyle name="Normal 6 4 7 2 3 2 3" xfId="47754" xr:uid="{00000000-0005-0000-0000-00007D3E0000}"/>
    <cellStyle name="Normal 6 4 7 2 3 3" xfId="21735" xr:uid="{00000000-0005-0000-0000-00007E3E0000}"/>
    <cellStyle name="Normal 6 4 7 2 3 4" xfId="39081" xr:uid="{00000000-0005-0000-0000-00007F3E0000}"/>
    <cellStyle name="Normal 6 4 7 2 4" xfId="11242" xr:uid="{00000000-0005-0000-0000-0000803E0000}"/>
    <cellStyle name="Normal 6 4 7 2 4 2" xfId="28595" xr:uid="{00000000-0005-0000-0000-0000813E0000}"/>
    <cellStyle name="Normal 6 4 7 2 4 3" xfId="45941" xr:uid="{00000000-0005-0000-0000-0000823E0000}"/>
    <cellStyle name="Normal 6 4 7 2 5" xfId="19922" xr:uid="{00000000-0005-0000-0000-0000833E0000}"/>
    <cellStyle name="Normal 6 4 7 2 6" xfId="37268" xr:uid="{00000000-0005-0000-0000-0000843E0000}"/>
    <cellStyle name="Normal 6 4 7 3" xfId="1491" xr:uid="{00000000-0005-0000-0000-0000853E0000}"/>
    <cellStyle name="Normal 6 4 7 3 2" xfId="7273" xr:uid="{00000000-0005-0000-0000-0000863E0000}"/>
    <cellStyle name="Normal 6 4 7 3 2 2" xfId="15946" xr:uid="{00000000-0005-0000-0000-0000873E0000}"/>
    <cellStyle name="Normal 6 4 7 3 2 2 2" xfId="33299" xr:uid="{00000000-0005-0000-0000-0000883E0000}"/>
    <cellStyle name="Normal 6 4 7 3 2 2 3" xfId="50645" xr:uid="{00000000-0005-0000-0000-0000893E0000}"/>
    <cellStyle name="Normal 6 4 7 3 2 3" xfId="24626" xr:uid="{00000000-0005-0000-0000-00008A3E0000}"/>
    <cellStyle name="Normal 6 4 7 3 2 4" xfId="41972" xr:uid="{00000000-0005-0000-0000-00008B3E0000}"/>
    <cellStyle name="Normal 6 4 7 3 3" xfId="5117" xr:uid="{00000000-0005-0000-0000-00008C3E0000}"/>
    <cellStyle name="Normal 6 4 7 3 3 2" xfId="13790" xr:uid="{00000000-0005-0000-0000-00008D3E0000}"/>
    <cellStyle name="Normal 6 4 7 3 3 2 2" xfId="31143" xr:uid="{00000000-0005-0000-0000-00008E3E0000}"/>
    <cellStyle name="Normal 6 4 7 3 3 2 3" xfId="48489" xr:uid="{00000000-0005-0000-0000-00008F3E0000}"/>
    <cellStyle name="Normal 6 4 7 3 3 3" xfId="22470" xr:uid="{00000000-0005-0000-0000-0000903E0000}"/>
    <cellStyle name="Normal 6 4 7 3 3 4" xfId="39816" xr:uid="{00000000-0005-0000-0000-0000913E0000}"/>
    <cellStyle name="Normal 6 4 7 3 4" xfId="10164" xr:uid="{00000000-0005-0000-0000-0000923E0000}"/>
    <cellStyle name="Normal 6 4 7 3 4 2" xfId="27517" xr:uid="{00000000-0005-0000-0000-0000933E0000}"/>
    <cellStyle name="Normal 6 4 7 3 4 3" xfId="44863" xr:uid="{00000000-0005-0000-0000-0000943E0000}"/>
    <cellStyle name="Normal 6 4 7 3 5" xfId="18844" xr:uid="{00000000-0005-0000-0000-0000953E0000}"/>
    <cellStyle name="Normal 6 4 7 3 6" xfId="36190" xr:uid="{00000000-0005-0000-0000-0000963E0000}"/>
    <cellStyle name="Normal 6 4 7 4" xfId="6538" xr:uid="{00000000-0005-0000-0000-0000973E0000}"/>
    <cellStyle name="Normal 6 4 7 4 2" xfId="15211" xr:uid="{00000000-0005-0000-0000-0000983E0000}"/>
    <cellStyle name="Normal 6 4 7 4 2 2" xfId="32564" xr:uid="{00000000-0005-0000-0000-0000993E0000}"/>
    <cellStyle name="Normal 6 4 7 4 2 3" xfId="49910" xr:uid="{00000000-0005-0000-0000-00009A3E0000}"/>
    <cellStyle name="Normal 6 4 7 4 3" xfId="23891" xr:uid="{00000000-0005-0000-0000-00009B3E0000}"/>
    <cellStyle name="Normal 6 4 7 4 4" xfId="41237" xr:uid="{00000000-0005-0000-0000-00009C3E0000}"/>
    <cellStyle name="Normal 6 4 7 5" xfId="3304" xr:uid="{00000000-0005-0000-0000-00009D3E0000}"/>
    <cellStyle name="Normal 6 4 7 5 2" xfId="11977" xr:uid="{00000000-0005-0000-0000-00009E3E0000}"/>
    <cellStyle name="Normal 6 4 7 5 2 2" xfId="29330" xr:uid="{00000000-0005-0000-0000-00009F3E0000}"/>
    <cellStyle name="Normal 6 4 7 5 2 3" xfId="46676" xr:uid="{00000000-0005-0000-0000-0000A03E0000}"/>
    <cellStyle name="Normal 6 4 7 5 3" xfId="20657" xr:uid="{00000000-0005-0000-0000-0000A13E0000}"/>
    <cellStyle name="Normal 6 4 7 5 4" xfId="38003" xr:uid="{00000000-0005-0000-0000-0000A23E0000}"/>
    <cellStyle name="Normal 6 4 7 6" xfId="9429" xr:uid="{00000000-0005-0000-0000-0000A33E0000}"/>
    <cellStyle name="Normal 6 4 7 6 2" xfId="26782" xr:uid="{00000000-0005-0000-0000-0000A43E0000}"/>
    <cellStyle name="Normal 6 4 7 6 3" xfId="44128" xr:uid="{00000000-0005-0000-0000-0000A53E0000}"/>
    <cellStyle name="Normal 6 4 7 7" xfId="18109" xr:uid="{00000000-0005-0000-0000-0000A63E0000}"/>
    <cellStyle name="Normal 6 4 7 8" xfId="35455" xr:uid="{00000000-0005-0000-0000-0000A73E0000}"/>
    <cellStyle name="Normal 6 4 8" xfId="364" xr:uid="{00000000-0005-0000-0000-0000A83E0000}"/>
    <cellStyle name="Normal 6 4 8 2" xfId="2177" xr:uid="{00000000-0005-0000-0000-0000A93E0000}"/>
    <cellStyle name="Normal 6 4 8 2 2" xfId="7959" xr:uid="{00000000-0005-0000-0000-0000AA3E0000}"/>
    <cellStyle name="Normal 6 4 8 2 2 2" xfId="16632" xr:uid="{00000000-0005-0000-0000-0000AB3E0000}"/>
    <cellStyle name="Normal 6 4 8 2 2 2 2" xfId="33985" xr:uid="{00000000-0005-0000-0000-0000AC3E0000}"/>
    <cellStyle name="Normal 6 4 8 2 2 2 3" xfId="51331" xr:uid="{00000000-0005-0000-0000-0000AD3E0000}"/>
    <cellStyle name="Normal 6 4 8 2 2 3" xfId="25312" xr:uid="{00000000-0005-0000-0000-0000AE3E0000}"/>
    <cellStyle name="Normal 6 4 8 2 2 4" xfId="42658" xr:uid="{00000000-0005-0000-0000-0000AF3E0000}"/>
    <cellStyle name="Normal 6 4 8 2 3" xfId="5460" xr:uid="{00000000-0005-0000-0000-0000B03E0000}"/>
    <cellStyle name="Normal 6 4 8 2 3 2" xfId="14133" xr:uid="{00000000-0005-0000-0000-0000B13E0000}"/>
    <cellStyle name="Normal 6 4 8 2 3 2 2" xfId="31486" xr:uid="{00000000-0005-0000-0000-0000B23E0000}"/>
    <cellStyle name="Normal 6 4 8 2 3 2 3" xfId="48832" xr:uid="{00000000-0005-0000-0000-0000B33E0000}"/>
    <cellStyle name="Normal 6 4 8 2 3 3" xfId="22813" xr:uid="{00000000-0005-0000-0000-0000B43E0000}"/>
    <cellStyle name="Normal 6 4 8 2 3 4" xfId="40159" xr:uid="{00000000-0005-0000-0000-0000B53E0000}"/>
    <cellStyle name="Normal 6 4 8 2 4" xfId="10850" xr:uid="{00000000-0005-0000-0000-0000B63E0000}"/>
    <cellStyle name="Normal 6 4 8 2 4 2" xfId="28203" xr:uid="{00000000-0005-0000-0000-0000B73E0000}"/>
    <cellStyle name="Normal 6 4 8 2 4 3" xfId="45549" xr:uid="{00000000-0005-0000-0000-0000B83E0000}"/>
    <cellStyle name="Normal 6 4 8 2 5" xfId="19530" xr:uid="{00000000-0005-0000-0000-0000B93E0000}"/>
    <cellStyle name="Normal 6 4 8 2 6" xfId="36876" xr:uid="{00000000-0005-0000-0000-0000BA3E0000}"/>
    <cellStyle name="Normal 6 4 8 3" xfId="6146" xr:uid="{00000000-0005-0000-0000-0000BB3E0000}"/>
    <cellStyle name="Normal 6 4 8 3 2" xfId="14819" xr:uid="{00000000-0005-0000-0000-0000BC3E0000}"/>
    <cellStyle name="Normal 6 4 8 3 2 2" xfId="32172" xr:uid="{00000000-0005-0000-0000-0000BD3E0000}"/>
    <cellStyle name="Normal 6 4 8 3 2 3" xfId="49518" xr:uid="{00000000-0005-0000-0000-0000BE3E0000}"/>
    <cellStyle name="Normal 6 4 8 3 3" xfId="23499" xr:uid="{00000000-0005-0000-0000-0000BF3E0000}"/>
    <cellStyle name="Normal 6 4 8 3 4" xfId="40845" xr:uid="{00000000-0005-0000-0000-0000C03E0000}"/>
    <cellStyle name="Normal 6 4 8 4" xfId="3990" xr:uid="{00000000-0005-0000-0000-0000C13E0000}"/>
    <cellStyle name="Normal 6 4 8 4 2" xfId="12663" xr:uid="{00000000-0005-0000-0000-0000C23E0000}"/>
    <cellStyle name="Normal 6 4 8 4 2 2" xfId="30016" xr:uid="{00000000-0005-0000-0000-0000C33E0000}"/>
    <cellStyle name="Normal 6 4 8 4 2 3" xfId="47362" xr:uid="{00000000-0005-0000-0000-0000C43E0000}"/>
    <cellStyle name="Normal 6 4 8 4 3" xfId="21343" xr:uid="{00000000-0005-0000-0000-0000C53E0000}"/>
    <cellStyle name="Normal 6 4 8 4 4" xfId="38689" xr:uid="{00000000-0005-0000-0000-0000C63E0000}"/>
    <cellStyle name="Normal 6 4 8 5" xfId="9037" xr:uid="{00000000-0005-0000-0000-0000C73E0000}"/>
    <cellStyle name="Normal 6 4 8 5 2" xfId="26390" xr:uid="{00000000-0005-0000-0000-0000C83E0000}"/>
    <cellStyle name="Normal 6 4 8 5 3" xfId="43736" xr:uid="{00000000-0005-0000-0000-0000C93E0000}"/>
    <cellStyle name="Normal 6 4 8 6" xfId="17717" xr:uid="{00000000-0005-0000-0000-0000CA3E0000}"/>
    <cellStyle name="Normal 6 4 8 7" xfId="35063" xr:uid="{00000000-0005-0000-0000-0000CB3E0000}"/>
    <cellStyle name="Normal 6 4 9" xfId="1834" xr:uid="{00000000-0005-0000-0000-0000CC3E0000}"/>
    <cellStyle name="Normal 6 4 9 2" xfId="7616" xr:uid="{00000000-0005-0000-0000-0000CD3E0000}"/>
    <cellStyle name="Normal 6 4 9 2 2" xfId="16289" xr:uid="{00000000-0005-0000-0000-0000CE3E0000}"/>
    <cellStyle name="Normal 6 4 9 2 2 2" xfId="33642" xr:uid="{00000000-0005-0000-0000-0000CF3E0000}"/>
    <cellStyle name="Normal 6 4 9 2 2 3" xfId="50988" xr:uid="{00000000-0005-0000-0000-0000D03E0000}"/>
    <cellStyle name="Normal 6 4 9 2 3" xfId="24969" xr:uid="{00000000-0005-0000-0000-0000D13E0000}"/>
    <cellStyle name="Normal 6 4 9 2 4" xfId="42315" xr:uid="{00000000-0005-0000-0000-0000D23E0000}"/>
    <cellStyle name="Normal 6 4 9 3" xfId="3647" xr:uid="{00000000-0005-0000-0000-0000D33E0000}"/>
    <cellStyle name="Normal 6 4 9 3 2" xfId="12320" xr:uid="{00000000-0005-0000-0000-0000D43E0000}"/>
    <cellStyle name="Normal 6 4 9 3 2 2" xfId="29673" xr:uid="{00000000-0005-0000-0000-0000D53E0000}"/>
    <cellStyle name="Normal 6 4 9 3 2 3" xfId="47019" xr:uid="{00000000-0005-0000-0000-0000D63E0000}"/>
    <cellStyle name="Normal 6 4 9 3 3" xfId="21000" xr:uid="{00000000-0005-0000-0000-0000D73E0000}"/>
    <cellStyle name="Normal 6 4 9 3 4" xfId="38346" xr:uid="{00000000-0005-0000-0000-0000D83E0000}"/>
    <cellStyle name="Normal 6 4 9 4" xfId="10507" xr:uid="{00000000-0005-0000-0000-0000D93E0000}"/>
    <cellStyle name="Normal 6 4 9 4 2" xfId="27860" xr:uid="{00000000-0005-0000-0000-0000DA3E0000}"/>
    <cellStyle name="Normal 6 4 9 4 3" xfId="45206" xr:uid="{00000000-0005-0000-0000-0000DB3E0000}"/>
    <cellStyle name="Normal 6 4 9 5" xfId="19187" xr:uid="{00000000-0005-0000-0000-0000DC3E0000}"/>
    <cellStyle name="Normal 6 4 9 6" xfId="36533" xr:uid="{00000000-0005-0000-0000-0000DD3E0000}"/>
    <cellStyle name="Normal 6 5" xfId="34" xr:uid="{00000000-0005-0000-0000-0000DE3E0000}"/>
    <cellStyle name="Normal 6 5 10" xfId="5816" xr:uid="{00000000-0005-0000-0000-0000DF3E0000}"/>
    <cellStyle name="Normal 6 5 10 2" xfId="14489" xr:uid="{00000000-0005-0000-0000-0000E03E0000}"/>
    <cellStyle name="Normal 6 5 10 2 2" xfId="31842" xr:uid="{00000000-0005-0000-0000-0000E13E0000}"/>
    <cellStyle name="Normal 6 5 10 2 3" xfId="49188" xr:uid="{00000000-0005-0000-0000-0000E23E0000}"/>
    <cellStyle name="Normal 6 5 10 3" xfId="23169" xr:uid="{00000000-0005-0000-0000-0000E33E0000}"/>
    <cellStyle name="Normal 6 5 10 4" xfId="40515" xr:uid="{00000000-0005-0000-0000-0000E43E0000}"/>
    <cellStyle name="Normal 6 5 11" xfId="2925" xr:uid="{00000000-0005-0000-0000-0000E53E0000}"/>
    <cellStyle name="Normal 6 5 11 2" xfId="11598" xr:uid="{00000000-0005-0000-0000-0000E63E0000}"/>
    <cellStyle name="Normal 6 5 11 2 2" xfId="28951" xr:uid="{00000000-0005-0000-0000-0000E73E0000}"/>
    <cellStyle name="Normal 6 5 11 2 3" xfId="46297" xr:uid="{00000000-0005-0000-0000-0000E83E0000}"/>
    <cellStyle name="Normal 6 5 11 3" xfId="20278" xr:uid="{00000000-0005-0000-0000-0000E93E0000}"/>
    <cellStyle name="Normal 6 5 11 4" xfId="37624" xr:uid="{00000000-0005-0000-0000-0000EA3E0000}"/>
    <cellStyle name="Normal 6 5 12" xfId="8707" xr:uid="{00000000-0005-0000-0000-0000EB3E0000}"/>
    <cellStyle name="Normal 6 5 12 2" xfId="26060" xr:uid="{00000000-0005-0000-0000-0000EC3E0000}"/>
    <cellStyle name="Normal 6 5 12 3" xfId="43406" xr:uid="{00000000-0005-0000-0000-0000ED3E0000}"/>
    <cellStyle name="Normal 6 5 13" xfId="17387" xr:uid="{00000000-0005-0000-0000-0000EE3E0000}"/>
    <cellStyle name="Normal 6 5 14" xfId="34733" xr:uid="{00000000-0005-0000-0000-0000EF3E0000}"/>
    <cellStyle name="Normal 6 5 2" xfId="83" xr:uid="{00000000-0005-0000-0000-0000F03E0000}"/>
    <cellStyle name="Normal 6 5 2 10" xfId="8756" xr:uid="{00000000-0005-0000-0000-0000F13E0000}"/>
    <cellStyle name="Normal 6 5 2 10 2" xfId="26109" xr:uid="{00000000-0005-0000-0000-0000F23E0000}"/>
    <cellStyle name="Normal 6 5 2 10 3" xfId="43455" xr:uid="{00000000-0005-0000-0000-0000F33E0000}"/>
    <cellStyle name="Normal 6 5 2 11" xfId="17436" xr:uid="{00000000-0005-0000-0000-0000F43E0000}"/>
    <cellStyle name="Normal 6 5 2 12" xfId="34782" xr:uid="{00000000-0005-0000-0000-0000F53E0000}"/>
    <cellStyle name="Normal 6 5 2 2" xfId="328" xr:uid="{00000000-0005-0000-0000-0000F63E0000}"/>
    <cellStyle name="Normal 6 5 2 2 10" xfId="35027" xr:uid="{00000000-0005-0000-0000-0000F73E0000}"/>
    <cellStyle name="Normal 6 5 2 2 2" xfId="1063" xr:uid="{00000000-0005-0000-0000-0000F83E0000}"/>
    <cellStyle name="Normal 6 5 2 2 2 2" xfId="2876" xr:uid="{00000000-0005-0000-0000-0000F93E0000}"/>
    <cellStyle name="Normal 6 5 2 2 2 2 2" xfId="8658" xr:uid="{00000000-0005-0000-0000-0000FA3E0000}"/>
    <cellStyle name="Normal 6 5 2 2 2 2 2 2" xfId="17331" xr:uid="{00000000-0005-0000-0000-0000FB3E0000}"/>
    <cellStyle name="Normal 6 5 2 2 2 2 2 2 2" xfId="34684" xr:uid="{00000000-0005-0000-0000-0000FC3E0000}"/>
    <cellStyle name="Normal 6 5 2 2 2 2 2 2 3" xfId="52030" xr:uid="{00000000-0005-0000-0000-0000FD3E0000}"/>
    <cellStyle name="Normal 6 5 2 2 2 2 2 3" xfId="26011" xr:uid="{00000000-0005-0000-0000-0000FE3E0000}"/>
    <cellStyle name="Normal 6 5 2 2 2 2 2 4" xfId="43357" xr:uid="{00000000-0005-0000-0000-0000FF3E0000}"/>
    <cellStyle name="Normal 6 5 2 2 2 2 3" xfId="4689" xr:uid="{00000000-0005-0000-0000-0000003F0000}"/>
    <cellStyle name="Normal 6 5 2 2 2 2 3 2" xfId="13362" xr:uid="{00000000-0005-0000-0000-0000013F0000}"/>
    <cellStyle name="Normal 6 5 2 2 2 2 3 2 2" xfId="30715" xr:uid="{00000000-0005-0000-0000-0000023F0000}"/>
    <cellStyle name="Normal 6 5 2 2 2 2 3 2 3" xfId="48061" xr:uid="{00000000-0005-0000-0000-0000033F0000}"/>
    <cellStyle name="Normal 6 5 2 2 2 2 3 3" xfId="22042" xr:uid="{00000000-0005-0000-0000-0000043F0000}"/>
    <cellStyle name="Normal 6 5 2 2 2 2 3 4" xfId="39388" xr:uid="{00000000-0005-0000-0000-0000053F0000}"/>
    <cellStyle name="Normal 6 5 2 2 2 2 4" xfId="11549" xr:uid="{00000000-0005-0000-0000-0000063F0000}"/>
    <cellStyle name="Normal 6 5 2 2 2 2 4 2" xfId="28902" xr:uid="{00000000-0005-0000-0000-0000073F0000}"/>
    <cellStyle name="Normal 6 5 2 2 2 2 4 3" xfId="46248" xr:uid="{00000000-0005-0000-0000-0000083F0000}"/>
    <cellStyle name="Normal 6 5 2 2 2 2 5" xfId="20229" xr:uid="{00000000-0005-0000-0000-0000093F0000}"/>
    <cellStyle name="Normal 6 5 2 2 2 2 6" xfId="37575" xr:uid="{00000000-0005-0000-0000-00000A3F0000}"/>
    <cellStyle name="Normal 6 5 2 2 2 3" xfId="1798" xr:uid="{00000000-0005-0000-0000-00000B3F0000}"/>
    <cellStyle name="Normal 6 5 2 2 2 3 2" xfId="7580" xr:uid="{00000000-0005-0000-0000-00000C3F0000}"/>
    <cellStyle name="Normal 6 5 2 2 2 3 2 2" xfId="16253" xr:uid="{00000000-0005-0000-0000-00000D3F0000}"/>
    <cellStyle name="Normal 6 5 2 2 2 3 2 2 2" xfId="33606" xr:uid="{00000000-0005-0000-0000-00000E3F0000}"/>
    <cellStyle name="Normal 6 5 2 2 2 3 2 2 3" xfId="50952" xr:uid="{00000000-0005-0000-0000-00000F3F0000}"/>
    <cellStyle name="Normal 6 5 2 2 2 3 2 3" xfId="24933" xr:uid="{00000000-0005-0000-0000-0000103F0000}"/>
    <cellStyle name="Normal 6 5 2 2 2 3 2 4" xfId="42279" xr:uid="{00000000-0005-0000-0000-0000113F0000}"/>
    <cellStyle name="Normal 6 5 2 2 2 3 3" xfId="5424" xr:uid="{00000000-0005-0000-0000-0000123F0000}"/>
    <cellStyle name="Normal 6 5 2 2 2 3 3 2" xfId="14097" xr:uid="{00000000-0005-0000-0000-0000133F0000}"/>
    <cellStyle name="Normal 6 5 2 2 2 3 3 2 2" xfId="31450" xr:uid="{00000000-0005-0000-0000-0000143F0000}"/>
    <cellStyle name="Normal 6 5 2 2 2 3 3 2 3" xfId="48796" xr:uid="{00000000-0005-0000-0000-0000153F0000}"/>
    <cellStyle name="Normal 6 5 2 2 2 3 3 3" xfId="22777" xr:uid="{00000000-0005-0000-0000-0000163F0000}"/>
    <cellStyle name="Normal 6 5 2 2 2 3 3 4" xfId="40123" xr:uid="{00000000-0005-0000-0000-0000173F0000}"/>
    <cellStyle name="Normal 6 5 2 2 2 3 4" xfId="10471" xr:uid="{00000000-0005-0000-0000-0000183F0000}"/>
    <cellStyle name="Normal 6 5 2 2 2 3 4 2" xfId="27824" xr:uid="{00000000-0005-0000-0000-0000193F0000}"/>
    <cellStyle name="Normal 6 5 2 2 2 3 4 3" xfId="45170" xr:uid="{00000000-0005-0000-0000-00001A3F0000}"/>
    <cellStyle name="Normal 6 5 2 2 2 3 5" xfId="19151" xr:uid="{00000000-0005-0000-0000-00001B3F0000}"/>
    <cellStyle name="Normal 6 5 2 2 2 3 6" xfId="36497" xr:uid="{00000000-0005-0000-0000-00001C3F0000}"/>
    <cellStyle name="Normal 6 5 2 2 2 4" xfId="6845" xr:uid="{00000000-0005-0000-0000-00001D3F0000}"/>
    <cellStyle name="Normal 6 5 2 2 2 4 2" xfId="15518" xr:uid="{00000000-0005-0000-0000-00001E3F0000}"/>
    <cellStyle name="Normal 6 5 2 2 2 4 2 2" xfId="32871" xr:uid="{00000000-0005-0000-0000-00001F3F0000}"/>
    <cellStyle name="Normal 6 5 2 2 2 4 2 3" xfId="50217" xr:uid="{00000000-0005-0000-0000-0000203F0000}"/>
    <cellStyle name="Normal 6 5 2 2 2 4 3" xfId="24198" xr:uid="{00000000-0005-0000-0000-0000213F0000}"/>
    <cellStyle name="Normal 6 5 2 2 2 4 4" xfId="41544" xr:uid="{00000000-0005-0000-0000-0000223F0000}"/>
    <cellStyle name="Normal 6 5 2 2 2 5" xfId="3611" xr:uid="{00000000-0005-0000-0000-0000233F0000}"/>
    <cellStyle name="Normal 6 5 2 2 2 5 2" xfId="12284" xr:uid="{00000000-0005-0000-0000-0000243F0000}"/>
    <cellStyle name="Normal 6 5 2 2 2 5 2 2" xfId="29637" xr:uid="{00000000-0005-0000-0000-0000253F0000}"/>
    <cellStyle name="Normal 6 5 2 2 2 5 2 3" xfId="46983" xr:uid="{00000000-0005-0000-0000-0000263F0000}"/>
    <cellStyle name="Normal 6 5 2 2 2 5 3" xfId="20964" xr:uid="{00000000-0005-0000-0000-0000273F0000}"/>
    <cellStyle name="Normal 6 5 2 2 2 5 4" xfId="38310" xr:uid="{00000000-0005-0000-0000-0000283F0000}"/>
    <cellStyle name="Normal 6 5 2 2 2 6" xfId="9736" xr:uid="{00000000-0005-0000-0000-0000293F0000}"/>
    <cellStyle name="Normal 6 5 2 2 2 6 2" xfId="27089" xr:uid="{00000000-0005-0000-0000-00002A3F0000}"/>
    <cellStyle name="Normal 6 5 2 2 2 6 3" xfId="44435" xr:uid="{00000000-0005-0000-0000-00002B3F0000}"/>
    <cellStyle name="Normal 6 5 2 2 2 7" xfId="18416" xr:uid="{00000000-0005-0000-0000-00002C3F0000}"/>
    <cellStyle name="Normal 6 5 2 2 2 8" xfId="35762" xr:uid="{00000000-0005-0000-0000-00002D3F0000}"/>
    <cellStyle name="Normal 6 5 2 2 3" xfId="573" xr:uid="{00000000-0005-0000-0000-00002E3F0000}"/>
    <cellStyle name="Normal 6 5 2 2 3 2" xfId="2386" xr:uid="{00000000-0005-0000-0000-00002F3F0000}"/>
    <cellStyle name="Normal 6 5 2 2 3 2 2" xfId="8168" xr:uid="{00000000-0005-0000-0000-0000303F0000}"/>
    <cellStyle name="Normal 6 5 2 2 3 2 2 2" xfId="16841" xr:uid="{00000000-0005-0000-0000-0000313F0000}"/>
    <cellStyle name="Normal 6 5 2 2 3 2 2 2 2" xfId="34194" xr:uid="{00000000-0005-0000-0000-0000323F0000}"/>
    <cellStyle name="Normal 6 5 2 2 3 2 2 2 3" xfId="51540" xr:uid="{00000000-0005-0000-0000-0000333F0000}"/>
    <cellStyle name="Normal 6 5 2 2 3 2 2 3" xfId="25521" xr:uid="{00000000-0005-0000-0000-0000343F0000}"/>
    <cellStyle name="Normal 6 5 2 2 3 2 2 4" xfId="42867" xr:uid="{00000000-0005-0000-0000-0000353F0000}"/>
    <cellStyle name="Normal 6 5 2 2 3 2 3" xfId="5669" xr:uid="{00000000-0005-0000-0000-0000363F0000}"/>
    <cellStyle name="Normal 6 5 2 2 3 2 3 2" xfId="14342" xr:uid="{00000000-0005-0000-0000-0000373F0000}"/>
    <cellStyle name="Normal 6 5 2 2 3 2 3 2 2" xfId="31695" xr:uid="{00000000-0005-0000-0000-0000383F0000}"/>
    <cellStyle name="Normal 6 5 2 2 3 2 3 2 3" xfId="49041" xr:uid="{00000000-0005-0000-0000-0000393F0000}"/>
    <cellStyle name="Normal 6 5 2 2 3 2 3 3" xfId="23022" xr:uid="{00000000-0005-0000-0000-00003A3F0000}"/>
    <cellStyle name="Normal 6 5 2 2 3 2 3 4" xfId="40368" xr:uid="{00000000-0005-0000-0000-00003B3F0000}"/>
    <cellStyle name="Normal 6 5 2 2 3 2 4" xfId="11059" xr:uid="{00000000-0005-0000-0000-00003C3F0000}"/>
    <cellStyle name="Normal 6 5 2 2 3 2 4 2" xfId="28412" xr:uid="{00000000-0005-0000-0000-00003D3F0000}"/>
    <cellStyle name="Normal 6 5 2 2 3 2 4 3" xfId="45758" xr:uid="{00000000-0005-0000-0000-00003E3F0000}"/>
    <cellStyle name="Normal 6 5 2 2 3 2 5" xfId="19739" xr:uid="{00000000-0005-0000-0000-00003F3F0000}"/>
    <cellStyle name="Normal 6 5 2 2 3 2 6" xfId="37085" xr:uid="{00000000-0005-0000-0000-0000403F0000}"/>
    <cellStyle name="Normal 6 5 2 2 3 3" xfId="6355" xr:uid="{00000000-0005-0000-0000-0000413F0000}"/>
    <cellStyle name="Normal 6 5 2 2 3 3 2" xfId="15028" xr:uid="{00000000-0005-0000-0000-0000423F0000}"/>
    <cellStyle name="Normal 6 5 2 2 3 3 2 2" xfId="32381" xr:uid="{00000000-0005-0000-0000-0000433F0000}"/>
    <cellStyle name="Normal 6 5 2 2 3 3 2 3" xfId="49727" xr:uid="{00000000-0005-0000-0000-0000443F0000}"/>
    <cellStyle name="Normal 6 5 2 2 3 3 3" xfId="23708" xr:uid="{00000000-0005-0000-0000-0000453F0000}"/>
    <cellStyle name="Normal 6 5 2 2 3 3 4" xfId="41054" xr:uid="{00000000-0005-0000-0000-0000463F0000}"/>
    <cellStyle name="Normal 6 5 2 2 3 4" xfId="4199" xr:uid="{00000000-0005-0000-0000-0000473F0000}"/>
    <cellStyle name="Normal 6 5 2 2 3 4 2" xfId="12872" xr:uid="{00000000-0005-0000-0000-0000483F0000}"/>
    <cellStyle name="Normal 6 5 2 2 3 4 2 2" xfId="30225" xr:uid="{00000000-0005-0000-0000-0000493F0000}"/>
    <cellStyle name="Normal 6 5 2 2 3 4 2 3" xfId="47571" xr:uid="{00000000-0005-0000-0000-00004A3F0000}"/>
    <cellStyle name="Normal 6 5 2 2 3 4 3" xfId="21552" xr:uid="{00000000-0005-0000-0000-00004B3F0000}"/>
    <cellStyle name="Normal 6 5 2 2 3 4 4" xfId="38898" xr:uid="{00000000-0005-0000-0000-00004C3F0000}"/>
    <cellStyle name="Normal 6 5 2 2 3 5" xfId="9246" xr:uid="{00000000-0005-0000-0000-00004D3F0000}"/>
    <cellStyle name="Normal 6 5 2 2 3 5 2" xfId="26599" xr:uid="{00000000-0005-0000-0000-00004E3F0000}"/>
    <cellStyle name="Normal 6 5 2 2 3 5 3" xfId="43945" xr:uid="{00000000-0005-0000-0000-00004F3F0000}"/>
    <cellStyle name="Normal 6 5 2 2 3 6" xfId="17926" xr:uid="{00000000-0005-0000-0000-0000503F0000}"/>
    <cellStyle name="Normal 6 5 2 2 3 7" xfId="35272" xr:uid="{00000000-0005-0000-0000-0000513F0000}"/>
    <cellStyle name="Normal 6 5 2 2 4" xfId="2141" xr:uid="{00000000-0005-0000-0000-0000523F0000}"/>
    <cellStyle name="Normal 6 5 2 2 4 2" xfId="7923" xr:uid="{00000000-0005-0000-0000-0000533F0000}"/>
    <cellStyle name="Normal 6 5 2 2 4 2 2" xfId="16596" xr:uid="{00000000-0005-0000-0000-0000543F0000}"/>
    <cellStyle name="Normal 6 5 2 2 4 2 2 2" xfId="33949" xr:uid="{00000000-0005-0000-0000-0000553F0000}"/>
    <cellStyle name="Normal 6 5 2 2 4 2 2 3" xfId="51295" xr:uid="{00000000-0005-0000-0000-0000563F0000}"/>
    <cellStyle name="Normal 6 5 2 2 4 2 3" xfId="25276" xr:uid="{00000000-0005-0000-0000-0000573F0000}"/>
    <cellStyle name="Normal 6 5 2 2 4 2 4" xfId="42622" xr:uid="{00000000-0005-0000-0000-0000583F0000}"/>
    <cellStyle name="Normal 6 5 2 2 4 3" xfId="3954" xr:uid="{00000000-0005-0000-0000-0000593F0000}"/>
    <cellStyle name="Normal 6 5 2 2 4 3 2" xfId="12627" xr:uid="{00000000-0005-0000-0000-00005A3F0000}"/>
    <cellStyle name="Normal 6 5 2 2 4 3 2 2" xfId="29980" xr:uid="{00000000-0005-0000-0000-00005B3F0000}"/>
    <cellStyle name="Normal 6 5 2 2 4 3 2 3" xfId="47326" xr:uid="{00000000-0005-0000-0000-00005C3F0000}"/>
    <cellStyle name="Normal 6 5 2 2 4 3 3" xfId="21307" xr:uid="{00000000-0005-0000-0000-00005D3F0000}"/>
    <cellStyle name="Normal 6 5 2 2 4 3 4" xfId="38653" xr:uid="{00000000-0005-0000-0000-00005E3F0000}"/>
    <cellStyle name="Normal 6 5 2 2 4 4" xfId="10814" xr:uid="{00000000-0005-0000-0000-00005F3F0000}"/>
    <cellStyle name="Normal 6 5 2 2 4 4 2" xfId="28167" xr:uid="{00000000-0005-0000-0000-0000603F0000}"/>
    <cellStyle name="Normal 6 5 2 2 4 4 3" xfId="45513" xr:uid="{00000000-0005-0000-0000-0000613F0000}"/>
    <cellStyle name="Normal 6 5 2 2 4 5" xfId="19494" xr:uid="{00000000-0005-0000-0000-0000623F0000}"/>
    <cellStyle name="Normal 6 5 2 2 4 6" xfId="36840" xr:uid="{00000000-0005-0000-0000-0000633F0000}"/>
    <cellStyle name="Normal 6 5 2 2 5" xfId="1308" xr:uid="{00000000-0005-0000-0000-0000643F0000}"/>
    <cellStyle name="Normal 6 5 2 2 5 2" xfId="7090" xr:uid="{00000000-0005-0000-0000-0000653F0000}"/>
    <cellStyle name="Normal 6 5 2 2 5 2 2" xfId="15763" xr:uid="{00000000-0005-0000-0000-0000663F0000}"/>
    <cellStyle name="Normal 6 5 2 2 5 2 2 2" xfId="33116" xr:uid="{00000000-0005-0000-0000-0000673F0000}"/>
    <cellStyle name="Normal 6 5 2 2 5 2 2 3" xfId="50462" xr:uid="{00000000-0005-0000-0000-0000683F0000}"/>
    <cellStyle name="Normal 6 5 2 2 5 2 3" xfId="24443" xr:uid="{00000000-0005-0000-0000-0000693F0000}"/>
    <cellStyle name="Normal 6 5 2 2 5 2 4" xfId="41789" xr:uid="{00000000-0005-0000-0000-00006A3F0000}"/>
    <cellStyle name="Normal 6 5 2 2 5 3" xfId="4934" xr:uid="{00000000-0005-0000-0000-00006B3F0000}"/>
    <cellStyle name="Normal 6 5 2 2 5 3 2" xfId="13607" xr:uid="{00000000-0005-0000-0000-00006C3F0000}"/>
    <cellStyle name="Normal 6 5 2 2 5 3 2 2" xfId="30960" xr:uid="{00000000-0005-0000-0000-00006D3F0000}"/>
    <cellStyle name="Normal 6 5 2 2 5 3 2 3" xfId="48306" xr:uid="{00000000-0005-0000-0000-00006E3F0000}"/>
    <cellStyle name="Normal 6 5 2 2 5 3 3" xfId="22287" xr:uid="{00000000-0005-0000-0000-00006F3F0000}"/>
    <cellStyle name="Normal 6 5 2 2 5 3 4" xfId="39633" xr:uid="{00000000-0005-0000-0000-0000703F0000}"/>
    <cellStyle name="Normal 6 5 2 2 5 4" xfId="9981" xr:uid="{00000000-0005-0000-0000-0000713F0000}"/>
    <cellStyle name="Normal 6 5 2 2 5 4 2" xfId="27334" xr:uid="{00000000-0005-0000-0000-0000723F0000}"/>
    <cellStyle name="Normal 6 5 2 2 5 4 3" xfId="44680" xr:uid="{00000000-0005-0000-0000-0000733F0000}"/>
    <cellStyle name="Normal 6 5 2 2 5 5" xfId="18661" xr:uid="{00000000-0005-0000-0000-0000743F0000}"/>
    <cellStyle name="Normal 6 5 2 2 5 6" xfId="36007" xr:uid="{00000000-0005-0000-0000-0000753F0000}"/>
    <cellStyle name="Normal 6 5 2 2 6" xfId="6110" xr:uid="{00000000-0005-0000-0000-0000763F0000}"/>
    <cellStyle name="Normal 6 5 2 2 6 2" xfId="14783" xr:uid="{00000000-0005-0000-0000-0000773F0000}"/>
    <cellStyle name="Normal 6 5 2 2 6 2 2" xfId="32136" xr:uid="{00000000-0005-0000-0000-0000783F0000}"/>
    <cellStyle name="Normal 6 5 2 2 6 2 3" xfId="49482" xr:uid="{00000000-0005-0000-0000-0000793F0000}"/>
    <cellStyle name="Normal 6 5 2 2 6 3" xfId="23463" xr:uid="{00000000-0005-0000-0000-00007A3F0000}"/>
    <cellStyle name="Normal 6 5 2 2 6 4" xfId="40809" xr:uid="{00000000-0005-0000-0000-00007B3F0000}"/>
    <cellStyle name="Normal 6 5 2 2 7" xfId="3121" xr:uid="{00000000-0005-0000-0000-00007C3F0000}"/>
    <cellStyle name="Normal 6 5 2 2 7 2" xfId="11794" xr:uid="{00000000-0005-0000-0000-00007D3F0000}"/>
    <cellStyle name="Normal 6 5 2 2 7 2 2" xfId="29147" xr:uid="{00000000-0005-0000-0000-00007E3F0000}"/>
    <cellStyle name="Normal 6 5 2 2 7 2 3" xfId="46493" xr:uid="{00000000-0005-0000-0000-00007F3F0000}"/>
    <cellStyle name="Normal 6 5 2 2 7 3" xfId="20474" xr:uid="{00000000-0005-0000-0000-0000803F0000}"/>
    <cellStyle name="Normal 6 5 2 2 7 4" xfId="37820" xr:uid="{00000000-0005-0000-0000-0000813F0000}"/>
    <cellStyle name="Normal 6 5 2 2 8" xfId="9001" xr:uid="{00000000-0005-0000-0000-0000823F0000}"/>
    <cellStyle name="Normal 6 5 2 2 8 2" xfId="26354" xr:uid="{00000000-0005-0000-0000-0000833F0000}"/>
    <cellStyle name="Normal 6 5 2 2 8 3" xfId="43700" xr:uid="{00000000-0005-0000-0000-0000843F0000}"/>
    <cellStyle name="Normal 6 5 2 2 9" xfId="17681" xr:uid="{00000000-0005-0000-0000-0000853F0000}"/>
    <cellStyle name="Normal 6 5 2 3" xfId="230" xr:uid="{00000000-0005-0000-0000-0000863F0000}"/>
    <cellStyle name="Normal 6 5 2 3 10" xfId="34929" xr:uid="{00000000-0005-0000-0000-0000873F0000}"/>
    <cellStyle name="Normal 6 5 2 3 2" xfId="965" xr:uid="{00000000-0005-0000-0000-0000883F0000}"/>
    <cellStyle name="Normal 6 5 2 3 2 2" xfId="2778" xr:uid="{00000000-0005-0000-0000-0000893F0000}"/>
    <cellStyle name="Normal 6 5 2 3 2 2 2" xfId="8560" xr:uid="{00000000-0005-0000-0000-00008A3F0000}"/>
    <cellStyle name="Normal 6 5 2 3 2 2 2 2" xfId="17233" xr:uid="{00000000-0005-0000-0000-00008B3F0000}"/>
    <cellStyle name="Normal 6 5 2 3 2 2 2 2 2" xfId="34586" xr:uid="{00000000-0005-0000-0000-00008C3F0000}"/>
    <cellStyle name="Normal 6 5 2 3 2 2 2 2 3" xfId="51932" xr:uid="{00000000-0005-0000-0000-00008D3F0000}"/>
    <cellStyle name="Normal 6 5 2 3 2 2 2 3" xfId="25913" xr:uid="{00000000-0005-0000-0000-00008E3F0000}"/>
    <cellStyle name="Normal 6 5 2 3 2 2 2 4" xfId="43259" xr:uid="{00000000-0005-0000-0000-00008F3F0000}"/>
    <cellStyle name="Normal 6 5 2 3 2 2 3" xfId="4591" xr:uid="{00000000-0005-0000-0000-0000903F0000}"/>
    <cellStyle name="Normal 6 5 2 3 2 2 3 2" xfId="13264" xr:uid="{00000000-0005-0000-0000-0000913F0000}"/>
    <cellStyle name="Normal 6 5 2 3 2 2 3 2 2" xfId="30617" xr:uid="{00000000-0005-0000-0000-0000923F0000}"/>
    <cellStyle name="Normal 6 5 2 3 2 2 3 2 3" xfId="47963" xr:uid="{00000000-0005-0000-0000-0000933F0000}"/>
    <cellStyle name="Normal 6 5 2 3 2 2 3 3" xfId="21944" xr:uid="{00000000-0005-0000-0000-0000943F0000}"/>
    <cellStyle name="Normal 6 5 2 3 2 2 3 4" xfId="39290" xr:uid="{00000000-0005-0000-0000-0000953F0000}"/>
    <cellStyle name="Normal 6 5 2 3 2 2 4" xfId="11451" xr:uid="{00000000-0005-0000-0000-0000963F0000}"/>
    <cellStyle name="Normal 6 5 2 3 2 2 4 2" xfId="28804" xr:uid="{00000000-0005-0000-0000-0000973F0000}"/>
    <cellStyle name="Normal 6 5 2 3 2 2 4 3" xfId="46150" xr:uid="{00000000-0005-0000-0000-0000983F0000}"/>
    <cellStyle name="Normal 6 5 2 3 2 2 5" xfId="20131" xr:uid="{00000000-0005-0000-0000-0000993F0000}"/>
    <cellStyle name="Normal 6 5 2 3 2 2 6" xfId="37477" xr:uid="{00000000-0005-0000-0000-00009A3F0000}"/>
    <cellStyle name="Normal 6 5 2 3 2 3" xfId="1700" xr:uid="{00000000-0005-0000-0000-00009B3F0000}"/>
    <cellStyle name="Normal 6 5 2 3 2 3 2" xfId="7482" xr:uid="{00000000-0005-0000-0000-00009C3F0000}"/>
    <cellStyle name="Normal 6 5 2 3 2 3 2 2" xfId="16155" xr:uid="{00000000-0005-0000-0000-00009D3F0000}"/>
    <cellStyle name="Normal 6 5 2 3 2 3 2 2 2" xfId="33508" xr:uid="{00000000-0005-0000-0000-00009E3F0000}"/>
    <cellStyle name="Normal 6 5 2 3 2 3 2 2 3" xfId="50854" xr:uid="{00000000-0005-0000-0000-00009F3F0000}"/>
    <cellStyle name="Normal 6 5 2 3 2 3 2 3" xfId="24835" xr:uid="{00000000-0005-0000-0000-0000A03F0000}"/>
    <cellStyle name="Normal 6 5 2 3 2 3 2 4" xfId="42181" xr:uid="{00000000-0005-0000-0000-0000A13F0000}"/>
    <cellStyle name="Normal 6 5 2 3 2 3 3" xfId="5326" xr:uid="{00000000-0005-0000-0000-0000A23F0000}"/>
    <cellStyle name="Normal 6 5 2 3 2 3 3 2" xfId="13999" xr:uid="{00000000-0005-0000-0000-0000A33F0000}"/>
    <cellStyle name="Normal 6 5 2 3 2 3 3 2 2" xfId="31352" xr:uid="{00000000-0005-0000-0000-0000A43F0000}"/>
    <cellStyle name="Normal 6 5 2 3 2 3 3 2 3" xfId="48698" xr:uid="{00000000-0005-0000-0000-0000A53F0000}"/>
    <cellStyle name="Normal 6 5 2 3 2 3 3 3" xfId="22679" xr:uid="{00000000-0005-0000-0000-0000A63F0000}"/>
    <cellStyle name="Normal 6 5 2 3 2 3 3 4" xfId="40025" xr:uid="{00000000-0005-0000-0000-0000A73F0000}"/>
    <cellStyle name="Normal 6 5 2 3 2 3 4" xfId="10373" xr:uid="{00000000-0005-0000-0000-0000A83F0000}"/>
    <cellStyle name="Normal 6 5 2 3 2 3 4 2" xfId="27726" xr:uid="{00000000-0005-0000-0000-0000A93F0000}"/>
    <cellStyle name="Normal 6 5 2 3 2 3 4 3" xfId="45072" xr:uid="{00000000-0005-0000-0000-0000AA3F0000}"/>
    <cellStyle name="Normal 6 5 2 3 2 3 5" xfId="19053" xr:uid="{00000000-0005-0000-0000-0000AB3F0000}"/>
    <cellStyle name="Normal 6 5 2 3 2 3 6" xfId="36399" xr:uid="{00000000-0005-0000-0000-0000AC3F0000}"/>
    <cellStyle name="Normal 6 5 2 3 2 4" xfId="6747" xr:uid="{00000000-0005-0000-0000-0000AD3F0000}"/>
    <cellStyle name="Normal 6 5 2 3 2 4 2" xfId="15420" xr:uid="{00000000-0005-0000-0000-0000AE3F0000}"/>
    <cellStyle name="Normal 6 5 2 3 2 4 2 2" xfId="32773" xr:uid="{00000000-0005-0000-0000-0000AF3F0000}"/>
    <cellStyle name="Normal 6 5 2 3 2 4 2 3" xfId="50119" xr:uid="{00000000-0005-0000-0000-0000B03F0000}"/>
    <cellStyle name="Normal 6 5 2 3 2 4 3" xfId="24100" xr:uid="{00000000-0005-0000-0000-0000B13F0000}"/>
    <cellStyle name="Normal 6 5 2 3 2 4 4" xfId="41446" xr:uid="{00000000-0005-0000-0000-0000B23F0000}"/>
    <cellStyle name="Normal 6 5 2 3 2 5" xfId="3513" xr:uid="{00000000-0005-0000-0000-0000B33F0000}"/>
    <cellStyle name="Normal 6 5 2 3 2 5 2" xfId="12186" xr:uid="{00000000-0005-0000-0000-0000B43F0000}"/>
    <cellStyle name="Normal 6 5 2 3 2 5 2 2" xfId="29539" xr:uid="{00000000-0005-0000-0000-0000B53F0000}"/>
    <cellStyle name="Normal 6 5 2 3 2 5 2 3" xfId="46885" xr:uid="{00000000-0005-0000-0000-0000B63F0000}"/>
    <cellStyle name="Normal 6 5 2 3 2 5 3" xfId="20866" xr:uid="{00000000-0005-0000-0000-0000B73F0000}"/>
    <cellStyle name="Normal 6 5 2 3 2 5 4" xfId="38212" xr:uid="{00000000-0005-0000-0000-0000B83F0000}"/>
    <cellStyle name="Normal 6 5 2 3 2 6" xfId="9638" xr:uid="{00000000-0005-0000-0000-0000B93F0000}"/>
    <cellStyle name="Normal 6 5 2 3 2 6 2" xfId="26991" xr:uid="{00000000-0005-0000-0000-0000BA3F0000}"/>
    <cellStyle name="Normal 6 5 2 3 2 6 3" xfId="44337" xr:uid="{00000000-0005-0000-0000-0000BB3F0000}"/>
    <cellStyle name="Normal 6 5 2 3 2 7" xfId="18318" xr:uid="{00000000-0005-0000-0000-0000BC3F0000}"/>
    <cellStyle name="Normal 6 5 2 3 2 8" xfId="35664" xr:uid="{00000000-0005-0000-0000-0000BD3F0000}"/>
    <cellStyle name="Normal 6 5 2 3 3" xfId="720" xr:uid="{00000000-0005-0000-0000-0000BE3F0000}"/>
    <cellStyle name="Normal 6 5 2 3 3 2" xfId="2533" xr:uid="{00000000-0005-0000-0000-0000BF3F0000}"/>
    <cellStyle name="Normal 6 5 2 3 3 2 2" xfId="8315" xr:uid="{00000000-0005-0000-0000-0000C03F0000}"/>
    <cellStyle name="Normal 6 5 2 3 3 2 2 2" xfId="16988" xr:uid="{00000000-0005-0000-0000-0000C13F0000}"/>
    <cellStyle name="Normal 6 5 2 3 3 2 2 2 2" xfId="34341" xr:uid="{00000000-0005-0000-0000-0000C23F0000}"/>
    <cellStyle name="Normal 6 5 2 3 3 2 2 2 3" xfId="51687" xr:uid="{00000000-0005-0000-0000-0000C33F0000}"/>
    <cellStyle name="Normal 6 5 2 3 3 2 2 3" xfId="25668" xr:uid="{00000000-0005-0000-0000-0000C43F0000}"/>
    <cellStyle name="Normal 6 5 2 3 3 2 2 4" xfId="43014" xr:uid="{00000000-0005-0000-0000-0000C53F0000}"/>
    <cellStyle name="Normal 6 5 2 3 3 2 3" xfId="5767" xr:uid="{00000000-0005-0000-0000-0000C63F0000}"/>
    <cellStyle name="Normal 6 5 2 3 3 2 3 2" xfId="14440" xr:uid="{00000000-0005-0000-0000-0000C73F0000}"/>
    <cellStyle name="Normal 6 5 2 3 3 2 3 2 2" xfId="31793" xr:uid="{00000000-0005-0000-0000-0000C83F0000}"/>
    <cellStyle name="Normal 6 5 2 3 3 2 3 2 3" xfId="49139" xr:uid="{00000000-0005-0000-0000-0000C93F0000}"/>
    <cellStyle name="Normal 6 5 2 3 3 2 3 3" xfId="23120" xr:uid="{00000000-0005-0000-0000-0000CA3F0000}"/>
    <cellStyle name="Normal 6 5 2 3 3 2 3 4" xfId="40466" xr:uid="{00000000-0005-0000-0000-0000CB3F0000}"/>
    <cellStyle name="Normal 6 5 2 3 3 2 4" xfId="11206" xr:uid="{00000000-0005-0000-0000-0000CC3F0000}"/>
    <cellStyle name="Normal 6 5 2 3 3 2 4 2" xfId="28559" xr:uid="{00000000-0005-0000-0000-0000CD3F0000}"/>
    <cellStyle name="Normal 6 5 2 3 3 2 4 3" xfId="45905" xr:uid="{00000000-0005-0000-0000-0000CE3F0000}"/>
    <cellStyle name="Normal 6 5 2 3 3 2 5" xfId="19886" xr:uid="{00000000-0005-0000-0000-0000CF3F0000}"/>
    <cellStyle name="Normal 6 5 2 3 3 2 6" xfId="37232" xr:uid="{00000000-0005-0000-0000-0000D03F0000}"/>
    <cellStyle name="Normal 6 5 2 3 3 3" xfId="6502" xr:uid="{00000000-0005-0000-0000-0000D13F0000}"/>
    <cellStyle name="Normal 6 5 2 3 3 3 2" xfId="15175" xr:uid="{00000000-0005-0000-0000-0000D23F0000}"/>
    <cellStyle name="Normal 6 5 2 3 3 3 2 2" xfId="32528" xr:uid="{00000000-0005-0000-0000-0000D33F0000}"/>
    <cellStyle name="Normal 6 5 2 3 3 3 2 3" xfId="49874" xr:uid="{00000000-0005-0000-0000-0000D43F0000}"/>
    <cellStyle name="Normal 6 5 2 3 3 3 3" xfId="23855" xr:uid="{00000000-0005-0000-0000-0000D53F0000}"/>
    <cellStyle name="Normal 6 5 2 3 3 3 4" xfId="41201" xr:uid="{00000000-0005-0000-0000-0000D63F0000}"/>
    <cellStyle name="Normal 6 5 2 3 3 4" xfId="4346" xr:uid="{00000000-0005-0000-0000-0000D73F0000}"/>
    <cellStyle name="Normal 6 5 2 3 3 4 2" xfId="13019" xr:uid="{00000000-0005-0000-0000-0000D83F0000}"/>
    <cellStyle name="Normal 6 5 2 3 3 4 2 2" xfId="30372" xr:uid="{00000000-0005-0000-0000-0000D93F0000}"/>
    <cellStyle name="Normal 6 5 2 3 3 4 2 3" xfId="47718" xr:uid="{00000000-0005-0000-0000-0000DA3F0000}"/>
    <cellStyle name="Normal 6 5 2 3 3 4 3" xfId="21699" xr:uid="{00000000-0005-0000-0000-0000DB3F0000}"/>
    <cellStyle name="Normal 6 5 2 3 3 4 4" xfId="39045" xr:uid="{00000000-0005-0000-0000-0000DC3F0000}"/>
    <cellStyle name="Normal 6 5 2 3 3 5" xfId="9393" xr:uid="{00000000-0005-0000-0000-0000DD3F0000}"/>
    <cellStyle name="Normal 6 5 2 3 3 5 2" xfId="26746" xr:uid="{00000000-0005-0000-0000-0000DE3F0000}"/>
    <cellStyle name="Normal 6 5 2 3 3 5 3" xfId="44092" xr:uid="{00000000-0005-0000-0000-0000DF3F0000}"/>
    <cellStyle name="Normal 6 5 2 3 3 6" xfId="18073" xr:uid="{00000000-0005-0000-0000-0000E03F0000}"/>
    <cellStyle name="Normal 6 5 2 3 3 7" xfId="35419" xr:uid="{00000000-0005-0000-0000-0000E13F0000}"/>
    <cellStyle name="Normal 6 5 2 3 4" xfId="2043" xr:uid="{00000000-0005-0000-0000-0000E23F0000}"/>
    <cellStyle name="Normal 6 5 2 3 4 2" xfId="7825" xr:uid="{00000000-0005-0000-0000-0000E33F0000}"/>
    <cellStyle name="Normal 6 5 2 3 4 2 2" xfId="16498" xr:uid="{00000000-0005-0000-0000-0000E43F0000}"/>
    <cellStyle name="Normal 6 5 2 3 4 2 2 2" xfId="33851" xr:uid="{00000000-0005-0000-0000-0000E53F0000}"/>
    <cellStyle name="Normal 6 5 2 3 4 2 2 3" xfId="51197" xr:uid="{00000000-0005-0000-0000-0000E63F0000}"/>
    <cellStyle name="Normal 6 5 2 3 4 2 3" xfId="25178" xr:uid="{00000000-0005-0000-0000-0000E73F0000}"/>
    <cellStyle name="Normal 6 5 2 3 4 2 4" xfId="42524" xr:uid="{00000000-0005-0000-0000-0000E83F0000}"/>
    <cellStyle name="Normal 6 5 2 3 4 3" xfId="3856" xr:uid="{00000000-0005-0000-0000-0000E93F0000}"/>
    <cellStyle name="Normal 6 5 2 3 4 3 2" xfId="12529" xr:uid="{00000000-0005-0000-0000-0000EA3F0000}"/>
    <cellStyle name="Normal 6 5 2 3 4 3 2 2" xfId="29882" xr:uid="{00000000-0005-0000-0000-0000EB3F0000}"/>
    <cellStyle name="Normal 6 5 2 3 4 3 2 3" xfId="47228" xr:uid="{00000000-0005-0000-0000-0000EC3F0000}"/>
    <cellStyle name="Normal 6 5 2 3 4 3 3" xfId="21209" xr:uid="{00000000-0005-0000-0000-0000ED3F0000}"/>
    <cellStyle name="Normal 6 5 2 3 4 3 4" xfId="38555" xr:uid="{00000000-0005-0000-0000-0000EE3F0000}"/>
    <cellStyle name="Normal 6 5 2 3 4 4" xfId="10716" xr:uid="{00000000-0005-0000-0000-0000EF3F0000}"/>
    <cellStyle name="Normal 6 5 2 3 4 4 2" xfId="28069" xr:uid="{00000000-0005-0000-0000-0000F03F0000}"/>
    <cellStyle name="Normal 6 5 2 3 4 4 3" xfId="45415" xr:uid="{00000000-0005-0000-0000-0000F13F0000}"/>
    <cellStyle name="Normal 6 5 2 3 4 5" xfId="19396" xr:uid="{00000000-0005-0000-0000-0000F23F0000}"/>
    <cellStyle name="Normal 6 5 2 3 4 6" xfId="36742" xr:uid="{00000000-0005-0000-0000-0000F33F0000}"/>
    <cellStyle name="Normal 6 5 2 3 5" xfId="1455" xr:uid="{00000000-0005-0000-0000-0000F43F0000}"/>
    <cellStyle name="Normal 6 5 2 3 5 2" xfId="7237" xr:uid="{00000000-0005-0000-0000-0000F53F0000}"/>
    <cellStyle name="Normal 6 5 2 3 5 2 2" xfId="15910" xr:uid="{00000000-0005-0000-0000-0000F63F0000}"/>
    <cellStyle name="Normal 6 5 2 3 5 2 2 2" xfId="33263" xr:uid="{00000000-0005-0000-0000-0000F73F0000}"/>
    <cellStyle name="Normal 6 5 2 3 5 2 2 3" xfId="50609" xr:uid="{00000000-0005-0000-0000-0000F83F0000}"/>
    <cellStyle name="Normal 6 5 2 3 5 2 3" xfId="24590" xr:uid="{00000000-0005-0000-0000-0000F93F0000}"/>
    <cellStyle name="Normal 6 5 2 3 5 2 4" xfId="41936" xr:uid="{00000000-0005-0000-0000-0000FA3F0000}"/>
    <cellStyle name="Normal 6 5 2 3 5 3" xfId="5081" xr:uid="{00000000-0005-0000-0000-0000FB3F0000}"/>
    <cellStyle name="Normal 6 5 2 3 5 3 2" xfId="13754" xr:uid="{00000000-0005-0000-0000-0000FC3F0000}"/>
    <cellStyle name="Normal 6 5 2 3 5 3 2 2" xfId="31107" xr:uid="{00000000-0005-0000-0000-0000FD3F0000}"/>
    <cellStyle name="Normal 6 5 2 3 5 3 2 3" xfId="48453" xr:uid="{00000000-0005-0000-0000-0000FE3F0000}"/>
    <cellStyle name="Normal 6 5 2 3 5 3 3" xfId="22434" xr:uid="{00000000-0005-0000-0000-0000FF3F0000}"/>
    <cellStyle name="Normal 6 5 2 3 5 3 4" xfId="39780" xr:uid="{00000000-0005-0000-0000-000000400000}"/>
    <cellStyle name="Normal 6 5 2 3 5 4" xfId="10128" xr:uid="{00000000-0005-0000-0000-000001400000}"/>
    <cellStyle name="Normal 6 5 2 3 5 4 2" xfId="27481" xr:uid="{00000000-0005-0000-0000-000002400000}"/>
    <cellStyle name="Normal 6 5 2 3 5 4 3" xfId="44827" xr:uid="{00000000-0005-0000-0000-000003400000}"/>
    <cellStyle name="Normal 6 5 2 3 5 5" xfId="18808" xr:uid="{00000000-0005-0000-0000-000004400000}"/>
    <cellStyle name="Normal 6 5 2 3 5 6" xfId="36154" xr:uid="{00000000-0005-0000-0000-000005400000}"/>
    <cellStyle name="Normal 6 5 2 3 6" xfId="6012" xr:uid="{00000000-0005-0000-0000-000006400000}"/>
    <cellStyle name="Normal 6 5 2 3 6 2" xfId="14685" xr:uid="{00000000-0005-0000-0000-000007400000}"/>
    <cellStyle name="Normal 6 5 2 3 6 2 2" xfId="32038" xr:uid="{00000000-0005-0000-0000-000008400000}"/>
    <cellStyle name="Normal 6 5 2 3 6 2 3" xfId="49384" xr:uid="{00000000-0005-0000-0000-000009400000}"/>
    <cellStyle name="Normal 6 5 2 3 6 3" xfId="23365" xr:uid="{00000000-0005-0000-0000-00000A400000}"/>
    <cellStyle name="Normal 6 5 2 3 6 4" xfId="40711" xr:uid="{00000000-0005-0000-0000-00000B400000}"/>
    <cellStyle name="Normal 6 5 2 3 7" xfId="3268" xr:uid="{00000000-0005-0000-0000-00000C400000}"/>
    <cellStyle name="Normal 6 5 2 3 7 2" xfId="11941" xr:uid="{00000000-0005-0000-0000-00000D400000}"/>
    <cellStyle name="Normal 6 5 2 3 7 2 2" xfId="29294" xr:uid="{00000000-0005-0000-0000-00000E400000}"/>
    <cellStyle name="Normal 6 5 2 3 7 2 3" xfId="46640" xr:uid="{00000000-0005-0000-0000-00000F400000}"/>
    <cellStyle name="Normal 6 5 2 3 7 3" xfId="20621" xr:uid="{00000000-0005-0000-0000-000010400000}"/>
    <cellStyle name="Normal 6 5 2 3 7 4" xfId="37967" xr:uid="{00000000-0005-0000-0000-000011400000}"/>
    <cellStyle name="Normal 6 5 2 3 8" xfId="8903" xr:uid="{00000000-0005-0000-0000-000012400000}"/>
    <cellStyle name="Normal 6 5 2 3 8 2" xfId="26256" xr:uid="{00000000-0005-0000-0000-000013400000}"/>
    <cellStyle name="Normal 6 5 2 3 8 3" xfId="43602" xr:uid="{00000000-0005-0000-0000-000014400000}"/>
    <cellStyle name="Normal 6 5 2 3 9" xfId="17583" xr:uid="{00000000-0005-0000-0000-000015400000}"/>
    <cellStyle name="Normal 6 5 2 4" xfId="818" xr:uid="{00000000-0005-0000-0000-000016400000}"/>
    <cellStyle name="Normal 6 5 2 4 2" xfId="2631" xr:uid="{00000000-0005-0000-0000-000017400000}"/>
    <cellStyle name="Normal 6 5 2 4 2 2" xfId="8413" xr:uid="{00000000-0005-0000-0000-000018400000}"/>
    <cellStyle name="Normal 6 5 2 4 2 2 2" xfId="17086" xr:uid="{00000000-0005-0000-0000-000019400000}"/>
    <cellStyle name="Normal 6 5 2 4 2 2 2 2" xfId="34439" xr:uid="{00000000-0005-0000-0000-00001A400000}"/>
    <cellStyle name="Normal 6 5 2 4 2 2 2 3" xfId="51785" xr:uid="{00000000-0005-0000-0000-00001B400000}"/>
    <cellStyle name="Normal 6 5 2 4 2 2 3" xfId="25766" xr:uid="{00000000-0005-0000-0000-00001C400000}"/>
    <cellStyle name="Normal 6 5 2 4 2 2 4" xfId="43112" xr:uid="{00000000-0005-0000-0000-00001D400000}"/>
    <cellStyle name="Normal 6 5 2 4 2 3" xfId="4444" xr:uid="{00000000-0005-0000-0000-00001E400000}"/>
    <cellStyle name="Normal 6 5 2 4 2 3 2" xfId="13117" xr:uid="{00000000-0005-0000-0000-00001F400000}"/>
    <cellStyle name="Normal 6 5 2 4 2 3 2 2" xfId="30470" xr:uid="{00000000-0005-0000-0000-000020400000}"/>
    <cellStyle name="Normal 6 5 2 4 2 3 2 3" xfId="47816" xr:uid="{00000000-0005-0000-0000-000021400000}"/>
    <cellStyle name="Normal 6 5 2 4 2 3 3" xfId="21797" xr:uid="{00000000-0005-0000-0000-000022400000}"/>
    <cellStyle name="Normal 6 5 2 4 2 3 4" xfId="39143" xr:uid="{00000000-0005-0000-0000-000023400000}"/>
    <cellStyle name="Normal 6 5 2 4 2 4" xfId="11304" xr:uid="{00000000-0005-0000-0000-000024400000}"/>
    <cellStyle name="Normal 6 5 2 4 2 4 2" xfId="28657" xr:uid="{00000000-0005-0000-0000-000025400000}"/>
    <cellStyle name="Normal 6 5 2 4 2 4 3" xfId="46003" xr:uid="{00000000-0005-0000-0000-000026400000}"/>
    <cellStyle name="Normal 6 5 2 4 2 5" xfId="19984" xr:uid="{00000000-0005-0000-0000-000027400000}"/>
    <cellStyle name="Normal 6 5 2 4 2 6" xfId="37330" xr:uid="{00000000-0005-0000-0000-000028400000}"/>
    <cellStyle name="Normal 6 5 2 4 3" xfId="1553" xr:uid="{00000000-0005-0000-0000-000029400000}"/>
    <cellStyle name="Normal 6 5 2 4 3 2" xfId="7335" xr:uid="{00000000-0005-0000-0000-00002A400000}"/>
    <cellStyle name="Normal 6 5 2 4 3 2 2" xfId="16008" xr:uid="{00000000-0005-0000-0000-00002B400000}"/>
    <cellStyle name="Normal 6 5 2 4 3 2 2 2" xfId="33361" xr:uid="{00000000-0005-0000-0000-00002C400000}"/>
    <cellStyle name="Normal 6 5 2 4 3 2 2 3" xfId="50707" xr:uid="{00000000-0005-0000-0000-00002D400000}"/>
    <cellStyle name="Normal 6 5 2 4 3 2 3" xfId="24688" xr:uid="{00000000-0005-0000-0000-00002E400000}"/>
    <cellStyle name="Normal 6 5 2 4 3 2 4" xfId="42034" xr:uid="{00000000-0005-0000-0000-00002F400000}"/>
    <cellStyle name="Normal 6 5 2 4 3 3" xfId="5179" xr:uid="{00000000-0005-0000-0000-000030400000}"/>
    <cellStyle name="Normal 6 5 2 4 3 3 2" xfId="13852" xr:uid="{00000000-0005-0000-0000-000031400000}"/>
    <cellStyle name="Normal 6 5 2 4 3 3 2 2" xfId="31205" xr:uid="{00000000-0005-0000-0000-000032400000}"/>
    <cellStyle name="Normal 6 5 2 4 3 3 2 3" xfId="48551" xr:uid="{00000000-0005-0000-0000-000033400000}"/>
    <cellStyle name="Normal 6 5 2 4 3 3 3" xfId="22532" xr:uid="{00000000-0005-0000-0000-000034400000}"/>
    <cellStyle name="Normal 6 5 2 4 3 3 4" xfId="39878" xr:uid="{00000000-0005-0000-0000-000035400000}"/>
    <cellStyle name="Normal 6 5 2 4 3 4" xfId="10226" xr:uid="{00000000-0005-0000-0000-000036400000}"/>
    <cellStyle name="Normal 6 5 2 4 3 4 2" xfId="27579" xr:uid="{00000000-0005-0000-0000-000037400000}"/>
    <cellStyle name="Normal 6 5 2 4 3 4 3" xfId="44925" xr:uid="{00000000-0005-0000-0000-000038400000}"/>
    <cellStyle name="Normal 6 5 2 4 3 5" xfId="18906" xr:uid="{00000000-0005-0000-0000-000039400000}"/>
    <cellStyle name="Normal 6 5 2 4 3 6" xfId="36252" xr:uid="{00000000-0005-0000-0000-00003A400000}"/>
    <cellStyle name="Normal 6 5 2 4 4" xfId="6600" xr:uid="{00000000-0005-0000-0000-00003B400000}"/>
    <cellStyle name="Normal 6 5 2 4 4 2" xfId="15273" xr:uid="{00000000-0005-0000-0000-00003C400000}"/>
    <cellStyle name="Normal 6 5 2 4 4 2 2" xfId="32626" xr:uid="{00000000-0005-0000-0000-00003D400000}"/>
    <cellStyle name="Normal 6 5 2 4 4 2 3" xfId="49972" xr:uid="{00000000-0005-0000-0000-00003E400000}"/>
    <cellStyle name="Normal 6 5 2 4 4 3" xfId="23953" xr:uid="{00000000-0005-0000-0000-00003F400000}"/>
    <cellStyle name="Normal 6 5 2 4 4 4" xfId="41299" xr:uid="{00000000-0005-0000-0000-000040400000}"/>
    <cellStyle name="Normal 6 5 2 4 5" xfId="3366" xr:uid="{00000000-0005-0000-0000-000041400000}"/>
    <cellStyle name="Normal 6 5 2 4 5 2" xfId="12039" xr:uid="{00000000-0005-0000-0000-000042400000}"/>
    <cellStyle name="Normal 6 5 2 4 5 2 2" xfId="29392" xr:uid="{00000000-0005-0000-0000-000043400000}"/>
    <cellStyle name="Normal 6 5 2 4 5 2 3" xfId="46738" xr:uid="{00000000-0005-0000-0000-000044400000}"/>
    <cellStyle name="Normal 6 5 2 4 5 3" xfId="20719" xr:uid="{00000000-0005-0000-0000-000045400000}"/>
    <cellStyle name="Normal 6 5 2 4 5 4" xfId="38065" xr:uid="{00000000-0005-0000-0000-000046400000}"/>
    <cellStyle name="Normal 6 5 2 4 6" xfId="9491" xr:uid="{00000000-0005-0000-0000-000047400000}"/>
    <cellStyle name="Normal 6 5 2 4 6 2" xfId="26844" xr:uid="{00000000-0005-0000-0000-000048400000}"/>
    <cellStyle name="Normal 6 5 2 4 6 3" xfId="44190" xr:uid="{00000000-0005-0000-0000-000049400000}"/>
    <cellStyle name="Normal 6 5 2 4 7" xfId="18171" xr:uid="{00000000-0005-0000-0000-00004A400000}"/>
    <cellStyle name="Normal 6 5 2 4 8" xfId="35517" xr:uid="{00000000-0005-0000-0000-00004B400000}"/>
    <cellStyle name="Normal 6 5 2 5" xfId="475" xr:uid="{00000000-0005-0000-0000-00004C400000}"/>
    <cellStyle name="Normal 6 5 2 5 2" xfId="2288" xr:uid="{00000000-0005-0000-0000-00004D400000}"/>
    <cellStyle name="Normal 6 5 2 5 2 2" xfId="8070" xr:uid="{00000000-0005-0000-0000-00004E400000}"/>
    <cellStyle name="Normal 6 5 2 5 2 2 2" xfId="16743" xr:uid="{00000000-0005-0000-0000-00004F400000}"/>
    <cellStyle name="Normal 6 5 2 5 2 2 2 2" xfId="34096" xr:uid="{00000000-0005-0000-0000-000050400000}"/>
    <cellStyle name="Normal 6 5 2 5 2 2 2 3" xfId="51442" xr:uid="{00000000-0005-0000-0000-000051400000}"/>
    <cellStyle name="Normal 6 5 2 5 2 2 3" xfId="25423" xr:uid="{00000000-0005-0000-0000-000052400000}"/>
    <cellStyle name="Normal 6 5 2 5 2 2 4" xfId="42769" xr:uid="{00000000-0005-0000-0000-000053400000}"/>
    <cellStyle name="Normal 6 5 2 5 2 3" xfId="5571" xr:uid="{00000000-0005-0000-0000-000054400000}"/>
    <cellStyle name="Normal 6 5 2 5 2 3 2" xfId="14244" xr:uid="{00000000-0005-0000-0000-000055400000}"/>
    <cellStyle name="Normal 6 5 2 5 2 3 2 2" xfId="31597" xr:uid="{00000000-0005-0000-0000-000056400000}"/>
    <cellStyle name="Normal 6 5 2 5 2 3 2 3" xfId="48943" xr:uid="{00000000-0005-0000-0000-000057400000}"/>
    <cellStyle name="Normal 6 5 2 5 2 3 3" xfId="22924" xr:uid="{00000000-0005-0000-0000-000058400000}"/>
    <cellStyle name="Normal 6 5 2 5 2 3 4" xfId="40270" xr:uid="{00000000-0005-0000-0000-000059400000}"/>
    <cellStyle name="Normal 6 5 2 5 2 4" xfId="10961" xr:uid="{00000000-0005-0000-0000-00005A400000}"/>
    <cellStyle name="Normal 6 5 2 5 2 4 2" xfId="28314" xr:uid="{00000000-0005-0000-0000-00005B400000}"/>
    <cellStyle name="Normal 6 5 2 5 2 4 3" xfId="45660" xr:uid="{00000000-0005-0000-0000-00005C400000}"/>
    <cellStyle name="Normal 6 5 2 5 2 5" xfId="19641" xr:uid="{00000000-0005-0000-0000-00005D400000}"/>
    <cellStyle name="Normal 6 5 2 5 2 6" xfId="36987" xr:uid="{00000000-0005-0000-0000-00005E400000}"/>
    <cellStyle name="Normal 6 5 2 5 3" xfId="6257" xr:uid="{00000000-0005-0000-0000-00005F400000}"/>
    <cellStyle name="Normal 6 5 2 5 3 2" xfId="14930" xr:uid="{00000000-0005-0000-0000-000060400000}"/>
    <cellStyle name="Normal 6 5 2 5 3 2 2" xfId="32283" xr:uid="{00000000-0005-0000-0000-000061400000}"/>
    <cellStyle name="Normal 6 5 2 5 3 2 3" xfId="49629" xr:uid="{00000000-0005-0000-0000-000062400000}"/>
    <cellStyle name="Normal 6 5 2 5 3 3" xfId="23610" xr:uid="{00000000-0005-0000-0000-000063400000}"/>
    <cellStyle name="Normal 6 5 2 5 3 4" xfId="40956" xr:uid="{00000000-0005-0000-0000-000064400000}"/>
    <cellStyle name="Normal 6 5 2 5 4" xfId="4101" xr:uid="{00000000-0005-0000-0000-000065400000}"/>
    <cellStyle name="Normal 6 5 2 5 4 2" xfId="12774" xr:uid="{00000000-0005-0000-0000-000066400000}"/>
    <cellStyle name="Normal 6 5 2 5 4 2 2" xfId="30127" xr:uid="{00000000-0005-0000-0000-000067400000}"/>
    <cellStyle name="Normal 6 5 2 5 4 2 3" xfId="47473" xr:uid="{00000000-0005-0000-0000-000068400000}"/>
    <cellStyle name="Normal 6 5 2 5 4 3" xfId="21454" xr:uid="{00000000-0005-0000-0000-000069400000}"/>
    <cellStyle name="Normal 6 5 2 5 4 4" xfId="38800" xr:uid="{00000000-0005-0000-0000-00006A400000}"/>
    <cellStyle name="Normal 6 5 2 5 5" xfId="9148" xr:uid="{00000000-0005-0000-0000-00006B400000}"/>
    <cellStyle name="Normal 6 5 2 5 5 2" xfId="26501" xr:uid="{00000000-0005-0000-0000-00006C400000}"/>
    <cellStyle name="Normal 6 5 2 5 5 3" xfId="43847" xr:uid="{00000000-0005-0000-0000-00006D400000}"/>
    <cellStyle name="Normal 6 5 2 5 6" xfId="17828" xr:uid="{00000000-0005-0000-0000-00006E400000}"/>
    <cellStyle name="Normal 6 5 2 5 7" xfId="35174" xr:uid="{00000000-0005-0000-0000-00006F400000}"/>
    <cellStyle name="Normal 6 5 2 6" xfId="1896" xr:uid="{00000000-0005-0000-0000-000070400000}"/>
    <cellStyle name="Normal 6 5 2 6 2" xfId="7678" xr:uid="{00000000-0005-0000-0000-000071400000}"/>
    <cellStyle name="Normal 6 5 2 6 2 2" xfId="16351" xr:uid="{00000000-0005-0000-0000-000072400000}"/>
    <cellStyle name="Normal 6 5 2 6 2 2 2" xfId="33704" xr:uid="{00000000-0005-0000-0000-000073400000}"/>
    <cellStyle name="Normal 6 5 2 6 2 2 3" xfId="51050" xr:uid="{00000000-0005-0000-0000-000074400000}"/>
    <cellStyle name="Normal 6 5 2 6 2 3" xfId="25031" xr:uid="{00000000-0005-0000-0000-000075400000}"/>
    <cellStyle name="Normal 6 5 2 6 2 4" xfId="42377" xr:uid="{00000000-0005-0000-0000-000076400000}"/>
    <cellStyle name="Normal 6 5 2 6 3" xfId="3709" xr:uid="{00000000-0005-0000-0000-000077400000}"/>
    <cellStyle name="Normal 6 5 2 6 3 2" xfId="12382" xr:uid="{00000000-0005-0000-0000-000078400000}"/>
    <cellStyle name="Normal 6 5 2 6 3 2 2" xfId="29735" xr:uid="{00000000-0005-0000-0000-000079400000}"/>
    <cellStyle name="Normal 6 5 2 6 3 2 3" xfId="47081" xr:uid="{00000000-0005-0000-0000-00007A400000}"/>
    <cellStyle name="Normal 6 5 2 6 3 3" xfId="21062" xr:uid="{00000000-0005-0000-0000-00007B400000}"/>
    <cellStyle name="Normal 6 5 2 6 3 4" xfId="38408" xr:uid="{00000000-0005-0000-0000-00007C400000}"/>
    <cellStyle name="Normal 6 5 2 6 4" xfId="10569" xr:uid="{00000000-0005-0000-0000-00007D400000}"/>
    <cellStyle name="Normal 6 5 2 6 4 2" xfId="27922" xr:uid="{00000000-0005-0000-0000-00007E400000}"/>
    <cellStyle name="Normal 6 5 2 6 4 3" xfId="45268" xr:uid="{00000000-0005-0000-0000-00007F400000}"/>
    <cellStyle name="Normal 6 5 2 6 5" xfId="19249" xr:uid="{00000000-0005-0000-0000-000080400000}"/>
    <cellStyle name="Normal 6 5 2 6 6" xfId="36595" xr:uid="{00000000-0005-0000-0000-000081400000}"/>
    <cellStyle name="Normal 6 5 2 7" xfId="1210" xr:uid="{00000000-0005-0000-0000-000082400000}"/>
    <cellStyle name="Normal 6 5 2 7 2" xfId="6992" xr:uid="{00000000-0005-0000-0000-000083400000}"/>
    <cellStyle name="Normal 6 5 2 7 2 2" xfId="15665" xr:uid="{00000000-0005-0000-0000-000084400000}"/>
    <cellStyle name="Normal 6 5 2 7 2 2 2" xfId="33018" xr:uid="{00000000-0005-0000-0000-000085400000}"/>
    <cellStyle name="Normal 6 5 2 7 2 2 3" xfId="50364" xr:uid="{00000000-0005-0000-0000-000086400000}"/>
    <cellStyle name="Normal 6 5 2 7 2 3" xfId="24345" xr:uid="{00000000-0005-0000-0000-000087400000}"/>
    <cellStyle name="Normal 6 5 2 7 2 4" xfId="41691" xr:uid="{00000000-0005-0000-0000-000088400000}"/>
    <cellStyle name="Normal 6 5 2 7 3" xfId="4836" xr:uid="{00000000-0005-0000-0000-000089400000}"/>
    <cellStyle name="Normal 6 5 2 7 3 2" xfId="13509" xr:uid="{00000000-0005-0000-0000-00008A400000}"/>
    <cellStyle name="Normal 6 5 2 7 3 2 2" xfId="30862" xr:uid="{00000000-0005-0000-0000-00008B400000}"/>
    <cellStyle name="Normal 6 5 2 7 3 2 3" xfId="48208" xr:uid="{00000000-0005-0000-0000-00008C400000}"/>
    <cellStyle name="Normal 6 5 2 7 3 3" xfId="22189" xr:uid="{00000000-0005-0000-0000-00008D400000}"/>
    <cellStyle name="Normal 6 5 2 7 3 4" xfId="39535" xr:uid="{00000000-0005-0000-0000-00008E400000}"/>
    <cellStyle name="Normal 6 5 2 7 4" xfId="9883" xr:uid="{00000000-0005-0000-0000-00008F400000}"/>
    <cellStyle name="Normal 6 5 2 7 4 2" xfId="27236" xr:uid="{00000000-0005-0000-0000-000090400000}"/>
    <cellStyle name="Normal 6 5 2 7 4 3" xfId="44582" xr:uid="{00000000-0005-0000-0000-000091400000}"/>
    <cellStyle name="Normal 6 5 2 7 5" xfId="18563" xr:uid="{00000000-0005-0000-0000-000092400000}"/>
    <cellStyle name="Normal 6 5 2 7 6" xfId="35909" xr:uid="{00000000-0005-0000-0000-000093400000}"/>
    <cellStyle name="Normal 6 5 2 8" xfId="5865" xr:uid="{00000000-0005-0000-0000-000094400000}"/>
    <cellStyle name="Normal 6 5 2 8 2" xfId="14538" xr:uid="{00000000-0005-0000-0000-000095400000}"/>
    <cellStyle name="Normal 6 5 2 8 2 2" xfId="31891" xr:uid="{00000000-0005-0000-0000-000096400000}"/>
    <cellStyle name="Normal 6 5 2 8 2 3" xfId="49237" xr:uid="{00000000-0005-0000-0000-000097400000}"/>
    <cellStyle name="Normal 6 5 2 8 3" xfId="23218" xr:uid="{00000000-0005-0000-0000-000098400000}"/>
    <cellStyle name="Normal 6 5 2 8 4" xfId="40564" xr:uid="{00000000-0005-0000-0000-000099400000}"/>
    <cellStyle name="Normal 6 5 2 9" xfId="3023" xr:uid="{00000000-0005-0000-0000-00009A400000}"/>
    <cellStyle name="Normal 6 5 2 9 2" xfId="11696" xr:uid="{00000000-0005-0000-0000-00009B400000}"/>
    <cellStyle name="Normal 6 5 2 9 2 2" xfId="29049" xr:uid="{00000000-0005-0000-0000-00009C400000}"/>
    <cellStyle name="Normal 6 5 2 9 2 3" xfId="46395" xr:uid="{00000000-0005-0000-0000-00009D400000}"/>
    <cellStyle name="Normal 6 5 2 9 3" xfId="20376" xr:uid="{00000000-0005-0000-0000-00009E400000}"/>
    <cellStyle name="Normal 6 5 2 9 4" xfId="37722" xr:uid="{00000000-0005-0000-0000-00009F400000}"/>
    <cellStyle name="Normal 6 5 3" xfId="181" xr:uid="{00000000-0005-0000-0000-0000A0400000}"/>
    <cellStyle name="Normal 6 5 3 10" xfId="17534" xr:uid="{00000000-0005-0000-0000-0000A1400000}"/>
    <cellStyle name="Normal 6 5 3 11" xfId="34880" xr:uid="{00000000-0005-0000-0000-0000A2400000}"/>
    <cellStyle name="Normal 6 5 3 2" xfId="671" xr:uid="{00000000-0005-0000-0000-0000A3400000}"/>
    <cellStyle name="Normal 6 5 3 2 2" xfId="2484" xr:uid="{00000000-0005-0000-0000-0000A4400000}"/>
    <cellStyle name="Normal 6 5 3 2 2 2" xfId="8266" xr:uid="{00000000-0005-0000-0000-0000A5400000}"/>
    <cellStyle name="Normal 6 5 3 2 2 2 2" xfId="16939" xr:uid="{00000000-0005-0000-0000-0000A6400000}"/>
    <cellStyle name="Normal 6 5 3 2 2 2 2 2" xfId="34292" xr:uid="{00000000-0005-0000-0000-0000A7400000}"/>
    <cellStyle name="Normal 6 5 3 2 2 2 2 3" xfId="51638" xr:uid="{00000000-0005-0000-0000-0000A8400000}"/>
    <cellStyle name="Normal 6 5 3 2 2 2 3" xfId="25619" xr:uid="{00000000-0005-0000-0000-0000A9400000}"/>
    <cellStyle name="Normal 6 5 3 2 2 2 4" xfId="42965" xr:uid="{00000000-0005-0000-0000-0000AA400000}"/>
    <cellStyle name="Normal 6 5 3 2 2 3" xfId="4297" xr:uid="{00000000-0005-0000-0000-0000AB400000}"/>
    <cellStyle name="Normal 6 5 3 2 2 3 2" xfId="12970" xr:uid="{00000000-0005-0000-0000-0000AC400000}"/>
    <cellStyle name="Normal 6 5 3 2 2 3 2 2" xfId="30323" xr:uid="{00000000-0005-0000-0000-0000AD400000}"/>
    <cellStyle name="Normal 6 5 3 2 2 3 2 3" xfId="47669" xr:uid="{00000000-0005-0000-0000-0000AE400000}"/>
    <cellStyle name="Normal 6 5 3 2 2 3 3" xfId="21650" xr:uid="{00000000-0005-0000-0000-0000AF400000}"/>
    <cellStyle name="Normal 6 5 3 2 2 3 4" xfId="38996" xr:uid="{00000000-0005-0000-0000-0000B0400000}"/>
    <cellStyle name="Normal 6 5 3 2 2 4" xfId="11157" xr:uid="{00000000-0005-0000-0000-0000B1400000}"/>
    <cellStyle name="Normal 6 5 3 2 2 4 2" xfId="28510" xr:uid="{00000000-0005-0000-0000-0000B2400000}"/>
    <cellStyle name="Normal 6 5 3 2 2 4 3" xfId="45856" xr:uid="{00000000-0005-0000-0000-0000B3400000}"/>
    <cellStyle name="Normal 6 5 3 2 2 5" xfId="19837" xr:uid="{00000000-0005-0000-0000-0000B4400000}"/>
    <cellStyle name="Normal 6 5 3 2 2 6" xfId="37183" xr:uid="{00000000-0005-0000-0000-0000B5400000}"/>
    <cellStyle name="Normal 6 5 3 2 3" xfId="1406" xr:uid="{00000000-0005-0000-0000-0000B6400000}"/>
    <cellStyle name="Normal 6 5 3 2 3 2" xfId="7188" xr:uid="{00000000-0005-0000-0000-0000B7400000}"/>
    <cellStyle name="Normal 6 5 3 2 3 2 2" xfId="15861" xr:uid="{00000000-0005-0000-0000-0000B8400000}"/>
    <cellStyle name="Normal 6 5 3 2 3 2 2 2" xfId="33214" xr:uid="{00000000-0005-0000-0000-0000B9400000}"/>
    <cellStyle name="Normal 6 5 3 2 3 2 2 3" xfId="50560" xr:uid="{00000000-0005-0000-0000-0000BA400000}"/>
    <cellStyle name="Normal 6 5 3 2 3 2 3" xfId="24541" xr:uid="{00000000-0005-0000-0000-0000BB400000}"/>
    <cellStyle name="Normal 6 5 3 2 3 2 4" xfId="41887" xr:uid="{00000000-0005-0000-0000-0000BC400000}"/>
    <cellStyle name="Normal 6 5 3 2 3 3" xfId="5032" xr:uid="{00000000-0005-0000-0000-0000BD400000}"/>
    <cellStyle name="Normal 6 5 3 2 3 3 2" xfId="13705" xr:uid="{00000000-0005-0000-0000-0000BE400000}"/>
    <cellStyle name="Normal 6 5 3 2 3 3 2 2" xfId="31058" xr:uid="{00000000-0005-0000-0000-0000BF400000}"/>
    <cellStyle name="Normal 6 5 3 2 3 3 2 3" xfId="48404" xr:uid="{00000000-0005-0000-0000-0000C0400000}"/>
    <cellStyle name="Normal 6 5 3 2 3 3 3" xfId="22385" xr:uid="{00000000-0005-0000-0000-0000C1400000}"/>
    <cellStyle name="Normal 6 5 3 2 3 3 4" xfId="39731" xr:uid="{00000000-0005-0000-0000-0000C2400000}"/>
    <cellStyle name="Normal 6 5 3 2 3 4" xfId="10079" xr:uid="{00000000-0005-0000-0000-0000C3400000}"/>
    <cellStyle name="Normal 6 5 3 2 3 4 2" xfId="27432" xr:uid="{00000000-0005-0000-0000-0000C4400000}"/>
    <cellStyle name="Normal 6 5 3 2 3 4 3" xfId="44778" xr:uid="{00000000-0005-0000-0000-0000C5400000}"/>
    <cellStyle name="Normal 6 5 3 2 3 5" xfId="18759" xr:uid="{00000000-0005-0000-0000-0000C6400000}"/>
    <cellStyle name="Normal 6 5 3 2 3 6" xfId="36105" xr:uid="{00000000-0005-0000-0000-0000C7400000}"/>
    <cellStyle name="Normal 6 5 3 2 4" xfId="6453" xr:uid="{00000000-0005-0000-0000-0000C8400000}"/>
    <cellStyle name="Normal 6 5 3 2 4 2" xfId="15126" xr:uid="{00000000-0005-0000-0000-0000C9400000}"/>
    <cellStyle name="Normal 6 5 3 2 4 2 2" xfId="32479" xr:uid="{00000000-0005-0000-0000-0000CA400000}"/>
    <cellStyle name="Normal 6 5 3 2 4 2 3" xfId="49825" xr:uid="{00000000-0005-0000-0000-0000CB400000}"/>
    <cellStyle name="Normal 6 5 3 2 4 3" xfId="23806" xr:uid="{00000000-0005-0000-0000-0000CC400000}"/>
    <cellStyle name="Normal 6 5 3 2 4 4" xfId="41152" xr:uid="{00000000-0005-0000-0000-0000CD400000}"/>
    <cellStyle name="Normal 6 5 3 2 5" xfId="3219" xr:uid="{00000000-0005-0000-0000-0000CE400000}"/>
    <cellStyle name="Normal 6 5 3 2 5 2" xfId="11892" xr:uid="{00000000-0005-0000-0000-0000CF400000}"/>
    <cellStyle name="Normal 6 5 3 2 5 2 2" xfId="29245" xr:uid="{00000000-0005-0000-0000-0000D0400000}"/>
    <cellStyle name="Normal 6 5 3 2 5 2 3" xfId="46591" xr:uid="{00000000-0005-0000-0000-0000D1400000}"/>
    <cellStyle name="Normal 6 5 3 2 5 3" xfId="20572" xr:uid="{00000000-0005-0000-0000-0000D2400000}"/>
    <cellStyle name="Normal 6 5 3 2 5 4" xfId="37918" xr:uid="{00000000-0005-0000-0000-0000D3400000}"/>
    <cellStyle name="Normal 6 5 3 2 6" xfId="9344" xr:uid="{00000000-0005-0000-0000-0000D4400000}"/>
    <cellStyle name="Normal 6 5 3 2 6 2" xfId="26697" xr:uid="{00000000-0005-0000-0000-0000D5400000}"/>
    <cellStyle name="Normal 6 5 3 2 6 3" xfId="44043" xr:uid="{00000000-0005-0000-0000-0000D6400000}"/>
    <cellStyle name="Normal 6 5 3 2 7" xfId="18024" xr:uid="{00000000-0005-0000-0000-0000D7400000}"/>
    <cellStyle name="Normal 6 5 3 2 8" xfId="35370" xr:uid="{00000000-0005-0000-0000-0000D8400000}"/>
    <cellStyle name="Normal 6 5 3 3" xfId="916" xr:uid="{00000000-0005-0000-0000-0000D9400000}"/>
    <cellStyle name="Normal 6 5 3 3 2" xfId="2729" xr:uid="{00000000-0005-0000-0000-0000DA400000}"/>
    <cellStyle name="Normal 6 5 3 3 2 2" xfId="8511" xr:uid="{00000000-0005-0000-0000-0000DB400000}"/>
    <cellStyle name="Normal 6 5 3 3 2 2 2" xfId="17184" xr:uid="{00000000-0005-0000-0000-0000DC400000}"/>
    <cellStyle name="Normal 6 5 3 3 2 2 2 2" xfId="34537" xr:uid="{00000000-0005-0000-0000-0000DD400000}"/>
    <cellStyle name="Normal 6 5 3 3 2 2 2 3" xfId="51883" xr:uid="{00000000-0005-0000-0000-0000DE400000}"/>
    <cellStyle name="Normal 6 5 3 3 2 2 3" xfId="25864" xr:uid="{00000000-0005-0000-0000-0000DF400000}"/>
    <cellStyle name="Normal 6 5 3 3 2 2 4" xfId="43210" xr:uid="{00000000-0005-0000-0000-0000E0400000}"/>
    <cellStyle name="Normal 6 5 3 3 2 3" xfId="4542" xr:uid="{00000000-0005-0000-0000-0000E1400000}"/>
    <cellStyle name="Normal 6 5 3 3 2 3 2" xfId="13215" xr:uid="{00000000-0005-0000-0000-0000E2400000}"/>
    <cellStyle name="Normal 6 5 3 3 2 3 2 2" xfId="30568" xr:uid="{00000000-0005-0000-0000-0000E3400000}"/>
    <cellStyle name="Normal 6 5 3 3 2 3 2 3" xfId="47914" xr:uid="{00000000-0005-0000-0000-0000E4400000}"/>
    <cellStyle name="Normal 6 5 3 3 2 3 3" xfId="21895" xr:uid="{00000000-0005-0000-0000-0000E5400000}"/>
    <cellStyle name="Normal 6 5 3 3 2 3 4" xfId="39241" xr:uid="{00000000-0005-0000-0000-0000E6400000}"/>
    <cellStyle name="Normal 6 5 3 3 2 4" xfId="11402" xr:uid="{00000000-0005-0000-0000-0000E7400000}"/>
    <cellStyle name="Normal 6 5 3 3 2 4 2" xfId="28755" xr:uid="{00000000-0005-0000-0000-0000E8400000}"/>
    <cellStyle name="Normal 6 5 3 3 2 4 3" xfId="46101" xr:uid="{00000000-0005-0000-0000-0000E9400000}"/>
    <cellStyle name="Normal 6 5 3 3 2 5" xfId="20082" xr:uid="{00000000-0005-0000-0000-0000EA400000}"/>
    <cellStyle name="Normal 6 5 3 3 2 6" xfId="37428" xr:uid="{00000000-0005-0000-0000-0000EB400000}"/>
    <cellStyle name="Normal 6 5 3 3 3" xfId="1651" xr:uid="{00000000-0005-0000-0000-0000EC400000}"/>
    <cellStyle name="Normal 6 5 3 3 3 2" xfId="7433" xr:uid="{00000000-0005-0000-0000-0000ED400000}"/>
    <cellStyle name="Normal 6 5 3 3 3 2 2" xfId="16106" xr:uid="{00000000-0005-0000-0000-0000EE400000}"/>
    <cellStyle name="Normal 6 5 3 3 3 2 2 2" xfId="33459" xr:uid="{00000000-0005-0000-0000-0000EF400000}"/>
    <cellStyle name="Normal 6 5 3 3 3 2 2 3" xfId="50805" xr:uid="{00000000-0005-0000-0000-0000F0400000}"/>
    <cellStyle name="Normal 6 5 3 3 3 2 3" xfId="24786" xr:uid="{00000000-0005-0000-0000-0000F1400000}"/>
    <cellStyle name="Normal 6 5 3 3 3 2 4" xfId="42132" xr:uid="{00000000-0005-0000-0000-0000F2400000}"/>
    <cellStyle name="Normal 6 5 3 3 3 3" xfId="5277" xr:uid="{00000000-0005-0000-0000-0000F3400000}"/>
    <cellStyle name="Normal 6 5 3 3 3 3 2" xfId="13950" xr:uid="{00000000-0005-0000-0000-0000F4400000}"/>
    <cellStyle name="Normal 6 5 3 3 3 3 2 2" xfId="31303" xr:uid="{00000000-0005-0000-0000-0000F5400000}"/>
    <cellStyle name="Normal 6 5 3 3 3 3 2 3" xfId="48649" xr:uid="{00000000-0005-0000-0000-0000F6400000}"/>
    <cellStyle name="Normal 6 5 3 3 3 3 3" xfId="22630" xr:uid="{00000000-0005-0000-0000-0000F7400000}"/>
    <cellStyle name="Normal 6 5 3 3 3 3 4" xfId="39976" xr:uid="{00000000-0005-0000-0000-0000F8400000}"/>
    <cellStyle name="Normal 6 5 3 3 3 4" xfId="10324" xr:uid="{00000000-0005-0000-0000-0000F9400000}"/>
    <cellStyle name="Normal 6 5 3 3 3 4 2" xfId="27677" xr:uid="{00000000-0005-0000-0000-0000FA400000}"/>
    <cellStyle name="Normal 6 5 3 3 3 4 3" xfId="45023" xr:uid="{00000000-0005-0000-0000-0000FB400000}"/>
    <cellStyle name="Normal 6 5 3 3 3 5" xfId="19004" xr:uid="{00000000-0005-0000-0000-0000FC400000}"/>
    <cellStyle name="Normal 6 5 3 3 3 6" xfId="36350" xr:uid="{00000000-0005-0000-0000-0000FD400000}"/>
    <cellStyle name="Normal 6 5 3 3 4" xfId="6698" xr:uid="{00000000-0005-0000-0000-0000FE400000}"/>
    <cellStyle name="Normal 6 5 3 3 4 2" xfId="15371" xr:uid="{00000000-0005-0000-0000-0000FF400000}"/>
    <cellStyle name="Normal 6 5 3 3 4 2 2" xfId="32724" xr:uid="{00000000-0005-0000-0000-000000410000}"/>
    <cellStyle name="Normal 6 5 3 3 4 2 3" xfId="50070" xr:uid="{00000000-0005-0000-0000-000001410000}"/>
    <cellStyle name="Normal 6 5 3 3 4 3" xfId="24051" xr:uid="{00000000-0005-0000-0000-000002410000}"/>
    <cellStyle name="Normal 6 5 3 3 4 4" xfId="41397" xr:uid="{00000000-0005-0000-0000-000003410000}"/>
    <cellStyle name="Normal 6 5 3 3 5" xfId="3464" xr:uid="{00000000-0005-0000-0000-000004410000}"/>
    <cellStyle name="Normal 6 5 3 3 5 2" xfId="12137" xr:uid="{00000000-0005-0000-0000-000005410000}"/>
    <cellStyle name="Normal 6 5 3 3 5 2 2" xfId="29490" xr:uid="{00000000-0005-0000-0000-000006410000}"/>
    <cellStyle name="Normal 6 5 3 3 5 2 3" xfId="46836" xr:uid="{00000000-0005-0000-0000-000007410000}"/>
    <cellStyle name="Normal 6 5 3 3 5 3" xfId="20817" xr:uid="{00000000-0005-0000-0000-000008410000}"/>
    <cellStyle name="Normal 6 5 3 3 5 4" xfId="38163" xr:uid="{00000000-0005-0000-0000-000009410000}"/>
    <cellStyle name="Normal 6 5 3 3 6" xfId="9589" xr:uid="{00000000-0005-0000-0000-00000A410000}"/>
    <cellStyle name="Normal 6 5 3 3 6 2" xfId="26942" xr:uid="{00000000-0005-0000-0000-00000B410000}"/>
    <cellStyle name="Normal 6 5 3 3 6 3" xfId="44288" xr:uid="{00000000-0005-0000-0000-00000C410000}"/>
    <cellStyle name="Normal 6 5 3 3 7" xfId="18269" xr:uid="{00000000-0005-0000-0000-00000D410000}"/>
    <cellStyle name="Normal 6 5 3 3 8" xfId="35615" xr:uid="{00000000-0005-0000-0000-00000E410000}"/>
    <cellStyle name="Normal 6 5 3 4" xfId="426" xr:uid="{00000000-0005-0000-0000-00000F410000}"/>
    <cellStyle name="Normal 6 5 3 4 2" xfId="2239" xr:uid="{00000000-0005-0000-0000-000010410000}"/>
    <cellStyle name="Normal 6 5 3 4 2 2" xfId="8021" xr:uid="{00000000-0005-0000-0000-000011410000}"/>
    <cellStyle name="Normal 6 5 3 4 2 2 2" xfId="16694" xr:uid="{00000000-0005-0000-0000-000012410000}"/>
    <cellStyle name="Normal 6 5 3 4 2 2 2 2" xfId="34047" xr:uid="{00000000-0005-0000-0000-000013410000}"/>
    <cellStyle name="Normal 6 5 3 4 2 2 2 3" xfId="51393" xr:uid="{00000000-0005-0000-0000-000014410000}"/>
    <cellStyle name="Normal 6 5 3 4 2 2 3" xfId="25374" xr:uid="{00000000-0005-0000-0000-000015410000}"/>
    <cellStyle name="Normal 6 5 3 4 2 2 4" xfId="42720" xr:uid="{00000000-0005-0000-0000-000016410000}"/>
    <cellStyle name="Normal 6 5 3 4 2 3" xfId="5522" xr:uid="{00000000-0005-0000-0000-000017410000}"/>
    <cellStyle name="Normal 6 5 3 4 2 3 2" xfId="14195" xr:uid="{00000000-0005-0000-0000-000018410000}"/>
    <cellStyle name="Normal 6 5 3 4 2 3 2 2" xfId="31548" xr:uid="{00000000-0005-0000-0000-000019410000}"/>
    <cellStyle name="Normal 6 5 3 4 2 3 2 3" xfId="48894" xr:uid="{00000000-0005-0000-0000-00001A410000}"/>
    <cellStyle name="Normal 6 5 3 4 2 3 3" xfId="22875" xr:uid="{00000000-0005-0000-0000-00001B410000}"/>
    <cellStyle name="Normal 6 5 3 4 2 3 4" xfId="40221" xr:uid="{00000000-0005-0000-0000-00001C410000}"/>
    <cellStyle name="Normal 6 5 3 4 2 4" xfId="10912" xr:uid="{00000000-0005-0000-0000-00001D410000}"/>
    <cellStyle name="Normal 6 5 3 4 2 4 2" xfId="28265" xr:uid="{00000000-0005-0000-0000-00001E410000}"/>
    <cellStyle name="Normal 6 5 3 4 2 4 3" xfId="45611" xr:uid="{00000000-0005-0000-0000-00001F410000}"/>
    <cellStyle name="Normal 6 5 3 4 2 5" xfId="19592" xr:uid="{00000000-0005-0000-0000-000020410000}"/>
    <cellStyle name="Normal 6 5 3 4 2 6" xfId="36938" xr:uid="{00000000-0005-0000-0000-000021410000}"/>
    <cellStyle name="Normal 6 5 3 4 3" xfId="6208" xr:uid="{00000000-0005-0000-0000-000022410000}"/>
    <cellStyle name="Normal 6 5 3 4 3 2" xfId="14881" xr:uid="{00000000-0005-0000-0000-000023410000}"/>
    <cellStyle name="Normal 6 5 3 4 3 2 2" xfId="32234" xr:uid="{00000000-0005-0000-0000-000024410000}"/>
    <cellStyle name="Normal 6 5 3 4 3 2 3" xfId="49580" xr:uid="{00000000-0005-0000-0000-000025410000}"/>
    <cellStyle name="Normal 6 5 3 4 3 3" xfId="23561" xr:uid="{00000000-0005-0000-0000-000026410000}"/>
    <cellStyle name="Normal 6 5 3 4 3 4" xfId="40907" xr:uid="{00000000-0005-0000-0000-000027410000}"/>
    <cellStyle name="Normal 6 5 3 4 4" xfId="4052" xr:uid="{00000000-0005-0000-0000-000028410000}"/>
    <cellStyle name="Normal 6 5 3 4 4 2" xfId="12725" xr:uid="{00000000-0005-0000-0000-000029410000}"/>
    <cellStyle name="Normal 6 5 3 4 4 2 2" xfId="30078" xr:uid="{00000000-0005-0000-0000-00002A410000}"/>
    <cellStyle name="Normal 6 5 3 4 4 2 3" xfId="47424" xr:uid="{00000000-0005-0000-0000-00002B410000}"/>
    <cellStyle name="Normal 6 5 3 4 4 3" xfId="21405" xr:uid="{00000000-0005-0000-0000-00002C410000}"/>
    <cellStyle name="Normal 6 5 3 4 4 4" xfId="38751" xr:uid="{00000000-0005-0000-0000-00002D410000}"/>
    <cellStyle name="Normal 6 5 3 4 5" xfId="9099" xr:uid="{00000000-0005-0000-0000-00002E410000}"/>
    <cellStyle name="Normal 6 5 3 4 5 2" xfId="26452" xr:uid="{00000000-0005-0000-0000-00002F410000}"/>
    <cellStyle name="Normal 6 5 3 4 5 3" xfId="43798" xr:uid="{00000000-0005-0000-0000-000030410000}"/>
    <cellStyle name="Normal 6 5 3 4 6" xfId="17779" xr:uid="{00000000-0005-0000-0000-000031410000}"/>
    <cellStyle name="Normal 6 5 3 4 7" xfId="35125" xr:uid="{00000000-0005-0000-0000-000032410000}"/>
    <cellStyle name="Normal 6 5 3 5" xfId="1994" xr:uid="{00000000-0005-0000-0000-000033410000}"/>
    <cellStyle name="Normal 6 5 3 5 2" xfId="7776" xr:uid="{00000000-0005-0000-0000-000034410000}"/>
    <cellStyle name="Normal 6 5 3 5 2 2" xfId="16449" xr:uid="{00000000-0005-0000-0000-000035410000}"/>
    <cellStyle name="Normal 6 5 3 5 2 2 2" xfId="33802" xr:uid="{00000000-0005-0000-0000-000036410000}"/>
    <cellStyle name="Normal 6 5 3 5 2 2 3" xfId="51148" xr:uid="{00000000-0005-0000-0000-000037410000}"/>
    <cellStyle name="Normal 6 5 3 5 2 3" xfId="25129" xr:uid="{00000000-0005-0000-0000-000038410000}"/>
    <cellStyle name="Normal 6 5 3 5 2 4" xfId="42475" xr:uid="{00000000-0005-0000-0000-000039410000}"/>
    <cellStyle name="Normal 6 5 3 5 3" xfId="3807" xr:uid="{00000000-0005-0000-0000-00003A410000}"/>
    <cellStyle name="Normal 6 5 3 5 3 2" xfId="12480" xr:uid="{00000000-0005-0000-0000-00003B410000}"/>
    <cellStyle name="Normal 6 5 3 5 3 2 2" xfId="29833" xr:uid="{00000000-0005-0000-0000-00003C410000}"/>
    <cellStyle name="Normal 6 5 3 5 3 2 3" xfId="47179" xr:uid="{00000000-0005-0000-0000-00003D410000}"/>
    <cellStyle name="Normal 6 5 3 5 3 3" xfId="21160" xr:uid="{00000000-0005-0000-0000-00003E410000}"/>
    <cellStyle name="Normal 6 5 3 5 3 4" xfId="38506" xr:uid="{00000000-0005-0000-0000-00003F410000}"/>
    <cellStyle name="Normal 6 5 3 5 4" xfId="10667" xr:uid="{00000000-0005-0000-0000-000040410000}"/>
    <cellStyle name="Normal 6 5 3 5 4 2" xfId="28020" xr:uid="{00000000-0005-0000-0000-000041410000}"/>
    <cellStyle name="Normal 6 5 3 5 4 3" xfId="45366" xr:uid="{00000000-0005-0000-0000-000042410000}"/>
    <cellStyle name="Normal 6 5 3 5 5" xfId="19347" xr:uid="{00000000-0005-0000-0000-000043410000}"/>
    <cellStyle name="Normal 6 5 3 5 6" xfId="36693" xr:uid="{00000000-0005-0000-0000-000044410000}"/>
    <cellStyle name="Normal 6 5 3 6" xfId="1161" xr:uid="{00000000-0005-0000-0000-000045410000}"/>
    <cellStyle name="Normal 6 5 3 6 2" xfId="6943" xr:uid="{00000000-0005-0000-0000-000046410000}"/>
    <cellStyle name="Normal 6 5 3 6 2 2" xfId="15616" xr:uid="{00000000-0005-0000-0000-000047410000}"/>
    <cellStyle name="Normal 6 5 3 6 2 2 2" xfId="32969" xr:uid="{00000000-0005-0000-0000-000048410000}"/>
    <cellStyle name="Normal 6 5 3 6 2 2 3" xfId="50315" xr:uid="{00000000-0005-0000-0000-000049410000}"/>
    <cellStyle name="Normal 6 5 3 6 2 3" xfId="24296" xr:uid="{00000000-0005-0000-0000-00004A410000}"/>
    <cellStyle name="Normal 6 5 3 6 2 4" xfId="41642" xr:uid="{00000000-0005-0000-0000-00004B410000}"/>
    <cellStyle name="Normal 6 5 3 6 3" xfId="4787" xr:uid="{00000000-0005-0000-0000-00004C410000}"/>
    <cellStyle name="Normal 6 5 3 6 3 2" xfId="13460" xr:uid="{00000000-0005-0000-0000-00004D410000}"/>
    <cellStyle name="Normal 6 5 3 6 3 2 2" xfId="30813" xr:uid="{00000000-0005-0000-0000-00004E410000}"/>
    <cellStyle name="Normal 6 5 3 6 3 2 3" xfId="48159" xr:uid="{00000000-0005-0000-0000-00004F410000}"/>
    <cellStyle name="Normal 6 5 3 6 3 3" xfId="22140" xr:uid="{00000000-0005-0000-0000-000050410000}"/>
    <cellStyle name="Normal 6 5 3 6 3 4" xfId="39486" xr:uid="{00000000-0005-0000-0000-000051410000}"/>
    <cellStyle name="Normal 6 5 3 6 4" xfId="9834" xr:uid="{00000000-0005-0000-0000-000052410000}"/>
    <cellStyle name="Normal 6 5 3 6 4 2" xfId="27187" xr:uid="{00000000-0005-0000-0000-000053410000}"/>
    <cellStyle name="Normal 6 5 3 6 4 3" xfId="44533" xr:uid="{00000000-0005-0000-0000-000054410000}"/>
    <cellStyle name="Normal 6 5 3 6 5" xfId="18514" xr:uid="{00000000-0005-0000-0000-000055410000}"/>
    <cellStyle name="Normal 6 5 3 6 6" xfId="35860" xr:uid="{00000000-0005-0000-0000-000056410000}"/>
    <cellStyle name="Normal 6 5 3 7" xfId="5963" xr:uid="{00000000-0005-0000-0000-000057410000}"/>
    <cellStyle name="Normal 6 5 3 7 2" xfId="14636" xr:uid="{00000000-0005-0000-0000-000058410000}"/>
    <cellStyle name="Normal 6 5 3 7 2 2" xfId="31989" xr:uid="{00000000-0005-0000-0000-000059410000}"/>
    <cellStyle name="Normal 6 5 3 7 2 3" xfId="49335" xr:uid="{00000000-0005-0000-0000-00005A410000}"/>
    <cellStyle name="Normal 6 5 3 7 3" xfId="23316" xr:uid="{00000000-0005-0000-0000-00005B410000}"/>
    <cellStyle name="Normal 6 5 3 7 4" xfId="40662" xr:uid="{00000000-0005-0000-0000-00005C410000}"/>
    <cellStyle name="Normal 6 5 3 8" xfId="2974" xr:uid="{00000000-0005-0000-0000-00005D410000}"/>
    <cellStyle name="Normal 6 5 3 8 2" xfId="11647" xr:uid="{00000000-0005-0000-0000-00005E410000}"/>
    <cellStyle name="Normal 6 5 3 8 2 2" xfId="29000" xr:uid="{00000000-0005-0000-0000-00005F410000}"/>
    <cellStyle name="Normal 6 5 3 8 2 3" xfId="46346" xr:uid="{00000000-0005-0000-0000-000060410000}"/>
    <cellStyle name="Normal 6 5 3 8 3" xfId="20327" xr:uid="{00000000-0005-0000-0000-000061410000}"/>
    <cellStyle name="Normal 6 5 3 8 4" xfId="37673" xr:uid="{00000000-0005-0000-0000-000062410000}"/>
    <cellStyle name="Normal 6 5 3 9" xfId="8854" xr:uid="{00000000-0005-0000-0000-000063410000}"/>
    <cellStyle name="Normal 6 5 3 9 2" xfId="26207" xr:uid="{00000000-0005-0000-0000-000064410000}"/>
    <cellStyle name="Normal 6 5 3 9 3" xfId="43553" xr:uid="{00000000-0005-0000-0000-000065410000}"/>
    <cellStyle name="Normal 6 5 4" xfId="279" xr:uid="{00000000-0005-0000-0000-000066410000}"/>
    <cellStyle name="Normal 6 5 4 10" xfId="34978" xr:uid="{00000000-0005-0000-0000-000067410000}"/>
    <cellStyle name="Normal 6 5 4 2" xfId="1014" xr:uid="{00000000-0005-0000-0000-000068410000}"/>
    <cellStyle name="Normal 6 5 4 2 2" xfId="2827" xr:uid="{00000000-0005-0000-0000-000069410000}"/>
    <cellStyle name="Normal 6 5 4 2 2 2" xfId="8609" xr:uid="{00000000-0005-0000-0000-00006A410000}"/>
    <cellStyle name="Normal 6 5 4 2 2 2 2" xfId="17282" xr:uid="{00000000-0005-0000-0000-00006B410000}"/>
    <cellStyle name="Normal 6 5 4 2 2 2 2 2" xfId="34635" xr:uid="{00000000-0005-0000-0000-00006C410000}"/>
    <cellStyle name="Normal 6 5 4 2 2 2 2 3" xfId="51981" xr:uid="{00000000-0005-0000-0000-00006D410000}"/>
    <cellStyle name="Normal 6 5 4 2 2 2 3" xfId="25962" xr:uid="{00000000-0005-0000-0000-00006E410000}"/>
    <cellStyle name="Normal 6 5 4 2 2 2 4" xfId="43308" xr:uid="{00000000-0005-0000-0000-00006F410000}"/>
    <cellStyle name="Normal 6 5 4 2 2 3" xfId="4640" xr:uid="{00000000-0005-0000-0000-000070410000}"/>
    <cellStyle name="Normal 6 5 4 2 2 3 2" xfId="13313" xr:uid="{00000000-0005-0000-0000-000071410000}"/>
    <cellStyle name="Normal 6 5 4 2 2 3 2 2" xfId="30666" xr:uid="{00000000-0005-0000-0000-000072410000}"/>
    <cellStyle name="Normal 6 5 4 2 2 3 2 3" xfId="48012" xr:uid="{00000000-0005-0000-0000-000073410000}"/>
    <cellStyle name="Normal 6 5 4 2 2 3 3" xfId="21993" xr:uid="{00000000-0005-0000-0000-000074410000}"/>
    <cellStyle name="Normal 6 5 4 2 2 3 4" xfId="39339" xr:uid="{00000000-0005-0000-0000-000075410000}"/>
    <cellStyle name="Normal 6 5 4 2 2 4" xfId="11500" xr:uid="{00000000-0005-0000-0000-000076410000}"/>
    <cellStyle name="Normal 6 5 4 2 2 4 2" xfId="28853" xr:uid="{00000000-0005-0000-0000-000077410000}"/>
    <cellStyle name="Normal 6 5 4 2 2 4 3" xfId="46199" xr:uid="{00000000-0005-0000-0000-000078410000}"/>
    <cellStyle name="Normal 6 5 4 2 2 5" xfId="20180" xr:uid="{00000000-0005-0000-0000-000079410000}"/>
    <cellStyle name="Normal 6 5 4 2 2 6" xfId="37526" xr:uid="{00000000-0005-0000-0000-00007A410000}"/>
    <cellStyle name="Normal 6 5 4 2 3" xfId="1749" xr:uid="{00000000-0005-0000-0000-00007B410000}"/>
    <cellStyle name="Normal 6 5 4 2 3 2" xfId="7531" xr:uid="{00000000-0005-0000-0000-00007C410000}"/>
    <cellStyle name="Normal 6 5 4 2 3 2 2" xfId="16204" xr:uid="{00000000-0005-0000-0000-00007D410000}"/>
    <cellStyle name="Normal 6 5 4 2 3 2 2 2" xfId="33557" xr:uid="{00000000-0005-0000-0000-00007E410000}"/>
    <cellStyle name="Normal 6 5 4 2 3 2 2 3" xfId="50903" xr:uid="{00000000-0005-0000-0000-00007F410000}"/>
    <cellStyle name="Normal 6 5 4 2 3 2 3" xfId="24884" xr:uid="{00000000-0005-0000-0000-000080410000}"/>
    <cellStyle name="Normal 6 5 4 2 3 2 4" xfId="42230" xr:uid="{00000000-0005-0000-0000-000081410000}"/>
    <cellStyle name="Normal 6 5 4 2 3 3" xfId="5375" xr:uid="{00000000-0005-0000-0000-000082410000}"/>
    <cellStyle name="Normal 6 5 4 2 3 3 2" xfId="14048" xr:uid="{00000000-0005-0000-0000-000083410000}"/>
    <cellStyle name="Normal 6 5 4 2 3 3 2 2" xfId="31401" xr:uid="{00000000-0005-0000-0000-000084410000}"/>
    <cellStyle name="Normal 6 5 4 2 3 3 2 3" xfId="48747" xr:uid="{00000000-0005-0000-0000-000085410000}"/>
    <cellStyle name="Normal 6 5 4 2 3 3 3" xfId="22728" xr:uid="{00000000-0005-0000-0000-000086410000}"/>
    <cellStyle name="Normal 6 5 4 2 3 3 4" xfId="40074" xr:uid="{00000000-0005-0000-0000-000087410000}"/>
    <cellStyle name="Normal 6 5 4 2 3 4" xfId="10422" xr:uid="{00000000-0005-0000-0000-000088410000}"/>
    <cellStyle name="Normal 6 5 4 2 3 4 2" xfId="27775" xr:uid="{00000000-0005-0000-0000-000089410000}"/>
    <cellStyle name="Normal 6 5 4 2 3 4 3" xfId="45121" xr:uid="{00000000-0005-0000-0000-00008A410000}"/>
    <cellStyle name="Normal 6 5 4 2 3 5" xfId="19102" xr:uid="{00000000-0005-0000-0000-00008B410000}"/>
    <cellStyle name="Normal 6 5 4 2 3 6" xfId="36448" xr:uid="{00000000-0005-0000-0000-00008C410000}"/>
    <cellStyle name="Normal 6 5 4 2 4" xfId="6796" xr:uid="{00000000-0005-0000-0000-00008D410000}"/>
    <cellStyle name="Normal 6 5 4 2 4 2" xfId="15469" xr:uid="{00000000-0005-0000-0000-00008E410000}"/>
    <cellStyle name="Normal 6 5 4 2 4 2 2" xfId="32822" xr:uid="{00000000-0005-0000-0000-00008F410000}"/>
    <cellStyle name="Normal 6 5 4 2 4 2 3" xfId="50168" xr:uid="{00000000-0005-0000-0000-000090410000}"/>
    <cellStyle name="Normal 6 5 4 2 4 3" xfId="24149" xr:uid="{00000000-0005-0000-0000-000091410000}"/>
    <cellStyle name="Normal 6 5 4 2 4 4" xfId="41495" xr:uid="{00000000-0005-0000-0000-000092410000}"/>
    <cellStyle name="Normal 6 5 4 2 5" xfId="3562" xr:uid="{00000000-0005-0000-0000-000093410000}"/>
    <cellStyle name="Normal 6 5 4 2 5 2" xfId="12235" xr:uid="{00000000-0005-0000-0000-000094410000}"/>
    <cellStyle name="Normal 6 5 4 2 5 2 2" xfId="29588" xr:uid="{00000000-0005-0000-0000-000095410000}"/>
    <cellStyle name="Normal 6 5 4 2 5 2 3" xfId="46934" xr:uid="{00000000-0005-0000-0000-000096410000}"/>
    <cellStyle name="Normal 6 5 4 2 5 3" xfId="20915" xr:uid="{00000000-0005-0000-0000-000097410000}"/>
    <cellStyle name="Normal 6 5 4 2 5 4" xfId="38261" xr:uid="{00000000-0005-0000-0000-000098410000}"/>
    <cellStyle name="Normal 6 5 4 2 6" xfId="9687" xr:uid="{00000000-0005-0000-0000-000099410000}"/>
    <cellStyle name="Normal 6 5 4 2 6 2" xfId="27040" xr:uid="{00000000-0005-0000-0000-00009A410000}"/>
    <cellStyle name="Normal 6 5 4 2 6 3" xfId="44386" xr:uid="{00000000-0005-0000-0000-00009B410000}"/>
    <cellStyle name="Normal 6 5 4 2 7" xfId="18367" xr:uid="{00000000-0005-0000-0000-00009C410000}"/>
    <cellStyle name="Normal 6 5 4 2 8" xfId="35713" xr:uid="{00000000-0005-0000-0000-00009D410000}"/>
    <cellStyle name="Normal 6 5 4 3" xfId="524" xr:uid="{00000000-0005-0000-0000-00009E410000}"/>
    <cellStyle name="Normal 6 5 4 3 2" xfId="2337" xr:uid="{00000000-0005-0000-0000-00009F410000}"/>
    <cellStyle name="Normal 6 5 4 3 2 2" xfId="8119" xr:uid="{00000000-0005-0000-0000-0000A0410000}"/>
    <cellStyle name="Normal 6 5 4 3 2 2 2" xfId="16792" xr:uid="{00000000-0005-0000-0000-0000A1410000}"/>
    <cellStyle name="Normal 6 5 4 3 2 2 2 2" xfId="34145" xr:uid="{00000000-0005-0000-0000-0000A2410000}"/>
    <cellStyle name="Normal 6 5 4 3 2 2 2 3" xfId="51491" xr:uid="{00000000-0005-0000-0000-0000A3410000}"/>
    <cellStyle name="Normal 6 5 4 3 2 2 3" xfId="25472" xr:uid="{00000000-0005-0000-0000-0000A4410000}"/>
    <cellStyle name="Normal 6 5 4 3 2 2 4" xfId="42818" xr:uid="{00000000-0005-0000-0000-0000A5410000}"/>
    <cellStyle name="Normal 6 5 4 3 2 3" xfId="5620" xr:uid="{00000000-0005-0000-0000-0000A6410000}"/>
    <cellStyle name="Normal 6 5 4 3 2 3 2" xfId="14293" xr:uid="{00000000-0005-0000-0000-0000A7410000}"/>
    <cellStyle name="Normal 6 5 4 3 2 3 2 2" xfId="31646" xr:uid="{00000000-0005-0000-0000-0000A8410000}"/>
    <cellStyle name="Normal 6 5 4 3 2 3 2 3" xfId="48992" xr:uid="{00000000-0005-0000-0000-0000A9410000}"/>
    <cellStyle name="Normal 6 5 4 3 2 3 3" xfId="22973" xr:uid="{00000000-0005-0000-0000-0000AA410000}"/>
    <cellStyle name="Normal 6 5 4 3 2 3 4" xfId="40319" xr:uid="{00000000-0005-0000-0000-0000AB410000}"/>
    <cellStyle name="Normal 6 5 4 3 2 4" xfId="11010" xr:uid="{00000000-0005-0000-0000-0000AC410000}"/>
    <cellStyle name="Normal 6 5 4 3 2 4 2" xfId="28363" xr:uid="{00000000-0005-0000-0000-0000AD410000}"/>
    <cellStyle name="Normal 6 5 4 3 2 4 3" xfId="45709" xr:uid="{00000000-0005-0000-0000-0000AE410000}"/>
    <cellStyle name="Normal 6 5 4 3 2 5" xfId="19690" xr:uid="{00000000-0005-0000-0000-0000AF410000}"/>
    <cellStyle name="Normal 6 5 4 3 2 6" xfId="37036" xr:uid="{00000000-0005-0000-0000-0000B0410000}"/>
    <cellStyle name="Normal 6 5 4 3 3" xfId="6306" xr:uid="{00000000-0005-0000-0000-0000B1410000}"/>
    <cellStyle name="Normal 6 5 4 3 3 2" xfId="14979" xr:uid="{00000000-0005-0000-0000-0000B2410000}"/>
    <cellStyle name="Normal 6 5 4 3 3 2 2" xfId="32332" xr:uid="{00000000-0005-0000-0000-0000B3410000}"/>
    <cellStyle name="Normal 6 5 4 3 3 2 3" xfId="49678" xr:uid="{00000000-0005-0000-0000-0000B4410000}"/>
    <cellStyle name="Normal 6 5 4 3 3 3" xfId="23659" xr:uid="{00000000-0005-0000-0000-0000B5410000}"/>
    <cellStyle name="Normal 6 5 4 3 3 4" xfId="41005" xr:uid="{00000000-0005-0000-0000-0000B6410000}"/>
    <cellStyle name="Normal 6 5 4 3 4" xfId="4150" xr:uid="{00000000-0005-0000-0000-0000B7410000}"/>
    <cellStyle name="Normal 6 5 4 3 4 2" xfId="12823" xr:uid="{00000000-0005-0000-0000-0000B8410000}"/>
    <cellStyle name="Normal 6 5 4 3 4 2 2" xfId="30176" xr:uid="{00000000-0005-0000-0000-0000B9410000}"/>
    <cellStyle name="Normal 6 5 4 3 4 2 3" xfId="47522" xr:uid="{00000000-0005-0000-0000-0000BA410000}"/>
    <cellStyle name="Normal 6 5 4 3 4 3" xfId="21503" xr:uid="{00000000-0005-0000-0000-0000BB410000}"/>
    <cellStyle name="Normal 6 5 4 3 4 4" xfId="38849" xr:uid="{00000000-0005-0000-0000-0000BC410000}"/>
    <cellStyle name="Normal 6 5 4 3 5" xfId="9197" xr:uid="{00000000-0005-0000-0000-0000BD410000}"/>
    <cellStyle name="Normal 6 5 4 3 5 2" xfId="26550" xr:uid="{00000000-0005-0000-0000-0000BE410000}"/>
    <cellStyle name="Normal 6 5 4 3 5 3" xfId="43896" xr:uid="{00000000-0005-0000-0000-0000BF410000}"/>
    <cellStyle name="Normal 6 5 4 3 6" xfId="17877" xr:uid="{00000000-0005-0000-0000-0000C0410000}"/>
    <cellStyle name="Normal 6 5 4 3 7" xfId="35223" xr:uid="{00000000-0005-0000-0000-0000C1410000}"/>
    <cellStyle name="Normal 6 5 4 4" xfId="2092" xr:uid="{00000000-0005-0000-0000-0000C2410000}"/>
    <cellStyle name="Normal 6 5 4 4 2" xfId="7874" xr:uid="{00000000-0005-0000-0000-0000C3410000}"/>
    <cellStyle name="Normal 6 5 4 4 2 2" xfId="16547" xr:uid="{00000000-0005-0000-0000-0000C4410000}"/>
    <cellStyle name="Normal 6 5 4 4 2 2 2" xfId="33900" xr:uid="{00000000-0005-0000-0000-0000C5410000}"/>
    <cellStyle name="Normal 6 5 4 4 2 2 3" xfId="51246" xr:uid="{00000000-0005-0000-0000-0000C6410000}"/>
    <cellStyle name="Normal 6 5 4 4 2 3" xfId="25227" xr:uid="{00000000-0005-0000-0000-0000C7410000}"/>
    <cellStyle name="Normal 6 5 4 4 2 4" xfId="42573" xr:uid="{00000000-0005-0000-0000-0000C8410000}"/>
    <cellStyle name="Normal 6 5 4 4 3" xfId="3905" xr:uid="{00000000-0005-0000-0000-0000C9410000}"/>
    <cellStyle name="Normal 6 5 4 4 3 2" xfId="12578" xr:uid="{00000000-0005-0000-0000-0000CA410000}"/>
    <cellStyle name="Normal 6 5 4 4 3 2 2" xfId="29931" xr:uid="{00000000-0005-0000-0000-0000CB410000}"/>
    <cellStyle name="Normal 6 5 4 4 3 2 3" xfId="47277" xr:uid="{00000000-0005-0000-0000-0000CC410000}"/>
    <cellStyle name="Normal 6 5 4 4 3 3" xfId="21258" xr:uid="{00000000-0005-0000-0000-0000CD410000}"/>
    <cellStyle name="Normal 6 5 4 4 3 4" xfId="38604" xr:uid="{00000000-0005-0000-0000-0000CE410000}"/>
    <cellStyle name="Normal 6 5 4 4 4" xfId="10765" xr:uid="{00000000-0005-0000-0000-0000CF410000}"/>
    <cellStyle name="Normal 6 5 4 4 4 2" xfId="28118" xr:uid="{00000000-0005-0000-0000-0000D0410000}"/>
    <cellStyle name="Normal 6 5 4 4 4 3" xfId="45464" xr:uid="{00000000-0005-0000-0000-0000D1410000}"/>
    <cellStyle name="Normal 6 5 4 4 5" xfId="19445" xr:uid="{00000000-0005-0000-0000-0000D2410000}"/>
    <cellStyle name="Normal 6 5 4 4 6" xfId="36791" xr:uid="{00000000-0005-0000-0000-0000D3410000}"/>
    <cellStyle name="Normal 6 5 4 5" xfId="1259" xr:uid="{00000000-0005-0000-0000-0000D4410000}"/>
    <cellStyle name="Normal 6 5 4 5 2" xfId="7041" xr:uid="{00000000-0005-0000-0000-0000D5410000}"/>
    <cellStyle name="Normal 6 5 4 5 2 2" xfId="15714" xr:uid="{00000000-0005-0000-0000-0000D6410000}"/>
    <cellStyle name="Normal 6 5 4 5 2 2 2" xfId="33067" xr:uid="{00000000-0005-0000-0000-0000D7410000}"/>
    <cellStyle name="Normal 6 5 4 5 2 2 3" xfId="50413" xr:uid="{00000000-0005-0000-0000-0000D8410000}"/>
    <cellStyle name="Normal 6 5 4 5 2 3" xfId="24394" xr:uid="{00000000-0005-0000-0000-0000D9410000}"/>
    <cellStyle name="Normal 6 5 4 5 2 4" xfId="41740" xr:uid="{00000000-0005-0000-0000-0000DA410000}"/>
    <cellStyle name="Normal 6 5 4 5 3" xfId="4885" xr:uid="{00000000-0005-0000-0000-0000DB410000}"/>
    <cellStyle name="Normal 6 5 4 5 3 2" xfId="13558" xr:uid="{00000000-0005-0000-0000-0000DC410000}"/>
    <cellStyle name="Normal 6 5 4 5 3 2 2" xfId="30911" xr:uid="{00000000-0005-0000-0000-0000DD410000}"/>
    <cellStyle name="Normal 6 5 4 5 3 2 3" xfId="48257" xr:uid="{00000000-0005-0000-0000-0000DE410000}"/>
    <cellStyle name="Normal 6 5 4 5 3 3" xfId="22238" xr:uid="{00000000-0005-0000-0000-0000DF410000}"/>
    <cellStyle name="Normal 6 5 4 5 3 4" xfId="39584" xr:uid="{00000000-0005-0000-0000-0000E0410000}"/>
    <cellStyle name="Normal 6 5 4 5 4" xfId="9932" xr:uid="{00000000-0005-0000-0000-0000E1410000}"/>
    <cellStyle name="Normal 6 5 4 5 4 2" xfId="27285" xr:uid="{00000000-0005-0000-0000-0000E2410000}"/>
    <cellStyle name="Normal 6 5 4 5 4 3" xfId="44631" xr:uid="{00000000-0005-0000-0000-0000E3410000}"/>
    <cellStyle name="Normal 6 5 4 5 5" xfId="18612" xr:uid="{00000000-0005-0000-0000-0000E4410000}"/>
    <cellStyle name="Normal 6 5 4 5 6" xfId="35958" xr:uid="{00000000-0005-0000-0000-0000E5410000}"/>
    <cellStyle name="Normal 6 5 4 6" xfId="6061" xr:uid="{00000000-0005-0000-0000-0000E6410000}"/>
    <cellStyle name="Normal 6 5 4 6 2" xfId="14734" xr:uid="{00000000-0005-0000-0000-0000E7410000}"/>
    <cellStyle name="Normal 6 5 4 6 2 2" xfId="32087" xr:uid="{00000000-0005-0000-0000-0000E8410000}"/>
    <cellStyle name="Normal 6 5 4 6 2 3" xfId="49433" xr:uid="{00000000-0005-0000-0000-0000E9410000}"/>
    <cellStyle name="Normal 6 5 4 6 3" xfId="23414" xr:uid="{00000000-0005-0000-0000-0000EA410000}"/>
    <cellStyle name="Normal 6 5 4 6 4" xfId="40760" xr:uid="{00000000-0005-0000-0000-0000EB410000}"/>
    <cellStyle name="Normal 6 5 4 7" xfId="3072" xr:uid="{00000000-0005-0000-0000-0000EC410000}"/>
    <cellStyle name="Normal 6 5 4 7 2" xfId="11745" xr:uid="{00000000-0005-0000-0000-0000ED410000}"/>
    <cellStyle name="Normal 6 5 4 7 2 2" xfId="29098" xr:uid="{00000000-0005-0000-0000-0000EE410000}"/>
    <cellStyle name="Normal 6 5 4 7 2 3" xfId="46444" xr:uid="{00000000-0005-0000-0000-0000EF410000}"/>
    <cellStyle name="Normal 6 5 4 7 3" xfId="20425" xr:uid="{00000000-0005-0000-0000-0000F0410000}"/>
    <cellStyle name="Normal 6 5 4 7 4" xfId="37771" xr:uid="{00000000-0005-0000-0000-0000F1410000}"/>
    <cellStyle name="Normal 6 5 4 8" xfId="8952" xr:uid="{00000000-0005-0000-0000-0000F2410000}"/>
    <cellStyle name="Normal 6 5 4 8 2" xfId="26305" xr:uid="{00000000-0005-0000-0000-0000F3410000}"/>
    <cellStyle name="Normal 6 5 4 8 3" xfId="43651" xr:uid="{00000000-0005-0000-0000-0000F4410000}"/>
    <cellStyle name="Normal 6 5 4 9" xfId="17632" xr:uid="{00000000-0005-0000-0000-0000F5410000}"/>
    <cellStyle name="Normal 6 5 5" xfId="132" xr:uid="{00000000-0005-0000-0000-0000F6410000}"/>
    <cellStyle name="Normal 6 5 5 10" xfId="34831" xr:uid="{00000000-0005-0000-0000-0000F7410000}"/>
    <cellStyle name="Normal 6 5 5 2" xfId="867" xr:uid="{00000000-0005-0000-0000-0000F8410000}"/>
    <cellStyle name="Normal 6 5 5 2 2" xfId="2680" xr:uid="{00000000-0005-0000-0000-0000F9410000}"/>
    <cellStyle name="Normal 6 5 5 2 2 2" xfId="8462" xr:uid="{00000000-0005-0000-0000-0000FA410000}"/>
    <cellStyle name="Normal 6 5 5 2 2 2 2" xfId="17135" xr:uid="{00000000-0005-0000-0000-0000FB410000}"/>
    <cellStyle name="Normal 6 5 5 2 2 2 2 2" xfId="34488" xr:uid="{00000000-0005-0000-0000-0000FC410000}"/>
    <cellStyle name="Normal 6 5 5 2 2 2 2 3" xfId="51834" xr:uid="{00000000-0005-0000-0000-0000FD410000}"/>
    <cellStyle name="Normal 6 5 5 2 2 2 3" xfId="25815" xr:uid="{00000000-0005-0000-0000-0000FE410000}"/>
    <cellStyle name="Normal 6 5 5 2 2 2 4" xfId="43161" xr:uid="{00000000-0005-0000-0000-0000FF410000}"/>
    <cellStyle name="Normal 6 5 5 2 2 3" xfId="4493" xr:uid="{00000000-0005-0000-0000-000000420000}"/>
    <cellStyle name="Normal 6 5 5 2 2 3 2" xfId="13166" xr:uid="{00000000-0005-0000-0000-000001420000}"/>
    <cellStyle name="Normal 6 5 5 2 2 3 2 2" xfId="30519" xr:uid="{00000000-0005-0000-0000-000002420000}"/>
    <cellStyle name="Normal 6 5 5 2 2 3 2 3" xfId="47865" xr:uid="{00000000-0005-0000-0000-000003420000}"/>
    <cellStyle name="Normal 6 5 5 2 2 3 3" xfId="21846" xr:uid="{00000000-0005-0000-0000-000004420000}"/>
    <cellStyle name="Normal 6 5 5 2 2 3 4" xfId="39192" xr:uid="{00000000-0005-0000-0000-000005420000}"/>
    <cellStyle name="Normal 6 5 5 2 2 4" xfId="11353" xr:uid="{00000000-0005-0000-0000-000006420000}"/>
    <cellStyle name="Normal 6 5 5 2 2 4 2" xfId="28706" xr:uid="{00000000-0005-0000-0000-000007420000}"/>
    <cellStyle name="Normal 6 5 5 2 2 4 3" xfId="46052" xr:uid="{00000000-0005-0000-0000-000008420000}"/>
    <cellStyle name="Normal 6 5 5 2 2 5" xfId="20033" xr:uid="{00000000-0005-0000-0000-000009420000}"/>
    <cellStyle name="Normal 6 5 5 2 2 6" xfId="37379" xr:uid="{00000000-0005-0000-0000-00000A420000}"/>
    <cellStyle name="Normal 6 5 5 2 3" xfId="1602" xr:uid="{00000000-0005-0000-0000-00000B420000}"/>
    <cellStyle name="Normal 6 5 5 2 3 2" xfId="7384" xr:uid="{00000000-0005-0000-0000-00000C420000}"/>
    <cellStyle name="Normal 6 5 5 2 3 2 2" xfId="16057" xr:uid="{00000000-0005-0000-0000-00000D420000}"/>
    <cellStyle name="Normal 6 5 5 2 3 2 2 2" xfId="33410" xr:uid="{00000000-0005-0000-0000-00000E420000}"/>
    <cellStyle name="Normal 6 5 5 2 3 2 2 3" xfId="50756" xr:uid="{00000000-0005-0000-0000-00000F420000}"/>
    <cellStyle name="Normal 6 5 5 2 3 2 3" xfId="24737" xr:uid="{00000000-0005-0000-0000-000010420000}"/>
    <cellStyle name="Normal 6 5 5 2 3 2 4" xfId="42083" xr:uid="{00000000-0005-0000-0000-000011420000}"/>
    <cellStyle name="Normal 6 5 5 2 3 3" xfId="5228" xr:uid="{00000000-0005-0000-0000-000012420000}"/>
    <cellStyle name="Normal 6 5 5 2 3 3 2" xfId="13901" xr:uid="{00000000-0005-0000-0000-000013420000}"/>
    <cellStyle name="Normal 6 5 5 2 3 3 2 2" xfId="31254" xr:uid="{00000000-0005-0000-0000-000014420000}"/>
    <cellStyle name="Normal 6 5 5 2 3 3 2 3" xfId="48600" xr:uid="{00000000-0005-0000-0000-000015420000}"/>
    <cellStyle name="Normal 6 5 5 2 3 3 3" xfId="22581" xr:uid="{00000000-0005-0000-0000-000016420000}"/>
    <cellStyle name="Normal 6 5 5 2 3 3 4" xfId="39927" xr:uid="{00000000-0005-0000-0000-000017420000}"/>
    <cellStyle name="Normal 6 5 5 2 3 4" xfId="10275" xr:uid="{00000000-0005-0000-0000-000018420000}"/>
    <cellStyle name="Normal 6 5 5 2 3 4 2" xfId="27628" xr:uid="{00000000-0005-0000-0000-000019420000}"/>
    <cellStyle name="Normal 6 5 5 2 3 4 3" xfId="44974" xr:uid="{00000000-0005-0000-0000-00001A420000}"/>
    <cellStyle name="Normal 6 5 5 2 3 5" xfId="18955" xr:uid="{00000000-0005-0000-0000-00001B420000}"/>
    <cellStyle name="Normal 6 5 5 2 3 6" xfId="36301" xr:uid="{00000000-0005-0000-0000-00001C420000}"/>
    <cellStyle name="Normal 6 5 5 2 4" xfId="6649" xr:uid="{00000000-0005-0000-0000-00001D420000}"/>
    <cellStyle name="Normal 6 5 5 2 4 2" xfId="15322" xr:uid="{00000000-0005-0000-0000-00001E420000}"/>
    <cellStyle name="Normal 6 5 5 2 4 2 2" xfId="32675" xr:uid="{00000000-0005-0000-0000-00001F420000}"/>
    <cellStyle name="Normal 6 5 5 2 4 2 3" xfId="50021" xr:uid="{00000000-0005-0000-0000-000020420000}"/>
    <cellStyle name="Normal 6 5 5 2 4 3" xfId="24002" xr:uid="{00000000-0005-0000-0000-000021420000}"/>
    <cellStyle name="Normal 6 5 5 2 4 4" xfId="41348" xr:uid="{00000000-0005-0000-0000-000022420000}"/>
    <cellStyle name="Normal 6 5 5 2 5" xfId="3415" xr:uid="{00000000-0005-0000-0000-000023420000}"/>
    <cellStyle name="Normal 6 5 5 2 5 2" xfId="12088" xr:uid="{00000000-0005-0000-0000-000024420000}"/>
    <cellStyle name="Normal 6 5 5 2 5 2 2" xfId="29441" xr:uid="{00000000-0005-0000-0000-000025420000}"/>
    <cellStyle name="Normal 6 5 5 2 5 2 3" xfId="46787" xr:uid="{00000000-0005-0000-0000-000026420000}"/>
    <cellStyle name="Normal 6 5 5 2 5 3" xfId="20768" xr:uid="{00000000-0005-0000-0000-000027420000}"/>
    <cellStyle name="Normal 6 5 5 2 5 4" xfId="38114" xr:uid="{00000000-0005-0000-0000-000028420000}"/>
    <cellStyle name="Normal 6 5 5 2 6" xfId="9540" xr:uid="{00000000-0005-0000-0000-000029420000}"/>
    <cellStyle name="Normal 6 5 5 2 6 2" xfId="26893" xr:uid="{00000000-0005-0000-0000-00002A420000}"/>
    <cellStyle name="Normal 6 5 5 2 6 3" xfId="44239" xr:uid="{00000000-0005-0000-0000-00002B420000}"/>
    <cellStyle name="Normal 6 5 5 2 7" xfId="18220" xr:uid="{00000000-0005-0000-0000-00002C420000}"/>
    <cellStyle name="Normal 6 5 5 2 8" xfId="35566" xr:uid="{00000000-0005-0000-0000-00002D420000}"/>
    <cellStyle name="Normal 6 5 5 3" xfId="622" xr:uid="{00000000-0005-0000-0000-00002E420000}"/>
    <cellStyle name="Normal 6 5 5 3 2" xfId="2435" xr:uid="{00000000-0005-0000-0000-00002F420000}"/>
    <cellStyle name="Normal 6 5 5 3 2 2" xfId="8217" xr:uid="{00000000-0005-0000-0000-000030420000}"/>
    <cellStyle name="Normal 6 5 5 3 2 2 2" xfId="16890" xr:uid="{00000000-0005-0000-0000-000031420000}"/>
    <cellStyle name="Normal 6 5 5 3 2 2 2 2" xfId="34243" xr:uid="{00000000-0005-0000-0000-000032420000}"/>
    <cellStyle name="Normal 6 5 5 3 2 2 2 3" xfId="51589" xr:uid="{00000000-0005-0000-0000-000033420000}"/>
    <cellStyle name="Normal 6 5 5 3 2 2 3" xfId="25570" xr:uid="{00000000-0005-0000-0000-000034420000}"/>
    <cellStyle name="Normal 6 5 5 3 2 2 4" xfId="42916" xr:uid="{00000000-0005-0000-0000-000035420000}"/>
    <cellStyle name="Normal 6 5 5 3 2 3" xfId="5718" xr:uid="{00000000-0005-0000-0000-000036420000}"/>
    <cellStyle name="Normal 6 5 5 3 2 3 2" xfId="14391" xr:uid="{00000000-0005-0000-0000-000037420000}"/>
    <cellStyle name="Normal 6 5 5 3 2 3 2 2" xfId="31744" xr:uid="{00000000-0005-0000-0000-000038420000}"/>
    <cellStyle name="Normal 6 5 5 3 2 3 2 3" xfId="49090" xr:uid="{00000000-0005-0000-0000-000039420000}"/>
    <cellStyle name="Normal 6 5 5 3 2 3 3" xfId="23071" xr:uid="{00000000-0005-0000-0000-00003A420000}"/>
    <cellStyle name="Normal 6 5 5 3 2 3 4" xfId="40417" xr:uid="{00000000-0005-0000-0000-00003B420000}"/>
    <cellStyle name="Normal 6 5 5 3 2 4" xfId="11108" xr:uid="{00000000-0005-0000-0000-00003C420000}"/>
    <cellStyle name="Normal 6 5 5 3 2 4 2" xfId="28461" xr:uid="{00000000-0005-0000-0000-00003D420000}"/>
    <cellStyle name="Normal 6 5 5 3 2 4 3" xfId="45807" xr:uid="{00000000-0005-0000-0000-00003E420000}"/>
    <cellStyle name="Normal 6 5 5 3 2 5" xfId="19788" xr:uid="{00000000-0005-0000-0000-00003F420000}"/>
    <cellStyle name="Normal 6 5 5 3 2 6" xfId="37134" xr:uid="{00000000-0005-0000-0000-000040420000}"/>
    <cellStyle name="Normal 6 5 5 3 3" xfId="6404" xr:uid="{00000000-0005-0000-0000-000041420000}"/>
    <cellStyle name="Normal 6 5 5 3 3 2" xfId="15077" xr:uid="{00000000-0005-0000-0000-000042420000}"/>
    <cellStyle name="Normal 6 5 5 3 3 2 2" xfId="32430" xr:uid="{00000000-0005-0000-0000-000043420000}"/>
    <cellStyle name="Normal 6 5 5 3 3 2 3" xfId="49776" xr:uid="{00000000-0005-0000-0000-000044420000}"/>
    <cellStyle name="Normal 6 5 5 3 3 3" xfId="23757" xr:uid="{00000000-0005-0000-0000-000045420000}"/>
    <cellStyle name="Normal 6 5 5 3 3 4" xfId="41103" xr:uid="{00000000-0005-0000-0000-000046420000}"/>
    <cellStyle name="Normal 6 5 5 3 4" xfId="4248" xr:uid="{00000000-0005-0000-0000-000047420000}"/>
    <cellStyle name="Normal 6 5 5 3 4 2" xfId="12921" xr:uid="{00000000-0005-0000-0000-000048420000}"/>
    <cellStyle name="Normal 6 5 5 3 4 2 2" xfId="30274" xr:uid="{00000000-0005-0000-0000-000049420000}"/>
    <cellStyle name="Normal 6 5 5 3 4 2 3" xfId="47620" xr:uid="{00000000-0005-0000-0000-00004A420000}"/>
    <cellStyle name="Normal 6 5 5 3 4 3" xfId="21601" xr:uid="{00000000-0005-0000-0000-00004B420000}"/>
    <cellStyle name="Normal 6 5 5 3 4 4" xfId="38947" xr:uid="{00000000-0005-0000-0000-00004C420000}"/>
    <cellStyle name="Normal 6 5 5 3 5" xfId="9295" xr:uid="{00000000-0005-0000-0000-00004D420000}"/>
    <cellStyle name="Normal 6 5 5 3 5 2" xfId="26648" xr:uid="{00000000-0005-0000-0000-00004E420000}"/>
    <cellStyle name="Normal 6 5 5 3 5 3" xfId="43994" xr:uid="{00000000-0005-0000-0000-00004F420000}"/>
    <cellStyle name="Normal 6 5 5 3 6" xfId="17975" xr:uid="{00000000-0005-0000-0000-000050420000}"/>
    <cellStyle name="Normal 6 5 5 3 7" xfId="35321" xr:uid="{00000000-0005-0000-0000-000051420000}"/>
    <cellStyle name="Normal 6 5 5 4" xfId="1945" xr:uid="{00000000-0005-0000-0000-000052420000}"/>
    <cellStyle name="Normal 6 5 5 4 2" xfId="7727" xr:uid="{00000000-0005-0000-0000-000053420000}"/>
    <cellStyle name="Normal 6 5 5 4 2 2" xfId="16400" xr:uid="{00000000-0005-0000-0000-000054420000}"/>
    <cellStyle name="Normal 6 5 5 4 2 2 2" xfId="33753" xr:uid="{00000000-0005-0000-0000-000055420000}"/>
    <cellStyle name="Normal 6 5 5 4 2 2 3" xfId="51099" xr:uid="{00000000-0005-0000-0000-000056420000}"/>
    <cellStyle name="Normal 6 5 5 4 2 3" xfId="25080" xr:uid="{00000000-0005-0000-0000-000057420000}"/>
    <cellStyle name="Normal 6 5 5 4 2 4" xfId="42426" xr:uid="{00000000-0005-0000-0000-000058420000}"/>
    <cellStyle name="Normal 6 5 5 4 3" xfId="3758" xr:uid="{00000000-0005-0000-0000-000059420000}"/>
    <cellStyle name="Normal 6 5 5 4 3 2" xfId="12431" xr:uid="{00000000-0005-0000-0000-00005A420000}"/>
    <cellStyle name="Normal 6 5 5 4 3 2 2" xfId="29784" xr:uid="{00000000-0005-0000-0000-00005B420000}"/>
    <cellStyle name="Normal 6 5 5 4 3 2 3" xfId="47130" xr:uid="{00000000-0005-0000-0000-00005C420000}"/>
    <cellStyle name="Normal 6 5 5 4 3 3" xfId="21111" xr:uid="{00000000-0005-0000-0000-00005D420000}"/>
    <cellStyle name="Normal 6 5 5 4 3 4" xfId="38457" xr:uid="{00000000-0005-0000-0000-00005E420000}"/>
    <cellStyle name="Normal 6 5 5 4 4" xfId="10618" xr:uid="{00000000-0005-0000-0000-00005F420000}"/>
    <cellStyle name="Normal 6 5 5 4 4 2" xfId="27971" xr:uid="{00000000-0005-0000-0000-000060420000}"/>
    <cellStyle name="Normal 6 5 5 4 4 3" xfId="45317" xr:uid="{00000000-0005-0000-0000-000061420000}"/>
    <cellStyle name="Normal 6 5 5 4 5" xfId="19298" xr:uid="{00000000-0005-0000-0000-000062420000}"/>
    <cellStyle name="Normal 6 5 5 4 6" xfId="36644" xr:uid="{00000000-0005-0000-0000-000063420000}"/>
    <cellStyle name="Normal 6 5 5 5" xfId="1357" xr:uid="{00000000-0005-0000-0000-000064420000}"/>
    <cellStyle name="Normal 6 5 5 5 2" xfId="7139" xr:uid="{00000000-0005-0000-0000-000065420000}"/>
    <cellStyle name="Normal 6 5 5 5 2 2" xfId="15812" xr:uid="{00000000-0005-0000-0000-000066420000}"/>
    <cellStyle name="Normal 6 5 5 5 2 2 2" xfId="33165" xr:uid="{00000000-0005-0000-0000-000067420000}"/>
    <cellStyle name="Normal 6 5 5 5 2 2 3" xfId="50511" xr:uid="{00000000-0005-0000-0000-000068420000}"/>
    <cellStyle name="Normal 6 5 5 5 2 3" xfId="24492" xr:uid="{00000000-0005-0000-0000-000069420000}"/>
    <cellStyle name="Normal 6 5 5 5 2 4" xfId="41838" xr:uid="{00000000-0005-0000-0000-00006A420000}"/>
    <cellStyle name="Normal 6 5 5 5 3" xfId="4983" xr:uid="{00000000-0005-0000-0000-00006B420000}"/>
    <cellStyle name="Normal 6 5 5 5 3 2" xfId="13656" xr:uid="{00000000-0005-0000-0000-00006C420000}"/>
    <cellStyle name="Normal 6 5 5 5 3 2 2" xfId="31009" xr:uid="{00000000-0005-0000-0000-00006D420000}"/>
    <cellStyle name="Normal 6 5 5 5 3 2 3" xfId="48355" xr:uid="{00000000-0005-0000-0000-00006E420000}"/>
    <cellStyle name="Normal 6 5 5 5 3 3" xfId="22336" xr:uid="{00000000-0005-0000-0000-00006F420000}"/>
    <cellStyle name="Normal 6 5 5 5 3 4" xfId="39682" xr:uid="{00000000-0005-0000-0000-000070420000}"/>
    <cellStyle name="Normal 6 5 5 5 4" xfId="10030" xr:uid="{00000000-0005-0000-0000-000071420000}"/>
    <cellStyle name="Normal 6 5 5 5 4 2" xfId="27383" xr:uid="{00000000-0005-0000-0000-000072420000}"/>
    <cellStyle name="Normal 6 5 5 5 4 3" xfId="44729" xr:uid="{00000000-0005-0000-0000-000073420000}"/>
    <cellStyle name="Normal 6 5 5 5 5" xfId="18710" xr:uid="{00000000-0005-0000-0000-000074420000}"/>
    <cellStyle name="Normal 6 5 5 5 6" xfId="36056" xr:uid="{00000000-0005-0000-0000-000075420000}"/>
    <cellStyle name="Normal 6 5 5 6" xfId="5914" xr:uid="{00000000-0005-0000-0000-000076420000}"/>
    <cellStyle name="Normal 6 5 5 6 2" xfId="14587" xr:uid="{00000000-0005-0000-0000-000077420000}"/>
    <cellStyle name="Normal 6 5 5 6 2 2" xfId="31940" xr:uid="{00000000-0005-0000-0000-000078420000}"/>
    <cellStyle name="Normal 6 5 5 6 2 3" xfId="49286" xr:uid="{00000000-0005-0000-0000-000079420000}"/>
    <cellStyle name="Normal 6 5 5 6 3" xfId="23267" xr:uid="{00000000-0005-0000-0000-00007A420000}"/>
    <cellStyle name="Normal 6 5 5 6 4" xfId="40613" xr:uid="{00000000-0005-0000-0000-00007B420000}"/>
    <cellStyle name="Normal 6 5 5 7" xfId="3170" xr:uid="{00000000-0005-0000-0000-00007C420000}"/>
    <cellStyle name="Normal 6 5 5 7 2" xfId="11843" xr:uid="{00000000-0005-0000-0000-00007D420000}"/>
    <cellStyle name="Normal 6 5 5 7 2 2" xfId="29196" xr:uid="{00000000-0005-0000-0000-00007E420000}"/>
    <cellStyle name="Normal 6 5 5 7 2 3" xfId="46542" xr:uid="{00000000-0005-0000-0000-00007F420000}"/>
    <cellStyle name="Normal 6 5 5 7 3" xfId="20523" xr:uid="{00000000-0005-0000-0000-000080420000}"/>
    <cellStyle name="Normal 6 5 5 7 4" xfId="37869" xr:uid="{00000000-0005-0000-0000-000081420000}"/>
    <cellStyle name="Normal 6 5 5 8" xfId="8805" xr:uid="{00000000-0005-0000-0000-000082420000}"/>
    <cellStyle name="Normal 6 5 5 8 2" xfId="26158" xr:uid="{00000000-0005-0000-0000-000083420000}"/>
    <cellStyle name="Normal 6 5 5 8 3" xfId="43504" xr:uid="{00000000-0005-0000-0000-000084420000}"/>
    <cellStyle name="Normal 6 5 5 9" xfId="17485" xr:uid="{00000000-0005-0000-0000-000085420000}"/>
    <cellStyle name="Normal 6 5 6" xfId="769" xr:uid="{00000000-0005-0000-0000-000086420000}"/>
    <cellStyle name="Normal 6 5 6 2" xfId="2582" xr:uid="{00000000-0005-0000-0000-000087420000}"/>
    <cellStyle name="Normal 6 5 6 2 2" xfId="8364" xr:uid="{00000000-0005-0000-0000-000088420000}"/>
    <cellStyle name="Normal 6 5 6 2 2 2" xfId="17037" xr:uid="{00000000-0005-0000-0000-000089420000}"/>
    <cellStyle name="Normal 6 5 6 2 2 2 2" xfId="34390" xr:uid="{00000000-0005-0000-0000-00008A420000}"/>
    <cellStyle name="Normal 6 5 6 2 2 2 3" xfId="51736" xr:uid="{00000000-0005-0000-0000-00008B420000}"/>
    <cellStyle name="Normal 6 5 6 2 2 3" xfId="25717" xr:uid="{00000000-0005-0000-0000-00008C420000}"/>
    <cellStyle name="Normal 6 5 6 2 2 4" xfId="43063" xr:uid="{00000000-0005-0000-0000-00008D420000}"/>
    <cellStyle name="Normal 6 5 6 2 3" xfId="4395" xr:uid="{00000000-0005-0000-0000-00008E420000}"/>
    <cellStyle name="Normal 6 5 6 2 3 2" xfId="13068" xr:uid="{00000000-0005-0000-0000-00008F420000}"/>
    <cellStyle name="Normal 6 5 6 2 3 2 2" xfId="30421" xr:uid="{00000000-0005-0000-0000-000090420000}"/>
    <cellStyle name="Normal 6 5 6 2 3 2 3" xfId="47767" xr:uid="{00000000-0005-0000-0000-000091420000}"/>
    <cellStyle name="Normal 6 5 6 2 3 3" xfId="21748" xr:uid="{00000000-0005-0000-0000-000092420000}"/>
    <cellStyle name="Normal 6 5 6 2 3 4" xfId="39094" xr:uid="{00000000-0005-0000-0000-000093420000}"/>
    <cellStyle name="Normal 6 5 6 2 4" xfId="11255" xr:uid="{00000000-0005-0000-0000-000094420000}"/>
    <cellStyle name="Normal 6 5 6 2 4 2" xfId="28608" xr:uid="{00000000-0005-0000-0000-000095420000}"/>
    <cellStyle name="Normal 6 5 6 2 4 3" xfId="45954" xr:uid="{00000000-0005-0000-0000-000096420000}"/>
    <cellStyle name="Normal 6 5 6 2 5" xfId="19935" xr:uid="{00000000-0005-0000-0000-000097420000}"/>
    <cellStyle name="Normal 6 5 6 2 6" xfId="37281" xr:uid="{00000000-0005-0000-0000-000098420000}"/>
    <cellStyle name="Normal 6 5 6 3" xfId="1504" xr:uid="{00000000-0005-0000-0000-000099420000}"/>
    <cellStyle name="Normal 6 5 6 3 2" xfId="7286" xr:uid="{00000000-0005-0000-0000-00009A420000}"/>
    <cellStyle name="Normal 6 5 6 3 2 2" xfId="15959" xr:uid="{00000000-0005-0000-0000-00009B420000}"/>
    <cellStyle name="Normal 6 5 6 3 2 2 2" xfId="33312" xr:uid="{00000000-0005-0000-0000-00009C420000}"/>
    <cellStyle name="Normal 6 5 6 3 2 2 3" xfId="50658" xr:uid="{00000000-0005-0000-0000-00009D420000}"/>
    <cellStyle name="Normal 6 5 6 3 2 3" xfId="24639" xr:uid="{00000000-0005-0000-0000-00009E420000}"/>
    <cellStyle name="Normal 6 5 6 3 2 4" xfId="41985" xr:uid="{00000000-0005-0000-0000-00009F420000}"/>
    <cellStyle name="Normal 6 5 6 3 3" xfId="5130" xr:uid="{00000000-0005-0000-0000-0000A0420000}"/>
    <cellStyle name="Normal 6 5 6 3 3 2" xfId="13803" xr:uid="{00000000-0005-0000-0000-0000A1420000}"/>
    <cellStyle name="Normal 6 5 6 3 3 2 2" xfId="31156" xr:uid="{00000000-0005-0000-0000-0000A2420000}"/>
    <cellStyle name="Normal 6 5 6 3 3 2 3" xfId="48502" xr:uid="{00000000-0005-0000-0000-0000A3420000}"/>
    <cellStyle name="Normal 6 5 6 3 3 3" xfId="22483" xr:uid="{00000000-0005-0000-0000-0000A4420000}"/>
    <cellStyle name="Normal 6 5 6 3 3 4" xfId="39829" xr:uid="{00000000-0005-0000-0000-0000A5420000}"/>
    <cellStyle name="Normal 6 5 6 3 4" xfId="10177" xr:uid="{00000000-0005-0000-0000-0000A6420000}"/>
    <cellStyle name="Normal 6 5 6 3 4 2" xfId="27530" xr:uid="{00000000-0005-0000-0000-0000A7420000}"/>
    <cellStyle name="Normal 6 5 6 3 4 3" xfId="44876" xr:uid="{00000000-0005-0000-0000-0000A8420000}"/>
    <cellStyle name="Normal 6 5 6 3 5" xfId="18857" xr:uid="{00000000-0005-0000-0000-0000A9420000}"/>
    <cellStyle name="Normal 6 5 6 3 6" xfId="36203" xr:uid="{00000000-0005-0000-0000-0000AA420000}"/>
    <cellStyle name="Normal 6 5 6 4" xfId="6551" xr:uid="{00000000-0005-0000-0000-0000AB420000}"/>
    <cellStyle name="Normal 6 5 6 4 2" xfId="15224" xr:uid="{00000000-0005-0000-0000-0000AC420000}"/>
    <cellStyle name="Normal 6 5 6 4 2 2" xfId="32577" xr:uid="{00000000-0005-0000-0000-0000AD420000}"/>
    <cellStyle name="Normal 6 5 6 4 2 3" xfId="49923" xr:uid="{00000000-0005-0000-0000-0000AE420000}"/>
    <cellStyle name="Normal 6 5 6 4 3" xfId="23904" xr:uid="{00000000-0005-0000-0000-0000AF420000}"/>
    <cellStyle name="Normal 6 5 6 4 4" xfId="41250" xr:uid="{00000000-0005-0000-0000-0000B0420000}"/>
    <cellStyle name="Normal 6 5 6 5" xfId="3317" xr:uid="{00000000-0005-0000-0000-0000B1420000}"/>
    <cellStyle name="Normal 6 5 6 5 2" xfId="11990" xr:uid="{00000000-0005-0000-0000-0000B2420000}"/>
    <cellStyle name="Normal 6 5 6 5 2 2" xfId="29343" xr:uid="{00000000-0005-0000-0000-0000B3420000}"/>
    <cellStyle name="Normal 6 5 6 5 2 3" xfId="46689" xr:uid="{00000000-0005-0000-0000-0000B4420000}"/>
    <cellStyle name="Normal 6 5 6 5 3" xfId="20670" xr:uid="{00000000-0005-0000-0000-0000B5420000}"/>
    <cellStyle name="Normal 6 5 6 5 4" xfId="38016" xr:uid="{00000000-0005-0000-0000-0000B6420000}"/>
    <cellStyle name="Normal 6 5 6 6" xfId="9442" xr:uid="{00000000-0005-0000-0000-0000B7420000}"/>
    <cellStyle name="Normal 6 5 6 6 2" xfId="26795" xr:uid="{00000000-0005-0000-0000-0000B8420000}"/>
    <cellStyle name="Normal 6 5 6 6 3" xfId="44141" xr:uid="{00000000-0005-0000-0000-0000B9420000}"/>
    <cellStyle name="Normal 6 5 6 7" xfId="18122" xr:uid="{00000000-0005-0000-0000-0000BA420000}"/>
    <cellStyle name="Normal 6 5 6 8" xfId="35468" xr:uid="{00000000-0005-0000-0000-0000BB420000}"/>
    <cellStyle name="Normal 6 5 7" xfId="377" xr:uid="{00000000-0005-0000-0000-0000BC420000}"/>
    <cellStyle name="Normal 6 5 7 2" xfId="2190" xr:uid="{00000000-0005-0000-0000-0000BD420000}"/>
    <cellStyle name="Normal 6 5 7 2 2" xfId="7972" xr:uid="{00000000-0005-0000-0000-0000BE420000}"/>
    <cellStyle name="Normal 6 5 7 2 2 2" xfId="16645" xr:uid="{00000000-0005-0000-0000-0000BF420000}"/>
    <cellStyle name="Normal 6 5 7 2 2 2 2" xfId="33998" xr:uid="{00000000-0005-0000-0000-0000C0420000}"/>
    <cellStyle name="Normal 6 5 7 2 2 2 3" xfId="51344" xr:uid="{00000000-0005-0000-0000-0000C1420000}"/>
    <cellStyle name="Normal 6 5 7 2 2 3" xfId="25325" xr:uid="{00000000-0005-0000-0000-0000C2420000}"/>
    <cellStyle name="Normal 6 5 7 2 2 4" xfId="42671" xr:uid="{00000000-0005-0000-0000-0000C3420000}"/>
    <cellStyle name="Normal 6 5 7 2 3" xfId="5473" xr:uid="{00000000-0005-0000-0000-0000C4420000}"/>
    <cellStyle name="Normal 6 5 7 2 3 2" xfId="14146" xr:uid="{00000000-0005-0000-0000-0000C5420000}"/>
    <cellStyle name="Normal 6 5 7 2 3 2 2" xfId="31499" xr:uid="{00000000-0005-0000-0000-0000C6420000}"/>
    <cellStyle name="Normal 6 5 7 2 3 2 3" xfId="48845" xr:uid="{00000000-0005-0000-0000-0000C7420000}"/>
    <cellStyle name="Normal 6 5 7 2 3 3" xfId="22826" xr:uid="{00000000-0005-0000-0000-0000C8420000}"/>
    <cellStyle name="Normal 6 5 7 2 3 4" xfId="40172" xr:uid="{00000000-0005-0000-0000-0000C9420000}"/>
    <cellStyle name="Normal 6 5 7 2 4" xfId="10863" xr:uid="{00000000-0005-0000-0000-0000CA420000}"/>
    <cellStyle name="Normal 6 5 7 2 4 2" xfId="28216" xr:uid="{00000000-0005-0000-0000-0000CB420000}"/>
    <cellStyle name="Normal 6 5 7 2 4 3" xfId="45562" xr:uid="{00000000-0005-0000-0000-0000CC420000}"/>
    <cellStyle name="Normal 6 5 7 2 5" xfId="19543" xr:uid="{00000000-0005-0000-0000-0000CD420000}"/>
    <cellStyle name="Normal 6 5 7 2 6" xfId="36889" xr:uid="{00000000-0005-0000-0000-0000CE420000}"/>
    <cellStyle name="Normal 6 5 7 3" xfId="6159" xr:uid="{00000000-0005-0000-0000-0000CF420000}"/>
    <cellStyle name="Normal 6 5 7 3 2" xfId="14832" xr:uid="{00000000-0005-0000-0000-0000D0420000}"/>
    <cellStyle name="Normal 6 5 7 3 2 2" xfId="32185" xr:uid="{00000000-0005-0000-0000-0000D1420000}"/>
    <cellStyle name="Normal 6 5 7 3 2 3" xfId="49531" xr:uid="{00000000-0005-0000-0000-0000D2420000}"/>
    <cellStyle name="Normal 6 5 7 3 3" xfId="23512" xr:uid="{00000000-0005-0000-0000-0000D3420000}"/>
    <cellStyle name="Normal 6 5 7 3 4" xfId="40858" xr:uid="{00000000-0005-0000-0000-0000D4420000}"/>
    <cellStyle name="Normal 6 5 7 4" xfId="4003" xr:uid="{00000000-0005-0000-0000-0000D5420000}"/>
    <cellStyle name="Normal 6 5 7 4 2" xfId="12676" xr:uid="{00000000-0005-0000-0000-0000D6420000}"/>
    <cellStyle name="Normal 6 5 7 4 2 2" xfId="30029" xr:uid="{00000000-0005-0000-0000-0000D7420000}"/>
    <cellStyle name="Normal 6 5 7 4 2 3" xfId="47375" xr:uid="{00000000-0005-0000-0000-0000D8420000}"/>
    <cellStyle name="Normal 6 5 7 4 3" xfId="21356" xr:uid="{00000000-0005-0000-0000-0000D9420000}"/>
    <cellStyle name="Normal 6 5 7 4 4" xfId="38702" xr:uid="{00000000-0005-0000-0000-0000DA420000}"/>
    <cellStyle name="Normal 6 5 7 5" xfId="9050" xr:uid="{00000000-0005-0000-0000-0000DB420000}"/>
    <cellStyle name="Normal 6 5 7 5 2" xfId="26403" xr:uid="{00000000-0005-0000-0000-0000DC420000}"/>
    <cellStyle name="Normal 6 5 7 5 3" xfId="43749" xr:uid="{00000000-0005-0000-0000-0000DD420000}"/>
    <cellStyle name="Normal 6 5 7 6" xfId="17730" xr:uid="{00000000-0005-0000-0000-0000DE420000}"/>
    <cellStyle name="Normal 6 5 7 7" xfId="35076" xr:uid="{00000000-0005-0000-0000-0000DF420000}"/>
    <cellStyle name="Normal 6 5 8" xfId="1847" xr:uid="{00000000-0005-0000-0000-0000E0420000}"/>
    <cellStyle name="Normal 6 5 8 2" xfId="7629" xr:uid="{00000000-0005-0000-0000-0000E1420000}"/>
    <cellStyle name="Normal 6 5 8 2 2" xfId="16302" xr:uid="{00000000-0005-0000-0000-0000E2420000}"/>
    <cellStyle name="Normal 6 5 8 2 2 2" xfId="33655" xr:uid="{00000000-0005-0000-0000-0000E3420000}"/>
    <cellStyle name="Normal 6 5 8 2 2 3" xfId="51001" xr:uid="{00000000-0005-0000-0000-0000E4420000}"/>
    <cellStyle name="Normal 6 5 8 2 3" xfId="24982" xr:uid="{00000000-0005-0000-0000-0000E5420000}"/>
    <cellStyle name="Normal 6 5 8 2 4" xfId="42328" xr:uid="{00000000-0005-0000-0000-0000E6420000}"/>
    <cellStyle name="Normal 6 5 8 3" xfId="3660" xr:uid="{00000000-0005-0000-0000-0000E7420000}"/>
    <cellStyle name="Normal 6 5 8 3 2" xfId="12333" xr:uid="{00000000-0005-0000-0000-0000E8420000}"/>
    <cellStyle name="Normal 6 5 8 3 2 2" xfId="29686" xr:uid="{00000000-0005-0000-0000-0000E9420000}"/>
    <cellStyle name="Normal 6 5 8 3 2 3" xfId="47032" xr:uid="{00000000-0005-0000-0000-0000EA420000}"/>
    <cellStyle name="Normal 6 5 8 3 3" xfId="21013" xr:uid="{00000000-0005-0000-0000-0000EB420000}"/>
    <cellStyle name="Normal 6 5 8 3 4" xfId="38359" xr:uid="{00000000-0005-0000-0000-0000EC420000}"/>
    <cellStyle name="Normal 6 5 8 4" xfId="10520" xr:uid="{00000000-0005-0000-0000-0000ED420000}"/>
    <cellStyle name="Normal 6 5 8 4 2" xfId="27873" xr:uid="{00000000-0005-0000-0000-0000EE420000}"/>
    <cellStyle name="Normal 6 5 8 4 3" xfId="45219" xr:uid="{00000000-0005-0000-0000-0000EF420000}"/>
    <cellStyle name="Normal 6 5 8 5" xfId="19200" xr:uid="{00000000-0005-0000-0000-0000F0420000}"/>
    <cellStyle name="Normal 6 5 8 6" xfId="36546" xr:uid="{00000000-0005-0000-0000-0000F1420000}"/>
    <cellStyle name="Normal 6 5 9" xfId="1112" xr:uid="{00000000-0005-0000-0000-0000F2420000}"/>
    <cellStyle name="Normal 6 5 9 2" xfId="6894" xr:uid="{00000000-0005-0000-0000-0000F3420000}"/>
    <cellStyle name="Normal 6 5 9 2 2" xfId="15567" xr:uid="{00000000-0005-0000-0000-0000F4420000}"/>
    <cellStyle name="Normal 6 5 9 2 2 2" xfId="32920" xr:uid="{00000000-0005-0000-0000-0000F5420000}"/>
    <cellStyle name="Normal 6 5 9 2 2 3" xfId="50266" xr:uid="{00000000-0005-0000-0000-0000F6420000}"/>
    <cellStyle name="Normal 6 5 9 2 3" xfId="24247" xr:uid="{00000000-0005-0000-0000-0000F7420000}"/>
    <cellStyle name="Normal 6 5 9 2 4" xfId="41593" xr:uid="{00000000-0005-0000-0000-0000F8420000}"/>
    <cellStyle name="Normal 6 5 9 3" xfId="4738" xr:uid="{00000000-0005-0000-0000-0000F9420000}"/>
    <cellStyle name="Normal 6 5 9 3 2" xfId="13411" xr:uid="{00000000-0005-0000-0000-0000FA420000}"/>
    <cellStyle name="Normal 6 5 9 3 2 2" xfId="30764" xr:uid="{00000000-0005-0000-0000-0000FB420000}"/>
    <cellStyle name="Normal 6 5 9 3 2 3" xfId="48110" xr:uid="{00000000-0005-0000-0000-0000FC420000}"/>
    <cellStyle name="Normal 6 5 9 3 3" xfId="22091" xr:uid="{00000000-0005-0000-0000-0000FD420000}"/>
    <cellStyle name="Normal 6 5 9 3 4" xfId="39437" xr:uid="{00000000-0005-0000-0000-0000FE420000}"/>
    <cellStyle name="Normal 6 5 9 4" xfId="9785" xr:uid="{00000000-0005-0000-0000-0000FF420000}"/>
    <cellStyle name="Normal 6 5 9 4 2" xfId="27138" xr:uid="{00000000-0005-0000-0000-000000430000}"/>
    <cellStyle name="Normal 6 5 9 4 3" xfId="44484" xr:uid="{00000000-0005-0000-0000-000001430000}"/>
    <cellStyle name="Normal 6 5 9 5" xfId="18465" xr:uid="{00000000-0005-0000-0000-000002430000}"/>
    <cellStyle name="Normal 6 5 9 6" xfId="35811" xr:uid="{00000000-0005-0000-0000-000003430000}"/>
    <cellStyle name="Normal 6 6" xfId="58" xr:uid="{00000000-0005-0000-0000-000004430000}"/>
    <cellStyle name="Normal 6 6 10" xfId="8731" xr:uid="{00000000-0005-0000-0000-000005430000}"/>
    <cellStyle name="Normal 6 6 10 2" xfId="26084" xr:uid="{00000000-0005-0000-0000-000006430000}"/>
    <cellStyle name="Normal 6 6 10 3" xfId="43430" xr:uid="{00000000-0005-0000-0000-000007430000}"/>
    <cellStyle name="Normal 6 6 11" xfId="17411" xr:uid="{00000000-0005-0000-0000-000008430000}"/>
    <cellStyle name="Normal 6 6 12" xfId="34757" xr:uid="{00000000-0005-0000-0000-000009430000}"/>
    <cellStyle name="Normal 6 6 2" xfId="303" xr:uid="{00000000-0005-0000-0000-00000A430000}"/>
    <cellStyle name="Normal 6 6 2 10" xfId="35002" xr:uid="{00000000-0005-0000-0000-00000B430000}"/>
    <cellStyle name="Normal 6 6 2 2" xfId="1038" xr:uid="{00000000-0005-0000-0000-00000C430000}"/>
    <cellStyle name="Normal 6 6 2 2 2" xfId="2851" xr:uid="{00000000-0005-0000-0000-00000D430000}"/>
    <cellStyle name="Normal 6 6 2 2 2 2" xfId="8633" xr:uid="{00000000-0005-0000-0000-00000E430000}"/>
    <cellStyle name="Normal 6 6 2 2 2 2 2" xfId="17306" xr:uid="{00000000-0005-0000-0000-00000F430000}"/>
    <cellStyle name="Normal 6 6 2 2 2 2 2 2" xfId="34659" xr:uid="{00000000-0005-0000-0000-000010430000}"/>
    <cellStyle name="Normal 6 6 2 2 2 2 2 3" xfId="52005" xr:uid="{00000000-0005-0000-0000-000011430000}"/>
    <cellStyle name="Normal 6 6 2 2 2 2 3" xfId="25986" xr:uid="{00000000-0005-0000-0000-000012430000}"/>
    <cellStyle name="Normal 6 6 2 2 2 2 4" xfId="43332" xr:uid="{00000000-0005-0000-0000-000013430000}"/>
    <cellStyle name="Normal 6 6 2 2 2 3" xfId="4664" xr:uid="{00000000-0005-0000-0000-000014430000}"/>
    <cellStyle name="Normal 6 6 2 2 2 3 2" xfId="13337" xr:uid="{00000000-0005-0000-0000-000015430000}"/>
    <cellStyle name="Normal 6 6 2 2 2 3 2 2" xfId="30690" xr:uid="{00000000-0005-0000-0000-000016430000}"/>
    <cellStyle name="Normal 6 6 2 2 2 3 2 3" xfId="48036" xr:uid="{00000000-0005-0000-0000-000017430000}"/>
    <cellStyle name="Normal 6 6 2 2 2 3 3" xfId="22017" xr:uid="{00000000-0005-0000-0000-000018430000}"/>
    <cellStyle name="Normal 6 6 2 2 2 3 4" xfId="39363" xr:uid="{00000000-0005-0000-0000-000019430000}"/>
    <cellStyle name="Normal 6 6 2 2 2 4" xfId="11524" xr:uid="{00000000-0005-0000-0000-00001A430000}"/>
    <cellStyle name="Normal 6 6 2 2 2 4 2" xfId="28877" xr:uid="{00000000-0005-0000-0000-00001B430000}"/>
    <cellStyle name="Normal 6 6 2 2 2 4 3" xfId="46223" xr:uid="{00000000-0005-0000-0000-00001C430000}"/>
    <cellStyle name="Normal 6 6 2 2 2 5" xfId="20204" xr:uid="{00000000-0005-0000-0000-00001D430000}"/>
    <cellStyle name="Normal 6 6 2 2 2 6" xfId="37550" xr:uid="{00000000-0005-0000-0000-00001E430000}"/>
    <cellStyle name="Normal 6 6 2 2 3" xfId="1773" xr:uid="{00000000-0005-0000-0000-00001F430000}"/>
    <cellStyle name="Normal 6 6 2 2 3 2" xfId="7555" xr:uid="{00000000-0005-0000-0000-000020430000}"/>
    <cellStyle name="Normal 6 6 2 2 3 2 2" xfId="16228" xr:uid="{00000000-0005-0000-0000-000021430000}"/>
    <cellStyle name="Normal 6 6 2 2 3 2 2 2" xfId="33581" xr:uid="{00000000-0005-0000-0000-000022430000}"/>
    <cellStyle name="Normal 6 6 2 2 3 2 2 3" xfId="50927" xr:uid="{00000000-0005-0000-0000-000023430000}"/>
    <cellStyle name="Normal 6 6 2 2 3 2 3" xfId="24908" xr:uid="{00000000-0005-0000-0000-000024430000}"/>
    <cellStyle name="Normal 6 6 2 2 3 2 4" xfId="42254" xr:uid="{00000000-0005-0000-0000-000025430000}"/>
    <cellStyle name="Normal 6 6 2 2 3 3" xfId="5399" xr:uid="{00000000-0005-0000-0000-000026430000}"/>
    <cellStyle name="Normal 6 6 2 2 3 3 2" xfId="14072" xr:uid="{00000000-0005-0000-0000-000027430000}"/>
    <cellStyle name="Normal 6 6 2 2 3 3 2 2" xfId="31425" xr:uid="{00000000-0005-0000-0000-000028430000}"/>
    <cellStyle name="Normal 6 6 2 2 3 3 2 3" xfId="48771" xr:uid="{00000000-0005-0000-0000-000029430000}"/>
    <cellStyle name="Normal 6 6 2 2 3 3 3" xfId="22752" xr:uid="{00000000-0005-0000-0000-00002A430000}"/>
    <cellStyle name="Normal 6 6 2 2 3 3 4" xfId="40098" xr:uid="{00000000-0005-0000-0000-00002B430000}"/>
    <cellStyle name="Normal 6 6 2 2 3 4" xfId="10446" xr:uid="{00000000-0005-0000-0000-00002C430000}"/>
    <cellStyle name="Normal 6 6 2 2 3 4 2" xfId="27799" xr:uid="{00000000-0005-0000-0000-00002D430000}"/>
    <cellStyle name="Normal 6 6 2 2 3 4 3" xfId="45145" xr:uid="{00000000-0005-0000-0000-00002E430000}"/>
    <cellStyle name="Normal 6 6 2 2 3 5" xfId="19126" xr:uid="{00000000-0005-0000-0000-00002F430000}"/>
    <cellStyle name="Normal 6 6 2 2 3 6" xfId="36472" xr:uid="{00000000-0005-0000-0000-000030430000}"/>
    <cellStyle name="Normal 6 6 2 2 4" xfId="6820" xr:uid="{00000000-0005-0000-0000-000031430000}"/>
    <cellStyle name="Normal 6 6 2 2 4 2" xfId="15493" xr:uid="{00000000-0005-0000-0000-000032430000}"/>
    <cellStyle name="Normal 6 6 2 2 4 2 2" xfId="32846" xr:uid="{00000000-0005-0000-0000-000033430000}"/>
    <cellStyle name="Normal 6 6 2 2 4 2 3" xfId="50192" xr:uid="{00000000-0005-0000-0000-000034430000}"/>
    <cellStyle name="Normal 6 6 2 2 4 3" xfId="24173" xr:uid="{00000000-0005-0000-0000-000035430000}"/>
    <cellStyle name="Normal 6 6 2 2 4 4" xfId="41519" xr:uid="{00000000-0005-0000-0000-000036430000}"/>
    <cellStyle name="Normal 6 6 2 2 5" xfId="3586" xr:uid="{00000000-0005-0000-0000-000037430000}"/>
    <cellStyle name="Normal 6 6 2 2 5 2" xfId="12259" xr:uid="{00000000-0005-0000-0000-000038430000}"/>
    <cellStyle name="Normal 6 6 2 2 5 2 2" xfId="29612" xr:uid="{00000000-0005-0000-0000-000039430000}"/>
    <cellStyle name="Normal 6 6 2 2 5 2 3" xfId="46958" xr:uid="{00000000-0005-0000-0000-00003A430000}"/>
    <cellStyle name="Normal 6 6 2 2 5 3" xfId="20939" xr:uid="{00000000-0005-0000-0000-00003B430000}"/>
    <cellStyle name="Normal 6 6 2 2 5 4" xfId="38285" xr:uid="{00000000-0005-0000-0000-00003C430000}"/>
    <cellStyle name="Normal 6 6 2 2 6" xfId="9711" xr:uid="{00000000-0005-0000-0000-00003D430000}"/>
    <cellStyle name="Normal 6 6 2 2 6 2" xfId="27064" xr:uid="{00000000-0005-0000-0000-00003E430000}"/>
    <cellStyle name="Normal 6 6 2 2 6 3" xfId="44410" xr:uid="{00000000-0005-0000-0000-00003F430000}"/>
    <cellStyle name="Normal 6 6 2 2 7" xfId="18391" xr:uid="{00000000-0005-0000-0000-000040430000}"/>
    <cellStyle name="Normal 6 6 2 2 8" xfId="35737" xr:uid="{00000000-0005-0000-0000-000041430000}"/>
    <cellStyle name="Normal 6 6 2 3" xfId="548" xr:uid="{00000000-0005-0000-0000-000042430000}"/>
    <cellStyle name="Normal 6 6 2 3 2" xfId="2361" xr:uid="{00000000-0005-0000-0000-000043430000}"/>
    <cellStyle name="Normal 6 6 2 3 2 2" xfId="8143" xr:uid="{00000000-0005-0000-0000-000044430000}"/>
    <cellStyle name="Normal 6 6 2 3 2 2 2" xfId="16816" xr:uid="{00000000-0005-0000-0000-000045430000}"/>
    <cellStyle name="Normal 6 6 2 3 2 2 2 2" xfId="34169" xr:uid="{00000000-0005-0000-0000-000046430000}"/>
    <cellStyle name="Normal 6 6 2 3 2 2 2 3" xfId="51515" xr:uid="{00000000-0005-0000-0000-000047430000}"/>
    <cellStyle name="Normal 6 6 2 3 2 2 3" xfId="25496" xr:uid="{00000000-0005-0000-0000-000048430000}"/>
    <cellStyle name="Normal 6 6 2 3 2 2 4" xfId="42842" xr:uid="{00000000-0005-0000-0000-000049430000}"/>
    <cellStyle name="Normal 6 6 2 3 2 3" xfId="5644" xr:uid="{00000000-0005-0000-0000-00004A430000}"/>
    <cellStyle name="Normal 6 6 2 3 2 3 2" xfId="14317" xr:uid="{00000000-0005-0000-0000-00004B430000}"/>
    <cellStyle name="Normal 6 6 2 3 2 3 2 2" xfId="31670" xr:uid="{00000000-0005-0000-0000-00004C430000}"/>
    <cellStyle name="Normal 6 6 2 3 2 3 2 3" xfId="49016" xr:uid="{00000000-0005-0000-0000-00004D430000}"/>
    <cellStyle name="Normal 6 6 2 3 2 3 3" xfId="22997" xr:uid="{00000000-0005-0000-0000-00004E430000}"/>
    <cellStyle name="Normal 6 6 2 3 2 3 4" xfId="40343" xr:uid="{00000000-0005-0000-0000-00004F430000}"/>
    <cellStyle name="Normal 6 6 2 3 2 4" xfId="11034" xr:uid="{00000000-0005-0000-0000-000050430000}"/>
    <cellStyle name="Normal 6 6 2 3 2 4 2" xfId="28387" xr:uid="{00000000-0005-0000-0000-000051430000}"/>
    <cellStyle name="Normal 6 6 2 3 2 4 3" xfId="45733" xr:uid="{00000000-0005-0000-0000-000052430000}"/>
    <cellStyle name="Normal 6 6 2 3 2 5" xfId="19714" xr:uid="{00000000-0005-0000-0000-000053430000}"/>
    <cellStyle name="Normal 6 6 2 3 2 6" xfId="37060" xr:uid="{00000000-0005-0000-0000-000054430000}"/>
    <cellStyle name="Normal 6 6 2 3 3" xfId="6330" xr:uid="{00000000-0005-0000-0000-000055430000}"/>
    <cellStyle name="Normal 6 6 2 3 3 2" xfId="15003" xr:uid="{00000000-0005-0000-0000-000056430000}"/>
    <cellStyle name="Normal 6 6 2 3 3 2 2" xfId="32356" xr:uid="{00000000-0005-0000-0000-000057430000}"/>
    <cellStyle name="Normal 6 6 2 3 3 2 3" xfId="49702" xr:uid="{00000000-0005-0000-0000-000058430000}"/>
    <cellStyle name="Normal 6 6 2 3 3 3" xfId="23683" xr:uid="{00000000-0005-0000-0000-000059430000}"/>
    <cellStyle name="Normal 6 6 2 3 3 4" xfId="41029" xr:uid="{00000000-0005-0000-0000-00005A430000}"/>
    <cellStyle name="Normal 6 6 2 3 4" xfId="4174" xr:uid="{00000000-0005-0000-0000-00005B430000}"/>
    <cellStyle name="Normal 6 6 2 3 4 2" xfId="12847" xr:uid="{00000000-0005-0000-0000-00005C430000}"/>
    <cellStyle name="Normal 6 6 2 3 4 2 2" xfId="30200" xr:uid="{00000000-0005-0000-0000-00005D430000}"/>
    <cellStyle name="Normal 6 6 2 3 4 2 3" xfId="47546" xr:uid="{00000000-0005-0000-0000-00005E430000}"/>
    <cellStyle name="Normal 6 6 2 3 4 3" xfId="21527" xr:uid="{00000000-0005-0000-0000-00005F430000}"/>
    <cellStyle name="Normal 6 6 2 3 4 4" xfId="38873" xr:uid="{00000000-0005-0000-0000-000060430000}"/>
    <cellStyle name="Normal 6 6 2 3 5" xfId="9221" xr:uid="{00000000-0005-0000-0000-000061430000}"/>
    <cellStyle name="Normal 6 6 2 3 5 2" xfId="26574" xr:uid="{00000000-0005-0000-0000-000062430000}"/>
    <cellStyle name="Normal 6 6 2 3 5 3" xfId="43920" xr:uid="{00000000-0005-0000-0000-000063430000}"/>
    <cellStyle name="Normal 6 6 2 3 6" xfId="17901" xr:uid="{00000000-0005-0000-0000-000064430000}"/>
    <cellStyle name="Normal 6 6 2 3 7" xfId="35247" xr:uid="{00000000-0005-0000-0000-000065430000}"/>
    <cellStyle name="Normal 6 6 2 4" xfId="2116" xr:uid="{00000000-0005-0000-0000-000066430000}"/>
    <cellStyle name="Normal 6 6 2 4 2" xfId="7898" xr:uid="{00000000-0005-0000-0000-000067430000}"/>
    <cellStyle name="Normal 6 6 2 4 2 2" xfId="16571" xr:uid="{00000000-0005-0000-0000-000068430000}"/>
    <cellStyle name="Normal 6 6 2 4 2 2 2" xfId="33924" xr:uid="{00000000-0005-0000-0000-000069430000}"/>
    <cellStyle name="Normal 6 6 2 4 2 2 3" xfId="51270" xr:uid="{00000000-0005-0000-0000-00006A430000}"/>
    <cellStyle name="Normal 6 6 2 4 2 3" xfId="25251" xr:uid="{00000000-0005-0000-0000-00006B430000}"/>
    <cellStyle name="Normal 6 6 2 4 2 4" xfId="42597" xr:uid="{00000000-0005-0000-0000-00006C430000}"/>
    <cellStyle name="Normal 6 6 2 4 3" xfId="3929" xr:uid="{00000000-0005-0000-0000-00006D430000}"/>
    <cellStyle name="Normal 6 6 2 4 3 2" xfId="12602" xr:uid="{00000000-0005-0000-0000-00006E430000}"/>
    <cellStyle name="Normal 6 6 2 4 3 2 2" xfId="29955" xr:uid="{00000000-0005-0000-0000-00006F430000}"/>
    <cellStyle name="Normal 6 6 2 4 3 2 3" xfId="47301" xr:uid="{00000000-0005-0000-0000-000070430000}"/>
    <cellStyle name="Normal 6 6 2 4 3 3" xfId="21282" xr:uid="{00000000-0005-0000-0000-000071430000}"/>
    <cellStyle name="Normal 6 6 2 4 3 4" xfId="38628" xr:uid="{00000000-0005-0000-0000-000072430000}"/>
    <cellStyle name="Normal 6 6 2 4 4" xfId="10789" xr:uid="{00000000-0005-0000-0000-000073430000}"/>
    <cellStyle name="Normal 6 6 2 4 4 2" xfId="28142" xr:uid="{00000000-0005-0000-0000-000074430000}"/>
    <cellStyle name="Normal 6 6 2 4 4 3" xfId="45488" xr:uid="{00000000-0005-0000-0000-000075430000}"/>
    <cellStyle name="Normal 6 6 2 4 5" xfId="19469" xr:uid="{00000000-0005-0000-0000-000076430000}"/>
    <cellStyle name="Normal 6 6 2 4 6" xfId="36815" xr:uid="{00000000-0005-0000-0000-000077430000}"/>
    <cellStyle name="Normal 6 6 2 5" xfId="1283" xr:uid="{00000000-0005-0000-0000-000078430000}"/>
    <cellStyle name="Normal 6 6 2 5 2" xfId="7065" xr:uid="{00000000-0005-0000-0000-000079430000}"/>
    <cellStyle name="Normal 6 6 2 5 2 2" xfId="15738" xr:uid="{00000000-0005-0000-0000-00007A430000}"/>
    <cellStyle name="Normal 6 6 2 5 2 2 2" xfId="33091" xr:uid="{00000000-0005-0000-0000-00007B430000}"/>
    <cellStyle name="Normal 6 6 2 5 2 2 3" xfId="50437" xr:uid="{00000000-0005-0000-0000-00007C430000}"/>
    <cellStyle name="Normal 6 6 2 5 2 3" xfId="24418" xr:uid="{00000000-0005-0000-0000-00007D430000}"/>
    <cellStyle name="Normal 6 6 2 5 2 4" xfId="41764" xr:uid="{00000000-0005-0000-0000-00007E430000}"/>
    <cellStyle name="Normal 6 6 2 5 3" xfId="4909" xr:uid="{00000000-0005-0000-0000-00007F430000}"/>
    <cellStyle name="Normal 6 6 2 5 3 2" xfId="13582" xr:uid="{00000000-0005-0000-0000-000080430000}"/>
    <cellStyle name="Normal 6 6 2 5 3 2 2" xfId="30935" xr:uid="{00000000-0005-0000-0000-000081430000}"/>
    <cellStyle name="Normal 6 6 2 5 3 2 3" xfId="48281" xr:uid="{00000000-0005-0000-0000-000082430000}"/>
    <cellStyle name="Normal 6 6 2 5 3 3" xfId="22262" xr:uid="{00000000-0005-0000-0000-000083430000}"/>
    <cellStyle name="Normal 6 6 2 5 3 4" xfId="39608" xr:uid="{00000000-0005-0000-0000-000084430000}"/>
    <cellStyle name="Normal 6 6 2 5 4" xfId="9956" xr:uid="{00000000-0005-0000-0000-000085430000}"/>
    <cellStyle name="Normal 6 6 2 5 4 2" xfId="27309" xr:uid="{00000000-0005-0000-0000-000086430000}"/>
    <cellStyle name="Normal 6 6 2 5 4 3" xfId="44655" xr:uid="{00000000-0005-0000-0000-000087430000}"/>
    <cellStyle name="Normal 6 6 2 5 5" xfId="18636" xr:uid="{00000000-0005-0000-0000-000088430000}"/>
    <cellStyle name="Normal 6 6 2 5 6" xfId="35982" xr:uid="{00000000-0005-0000-0000-000089430000}"/>
    <cellStyle name="Normal 6 6 2 6" xfId="6085" xr:uid="{00000000-0005-0000-0000-00008A430000}"/>
    <cellStyle name="Normal 6 6 2 6 2" xfId="14758" xr:uid="{00000000-0005-0000-0000-00008B430000}"/>
    <cellStyle name="Normal 6 6 2 6 2 2" xfId="32111" xr:uid="{00000000-0005-0000-0000-00008C430000}"/>
    <cellStyle name="Normal 6 6 2 6 2 3" xfId="49457" xr:uid="{00000000-0005-0000-0000-00008D430000}"/>
    <cellStyle name="Normal 6 6 2 6 3" xfId="23438" xr:uid="{00000000-0005-0000-0000-00008E430000}"/>
    <cellStyle name="Normal 6 6 2 6 4" xfId="40784" xr:uid="{00000000-0005-0000-0000-00008F430000}"/>
    <cellStyle name="Normal 6 6 2 7" xfId="3096" xr:uid="{00000000-0005-0000-0000-000090430000}"/>
    <cellStyle name="Normal 6 6 2 7 2" xfId="11769" xr:uid="{00000000-0005-0000-0000-000091430000}"/>
    <cellStyle name="Normal 6 6 2 7 2 2" xfId="29122" xr:uid="{00000000-0005-0000-0000-000092430000}"/>
    <cellStyle name="Normal 6 6 2 7 2 3" xfId="46468" xr:uid="{00000000-0005-0000-0000-000093430000}"/>
    <cellStyle name="Normal 6 6 2 7 3" xfId="20449" xr:uid="{00000000-0005-0000-0000-000094430000}"/>
    <cellStyle name="Normal 6 6 2 7 4" xfId="37795" xr:uid="{00000000-0005-0000-0000-000095430000}"/>
    <cellStyle name="Normal 6 6 2 8" xfId="8976" xr:uid="{00000000-0005-0000-0000-000096430000}"/>
    <cellStyle name="Normal 6 6 2 8 2" xfId="26329" xr:uid="{00000000-0005-0000-0000-000097430000}"/>
    <cellStyle name="Normal 6 6 2 8 3" xfId="43675" xr:uid="{00000000-0005-0000-0000-000098430000}"/>
    <cellStyle name="Normal 6 6 2 9" xfId="17656" xr:uid="{00000000-0005-0000-0000-000099430000}"/>
    <cellStyle name="Normal 6 6 3" xfId="205" xr:uid="{00000000-0005-0000-0000-00009A430000}"/>
    <cellStyle name="Normal 6 6 3 10" xfId="34904" xr:uid="{00000000-0005-0000-0000-00009B430000}"/>
    <cellStyle name="Normal 6 6 3 2" xfId="940" xr:uid="{00000000-0005-0000-0000-00009C430000}"/>
    <cellStyle name="Normal 6 6 3 2 2" xfId="2753" xr:uid="{00000000-0005-0000-0000-00009D430000}"/>
    <cellStyle name="Normal 6 6 3 2 2 2" xfId="8535" xr:uid="{00000000-0005-0000-0000-00009E430000}"/>
    <cellStyle name="Normal 6 6 3 2 2 2 2" xfId="17208" xr:uid="{00000000-0005-0000-0000-00009F430000}"/>
    <cellStyle name="Normal 6 6 3 2 2 2 2 2" xfId="34561" xr:uid="{00000000-0005-0000-0000-0000A0430000}"/>
    <cellStyle name="Normal 6 6 3 2 2 2 2 3" xfId="51907" xr:uid="{00000000-0005-0000-0000-0000A1430000}"/>
    <cellStyle name="Normal 6 6 3 2 2 2 3" xfId="25888" xr:uid="{00000000-0005-0000-0000-0000A2430000}"/>
    <cellStyle name="Normal 6 6 3 2 2 2 4" xfId="43234" xr:uid="{00000000-0005-0000-0000-0000A3430000}"/>
    <cellStyle name="Normal 6 6 3 2 2 3" xfId="4566" xr:uid="{00000000-0005-0000-0000-0000A4430000}"/>
    <cellStyle name="Normal 6 6 3 2 2 3 2" xfId="13239" xr:uid="{00000000-0005-0000-0000-0000A5430000}"/>
    <cellStyle name="Normal 6 6 3 2 2 3 2 2" xfId="30592" xr:uid="{00000000-0005-0000-0000-0000A6430000}"/>
    <cellStyle name="Normal 6 6 3 2 2 3 2 3" xfId="47938" xr:uid="{00000000-0005-0000-0000-0000A7430000}"/>
    <cellStyle name="Normal 6 6 3 2 2 3 3" xfId="21919" xr:uid="{00000000-0005-0000-0000-0000A8430000}"/>
    <cellStyle name="Normal 6 6 3 2 2 3 4" xfId="39265" xr:uid="{00000000-0005-0000-0000-0000A9430000}"/>
    <cellStyle name="Normal 6 6 3 2 2 4" xfId="11426" xr:uid="{00000000-0005-0000-0000-0000AA430000}"/>
    <cellStyle name="Normal 6 6 3 2 2 4 2" xfId="28779" xr:uid="{00000000-0005-0000-0000-0000AB430000}"/>
    <cellStyle name="Normal 6 6 3 2 2 4 3" xfId="46125" xr:uid="{00000000-0005-0000-0000-0000AC430000}"/>
    <cellStyle name="Normal 6 6 3 2 2 5" xfId="20106" xr:uid="{00000000-0005-0000-0000-0000AD430000}"/>
    <cellStyle name="Normal 6 6 3 2 2 6" xfId="37452" xr:uid="{00000000-0005-0000-0000-0000AE430000}"/>
    <cellStyle name="Normal 6 6 3 2 3" xfId="1675" xr:uid="{00000000-0005-0000-0000-0000AF430000}"/>
    <cellStyle name="Normal 6 6 3 2 3 2" xfId="7457" xr:uid="{00000000-0005-0000-0000-0000B0430000}"/>
    <cellStyle name="Normal 6 6 3 2 3 2 2" xfId="16130" xr:uid="{00000000-0005-0000-0000-0000B1430000}"/>
    <cellStyle name="Normal 6 6 3 2 3 2 2 2" xfId="33483" xr:uid="{00000000-0005-0000-0000-0000B2430000}"/>
    <cellStyle name="Normal 6 6 3 2 3 2 2 3" xfId="50829" xr:uid="{00000000-0005-0000-0000-0000B3430000}"/>
    <cellStyle name="Normal 6 6 3 2 3 2 3" xfId="24810" xr:uid="{00000000-0005-0000-0000-0000B4430000}"/>
    <cellStyle name="Normal 6 6 3 2 3 2 4" xfId="42156" xr:uid="{00000000-0005-0000-0000-0000B5430000}"/>
    <cellStyle name="Normal 6 6 3 2 3 3" xfId="5301" xr:uid="{00000000-0005-0000-0000-0000B6430000}"/>
    <cellStyle name="Normal 6 6 3 2 3 3 2" xfId="13974" xr:uid="{00000000-0005-0000-0000-0000B7430000}"/>
    <cellStyle name="Normal 6 6 3 2 3 3 2 2" xfId="31327" xr:uid="{00000000-0005-0000-0000-0000B8430000}"/>
    <cellStyle name="Normal 6 6 3 2 3 3 2 3" xfId="48673" xr:uid="{00000000-0005-0000-0000-0000B9430000}"/>
    <cellStyle name="Normal 6 6 3 2 3 3 3" xfId="22654" xr:uid="{00000000-0005-0000-0000-0000BA430000}"/>
    <cellStyle name="Normal 6 6 3 2 3 3 4" xfId="40000" xr:uid="{00000000-0005-0000-0000-0000BB430000}"/>
    <cellStyle name="Normal 6 6 3 2 3 4" xfId="10348" xr:uid="{00000000-0005-0000-0000-0000BC430000}"/>
    <cellStyle name="Normal 6 6 3 2 3 4 2" xfId="27701" xr:uid="{00000000-0005-0000-0000-0000BD430000}"/>
    <cellStyle name="Normal 6 6 3 2 3 4 3" xfId="45047" xr:uid="{00000000-0005-0000-0000-0000BE430000}"/>
    <cellStyle name="Normal 6 6 3 2 3 5" xfId="19028" xr:uid="{00000000-0005-0000-0000-0000BF430000}"/>
    <cellStyle name="Normal 6 6 3 2 3 6" xfId="36374" xr:uid="{00000000-0005-0000-0000-0000C0430000}"/>
    <cellStyle name="Normal 6 6 3 2 4" xfId="6722" xr:uid="{00000000-0005-0000-0000-0000C1430000}"/>
    <cellStyle name="Normal 6 6 3 2 4 2" xfId="15395" xr:uid="{00000000-0005-0000-0000-0000C2430000}"/>
    <cellStyle name="Normal 6 6 3 2 4 2 2" xfId="32748" xr:uid="{00000000-0005-0000-0000-0000C3430000}"/>
    <cellStyle name="Normal 6 6 3 2 4 2 3" xfId="50094" xr:uid="{00000000-0005-0000-0000-0000C4430000}"/>
    <cellStyle name="Normal 6 6 3 2 4 3" xfId="24075" xr:uid="{00000000-0005-0000-0000-0000C5430000}"/>
    <cellStyle name="Normal 6 6 3 2 4 4" xfId="41421" xr:uid="{00000000-0005-0000-0000-0000C6430000}"/>
    <cellStyle name="Normal 6 6 3 2 5" xfId="3488" xr:uid="{00000000-0005-0000-0000-0000C7430000}"/>
    <cellStyle name="Normal 6 6 3 2 5 2" xfId="12161" xr:uid="{00000000-0005-0000-0000-0000C8430000}"/>
    <cellStyle name="Normal 6 6 3 2 5 2 2" xfId="29514" xr:uid="{00000000-0005-0000-0000-0000C9430000}"/>
    <cellStyle name="Normal 6 6 3 2 5 2 3" xfId="46860" xr:uid="{00000000-0005-0000-0000-0000CA430000}"/>
    <cellStyle name="Normal 6 6 3 2 5 3" xfId="20841" xr:uid="{00000000-0005-0000-0000-0000CB430000}"/>
    <cellStyle name="Normal 6 6 3 2 5 4" xfId="38187" xr:uid="{00000000-0005-0000-0000-0000CC430000}"/>
    <cellStyle name="Normal 6 6 3 2 6" xfId="9613" xr:uid="{00000000-0005-0000-0000-0000CD430000}"/>
    <cellStyle name="Normal 6 6 3 2 6 2" xfId="26966" xr:uid="{00000000-0005-0000-0000-0000CE430000}"/>
    <cellStyle name="Normal 6 6 3 2 6 3" xfId="44312" xr:uid="{00000000-0005-0000-0000-0000CF430000}"/>
    <cellStyle name="Normal 6 6 3 2 7" xfId="18293" xr:uid="{00000000-0005-0000-0000-0000D0430000}"/>
    <cellStyle name="Normal 6 6 3 2 8" xfId="35639" xr:uid="{00000000-0005-0000-0000-0000D1430000}"/>
    <cellStyle name="Normal 6 6 3 3" xfId="695" xr:uid="{00000000-0005-0000-0000-0000D2430000}"/>
    <cellStyle name="Normal 6 6 3 3 2" xfId="2508" xr:uid="{00000000-0005-0000-0000-0000D3430000}"/>
    <cellStyle name="Normal 6 6 3 3 2 2" xfId="8290" xr:uid="{00000000-0005-0000-0000-0000D4430000}"/>
    <cellStyle name="Normal 6 6 3 3 2 2 2" xfId="16963" xr:uid="{00000000-0005-0000-0000-0000D5430000}"/>
    <cellStyle name="Normal 6 6 3 3 2 2 2 2" xfId="34316" xr:uid="{00000000-0005-0000-0000-0000D6430000}"/>
    <cellStyle name="Normal 6 6 3 3 2 2 2 3" xfId="51662" xr:uid="{00000000-0005-0000-0000-0000D7430000}"/>
    <cellStyle name="Normal 6 6 3 3 2 2 3" xfId="25643" xr:uid="{00000000-0005-0000-0000-0000D8430000}"/>
    <cellStyle name="Normal 6 6 3 3 2 2 4" xfId="42989" xr:uid="{00000000-0005-0000-0000-0000D9430000}"/>
    <cellStyle name="Normal 6 6 3 3 2 3" xfId="5742" xr:uid="{00000000-0005-0000-0000-0000DA430000}"/>
    <cellStyle name="Normal 6 6 3 3 2 3 2" xfId="14415" xr:uid="{00000000-0005-0000-0000-0000DB430000}"/>
    <cellStyle name="Normal 6 6 3 3 2 3 2 2" xfId="31768" xr:uid="{00000000-0005-0000-0000-0000DC430000}"/>
    <cellStyle name="Normal 6 6 3 3 2 3 2 3" xfId="49114" xr:uid="{00000000-0005-0000-0000-0000DD430000}"/>
    <cellStyle name="Normal 6 6 3 3 2 3 3" xfId="23095" xr:uid="{00000000-0005-0000-0000-0000DE430000}"/>
    <cellStyle name="Normal 6 6 3 3 2 3 4" xfId="40441" xr:uid="{00000000-0005-0000-0000-0000DF430000}"/>
    <cellStyle name="Normal 6 6 3 3 2 4" xfId="11181" xr:uid="{00000000-0005-0000-0000-0000E0430000}"/>
    <cellStyle name="Normal 6 6 3 3 2 4 2" xfId="28534" xr:uid="{00000000-0005-0000-0000-0000E1430000}"/>
    <cellStyle name="Normal 6 6 3 3 2 4 3" xfId="45880" xr:uid="{00000000-0005-0000-0000-0000E2430000}"/>
    <cellStyle name="Normal 6 6 3 3 2 5" xfId="19861" xr:uid="{00000000-0005-0000-0000-0000E3430000}"/>
    <cellStyle name="Normal 6 6 3 3 2 6" xfId="37207" xr:uid="{00000000-0005-0000-0000-0000E4430000}"/>
    <cellStyle name="Normal 6 6 3 3 3" xfId="6477" xr:uid="{00000000-0005-0000-0000-0000E5430000}"/>
    <cellStyle name="Normal 6 6 3 3 3 2" xfId="15150" xr:uid="{00000000-0005-0000-0000-0000E6430000}"/>
    <cellStyle name="Normal 6 6 3 3 3 2 2" xfId="32503" xr:uid="{00000000-0005-0000-0000-0000E7430000}"/>
    <cellStyle name="Normal 6 6 3 3 3 2 3" xfId="49849" xr:uid="{00000000-0005-0000-0000-0000E8430000}"/>
    <cellStyle name="Normal 6 6 3 3 3 3" xfId="23830" xr:uid="{00000000-0005-0000-0000-0000E9430000}"/>
    <cellStyle name="Normal 6 6 3 3 3 4" xfId="41176" xr:uid="{00000000-0005-0000-0000-0000EA430000}"/>
    <cellStyle name="Normal 6 6 3 3 4" xfId="4321" xr:uid="{00000000-0005-0000-0000-0000EB430000}"/>
    <cellStyle name="Normal 6 6 3 3 4 2" xfId="12994" xr:uid="{00000000-0005-0000-0000-0000EC430000}"/>
    <cellStyle name="Normal 6 6 3 3 4 2 2" xfId="30347" xr:uid="{00000000-0005-0000-0000-0000ED430000}"/>
    <cellStyle name="Normal 6 6 3 3 4 2 3" xfId="47693" xr:uid="{00000000-0005-0000-0000-0000EE430000}"/>
    <cellStyle name="Normal 6 6 3 3 4 3" xfId="21674" xr:uid="{00000000-0005-0000-0000-0000EF430000}"/>
    <cellStyle name="Normal 6 6 3 3 4 4" xfId="39020" xr:uid="{00000000-0005-0000-0000-0000F0430000}"/>
    <cellStyle name="Normal 6 6 3 3 5" xfId="9368" xr:uid="{00000000-0005-0000-0000-0000F1430000}"/>
    <cellStyle name="Normal 6 6 3 3 5 2" xfId="26721" xr:uid="{00000000-0005-0000-0000-0000F2430000}"/>
    <cellStyle name="Normal 6 6 3 3 5 3" xfId="44067" xr:uid="{00000000-0005-0000-0000-0000F3430000}"/>
    <cellStyle name="Normal 6 6 3 3 6" xfId="18048" xr:uid="{00000000-0005-0000-0000-0000F4430000}"/>
    <cellStyle name="Normal 6 6 3 3 7" xfId="35394" xr:uid="{00000000-0005-0000-0000-0000F5430000}"/>
    <cellStyle name="Normal 6 6 3 4" xfId="2018" xr:uid="{00000000-0005-0000-0000-0000F6430000}"/>
    <cellStyle name="Normal 6 6 3 4 2" xfId="7800" xr:uid="{00000000-0005-0000-0000-0000F7430000}"/>
    <cellStyle name="Normal 6 6 3 4 2 2" xfId="16473" xr:uid="{00000000-0005-0000-0000-0000F8430000}"/>
    <cellStyle name="Normal 6 6 3 4 2 2 2" xfId="33826" xr:uid="{00000000-0005-0000-0000-0000F9430000}"/>
    <cellStyle name="Normal 6 6 3 4 2 2 3" xfId="51172" xr:uid="{00000000-0005-0000-0000-0000FA430000}"/>
    <cellStyle name="Normal 6 6 3 4 2 3" xfId="25153" xr:uid="{00000000-0005-0000-0000-0000FB430000}"/>
    <cellStyle name="Normal 6 6 3 4 2 4" xfId="42499" xr:uid="{00000000-0005-0000-0000-0000FC430000}"/>
    <cellStyle name="Normal 6 6 3 4 3" xfId="3831" xr:uid="{00000000-0005-0000-0000-0000FD430000}"/>
    <cellStyle name="Normal 6 6 3 4 3 2" xfId="12504" xr:uid="{00000000-0005-0000-0000-0000FE430000}"/>
    <cellStyle name="Normal 6 6 3 4 3 2 2" xfId="29857" xr:uid="{00000000-0005-0000-0000-0000FF430000}"/>
    <cellStyle name="Normal 6 6 3 4 3 2 3" xfId="47203" xr:uid="{00000000-0005-0000-0000-000000440000}"/>
    <cellStyle name="Normal 6 6 3 4 3 3" xfId="21184" xr:uid="{00000000-0005-0000-0000-000001440000}"/>
    <cellStyle name="Normal 6 6 3 4 3 4" xfId="38530" xr:uid="{00000000-0005-0000-0000-000002440000}"/>
    <cellStyle name="Normal 6 6 3 4 4" xfId="10691" xr:uid="{00000000-0005-0000-0000-000003440000}"/>
    <cellStyle name="Normal 6 6 3 4 4 2" xfId="28044" xr:uid="{00000000-0005-0000-0000-000004440000}"/>
    <cellStyle name="Normal 6 6 3 4 4 3" xfId="45390" xr:uid="{00000000-0005-0000-0000-000005440000}"/>
    <cellStyle name="Normal 6 6 3 4 5" xfId="19371" xr:uid="{00000000-0005-0000-0000-000006440000}"/>
    <cellStyle name="Normal 6 6 3 4 6" xfId="36717" xr:uid="{00000000-0005-0000-0000-000007440000}"/>
    <cellStyle name="Normal 6 6 3 5" xfId="1430" xr:uid="{00000000-0005-0000-0000-000008440000}"/>
    <cellStyle name="Normal 6 6 3 5 2" xfId="7212" xr:uid="{00000000-0005-0000-0000-000009440000}"/>
    <cellStyle name="Normal 6 6 3 5 2 2" xfId="15885" xr:uid="{00000000-0005-0000-0000-00000A440000}"/>
    <cellStyle name="Normal 6 6 3 5 2 2 2" xfId="33238" xr:uid="{00000000-0005-0000-0000-00000B440000}"/>
    <cellStyle name="Normal 6 6 3 5 2 2 3" xfId="50584" xr:uid="{00000000-0005-0000-0000-00000C440000}"/>
    <cellStyle name="Normal 6 6 3 5 2 3" xfId="24565" xr:uid="{00000000-0005-0000-0000-00000D440000}"/>
    <cellStyle name="Normal 6 6 3 5 2 4" xfId="41911" xr:uid="{00000000-0005-0000-0000-00000E440000}"/>
    <cellStyle name="Normal 6 6 3 5 3" xfId="5056" xr:uid="{00000000-0005-0000-0000-00000F440000}"/>
    <cellStyle name="Normal 6 6 3 5 3 2" xfId="13729" xr:uid="{00000000-0005-0000-0000-000010440000}"/>
    <cellStyle name="Normal 6 6 3 5 3 2 2" xfId="31082" xr:uid="{00000000-0005-0000-0000-000011440000}"/>
    <cellStyle name="Normal 6 6 3 5 3 2 3" xfId="48428" xr:uid="{00000000-0005-0000-0000-000012440000}"/>
    <cellStyle name="Normal 6 6 3 5 3 3" xfId="22409" xr:uid="{00000000-0005-0000-0000-000013440000}"/>
    <cellStyle name="Normal 6 6 3 5 3 4" xfId="39755" xr:uid="{00000000-0005-0000-0000-000014440000}"/>
    <cellStyle name="Normal 6 6 3 5 4" xfId="10103" xr:uid="{00000000-0005-0000-0000-000015440000}"/>
    <cellStyle name="Normal 6 6 3 5 4 2" xfId="27456" xr:uid="{00000000-0005-0000-0000-000016440000}"/>
    <cellStyle name="Normal 6 6 3 5 4 3" xfId="44802" xr:uid="{00000000-0005-0000-0000-000017440000}"/>
    <cellStyle name="Normal 6 6 3 5 5" xfId="18783" xr:uid="{00000000-0005-0000-0000-000018440000}"/>
    <cellStyle name="Normal 6 6 3 5 6" xfId="36129" xr:uid="{00000000-0005-0000-0000-000019440000}"/>
    <cellStyle name="Normal 6 6 3 6" xfId="5987" xr:uid="{00000000-0005-0000-0000-00001A440000}"/>
    <cellStyle name="Normal 6 6 3 6 2" xfId="14660" xr:uid="{00000000-0005-0000-0000-00001B440000}"/>
    <cellStyle name="Normal 6 6 3 6 2 2" xfId="32013" xr:uid="{00000000-0005-0000-0000-00001C440000}"/>
    <cellStyle name="Normal 6 6 3 6 2 3" xfId="49359" xr:uid="{00000000-0005-0000-0000-00001D440000}"/>
    <cellStyle name="Normal 6 6 3 6 3" xfId="23340" xr:uid="{00000000-0005-0000-0000-00001E440000}"/>
    <cellStyle name="Normal 6 6 3 6 4" xfId="40686" xr:uid="{00000000-0005-0000-0000-00001F440000}"/>
    <cellStyle name="Normal 6 6 3 7" xfId="3243" xr:uid="{00000000-0005-0000-0000-000020440000}"/>
    <cellStyle name="Normal 6 6 3 7 2" xfId="11916" xr:uid="{00000000-0005-0000-0000-000021440000}"/>
    <cellStyle name="Normal 6 6 3 7 2 2" xfId="29269" xr:uid="{00000000-0005-0000-0000-000022440000}"/>
    <cellStyle name="Normal 6 6 3 7 2 3" xfId="46615" xr:uid="{00000000-0005-0000-0000-000023440000}"/>
    <cellStyle name="Normal 6 6 3 7 3" xfId="20596" xr:uid="{00000000-0005-0000-0000-000024440000}"/>
    <cellStyle name="Normal 6 6 3 7 4" xfId="37942" xr:uid="{00000000-0005-0000-0000-000025440000}"/>
    <cellStyle name="Normal 6 6 3 8" xfId="8878" xr:uid="{00000000-0005-0000-0000-000026440000}"/>
    <cellStyle name="Normal 6 6 3 8 2" xfId="26231" xr:uid="{00000000-0005-0000-0000-000027440000}"/>
    <cellStyle name="Normal 6 6 3 8 3" xfId="43577" xr:uid="{00000000-0005-0000-0000-000028440000}"/>
    <cellStyle name="Normal 6 6 3 9" xfId="17558" xr:uid="{00000000-0005-0000-0000-000029440000}"/>
    <cellStyle name="Normal 6 6 4" xfId="793" xr:uid="{00000000-0005-0000-0000-00002A440000}"/>
    <cellStyle name="Normal 6 6 4 2" xfId="2606" xr:uid="{00000000-0005-0000-0000-00002B440000}"/>
    <cellStyle name="Normal 6 6 4 2 2" xfId="8388" xr:uid="{00000000-0005-0000-0000-00002C440000}"/>
    <cellStyle name="Normal 6 6 4 2 2 2" xfId="17061" xr:uid="{00000000-0005-0000-0000-00002D440000}"/>
    <cellStyle name="Normal 6 6 4 2 2 2 2" xfId="34414" xr:uid="{00000000-0005-0000-0000-00002E440000}"/>
    <cellStyle name="Normal 6 6 4 2 2 2 3" xfId="51760" xr:uid="{00000000-0005-0000-0000-00002F440000}"/>
    <cellStyle name="Normal 6 6 4 2 2 3" xfId="25741" xr:uid="{00000000-0005-0000-0000-000030440000}"/>
    <cellStyle name="Normal 6 6 4 2 2 4" xfId="43087" xr:uid="{00000000-0005-0000-0000-000031440000}"/>
    <cellStyle name="Normal 6 6 4 2 3" xfId="4419" xr:uid="{00000000-0005-0000-0000-000032440000}"/>
    <cellStyle name="Normal 6 6 4 2 3 2" xfId="13092" xr:uid="{00000000-0005-0000-0000-000033440000}"/>
    <cellStyle name="Normal 6 6 4 2 3 2 2" xfId="30445" xr:uid="{00000000-0005-0000-0000-000034440000}"/>
    <cellStyle name="Normal 6 6 4 2 3 2 3" xfId="47791" xr:uid="{00000000-0005-0000-0000-000035440000}"/>
    <cellStyle name="Normal 6 6 4 2 3 3" xfId="21772" xr:uid="{00000000-0005-0000-0000-000036440000}"/>
    <cellStyle name="Normal 6 6 4 2 3 4" xfId="39118" xr:uid="{00000000-0005-0000-0000-000037440000}"/>
    <cellStyle name="Normal 6 6 4 2 4" xfId="11279" xr:uid="{00000000-0005-0000-0000-000038440000}"/>
    <cellStyle name="Normal 6 6 4 2 4 2" xfId="28632" xr:uid="{00000000-0005-0000-0000-000039440000}"/>
    <cellStyle name="Normal 6 6 4 2 4 3" xfId="45978" xr:uid="{00000000-0005-0000-0000-00003A440000}"/>
    <cellStyle name="Normal 6 6 4 2 5" xfId="19959" xr:uid="{00000000-0005-0000-0000-00003B440000}"/>
    <cellStyle name="Normal 6 6 4 2 6" xfId="37305" xr:uid="{00000000-0005-0000-0000-00003C440000}"/>
    <cellStyle name="Normal 6 6 4 3" xfId="1528" xr:uid="{00000000-0005-0000-0000-00003D440000}"/>
    <cellStyle name="Normal 6 6 4 3 2" xfId="7310" xr:uid="{00000000-0005-0000-0000-00003E440000}"/>
    <cellStyle name="Normal 6 6 4 3 2 2" xfId="15983" xr:uid="{00000000-0005-0000-0000-00003F440000}"/>
    <cellStyle name="Normal 6 6 4 3 2 2 2" xfId="33336" xr:uid="{00000000-0005-0000-0000-000040440000}"/>
    <cellStyle name="Normal 6 6 4 3 2 2 3" xfId="50682" xr:uid="{00000000-0005-0000-0000-000041440000}"/>
    <cellStyle name="Normal 6 6 4 3 2 3" xfId="24663" xr:uid="{00000000-0005-0000-0000-000042440000}"/>
    <cellStyle name="Normal 6 6 4 3 2 4" xfId="42009" xr:uid="{00000000-0005-0000-0000-000043440000}"/>
    <cellStyle name="Normal 6 6 4 3 3" xfId="5154" xr:uid="{00000000-0005-0000-0000-000044440000}"/>
    <cellStyle name="Normal 6 6 4 3 3 2" xfId="13827" xr:uid="{00000000-0005-0000-0000-000045440000}"/>
    <cellStyle name="Normal 6 6 4 3 3 2 2" xfId="31180" xr:uid="{00000000-0005-0000-0000-000046440000}"/>
    <cellStyle name="Normal 6 6 4 3 3 2 3" xfId="48526" xr:uid="{00000000-0005-0000-0000-000047440000}"/>
    <cellStyle name="Normal 6 6 4 3 3 3" xfId="22507" xr:uid="{00000000-0005-0000-0000-000048440000}"/>
    <cellStyle name="Normal 6 6 4 3 3 4" xfId="39853" xr:uid="{00000000-0005-0000-0000-000049440000}"/>
    <cellStyle name="Normal 6 6 4 3 4" xfId="10201" xr:uid="{00000000-0005-0000-0000-00004A440000}"/>
    <cellStyle name="Normal 6 6 4 3 4 2" xfId="27554" xr:uid="{00000000-0005-0000-0000-00004B440000}"/>
    <cellStyle name="Normal 6 6 4 3 4 3" xfId="44900" xr:uid="{00000000-0005-0000-0000-00004C440000}"/>
    <cellStyle name="Normal 6 6 4 3 5" xfId="18881" xr:uid="{00000000-0005-0000-0000-00004D440000}"/>
    <cellStyle name="Normal 6 6 4 3 6" xfId="36227" xr:uid="{00000000-0005-0000-0000-00004E440000}"/>
    <cellStyle name="Normal 6 6 4 4" xfId="6575" xr:uid="{00000000-0005-0000-0000-00004F440000}"/>
    <cellStyle name="Normal 6 6 4 4 2" xfId="15248" xr:uid="{00000000-0005-0000-0000-000050440000}"/>
    <cellStyle name="Normal 6 6 4 4 2 2" xfId="32601" xr:uid="{00000000-0005-0000-0000-000051440000}"/>
    <cellStyle name="Normal 6 6 4 4 2 3" xfId="49947" xr:uid="{00000000-0005-0000-0000-000052440000}"/>
    <cellStyle name="Normal 6 6 4 4 3" xfId="23928" xr:uid="{00000000-0005-0000-0000-000053440000}"/>
    <cellStyle name="Normal 6 6 4 4 4" xfId="41274" xr:uid="{00000000-0005-0000-0000-000054440000}"/>
    <cellStyle name="Normal 6 6 4 5" xfId="3341" xr:uid="{00000000-0005-0000-0000-000055440000}"/>
    <cellStyle name="Normal 6 6 4 5 2" xfId="12014" xr:uid="{00000000-0005-0000-0000-000056440000}"/>
    <cellStyle name="Normal 6 6 4 5 2 2" xfId="29367" xr:uid="{00000000-0005-0000-0000-000057440000}"/>
    <cellStyle name="Normal 6 6 4 5 2 3" xfId="46713" xr:uid="{00000000-0005-0000-0000-000058440000}"/>
    <cellStyle name="Normal 6 6 4 5 3" xfId="20694" xr:uid="{00000000-0005-0000-0000-000059440000}"/>
    <cellStyle name="Normal 6 6 4 5 4" xfId="38040" xr:uid="{00000000-0005-0000-0000-00005A440000}"/>
    <cellStyle name="Normal 6 6 4 6" xfId="9466" xr:uid="{00000000-0005-0000-0000-00005B440000}"/>
    <cellStyle name="Normal 6 6 4 6 2" xfId="26819" xr:uid="{00000000-0005-0000-0000-00005C440000}"/>
    <cellStyle name="Normal 6 6 4 6 3" xfId="44165" xr:uid="{00000000-0005-0000-0000-00005D440000}"/>
    <cellStyle name="Normal 6 6 4 7" xfId="18146" xr:uid="{00000000-0005-0000-0000-00005E440000}"/>
    <cellStyle name="Normal 6 6 4 8" xfId="35492" xr:uid="{00000000-0005-0000-0000-00005F440000}"/>
    <cellStyle name="Normal 6 6 5" xfId="450" xr:uid="{00000000-0005-0000-0000-000060440000}"/>
    <cellStyle name="Normal 6 6 5 2" xfId="2263" xr:uid="{00000000-0005-0000-0000-000061440000}"/>
    <cellStyle name="Normal 6 6 5 2 2" xfId="8045" xr:uid="{00000000-0005-0000-0000-000062440000}"/>
    <cellStyle name="Normal 6 6 5 2 2 2" xfId="16718" xr:uid="{00000000-0005-0000-0000-000063440000}"/>
    <cellStyle name="Normal 6 6 5 2 2 2 2" xfId="34071" xr:uid="{00000000-0005-0000-0000-000064440000}"/>
    <cellStyle name="Normal 6 6 5 2 2 2 3" xfId="51417" xr:uid="{00000000-0005-0000-0000-000065440000}"/>
    <cellStyle name="Normal 6 6 5 2 2 3" xfId="25398" xr:uid="{00000000-0005-0000-0000-000066440000}"/>
    <cellStyle name="Normal 6 6 5 2 2 4" xfId="42744" xr:uid="{00000000-0005-0000-0000-000067440000}"/>
    <cellStyle name="Normal 6 6 5 2 3" xfId="5546" xr:uid="{00000000-0005-0000-0000-000068440000}"/>
    <cellStyle name="Normal 6 6 5 2 3 2" xfId="14219" xr:uid="{00000000-0005-0000-0000-000069440000}"/>
    <cellStyle name="Normal 6 6 5 2 3 2 2" xfId="31572" xr:uid="{00000000-0005-0000-0000-00006A440000}"/>
    <cellStyle name="Normal 6 6 5 2 3 2 3" xfId="48918" xr:uid="{00000000-0005-0000-0000-00006B440000}"/>
    <cellStyle name="Normal 6 6 5 2 3 3" xfId="22899" xr:uid="{00000000-0005-0000-0000-00006C440000}"/>
    <cellStyle name="Normal 6 6 5 2 3 4" xfId="40245" xr:uid="{00000000-0005-0000-0000-00006D440000}"/>
    <cellStyle name="Normal 6 6 5 2 4" xfId="10936" xr:uid="{00000000-0005-0000-0000-00006E440000}"/>
    <cellStyle name="Normal 6 6 5 2 4 2" xfId="28289" xr:uid="{00000000-0005-0000-0000-00006F440000}"/>
    <cellStyle name="Normal 6 6 5 2 4 3" xfId="45635" xr:uid="{00000000-0005-0000-0000-000070440000}"/>
    <cellStyle name="Normal 6 6 5 2 5" xfId="19616" xr:uid="{00000000-0005-0000-0000-000071440000}"/>
    <cellStyle name="Normal 6 6 5 2 6" xfId="36962" xr:uid="{00000000-0005-0000-0000-000072440000}"/>
    <cellStyle name="Normal 6 6 5 3" xfId="6232" xr:uid="{00000000-0005-0000-0000-000073440000}"/>
    <cellStyle name="Normal 6 6 5 3 2" xfId="14905" xr:uid="{00000000-0005-0000-0000-000074440000}"/>
    <cellStyle name="Normal 6 6 5 3 2 2" xfId="32258" xr:uid="{00000000-0005-0000-0000-000075440000}"/>
    <cellStyle name="Normal 6 6 5 3 2 3" xfId="49604" xr:uid="{00000000-0005-0000-0000-000076440000}"/>
    <cellStyle name="Normal 6 6 5 3 3" xfId="23585" xr:uid="{00000000-0005-0000-0000-000077440000}"/>
    <cellStyle name="Normal 6 6 5 3 4" xfId="40931" xr:uid="{00000000-0005-0000-0000-000078440000}"/>
    <cellStyle name="Normal 6 6 5 4" xfId="4076" xr:uid="{00000000-0005-0000-0000-000079440000}"/>
    <cellStyle name="Normal 6 6 5 4 2" xfId="12749" xr:uid="{00000000-0005-0000-0000-00007A440000}"/>
    <cellStyle name="Normal 6 6 5 4 2 2" xfId="30102" xr:uid="{00000000-0005-0000-0000-00007B440000}"/>
    <cellStyle name="Normal 6 6 5 4 2 3" xfId="47448" xr:uid="{00000000-0005-0000-0000-00007C440000}"/>
    <cellStyle name="Normal 6 6 5 4 3" xfId="21429" xr:uid="{00000000-0005-0000-0000-00007D440000}"/>
    <cellStyle name="Normal 6 6 5 4 4" xfId="38775" xr:uid="{00000000-0005-0000-0000-00007E440000}"/>
    <cellStyle name="Normal 6 6 5 5" xfId="9123" xr:uid="{00000000-0005-0000-0000-00007F440000}"/>
    <cellStyle name="Normal 6 6 5 5 2" xfId="26476" xr:uid="{00000000-0005-0000-0000-000080440000}"/>
    <cellStyle name="Normal 6 6 5 5 3" xfId="43822" xr:uid="{00000000-0005-0000-0000-000081440000}"/>
    <cellStyle name="Normal 6 6 5 6" xfId="17803" xr:uid="{00000000-0005-0000-0000-000082440000}"/>
    <cellStyle name="Normal 6 6 5 7" xfId="35149" xr:uid="{00000000-0005-0000-0000-000083440000}"/>
    <cellStyle name="Normal 6 6 6" xfId="1871" xr:uid="{00000000-0005-0000-0000-000084440000}"/>
    <cellStyle name="Normal 6 6 6 2" xfId="7653" xr:uid="{00000000-0005-0000-0000-000085440000}"/>
    <cellStyle name="Normal 6 6 6 2 2" xfId="16326" xr:uid="{00000000-0005-0000-0000-000086440000}"/>
    <cellStyle name="Normal 6 6 6 2 2 2" xfId="33679" xr:uid="{00000000-0005-0000-0000-000087440000}"/>
    <cellStyle name="Normal 6 6 6 2 2 3" xfId="51025" xr:uid="{00000000-0005-0000-0000-000088440000}"/>
    <cellStyle name="Normal 6 6 6 2 3" xfId="25006" xr:uid="{00000000-0005-0000-0000-000089440000}"/>
    <cellStyle name="Normal 6 6 6 2 4" xfId="42352" xr:uid="{00000000-0005-0000-0000-00008A440000}"/>
    <cellStyle name="Normal 6 6 6 3" xfId="3684" xr:uid="{00000000-0005-0000-0000-00008B440000}"/>
    <cellStyle name="Normal 6 6 6 3 2" xfId="12357" xr:uid="{00000000-0005-0000-0000-00008C440000}"/>
    <cellStyle name="Normal 6 6 6 3 2 2" xfId="29710" xr:uid="{00000000-0005-0000-0000-00008D440000}"/>
    <cellStyle name="Normal 6 6 6 3 2 3" xfId="47056" xr:uid="{00000000-0005-0000-0000-00008E440000}"/>
    <cellStyle name="Normal 6 6 6 3 3" xfId="21037" xr:uid="{00000000-0005-0000-0000-00008F440000}"/>
    <cellStyle name="Normal 6 6 6 3 4" xfId="38383" xr:uid="{00000000-0005-0000-0000-000090440000}"/>
    <cellStyle name="Normal 6 6 6 4" xfId="10544" xr:uid="{00000000-0005-0000-0000-000091440000}"/>
    <cellStyle name="Normal 6 6 6 4 2" xfId="27897" xr:uid="{00000000-0005-0000-0000-000092440000}"/>
    <cellStyle name="Normal 6 6 6 4 3" xfId="45243" xr:uid="{00000000-0005-0000-0000-000093440000}"/>
    <cellStyle name="Normal 6 6 6 5" xfId="19224" xr:uid="{00000000-0005-0000-0000-000094440000}"/>
    <cellStyle name="Normal 6 6 6 6" xfId="36570" xr:uid="{00000000-0005-0000-0000-000095440000}"/>
    <cellStyle name="Normal 6 6 7" xfId="1185" xr:uid="{00000000-0005-0000-0000-000096440000}"/>
    <cellStyle name="Normal 6 6 7 2" xfId="6967" xr:uid="{00000000-0005-0000-0000-000097440000}"/>
    <cellStyle name="Normal 6 6 7 2 2" xfId="15640" xr:uid="{00000000-0005-0000-0000-000098440000}"/>
    <cellStyle name="Normal 6 6 7 2 2 2" xfId="32993" xr:uid="{00000000-0005-0000-0000-000099440000}"/>
    <cellStyle name="Normal 6 6 7 2 2 3" xfId="50339" xr:uid="{00000000-0005-0000-0000-00009A440000}"/>
    <cellStyle name="Normal 6 6 7 2 3" xfId="24320" xr:uid="{00000000-0005-0000-0000-00009B440000}"/>
    <cellStyle name="Normal 6 6 7 2 4" xfId="41666" xr:uid="{00000000-0005-0000-0000-00009C440000}"/>
    <cellStyle name="Normal 6 6 7 3" xfId="4811" xr:uid="{00000000-0005-0000-0000-00009D440000}"/>
    <cellStyle name="Normal 6 6 7 3 2" xfId="13484" xr:uid="{00000000-0005-0000-0000-00009E440000}"/>
    <cellStyle name="Normal 6 6 7 3 2 2" xfId="30837" xr:uid="{00000000-0005-0000-0000-00009F440000}"/>
    <cellStyle name="Normal 6 6 7 3 2 3" xfId="48183" xr:uid="{00000000-0005-0000-0000-0000A0440000}"/>
    <cellStyle name="Normal 6 6 7 3 3" xfId="22164" xr:uid="{00000000-0005-0000-0000-0000A1440000}"/>
    <cellStyle name="Normal 6 6 7 3 4" xfId="39510" xr:uid="{00000000-0005-0000-0000-0000A2440000}"/>
    <cellStyle name="Normal 6 6 7 4" xfId="9858" xr:uid="{00000000-0005-0000-0000-0000A3440000}"/>
    <cellStyle name="Normal 6 6 7 4 2" xfId="27211" xr:uid="{00000000-0005-0000-0000-0000A4440000}"/>
    <cellStyle name="Normal 6 6 7 4 3" xfId="44557" xr:uid="{00000000-0005-0000-0000-0000A5440000}"/>
    <cellStyle name="Normal 6 6 7 5" xfId="18538" xr:uid="{00000000-0005-0000-0000-0000A6440000}"/>
    <cellStyle name="Normal 6 6 7 6" xfId="35884" xr:uid="{00000000-0005-0000-0000-0000A7440000}"/>
    <cellStyle name="Normal 6 6 8" xfId="5840" xr:uid="{00000000-0005-0000-0000-0000A8440000}"/>
    <cellStyle name="Normal 6 6 8 2" xfId="14513" xr:uid="{00000000-0005-0000-0000-0000A9440000}"/>
    <cellStyle name="Normal 6 6 8 2 2" xfId="31866" xr:uid="{00000000-0005-0000-0000-0000AA440000}"/>
    <cellStyle name="Normal 6 6 8 2 3" xfId="49212" xr:uid="{00000000-0005-0000-0000-0000AB440000}"/>
    <cellStyle name="Normal 6 6 8 3" xfId="23193" xr:uid="{00000000-0005-0000-0000-0000AC440000}"/>
    <cellStyle name="Normal 6 6 8 4" xfId="40539" xr:uid="{00000000-0005-0000-0000-0000AD440000}"/>
    <cellStyle name="Normal 6 6 9" xfId="2998" xr:uid="{00000000-0005-0000-0000-0000AE440000}"/>
    <cellStyle name="Normal 6 6 9 2" xfId="11671" xr:uid="{00000000-0005-0000-0000-0000AF440000}"/>
    <cellStyle name="Normal 6 6 9 2 2" xfId="29024" xr:uid="{00000000-0005-0000-0000-0000B0440000}"/>
    <cellStyle name="Normal 6 6 9 2 3" xfId="46370" xr:uid="{00000000-0005-0000-0000-0000B1440000}"/>
    <cellStyle name="Normal 6 6 9 3" xfId="20351" xr:uid="{00000000-0005-0000-0000-0000B2440000}"/>
    <cellStyle name="Normal 6 6 9 4" xfId="37697" xr:uid="{00000000-0005-0000-0000-0000B3440000}"/>
    <cellStyle name="Normal 6 7" xfId="156" xr:uid="{00000000-0005-0000-0000-0000B4440000}"/>
    <cellStyle name="Normal 6 7 10" xfId="17509" xr:uid="{00000000-0005-0000-0000-0000B5440000}"/>
    <cellStyle name="Normal 6 7 11" xfId="34855" xr:uid="{00000000-0005-0000-0000-0000B6440000}"/>
    <cellStyle name="Normal 6 7 2" xfId="646" xr:uid="{00000000-0005-0000-0000-0000B7440000}"/>
    <cellStyle name="Normal 6 7 2 2" xfId="2459" xr:uid="{00000000-0005-0000-0000-0000B8440000}"/>
    <cellStyle name="Normal 6 7 2 2 2" xfId="8241" xr:uid="{00000000-0005-0000-0000-0000B9440000}"/>
    <cellStyle name="Normal 6 7 2 2 2 2" xfId="16914" xr:uid="{00000000-0005-0000-0000-0000BA440000}"/>
    <cellStyle name="Normal 6 7 2 2 2 2 2" xfId="34267" xr:uid="{00000000-0005-0000-0000-0000BB440000}"/>
    <cellStyle name="Normal 6 7 2 2 2 2 3" xfId="51613" xr:uid="{00000000-0005-0000-0000-0000BC440000}"/>
    <cellStyle name="Normal 6 7 2 2 2 3" xfId="25594" xr:uid="{00000000-0005-0000-0000-0000BD440000}"/>
    <cellStyle name="Normal 6 7 2 2 2 4" xfId="42940" xr:uid="{00000000-0005-0000-0000-0000BE440000}"/>
    <cellStyle name="Normal 6 7 2 2 3" xfId="4272" xr:uid="{00000000-0005-0000-0000-0000BF440000}"/>
    <cellStyle name="Normal 6 7 2 2 3 2" xfId="12945" xr:uid="{00000000-0005-0000-0000-0000C0440000}"/>
    <cellStyle name="Normal 6 7 2 2 3 2 2" xfId="30298" xr:uid="{00000000-0005-0000-0000-0000C1440000}"/>
    <cellStyle name="Normal 6 7 2 2 3 2 3" xfId="47644" xr:uid="{00000000-0005-0000-0000-0000C2440000}"/>
    <cellStyle name="Normal 6 7 2 2 3 3" xfId="21625" xr:uid="{00000000-0005-0000-0000-0000C3440000}"/>
    <cellStyle name="Normal 6 7 2 2 3 4" xfId="38971" xr:uid="{00000000-0005-0000-0000-0000C4440000}"/>
    <cellStyle name="Normal 6 7 2 2 4" xfId="11132" xr:uid="{00000000-0005-0000-0000-0000C5440000}"/>
    <cellStyle name="Normal 6 7 2 2 4 2" xfId="28485" xr:uid="{00000000-0005-0000-0000-0000C6440000}"/>
    <cellStyle name="Normal 6 7 2 2 4 3" xfId="45831" xr:uid="{00000000-0005-0000-0000-0000C7440000}"/>
    <cellStyle name="Normal 6 7 2 2 5" xfId="19812" xr:uid="{00000000-0005-0000-0000-0000C8440000}"/>
    <cellStyle name="Normal 6 7 2 2 6" xfId="37158" xr:uid="{00000000-0005-0000-0000-0000C9440000}"/>
    <cellStyle name="Normal 6 7 2 3" xfId="1381" xr:uid="{00000000-0005-0000-0000-0000CA440000}"/>
    <cellStyle name="Normal 6 7 2 3 2" xfId="7163" xr:uid="{00000000-0005-0000-0000-0000CB440000}"/>
    <cellStyle name="Normal 6 7 2 3 2 2" xfId="15836" xr:uid="{00000000-0005-0000-0000-0000CC440000}"/>
    <cellStyle name="Normal 6 7 2 3 2 2 2" xfId="33189" xr:uid="{00000000-0005-0000-0000-0000CD440000}"/>
    <cellStyle name="Normal 6 7 2 3 2 2 3" xfId="50535" xr:uid="{00000000-0005-0000-0000-0000CE440000}"/>
    <cellStyle name="Normal 6 7 2 3 2 3" xfId="24516" xr:uid="{00000000-0005-0000-0000-0000CF440000}"/>
    <cellStyle name="Normal 6 7 2 3 2 4" xfId="41862" xr:uid="{00000000-0005-0000-0000-0000D0440000}"/>
    <cellStyle name="Normal 6 7 2 3 3" xfId="5007" xr:uid="{00000000-0005-0000-0000-0000D1440000}"/>
    <cellStyle name="Normal 6 7 2 3 3 2" xfId="13680" xr:uid="{00000000-0005-0000-0000-0000D2440000}"/>
    <cellStyle name="Normal 6 7 2 3 3 2 2" xfId="31033" xr:uid="{00000000-0005-0000-0000-0000D3440000}"/>
    <cellStyle name="Normal 6 7 2 3 3 2 3" xfId="48379" xr:uid="{00000000-0005-0000-0000-0000D4440000}"/>
    <cellStyle name="Normal 6 7 2 3 3 3" xfId="22360" xr:uid="{00000000-0005-0000-0000-0000D5440000}"/>
    <cellStyle name="Normal 6 7 2 3 3 4" xfId="39706" xr:uid="{00000000-0005-0000-0000-0000D6440000}"/>
    <cellStyle name="Normal 6 7 2 3 4" xfId="10054" xr:uid="{00000000-0005-0000-0000-0000D7440000}"/>
    <cellStyle name="Normal 6 7 2 3 4 2" xfId="27407" xr:uid="{00000000-0005-0000-0000-0000D8440000}"/>
    <cellStyle name="Normal 6 7 2 3 4 3" xfId="44753" xr:uid="{00000000-0005-0000-0000-0000D9440000}"/>
    <cellStyle name="Normal 6 7 2 3 5" xfId="18734" xr:uid="{00000000-0005-0000-0000-0000DA440000}"/>
    <cellStyle name="Normal 6 7 2 3 6" xfId="36080" xr:uid="{00000000-0005-0000-0000-0000DB440000}"/>
    <cellStyle name="Normal 6 7 2 4" xfId="6428" xr:uid="{00000000-0005-0000-0000-0000DC440000}"/>
    <cellStyle name="Normal 6 7 2 4 2" xfId="15101" xr:uid="{00000000-0005-0000-0000-0000DD440000}"/>
    <cellStyle name="Normal 6 7 2 4 2 2" xfId="32454" xr:uid="{00000000-0005-0000-0000-0000DE440000}"/>
    <cellStyle name="Normal 6 7 2 4 2 3" xfId="49800" xr:uid="{00000000-0005-0000-0000-0000DF440000}"/>
    <cellStyle name="Normal 6 7 2 4 3" xfId="23781" xr:uid="{00000000-0005-0000-0000-0000E0440000}"/>
    <cellStyle name="Normal 6 7 2 4 4" xfId="41127" xr:uid="{00000000-0005-0000-0000-0000E1440000}"/>
    <cellStyle name="Normal 6 7 2 5" xfId="3194" xr:uid="{00000000-0005-0000-0000-0000E2440000}"/>
    <cellStyle name="Normal 6 7 2 5 2" xfId="11867" xr:uid="{00000000-0005-0000-0000-0000E3440000}"/>
    <cellStyle name="Normal 6 7 2 5 2 2" xfId="29220" xr:uid="{00000000-0005-0000-0000-0000E4440000}"/>
    <cellStyle name="Normal 6 7 2 5 2 3" xfId="46566" xr:uid="{00000000-0005-0000-0000-0000E5440000}"/>
    <cellStyle name="Normal 6 7 2 5 3" xfId="20547" xr:uid="{00000000-0005-0000-0000-0000E6440000}"/>
    <cellStyle name="Normal 6 7 2 5 4" xfId="37893" xr:uid="{00000000-0005-0000-0000-0000E7440000}"/>
    <cellStyle name="Normal 6 7 2 6" xfId="9319" xr:uid="{00000000-0005-0000-0000-0000E8440000}"/>
    <cellStyle name="Normal 6 7 2 6 2" xfId="26672" xr:uid="{00000000-0005-0000-0000-0000E9440000}"/>
    <cellStyle name="Normal 6 7 2 6 3" xfId="44018" xr:uid="{00000000-0005-0000-0000-0000EA440000}"/>
    <cellStyle name="Normal 6 7 2 7" xfId="17999" xr:uid="{00000000-0005-0000-0000-0000EB440000}"/>
    <cellStyle name="Normal 6 7 2 8" xfId="35345" xr:uid="{00000000-0005-0000-0000-0000EC440000}"/>
    <cellStyle name="Normal 6 7 3" xfId="891" xr:uid="{00000000-0005-0000-0000-0000ED440000}"/>
    <cellStyle name="Normal 6 7 3 2" xfId="2704" xr:uid="{00000000-0005-0000-0000-0000EE440000}"/>
    <cellStyle name="Normal 6 7 3 2 2" xfId="8486" xr:uid="{00000000-0005-0000-0000-0000EF440000}"/>
    <cellStyle name="Normal 6 7 3 2 2 2" xfId="17159" xr:uid="{00000000-0005-0000-0000-0000F0440000}"/>
    <cellStyle name="Normal 6 7 3 2 2 2 2" xfId="34512" xr:uid="{00000000-0005-0000-0000-0000F1440000}"/>
    <cellStyle name="Normal 6 7 3 2 2 2 3" xfId="51858" xr:uid="{00000000-0005-0000-0000-0000F2440000}"/>
    <cellStyle name="Normal 6 7 3 2 2 3" xfId="25839" xr:uid="{00000000-0005-0000-0000-0000F3440000}"/>
    <cellStyle name="Normal 6 7 3 2 2 4" xfId="43185" xr:uid="{00000000-0005-0000-0000-0000F4440000}"/>
    <cellStyle name="Normal 6 7 3 2 3" xfId="4517" xr:uid="{00000000-0005-0000-0000-0000F5440000}"/>
    <cellStyle name="Normal 6 7 3 2 3 2" xfId="13190" xr:uid="{00000000-0005-0000-0000-0000F6440000}"/>
    <cellStyle name="Normal 6 7 3 2 3 2 2" xfId="30543" xr:uid="{00000000-0005-0000-0000-0000F7440000}"/>
    <cellStyle name="Normal 6 7 3 2 3 2 3" xfId="47889" xr:uid="{00000000-0005-0000-0000-0000F8440000}"/>
    <cellStyle name="Normal 6 7 3 2 3 3" xfId="21870" xr:uid="{00000000-0005-0000-0000-0000F9440000}"/>
    <cellStyle name="Normal 6 7 3 2 3 4" xfId="39216" xr:uid="{00000000-0005-0000-0000-0000FA440000}"/>
    <cellStyle name="Normal 6 7 3 2 4" xfId="11377" xr:uid="{00000000-0005-0000-0000-0000FB440000}"/>
    <cellStyle name="Normal 6 7 3 2 4 2" xfId="28730" xr:uid="{00000000-0005-0000-0000-0000FC440000}"/>
    <cellStyle name="Normal 6 7 3 2 4 3" xfId="46076" xr:uid="{00000000-0005-0000-0000-0000FD440000}"/>
    <cellStyle name="Normal 6 7 3 2 5" xfId="20057" xr:uid="{00000000-0005-0000-0000-0000FE440000}"/>
    <cellStyle name="Normal 6 7 3 2 6" xfId="37403" xr:uid="{00000000-0005-0000-0000-0000FF440000}"/>
    <cellStyle name="Normal 6 7 3 3" xfId="1626" xr:uid="{00000000-0005-0000-0000-000000450000}"/>
    <cellStyle name="Normal 6 7 3 3 2" xfId="7408" xr:uid="{00000000-0005-0000-0000-000001450000}"/>
    <cellStyle name="Normal 6 7 3 3 2 2" xfId="16081" xr:uid="{00000000-0005-0000-0000-000002450000}"/>
    <cellStyle name="Normal 6 7 3 3 2 2 2" xfId="33434" xr:uid="{00000000-0005-0000-0000-000003450000}"/>
    <cellStyle name="Normal 6 7 3 3 2 2 3" xfId="50780" xr:uid="{00000000-0005-0000-0000-000004450000}"/>
    <cellStyle name="Normal 6 7 3 3 2 3" xfId="24761" xr:uid="{00000000-0005-0000-0000-000005450000}"/>
    <cellStyle name="Normal 6 7 3 3 2 4" xfId="42107" xr:uid="{00000000-0005-0000-0000-000006450000}"/>
    <cellStyle name="Normal 6 7 3 3 3" xfId="5252" xr:uid="{00000000-0005-0000-0000-000007450000}"/>
    <cellStyle name="Normal 6 7 3 3 3 2" xfId="13925" xr:uid="{00000000-0005-0000-0000-000008450000}"/>
    <cellStyle name="Normal 6 7 3 3 3 2 2" xfId="31278" xr:uid="{00000000-0005-0000-0000-000009450000}"/>
    <cellStyle name="Normal 6 7 3 3 3 2 3" xfId="48624" xr:uid="{00000000-0005-0000-0000-00000A450000}"/>
    <cellStyle name="Normal 6 7 3 3 3 3" xfId="22605" xr:uid="{00000000-0005-0000-0000-00000B450000}"/>
    <cellStyle name="Normal 6 7 3 3 3 4" xfId="39951" xr:uid="{00000000-0005-0000-0000-00000C450000}"/>
    <cellStyle name="Normal 6 7 3 3 4" xfId="10299" xr:uid="{00000000-0005-0000-0000-00000D450000}"/>
    <cellStyle name="Normal 6 7 3 3 4 2" xfId="27652" xr:uid="{00000000-0005-0000-0000-00000E450000}"/>
    <cellStyle name="Normal 6 7 3 3 4 3" xfId="44998" xr:uid="{00000000-0005-0000-0000-00000F450000}"/>
    <cellStyle name="Normal 6 7 3 3 5" xfId="18979" xr:uid="{00000000-0005-0000-0000-000010450000}"/>
    <cellStyle name="Normal 6 7 3 3 6" xfId="36325" xr:uid="{00000000-0005-0000-0000-000011450000}"/>
    <cellStyle name="Normal 6 7 3 4" xfId="6673" xr:uid="{00000000-0005-0000-0000-000012450000}"/>
    <cellStyle name="Normal 6 7 3 4 2" xfId="15346" xr:uid="{00000000-0005-0000-0000-000013450000}"/>
    <cellStyle name="Normal 6 7 3 4 2 2" xfId="32699" xr:uid="{00000000-0005-0000-0000-000014450000}"/>
    <cellStyle name="Normal 6 7 3 4 2 3" xfId="50045" xr:uid="{00000000-0005-0000-0000-000015450000}"/>
    <cellStyle name="Normal 6 7 3 4 3" xfId="24026" xr:uid="{00000000-0005-0000-0000-000016450000}"/>
    <cellStyle name="Normal 6 7 3 4 4" xfId="41372" xr:uid="{00000000-0005-0000-0000-000017450000}"/>
    <cellStyle name="Normal 6 7 3 5" xfId="3439" xr:uid="{00000000-0005-0000-0000-000018450000}"/>
    <cellStyle name="Normal 6 7 3 5 2" xfId="12112" xr:uid="{00000000-0005-0000-0000-000019450000}"/>
    <cellStyle name="Normal 6 7 3 5 2 2" xfId="29465" xr:uid="{00000000-0005-0000-0000-00001A450000}"/>
    <cellStyle name="Normal 6 7 3 5 2 3" xfId="46811" xr:uid="{00000000-0005-0000-0000-00001B450000}"/>
    <cellStyle name="Normal 6 7 3 5 3" xfId="20792" xr:uid="{00000000-0005-0000-0000-00001C450000}"/>
    <cellStyle name="Normal 6 7 3 5 4" xfId="38138" xr:uid="{00000000-0005-0000-0000-00001D450000}"/>
    <cellStyle name="Normal 6 7 3 6" xfId="9564" xr:uid="{00000000-0005-0000-0000-00001E450000}"/>
    <cellStyle name="Normal 6 7 3 6 2" xfId="26917" xr:uid="{00000000-0005-0000-0000-00001F450000}"/>
    <cellStyle name="Normal 6 7 3 6 3" xfId="44263" xr:uid="{00000000-0005-0000-0000-000020450000}"/>
    <cellStyle name="Normal 6 7 3 7" xfId="18244" xr:uid="{00000000-0005-0000-0000-000021450000}"/>
    <cellStyle name="Normal 6 7 3 8" xfId="35590" xr:uid="{00000000-0005-0000-0000-000022450000}"/>
    <cellStyle name="Normal 6 7 4" xfId="401" xr:uid="{00000000-0005-0000-0000-000023450000}"/>
    <cellStyle name="Normal 6 7 4 2" xfId="2214" xr:uid="{00000000-0005-0000-0000-000024450000}"/>
    <cellStyle name="Normal 6 7 4 2 2" xfId="7996" xr:uid="{00000000-0005-0000-0000-000025450000}"/>
    <cellStyle name="Normal 6 7 4 2 2 2" xfId="16669" xr:uid="{00000000-0005-0000-0000-000026450000}"/>
    <cellStyle name="Normal 6 7 4 2 2 2 2" xfId="34022" xr:uid="{00000000-0005-0000-0000-000027450000}"/>
    <cellStyle name="Normal 6 7 4 2 2 2 3" xfId="51368" xr:uid="{00000000-0005-0000-0000-000028450000}"/>
    <cellStyle name="Normal 6 7 4 2 2 3" xfId="25349" xr:uid="{00000000-0005-0000-0000-000029450000}"/>
    <cellStyle name="Normal 6 7 4 2 2 4" xfId="42695" xr:uid="{00000000-0005-0000-0000-00002A450000}"/>
    <cellStyle name="Normal 6 7 4 2 3" xfId="5497" xr:uid="{00000000-0005-0000-0000-00002B450000}"/>
    <cellStyle name="Normal 6 7 4 2 3 2" xfId="14170" xr:uid="{00000000-0005-0000-0000-00002C450000}"/>
    <cellStyle name="Normal 6 7 4 2 3 2 2" xfId="31523" xr:uid="{00000000-0005-0000-0000-00002D450000}"/>
    <cellStyle name="Normal 6 7 4 2 3 2 3" xfId="48869" xr:uid="{00000000-0005-0000-0000-00002E450000}"/>
    <cellStyle name="Normal 6 7 4 2 3 3" xfId="22850" xr:uid="{00000000-0005-0000-0000-00002F450000}"/>
    <cellStyle name="Normal 6 7 4 2 3 4" xfId="40196" xr:uid="{00000000-0005-0000-0000-000030450000}"/>
    <cellStyle name="Normal 6 7 4 2 4" xfId="10887" xr:uid="{00000000-0005-0000-0000-000031450000}"/>
    <cellStyle name="Normal 6 7 4 2 4 2" xfId="28240" xr:uid="{00000000-0005-0000-0000-000032450000}"/>
    <cellStyle name="Normal 6 7 4 2 4 3" xfId="45586" xr:uid="{00000000-0005-0000-0000-000033450000}"/>
    <cellStyle name="Normal 6 7 4 2 5" xfId="19567" xr:uid="{00000000-0005-0000-0000-000034450000}"/>
    <cellStyle name="Normal 6 7 4 2 6" xfId="36913" xr:uid="{00000000-0005-0000-0000-000035450000}"/>
    <cellStyle name="Normal 6 7 4 3" xfId="6183" xr:uid="{00000000-0005-0000-0000-000036450000}"/>
    <cellStyle name="Normal 6 7 4 3 2" xfId="14856" xr:uid="{00000000-0005-0000-0000-000037450000}"/>
    <cellStyle name="Normal 6 7 4 3 2 2" xfId="32209" xr:uid="{00000000-0005-0000-0000-000038450000}"/>
    <cellStyle name="Normal 6 7 4 3 2 3" xfId="49555" xr:uid="{00000000-0005-0000-0000-000039450000}"/>
    <cellStyle name="Normal 6 7 4 3 3" xfId="23536" xr:uid="{00000000-0005-0000-0000-00003A450000}"/>
    <cellStyle name="Normal 6 7 4 3 4" xfId="40882" xr:uid="{00000000-0005-0000-0000-00003B450000}"/>
    <cellStyle name="Normal 6 7 4 4" xfId="4027" xr:uid="{00000000-0005-0000-0000-00003C450000}"/>
    <cellStyle name="Normal 6 7 4 4 2" xfId="12700" xr:uid="{00000000-0005-0000-0000-00003D450000}"/>
    <cellStyle name="Normal 6 7 4 4 2 2" xfId="30053" xr:uid="{00000000-0005-0000-0000-00003E450000}"/>
    <cellStyle name="Normal 6 7 4 4 2 3" xfId="47399" xr:uid="{00000000-0005-0000-0000-00003F450000}"/>
    <cellStyle name="Normal 6 7 4 4 3" xfId="21380" xr:uid="{00000000-0005-0000-0000-000040450000}"/>
    <cellStyle name="Normal 6 7 4 4 4" xfId="38726" xr:uid="{00000000-0005-0000-0000-000041450000}"/>
    <cellStyle name="Normal 6 7 4 5" xfId="9074" xr:uid="{00000000-0005-0000-0000-000042450000}"/>
    <cellStyle name="Normal 6 7 4 5 2" xfId="26427" xr:uid="{00000000-0005-0000-0000-000043450000}"/>
    <cellStyle name="Normal 6 7 4 5 3" xfId="43773" xr:uid="{00000000-0005-0000-0000-000044450000}"/>
    <cellStyle name="Normal 6 7 4 6" xfId="17754" xr:uid="{00000000-0005-0000-0000-000045450000}"/>
    <cellStyle name="Normal 6 7 4 7" xfId="35100" xr:uid="{00000000-0005-0000-0000-000046450000}"/>
    <cellStyle name="Normal 6 7 5" xfId="1969" xr:uid="{00000000-0005-0000-0000-000047450000}"/>
    <cellStyle name="Normal 6 7 5 2" xfId="7751" xr:uid="{00000000-0005-0000-0000-000048450000}"/>
    <cellStyle name="Normal 6 7 5 2 2" xfId="16424" xr:uid="{00000000-0005-0000-0000-000049450000}"/>
    <cellStyle name="Normal 6 7 5 2 2 2" xfId="33777" xr:uid="{00000000-0005-0000-0000-00004A450000}"/>
    <cellStyle name="Normal 6 7 5 2 2 3" xfId="51123" xr:uid="{00000000-0005-0000-0000-00004B450000}"/>
    <cellStyle name="Normal 6 7 5 2 3" xfId="25104" xr:uid="{00000000-0005-0000-0000-00004C450000}"/>
    <cellStyle name="Normal 6 7 5 2 4" xfId="42450" xr:uid="{00000000-0005-0000-0000-00004D450000}"/>
    <cellStyle name="Normal 6 7 5 3" xfId="3782" xr:uid="{00000000-0005-0000-0000-00004E450000}"/>
    <cellStyle name="Normal 6 7 5 3 2" xfId="12455" xr:uid="{00000000-0005-0000-0000-00004F450000}"/>
    <cellStyle name="Normal 6 7 5 3 2 2" xfId="29808" xr:uid="{00000000-0005-0000-0000-000050450000}"/>
    <cellStyle name="Normal 6 7 5 3 2 3" xfId="47154" xr:uid="{00000000-0005-0000-0000-000051450000}"/>
    <cellStyle name="Normal 6 7 5 3 3" xfId="21135" xr:uid="{00000000-0005-0000-0000-000052450000}"/>
    <cellStyle name="Normal 6 7 5 3 4" xfId="38481" xr:uid="{00000000-0005-0000-0000-000053450000}"/>
    <cellStyle name="Normal 6 7 5 4" xfId="10642" xr:uid="{00000000-0005-0000-0000-000054450000}"/>
    <cellStyle name="Normal 6 7 5 4 2" xfId="27995" xr:uid="{00000000-0005-0000-0000-000055450000}"/>
    <cellStyle name="Normal 6 7 5 4 3" xfId="45341" xr:uid="{00000000-0005-0000-0000-000056450000}"/>
    <cellStyle name="Normal 6 7 5 5" xfId="19322" xr:uid="{00000000-0005-0000-0000-000057450000}"/>
    <cellStyle name="Normal 6 7 5 6" xfId="36668" xr:uid="{00000000-0005-0000-0000-000058450000}"/>
    <cellStyle name="Normal 6 7 6" xfId="1136" xr:uid="{00000000-0005-0000-0000-000059450000}"/>
    <cellStyle name="Normal 6 7 6 2" xfId="6918" xr:uid="{00000000-0005-0000-0000-00005A450000}"/>
    <cellStyle name="Normal 6 7 6 2 2" xfId="15591" xr:uid="{00000000-0005-0000-0000-00005B450000}"/>
    <cellStyle name="Normal 6 7 6 2 2 2" xfId="32944" xr:uid="{00000000-0005-0000-0000-00005C450000}"/>
    <cellStyle name="Normal 6 7 6 2 2 3" xfId="50290" xr:uid="{00000000-0005-0000-0000-00005D450000}"/>
    <cellStyle name="Normal 6 7 6 2 3" xfId="24271" xr:uid="{00000000-0005-0000-0000-00005E450000}"/>
    <cellStyle name="Normal 6 7 6 2 4" xfId="41617" xr:uid="{00000000-0005-0000-0000-00005F450000}"/>
    <cellStyle name="Normal 6 7 6 3" xfId="4762" xr:uid="{00000000-0005-0000-0000-000060450000}"/>
    <cellStyle name="Normal 6 7 6 3 2" xfId="13435" xr:uid="{00000000-0005-0000-0000-000061450000}"/>
    <cellStyle name="Normal 6 7 6 3 2 2" xfId="30788" xr:uid="{00000000-0005-0000-0000-000062450000}"/>
    <cellStyle name="Normal 6 7 6 3 2 3" xfId="48134" xr:uid="{00000000-0005-0000-0000-000063450000}"/>
    <cellStyle name="Normal 6 7 6 3 3" xfId="22115" xr:uid="{00000000-0005-0000-0000-000064450000}"/>
    <cellStyle name="Normal 6 7 6 3 4" xfId="39461" xr:uid="{00000000-0005-0000-0000-000065450000}"/>
    <cellStyle name="Normal 6 7 6 4" xfId="9809" xr:uid="{00000000-0005-0000-0000-000066450000}"/>
    <cellStyle name="Normal 6 7 6 4 2" xfId="27162" xr:uid="{00000000-0005-0000-0000-000067450000}"/>
    <cellStyle name="Normal 6 7 6 4 3" xfId="44508" xr:uid="{00000000-0005-0000-0000-000068450000}"/>
    <cellStyle name="Normal 6 7 6 5" xfId="18489" xr:uid="{00000000-0005-0000-0000-000069450000}"/>
    <cellStyle name="Normal 6 7 6 6" xfId="35835" xr:uid="{00000000-0005-0000-0000-00006A450000}"/>
    <cellStyle name="Normal 6 7 7" xfId="5938" xr:uid="{00000000-0005-0000-0000-00006B450000}"/>
    <cellStyle name="Normal 6 7 7 2" xfId="14611" xr:uid="{00000000-0005-0000-0000-00006C450000}"/>
    <cellStyle name="Normal 6 7 7 2 2" xfId="31964" xr:uid="{00000000-0005-0000-0000-00006D450000}"/>
    <cellStyle name="Normal 6 7 7 2 3" xfId="49310" xr:uid="{00000000-0005-0000-0000-00006E450000}"/>
    <cellStyle name="Normal 6 7 7 3" xfId="23291" xr:uid="{00000000-0005-0000-0000-00006F450000}"/>
    <cellStyle name="Normal 6 7 7 4" xfId="40637" xr:uid="{00000000-0005-0000-0000-000070450000}"/>
    <cellStyle name="Normal 6 7 8" xfId="2949" xr:uid="{00000000-0005-0000-0000-000071450000}"/>
    <cellStyle name="Normal 6 7 8 2" xfId="11622" xr:uid="{00000000-0005-0000-0000-000072450000}"/>
    <cellStyle name="Normal 6 7 8 2 2" xfId="28975" xr:uid="{00000000-0005-0000-0000-000073450000}"/>
    <cellStyle name="Normal 6 7 8 2 3" xfId="46321" xr:uid="{00000000-0005-0000-0000-000074450000}"/>
    <cellStyle name="Normal 6 7 8 3" xfId="20302" xr:uid="{00000000-0005-0000-0000-000075450000}"/>
    <cellStyle name="Normal 6 7 8 4" xfId="37648" xr:uid="{00000000-0005-0000-0000-000076450000}"/>
    <cellStyle name="Normal 6 7 9" xfId="8829" xr:uid="{00000000-0005-0000-0000-000077450000}"/>
    <cellStyle name="Normal 6 7 9 2" xfId="26182" xr:uid="{00000000-0005-0000-0000-000078450000}"/>
    <cellStyle name="Normal 6 7 9 3" xfId="43528" xr:uid="{00000000-0005-0000-0000-000079450000}"/>
    <cellStyle name="Normal 6 8" xfId="254" xr:uid="{00000000-0005-0000-0000-00007A450000}"/>
    <cellStyle name="Normal 6 8 10" xfId="34953" xr:uid="{00000000-0005-0000-0000-00007B450000}"/>
    <cellStyle name="Normal 6 8 2" xfId="989" xr:uid="{00000000-0005-0000-0000-00007C450000}"/>
    <cellStyle name="Normal 6 8 2 2" xfId="2802" xr:uid="{00000000-0005-0000-0000-00007D450000}"/>
    <cellStyle name="Normal 6 8 2 2 2" xfId="8584" xr:uid="{00000000-0005-0000-0000-00007E450000}"/>
    <cellStyle name="Normal 6 8 2 2 2 2" xfId="17257" xr:uid="{00000000-0005-0000-0000-00007F450000}"/>
    <cellStyle name="Normal 6 8 2 2 2 2 2" xfId="34610" xr:uid="{00000000-0005-0000-0000-000080450000}"/>
    <cellStyle name="Normal 6 8 2 2 2 2 3" xfId="51956" xr:uid="{00000000-0005-0000-0000-000081450000}"/>
    <cellStyle name="Normal 6 8 2 2 2 3" xfId="25937" xr:uid="{00000000-0005-0000-0000-000082450000}"/>
    <cellStyle name="Normal 6 8 2 2 2 4" xfId="43283" xr:uid="{00000000-0005-0000-0000-000083450000}"/>
    <cellStyle name="Normal 6 8 2 2 3" xfId="4615" xr:uid="{00000000-0005-0000-0000-000084450000}"/>
    <cellStyle name="Normal 6 8 2 2 3 2" xfId="13288" xr:uid="{00000000-0005-0000-0000-000085450000}"/>
    <cellStyle name="Normal 6 8 2 2 3 2 2" xfId="30641" xr:uid="{00000000-0005-0000-0000-000086450000}"/>
    <cellStyle name="Normal 6 8 2 2 3 2 3" xfId="47987" xr:uid="{00000000-0005-0000-0000-000087450000}"/>
    <cellStyle name="Normal 6 8 2 2 3 3" xfId="21968" xr:uid="{00000000-0005-0000-0000-000088450000}"/>
    <cellStyle name="Normal 6 8 2 2 3 4" xfId="39314" xr:uid="{00000000-0005-0000-0000-000089450000}"/>
    <cellStyle name="Normal 6 8 2 2 4" xfId="11475" xr:uid="{00000000-0005-0000-0000-00008A450000}"/>
    <cellStyle name="Normal 6 8 2 2 4 2" xfId="28828" xr:uid="{00000000-0005-0000-0000-00008B450000}"/>
    <cellStyle name="Normal 6 8 2 2 4 3" xfId="46174" xr:uid="{00000000-0005-0000-0000-00008C450000}"/>
    <cellStyle name="Normal 6 8 2 2 5" xfId="20155" xr:uid="{00000000-0005-0000-0000-00008D450000}"/>
    <cellStyle name="Normal 6 8 2 2 6" xfId="37501" xr:uid="{00000000-0005-0000-0000-00008E450000}"/>
    <cellStyle name="Normal 6 8 2 3" xfId="1724" xr:uid="{00000000-0005-0000-0000-00008F450000}"/>
    <cellStyle name="Normal 6 8 2 3 2" xfId="7506" xr:uid="{00000000-0005-0000-0000-000090450000}"/>
    <cellStyle name="Normal 6 8 2 3 2 2" xfId="16179" xr:uid="{00000000-0005-0000-0000-000091450000}"/>
    <cellStyle name="Normal 6 8 2 3 2 2 2" xfId="33532" xr:uid="{00000000-0005-0000-0000-000092450000}"/>
    <cellStyle name="Normal 6 8 2 3 2 2 3" xfId="50878" xr:uid="{00000000-0005-0000-0000-000093450000}"/>
    <cellStyle name="Normal 6 8 2 3 2 3" xfId="24859" xr:uid="{00000000-0005-0000-0000-000094450000}"/>
    <cellStyle name="Normal 6 8 2 3 2 4" xfId="42205" xr:uid="{00000000-0005-0000-0000-000095450000}"/>
    <cellStyle name="Normal 6 8 2 3 3" xfId="5350" xr:uid="{00000000-0005-0000-0000-000096450000}"/>
    <cellStyle name="Normal 6 8 2 3 3 2" xfId="14023" xr:uid="{00000000-0005-0000-0000-000097450000}"/>
    <cellStyle name="Normal 6 8 2 3 3 2 2" xfId="31376" xr:uid="{00000000-0005-0000-0000-000098450000}"/>
    <cellStyle name="Normal 6 8 2 3 3 2 3" xfId="48722" xr:uid="{00000000-0005-0000-0000-000099450000}"/>
    <cellStyle name="Normal 6 8 2 3 3 3" xfId="22703" xr:uid="{00000000-0005-0000-0000-00009A450000}"/>
    <cellStyle name="Normal 6 8 2 3 3 4" xfId="40049" xr:uid="{00000000-0005-0000-0000-00009B450000}"/>
    <cellStyle name="Normal 6 8 2 3 4" xfId="10397" xr:uid="{00000000-0005-0000-0000-00009C450000}"/>
    <cellStyle name="Normal 6 8 2 3 4 2" xfId="27750" xr:uid="{00000000-0005-0000-0000-00009D450000}"/>
    <cellStyle name="Normal 6 8 2 3 4 3" xfId="45096" xr:uid="{00000000-0005-0000-0000-00009E450000}"/>
    <cellStyle name="Normal 6 8 2 3 5" xfId="19077" xr:uid="{00000000-0005-0000-0000-00009F450000}"/>
    <cellStyle name="Normal 6 8 2 3 6" xfId="36423" xr:uid="{00000000-0005-0000-0000-0000A0450000}"/>
    <cellStyle name="Normal 6 8 2 4" xfId="6771" xr:uid="{00000000-0005-0000-0000-0000A1450000}"/>
    <cellStyle name="Normal 6 8 2 4 2" xfId="15444" xr:uid="{00000000-0005-0000-0000-0000A2450000}"/>
    <cellStyle name="Normal 6 8 2 4 2 2" xfId="32797" xr:uid="{00000000-0005-0000-0000-0000A3450000}"/>
    <cellStyle name="Normal 6 8 2 4 2 3" xfId="50143" xr:uid="{00000000-0005-0000-0000-0000A4450000}"/>
    <cellStyle name="Normal 6 8 2 4 3" xfId="24124" xr:uid="{00000000-0005-0000-0000-0000A5450000}"/>
    <cellStyle name="Normal 6 8 2 4 4" xfId="41470" xr:uid="{00000000-0005-0000-0000-0000A6450000}"/>
    <cellStyle name="Normal 6 8 2 5" xfId="3537" xr:uid="{00000000-0005-0000-0000-0000A7450000}"/>
    <cellStyle name="Normal 6 8 2 5 2" xfId="12210" xr:uid="{00000000-0005-0000-0000-0000A8450000}"/>
    <cellStyle name="Normal 6 8 2 5 2 2" xfId="29563" xr:uid="{00000000-0005-0000-0000-0000A9450000}"/>
    <cellStyle name="Normal 6 8 2 5 2 3" xfId="46909" xr:uid="{00000000-0005-0000-0000-0000AA450000}"/>
    <cellStyle name="Normal 6 8 2 5 3" xfId="20890" xr:uid="{00000000-0005-0000-0000-0000AB450000}"/>
    <cellStyle name="Normal 6 8 2 5 4" xfId="38236" xr:uid="{00000000-0005-0000-0000-0000AC450000}"/>
    <cellStyle name="Normal 6 8 2 6" xfId="9662" xr:uid="{00000000-0005-0000-0000-0000AD450000}"/>
    <cellStyle name="Normal 6 8 2 6 2" xfId="27015" xr:uid="{00000000-0005-0000-0000-0000AE450000}"/>
    <cellStyle name="Normal 6 8 2 6 3" xfId="44361" xr:uid="{00000000-0005-0000-0000-0000AF450000}"/>
    <cellStyle name="Normal 6 8 2 7" xfId="18342" xr:uid="{00000000-0005-0000-0000-0000B0450000}"/>
    <cellStyle name="Normal 6 8 2 8" xfId="35688" xr:uid="{00000000-0005-0000-0000-0000B1450000}"/>
    <cellStyle name="Normal 6 8 3" xfId="499" xr:uid="{00000000-0005-0000-0000-0000B2450000}"/>
    <cellStyle name="Normal 6 8 3 2" xfId="2312" xr:uid="{00000000-0005-0000-0000-0000B3450000}"/>
    <cellStyle name="Normal 6 8 3 2 2" xfId="8094" xr:uid="{00000000-0005-0000-0000-0000B4450000}"/>
    <cellStyle name="Normal 6 8 3 2 2 2" xfId="16767" xr:uid="{00000000-0005-0000-0000-0000B5450000}"/>
    <cellStyle name="Normal 6 8 3 2 2 2 2" xfId="34120" xr:uid="{00000000-0005-0000-0000-0000B6450000}"/>
    <cellStyle name="Normal 6 8 3 2 2 2 3" xfId="51466" xr:uid="{00000000-0005-0000-0000-0000B7450000}"/>
    <cellStyle name="Normal 6 8 3 2 2 3" xfId="25447" xr:uid="{00000000-0005-0000-0000-0000B8450000}"/>
    <cellStyle name="Normal 6 8 3 2 2 4" xfId="42793" xr:uid="{00000000-0005-0000-0000-0000B9450000}"/>
    <cellStyle name="Normal 6 8 3 2 3" xfId="5595" xr:uid="{00000000-0005-0000-0000-0000BA450000}"/>
    <cellStyle name="Normal 6 8 3 2 3 2" xfId="14268" xr:uid="{00000000-0005-0000-0000-0000BB450000}"/>
    <cellStyle name="Normal 6 8 3 2 3 2 2" xfId="31621" xr:uid="{00000000-0005-0000-0000-0000BC450000}"/>
    <cellStyle name="Normal 6 8 3 2 3 2 3" xfId="48967" xr:uid="{00000000-0005-0000-0000-0000BD450000}"/>
    <cellStyle name="Normal 6 8 3 2 3 3" xfId="22948" xr:uid="{00000000-0005-0000-0000-0000BE450000}"/>
    <cellStyle name="Normal 6 8 3 2 3 4" xfId="40294" xr:uid="{00000000-0005-0000-0000-0000BF450000}"/>
    <cellStyle name="Normal 6 8 3 2 4" xfId="10985" xr:uid="{00000000-0005-0000-0000-0000C0450000}"/>
    <cellStyle name="Normal 6 8 3 2 4 2" xfId="28338" xr:uid="{00000000-0005-0000-0000-0000C1450000}"/>
    <cellStyle name="Normal 6 8 3 2 4 3" xfId="45684" xr:uid="{00000000-0005-0000-0000-0000C2450000}"/>
    <cellStyle name="Normal 6 8 3 2 5" xfId="19665" xr:uid="{00000000-0005-0000-0000-0000C3450000}"/>
    <cellStyle name="Normal 6 8 3 2 6" xfId="37011" xr:uid="{00000000-0005-0000-0000-0000C4450000}"/>
    <cellStyle name="Normal 6 8 3 3" xfId="6281" xr:uid="{00000000-0005-0000-0000-0000C5450000}"/>
    <cellStyle name="Normal 6 8 3 3 2" xfId="14954" xr:uid="{00000000-0005-0000-0000-0000C6450000}"/>
    <cellStyle name="Normal 6 8 3 3 2 2" xfId="32307" xr:uid="{00000000-0005-0000-0000-0000C7450000}"/>
    <cellStyle name="Normal 6 8 3 3 2 3" xfId="49653" xr:uid="{00000000-0005-0000-0000-0000C8450000}"/>
    <cellStyle name="Normal 6 8 3 3 3" xfId="23634" xr:uid="{00000000-0005-0000-0000-0000C9450000}"/>
    <cellStyle name="Normal 6 8 3 3 4" xfId="40980" xr:uid="{00000000-0005-0000-0000-0000CA450000}"/>
    <cellStyle name="Normal 6 8 3 4" xfId="4125" xr:uid="{00000000-0005-0000-0000-0000CB450000}"/>
    <cellStyle name="Normal 6 8 3 4 2" xfId="12798" xr:uid="{00000000-0005-0000-0000-0000CC450000}"/>
    <cellStyle name="Normal 6 8 3 4 2 2" xfId="30151" xr:uid="{00000000-0005-0000-0000-0000CD450000}"/>
    <cellStyle name="Normal 6 8 3 4 2 3" xfId="47497" xr:uid="{00000000-0005-0000-0000-0000CE450000}"/>
    <cellStyle name="Normal 6 8 3 4 3" xfId="21478" xr:uid="{00000000-0005-0000-0000-0000CF450000}"/>
    <cellStyle name="Normal 6 8 3 4 4" xfId="38824" xr:uid="{00000000-0005-0000-0000-0000D0450000}"/>
    <cellStyle name="Normal 6 8 3 5" xfId="9172" xr:uid="{00000000-0005-0000-0000-0000D1450000}"/>
    <cellStyle name="Normal 6 8 3 5 2" xfId="26525" xr:uid="{00000000-0005-0000-0000-0000D2450000}"/>
    <cellStyle name="Normal 6 8 3 5 3" xfId="43871" xr:uid="{00000000-0005-0000-0000-0000D3450000}"/>
    <cellStyle name="Normal 6 8 3 6" xfId="17852" xr:uid="{00000000-0005-0000-0000-0000D4450000}"/>
    <cellStyle name="Normal 6 8 3 7" xfId="35198" xr:uid="{00000000-0005-0000-0000-0000D5450000}"/>
    <cellStyle name="Normal 6 8 4" xfId="2067" xr:uid="{00000000-0005-0000-0000-0000D6450000}"/>
    <cellStyle name="Normal 6 8 4 2" xfId="7849" xr:uid="{00000000-0005-0000-0000-0000D7450000}"/>
    <cellStyle name="Normal 6 8 4 2 2" xfId="16522" xr:uid="{00000000-0005-0000-0000-0000D8450000}"/>
    <cellStyle name="Normal 6 8 4 2 2 2" xfId="33875" xr:uid="{00000000-0005-0000-0000-0000D9450000}"/>
    <cellStyle name="Normal 6 8 4 2 2 3" xfId="51221" xr:uid="{00000000-0005-0000-0000-0000DA450000}"/>
    <cellStyle name="Normal 6 8 4 2 3" xfId="25202" xr:uid="{00000000-0005-0000-0000-0000DB450000}"/>
    <cellStyle name="Normal 6 8 4 2 4" xfId="42548" xr:uid="{00000000-0005-0000-0000-0000DC450000}"/>
    <cellStyle name="Normal 6 8 4 3" xfId="3880" xr:uid="{00000000-0005-0000-0000-0000DD450000}"/>
    <cellStyle name="Normal 6 8 4 3 2" xfId="12553" xr:uid="{00000000-0005-0000-0000-0000DE450000}"/>
    <cellStyle name="Normal 6 8 4 3 2 2" xfId="29906" xr:uid="{00000000-0005-0000-0000-0000DF450000}"/>
    <cellStyle name="Normal 6 8 4 3 2 3" xfId="47252" xr:uid="{00000000-0005-0000-0000-0000E0450000}"/>
    <cellStyle name="Normal 6 8 4 3 3" xfId="21233" xr:uid="{00000000-0005-0000-0000-0000E1450000}"/>
    <cellStyle name="Normal 6 8 4 3 4" xfId="38579" xr:uid="{00000000-0005-0000-0000-0000E2450000}"/>
    <cellStyle name="Normal 6 8 4 4" xfId="10740" xr:uid="{00000000-0005-0000-0000-0000E3450000}"/>
    <cellStyle name="Normal 6 8 4 4 2" xfId="28093" xr:uid="{00000000-0005-0000-0000-0000E4450000}"/>
    <cellStyle name="Normal 6 8 4 4 3" xfId="45439" xr:uid="{00000000-0005-0000-0000-0000E5450000}"/>
    <cellStyle name="Normal 6 8 4 5" xfId="19420" xr:uid="{00000000-0005-0000-0000-0000E6450000}"/>
    <cellStyle name="Normal 6 8 4 6" xfId="36766" xr:uid="{00000000-0005-0000-0000-0000E7450000}"/>
    <cellStyle name="Normal 6 8 5" xfId="1234" xr:uid="{00000000-0005-0000-0000-0000E8450000}"/>
    <cellStyle name="Normal 6 8 5 2" xfId="7016" xr:uid="{00000000-0005-0000-0000-0000E9450000}"/>
    <cellStyle name="Normal 6 8 5 2 2" xfId="15689" xr:uid="{00000000-0005-0000-0000-0000EA450000}"/>
    <cellStyle name="Normal 6 8 5 2 2 2" xfId="33042" xr:uid="{00000000-0005-0000-0000-0000EB450000}"/>
    <cellStyle name="Normal 6 8 5 2 2 3" xfId="50388" xr:uid="{00000000-0005-0000-0000-0000EC450000}"/>
    <cellStyle name="Normal 6 8 5 2 3" xfId="24369" xr:uid="{00000000-0005-0000-0000-0000ED450000}"/>
    <cellStyle name="Normal 6 8 5 2 4" xfId="41715" xr:uid="{00000000-0005-0000-0000-0000EE450000}"/>
    <cellStyle name="Normal 6 8 5 3" xfId="4860" xr:uid="{00000000-0005-0000-0000-0000EF450000}"/>
    <cellStyle name="Normal 6 8 5 3 2" xfId="13533" xr:uid="{00000000-0005-0000-0000-0000F0450000}"/>
    <cellStyle name="Normal 6 8 5 3 2 2" xfId="30886" xr:uid="{00000000-0005-0000-0000-0000F1450000}"/>
    <cellStyle name="Normal 6 8 5 3 2 3" xfId="48232" xr:uid="{00000000-0005-0000-0000-0000F2450000}"/>
    <cellStyle name="Normal 6 8 5 3 3" xfId="22213" xr:uid="{00000000-0005-0000-0000-0000F3450000}"/>
    <cellStyle name="Normal 6 8 5 3 4" xfId="39559" xr:uid="{00000000-0005-0000-0000-0000F4450000}"/>
    <cellStyle name="Normal 6 8 5 4" xfId="9907" xr:uid="{00000000-0005-0000-0000-0000F5450000}"/>
    <cellStyle name="Normal 6 8 5 4 2" xfId="27260" xr:uid="{00000000-0005-0000-0000-0000F6450000}"/>
    <cellStyle name="Normal 6 8 5 4 3" xfId="44606" xr:uid="{00000000-0005-0000-0000-0000F7450000}"/>
    <cellStyle name="Normal 6 8 5 5" xfId="18587" xr:uid="{00000000-0005-0000-0000-0000F8450000}"/>
    <cellStyle name="Normal 6 8 5 6" xfId="35933" xr:uid="{00000000-0005-0000-0000-0000F9450000}"/>
    <cellStyle name="Normal 6 8 6" xfId="6036" xr:uid="{00000000-0005-0000-0000-0000FA450000}"/>
    <cellStyle name="Normal 6 8 6 2" xfId="14709" xr:uid="{00000000-0005-0000-0000-0000FB450000}"/>
    <cellStyle name="Normal 6 8 6 2 2" xfId="32062" xr:uid="{00000000-0005-0000-0000-0000FC450000}"/>
    <cellStyle name="Normal 6 8 6 2 3" xfId="49408" xr:uid="{00000000-0005-0000-0000-0000FD450000}"/>
    <cellStyle name="Normal 6 8 6 3" xfId="23389" xr:uid="{00000000-0005-0000-0000-0000FE450000}"/>
    <cellStyle name="Normal 6 8 6 4" xfId="40735" xr:uid="{00000000-0005-0000-0000-0000FF450000}"/>
    <cellStyle name="Normal 6 8 7" xfId="3047" xr:uid="{00000000-0005-0000-0000-000000460000}"/>
    <cellStyle name="Normal 6 8 7 2" xfId="11720" xr:uid="{00000000-0005-0000-0000-000001460000}"/>
    <cellStyle name="Normal 6 8 7 2 2" xfId="29073" xr:uid="{00000000-0005-0000-0000-000002460000}"/>
    <cellStyle name="Normal 6 8 7 2 3" xfId="46419" xr:uid="{00000000-0005-0000-0000-000003460000}"/>
    <cellStyle name="Normal 6 8 7 3" xfId="20400" xr:uid="{00000000-0005-0000-0000-000004460000}"/>
    <cellStyle name="Normal 6 8 7 4" xfId="37746" xr:uid="{00000000-0005-0000-0000-000005460000}"/>
    <cellStyle name="Normal 6 8 8" xfId="8927" xr:uid="{00000000-0005-0000-0000-000006460000}"/>
    <cellStyle name="Normal 6 8 8 2" xfId="26280" xr:uid="{00000000-0005-0000-0000-000007460000}"/>
    <cellStyle name="Normal 6 8 8 3" xfId="43626" xr:uid="{00000000-0005-0000-0000-000008460000}"/>
    <cellStyle name="Normal 6 8 9" xfId="17607" xr:uid="{00000000-0005-0000-0000-000009460000}"/>
    <cellStyle name="Normal 6 9" xfId="107" xr:uid="{00000000-0005-0000-0000-00000A460000}"/>
    <cellStyle name="Normal 6 9 10" xfId="34806" xr:uid="{00000000-0005-0000-0000-00000B460000}"/>
    <cellStyle name="Normal 6 9 2" xfId="842" xr:uid="{00000000-0005-0000-0000-00000C460000}"/>
    <cellStyle name="Normal 6 9 2 2" xfId="2655" xr:uid="{00000000-0005-0000-0000-00000D460000}"/>
    <cellStyle name="Normal 6 9 2 2 2" xfId="8437" xr:uid="{00000000-0005-0000-0000-00000E460000}"/>
    <cellStyle name="Normal 6 9 2 2 2 2" xfId="17110" xr:uid="{00000000-0005-0000-0000-00000F460000}"/>
    <cellStyle name="Normal 6 9 2 2 2 2 2" xfId="34463" xr:uid="{00000000-0005-0000-0000-000010460000}"/>
    <cellStyle name="Normal 6 9 2 2 2 2 3" xfId="51809" xr:uid="{00000000-0005-0000-0000-000011460000}"/>
    <cellStyle name="Normal 6 9 2 2 2 3" xfId="25790" xr:uid="{00000000-0005-0000-0000-000012460000}"/>
    <cellStyle name="Normal 6 9 2 2 2 4" xfId="43136" xr:uid="{00000000-0005-0000-0000-000013460000}"/>
    <cellStyle name="Normal 6 9 2 2 3" xfId="4468" xr:uid="{00000000-0005-0000-0000-000014460000}"/>
    <cellStyle name="Normal 6 9 2 2 3 2" xfId="13141" xr:uid="{00000000-0005-0000-0000-000015460000}"/>
    <cellStyle name="Normal 6 9 2 2 3 2 2" xfId="30494" xr:uid="{00000000-0005-0000-0000-000016460000}"/>
    <cellStyle name="Normal 6 9 2 2 3 2 3" xfId="47840" xr:uid="{00000000-0005-0000-0000-000017460000}"/>
    <cellStyle name="Normal 6 9 2 2 3 3" xfId="21821" xr:uid="{00000000-0005-0000-0000-000018460000}"/>
    <cellStyle name="Normal 6 9 2 2 3 4" xfId="39167" xr:uid="{00000000-0005-0000-0000-000019460000}"/>
    <cellStyle name="Normal 6 9 2 2 4" xfId="11328" xr:uid="{00000000-0005-0000-0000-00001A460000}"/>
    <cellStyle name="Normal 6 9 2 2 4 2" xfId="28681" xr:uid="{00000000-0005-0000-0000-00001B460000}"/>
    <cellStyle name="Normal 6 9 2 2 4 3" xfId="46027" xr:uid="{00000000-0005-0000-0000-00001C460000}"/>
    <cellStyle name="Normal 6 9 2 2 5" xfId="20008" xr:uid="{00000000-0005-0000-0000-00001D460000}"/>
    <cellStyle name="Normal 6 9 2 2 6" xfId="37354" xr:uid="{00000000-0005-0000-0000-00001E460000}"/>
    <cellStyle name="Normal 6 9 2 3" xfId="1577" xr:uid="{00000000-0005-0000-0000-00001F460000}"/>
    <cellStyle name="Normal 6 9 2 3 2" xfId="7359" xr:uid="{00000000-0005-0000-0000-000020460000}"/>
    <cellStyle name="Normal 6 9 2 3 2 2" xfId="16032" xr:uid="{00000000-0005-0000-0000-000021460000}"/>
    <cellStyle name="Normal 6 9 2 3 2 2 2" xfId="33385" xr:uid="{00000000-0005-0000-0000-000022460000}"/>
    <cellStyle name="Normal 6 9 2 3 2 2 3" xfId="50731" xr:uid="{00000000-0005-0000-0000-000023460000}"/>
    <cellStyle name="Normal 6 9 2 3 2 3" xfId="24712" xr:uid="{00000000-0005-0000-0000-000024460000}"/>
    <cellStyle name="Normal 6 9 2 3 2 4" xfId="42058" xr:uid="{00000000-0005-0000-0000-000025460000}"/>
    <cellStyle name="Normal 6 9 2 3 3" xfId="5203" xr:uid="{00000000-0005-0000-0000-000026460000}"/>
    <cellStyle name="Normal 6 9 2 3 3 2" xfId="13876" xr:uid="{00000000-0005-0000-0000-000027460000}"/>
    <cellStyle name="Normal 6 9 2 3 3 2 2" xfId="31229" xr:uid="{00000000-0005-0000-0000-000028460000}"/>
    <cellStyle name="Normal 6 9 2 3 3 2 3" xfId="48575" xr:uid="{00000000-0005-0000-0000-000029460000}"/>
    <cellStyle name="Normal 6 9 2 3 3 3" xfId="22556" xr:uid="{00000000-0005-0000-0000-00002A460000}"/>
    <cellStyle name="Normal 6 9 2 3 3 4" xfId="39902" xr:uid="{00000000-0005-0000-0000-00002B460000}"/>
    <cellStyle name="Normal 6 9 2 3 4" xfId="10250" xr:uid="{00000000-0005-0000-0000-00002C460000}"/>
    <cellStyle name="Normal 6 9 2 3 4 2" xfId="27603" xr:uid="{00000000-0005-0000-0000-00002D460000}"/>
    <cellStyle name="Normal 6 9 2 3 4 3" xfId="44949" xr:uid="{00000000-0005-0000-0000-00002E460000}"/>
    <cellStyle name="Normal 6 9 2 3 5" xfId="18930" xr:uid="{00000000-0005-0000-0000-00002F460000}"/>
    <cellStyle name="Normal 6 9 2 3 6" xfId="36276" xr:uid="{00000000-0005-0000-0000-000030460000}"/>
    <cellStyle name="Normal 6 9 2 4" xfId="6624" xr:uid="{00000000-0005-0000-0000-000031460000}"/>
    <cellStyle name="Normal 6 9 2 4 2" xfId="15297" xr:uid="{00000000-0005-0000-0000-000032460000}"/>
    <cellStyle name="Normal 6 9 2 4 2 2" xfId="32650" xr:uid="{00000000-0005-0000-0000-000033460000}"/>
    <cellStyle name="Normal 6 9 2 4 2 3" xfId="49996" xr:uid="{00000000-0005-0000-0000-000034460000}"/>
    <cellStyle name="Normal 6 9 2 4 3" xfId="23977" xr:uid="{00000000-0005-0000-0000-000035460000}"/>
    <cellStyle name="Normal 6 9 2 4 4" xfId="41323" xr:uid="{00000000-0005-0000-0000-000036460000}"/>
    <cellStyle name="Normal 6 9 2 5" xfId="3390" xr:uid="{00000000-0005-0000-0000-000037460000}"/>
    <cellStyle name="Normal 6 9 2 5 2" xfId="12063" xr:uid="{00000000-0005-0000-0000-000038460000}"/>
    <cellStyle name="Normal 6 9 2 5 2 2" xfId="29416" xr:uid="{00000000-0005-0000-0000-000039460000}"/>
    <cellStyle name="Normal 6 9 2 5 2 3" xfId="46762" xr:uid="{00000000-0005-0000-0000-00003A460000}"/>
    <cellStyle name="Normal 6 9 2 5 3" xfId="20743" xr:uid="{00000000-0005-0000-0000-00003B460000}"/>
    <cellStyle name="Normal 6 9 2 5 4" xfId="38089" xr:uid="{00000000-0005-0000-0000-00003C460000}"/>
    <cellStyle name="Normal 6 9 2 6" xfId="9515" xr:uid="{00000000-0005-0000-0000-00003D460000}"/>
    <cellStyle name="Normal 6 9 2 6 2" xfId="26868" xr:uid="{00000000-0005-0000-0000-00003E460000}"/>
    <cellStyle name="Normal 6 9 2 6 3" xfId="44214" xr:uid="{00000000-0005-0000-0000-00003F460000}"/>
    <cellStyle name="Normal 6 9 2 7" xfId="18195" xr:uid="{00000000-0005-0000-0000-000040460000}"/>
    <cellStyle name="Normal 6 9 2 8" xfId="35541" xr:uid="{00000000-0005-0000-0000-000041460000}"/>
    <cellStyle name="Normal 6 9 3" xfId="597" xr:uid="{00000000-0005-0000-0000-000042460000}"/>
    <cellStyle name="Normal 6 9 3 2" xfId="2410" xr:uid="{00000000-0005-0000-0000-000043460000}"/>
    <cellStyle name="Normal 6 9 3 2 2" xfId="8192" xr:uid="{00000000-0005-0000-0000-000044460000}"/>
    <cellStyle name="Normal 6 9 3 2 2 2" xfId="16865" xr:uid="{00000000-0005-0000-0000-000045460000}"/>
    <cellStyle name="Normal 6 9 3 2 2 2 2" xfId="34218" xr:uid="{00000000-0005-0000-0000-000046460000}"/>
    <cellStyle name="Normal 6 9 3 2 2 2 3" xfId="51564" xr:uid="{00000000-0005-0000-0000-000047460000}"/>
    <cellStyle name="Normal 6 9 3 2 2 3" xfId="25545" xr:uid="{00000000-0005-0000-0000-000048460000}"/>
    <cellStyle name="Normal 6 9 3 2 2 4" xfId="42891" xr:uid="{00000000-0005-0000-0000-000049460000}"/>
    <cellStyle name="Normal 6 9 3 2 3" xfId="5693" xr:uid="{00000000-0005-0000-0000-00004A460000}"/>
    <cellStyle name="Normal 6 9 3 2 3 2" xfId="14366" xr:uid="{00000000-0005-0000-0000-00004B460000}"/>
    <cellStyle name="Normal 6 9 3 2 3 2 2" xfId="31719" xr:uid="{00000000-0005-0000-0000-00004C460000}"/>
    <cellStyle name="Normal 6 9 3 2 3 2 3" xfId="49065" xr:uid="{00000000-0005-0000-0000-00004D460000}"/>
    <cellStyle name="Normal 6 9 3 2 3 3" xfId="23046" xr:uid="{00000000-0005-0000-0000-00004E460000}"/>
    <cellStyle name="Normal 6 9 3 2 3 4" xfId="40392" xr:uid="{00000000-0005-0000-0000-00004F460000}"/>
    <cellStyle name="Normal 6 9 3 2 4" xfId="11083" xr:uid="{00000000-0005-0000-0000-000050460000}"/>
    <cellStyle name="Normal 6 9 3 2 4 2" xfId="28436" xr:uid="{00000000-0005-0000-0000-000051460000}"/>
    <cellStyle name="Normal 6 9 3 2 4 3" xfId="45782" xr:uid="{00000000-0005-0000-0000-000052460000}"/>
    <cellStyle name="Normal 6 9 3 2 5" xfId="19763" xr:uid="{00000000-0005-0000-0000-000053460000}"/>
    <cellStyle name="Normal 6 9 3 2 6" xfId="37109" xr:uid="{00000000-0005-0000-0000-000054460000}"/>
    <cellStyle name="Normal 6 9 3 3" xfId="6379" xr:uid="{00000000-0005-0000-0000-000055460000}"/>
    <cellStyle name="Normal 6 9 3 3 2" xfId="15052" xr:uid="{00000000-0005-0000-0000-000056460000}"/>
    <cellStyle name="Normal 6 9 3 3 2 2" xfId="32405" xr:uid="{00000000-0005-0000-0000-000057460000}"/>
    <cellStyle name="Normal 6 9 3 3 2 3" xfId="49751" xr:uid="{00000000-0005-0000-0000-000058460000}"/>
    <cellStyle name="Normal 6 9 3 3 3" xfId="23732" xr:uid="{00000000-0005-0000-0000-000059460000}"/>
    <cellStyle name="Normal 6 9 3 3 4" xfId="41078" xr:uid="{00000000-0005-0000-0000-00005A460000}"/>
    <cellStyle name="Normal 6 9 3 4" xfId="4223" xr:uid="{00000000-0005-0000-0000-00005B460000}"/>
    <cellStyle name="Normal 6 9 3 4 2" xfId="12896" xr:uid="{00000000-0005-0000-0000-00005C460000}"/>
    <cellStyle name="Normal 6 9 3 4 2 2" xfId="30249" xr:uid="{00000000-0005-0000-0000-00005D460000}"/>
    <cellStyle name="Normal 6 9 3 4 2 3" xfId="47595" xr:uid="{00000000-0005-0000-0000-00005E460000}"/>
    <cellStyle name="Normal 6 9 3 4 3" xfId="21576" xr:uid="{00000000-0005-0000-0000-00005F460000}"/>
    <cellStyle name="Normal 6 9 3 4 4" xfId="38922" xr:uid="{00000000-0005-0000-0000-000060460000}"/>
    <cellStyle name="Normal 6 9 3 5" xfId="9270" xr:uid="{00000000-0005-0000-0000-000061460000}"/>
    <cellStyle name="Normal 6 9 3 5 2" xfId="26623" xr:uid="{00000000-0005-0000-0000-000062460000}"/>
    <cellStyle name="Normal 6 9 3 5 3" xfId="43969" xr:uid="{00000000-0005-0000-0000-000063460000}"/>
    <cellStyle name="Normal 6 9 3 6" xfId="17950" xr:uid="{00000000-0005-0000-0000-000064460000}"/>
    <cellStyle name="Normal 6 9 3 7" xfId="35296" xr:uid="{00000000-0005-0000-0000-000065460000}"/>
    <cellStyle name="Normal 6 9 4" xfId="1920" xr:uid="{00000000-0005-0000-0000-000066460000}"/>
    <cellStyle name="Normal 6 9 4 2" xfId="7702" xr:uid="{00000000-0005-0000-0000-000067460000}"/>
    <cellStyle name="Normal 6 9 4 2 2" xfId="16375" xr:uid="{00000000-0005-0000-0000-000068460000}"/>
    <cellStyle name="Normal 6 9 4 2 2 2" xfId="33728" xr:uid="{00000000-0005-0000-0000-000069460000}"/>
    <cellStyle name="Normal 6 9 4 2 2 3" xfId="51074" xr:uid="{00000000-0005-0000-0000-00006A460000}"/>
    <cellStyle name="Normal 6 9 4 2 3" xfId="25055" xr:uid="{00000000-0005-0000-0000-00006B460000}"/>
    <cellStyle name="Normal 6 9 4 2 4" xfId="42401" xr:uid="{00000000-0005-0000-0000-00006C460000}"/>
    <cellStyle name="Normal 6 9 4 3" xfId="3733" xr:uid="{00000000-0005-0000-0000-00006D460000}"/>
    <cellStyle name="Normal 6 9 4 3 2" xfId="12406" xr:uid="{00000000-0005-0000-0000-00006E460000}"/>
    <cellStyle name="Normal 6 9 4 3 2 2" xfId="29759" xr:uid="{00000000-0005-0000-0000-00006F460000}"/>
    <cellStyle name="Normal 6 9 4 3 2 3" xfId="47105" xr:uid="{00000000-0005-0000-0000-000070460000}"/>
    <cellStyle name="Normal 6 9 4 3 3" xfId="21086" xr:uid="{00000000-0005-0000-0000-000071460000}"/>
    <cellStyle name="Normal 6 9 4 3 4" xfId="38432" xr:uid="{00000000-0005-0000-0000-000072460000}"/>
    <cellStyle name="Normal 6 9 4 4" xfId="10593" xr:uid="{00000000-0005-0000-0000-000073460000}"/>
    <cellStyle name="Normal 6 9 4 4 2" xfId="27946" xr:uid="{00000000-0005-0000-0000-000074460000}"/>
    <cellStyle name="Normal 6 9 4 4 3" xfId="45292" xr:uid="{00000000-0005-0000-0000-000075460000}"/>
    <cellStyle name="Normal 6 9 4 5" xfId="19273" xr:uid="{00000000-0005-0000-0000-000076460000}"/>
    <cellStyle name="Normal 6 9 4 6" xfId="36619" xr:uid="{00000000-0005-0000-0000-000077460000}"/>
    <cellStyle name="Normal 6 9 5" xfId="1332" xr:uid="{00000000-0005-0000-0000-000078460000}"/>
    <cellStyle name="Normal 6 9 5 2" xfId="7114" xr:uid="{00000000-0005-0000-0000-000079460000}"/>
    <cellStyle name="Normal 6 9 5 2 2" xfId="15787" xr:uid="{00000000-0005-0000-0000-00007A460000}"/>
    <cellStyle name="Normal 6 9 5 2 2 2" xfId="33140" xr:uid="{00000000-0005-0000-0000-00007B460000}"/>
    <cellStyle name="Normal 6 9 5 2 2 3" xfId="50486" xr:uid="{00000000-0005-0000-0000-00007C460000}"/>
    <cellStyle name="Normal 6 9 5 2 3" xfId="24467" xr:uid="{00000000-0005-0000-0000-00007D460000}"/>
    <cellStyle name="Normal 6 9 5 2 4" xfId="41813" xr:uid="{00000000-0005-0000-0000-00007E460000}"/>
    <cellStyle name="Normal 6 9 5 3" xfId="4958" xr:uid="{00000000-0005-0000-0000-00007F460000}"/>
    <cellStyle name="Normal 6 9 5 3 2" xfId="13631" xr:uid="{00000000-0005-0000-0000-000080460000}"/>
    <cellStyle name="Normal 6 9 5 3 2 2" xfId="30984" xr:uid="{00000000-0005-0000-0000-000081460000}"/>
    <cellStyle name="Normal 6 9 5 3 2 3" xfId="48330" xr:uid="{00000000-0005-0000-0000-000082460000}"/>
    <cellStyle name="Normal 6 9 5 3 3" xfId="22311" xr:uid="{00000000-0005-0000-0000-000083460000}"/>
    <cellStyle name="Normal 6 9 5 3 4" xfId="39657" xr:uid="{00000000-0005-0000-0000-000084460000}"/>
    <cellStyle name="Normal 6 9 5 4" xfId="10005" xr:uid="{00000000-0005-0000-0000-000085460000}"/>
    <cellStyle name="Normal 6 9 5 4 2" xfId="27358" xr:uid="{00000000-0005-0000-0000-000086460000}"/>
    <cellStyle name="Normal 6 9 5 4 3" xfId="44704" xr:uid="{00000000-0005-0000-0000-000087460000}"/>
    <cellStyle name="Normal 6 9 5 5" xfId="18685" xr:uid="{00000000-0005-0000-0000-000088460000}"/>
    <cellStyle name="Normal 6 9 5 6" xfId="36031" xr:uid="{00000000-0005-0000-0000-000089460000}"/>
    <cellStyle name="Normal 6 9 6" xfId="5889" xr:uid="{00000000-0005-0000-0000-00008A460000}"/>
    <cellStyle name="Normal 6 9 6 2" xfId="14562" xr:uid="{00000000-0005-0000-0000-00008B460000}"/>
    <cellStyle name="Normal 6 9 6 2 2" xfId="31915" xr:uid="{00000000-0005-0000-0000-00008C460000}"/>
    <cellStyle name="Normal 6 9 6 2 3" xfId="49261" xr:uid="{00000000-0005-0000-0000-00008D460000}"/>
    <cellStyle name="Normal 6 9 6 3" xfId="23242" xr:uid="{00000000-0005-0000-0000-00008E460000}"/>
    <cellStyle name="Normal 6 9 6 4" xfId="40588" xr:uid="{00000000-0005-0000-0000-00008F460000}"/>
    <cellStyle name="Normal 6 9 7" xfId="3145" xr:uid="{00000000-0005-0000-0000-000090460000}"/>
    <cellStyle name="Normal 6 9 7 2" xfId="11818" xr:uid="{00000000-0005-0000-0000-000091460000}"/>
    <cellStyle name="Normal 6 9 7 2 2" xfId="29171" xr:uid="{00000000-0005-0000-0000-000092460000}"/>
    <cellStyle name="Normal 6 9 7 2 3" xfId="46517" xr:uid="{00000000-0005-0000-0000-000093460000}"/>
    <cellStyle name="Normal 6 9 7 3" xfId="20498" xr:uid="{00000000-0005-0000-0000-000094460000}"/>
    <cellStyle name="Normal 6 9 7 4" xfId="37844" xr:uid="{00000000-0005-0000-0000-000095460000}"/>
    <cellStyle name="Normal 6 9 8" xfId="8780" xr:uid="{00000000-0005-0000-0000-000096460000}"/>
    <cellStyle name="Normal 6 9 8 2" xfId="26133" xr:uid="{00000000-0005-0000-0000-000097460000}"/>
    <cellStyle name="Normal 6 9 8 3" xfId="43479" xr:uid="{00000000-0005-0000-0000-000098460000}"/>
    <cellStyle name="Normal 6 9 9" xfId="17460" xr:uid="{00000000-0005-0000-0000-000099460000}"/>
    <cellStyle name="Normal 7" xfId="10" xr:uid="{00000000-0005-0000-0000-00009A460000}"/>
    <cellStyle name="Normal 7 10" xfId="746" xr:uid="{00000000-0005-0000-0000-00009B460000}"/>
    <cellStyle name="Normal 7 10 2" xfId="2559" xr:uid="{00000000-0005-0000-0000-00009C460000}"/>
    <cellStyle name="Normal 7 10 2 2" xfId="8341" xr:uid="{00000000-0005-0000-0000-00009D460000}"/>
    <cellStyle name="Normal 7 10 2 2 2" xfId="17014" xr:uid="{00000000-0005-0000-0000-00009E460000}"/>
    <cellStyle name="Normal 7 10 2 2 2 2" xfId="34367" xr:uid="{00000000-0005-0000-0000-00009F460000}"/>
    <cellStyle name="Normal 7 10 2 2 2 3" xfId="51713" xr:uid="{00000000-0005-0000-0000-0000A0460000}"/>
    <cellStyle name="Normal 7 10 2 2 3" xfId="25694" xr:uid="{00000000-0005-0000-0000-0000A1460000}"/>
    <cellStyle name="Normal 7 10 2 2 4" xfId="43040" xr:uid="{00000000-0005-0000-0000-0000A2460000}"/>
    <cellStyle name="Normal 7 10 2 3" xfId="4372" xr:uid="{00000000-0005-0000-0000-0000A3460000}"/>
    <cellStyle name="Normal 7 10 2 3 2" xfId="13045" xr:uid="{00000000-0005-0000-0000-0000A4460000}"/>
    <cellStyle name="Normal 7 10 2 3 2 2" xfId="30398" xr:uid="{00000000-0005-0000-0000-0000A5460000}"/>
    <cellStyle name="Normal 7 10 2 3 2 3" xfId="47744" xr:uid="{00000000-0005-0000-0000-0000A6460000}"/>
    <cellStyle name="Normal 7 10 2 3 3" xfId="21725" xr:uid="{00000000-0005-0000-0000-0000A7460000}"/>
    <cellStyle name="Normal 7 10 2 3 4" xfId="39071" xr:uid="{00000000-0005-0000-0000-0000A8460000}"/>
    <cellStyle name="Normal 7 10 2 4" xfId="11232" xr:uid="{00000000-0005-0000-0000-0000A9460000}"/>
    <cellStyle name="Normal 7 10 2 4 2" xfId="28585" xr:uid="{00000000-0005-0000-0000-0000AA460000}"/>
    <cellStyle name="Normal 7 10 2 4 3" xfId="45931" xr:uid="{00000000-0005-0000-0000-0000AB460000}"/>
    <cellStyle name="Normal 7 10 2 5" xfId="19912" xr:uid="{00000000-0005-0000-0000-0000AC460000}"/>
    <cellStyle name="Normal 7 10 2 6" xfId="37258" xr:uid="{00000000-0005-0000-0000-0000AD460000}"/>
    <cellStyle name="Normal 7 10 3" xfId="1481" xr:uid="{00000000-0005-0000-0000-0000AE460000}"/>
    <cellStyle name="Normal 7 10 3 2" xfId="7263" xr:uid="{00000000-0005-0000-0000-0000AF460000}"/>
    <cellStyle name="Normal 7 10 3 2 2" xfId="15936" xr:uid="{00000000-0005-0000-0000-0000B0460000}"/>
    <cellStyle name="Normal 7 10 3 2 2 2" xfId="33289" xr:uid="{00000000-0005-0000-0000-0000B1460000}"/>
    <cellStyle name="Normal 7 10 3 2 2 3" xfId="50635" xr:uid="{00000000-0005-0000-0000-0000B2460000}"/>
    <cellStyle name="Normal 7 10 3 2 3" xfId="24616" xr:uid="{00000000-0005-0000-0000-0000B3460000}"/>
    <cellStyle name="Normal 7 10 3 2 4" xfId="41962" xr:uid="{00000000-0005-0000-0000-0000B4460000}"/>
    <cellStyle name="Normal 7 10 3 3" xfId="5107" xr:uid="{00000000-0005-0000-0000-0000B5460000}"/>
    <cellStyle name="Normal 7 10 3 3 2" xfId="13780" xr:uid="{00000000-0005-0000-0000-0000B6460000}"/>
    <cellStyle name="Normal 7 10 3 3 2 2" xfId="31133" xr:uid="{00000000-0005-0000-0000-0000B7460000}"/>
    <cellStyle name="Normal 7 10 3 3 2 3" xfId="48479" xr:uid="{00000000-0005-0000-0000-0000B8460000}"/>
    <cellStyle name="Normal 7 10 3 3 3" xfId="22460" xr:uid="{00000000-0005-0000-0000-0000B9460000}"/>
    <cellStyle name="Normal 7 10 3 3 4" xfId="39806" xr:uid="{00000000-0005-0000-0000-0000BA460000}"/>
    <cellStyle name="Normal 7 10 3 4" xfId="10154" xr:uid="{00000000-0005-0000-0000-0000BB460000}"/>
    <cellStyle name="Normal 7 10 3 4 2" xfId="27507" xr:uid="{00000000-0005-0000-0000-0000BC460000}"/>
    <cellStyle name="Normal 7 10 3 4 3" xfId="44853" xr:uid="{00000000-0005-0000-0000-0000BD460000}"/>
    <cellStyle name="Normal 7 10 3 5" xfId="18834" xr:uid="{00000000-0005-0000-0000-0000BE460000}"/>
    <cellStyle name="Normal 7 10 3 6" xfId="36180" xr:uid="{00000000-0005-0000-0000-0000BF460000}"/>
    <cellStyle name="Normal 7 10 4" xfId="6528" xr:uid="{00000000-0005-0000-0000-0000C0460000}"/>
    <cellStyle name="Normal 7 10 4 2" xfId="15201" xr:uid="{00000000-0005-0000-0000-0000C1460000}"/>
    <cellStyle name="Normal 7 10 4 2 2" xfId="32554" xr:uid="{00000000-0005-0000-0000-0000C2460000}"/>
    <cellStyle name="Normal 7 10 4 2 3" xfId="49900" xr:uid="{00000000-0005-0000-0000-0000C3460000}"/>
    <cellStyle name="Normal 7 10 4 3" xfId="23881" xr:uid="{00000000-0005-0000-0000-0000C4460000}"/>
    <cellStyle name="Normal 7 10 4 4" xfId="41227" xr:uid="{00000000-0005-0000-0000-0000C5460000}"/>
    <cellStyle name="Normal 7 10 5" xfId="3294" xr:uid="{00000000-0005-0000-0000-0000C6460000}"/>
    <cellStyle name="Normal 7 10 5 2" xfId="11967" xr:uid="{00000000-0005-0000-0000-0000C7460000}"/>
    <cellStyle name="Normal 7 10 5 2 2" xfId="29320" xr:uid="{00000000-0005-0000-0000-0000C8460000}"/>
    <cellStyle name="Normal 7 10 5 2 3" xfId="46666" xr:uid="{00000000-0005-0000-0000-0000C9460000}"/>
    <cellStyle name="Normal 7 10 5 3" xfId="20647" xr:uid="{00000000-0005-0000-0000-0000CA460000}"/>
    <cellStyle name="Normal 7 10 5 4" xfId="37993" xr:uid="{00000000-0005-0000-0000-0000CB460000}"/>
    <cellStyle name="Normal 7 10 6" xfId="9419" xr:uid="{00000000-0005-0000-0000-0000CC460000}"/>
    <cellStyle name="Normal 7 10 6 2" xfId="26772" xr:uid="{00000000-0005-0000-0000-0000CD460000}"/>
    <cellStyle name="Normal 7 10 6 3" xfId="44118" xr:uid="{00000000-0005-0000-0000-0000CE460000}"/>
    <cellStyle name="Normal 7 10 7" xfId="18099" xr:uid="{00000000-0005-0000-0000-0000CF460000}"/>
    <cellStyle name="Normal 7 10 8" xfId="35445" xr:uid="{00000000-0005-0000-0000-0000D0460000}"/>
    <cellStyle name="Normal 7 11" xfId="354" xr:uid="{00000000-0005-0000-0000-0000D1460000}"/>
    <cellStyle name="Normal 7 11 2" xfId="2167" xr:uid="{00000000-0005-0000-0000-0000D2460000}"/>
    <cellStyle name="Normal 7 11 2 2" xfId="7949" xr:uid="{00000000-0005-0000-0000-0000D3460000}"/>
    <cellStyle name="Normal 7 11 2 2 2" xfId="16622" xr:uid="{00000000-0005-0000-0000-0000D4460000}"/>
    <cellStyle name="Normal 7 11 2 2 2 2" xfId="33975" xr:uid="{00000000-0005-0000-0000-0000D5460000}"/>
    <cellStyle name="Normal 7 11 2 2 2 3" xfId="51321" xr:uid="{00000000-0005-0000-0000-0000D6460000}"/>
    <cellStyle name="Normal 7 11 2 2 3" xfId="25302" xr:uid="{00000000-0005-0000-0000-0000D7460000}"/>
    <cellStyle name="Normal 7 11 2 2 4" xfId="42648" xr:uid="{00000000-0005-0000-0000-0000D8460000}"/>
    <cellStyle name="Normal 7 11 2 3" xfId="5450" xr:uid="{00000000-0005-0000-0000-0000D9460000}"/>
    <cellStyle name="Normal 7 11 2 3 2" xfId="14123" xr:uid="{00000000-0005-0000-0000-0000DA460000}"/>
    <cellStyle name="Normal 7 11 2 3 2 2" xfId="31476" xr:uid="{00000000-0005-0000-0000-0000DB460000}"/>
    <cellStyle name="Normal 7 11 2 3 2 3" xfId="48822" xr:uid="{00000000-0005-0000-0000-0000DC460000}"/>
    <cellStyle name="Normal 7 11 2 3 3" xfId="22803" xr:uid="{00000000-0005-0000-0000-0000DD460000}"/>
    <cellStyle name="Normal 7 11 2 3 4" xfId="40149" xr:uid="{00000000-0005-0000-0000-0000DE460000}"/>
    <cellStyle name="Normal 7 11 2 4" xfId="10840" xr:uid="{00000000-0005-0000-0000-0000DF460000}"/>
    <cellStyle name="Normal 7 11 2 4 2" xfId="28193" xr:uid="{00000000-0005-0000-0000-0000E0460000}"/>
    <cellStyle name="Normal 7 11 2 4 3" xfId="45539" xr:uid="{00000000-0005-0000-0000-0000E1460000}"/>
    <cellStyle name="Normal 7 11 2 5" xfId="19520" xr:uid="{00000000-0005-0000-0000-0000E2460000}"/>
    <cellStyle name="Normal 7 11 2 6" xfId="36866" xr:uid="{00000000-0005-0000-0000-0000E3460000}"/>
    <cellStyle name="Normal 7 11 3" xfId="6136" xr:uid="{00000000-0005-0000-0000-0000E4460000}"/>
    <cellStyle name="Normal 7 11 3 2" xfId="14809" xr:uid="{00000000-0005-0000-0000-0000E5460000}"/>
    <cellStyle name="Normal 7 11 3 2 2" xfId="32162" xr:uid="{00000000-0005-0000-0000-0000E6460000}"/>
    <cellStyle name="Normal 7 11 3 2 3" xfId="49508" xr:uid="{00000000-0005-0000-0000-0000E7460000}"/>
    <cellStyle name="Normal 7 11 3 3" xfId="23489" xr:uid="{00000000-0005-0000-0000-0000E8460000}"/>
    <cellStyle name="Normal 7 11 3 4" xfId="40835" xr:uid="{00000000-0005-0000-0000-0000E9460000}"/>
    <cellStyle name="Normal 7 11 4" xfId="3980" xr:uid="{00000000-0005-0000-0000-0000EA460000}"/>
    <cellStyle name="Normal 7 11 4 2" xfId="12653" xr:uid="{00000000-0005-0000-0000-0000EB460000}"/>
    <cellStyle name="Normal 7 11 4 2 2" xfId="30006" xr:uid="{00000000-0005-0000-0000-0000EC460000}"/>
    <cellStyle name="Normal 7 11 4 2 3" xfId="47352" xr:uid="{00000000-0005-0000-0000-0000ED460000}"/>
    <cellStyle name="Normal 7 11 4 3" xfId="21333" xr:uid="{00000000-0005-0000-0000-0000EE460000}"/>
    <cellStyle name="Normal 7 11 4 4" xfId="38679" xr:uid="{00000000-0005-0000-0000-0000EF460000}"/>
    <cellStyle name="Normal 7 11 5" xfId="9027" xr:uid="{00000000-0005-0000-0000-0000F0460000}"/>
    <cellStyle name="Normal 7 11 5 2" xfId="26380" xr:uid="{00000000-0005-0000-0000-0000F1460000}"/>
    <cellStyle name="Normal 7 11 5 3" xfId="43726" xr:uid="{00000000-0005-0000-0000-0000F2460000}"/>
    <cellStyle name="Normal 7 11 6" xfId="17707" xr:uid="{00000000-0005-0000-0000-0000F3460000}"/>
    <cellStyle name="Normal 7 11 7" xfId="35053" xr:uid="{00000000-0005-0000-0000-0000F4460000}"/>
    <cellStyle name="Normal 7 12" xfId="1824" xr:uid="{00000000-0005-0000-0000-0000F5460000}"/>
    <cellStyle name="Normal 7 12 2" xfId="7606" xr:uid="{00000000-0005-0000-0000-0000F6460000}"/>
    <cellStyle name="Normal 7 12 2 2" xfId="16279" xr:uid="{00000000-0005-0000-0000-0000F7460000}"/>
    <cellStyle name="Normal 7 12 2 2 2" xfId="33632" xr:uid="{00000000-0005-0000-0000-0000F8460000}"/>
    <cellStyle name="Normal 7 12 2 2 3" xfId="50978" xr:uid="{00000000-0005-0000-0000-0000F9460000}"/>
    <cellStyle name="Normal 7 12 2 3" xfId="24959" xr:uid="{00000000-0005-0000-0000-0000FA460000}"/>
    <cellStyle name="Normal 7 12 2 4" xfId="42305" xr:uid="{00000000-0005-0000-0000-0000FB460000}"/>
    <cellStyle name="Normal 7 12 3" xfId="3637" xr:uid="{00000000-0005-0000-0000-0000FC460000}"/>
    <cellStyle name="Normal 7 12 3 2" xfId="12310" xr:uid="{00000000-0005-0000-0000-0000FD460000}"/>
    <cellStyle name="Normal 7 12 3 2 2" xfId="29663" xr:uid="{00000000-0005-0000-0000-0000FE460000}"/>
    <cellStyle name="Normal 7 12 3 2 3" xfId="47009" xr:uid="{00000000-0005-0000-0000-0000FF460000}"/>
    <cellStyle name="Normal 7 12 3 3" xfId="20990" xr:uid="{00000000-0005-0000-0000-000000470000}"/>
    <cellStyle name="Normal 7 12 3 4" xfId="38336" xr:uid="{00000000-0005-0000-0000-000001470000}"/>
    <cellStyle name="Normal 7 12 4" xfId="10497" xr:uid="{00000000-0005-0000-0000-000002470000}"/>
    <cellStyle name="Normal 7 12 4 2" xfId="27850" xr:uid="{00000000-0005-0000-0000-000003470000}"/>
    <cellStyle name="Normal 7 12 4 3" xfId="45196" xr:uid="{00000000-0005-0000-0000-000004470000}"/>
    <cellStyle name="Normal 7 12 5" xfId="19177" xr:uid="{00000000-0005-0000-0000-000005470000}"/>
    <cellStyle name="Normal 7 12 6" xfId="36523" xr:uid="{00000000-0005-0000-0000-000006470000}"/>
    <cellStyle name="Normal 7 13" xfId="1089" xr:uid="{00000000-0005-0000-0000-000007470000}"/>
    <cellStyle name="Normal 7 13 2" xfId="6871" xr:uid="{00000000-0005-0000-0000-000008470000}"/>
    <cellStyle name="Normal 7 13 2 2" xfId="15544" xr:uid="{00000000-0005-0000-0000-000009470000}"/>
    <cellStyle name="Normal 7 13 2 2 2" xfId="32897" xr:uid="{00000000-0005-0000-0000-00000A470000}"/>
    <cellStyle name="Normal 7 13 2 2 3" xfId="50243" xr:uid="{00000000-0005-0000-0000-00000B470000}"/>
    <cellStyle name="Normal 7 13 2 3" xfId="24224" xr:uid="{00000000-0005-0000-0000-00000C470000}"/>
    <cellStyle name="Normal 7 13 2 4" xfId="41570" xr:uid="{00000000-0005-0000-0000-00000D470000}"/>
    <cellStyle name="Normal 7 13 3" xfId="4715" xr:uid="{00000000-0005-0000-0000-00000E470000}"/>
    <cellStyle name="Normal 7 13 3 2" xfId="13388" xr:uid="{00000000-0005-0000-0000-00000F470000}"/>
    <cellStyle name="Normal 7 13 3 2 2" xfId="30741" xr:uid="{00000000-0005-0000-0000-000010470000}"/>
    <cellStyle name="Normal 7 13 3 2 3" xfId="48087" xr:uid="{00000000-0005-0000-0000-000011470000}"/>
    <cellStyle name="Normal 7 13 3 3" xfId="22068" xr:uid="{00000000-0005-0000-0000-000012470000}"/>
    <cellStyle name="Normal 7 13 3 4" xfId="39414" xr:uid="{00000000-0005-0000-0000-000013470000}"/>
    <cellStyle name="Normal 7 13 4" xfId="9762" xr:uid="{00000000-0005-0000-0000-000014470000}"/>
    <cellStyle name="Normal 7 13 4 2" xfId="27115" xr:uid="{00000000-0005-0000-0000-000015470000}"/>
    <cellStyle name="Normal 7 13 4 3" xfId="44461" xr:uid="{00000000-0005-0000-0000-000016470000}"/>
    <cellStyle name="Normal 7 13 5" xfId="18442" xr:uid="{00000000-0005-0000-0000-000017470000}"/>
    <cellStyle name="Normal 7 13 6" xfId="35788" xr:uid="{00000000-0005-0000-0000-000018470000}"/>
    <cellStyle name="Normal 7 14" xfId="5793" xr:uid="{00000000-0005-0000-0000-000019470000}"/>
    <cellStyle name="Normal 7 14 2" xfId="14466" xr:uid="{00000000-0005-0000-0000-00001A470000}"/>
    <cellStyle name="Normal 7 14 2 2" xfId="31819" xr:uid="{00000000-0005-0000-0000-00001B470000}"/>
    <cellStyle name="Normal 7 14 2 3" xfId="49165" xr:uid="{00000000-0005-0000-0000-00001C470000}"/>
    <cellStyle name="Normal 7 14 3" xfId="23146" xr:uid="{00000000-0005-0000-0000-00001D470000}"/>
    <cellStyle name="Normal 7 14 4" xfId="40492" xr:uid="{00000000-0005-0000-0000-00001E470000}"/>
    <cellStyle name="Normal 7 15" xfId="2902" xr:uid="{00000000-0005-0000-0000-00001F470000}"/>
    <cellStyle name="Normal 7 15 2" xfId="11575" xr:uid="{00000000-0005-0000-0000-000020470000}"/>
    <cellStyle name="Normal 7 15 2 2" xfId="28928" xr:uid="{00000000-0005-0000-0000-000021470000}"/>
    <cellStyle name="Normal 7 15 2 3" xfId="46274" xr:uid="{00000000-0005-0000-0000-000022470000}"/>
    <cellStyle name="Normal 7 15 3" xfId="20255" xr:uid="{00000000-0005-0000-0000-000023470000}"/>
    <cellStyle name="Normal 7 15 4" xfId="37601" xr:uid="{00000000-0005-0000-0000-000024470000}"/>
    <cellStyle name="Normal 7 16" xfId="8684" xr:uid="{00000000-0005-0000-0000-000025470000}"/>
    <cellStyle name="Normal 7 16 2" xfId="26037" xr:uid="{00000000-0005-0000-0000-000026470000}"/>
    <cellStyle name="Normal 7 16 3" xfId="43383" xr:uid="{00000000-0005-0000-0000-000027470000}"/>
    <cellStyle name="Normal 7 17" xfId="17358" xr:uid="{00000000-0005-0000-0000-000028470000}"/>
    <cellStyle name="Normal 7 18" xfId="17364" xr:uid="{00000000-0005-0000-0000-000029470000}"/>
    <cellStyle name="Normal 7 19" xfId="34710" xr:uid="{00000000-0005-0000-0000-00002A470000}"/>
    <cellStyle name="Normal 7 2" xfId="13" xr:uid="{00000000-0005-0000-0000-00002B470000}"/>
    <cellStyle name="Normal 7 2 10" xfId="357" xr:uid="{00000000-0005-0000-0000-00002C470000}"/>
    <cellStyle name="Normal 7 2 10 2" xfId="2170" xr:uid="{00000000-0005-0000-0000-00002D470000}"/>
    <cellStyle name="Normal 7 2 10 2 2" xfId="7952" xr:uid="{00000000-0005-0000-0000-00002E470000}"/>
    <cellStyle name="Normal 7 2 10 2 2 2" xfId="16625" xr:uid="{00000000-0005-0000-0000-00002F470000}"/>
    <cellStyle name="Normal 7 2 10 2 2 2 2" xfId="33978" xr:uid="{00000000-0005-0000-0000-000030470000}"/>
    <cellStyle name="Normal 7 2 10 2 2 2 3" xfId="51324" xr:uid="{00000000-0005-0000-0000-000031470000}"/>
    <cellStyle name="Normal 7 2 10 2 2 3" xfId="25305" xr:uid="{00000000-0005-0000-0000-000032470000}"/>
    <cellStyle name="Normal 7 2 10 2 2 4" xfId="42651" xr:uid="{00000000-0005-0000-0000-000033470000}"/>
    <cellStyle name="Normal 7 2 10 2 3" xfId="5453" xr:uid="{00000000-0005-0000-0000-000034470000}"/>
    <cellStyle name="Normal 7 2 10 2 3 2" xfId="14126" xr:uid="{00000000-0005-0000-0000-000035470000}"/>
    <cellStyle name="Normal 7 2 10 2 3 2 2" xfId="31479" xr:uid="{00000000-0005-0000-0000-000036470000}"/>
    <cellStyle name="Normal 7 2 10 2 3 2 3" xfId="48825" xr:uid="{00000000-0005-0000-0000-000037470000}"/>
    <cellStyle name="Normal 7 2 10 2 3 3" xfId="22806" xr:uid="{00000000-0005-0000-0000-000038470000}"/>
    <cellStyle name="Normal 7 2 10 2 3 4" xfId="40152" xr:uid="{00000000-0005-0000-0000-000039470000}"/>
    <cellStyle name="Normal 7 2 10 2 4" xfId="10843" xr:uid="{00000000-0005-0000-0000-00003A470000}"/>
    <cellStyle name="Normal 7 2 10 2 4 2" xfId="28196" xr:uid="{00000000-0005-0000-0000-00003B470000}"/>
    <cellStyle name="Normal 7 2 10 2 4 3" xfId="45542" xr:uid="{00000000-0005-0000-0000-00003C470000}"/>
    <cellStyle name="Normal 7 2 10 2 5" xfId="19523" xr:uid="{00000000-0005-0000-0000-00003D470000}"/>
    <cellStyle name="Normal 7 2 10 2 6" xfId="36869" xr:uid="{00000000-0005-0000-0000-00003E470000}"/>
    <cellStyle name="Normal 7 2 10 3" xfId="6139" xr:uid="{00000000-0005-0000-0000-00003F470000}"/>
    <cellStyle name="Normal 7 2 10 3 2" xfId="14812" xr:uid="{00000000-0005-0000-0000-000040470000}"/>
    <cellStyle name="Normal 7 2 10 3 2 2" xfId="32165" xr:uid="{00000000-0005-0000-0000-000041470000}"/>
    <cellStyle name="Normal 7 2 10 3 2 3" xfId="49511" xr:uid="{00000000-0005-0000-0000-000042470000}"/>
    <cellStyle name="Normal 7 2 10 3 3" xfId="23492" xr:uid="{00000000-0005-0000-0000-000043470000}"/>
    <cellStyle name="Normal 7 2 10 3 4" xfId="40838" xr:uid="{00000000-0005-0000-0000-000044470000}"/>
    <cellStyle name="Normal 7 2 10 4" xfId="3983" xr:uid="{00000000-0005-0000-0000-000045470000}"/>
    <cellStyle name="Normal 7 2 10 4 2" xfId="12656" xr:uid="{00000000-0005-0000-0000-000046470000}"/>
    <cellStyle name="Normal 7 2 10 4 2 2" xfId="30009" xr:uid="{00000000-0005-0000-0000-000047470000}"/>
    <cellStyle name="Normal 7 2 10 4 2 3" xfId="47355" xr:uid="{00000000-0005-0000-0000-000048470000}"/>
    <cellStyle name="Normal 7 2 10 4 3" xfId="21336" xr:uid="{00000000-0005-0000-0000-000049470000}"/>
    <cellStyle name="Normal 7 2 10 4 4" xfId="38682" xr:uid="{00000000-0005-0000-0000-00004A470000}"/>
    <cellStyle name="Normal 7 2 10 5" xfId="9030" xr:uid="{00000000-0005-0000-0000-00004B470000}"/>
    <cellStyle name="Normal 7 2 10 5 2" xfId="26383" xr:uid="{00000000-0005-0000-0000-00004C470000}"/>
    <cellStyle name="Normal 7 2 10 5 3" xfId="43729" xr:uid="{00000000-0005-0000-0000-00004D470000}"/>
    <cellStyle name="Normal 7 2 10 6" xfId="17710" xr:uid="{00000000-0005-0000-0000-00004E470000}"/>
    <cellStyle name="Normal 7 2 10 7" xfId="35056" xr:uid="{00000000-0005-0000-0000-00004F470000}"/>
    <cellStyle name="Normal 7 2 11" xfId="1827" xr:uid="{00000000-0005-0000-0000-000050470000}"/>
    <cellStyle name="Normal 7 2 11 2" xfId="7609" xr:uid="{00000000-0005-0000-0000-000051470000}"/>
    <cellStyle name="Normal 7 2 11 2 2" xfId="16282" xr:uid="{00000000-0005-0000-0000-000052470000}"/>
    <cellStyle name="Normal 7 2 11 2 2 2" xfId="33635" xr:uid="{00000000-0005-0000-0000-000053470000}"/>
    <cellStyle name="Normal 7 2 11 2 2 3" xfId="50981" xr:uid="{00000000-0005-0000-0000-000054470000}"/>
    <cellStyle name="Normal 7 2 11 2 3" xfId="24962" xr:uid="{00000000-0005-0000-0000-000055470000}"/>
    <cellStyle name="Normal 7 2 11 2 4" xfId="42308" xr:uid="{00000000-0005-0000-0000-000056470000}"/>
    <cellStyle name="Normal 7 2 11 3" xfId="3640" xr:uid="{00000000-0005-0000-0000-000057470000}"/>
    <cellStyle name="Normal 7 2 11 3 2" xfId="12313" xr:uid="{00000000-0005-0000-0000-000058470000}"/>
    <cellStyle name="Normal 7 2 11 3 2 2" xfId="29666" xr:uid="{00000000-0005-0000-0000-000059470000}"/>
    <cellStyle name="Normal 7 2 11 3 2 3" xfId="47012" xr:uid="{00000000-0005-0000-0000-00005A470000}"/>
    <cellStyle name="Normal 7 2 11 3 3" xfId="20993" xr:uid="{00000000-0005-0000-0000-00005B470000}"/>
    <cellStyle name="Normal 7 2 11 3 4" xfId="38339" xr:uid="{00000000-0005-0000-0000-00005C470000}"/>
    <cellStyle name="Normal 7 2 11 4" xfId="10500" xr:uid="{00000000-0005-0000-0000-00005D470000}"/>
    <cellStyle name="Normal 7 2 11 4 2" xfId="27853" xr:uid="{00000000-0005-0000-0000-00005E470000}"/>
    <cellStyle name="Normal 7 2 11 4 3" xfId="45199" xr:uid="{00000000-0005-0000-0000-00005F470000}"/>
    <cellStyle name="Normal 7 2 11 5" xfId="19180" xr:uid="{00000000-0005-0000-0000-000060470000}"/>
    <cellStyle name="Normal 7 2 11 6" xfId="36526" xr:uid="{00000000-0005-0000-0000-000061470000}"/>
    <cellStyle name="Normal 7 2 12" xfId="1092" xr:uid="{00000000-0005-0000-0000-000062470000}"/>
    <cellStyle name="Normal 7 2 12 2" xfId="6874" xr:uid="{00000000-0005-0000-0000-000063470000}"/>
    <cellStyle name="Normal 7 2 12 2 2" xfId="15547" xr:uid="{00000000-0005-0000-0000-000064470000}"/>
    <cellStyle name="Normal 7 2 12 2 2 2" xfId="32900" xr:uid="{00000000-0005-0000-0000-000065470000}"/>
    <cellStyle name="Normal 7 2 12 2 2 3" xfId="50246" xr:uid="{00000000-0005-0000-0000-000066470000}"/>
    <cellStyle name="Normal 7 2 12 2 3" xfId="24227" xr:uid="{00000000-0005-0000-0000-000067470000}"/>
    <cellStyle name="Normal 7 2 12 2 4" xfId="41573" xr:uid="{00000000-0005-0000-0000-000068470000}"/>
    <cellStyle name="Normal 7 2 12 3" xfId="4718" xr:uid="{00000000-0005-0000-0000-000069470000}"/>
    <cellStyle name="Normal 7 2 12 3 2" xfId="13391" xr:uid="{00000000-0005-0000-0000-00006A470000}"/>
    <cellStyle name="Normal 7 2 12 3 2 2" xfId="30744" xr:uid="{00000000-0005-0000-0000-00006B470000}"/>
    <cellStyle name="Normal 7 2 12 3 2 3" xfId="48090" xr:uid="{00000000-0005-0000-0000-00006C470000}"/>
    <cellStyle name="Normal 7 2 12 3 3" xfId="22071" xr:uid="{00000000-0005-0000-0000-00006D470000}"/>
    <cellStyle name="Normal 7 2 12 3 4" xfId="39417" xr:uid="{00000000-0005-0000-0000-00006E470000}"/>
    <cellStyle name="Normal 7 2 12 4" xfId="9765" xr:uid="{00000000-0005-0000-0000-00006F470000}"/>
    <cellStyle name="Normal 7 2 12 4 2" xfId="27118" xr:uid="{00000000-0005-0000-0000-000070470000}"/>
    <cellStyle name="Normal 7 2 12 4 3" xfId="44464" xr:uid="{00000000-0005-0000-0000-000071470000}"/>
    <cellStyle name="Normal 7 2 12 5" xfId="18445" xr:uid="{00000000-0005-0000-0000-000072470000}"/>
    <cellStyle name="Normal 7 2 12 6" xfId="35791" xr:uid="{00000000-0005-0000-0000-000073470000}"/>
    <cellStyle name="Normal 7 2 13" xfId="5796" xr:uid="{00000000-0005-0000-0000-000074470000}"/>
    <cellStyle name="Normal 7 2 13 2" xfId="14469" xr:uid="{00000000-0005-0000-0000-000075470000}"/>
    <cellStyle name="Normal 7 2 13 2 2" xfId="31822" xr:uid="{00000000-0005-0000-0000-000076470000}"/>
    <cellStyle name="Normal 7 2 13 2 3" xfId="49168" xr:uid="{00000000-0005-0000-0000-000077470000}"/>
    <cellStyle name="Normal 7 2 13 3" xfId="23149" xr:uid="{00000000-0005-0000-0000-000078470000}"/>
    <cellStyle name="Normal 7 2 13 4" xfId="40495" xr:uid="{00000000-0005-0000-0000-000079470000}"/>
    <cellStyle name="Normal 7 2 14" xfId="2905" xr:uid="{00000000-0005-0000-0000-00007A470000}"/>
    <cellStyle name="Normal 7 2 14 2" xfId="11578" xr:uid="{00000000-0005-0000-0000-00007B470000}"/>
    <cellStyle name="Normal 7 2 14 2 2" xfId="28931" xr:uid="{00000000-0005-0000-0000-00007C470000}"/>
    <cellStyle name="Normal 7 2 14 2 3" xfId="46277" xr:uid="{00000000-0005-0000-0000-00007D470000}"/>
    <cellStyle name="Normal 7 2 14 3" xfId="20258" xr:uid="{00000000-0005-0000-0000-00007E470000}"/>
    <cellStyle name="Normal 7 2 14 4" xfId="37604" xr:uid="{00000000-0005-0000-0000-00007F470000}"/>
    <cellStyle name="Normal 7 2 15" xfId="8687" xr:uid="{00000000-0005-0000-0000-000080470000}"/>
    <cellStyle name="Normal 7 2 15 2" xfId="26040" xr:uid="{00000000-0005-0000-0000-000081470000}"/>
    <cellStyle name="Normal 7 2 15 3" xfId="43386" xr:uid="{00000000-0005-0000-0000-000082470000}"/>
    <cellStyle name="Normal 7 2 16" xfId="17368" xr:uid="{00000000-0005-0000-0000-000083470000}"/>
    <cellStyle name="Normal 7 2 17" xfId="34713" xr:uid="{00000000-0005-0000-0000-000084470000}"/>
    <cellStyle name="Normal 7 2 2" xfId="16" xr:uid="{00000000-0005-0000-0000-000085470000}"/>
    <cellStyle name="Normal 7 2 2 10" xfId="1830" xr:uid="{00000000-0005-0000-0000-000086470000}"/>
    <cellStyle name="Normal 7 2 2 10 2" xfId="7612" xr:uid="{00000000-0005-0000-0000-000087470000}"/>
    <cellStyle name="Normal 7 2 2 10 2 2" xfId="16285" xr:uid="{00000000-0005-0000-0000-000088470000}"/>
    <cellStyle name="Normal 7 2 2 10 2 2 2" xfId="33638" xr:uid="{00000000-0005-0000-0000-000089470000}"/>
    <cellStyle name="Normal 7 2 2 10 2 2 3" xfId="50984" xr:uid="{00000000-0005-0000-0000-00008A470000}"/>
    <cellStyle name="Normal 7 2 2 10 2 3" xfId="24965" xr:uid="{00000000-0005-0000-0000-00008B470000}"/>
    <cellStyle name="Normal 7 2 2 10 2 4" xfId="42311" xr:uid="{00000000-0005-0000-0000-00008C470000}"/>
    <cellStyle name="Normal 7 2 2 10 3" xfId="3643" xr:uid="{00000000-0005-0000-0000-00008D470000}"/>
    <cellStyle name="Normal 7 2 2 10 3 2" xfId="12316" xr:uid="{00000000-0005-0000-0000-00008E470000}"/>
    <cellStyle name="Normal 7 2 2 10 3 2 2" xfId="29669" xr:uid="{00000000-0005-0000-0000-00008F470000}"/>
    <cellStyle name="Normal 7 2 2 10 3 2 3" xfId="47015" xr:uid="{00000000-0005-0000-0000-000090470000}"/>
    <cellStyle name="Normal 7 2 2 10 3 3" xfId="20996" xr:uid="{00000000-0005-0000-0000-000091470000}"/>
    <cellStyle name="Normal 7 2 2 10 3 4" xfId="38342" xr:uid="{00000000-0005-0000-0000-000092470000}"/>
    <cellStyle name="Normal 7 2 2 10 4" xfId="10503" xr:uid="{00000000-0005-0000-0000-000093470000}"/>
    <cellStyle name="Normal 7 2 2 10 4 2" xfId="27856" xr:uid="{00000000-0005-0000-0000-000094470000}"/>
    <cellStyle name="Normal 7 2 2 10 4 3" xfId="45202" xr:uid="{00000000-0005-0000-0000-000095470000}"/>
    <cellStyle name="Normal 7 2 2 10 5" xfId="19183" xr:uid="{00000000-0005-0000-0000-000096470000}"/>
    <cellStyle name="Normal 7 2 2 10 6" xfId="36529" xr:uid="{00000000-0005-0000-0000-000097470000}"/>
    <cellStyle name="Normal 7 2 2 11" xfId="1095" xr:uid="{00000000-0005-0000-0000-000098470000}"/>
    <cellStyle name="Normal 7 2 2 11 2" xfId="6877" xr:uid="{00000000-0005-0000-0000-000099470000}"/>
    <cellStyle name="Normal 7 2 2 11 2 2" xfId="15550" xr:uid="{00000000-0005-0000-0000-00009A470000}"/>
    <cellStyle name="Normal 7 2 2 11 2 2 2" xfId="32903" xr:uid="{00000000-0005-0000-0000-00009B470000}"/>
    <cellStyle name="Normal 7 2 2 11 2 2 3" xfId="50249" xr:uid="{00000000-0005-0000-0000-00009C470000}"/>
    <cellStyle name="Normal 7 2 2 11 2 3" xfId="24230" xr:uid="{00000000-0005-0000-0000-00009D470000}"/>
    <cellStyle name="Normal 7 2 2 11 2 4" xfId="41576" xr:uid="{00000000-0005-0000-0000-00009E470000}"/>
    <cellStyle name="Normal 7 2 2 11 3" xfId="4721" xr:uid="{00000000-0005-0000-0000-00009F470000}"/>
    <cellStyle name="Normal 7 2 2 11 3 2" xfId="13394" xr:uid="{00000000-0005-0000-0000-0000A0470000}"/>
    <cellStyle name="Normal 7 2 2 11 3 2 2" xfId="30747" xr:uid="{00000000-0005-0000-0000-0000A1470000}"/>
    <cellStyle name="Normal 7 2 2 11 3 2 3" xfId="48093" xr:uid="{00000000-0005-0000-0000-0000A2470000}"/>
    <cellStyle name="Normal 7 2 2 11 3 3" xfId="22074" xr:uid="{00000000-0005-0000-0000-0000A3470000}"/>
    <cellStyle name="Normal 7 2 2 11 3 4" xfId="39420" xr:uid="{00000000-0005-0000-0000-0000A4470000}"/>
    <cellStyle name="Normal 7 2 2 11 4" xfId="9768" xr:uid="{00000000-0005-0000-0000-0000A5470000}"/>
    <cellStyle name="Normal 7 2 2 11 4 2" xfId="27121" xr:uid="{00000000-0005-0000-0000-0000A6470000}"/>
    <cellStyle name="Normal 7 2 2 11 4 3" xfId="44467" xr:uid="{00000000-0005-0000-0000-0000A7470000}"/>
    <cellStyle name="Normal 7 2 2 11 5" xfId="18448" xr:uid="{00000000-0005-0000-0000-0000A8470000}"/>
    <cellStyle name="Normal 7 2 2 11 6" xfId="35794" xr:uid="{00000000-0005-0000-0000-0000A9470000}"/>
    <cellStyle name="Normal 7 2 2 12" xfId="5799" xr:uid="{00000000-0005-0000-0000-0000AA470000}"/>
    <cellStyle name="Normal 7 2 2 12 2" xfId="14472" xr:uid="{00000000-0005-0000-0000-0000AB470000}"/>
    <cellStyle name="Normal 7 2 2 12 2 2" xfId="31825" xr:uid="{00000000-0005-0000-0000-0000AC470000}"/>
    <cellStyle name="Normal 7 2 2 12 2 3" xfId="49171" xr:uid="{00000000-0005-0000-0000-0000AD470000}"/>
    <cellStyle name="Normal 7 2 2 12 3" xfId="23152" xr:uid="{00000000-0005-0000-0000-0000AE470000}"/>
    <cellStyle name="Normal 7 2 2 12 4" xfId="40498" xr:uid="{00000000-0005-0000-0000-0000AF470000}"/>
    <cellStyle name="Normal 7 2 2 13" xfId="2908" xr:uid="{00000000-0005-0000-0000-0000B0470000}"/>
    <cellStyle name="Normal 7 2 2 13 2" xfId="11581" xr:uid="{00000000-0005-0000-0000-0000B1470000}"/>
    <cellStyle name="Normal 7 2 2 13 2 2" xfId="28934" xr:uid="{00000000-0005-0000-0000-0000B2470000}"/>
    <cellStyle name="Normal 7 2 2 13 2 3" xfId="46280" xr:uid="{00000000-0005-0000-0000-0000B3470000}"/>
    <cellStyle name="Normal 7 2 2 13 3" xfId="20261" xr:uid="{00000000-0005-0000-0000-0000B4470000}"/>
    <cellStyle name="Normal 7 2 2 13 4" xfId="37607" xr:uid="{00000000-0005-0000-0000-0000B5470000}"/>
    <cellStyle name="Normal 7 2 2 14" xfId="8690" xr:uid="{00000000-0005-0000-0000-0000B6470000}"/>
    <cellStyle name="Normal 7 2 2 14 2" xfId="26043" xr:uid="{00000000-0005-0000-0000-0000B7470000}"/>
    <cellStyle name="Normal 7 2 2 14 3" xfId="43389" xr:uid="{00000000-0005-0000-0000-0000B8470000}"/>
    <cellStyle name="Normal 7 2 2 15" xfId="17371" xr:uid="{00000000-0005-0000-0000-0000B9470000}"/>
    <cellStyle name="Normal 7 2 2 16" xfId="34716" xr:uid="{00000000-0005-0000-0000-0000BA470000}"/>
    <cellStyle name="Normal 7 2 2 2" xfId="28" xr:uid="{00000000-0005-0000-0000-0000BB470000}"/>
    <cellStyle name="Normal 7 2 2 2 10" xfId="1107" xr:uid="{00000000-0005-0000-0000-0000BC470000}"/>
    <cellStyle name="Normal 7 2 2 2 10 2" xfId="6889" xr:uid="{00000000-0005-0000-0000-0000BD470000}"/>
    <cellStyle name="Normal 7 2 2 2 10 2 2" xfId="15562" xr:uid="{00000000-0005-0000-0000-0000BE470000}"/>
    <cellStyle name="Normal 7 2 2 2 10 2 2 2" xfId="32915" xr:uid="{00000000-0005-0000-0000-0000BF470000}"/>
    <cellStyle name="Normal 7 2 2 2 10 2 2 3" xfId="50261" xr:uid="{00000000-0005-0000-0000-0000C0470000}"/>
    <cellStyle name="Normal 7 2 2 2 10 2 3" xfId="24242" xr:uid="{00000000-0005-0000-0000-0000C1470000}"/>
    <cellStyle name="Normal 7 2 2 2 10 2 4" xfId="41588" xr:uid="{00000000-0005-0000-0000-0000C2470000}"/>
    <cellStyle name="Normal 7 2 2 2 10 3" xfId="4733" xr:uid="{00000000-0005-0000-0000-0000C3470000}"/>
    <cellStyle name="Normal 7 2 2 2 10 3 2" xfId="13406" xr:uid="{00000000-0005-0000-0000-0000C4470000}"/>
    <cellStyle name="Normal 7 2 2 2 10 3 2 2" xfId="30759" xr:uid="{00000000-0005-0000-0000-0000C5470000}"/>
    <cellStyle name="Normal 7 2 2 2 10 3 2 3" xfId="48105" xr:uid="{00000000-0005-0000-0000-0000C6470000}"/>
    <cellStyle name="Normal 7 2 2 2 10 3 3" xfId="22086" xr:uid="{00000000-0005-0000-0000-0000C7470000}"/>
    <cellStyle name="Normal 7 2 2 2 10 3 4" xfId="39432" xr:uid="{00000000-0005-0000-0000-0000C8470000}"/>
    <cellStyle name="Normal 7 2 2 2 10 4" xfId="9780" xr:uid="{00000000-0005-0000-0000-0000C9470000}"/>
    <cellStyle name="Normal 7 2 2 2 10 4 2" xfId="27133" xr:uid="{00000000-0005-0000-0000-0000CA470000}"/>
    <cellStyle name="Normal 7 2 2 2 10 4 3" xfId="44479" xr:uid="{00000000-0005-0000-0000-0000CB470000}"/>
    <cellStyle name="Normal 7 2 2 2 10 5" xfId="18460" xr:uid="{00000000-0005-0000-0000-0000CC470000}"/>
    <cellStyle name="Normal 7 2 2 2 10 6" xfId="35806" xr:uid="{00000000-0005-0000-0000-0000CD470000}"/>
    <cellStyle name="Normal 7 2 2 2 11" xfId="5811" xr:uid="{00000000-0005-0000-0000-0000CE470000}"/>
    <cellStyle name="Normal 7 2 2 2 11 2" xfId="14484" xr:uid="{00000000-0005-0000-0000-0000CF470000}"/>
    <cellStyle name="Normal 7 2 2 2 11 2 2" xfId="31837" xr:uid="{00000000-0005-0000-0000-0000D0470000}"/>
    <cellStyle name="Normal 7 2 2 2 11 2 3" xfId="49183" xr:uid="{00000000-0005-0000-0000-0000D1470000}"/>
    <cellStyle name="Normal 7 2 2 2 11 3" xfId="23164" xr:uid="{00000000-0005-0000-0000-0000D2470000}"/>
    <cellStyle name="Normal 7 2 2 2 11 4" xfId="40510" xr:uid="{00000000-0005-0000-0000-0000D3470000}"/>
    <cellStyle name="Normal 7 2 2 2 12" xfId="2920" xr:uid="{00000000-0005-0000-0000-0000D4470000}"/>
    <cellStyle name="Normal 7 2 2 2 12 2" xfId="11593" xr:uid="{00000000-0005-0000-0000-0000D5470000}"/>
    <cellStyle name="Normal 7 2 2 2 12 2 2" xfId="28946" xr:uid="{00000000-0005-0000-0000-0000D6470000}"/>
    <cellStyle name="Normal 7 2 2 2 12 2 3" xfId="46292" xr:uid="{00000000-0005-0000-0000-0000D7470000}"/>
    <cellStyle name="Normal 7 2 2 2 12 3" xfId="20273" xr:uid="{00000000-0005-0000-0000-0000D8470000}"/>
    <cellStyle name="Normal 7 2 2 2 12 4" xfId="37619" xr:uid="{00000000-0005-0000-0000-0000D9470000}"/>
    <cellStyle name="Normal 7 2 2 2 13" xfId="8702" xr:uid="{00000000-0005-0000-0000-0000DA470000}"/>
    <cellStyle name="Normal 7 2 2 2 13 2" xfId="26055" xr:uid="{00000000-0005-0000-0000-0000DB470000}"/>
    <cellStyle name="Normal 7 2 2 2 13 3" xfId="43401" xr:uid="{00000000-0005-0000-0000-0000DC470000}"/>
    <cellStyle name="Normal 7 2 2 2 14" xfId="17383" xr:uid="{00000000-0005-0000-0000-0000DD470000}"/>
    <cellStyle name="Normal 7 2 2 2 15" xfId="34728" xr:uid="{00000000-0005-0000-0000-0000DE470000}"/>
    <cellStyle name="Normal 7 2 2 2 2" xfId="45" xr:uid="{00000000-0005-0000-0000-0000DF470000}"/>
    <cellStyle name="Normal 7 2 2 2 2 10" xfId="5827" xr:uid="{00000000-0005-0000-0000-0000E0470000}"/>
    <cellStyle name="Normal 7 2 2 2 2 10 2" xfId="14500" xr:uid="{00000000-0005-0000-0000-0000E1470000}"/>
    <cellStyle name="Normal 7 2 2 2 2 10 2 2" xfId="31853" xr:uid="{00000000-0005-0000-0000-0000E2470000}"/>
    <cellStyle name="Normal 7 2 2 2 2 10 2 3" xfId="49199" xr:uid="{00000000-0005-0000-0000-0000E3470000}"/>
    <cellStyle name="Normal 7 2 2 2 2 10 3" xfId="23180" xr:uid="{00000000-0005-0000-0000-0000E4470000}"/>
    <cellStyle name="Normal 7 2 2 2 2 10 4" xfId="40526" xr:uid="{00000000-0005-0000-0000-0000E5470000}"/>
    <cellStyle name="Normal 7 2 2 2 2 11" xfId="2936" xr:uid="{00000000-0005-0000-0000-0000E6470000}"/>
    <cellStyle name="Normal 7 2 2 2 2 11 2" xfId="11609" xr:uid="{00000000-0005-0000-0000-0000E7470000}"/>
    <cellStyle name="Normal 7 2 2 2 2 11 2 2" xfId="28962" xr:uid="{00000000-0005-0000-0000-0000E8470000}"/>
    <cellStyle name="Normal 7 2 2 2 2 11 2 3" xfId="46308" xr:uid="{00000000-0005-0000-0000-0000E9470000}"/>
    <cellStyle name="Normal 7 2 2 2 2 11 3" xfId="20289" xr:uid="{00000000-0005-0000-0000-0000EA470000}"/>
    <cellStyle name="Normal 7 2 2 2 2 11 4" xfId="37635" xr:uid="{00000000-0005-0000-0000-0000EB470000}"/>
    <cellStyle name="Normal 7 2 2 2 2 12" xfId="8718" xr:uid="{00000000-0005-0000-0000-0000EC470000}"/>
    <cellStyle name="Normal 7 2 2 2 2 12 2" xfId="26071" xr:uid="{00000000-0005-0000-0000-0000ED470000}"/>
    <cellStyle name="Normal 7 2 2 2 2 12 3" xfId="43417" xr:uid="{00000000-0005-0000-0000-0000EE470000}"/>
    <cellStyle name="Normal 7 2 2 2 2 13" xfId="17398" xr:uid="{00000000-0005-0000-0000-0000EF470000}"/>
    <cellStyle name="Normal 7 2 2 2 2 14" xfId="34744" xr:uid="{00000000-0005-0000-0000-0000F0470000}"/>
    <cellStyle name="Normal 7 2 2 2 2 2" xfId="94" xr:uid="{00000000-0005-0000-0000-0000F1470000}"/>
    <cellStyle name="Normal 7 2 2 2 2 2 10" xfId="8767" xr:uid="{00000000-0005-0000-0000-0000F2470000}"/>
    <cellStyle name="Normal 7 2 2 2 2 2 10 2" xfId="26120" xr:uid="{00000000-0005-0000-0000-0000F3470000}"/>
    <cellStyle name="Normal 7 2 2 2 2 2 10 3" xfId="43466" xr:uid="{00000000-0005-0000-0000-0000F4470000}"/>
    <cellStyle name="Normal 7 2 2 2 2 2 11" xfId="17447" xr:uid="{00000000-0005-0000-0000-0000F5470000}"/>
    <cellStyle name="Normal 7 2 2 2 2 2 12" xfId="34793" xr:uid="{00000000-0005-0000-0000-0000F6470000}"/>
    <cellStyle name="Normal 7 2 2 2 2 2 2" xfId="339" xr:uid="{00000000-0005-0000-0000-0000F7470000}"/>
    <cellStyle name="Normal 7 2 2 2 2 2 2 10" xfId="35038" xr:uid="{00000000-0005-0000-0000-0000F8470000}"/>
    <cellStyle name="Normal 7 2 2 2 2 2 2 2" xfId="1074" xr:uid="{00000000-0005-0000-0000-0000F9470000}"/>
    <cellStyle name="Normal 7 2 2 2 2 2 2 2 2" xfId="2887" xr:uid="{00000000-0005-0000-0000-0000FA470000}"/>
    <cellStyle name="Normal 7 2 2 2 2 2 2 2 2 2" xfId="8669" xr:uid="{00000000-0005-0000-0000-0000FB470000}"/>
    <cellStyle name="Normal 7 2 2 2 2 2 2 2 2 2 2" xfId="17342" xr:uid="{00000000-0005-0000-0000-0000FC470000}"/>
    <cellStyle name="Normal 7 2 2 2 2 2 2 2 2 2 2 2" xfId="34695" xr:uid="{00000000-0005-0000-0000-0000FD470000}"/>
    <cellStyle name="Normal 7 2 2 2 2 2 2 2 2 2 2 3" xfId="52041" xr:uid="{00000000-0005-0000-0000-0000FE470000}"/>
    <cellStyle name="Normal 7 2 2 2 2 2 2 2 2 2 3" xfId="26022" xr:uid="{00000000-0005-0000-0000-0000FF470000}"/>
    <cellStyle name="Normal 7 2 2 2 2 2 2 2 2 2 4" xfId="43368" xr:uid="{00000000-0005-0000-0000-000000480000}"/>
    <cellStyle name="Normal 7 2 2 2 2 2 2 2 2 3" xfId="4700" xr:uid="{00000000-0005-0000-0000-000001480000}"/>
    <cellStyle name="Normal 7 2 2 2 2 2 2 2 2 3 2" xfId="13373" xr:uid="{00000000-0005-0000-0000-000002480000}"/>
    <cellStyle name="Normal 7 2 2 2 2 2 2 2 2 3 2 2" xfId="30726" xr:uid="{00000000-0005-0000-0000-000003480000}"/>
    <cellStyle name="Normal 7 2 2 2 2 2 2 2 2 3 2 3" xfId="48072" xr:uid="{00000000-0005-0000-0000-000004480000}"/>
    <cellStyle name="Normal 7 2 2 2 2 2 2 2 2 3 3" xfId="22053" xr:uid="{00000000-0005-0000-0000-000005480000}"/>
    <cellStyle name="Normal 7 2 2 2 2 2 2 2 2 3 4" xfId="39399" xr:uid="{00000000-0005-0000-0000-000006480000}"/>
    <cellStyle name="Normal 7 2 2 2 2 2 2 2 2 4" xfId="11560" xr:uid="{00000000-0005-0000-0000-000007480000}"/>
    <cellStyle name="Normal 7 2 2 2 2 2 2 2 2 4 2" xfId="28913" xr:uid="{00000000-0005-0000-0000-000008480000}"/>
    <cellStyle name="Normal 7 2 2 2 2 2 2 2 2 4 3" xfId="46259" xr:uid="{00000000-0005-0000-0000-000009480000}"/>
    <cellStyle name="Normal 7 2 2 2 2 2 2 2 2 5" xfId="20240" xr:uid="{00000000-0005-0000-0000-00000A480000}"/>
    <cellStyle name="Normal 7 2 2 2 2 2 2 2 2 6" xfId="37586" xr:uid="{00000000-0005-0000-0000-00000B480000}"/>
    <cellStyle name="Normal 7 2 2 2 2 2 2 2 3" xfId="1809" xr:uid="{00000000-0005-0000-0000-00000C480000}"/>
    <cellStyle name="Normal 7 2 2 2 2 2 2 2 3 2" xfId="7591" xr:uid="{00000000-0005-0000-0000-00000D480000}"/>
    <cellStyle name="Normal 7 2 2 2 2 2 2 2 3 2 2" xfId="16264" xr:uid="{00000000-0005-0000-0000-00000E480000}"/>
    <cellStyle name="Normal 7 2 2 2 2 2 2 2 3 2 2 2" xfId="33617" xr:uid="{00000000-0005-0000-0000-00000F480000}"/>
    <cellStyle name="Normal 7 2 2 2 2 2 2 2 3 2 2 3" xfId="50963" xr:uid="{00000000-0005-0000-0000-000010480000}"/>
    <cellStyle name="Normal 7 2 2 2 2 2 2 2 3 2 3" xfId="24944" xr:uid="{00000000-0005-0000-0000-000011480000}"/>
    <cellStyle name="Normal 7 2 2 2 2 2 2 2 3 2 4" xfId="42290" xr:uid="{00000000-0005-0000-0000-000012480000}"/>
    <cellStyle name="Normal 7 2 2 2 2 2 2 2 3 3" xfId="5435" xr:uid="{00000000-0005-0000-0000-000013480000}"/>
    <cellStyle name="Normal 7 2 2 2 2 2 2 2 3 3 2" xfId="14108" xr:uid="{00000000-0005-0000-0000-000014480000}"/>
    <cellStyle name="Normal 7 2 2 2 2 2 2 2 3 3 2 2" xfId="31461" xr:uid="{00000000-0005-0000-0000-000015480000}"/>
    <cellStyle name="Normal 7 2 2 2 2 2 2 2 3 3 2 3" xfId="48807" xr:uid="{00000000-0005-0000-0000-000016480000}"/>
    <cellStyle name="Normal 7 2 2 2 2 2 2 2 3 3 3" xfId="22788" xr:uid="{00000000-0005-0000-0000-000017480000}"/>
    <cellStyle name="Normal 7 2 2 2 2 2 2 2 3 3 4" xfId="40134" xr:uid="{00000000-0005-0000-0000-000018480000}"/>
    <cellStyle name="Normal 7 2 2 2 2 2 2 2 3 4" xfId="10482" xr:uid="{00000000-0005-0000-0000-000019480000}"/>
    <cellStyle name="Normal 7 2 2 2 2 2 2 2 3 4 2" xfId="27835" xr:uid="{00000000-0005-0000-0000-00001A480000}"/>
    <cellStyle name="Normal 7 2 2 2 2 2 2 2 3 4 3" xfId="45181" xr:uid="{00000000-0005-0000-0000-00001B480000}"/>
    <cellStyle name="Normal 7 2 2 2 2 2 2 2 3 5" xfId="19162" xr:uid="{00000000-0005-0000-0000-00001C480000}"/>
    <cellStyle name="Normal 7 2 2 2 2 2 2 2 3 6" xfId="36508" xr:uid="{00000000-0005-0000-0000-00001D480000}"/>
    <cellStyle name="Normal 7 2 2 2 2 2 2 2 4" xfId="6856" xr:uid="{00000000-0005-0000-0000-00001E480000}"/>
    <cellStyle name="Normal 7 2 2 2 2 2 2 2 4 2" xfId="15529" xr:uid="{00000000-0005-0000-0000-00001F480000}"/>
    <cellStyle name="Normal 7 2 2 2 2 2 2 2 4 2 2" xfId="32882" xr:uid="{00000000-0005-0000-0000-000020480000}"/>
    <cellStyle name="Normal 7 2 2 2 2 2 2 2 4 2 3" xfId="50228" xr:uid="{00000000-0005-0000-0000-000021480000}"/>
    <cellStyle name="Normal 7 2 2 2 2 2 2 2 4 3" xfId="24209" xr:uid="{00000000-0005-0000-0000-000022480000}"/>
    <cellStyle name="Normal 7 2 2 2 2 2 2 2 4 4" xfId="41555" xr:uid="{00000000-0005-0000-0000-000023480000}"/>
    <cellStyle name="Normal 7 2 2 2 2 2 2 2 5" xfId="3622" xr:uid="{00000000-0005-0000-0000-000024480000}"/>
    <cellStyle name="Normal 7 2 2 2 2 2 2 2 5 2" xfId="12295" xr:uid="{00000000-0005-0000-0000-000025480000}"/>
    <cellStyle name="Normal 7 2 2 2 2 2 2 2 5 2 2" xfId="29648" xr:uid="{00000000-0005-0000-0000-000026480000}"/>
    <cellStyle name="Normal 7 2 2 2 2 2 2 2 5 2 3" xfId="46994" xr:uid="{00000000-0005-0000-0000-000027480000}"/>
    <cellStyle name="Normal 7 2 2 2 2 2 2 2 5 3" xfId="20975" xr:uid="{00000000-0005-0000-0000-000028480000}"/>
    <cellStyle name="Normal 7 2 2 2 2 2 2 2 5 4" xfId="38321" xr:uid="{00000000-0005-0000-0000-000029480000}"/>
    <cellStyle name="Normal 7 2 2 2 2 2 2 2 6" xfId="9747" xr:uid="{00000000-0005-0000-0000-00002A480000}"/>
    <cellStyle name="Normal 7 2 2 2 2 2 2 2 6 2" xfId="27100" xr:uid="{00000000-0005-0000-0000-00002B480000}"/>
    <cellStyle name="Normal 7 2 2 2 2 2 2 2 6 3" xfId="44446" xr:uid="{00000000-0005-0000-0000-00002C480000}"/>
    <cellStyle name="Normal 7 2 2 2 2 2 2 2 7" xfId="18427" xr:uid="{00000000-0005-0000-0000-00002D480000}"/>
    <cellStyle name="Normal 7 2 2 2 2 2 2 2 8" xfId="35773" xr:uid="{00000000-0005-0000-0000-00002E480000}"/>
    <cellStyle name="Normal 7 2 2 2 2 2 2 3" xfId="584" xr:uid="{00000000-0005-0000-0000-00002F480000}"/>
    <cellStyle name="Normal 7 2 2 2 2 2 2 3 2" xfId="2397" xr:uid="{00000000-0005-0000-0000-000030480000}"/>
    <cellStyle name="Normal 7 2 2 2 2 2 2 3 2 2" xfId="8179" xr:uid="{00000000-0005-0000-0000-000031480000}"/>
    <cellStyle name="Normal 7 2 2 2 2 2 2 3 2 2 2" xfId="16852" xr:uid="{00000000-0005-0000-0000-000032480000}"/>
    <cellStyle name="Normal 7 2 2 2 2 2 2 3 2 2 2 2" xfId="34205" xr:uid="{00000000-0005-0000-0000-000033480000}"/>
    <cellStyle name="Normal 7 2 2 2 2 2 2 3 2 2 2 3" xfId="51551" xr:uid="{00000000-0005-0000-0000-000034480000}"/>
    <cellStyle name="Normal 7 2 2 2 2 2 2 3 2 2 3" xfId="25532" xr:uid="{00000000-0005-0000-0000-000035480000}"/>
    <cellStyle name="Normal 7 2 2 2 2 2 2 3 2 2 4" xfId="42878" xr:uid="{00000000-0005-0000-0000-000036480000}"/>
    <cellStyle name="Normal 7 2 2 2 2 2 2 3 2 3" xfId="5680" xr:uid="{00000000-0005-0000-0000-000037480000}"/>
    <cellStyle name="Normal 7 2 2 2 2 2 2 3 2 3 2" xfId="14353" xr:uid="{00000000-0005-0000-0000-000038480000}"/>
    <cellStyle name="Normal 7 2 2 2 2 2 2 3 2 3 2 2" xfId="31706" xr:uid="{00000000-0005-0000-0000-000039480000}"/>
    <cellStyle name="Normal 7 2 2 2 2 2 2 3 2 3 2 3" xfId="49052" xr:uid="{00000000-0005-0000-0000-00003A480000}"/>
    <cellStyle name="Normal 7 2 2 2 2 2 2 3 2 3 3" xfId="23033" xr:uid="{00000000-0005-0000-0000-00003B480000}"/>
    <cellStyle name="Normal 7 2 2 2 2 2 2 3 2 3 4" xfId="40379" xr:uid="{00000000-0005-0000-0000-00003C480000}"/>
    <cellStyle name="Normal 7 2 2 2 2 2 2 3 2 4" xfId="11070" xr:uid="{00000000-0005-0000-0000-00003D480000}"/>
    <cellStyle name="Normal 7 2 2 2 2 2 2 3 2 4 2" xfId="28423" xr:uid="{00000000-0005-0000-0000-00003E480000}"/>
    <cellStyle name="Normal 7 2 2 2 2 2 2 3 2 4 3" xfId="45769" xr:uid="{00000000-0005-0000-0000-00003F480000}"/>
    <cellStyle name="Normal 7 2 2 2 2 2 2 3 2 5" xfId="19750" xr:uid="{00000000-0005-0000-0000-000040480000}"/>
    <cellStyle name="Normal 7 2 2 2 2 2 2 3 2 6" xfId="37096" xr:uid="{00000000-0005-0000-0000-000041480000}"/>
    <cellStyle name="Normal 7 2 2 2 2 2 2 3 3" xfId="6366" xr:uid="{00000000-0005-0000-0000-000042480000}"/>
    <cellStyle name="Normal 7 2 2 2 2 2 2 3 3 2" xfId="15039" xr:uid="{00000000-0005-0000-0000-000043480000}"/>
    <cellStyle name="Normal 7 2 2 2 2 2 2 3 3 2 2" xfId="32392" xr:uid="{00000000-0005-0000-0000-000044480000}"/>
    <cellStyle name="Normal 7 2 2 2 2 2 2 3 3 2 3" xfId="49738" xr:uid="{00000000-0005-0000-0000-000045480000}"/>
    <cellStyle name="Normal 7 2 2 2 2 2 2 3 3 3" xfId="23719" xr:uid="{00000000-0005-0000-0000-000046480000}"/>
    <cellStyle name="Normal 7 2 2 2 2 2 2 3 3 4" xfId="41065" xr:uid="{00000000-0005-0000-0000-000047480000}"/>
    <cellStyle name="Normal 7 2 2 2 2 2 2 3 4" xfId="4210" xr:uid="{00000000-0005-0000-0000-000048480000}"/>
    <cellStyle name="Normal 7 2 2 2 2 2 2 3 4 2" xfId="12883" xr:uid="{00000000-0005-0000-0000-000049480000}"/>
    <cellStyle name="Normal 7 2 2 2 2 2 2 3 4 2 2" xfId="30236" xr:uid="{00000000-0005-0000-0000-00004A480000}"/>
    <cellStyle name="Normal 7 2 2 2 2 2 2 3 4 2 3" xfId="47582" xr:uid="{00000000-0005-0000-0000-00004B480000}"/>
    <cellStyle name="Normal 7 2 2 2 2 2 2 3 4 3" xfId="21563" xr:uid="{00000000-0005-0000-0000-00004C480000}"/>
    <cellStyle name="Normal 7 2 2 2 2 2 2 3 4 4" xfId="38909" xr:uid="{00000000-0005-0000-0000-00004D480000}"/>
    <cellStyle name="Normal 7 2 2 2 2 2 2 3 5" xfId="9257" xr:uid="{00000000-0005-0000-0000-00004E480000}"/>
    <cellStyle name="Normal 7 2 2 2 2 2 2 3 5 2" xfId="26610" xr:uid="{00000000-0005-0000-0000-00004F480000}"/>
    <cellStyle name="Normal 7 2 2 2 2 2 2 3 5 3" xfId="43956" xr:uid="{00000000-0005-0000-0000-000050480000}"/>
    <cellStyle name="Normal 7 2 2 2 2 2 2 3 6" xfId="17937" xr:uid="{00000000-0005-0000-0000-000051480000}"/>
    <cellStyle name="Normal 7 2 2 2 2 2 2 3 7" xfId="35283" xr:uid="{00000000-0005-0000-0000-000052480000}"/>
    <cellStyle name="Normal 7 2 2 2 2 2 2 4" xfId="2152" xr:uid="{00000000-0005-0000-0000-000053480000}"/>
    <cellStyle name="Normal 7 2 2 2 2 2 2 4 2" xfId="7934" xr:uid="{00000000-0005-0000-0000-000054480000}"/>
    <cellStyle name="Normal 7 2 2 2 2 2 2 4 2 2" xfId="16607" xr:uid="{00000000-0005-0000-0000-000055480000}"/>
    <cellStyle name="Normal 7 2 2 2 2 2 2 4 2 2 2" xfId="33960" xr:uid="{00000000-0005-0000-0000-000056480000}"/>
    <cellStyle name="Normal 7 2 2 2 2 2 2 4 2 2 3" xfId="51306" xr:uid="{00000000-0005-0000-0000-000057480000}"/>
    <cellStyle name="Normal 7 2 2 2 2 2 2 4 2 3" xfId="25287" xr:uid="{00000000-0005-0000-0000-000058480000}"/>
    <cellStyle name="Normal 7 2 2 2 2 2 2 4 2 4" xfId="42633" xr:uid="{00000000-0005-0000-0000-000059480000}"/>
    <cellStyle name="Normal 7 2 2 2 2 2 2 4 3" xfId="3965" xr:uid="{00000000-0005-0000-0000-00005A480000}"/>
    <cellStyle name="Normal 7 2 2 2 2 2 2 4 3 2" xfId="12638" xr:uid="{00000000-0005-0000-0000-00005B480000}"/>
    <cellStyle name="Normal 7 2 2 2 2 2 2 4 3 2 2" xfId="29991" xr:uid="{00000000-0005-0000-0000-00005C480000}"/>
    <cellStyle name="Normal 7 2 2 2 2 2 2 4 3 2 3" xfId="47337" xr:uid="{00000000-0005-0000-0000-00005D480000}"/>
    <cellStyle name="Normal 7 2 2 2 2 2 2 4 3 3" xfId="21318" xr:uid="{00000000-0005-0000-0000-00005E480000}"/>
    <cellStyle name="Normal 7 2 2 2 2 2 2 4 3 4" xfId="38664" xr:uid="{00000000-0005-0000-0000-00005F480000}"/>
    <cellStyle name="Normal 7 2 2 2 2 2 2 4 4" xfId="10825" xr:uid="{00000000-0005-0000-0000-000060480000}"/>
    <cellStyle name="Normal 7 2 2 2 2 2 2 4 4 2" xfId="28178" xr:uid="{00000000-0005-0000-0000-000061480000}"/>
    <cellStyle name="Normal 7 2 2 2 2 2 2 4 4 3" xfId="45524" xr:uid="{00000000-0005-0000-0000-000062480000}"/>
    <cellStyle name="Normal 7 2 2 2 2 2 2 4 5" xfId="19505" xr:uid="{00000000-0005-0000-0000-000063480000}"/>
    <cellStyle name="Normal 7 2 2 2 2 2 2 4 6" xfId="36851" xr:uid="{00000000-0005-0000-0000-000064480000}"/>
    <cellStyle name="Normal 7 2 2 2 2 2 2 5" xfId="1319" xr:uid="{00000000-0005-0000-0000-000065480000}"/>
    <cellStyle name="Normal 7 2 2 2 2 2 2 5 2" xfId="7101" xr:uid="{00000000-0005-0000-0000-000066480000}"/>
    <cellStyle name="Normal 7 2 2 2 2 2 2 5 2 2" xfId="15774" xr:uid="{00000000-0005-0000-0000-000067480000}"/>
    <cellStyle name="Normal 7 2 2 2 2 2 2 5 2 2 2" xfId="33127" xr:uid="{00000000-0005-0000-0000-000068480000}"/>
    <cellStyle name="Normal 7 2 2 2 2 2 2 5 2 2 3" xfId="50473" xr:uid="{00000000-0005-0000-0000-000069480000}"/>
    <cellStyle name="Normal 7 2 2 2 2 2 2 5 2 3" xfId="24454" xr:uid="{00000000-0005-0000-0000-00006A480000}"/>
    <cellStyle name="Normal 7 2 2 2 2 2 2 5 2 4" xfId="41800" xr:uid="{00000000-0005-0000-0000-00006B480000}"/>
    <cellStyle name="Normal 7 2 2 2 2 2 2 5 3" xfId="4945" xr:uid="{00000000-0005-0000-0000-00006C480000}"/>
    <cellStyle name="Normal 7 2 2 2 2 2 2 5 3 2" xfId="13618" xr:uid="{00000000-0005-0000-0000-00006D480000}"/>
    <cellStyle name="Normal 7 2 2 2 2 2 2 5 3 2 2" xfId="30971" xr:uid="{00000000-0005-0000-0000-00006E480000}"/>
    <cellStyle name="Normal 7 2 2 2 2 2 2 5 3 2 3" xfId="48317" xr:uid="{00000000-0005-0000-0000-00006F480000}"/>
    <cellStyle name="Normal 7 2 2 2 2 2 2 5 3 3" xfId="22298" xr:uid="{00000000-0005-0000-0000-000070480000}"/>
    <cellStyle name="Normal 7 2 2 2 2 2 2 5 3 4" xfId="39644" xr:uid="{00000000-0005-0000-0000-000071480000}"/>
    <cellStyle name="Normal 7 2 2 2 2 2 2 5 4" xfId="9992" xr:uid="{00000000-0005-0000-0000-000072480000}"/>
    <cellStyle name="Normal 7 2 2 2 2 2 2 5 4 2" xfId="27345" xr:uid="{00000000-0005-0000-0000-000073480000}"/>
    <cellStyle name="Normal 7 2 2 2 2 2 2 5 4 3" xfId="44691" xr:uid="{00000000-0005-0000-0000-000074480000}"/>
    <cellStyle name="Normal 7 2 2 2 2 2 2 5 5" xfId="18672" xr:uid="{00000000-0005-0000-0000-000075480000}"/>
    <cellStyle name="Normal 7 2 2 2 2 2 2 5 6" xfId="36018" xr:uid="{00000000-0005-0000-0000-000076480000}"/>
    <cellStyle name="Normal 7 2 2 2 2 2 2 6" xfId="6121" xr:uid="{00000000-0005-0000-0000-000077480000}"/>
    <cellStyle name="Normal 7 2 2 2 2 2 2 6 2" xfId="14794" xr:uid="{00000000-0005-0000-0000-000078480000}"/>
    <cellStyle name="Normal 7 2 2 2 2 2 2 6 2 2" xfId="32147" xr:uid="{00000000-0005-0000-0000-000079480000}"/>
    <cellStyle name="Normal 7 2 2 2 2 2 2 6 2 3" xfId="49493" xr:uid="{00000000-0005-0000-0000-00007A480000}"/>
    <cellStyle name="Normal 7 2 2 2 2 2 2 6 3" xfId="23474" xr:uid="{00000000-0005-0000-0000-00007B480000}"/>
    <cellStyle name="Normal 7 2 2 2 2 2 2 6 4" xfId="40820" xr:uid="{00000000-0005-0000-0000-00007C480000}"/>
    <cellStyle name="Normal 7 2 2 2 2 2 2 7" xfId="3132" xr:uid="{00000000-0005-0000-0000-00007D480000}"/>
    <cellStyle name="Normal 7 2 2 2 2 2 2 7 2" xfId="11805" xr:uid="{00000000-0005-0000-0000-00007E480000}"/>
    <cellStyle name="Normal 7 2 2 2 2 2 2 7 2 2" xfId="29158" xr:uid="{00000000-0005-0000-0000-00007F480000}"/>
    <cellStyle name="Normal 7 2 2 2 2 2 2 7 2 3" xfId="46504" xr:uid="{00000000-0005-0000-0000-000080480000}"/>
    <cellStyle name="Normal 7 2 2 2 2 2 2 7 3" xfId="20485" xr:uid="{00000000-0005-0000-0000-000081480000}"/>
    <cellStyle name="Normal 7 2 2 2 2 2 2 7 4" xfId="37831" xr:uid="{00000000-0005-0000-0000-000082480000}"/>
    <cellStyle name="Normal 7 2 2 2 2 2 2 8" xfId="9012" xr:uid="{00000000-0005-0000-0000-000083480000}"/>
    <cellStyle name="Normal 7 2 2 2 2 2 2 8 2" xfId="26365" xr:uid="{00000000-0005-0000-0000-000084480000}"/>
    <cellStyle name="Normal 7 2 2 2 2 2 2 8 3" xfId="43711" xr:uid="{00000000-0005-0000-0000-000085480000}"/>
    <cellStyle name="Normal 7 2 2 2 2 2 2 9" xfId="17692" xr:uid="{00000000-0005-0000-0000-000086480000}"/>
    <cellStyle name="Normal 7 2 2 2 2 2 3" xfId="241" xr:uid="{00000000-0005-0000-0000-000087480000}"/>
    <cellStyle name="Normal 7 2 2 2 2 2 3 10" xfId="34940" xr:uid="{00000000-0005-0000-0000-000088480000}"/>
    <cellStyle name="Normal 7 2 2 2 2 2 3 2" xfId="976" xr:uid="{00000000-0005-0000-0000-000089480000}"/>
    <cellStyle name="Normal 7 2 2 2 2 2 3 2 2" xfId="2789" xr:uid="{00000000-0005-0000-0000-00008A480000}"/>
    <cellStyle name="Normal 7 2 2 2 2 2 3 2 2 2" xfId="8571" xr:uid="{00000000-0005-0000-0000-00008B480000}"/>
    <cellStyle name="Normal 7 2 2 2 2 2 3 2 2 2 2" xfId="17244" xr:uid="{00000000-0005-0000-0000-00008C480000}"/>
    <cellStyle name="Normal 7 2 2 2 2 2 3 2 2 2 2 2" xfId="34597" xr:uid="{00000000-0005-0000-0000-00008D480000}"/>
    <cellStyle name="Normal 7 2 2 2 2 2 3 2 2 2 2 3" xfId="51943" xr:uid="{00000000-0005-0000-0000-00008E480000}"/>
    <cellStyle name="Normal 7 2 2 2 2 2 3 2 2 2 3" xfId="25924" xr:uid="{00000000-0005-0000-0000-00008F480000}"/>
    <cellStyle name="Normal 7 2 2 2 2 2 3 2 2 2 4" xfId="43270" xr:uid="{00000000-0005-0000-0000-000090480000}"/>
    <cellStyle name="Normal 7 2 2 2 2 2 3 2 2 3" xfId="4602" xr:uid="{00000000-0005-0000-0000-000091480000}"/>
    <cellStyle name="Normal 7 2 2 2 2 2 3 2 2 3 2" xfId="13275" xr:uid="{00000000-0005-0000-0000-000092480000}"/>
    <cellStyle name="Normal 7 2 2 2 2 2 3 2 2 3 2 2" xfId="30628" xr:uid="{00000000-0005-0000-0000-000093480000}"/>
    <cellStyle name="Normal 7 2 2 2 2 2 3 2 2 3 2 3" xfId="47974" xr:uid="{00000000-0005-0000-0000-000094480000}"/>
    <cellStyle name="Normal 7 2 2 2 2 2 3 2 2 3 3" xfId="21955" xr:uid="{00000000-0005-0000-0000-000095480000}"/>
    <cellStyle name="Normal 7 2 2 2 2 2 3 2 2 3 4" xfId="39301" xr:uid="{00000000-0005-0000-0000-000096480000}"/>
    <cellStyle name="Normal 7 2 2 2 2 2 3 2 2 4" xfId="11462" xr:uid="{00000000-0005-0000-0000-000097480000}"/>
    <cellStyle name="Normal 7 2 2 2 2 2 3 2 2 4 2" xfId="28815" xr:uid="{00000000-0005-0000-0000-000098480000}"/>
    <cellStyle name="Normal 7 2 2 2 2 2 3 2 2 4 3" xfId="46161" xr:uid="{00000000-0005-0000-0000-000099480000}"/>
    <cellStyle name="Normal 7 2 2 2 2 2 3 2 2 5" xfId="20142" xr:uid="{00000000-0005-0000-0000-00009A480000}"/>
    <cellStyle name="Normal 7 2 2 2 2 2 3 2 2 6" xfId="37488" xr:uid="{00000000-0005-0000-0000-00009B480000}"/>
    <cellStyle name="Normal 7 2 2 2 2 2 3 2 3" xfId="1711" xr:uid="{00000000-0005-0000-0000-00009C480000}"/>
    <cellStyle name="Normal 7 2 2 2 2 2 3 2 3 2" xfId="7493" xr:uid="{00000000-0005-0000-0000-00009D480000}"/>
    <cellStyle name="Normal 7 2 2 2 2 2 3 2 3 2 2" xfId="16166" xr:uid="{00000000-0005-0000-0000-00009E480000}"/>
    <cellStyle name="Normal 7 2 2 2 2 2 3 2 3 2 2 2" xfId="33519" xr:uid="{00000000-0005-0000-0000-00009F480000}"/>
    <cellStyle name="Normal 7 2 2 2 2 2 3 2 3 2 2 3" xfId="50865" xr:uid="{00000000-0005-0000-0000-0000A0480000}"/>
    <cellStyle name="Normal 7 2 2 2 2 2 3 2 3 2 3" xfId="24846" xr:uid="{00000000-0005-0000-0000-0000A1480000}"/>
    <cellStyle name="Normal 7 2 2 2 2 2 3 2 3 2 4" xfId="42192" xr:uid="{00000000-0005-0000-0000-0000A2480000}"/>
    <cellStyle name="Normal 7 2 2 2 2 2 3 2 3 3" xfId="5337" xr:uid="{00000000-0005-0000-0000-0000A3480000}"/>
    <cellStyle name="Normal 7 2 2 2 2 2 3 2 3 3 2" xfId="14010" xr:uid="{00000000-0005-0000-0000-0000A4480000}"/>
    <cellStyle name="Normal 7 2 2 2 2 2 3 2 3 3 2 2" xfId="31363" xr:uid="{00000000-0005-0000-0000-0000A5480000}"/>
    <cellStyle name="Normal 7 2 2 2 2 2 3 2 3 3 2 3" xfId="48709" xr:uid="{00000000-0005-0000-0000-0000A6480000}"/>
    <cellStyle name="Normal 7 2 2 2 2 2 3 2 3 3 3" xfId="22690" xr:uid="{00000000-0005-0000-0000-0000A7480000}"/>
    <cellStyle name="Normal 7 2 2 2 2 2 3 2 3 3 4" xfId="40036" xr:uid="{00000000-0005-0000-0000-0000A8480000}"/>
    <cellStyle name="Normal 7 2 2 2 2 2 3 2 3 4" xfId="10384" xr:uid="{00000000-0005-0000-0000-0000A9480000}"/>
    <cellStyle name="Normal 7 2 2 2 2 2 3 2 3 4 2" xfId="27737" xr:uid="{00000000-0005-0000-0000-0000AA480000}"/>
    <cellStyle name="Normal 7 2 2 2 2 2 3 2 3 4 3" xfId="45083" xr:uid="{00000000-0005-0000-0000-0000AB480000}"/>
    <cellStyle name="Normal 7 2 2 2 2 2 3 2 3 5" xfId="19064" xr:uid="{00000000-0005-0000-0000-0000AC480000}"/>
    <cellStyle name="Normal 7 2 2 2 2 2 3 2 3 6" xfId="36410" xr:uid="{00000000-0005-0000-0000-0000AD480000}"/>
    <cellStyle name="Normal 7 2 2 2 2 2 3 2 4" xfId="6758" xr:uid="{00000000-0005-0000-0000-0000AE480000}"/>
    <cellStyle name="Normal 7 2 2 2 2 2 3 2 4 2" xfId="15431" xr:uid="{00000000-0005-0000-0000-0000AF480000}"/>
    <cellStyle name="Normal 7 2 2 2 2 2 3 2 4 2 2" xfId="32784" xr:uid="{00000000-0005-0000-0000-0000B0480000}"/>
    <cellStyle name="Normal 7 2 2 2 2 2 3 2 4 2 3" xfId="50130" xr:uid="{00000000-0005-0000-0000-0000B1480000}"/>
    <cellStyle name="Normal 7 2 2 2 2 2 3 2 4 3" xfId="24111" xr:uid="{00000000-0005-0000-0000-0000B2480000}"/>
    <cellStyle name="Normal 7 2 2 2 2 2 3 2 4 4" xfId="41457" xr:uid="{00000000-0005-0000-0000-0000B3480000}"/>
    <cellStyle name="Normal 7 2 2 2 2 2 3 2 5" xfId="3524" xr:uid="{00000000-0005-0000-0000-0000B4480000}"/>
    <cellStyle name="Normal 7 2 2 2 2 2 3 2 5 2" xfId="12197" xr:uid="{00000000-0005-0000-0000-0000B5480000}"/>
    <cellStyle name="Normal 7 2 2 2 2 2 3 2 5 2 2" xfId="29550" xr:uid="{00000000-0005-0000-0000-0000B6480000}"/>
    <cellStyle name="Normal 7 2 2 2 2 2 3 2 5 2 3" xfId="46896" xr:uid="{00000000-0005-0000-0000-0000B7480000}"/>
    <cellStyle name="Normal 7 2 2 2 2 2 3 2 5 3" xfId="20877" xr:uid="{00000000-0005-0000-0000-0000B8480000}"/>
    <cellStyle name="Normal 7 2 2 2 2 2 3 2 5 4" xfId="38223" xr:uid="{00000000-0005-0000-0000-0000B9480000}"/>
    <cellStyle name="Normal 7 2 2 2 2 2 3 2 6" xfId="9649" xr:uid="{00000000-0005-0000-0000-0000BA480000}"/>
    <cellStyle name="Normal 7 2 2 2 2 2 3 2 6 2" xfId="27002" xr:uid="{00000000-0005-0000-0000-0000BB480000}"/>
    <cellStyle name="Normal 7 2 2 2 2 2 3 2 6 3" xfId="44348" xr:uid="{00000000-0005-0000-0000-0000BC480000}"/>
    <cellStyle name="Normal 7 2 2 2 2 2 3 2 7" xfId="18329" xr:uid="{00000000-0005-0000-0000-0000BD480000}"/>
    <cellStyle name="Normal 7 2 2 2 2 2 3 2 8" xfId="35675" xr:uid="{00000000-0005-0000-0000-0000BE480000}"/>
    <cellStyle name="Normal 7 2 2 2 2 2 3 3" xfId="731" xr:uid="{00000000-0005-0000-0000-0000BF480000}"/>
    <cellStyle name="Normal 7 2 2 2 2 2 3 3 2" xfId="2544" xr:uid="{00000000-0005-0000-0000-0000C0480000}"/>
    <cellStyle name="Normal 7 2 2 2 2 2 3 3 2 2" xfId="8326" xr:uid="{00000000-0005-0000-0000-0000C1480000}"/>
    <cellStyle name="Normal 7 2 2 2 2 2 3 3 2 2 2" xfId="16999" xr:uid="{00000000-0005-0000-0000-0000C2480000}"/>
    <cellStyle name="Normal 7 2 2 2 2 2 3 3 2 2 2 2" xfId="34352" xr:uid="{00000000-0005-0000-0000-0000C3480000}"/>
    <cellStyle name="Normal 7 2 2 2 2 2 3 3 2 2 2 3" xfId="51698" xr:uid="{00000000-0005-0000-0000-0000C4480000}"/>
    <cellStyle name="Normal 7 2 2 2 2 2 3 3 2 2 3" xfId="25679" xr:uid="{00000000-0005-0000-0000-0000C5480000}"/>
    <cellStyle name="Normal 7 2 2 2 2 2 3 3 2 2 4" xfId="43025" xr:uid="{00000000-0005-0000-0000-0000C6480000}"/>
    <cellStyle name="Normal 7 2 2 2 2 2 3 3 2 3" xfId="5778" xr:uid="{00000000-0005-0000-0000-0000C7480000}"/>
    <cellStyle name="Normal 7 2 2 2 2 2 3 3 2 3 2" xfId="14451" xr:uid="{00000000-0005-0000-0000-0000C8480000}"/>
    <cellStyle name="Normal 7 2 2 2 2 2 3 3 2 3 2 2" xfId="31804" xr:uid="{00000000-0005-0000-0000-0000C9480000}"/>
    <cellStyle name="Normal 7 2 2 2 2 2 3 3 2 3 2 3" xfId="49150" xr:uid="{00000000-0005-0000-0000-0000CA480000}"/>
    <cellStyle name="Normal 7 2 2 2 2 2 3 3 2 3 3" xfId="23131" xr:uid="{00000000-0005-0000-0000-0000CB480000}"/>
    <cellStyle name="Normal 7 2 2 2 2 2 3 3 2 3 4" xfId="40477" xr:uid="{00000000-0005-0000-0000-0000CC480000}"/>
    <cellStyle name="Normal 7 2 2 2 2 2 3 3 2 4" xfId="11217" xr:uid="{00000000-0005-0000-0000-0000CD480000}"/>
    <cellStyle name="Normal 7 2 2 2 2 2 3 3 2 4 2" xfId="28570" xr:uid="{00000000-0005-0000-0000-0000CE480000}"/>
    <cellStyle name="Normal 7 2 2 2 2 2 3 3 2 4 3" xfId="45916" xr:uid="{00000000-0005-0000-0000-0000CF480000}"/>
    <cellStyle name="Normal 7 2 2 2 2 2 3 3 2 5" xfId="19897" xr:uid="{00000000-0005-0000-0000-0000D0480000}"/>
    <cellStyle name="Normal 7 2 2 2 2 2 3 3 2 6" xfId="37243" xr:uid="{00000000-0005-0000-0000-0000D1480000}"/>
    <cellStyle name="Normal 7 2 2 2 2 2 3 3 3" xfId="6513" xr:uid="{00000000-0005-0000-0000-0000D2480000}"/>
    <cellStyle name="Normal 7 2 2 2 2 2 3 3 3 2" xfId="15186" xr:uid="{00000000-0005-0000-0000-0000D3480000}"/>
    <cellStyle name="Normal 7 2 2 2 2 2 3 3 3 2 2" xfId="32539" xr:uid="{00000000-0005-0000-0000-0000D4480000}"/>
    <cellStyle name="Normal 7 2 2 2 2 2 3 3 3 2 3" xfId="49885" xr:uid="{00000000-0005-0000-0000-0000D5480000}"/>
    <cellStyle name="Normal 7 2 2 2 2 2 3 3 3 3" xfId="23866" xr:uid="{00000000-0005-0000-0000-0000D6480000}"/>
    <cellStyle name="Normal 7 2 2 2 2 2 3 3 3 4" xfId="41212" xr:uid="{00000000-0005-0000-0000-0000D7480000}"/>
    <cellStyle name="Normal 7 2 2 2 2 2 3 3 4" xfId="4357" xr:uid="{00000000-0005-0000-0000-0000D8480000}"/>
    <cellStyle name="Normal 7 2 2 2 2 2 3 3 4 2" xfId="13030" xr:uid="{00000000-0005-0000-0000-0000D9480000}"/>
    <cellStyle name="Normal 7 2 2 2 2 2 3 3 4 2 2" xfId="30383" xr:uid="{00000000-0005-0000-0000-0000DA480000}"/>
    <cellStyle name="Normal 7 2 2 2 2 2 3 3 4 2 3" xfId="47729" xr:uid="{00000000-0005-0000-0000-0000DB480000}"/>
    <cellStyle name="Normal 7 2 2 2 2 2 3 3 4 3" xfId="21710" xr:uid="{00000000-0005-0000-0000-0000DC480000}"/>
    <cellStyle name="Normal 7 2 2 2 2 2 3 3 4 4" xfId="39056" xr:uid="{00000000-0005-0000-0000-0000DD480000}"/>
    <cellStyle name="Normal 7 2 2 2 2 2 3 3 5" xfId="9404" xr:uid="{00000000-0005-0000-0000-0000DE480000}"/>
    <cellStyle name="Normal 7 2 2 2 2 2 3 3 5 2" xfId="26757" xr:uid="{00000000-0005-0000-0000-0000DF480000}"/>
    <cellStyle name="Normal 7 2 2 2 2 2 3 3 5 3" xfId="44103" xr:uid="{00000000-0005-0000-0000-0000E0480000}"/>
    <cellStyle name="Normal 7 2 2 2 2 2 3 3 6" xfId="18084" xr:uid="{00000000-0005-0000-0000-0000E1480000}"/>
    <cellStyle name="Normal 7 2 2 2 2 2 3 3 7" xfId="35430" xr:uid="{00000000-0005-0000-0000-0000E2480000}"/>
    <cellStyle name="Normal 7 2 2 2 2 2 3 4" xfId="2054" xr:uid="{00000000-0005-0000-0000-0000E3480000}"/>
    <cellStyle name="Normal 7 2 2 2 2 2 3 4 2" xfId="7836" xr:uid="{00000000-0005-0000-0000-0000E4480000}"/>
    <cellStyle name="Normal 7 2 2 2 2 2 3 4 2 2" xfId="16509" xr:uid="{00000000-0005-0000-0000-0000E5480000}"/>
    <cellStyle name="Normal 7 2 2 2 2 2 3 4 2 2 2" xfId="33862" xr:uid="{00000000-0005-0000-0000-0000E6480000}"/>
    <cellStyle name="Normal 7 2 2 2 2 2 3 4 2 2 3" xfId="51208" xr:uid="{00000000-0005-0000-0000-0000E7480000}"/>
    <cellStyle name="Normal 7 2 2 2 2 2 3 4 2 3" xfId="25189" xr:uid="{00000000-0005-0000-0000-0000E8480000}"/>
    <cellStyle name="Normal 7 2 2 2 2 2 3 4 2 4" xfId="42535" xr:uid="{00000000-0005-0000-0000-0000E9480000}"/>
    <cellStyle name="Normal 7 2 2 2 2 2 3 4 3" xfId="3867" xr:uid="{00000000-0005-0000-0000-0000EA480000}"/>
    <cellStyle name="Normal 7 2 2 2 2 2 3 4 3 2" xfId="12540" xr:uid="{00000000-0005-0000-0000-0000EB480000}"/>
    <cellStyle name="Normal 7 2 2 2 2 2 3 4 3 2 2" xfId="29893" xr:uid="{00000000-0005-0000-0000-0000EC480000}"/>
    <cellStyle name="Normal 7 2 2 2 2 2 3 4 3 2 3" xfId="47239" xr:uid="{00000000-0005-0000-0000-0000ED480000}"/>
    <cellStyle name="Normal 7 2 2 2 2 2 3 4 3 3" xfId="21220" xr:uid="{00000000-0005-0000-0000-0000EE480000}"/>
    <cellStyle name="Normal 7 2 2 2 2 2 3 4 3 4" xfId="38566" xr:uid="{00000000-0005-0000-0000-0000EF480000}"/>
    <cellStyle name="Normal 7 2 2 2 2 2 3 4 4" xfId="10727" xr:uid="{00000000-0005-0000-0000-0000F0480000}"/>
    <cellStyle name="Normal 7 2 2 2 2 2 3 4 4 2" xfId="28080" xr:uid="{00000000-0005-0000-0000-0000F1480000}"/>
    <cellStyle name="Normal 7 2 2 2 2 2 3 4 4 3" xfId="45426" xr:uid="{00000000-0005-0000-0000-0000F2480000}"/>
    <cellStyle name="Normal 7 2 2 2 2 2 3 4 5" xfId="19407" xr:uid="{00000000-0005-0000-0000-0000F3480000}"/>
    <cellStyle name="Normal 7 2 2 2 2 2 3 4 6" xfId="36753" xr:uid="{00000000-0005-0000-0000-0000F4480000}"/>
    <cellStyle name="Normal 7 2 2 2 2 2 3 5" xfId="1466" xr:uid="{00000000-0005-0000-0000-0000F5480000}"/>
    <cellStyle name="Normal 7 2 2 2 2 2 3 5 2" xfId="7248" xr:uid="{00000000-0005-0000-0000-0000F6480000}"/>
    <cellStyle name="Normal 7 2 2 2 2 2 3 5 2 2" xfId="15921" xr:uid="{00000000-0005-0000-0000-0000F7480000}"/>
    <cellStyle name="Normal 7 2 2 2 2 2 3 5 2 2 2" xfId="33274" xr:uid="{00000000-0005-0000-0000-0000F8480000}"/>
    <cellStyle name="Normal 7 2 2 2 2 2 3 5 2 2 3" xfId="50620" xr:uid="{00000000-0005-0000-0000-0000F9480000}"/>
    <cellStyle name="Normal 7 2 2 2 2 2 3 5 2 3" xfId="24601" xr:uid="{00000000-0005-0000-0000-0000FA480000}"/>
    <cellStyle name="Normal 7 2 2 2 2 2 3 5 2 4" xfId="41947" xr:uid="{00000000-0005-0000-0000-0000FB480000}"/>
    <cellStyle name="Normal 7 2 2 2 2 2 3 5 3" xfId="5092" xr:uid="{00000000-0005-0000-0000-0000FC480000}"/>
    <cellStyle name="Normal 7 2 2 2 2 2 3 5 3 2" xfId="13765" xr:uid="{00000000-0005-0000-0000-0000FD480000}"/>
    <cellStyle name="Normal 7 2 2 2 2 2 3 5 3 2 2" xfId="31118" xr:uid="{00000000-0005-0000-0000-0000FE480000}"/>
    <cellStyle name="Normal 7 2 2 2 2 2 3 5 3 2 3" xfId="48464" xr:uid="{00000000-0005-0000-0000-0000FF480000}"/>
    <cellStyle name="Normal 7 2 2 2 2 2 3 5 3 3" xfId="22445" xr:uid="{00000000-0005-0000-0000-000000490000}"/>
    <cellStyle name="Normal 7 2 2 2 2 2 3 5 3 4" xfId="39791" xr:uid="{00000000-0005-0000-0000-000001490000}"/>
    <cellStyle name="Normal 7 2 2 2 2 2 3 5 4" xfId="10139" xr:uid="{00000000-0005-0000-0000-000002490000}"/>
    <cellStyle name="Normal 7 2 2 2 2 2 3 5 4 2" xfId="27492" xr:uid="{00000000-0005-0000-0000-000003490000}"/>
    <cellStyle name="Normal 7 2 2 2 2 2 3 5 4 3" xfId="44838" xr:uid="{00000000-0005-0000-0000-000004490000}"/>
    <cellStyle name="Normal 7 2 2 2 2 2 3 5 5" xfId="18819" xr:uid="{00000000-0005-0000-0000-000005490000}"/>
    <cellStyle name="Normal 7 2 2 2 2 2 3 5 6" xfId="36165" xr:uid="{00000000-0005-0000-0000-000006490000}"/>
    <cellStyle name="Normal 7 2 2 2 2 2 3 6" xfId="6023" xr:uid="{00000000-0005-0000-0000-000007490000}"/>
    <cellStyle name="Normal 7 2 2 2 2 2 3 6 2" xfId="14696" xr:uid="{00000000-0005-0000-0000-000008490000}"/>
    <cellStyle name="Normal 7 2 2 2 2 2 3 6 2 2" xfId="32049" xr:uid="{00000000-0005-0000-0000-000009490000}"/>
    <cellStyle name="Normal 7 2 2 2 2 2 3 6 2 3" xfId="49395" xr:uid="{00000000-0005-0000-0000-00000A490000}"/>
    <cellStyle name="Normal 7 2 2 2 2 2 3 6 3" xfId="23376" xr:uid="{00000000-0005-0000-0000-00000B490000}"/>
    <cellStyle name="Normal 7 2 2 2 2 2 3 6 4" xfId="40722" xr:uid="{00000000-0005-0000-0000-00000C490000}"/>
    <cellStyle name="Normal 7 2 2 2 2 2 3 7" xfId="3279" xr:uid="{00000000-0005-0000-0000-00000D490000}"/>
    <cellStyle name="Normal 7 2 2 2 2 2 3 7 2" xfId="11952" xr:uid="{00000000-0005-0000-0000-00000E490000}"/>
    <cellStyle name="Normal 7 2 2 2 2 2 3 7 2 2" xfId="29305" xr:uid="{00000000-0005-0000-0000-00000F490000}"/>
    <cellStyle name="Normal 7 2 2 2 2 2 3 7 2 3" xfId="46651" xr:uid="{00000000-0005-0000-0000-000010490000}"/>
    <cellStyle name="Normal 7 2 2 2 2 2 3 7 3" xfId="20632" xr:uid="{00000000-0005-0000-0000-000011490000}"/>
    <cellStyle name="Normal 7 2 2 2 2 2 3 7 4" xfId="37978" xr:uid="{00000000-0005-0000-0000-000012490000}"/>
    <cellStyle name="Normal 7 2 2 2 2 2 3 8" xfId="8914" xr:uid="{00000000-0005-0000-0000-000013490000}"/>
    <cellStyle name="Normal 7 2 2 2 2 2 3 8 2" xfId="26267" xr:uid="{00000000-0005-0000-0000-000014490000}"/>
    <cellStyle name="Normal 7 2 2 2 2 2 3 8 3" xfId="43613" xr:uid="{00000000-0005-0000-0000-000015490000}"/>
    <cellStyle name="Normal 7 2 2 2 2 2 3 9" xfId="17594" xr:uid="{00000000-0005-0000-0000-000016490000}"/>
    <cellStyle name="Normal 7 2 2 2 2 2 4" xfId="829" xr:uid="{00000000-0005-0000-0000-000017490000}"/>
    <cellStyle name="Normal 7 2 2 2 2 2 4 2" xfId="2642" xr:uid="{00000000-0005-0000-0000-000018490000}"/>
    <cellStyle name="Normal 7 2 2 2 2 2 4 2 2" xfId="8424" xr:uid="{00000000-0005-0000-0000-000019490000}"/>
    <cellStyle name="Normal 7 2 2 2 2 2 4 2 2 2" xfId="17097" xr:uid="{00000000-0005-0000-0000-00001A490000}"/>
    <cellStyle name="Normal 7 2 2 2 2 2 4 2 2 2 2" xfId="34450" xr:uid="{00000000-0005-0000-0000-00001B490000}"/>
    <cellStyle name="Normal 7 2 2 2 2 2 4 2 2 2 3" xfId="51796" xr:uid="{00000000-0005-0000-0000-00001C490000}"/>
    <cellStyle name="Normal 7 2 2 2 2 2 4 2 2 3" xfId="25777" xr:uid="{00000000-0005-0000-0000-00001D490000}"/>
    <cellStyle name="Normal 7 2 2 2 2 2 4 2 2 4" xfId="43123" xr:uid="{00000000-0005-0000-0000-00001E490000}"/>
    <cellStyle name="Normal 7 2 2 2 2 2 4 2 3" xfId="4455" xr:uid="{00000000-0005-0000-0000-00001F490000}"/>
    <cellStyle name="Normal 7 2 2 2 2 2 4 2 3 2" xfId="13128" xr:uid="{00000000-0005-0000-0000-000020490000}"/>
    <cellStyle name="Normal 7 2 2 2 2 2 4 2 3 2 2" xfId="30481" xr:uid="{00000000-0005-0000-0000-000021490000}"/>
    <cellStyle name="Normal 7 2 2 2 2 2 4 2 3 2 3" xfId="47827" xr:uid="{00000000-0005-0000-0000-000022490000}"/>
    <cellStyle name="Normal 7 2 2 2 2 2 4 2 3 3" xfId="21808" xr:uid="{00000000-0005-0000-0000-000023490000}"/>
    <cellStyle name="Normal 7 2 2 2 2 2 4 2 3 4" xfId="39154" xr:uid="{00000000-0005-0000-0000-000024490000}"/>
    <cellStyle name="Normal 7 2 2 2 2 2 4 2 4" xfId="11315" xr:uid="{00000000-0005-0000-0000-000025490000}"/>
    <cellStyle name="Normal 7 2 2 2 2 2 4 2 4 2" xfId="28668" xr:uid="{00000000-0005-0000-0000-000026490000}"/>
    <cellStyle name="Normal 7 2 2 2 2 2 4 2 4 3" xfId="46014" xr:uid="{00000000-0005-0000-0000-000027490000}"/>
    <cellStyle name="Normal 7 2 2 2 2 2 4 2 5" xfId="19995" xr:uid="{00000000-0005-0000-0000-000028490000}"/>
    <cellStyle name="Normal 7 2 2 2 2 2 4 2 6" xfId="37341" xr:uid="{00000000-0005-0000-0000-000029490000}"/>
    <cellStyle name="Normal 7 2 2 2 2 2 4 3" xfId="1564" xr:uid="{00000000-0005-0000-0000-00002A490000}"/>
    <cellStyle name="Normal 7 2 2 2 2 2 4 3 2" xfId="7346" xr:uid="{00000000-0005-0000-0000-00002B490000}"/>
    <cellStyle name="Normal 7 2 2 2 2 2 4 3 2 2" xfId="16019" xr:uid="{00000000-0005-0000-0000-00002C490000}"/>
    <cellStyle name="Normal 7 2 2 2 2 2 4 3 2 2 2" xfId="33372" xr:uid="{00000000-0005-0000-0000-00002D490000}"/>
    <cellStyle name="Normal 7 2 2 2 2 2 4 3 2 2 3" xfId="50718" xr:uid="{00000000-0005-0000-0000-00002E490000}"/>
    <cellStyle name="Normal 7 2 2 2 2 2 4 3 2 3" xfId="24699" xr:uid="{00000000-0005-0000-0000-00002F490000}"/>
    <cellStyle name="Normal 7 2 2 2 2 2 4 3 2 4" xfId="42045" xr:uid="{00000000-0005-0000-0000-000030490000}"/>
    <cellStyle name="Normal 7 2 2 2 2 2 4 3 3" xfId="5190" xr:uid="{00000000-0005-0000-0000-000031490000}"/>
    <cellStyle name="Normal 7 2 2 2 2 2 4 3 3 2" xfId="13863" xr:uid="{00000000-0005-0000-0000-000032490000}"/>
    <cellStyle name="Normal 7 2 2 2 2 2 4 3 3 2 2" xfId="31216" xr:uid="{00000000-0005-0000-0000-000033490000}"/>
    <cellStyle name="Normal 7 2 2 2 2 2 4 3 3 2 3" xfId="48562" xr:uid="{00000000-0005-0000-0000-000034490000}"/>
    <cellStyle name="Normal 7 2 2 2 2 2 4 3 3 3" xfId="22543" xr:uid="{00000000-0005-0000-0000-000035490000}"/>
    <cellStyle name="Normal 7 2 2 2 2 2 4 3 3 4" xfId="39889" xr:uid="{00000000-0005-0000-0000-000036490000}"/>
    <cellStyle name="Normal 7 2 2 2 2 2 4 3 4" xfId="10237" xr:uid="{00000000-0005-0000-0000-000037490000}"/>
    <cellStyle name="Normal 7 2 2 2 2 2 4 3 4 2" xfId="27590" xr:uid="{00000000-0005-0000-0000-000038490000}"/>
    <cellStyle name="Normal 7 2 2 2 2 2 4 3 4 3" xfId="44936" xr:uid="{00000000-0005-0000-0000-000039490000}"/>
    <cellStyle name="Normal 7 2 2 2 2 2 4 3 5" xfId="18917" xr:uid="{00000000-0005-0000-0000-00003A490000}"/>
    <cellStyle name="Normal 7 2 2 2 2 2 4 3 6" xfId="36263" xr:uid="{00000000-0005-0000-0000-00003B490000}"/>
    <cellStyle name="Normal 7 2 2 2 2 2 4 4" xfId="6611" xr:uid="{00000000-0005-0000-0000-00003C490000}"/>
    <cellStyle name="Normal 7 2 2 2 2 2 4 4 2" xfId="15284" xr:uid="{00000000-0005-0000-0000-00003D490000}"/>
    <cellStyle name="Normal 7 2 2 2 2 2 4 4 2 2" xfId="32637" xr:uid="{00000000-0005-0000-0000-00003E490000}"/>
    <cellStyle name="Normal 7 2 2 2 2 2 4 4 2 3" xfId="49983" xr:uid="{00000000-0005-0000-0000-00003F490000}"/>
    <cellStyle name="Normal 7 2 2 2 2 2 4 4 3" xfId="23964" xr:uid="{00000000-0005-0000-0000-000040490000}"/>
    <cellStyle name="Normal 7 2 2 2 2 2 4 4 4" xfId="41310" xr:uid="{00000000-0005-0000-0000-000041490000}"/>
    <cellStyle name="Normal 7 2 2 2 2 2 4 5" xfId="3377" xr:uid="{00000000-0005-0000-0000-000042490000}"/>
    <cellStyle name="Normal 7 2 2 2 2 2 4 5 2" xfId="12050" xr:uid="{00000000-0005-0000-0000-000043490000}"/>
    <cellStyle name="Normal 7 2 2 2 2 2 4 5 2 2" xfId="29403" xr:uid="{00000000-0005-0000-0000-000044490000}"/>
    <cellStyle name="Normal 7 2 2 2 2 2 4 5 2 3" xfId="46749" xr:uid="{00000000-0005-0000-0000-000045490000}"/>
    <cellStyle name="Normal 7 2 2 2 2 2 4 5 3" xfId="20730" xr:uid="{00000000-0005-0000-0000-000046490000}"/>
    <cellStyle name="Normal 7 2 2 2 2 2 4 5 4" xfId="38076" xr:uid="{00000000-0005-0000-0000-000047490000}"/>
    <cellStyle name="Normal 7 2 2 2 2 2 4 6" xfId="9502" xr:uid="{00000000-0005-0000-0000-000048490000}"/>
    <cellStyle name="Normal 7 2 2 2 2 2 4 6 2" xfId="26855" xr:uid="{00000000-0005-0000-0000-000049490000}"/>
    <cellStyle name="Normal 7 2 2 2 2 2 4 6 3" xfId="44201" xr:uid="{00000000-0005-0000-0000-00004A490000}"/>
    <cellStyle name="Normal 7 2 2 2 2 2 4 7" xfId="18182" xr:uid="{00000000-0005-0000-0000-00004B490000}"/>
    <cellStyle name="Normal 7 2 2 2 2 2 4 8" xfId="35528" xr:uid="{00000000-0005-0000-0000-00004C490000}"/>
    <cellStyle name="Normal 7 2 2 2 2 2 5" xfId="486" xr:uid="{00000000-0005-0000-0000-00004D490000}"/>
    <cellStyle name="Normal 7 2 2 2 2 2 5 2" xfId="2299" xr:uid="{00000000-0005-0000-0000-00004E490000}"/>
    <cellStyle name="Normal 7 2 2 2 2 2 5 2 2" xfId="8081" xr:uid="{00000000-0005-0000-0000-00004F490000}"/>
    <cellStyle name="Normal 7 2 2 2 2 2 5 2 2 2" xfId="16754" xr:uid="{00000000-0005-0000-0000-000050490000}"/>
    <cellStyle name="Normal 7 2 2 2 2 2 5 2 2 2 2" xfId="34107" xr:uid="{00000000-0005-0000-0000-000051490000}"/>
    <cellStyle name="Normal 7 2 2 2 2 2 5 2 2 2 3" xfId="51453" xr:uid="{00000000-0005-0000-0000-000052490000}"/>
    <cellStyle name="Normal 7 2 2 2 2 2 5 2 2 3" xfId="25434" xr:uid="{00000000-0005-0000-0000-000053490000}"/>
    <cellStyle name="Normal 7 2 2 2 2 2 5 2 2 4" xfId="42780" xr:uid="{00000000-0005-0000-0000-000054490000}"/>
    <cellStyle name="Normal 7 2 2 2 2 2 5 2 3" xfId="5582" xr:uid="{00000000-0005-0000-0000-000055490000}"/>
    <cellStyle name="Normal 7 2 2 2 2 2 5 2 3 2" xfId="14255" xr:uid="{00000000-0005-0000-0000-000056490000}"/>
    <cellStyle name="Normal 7 2 2 2 2 2 5 2 3 2 2" xfId="31608" xr:uid="{00000000-0005-0000-0000-000057490000}"/>
    <cellStyle name="Normal 7 2 2 2 2 2 5 2 3 2 3" xfId="48954" xr:uid="{00000000-0005-0000-0000-000058490000}"/>
    <cellStyle name="Normal 7 2 2 2 2 2 5 2 3 3" xfId="22935" xr:uid="{00000000-0005-0000-0000-000059490000}"/>
    <cellStyle name="Normal 7 2 2 2 2 2 5 2 3 4" xfId="40281" xr:uid="{00000000-0005-0000-0000-00005A490000}"/>
    <cellStyle name="Normal 7 2 2 2 2 2 5 2 4" xfId="10972" xr:uid="{00000000-0005-0000-0000-00005B490000}"/>
    <cellStyle name="Normal 7 2 2 2 2 2 5 2 4 2" xfId="28325" xr:uid="{00000000-0005-0000-0000-00005C490000}"/>
    <cellStyle name="Normal 7 2 2 2 2 2 5 2 4 3" xfId="45671" xr:uid="{00000000-0005-0000-0000-00005D490000}"/>
    <cellStyle name="Normal 7 2 2 2 2 2 5 2 5" xfId="19652" xr:uid="{00000000-0005-0000-0000-00005E490000}"/>
    <cellStyle name="Normal 7 2 2 2 2 2 5 2 6" xfId="36998" xr:uid="{00000000-0005-0000-0000-00005F490000}"/>
    <cellStyle name="Normal 7 2 2 2 2 2 5 3" xfId="6268" xr:uid="{00000000-0005-0000-0000-000060490000}"/>
    <cellStyle name="Normal 7 2 2 2 2 2 5 3 2" xfId="14941" xr:uid="{00000000-0005-0000-0000-000061490000}"/>
    <cellStyle name="Normal 7 2 2 2 2 2 5 3 2 2" xfId="32294" xr:uid="{00000000-0005-0000-0000-000062490000}"/>
    <cellStyle name="Normal 7 2 2 2 2 2 5 3 2 3" xfId="49640" xr:uid="{00000000-0005-0000-0000-000063490000}"/>
    <cellStyle name="Normal 7 2 2 2 2 2 5 3 3" xfId="23621" xr:uid="{00000000-0005-0000-0000-000064490000}"/>
    <cellStyle name="Normal 7 2 2 2 2 2 5 3 4" xfId="40967" xr:uid="{00000000-0005-0000-0000-000065490000}"/>
    <cellStyle name="Normal 7 2 2 2 2 2 5 4" xfId="4112" xr:uid="{00000000-0005-0000-0000-000066490000}"/>
    <cellStyle name="Normal 7 2 2 2 2 2 5 4 2" xfId="12785" xr:uid="{00000000-0005-0000-0000-000067490000}"/>
    <cellStyle name="Normal 7 2 2 2 2 2 5 4 2 2" xfId="30138" xr:uid="{00000000-0005-0000-0000-000068490000}"/>
    <cellStyle name="Normal 7 2 2 2 2 2 5 4 2 3" xfId="47484" xr:uid="{00000000-0005-0000-0000-000069490000}"/>
    <cellStyle name="Normal 7 2 2 2 2 2 5 4 3" xfId="21465" xr:uid="{00000000-0005-0000-0000-00006A490000}"/>
    <cellStyle name="Normal 7 2 2 2 2 2 5 4 4" xfId="38811" xr:uid="{00000000-0005-0000-0000-00006B490000}"/>
    <cellStyle name="Normal 7 2 2 2 2 2 5 5" xfId="9159" xr:uid="{00000000-0005-0000-0000-00006C490000}"/>
    <cellStyle name="Normal 7 2 2 2 2 2 5 5 2" xfId="26512" xr:uid="{00000000-0005-0000-0000-00006D490000}"/>
    <cellStyle name="Normal 7 2 2 2 2 2 5 5 3" xfId="43858" xr:uid="{00000000-0005-0000-0000-00006E490000}"/>
    <cellStyle name="Normal 7 2 2 2 2 2 5 6" xfId="17839" xr:uid="{00000000-0005-0000-0000-00006F490000}"/>
    <cellStyle name="Normal 7 2 2 2 2 2 5 7" xfId="35185" xr:uid="{00000000-0005-0000-0000-000070490000}"/>
    <cellStyle name="Normal 7 2 2 2 2 2 6" xfId="1907" xr:uid="{00000000-0005-0000-0000-000071490000}"/>
    <cellStyle name="Normal 7 2 2 2 2 2 6 2" xfId="7689" xr:uid="{00000000-0005-0000-0000-000072490000}"/>
    <cellStyle name="Normal 7 2 2 2 2 2 6 2 2" xfId="16362" xr:uid="{00000000-0005-0000-0000-000073490000}"/>
    <cellStyle name="Normal 7 2 2 2 2 2 6 2 2 2" xfId="33715" xr:uid="{00000000-0005-0000-0000-000074490000}"/>
    <cellStyle name="Normal 7 2 2 2 2 2 6 2 2 3" xfId="51061" xr:uid="{00000000-0005-0000-0000-000075490000}"/>
    <cellStyle name="Normal 7 2 2 2 2 2 6 2 3" xfId="25042" xr:uid="{00000000-0005-0000-0000-000076490000}"/>
    <cellStyle name="Normal 7 2 2 2 2 2 6 2 4" xfId="42388" xr:uid="{00000000-0005-0000-0000-000077490000}"/>
    <cellStyle name="Normal 7 2 2 2 2 2 6 3" xfId="3720" xr:uid="{00000000-0005-0000-0000-000078490000}"/>
    <cellStyle name="Normal 7 2 2 2 2 2 6 3 2" xfId="12393" xr:uid="{00000000-0005-0000-0000-000079490000}"/>
    <cellStyle name="Normal 7 2 2 2 2 2 6 3 2 2" xfId="29746" xr:uid="{00000000-0005-0000-0000-00007A490000}"/>
    <cellStyle name="Normal 7 2 2 2 2 2 6 3 2 3" xfId="47092" xr:uid="{00000000-0005-0000-0000-00007B490000}"/>
    <cellStyle name="Normal 7 2 2 2 2 2 6 3 3" xfId="21073" xr:uid="{00000000-0005-0000-0000-00007C490000}"/>
    <cellStyle name="Normal 7 2 2 2 2 2 6 3 4" xfId="38419" xr:uid="{00000000-0005-0000-0000-00007D490000}"/>
    <cellStyle name="Normal 7 2 2 2 2 2 6 4" xfId="10580" xr:uid="{00000000-0005-0000-0000-00007E490000}"/>
    <cellStyle name="Normal 7 2 2 2 2 2 6 4 2" xfId="27933" xr:uid="{00000000-0005-0000-0000-00007F490000}"/>
    <cellStyle name="Normal 7 2 2 2 2 2 6 4 3" xfId="45279" xr:uid="{00000000-0005-0000-0000-000080490000}"/>
    <cellStyle name="Normal 7 2 2 2 2 2 6 5" xfId="19260" xr:uid="{00000000-0005-0000-0000-000081490000}"/>
    <cellStyle name="Normal 7 2 2 2 2 2 6 6" xfId="36606" xr:uid="{00000000-0005-0000-0000-000082490000}"/>
    <cellStyle name="Normal 7 2 2 2 2 2 7" xfId="1221" xr:uid="{00000000-0005-0000-0000-000083490000}"/>
    <cellStyle name="Normal 7 2 2 2 2 2 7 2" xfId="7003" xr:uid="{00000000-0005-0000-0000-000084490000}"/>
    <cellStyle name="Normal 7 2 2 2 2 2 7 2 2" xfId="15676" xr:uid="{00000000-0005-0000-0000-000085490000}"/>
    <cellStyle name="Normal 7 2 2 2 2 2 7 2 2 2" xfId="33029" xr:uid="{00000000-0005-0000-0000-000086490000}"/>
    <cellStyle name="Normal 7 2 2 2 2 2 7 2 2 3" xfId="50375" xr:uid="{00000000-0005-0000-0000-000087490000}"/>
    <cellStyle name="Normal 7 2 2 2 2 2 7 2 3" xfId="24356" xr:uid="{00000000-0005-0000-0000-000088490000}"/>
    <cellStyle name="Normal 7 2 2 2 2 2 7 2 4" xfId="41702" xr:uid="{00000000-0005-0000-0000-000089490000}"/>
    <cellStyle name="Normal 7 2 2 2 2 2 7 3" xfId="4847" xr:uid="{00000000-0005-0000-0000-00008A490000}"/>
    <cellStyle name="Normal 7 2 2 2 2 2 7 3 2" xfId="13520" xr:uid="{00000000-0005-0000-0000-00008B490000}"/>
    <cellStyle name="Normal 7 2 2 2 2 2 7 3 2 2" xfId="30873" xr:uid="{00000000-0005-0000-0000-00008C490000}"/>
    <cellStyle name="Normal 7 2 2 2 2 2 7 3 2 3" xfId="48219" xr:uid="{00000000-0005-0000-0000-00008D490000}"/>
    <cellStyle name="Normal 7 2 2 2 2 2 7 3 3" xfId="22200" xr:uid="{00000000-0005-0000-0000-00008E490000}"/>
    <cellStyle name="Normal 7 2 2 2 2 2 7 3 4" xfId="39546" xr:uid="{00000000-0005-0000-0000-00008F490000}"/>
    <cellStyle name="Normal 7 2 2 2 2 2 7 4" xfId="9894" xr:uid="{00000000-0005-0000-0000-000090490000}"/>
    <cellStyle name="Normal 7 2 2 2 2 2 7 4 2" xfId="27247" xr:uid="{00000000-0005-0000-0000-000091490000}"/>
    <cellStyle name="Normal 7 2 2 2 2 2 7 4 3" xfId="44593" xr:uid="{00000000-0005-0000-0000-000092490000}"/>
    <cellStyle name="Normal 7 2 2 2 2 2 7 5" xfId="18574" xr:uid="{00000000-0005-0000-0000-000093490000}"/>
    <cellStyle name="Normal 7 2 2 2 2 2 7 6" xfId="35920" xr:uid="{00000000-0005-0000-0000-000094490000}"/>
    <cellStyle name="Normal 7 2 2 2 2 2 8" xfId="5876" xr:uid="{00000000-0005-0000-0000-000095490000}"/>
    <cellStyle name="Normal 7 2 2 2 2 2 8 2" xfId="14549" xr:uid="{00000000-0005-0000-0000-000096490000}"/>
    <cellStyle name="Normal 7 2 2 2 2 2 8 2 2" xfId="31902" xr:uid="{00000000-0005-0000-0000-000097490000}"/>
    <cellStyle name="Normal 7 2 2 2 2 2 8 2 3" xfId="49248" xr:uid="{00000000-0005-0000-0000-000098490000}"/>
    <cellStyle name="Normal 7 2 2 2 2 2 8 3" xfId="23229" xr:uid="{00000000-0005-0000-0000-000099490000}"/>
    <cellStyle name="Normal 7 2 2 2 2 2 8 4" xfId="40575" xr:uid="{00000000-0005-0000-0000-00009A490000}"/>
    <cellStyle name="Normal 7 2 2 2 2 2 9" xfId="3034" xr:uid="{00000000-0005-0000-0000-00009B490000}"/>
    <cellStyle name="Normal 7 2 2 2 2 2 9 2" xfId="11707" xr:uid="{00000000-0005-0000-0000-00009C490000}"/>
    <cellStyle name="Normal 7 2 2 2 2 2 9 2 2" xfId="29060" xr:uid="{00000000-0005-0000-0000-00009D490000}"/>
    <cellStyle name="Normal 7 2 2 2 2 2 9 2 3" xfId="46406" xr:uid="{00000000-0005-0000-0000-00009E490000}"/>
    <cellStyle name="Normal 7 2 2 2 2 2 9 3" xfId="20387" xr:uid="{00000000-0005-0000-0000-00009F490000}"/>
    <cellStyle name="Normal 7 2 2 2 2 2 9 4" xfId="37733" xr:uid="{00000000-0005-0000-0000-0000A0490000}"/>
    <cellStyle name="Normal 7 2 2 2 2 3" xfId="192" xr:uid="{00000000-0005-0000-0000-0000A1490000}"/>
    <cellStyle name="Normal 7 2 2 2 2 3 10" xfId="17545" xr:uid="{00000000-0005-0000-0000-0000A2490000}"/>
    <cellStyle name="Normal 7 2 2 2 2 3 11" xfId="34891" xr:uid="{00000000-0005-0000-0000-0000A3490000}"/>
    <cellStyle name="Normal 7 2 2 2 2 3 2" xfId="682" xr:uid="{00000000-0005-0000-0000-0000A4490000}"/>
    <cellStyle name="Normal 7 2 2 2 2 3 2 2" xfId="2495" xr:uid="{00000000-0005-0000-0000-0000A5490000}"/>
    <cellStyle name="Normal 7 2 2 2 2 3 2 2 2" xfId="8277" xr:uid="{00000000-0005-0000-0000-0000A6490000}"/>
    <cellStyle name="Normal 7 2 2 2 2 3 2 2 2 2" xfId="16950" xr:uid="{00000000-0005-0000-0000-0000A7490000}"/>
    <cellStyle name="Normal 7 2 2 2 2 3 2 2 2 2 2" xfId="34303" xr:uid="{00000000-0005-0000-0000-0000A8490000}"/>
    <cellStyle name="Normal 7 2 2 2 2 3 2 2 2 2 3" xfId="51649" xr:uid="{00000000-0005-0000-0000-0000A9490000}"/>
    <cellStyle name="Normal 7 2 2 2 2 3 2 2 2 3" xfId="25630" xr:uid="{00000000-0005-0000-0000-0000AA490000}"/>
    <cellStyle name="Normal 7 2 2 2 2 3 2 2 2 4" xfId="42976" xr:uid="{00000000-0005-0000-0000-0000AB490000}"/>
    <cellStyle name="Normal 7 2 2 2 2 3 2 2 3" xfId="4308" xr:uid="{00000000-0005-0000-0000-0000AC490000}"/>
    <cellStyle name="Normal 7 2 2 2 2 3 2 2 3 2" xfId="12981" xr:uid="{00000000-0005-0000-0000-0000AD490000}"/>
    <cellStyle name="Normal 7 2 2 2 2 3 2 2 3 2 2" xfId="30334" xr:uid="{00000000-0005-0000-0000-0000AE490000}"/>
    <cellStyle name="Normal 7 2 2 2 2 3 2 2 3 2 3" xfId="47680" xr:uid="{00000000-0005-0000-0000-0000AF490000}"/>
    <cellStyle name="Normal 7 2 2 2 2 3 2 2 3 3" xfId="21661" xr:uid="{00000000-0005-0000-0000-0000B0490000}"/>
    <cellStyle name="Normal 7 2 2 2 2 3 2 2 3 4" xfId="39007" xr:uid="{00000000-0005-0000-0000-0000B1490000}"/>
    <cellStyle name="Normal 7 2 2 2 2 3 2 2 4" xfId="11168" xr:uid="{00000000-0005-0000-0000-0000B2490000}"/>
    <cellStyle name="Normal 7 2 2 2 2 3 2 2 4 2" xfId="28521" xr:uid="{00000000-0005-0000-0000-0000B3490000}"/>
    <cellStyle name="Normal 7 2 2 2 2 3 2 2 4 3" xfId="45867" xr:uid="{00000000-0005-0000-0000-0000B4490000}"/>
    <cellStyle name="Normal 7 2 2 2 2 3 2 2 5" xfId="19848" xr:uid="{00000000-0005-0000-0000-0000B5490000}"/>
    <cellStyle name="Normal 7 2 2 2 2 3 2 2 6" xfId="37194" xr:uid="{00000000-0005-0000-0000-0000B6490000}"/>
    <cellStyle name="Normal 7 2 2 2 2 3 2 3" xfId="1417" xr:uid="{00000000-0005-0000-0000-0000B7490000}"/>
    <cellStyle name="Normal 7 2 2 2 2 3 2 3 2" xfId="7199" xr:uid="{00000000-0005-0000-0000-0000B8490000}"/>
    <cellStyle name="Normal 7 2 2 2 2 3 2 3 2 2" xfId="15872" xr:uid="{00000000-0005-0000-0000-0000B9490000}"/>
    <cellStyle name="Normal 7 2 2 2 2 3 2 3 2 2 2" xfId="33225" xr:uid="{00000000-0005-0000-0000-0000BA490000}"/>
    <cellStyle name="Normal 7 2 2 2 2 3 2 3 2 2 3" xfId="50571" xr:uid="{00000000-0005-0000-0000-0000BB490000}"/>
    <cellStyle name="Normal 7 2 2 2 2 3 2 3 2 3" xfId="24552" xr:uid="{00000000-0005-0000-0000-0000BC490000}"/>
    <cellStyle name="Normal 7 2 2 2 2 3 2 3 2 4" xfId="41898" xr:uid="{00000000-0005-0000-0000-0000BD490000}"/>
    <cellStyle name="Normal 7 2 2 2 2 3 2 3 3" xfId="5043" xr:uid="{00000000-0005-0000-0000-0000BE490000}"/>
    <cellStyle name="Normal 7 2 2 2 2 3 2 3 3 2" xfId="13716" xr:uid="{00000000-0005-0000-0000-0000BF490000}"/>
    <cellStyle name="Normal 7 2 2 2 2 3 2 3 3 2 2" xfId="31069" xr:uid="{00000000-0005-0000-0000-0000C0490000}"/>
    <cellStyle name="Normal 7 2 2 2 2 3 2 3 3 2 3" xfId="48415" xr:uid="{00000000-0005-0000-0000-0000C1490000}"/>
    <cellStyle name="Normal 7 2 2 2 2 3 2 3 3 3" xfId="22396" xr:uid="{00000000-0005-0000-0000-0000C2490000}"/>
    <cellStyle name="Normal 7 2 2 2 2 3 2 3 3 4" xfId="39742" xr:uid="{00000000-0005-0000-0000-0000C3490000}"/>
    <cellStyle name="Normal 7 2 2 2 2 3 2 3 4" xfId="10090" xr:uid="{00000000-0005-0000-0000-0000C4490000}"/>
    <cellStyle name="Normal 7 2 2 2 2 3 2 3 4 2" xfId="27443" xr:uid="{00000000-0005-0000-0000-0000C5490000}"/>
    <cellStyle name="Normal 7 2 2 2 2 3 2 3 4 3" xfId="44789" xr:uid="{00000000-0005-0000-0000-0000C6490000}"/>
    <cellStyle name="Normal 7 2 2 2 2 3 2 3 5" xfId="18770" xr:uid="{00000000-0005-0000-0000-0000C7490000}"/>
    <cellStyle name="Normal 7 2 2 2 2 3 2 3 6" xfId="36116" xr:uid="{00000000-0005-0000-0000-0000C8490000}"/>
    <cellStyle name="Normal 7 2 2 2 2 3 2 4" xfId="6464" xr:uid="{00000000-0005-0000-0000-0000C9490000}"/>
    <cellStyle name="Normal 7 2 2 2 2 3 2 4 2" xfId="15137" xr:uid="{00000000-0005-0000-0000-0000CA490000}"/>
    <cellStyle name="Normal 7 2 2 2 2 3 2 4 2 2" xfId="32490" xr:uid="{00000000-0005-0000-0000-0000CB490000}"/>
    <cellStyle name="Normal 7 2 2 2 2 3 2 4 2 3" xfId="49836" xr:uid="{00000000-0005-0000-0000-0000CC490000}"/>
    <cellStyle name="Normal 7 2 2 2 2 3 2 4 3" xfId="23817" xr:uid="{00000000-0005-0000-0000-0000CD490000}"/>
    <cellStyle name="Normal 7 2 2 2 2 3 2 4 4" xfId="41163" xr:uid="{00000000-0005-0000-0000-0000CE490000}"/>
    <cellStyle name="Normal 7 2 2 2 2 3 2 5" xfId="3230" xr:uid="{00000000-0005-0000-0000-0000CF490000}"/>
    <cellStyle name="Normal 7 2 2 2 2 3 2 5 2" xfId="11903" xr:uid="{00000000-0005-0000-0000-0000D0490000}"/>
    <cellStyle name="Normal 7 2 2 2 2 3 2 5 2 2" xfId="29256" xr:uid="{00000000-0005-0000-0000-0000D1490000}"/>
    <cellStyle name="Normal 7 2 2 2 2 3 2 5 2 3" xfId="46602" xr:uid="{00000000-0005-0000-0000-0000D2490000}"/>
    <cellStyle name="Normal 7 2 2 2 2 3 2 5 3" xfId="20583" xr:uid="{00000000-0005-0000-0000-0000D3490000}"/>
    <cellStyle name="Normal 7 2 2 2 2 3 2 5 4" xfId="37929" xr:uid="{00000000-0005-0000-0000-0000D4490000}"/>
    <cellStyle name="Normal 7 2 2 2 2 3 2 6" xfId="9355" xr:uid="{00000000-0005-0000-0000-0000D5490000}"/>
    <cellStyle name="Normal 7 2 2 2 2 3 2 6 2" xfId="26708" xr:uid="{00000000-0005-0000-0000-0000D6490000}"/>
    <cellStyle name="Normal 7 2 2 2 2 3 2 6 3" xfId="44054" xr:uid="{00000000-0005-0000-0000-0000D7490000}"/>
    <cellStyle name="Normal 7 2 2 2 2 3 2 7" xfId="18035" xr:uid="{00000000-0005-0000-0000-0000D8490000}"/>
    <cellStyle name="Normal 7 2 2 2 2 3 2 8" xfId="35381" xr:uid="{00000000-0005-0000-0000-0000D9490000}"/>
    <cellStyle name="Normal 7 2 2 2 2 3 3" xfId="927" xr:uid="{00000000-0005-0000-0000-0000DA490000}"/>
    <cellStyle name="Normal 7 2 2 2 2 3 3 2" xfId="2740" xr:uid="{00000000-0005-0000-0000-0000DB490000}"/>
    <cellStyle name="Normal 7 2 2 2 2 3 3 2 2" xfId="8522" xr:uid="{00000000-0005-0000-0000-0000DC490000}"/>
    <cellStyle name="Normal 7 2 2 2 2 3 3 2 2 2" xfId="17195" xr:uid="{00000000-0005-0000-0000-0000DD490000}"/>
    <cellStyle name="Normal 7 2 2 2 2 3 3 2 2 2 2" xfId="34548" xr:uid="{00000000-0005-0000-0000-0000DE490000}"/>
    <cellStyle name="Normal 7 2 2 2 2 3 3 2 2 2 3" xfId="51894" xr:uid="{00000000-0005-0000-0000-0000DF490000}"/>
    <cellStyle name="Normal 7 2 2 2 2 3 3 2 2 3" xfId="25875" xr:uid="{00000000-0005-0000-0000-0000E0490000}"/>
    <cellStyle name="Normal 7 2 2 2 2 3 3 2 2 4" xfId="43221" xr:uid="{00000000-0005-0000-0000-0000E1490000}"/>
    <cellStyle name="Normal 7 2 2 2 2 3 3 2 3" xfId="4553" xr:uid="{00000000-0005-0000-0000-0000E2490000}"/>
    <cellStyle name="Normal 7 2 2 2 2 3 3 2 3 2" xfId="13226" xr:uid="{00000000-0005-0000-0000-0000E3490000}"/>
    <cellStyle name="Normal 7 2 2 2 2 3 3 2 3 2 2" xfId="30579" xr:uid="{00000000-0005-0000-0000-0000E4490000}"/>
    <cellStyle name="Normal 7 2 2 2 2 3 3 2 3 2 3" xfId="47925" xr:uid="{00000000-0005-0000-0000-0000E5490000}"/>
    <cellStyle name="Normal 7 2 2 2 2 3 3 2 3 3" xfId="21906" xr:uid="{00000000-0005-0000-0000-0000E6490000}"/>
    <cellStyle name="Normal 7 2 2 2 2 3 3 2 3 4" xfId="39252" xr:uid="{00000000-0005-0000-0000-0000E7490000}"/>
    <cellStyle name="Normal 7 2 2 2 2 3 3 2 4" xfId="11413" xr:uid="{00000000-0005-0000-0000-0000E8490000}"/>
    <cellStyle name="Normal 7 2 2 2 2 3 3 2 4 2" xfId="28766" xr:uid="{00000000-0005-0000-0000-0000E9490000}"/>
    <cellStyle name="Normal 7 2 2 2 2 3 3 2 4 3" xfId="46112" xr:uid="{00000000-0005-0000-0000-0000EA490000}"/>
    <cellStyle name="Normal 7 2 2 2 2 3 3 2 5" xfId="20093" xr:uid="{00000000-0005-0000-0000-0000EB490000}"/>
    <cellStyle name="Normal 7 2 2 2 2 3 3 2 6" xfId="37439" xr:uid="{00000000-0005-0000-0000-0000EC490000}"/>
    <cellStyle name="Normal 7 2 2 2 2 3 3 3" xfId="1662" xr:uid="{00000000-0005-0000-0000-0000ED490000}"/>
    <cellStyle name="Normal 7 2 2 2 2 3 3 3 2" xfId="7444" xr:uid="{00000000-0005-0000-0000-0000EE490000}"/>
    <cellStyle name="Normal 7 2 2 2 2 3 3 3 2 2" xfId="16117" xr:uid="{00000000-0005-0000-0000-0000EF490000}"/>
    <cellStyle name="Normal 7 2 2 2 2 3 3 3 2 2 2" xfId="33470" xr:uid="{00000000-0005-0000-0000-0000F0490000}"/>
    <cellStyle name="Normal 7 2 2 2 2 3 3 3 2 2 3" xfId="50816" xr:uid="{00000000-0005-0000-0000-0000F1490000}"/>
    <cellStyle name="Normal 7 2 2 2 2 3 3 3 2 3" xfId="24797" xr:uid="{00000000-0005-0000-0000-0000F2490000}"/>
    <cellStyle name="Normal 7 2 2 2 2 3 3 3 2 4" xfId="42143" xr:uid="{00000000-0005-0000-0000-0000F3490000}"/>
    <cellStyle name="Normal 7 2 2 2 2 3 3 3 3" xfId="5288" xr:uid="{00000000-0005-0000-0000-0000F4490000}"/>
    <cellStyle name="Normal 7 2 2 2 2 3 3 3 3 2" xfId="13961" xr:uid="{00000000-0005-0000-0000-0000F5490000}"/>
    <cellStyle name="Normal 7 2 2 2 2 3 3 3 3 2 2" xfId="31314" xr:uid="{00000000-0005-0000-0000-0000F6490000}"/>
    <cellStyle name="Normal 7 2 2 2 2 3 3 3 3 2 3" xfId="48660" xr:uid="{00000000-0005-0000-0000-0000F7490000}"/>
    <cellStyle name="Normal 7 2 2 2 2 3 3 3 3 3" xfId="22641" xr:uid="{00000000-0005-0000-0000-0000F8490000}"/>
    <cellStyle name="Normal 7 2 2 2 2 3 3 3 3 4" xfId="39987" xr:uid="{00000000-0005-0000-0000-0000F9490000}"/>
    <cellStyle name="Normal 7 2 2 2 2 3 3 3 4" xfId="10335" xr:uid="{00000000-0005-0000-0000-0000FA490000}"/>
    <cellStyle name="Normal 7 2 2 2 2 3 3 3 4 2" xfId="27688" xr:uid="{00000000-0005-0000-0000-0000FB490000}"/>
    <cellStyle name="Normal 7 2 2 2 2 3 3 3 4 3" xfId="45034" xr:uid="{00000000-0005-0000-0000-0000FC490000}"/>
    <cellStyle name="Normal 7 2 2 2 2 3 3 3 5" xfId="19015" xr:uid="{00000000-0005-0000-0000-0000FD490000}"/>
    <cellStyle name="Normal 7 2 2 2 2 3 3 3 6" xfId="36361" xr:uid="{00000000-0005-0000-0000-0000FE490000}"/>
    <cellStyle name="Normal 7 2 2 2 2 3 3 4" xfId="6709" xr:uid="{00000000-0005-0000-0000-0000FF490000}"/>
    <cellStyle name="Normal 7 2 2 2 2 3 3 4 2" xfId="15382" xr:uid="{00000000-0005-0000-0000-0000004A0000}"/>
    <cellStyle name="Normal 7 2 2 2 2 3 3 4 2 2" xfId="32735" xr:uid="{00000000-0005-0000-0000-0000014A0000}"/>
    <cellStyle name="Normal 7 2 2 2 2 3 3 4 2 3" xfId="50081" xr:uid="{00000000-0005-0000-0000-0000024A0000}"/>
    <cellStyle name="Normal 7 2 2 2 2 3 3 4 3" xfId="24062" xr:uid="{00000000-0005-0000-0000-0000034A0000}"/>
    <cellStyle name="Normal 7 2 2 2 2 3 3 4 4" xfId="41408" xr:uid="{00000000-0005-0000-0000-0000044A0000}"/>
    <cellStyle name="Normal 7 2 2 2 2 3 3 5" xfId="3475" xr:uid="{00000000-0005-0000-0000-0000054A0000}"/>
    <cellStyle name="Normal 7 2 2 2 2 3 3 5 2" xfId="12148" xr:uid="{00000000-0005-0000-0000-0000064A0000}"/>
    <cellStyle name="Normal 7 2 2 2 2 3 3 5 2 2" xfId="29501" xr:uid="{00000000-0005-0000-0000-0000074A0000}"/>
    <cellStyle name="Normal 7 2 2 2 2 3 3 5 2 3" xfId="46847" xr:uid="{00000000-0005-0000-0000-0000084A0000}"/>
    <cellStyle name="Normal 7 2 2 2 2 3 3 5 3" xfId="20828" xr:uid="{00000000-0005-0000-0000-0000094A0000}"/>
    <cellStyle name="Normal 7 2 2 2 2 3 3 5 4" xfId="38174" xr:uid="{00000000-0005-0000-0000-00000A4A0000}"/>
    <cellStyle name="Normal 7 2 2 2 2 3 3 6" xfId="9600" xr:uid="{00000000-0005-0000-0000-00000B4A0000}"/>
    <cellStyle name="Normal 7 2 2 2 2 3 3 6 2" xfId="26953" xr:uid="{00000000-0005-0000-0000-00000C4A0000}"/>
    <cellStyle name="Normal 7 2 2 2 2 3 3 6 3" xfId="44299" xr:uid="{00000000-0005-0000-0000-00000D4A0000}"/>
    <cellStyle name="Normal 7 2 2 2 2 3 3 7" xfId="18280" xr:uid="{00000000-0005-0000-0000-00000E4A0000}"/>
    <cellStyle name="Normal 7 2 2 2 2 3 3 8" xfId="35626" xr:uid="{00000000-0005-0000-0000-00000F4A0000}"/>
    <cellStyle name="Normal 7 2 2 2 2 3 4" xfId="437" xr:uid="{00000000-0005-0000-0000-0000104A0000}"/>
    <cellStyle name="Normal 7 2 2 2 2 3 4 2" xfId="2250" xr:uid="{00000000-0005-0000-0000-0000114A0000}"/>
    <cellStyle name="Normal 7 2 2 2 2 3 4 2 2" xfId="8032" xr:uid="{00000000-0005-0000-0000-0000124A0000}"/>
    <cellStyle name="Normal 7 2 2 2 2 3 4 2 2 2" xfId="16705" xr:uid="{00000000-0005-0000-0000-0000134A0000}"/>
    <cellStyle name="Normal 7 2 2 2 2 3 4 2 2 2 2" xfId="34058" xr:uid="{00000000-0005-0000-0000-0000144A0000}"/>
    <cellStyle name="Normal 7 2 2 2 2 3 4 2 2 2 3" xfId="51404" xr:uid="{00000000-0005-0000-0000-0000154A0000}"/>
    <cellStyle name="Normal 7 2 2 2 2 3 4 2 2 3" xfId="25385" xr:uid="{00000000-0005-0000-0000-0000164A0000}"/>
    <cellStyle name="Normal 7 2 2 2 2 3 4 2 2 4" xfId="42731" xr:uid="{00000000-0005-0000-0000-0000174A0000}"/>
    <cellStyle name="Normal 7 2 2 2 2 3 4 2 3" xfId="5533" xr:uid="{00000000-0005-0000-0000-0000184A0000}"/>
    <cellStyle name="Normal 7 2 2 2 2 3 4 2 3 2" xfId="14206" xr:uid="{00000000-0005-0000-0000-0000194A0000}"/>
    <cellStyle name="Normal 7 2 2 2 2 3 4 2 3 2 2" xfId="31559" xr:uid="{00000000-0005-0000-0000-00001A4A0000}"/>
    <cellStyle name="Normal 7 2 2 2 2 3 4 2 3 2 3" xfId="48905" xr:uid="{00000000-0005-0000-0000-00001B4A0000}"/>
    <cellStyle name="Normal 7 2 2 2 2 3 4 2 3 3" xfId="22886" xr:uid="{00000000-0005-0000-0000-00001C4A0000}"/>
    <cellStyle name="Normal 7 2 2 2 2 3 4 2 3 4" xfId="40232" xr:uid="{00000000-0005-0000-0000-00001D4A0000}"/>
    <cellStyle name="Normal 7 2 2 2 2 3 4 2 4" xfId="10923" xr:uid="{00000000-0005-0000-0000-00001E4A0000}"/>
    <cellStyle name="Normal 7 2 2 2 2 3 4 2 4 2" xfId="28276" xr:uid="{00000000-0005-0000-0000-00001F4A0000}"/>
    <cellStyle name="Normal 7 2 2 2 2 3 4 2 4 3" xfId="45622" xr:uid="{00000000-0005-0000-0000-0000204A0000}"/>
    <cellStyle name="Normal 7 2 2 2 2 3 4 2 5" xfId="19603" xr:uid="{00000000-0005-0000-0000-0000214A0000}"/>
    <cellStyle name="Normal 7 2 2 2 2 3 4 2 6" xfId="36949" xr:uid="{00000000-0005-0000-0000-0000224A0000}"/>
    <cellStyle name="Normal 7 2 2 2 2 3 4 3" xfId="6219" xr:uid="{00000000-0005-0000-0000-0000234A0000}"/>
    <cellStyle name="Normal 7 2 2 2 2 3 4 3 2" xfId="14892" xr:uid="{00000000-0005-0000-0000-0000244A0000}"/>
    <cellStyle name="Normal 7 2 2 2 2 3 4 3 2 2" xfId="32245" xr:uid="{00000000-0005-0000-0000-0000254A0000}"/>
    <cellStyle name="Normal 7 2 2 2 2 3 4 3 2 3" xfId="49591" xr:uid="{00000000-0005-0000-0000-0000264A0000}"/>
    <cellStyle name="Normal 7 2 2 2 2 3 4 3 3" xfId="23572" xr:uid="{00000000-0005-0000-0000-0000274A0000}"/>
    <cellStyle name="Normal 7 2 2 2 2 3 4 3 4" xfId="40918" xr:uid="{00000000-0005-0000-0000-0000284A0000}"/>
    <cellStyle name="Normal 7 2 2 2 2 3 4 4" xfId="4063" xr:uid="{00000000-0005-0000-0000-0000294A0000}"/>
    <cellStyle name="Normal 7 2 2 2 2 3 4 4 2" xfId="12736" xr:uid="{00000000-0005-0000-0000-00002A4A0000}"/>
    <cellStyle name="Normal 7 2 2 2 2 3 4 4 2 2" xfId="30089" xr:uid="{00000000-0005-0000-0000-00002B4A0000}"/>
    <cellStyle name="Normal 7 2 2 2 2 3 4 4 2 3" xfId="47435" xr:uid="{00000000-0005-0000-0000-00002C4A0000}"/>
    <cellStyle name="Normal 7 2 2 2 2 3 4 4 3" xfId="21416" xr:uid="{00000000-0005-0000-0000-00002D4A0000}"/>
    <cellStyle name="Normal 7 2 2 2 2 3 4 4 4" xfId="38762" xr:uid="{00000000-0005-0000-0000-00002E4A0000}"/>
    <cellStyle name="Normal 7 2 2 2 2 3 4 5" xfId="9110" xr:uid="{00000000-0005-0000-0000-00002F4A0000}"/>
    <cellStyle name="Normal 7 2 2 2 2 3 4 5 2" xfId="26463" xr:uid="{00000000-0005-0000-0000-0000304A0000}"/>
    <cellStyle name="Normal 7 2 2 2 2 3 4 5 3" xfId="43809" xr:uid="{00000000-0005-0000-0000-0000314A0000}"/>
    <cellStyle name="Normal 7 2 2 2 2 3 4 6" xfId="17790" xr:uid="{00000000-0005-0000-0000-0000324A0000}"/>
    <cellStyle name="Normal 7 2 2 2 2 3 4 7" xfId="35136" xr:uid="{00000000-0005-0000-0000-0000334A0000}"/>
    <cellStyle name="Normal 7 2 2 2 2 3 5" xfId="2005" xr:uid="{00000000-0005-0000-0000-0000344A0000}"/>
    <cellStyle name="Normal 7 2 2 2 2 3 5 2" xfId="7787" xr:uid="{00000000-0005-0000-0000-0000354A0000}"/>
    <cellStyle name="Normal 7 2 2 2 2 3 5 2 2" xfId="16460" xr:uid="{00000000-0005-0000-0000-0000364A0000}"/>
    <cellStyle name="Normal 7 2 2 2 2 3 5 2 2 2" xfId="33813" xr:uid="{00000000-0005-0000-0000-0000374A0000}"/>
    <cellStyle name="Normal 7 2 2 2 2 3 5 2 2 3" xfId="51159" xr:uid="{00000000-0005-0000-0000-0000384A0000}"/>
    <cellStyle name="Normal 7 2 2 2 2 3 5 2 3" xfId="25140" xr:uid="{00000000-0005-0000-0000-0000394A0000}"/>
    <cellStyle name="Normal 7 2 2 2 2 3 5 2 4" xfId="42486" xr:uid="{00000000-0005-0000-0000-00003A4A0000}"/>
    <cellStyle name="Normal 7 2 2 2 2 3 5 3" xfId="3818" xr:uid="{00000000-0005-0000-0000-00003B4A0000}"/>
    <cellStyle name="Normal 7 2 2 2 2 3 5 3 2" xfId="12491" xr:uid="{00000000-0005-0000-0000-00003C4A0000}"/>
    <cellStyle name="Normal 7 2 2 2 2 3 5 3 2 2" xfId="29844" xr:uid="{00000000-0005-0000-0000-00003D4A0000}"/>
    <cellStyle name="Normal 7 2 2 2 2 3 5 3 2 3" xfId="47190" xr:uid="{00000000-0005-0000-0000-00003E4A0000}"/>
    <cellStyle name="Normal 7 2 2 2 2 3 5 3 3" xfId="21171" xr:uid="{00000000-0005-0000-0000-00003F4A0000}"/>
    <cellStyle name="Normal 7 2 2 2 2 3 5 3 4" xfId="38517" xr:uid="{00000000-0005-0000-0000-0000404A0000}"/>
    <cellStyle name="Normal 7 2 2 2 2 3 5 4" xfId="10678" xr:uid="{00000000-0005-0000-0000-0000414A0000}"/>
    <cellStyle name="Normal 7 2 2 2 2 3 5 4 2" xfId="28031" xr:uid="{00000000-0005-0000-0000-0000424A0000}"/>
    <cellStyle name="Normal 7 2 2 2 2 3 5 4 3" xfId="45377" xr:uid="{00000000-0005-0000-0000-0000434A0000}"/>
    <cellStyle name="Normal 7 2 2 2 2 3 5 5" xfId="19358" xr:uid="{00000000-0005-0000-0000-0000444A0000}"/>
    <cellStyle name="Normal 7 2 2 2 2 3 5 6" xfId="36704" xr:uid="{00000000-0005-0000-0000-0000454A0000}"/>
    <cellStyle name="Normal 7 2 2 2 2 3 6" xfId="1172" xr:uid="{00000000-0005-0000-0000-0000464A0000}"/>
    <cellStyle name="Normal 7 2 2 2 2 3 6 2" xfId="6954" xr:uid="{00000000-0005-0000-0000-0000474A0000}"/>
    <cellStyle name="Normal 7 2 2 2 2 3 6 2 2" xfId="15627" xr:uid="{00000000-0005-0000-0000-0000484A0000}"/>
    <cellStyle name="Normal 7 2 2 2 2 3 6 2 2 2" xfId="32980" xr:uid="{00000000-0005-0000-0000-0000494A0000}"/>
    <cellStyle name="Normal 7 2 2 2 2 3 6 2 2 3" xfId="50326" xr:uid="{00000000-0005-0000-0000-00004A4A0000}"/>
    <cellStyle name="Normal 7 2 2 2 2 3 6 2 3" xfId="24307" xr:uid="{00000000-0005-0000-0000-00004B4A0000}"/>
    <cellStyle name="Normal 7 2 2 2 2 3 6 2 4" xfId="41653" xr:uid="{00000000-0005-0000-0000-00004C4A0000}"/>
    <cellStyle name="Normal 7 2 2 2 2 3 6 3" xfId="4798" xr:uid="{00000000-0005-0000-0000-00004D4A0000}"/>
    <cellStyle name="Normal 7 2 2 2 2 3 6 3 2" xfId="13471" xr:uid="{00000000-0005-0000-0000-00004E4A0000}"/>
    <cellStyle name="Normal 7 2 2 2 2 3 6 3 2 2" xfId="30824" xr:uid="{00000000-0005-0000-0000-00004F4A0000}"/>
    <cellStyle name="Normal 7 2 2 2 2 3 6 3 2 3" xfId="48170" xr:uid="{00000000-0005-0000-0000-0000504A0000}"/>
    <cellStyle name="Normal 7 2 2 2 2 3 6 3 3" xfId="22151" xr:uid="{00000000-0005-0000-0000-0000514A0000}"/>
    <cellStyle name="Normal 7 2 2 2 2 3 6 3 4" xfId="39497" xr:uid="{00000000-0005-0000-0000-0000524A0000}"/>
    <cellStyle name="Normal 7 2 2 2 2 3 6 4" xfId="9845" xr:uid="{00000000-0005-0000-0000-0000534A0000}"/>
    <cellStyle name="Normal 7 2 2 2 2 3 6 4 2" xfId="27198" xr:uid="{00000000-0005-0000-0000-0000544A0000}"/>
    <cellStyle name="Normal 7 2 2 2 2 3 6 4 3" xfId="44544" xr:uid="{00000000-0005-0000-0000-0000554A0000}"/>
    <cellStyle name="Normal 7 2 2 2 2 3 6 5" xfId="18525" xr:uid="{00000000-0005-0000-0000-0000564A0000}"/>
    <cellStyle name="Normal 7 2 2 2 2 3 6 6" xfId="35871" xr:uid="{00000000-0005-0000-0000-0000574A0000}"/>
    <cellStyle name="Normal 7 2 2 2 2 3 7" xfId="5974" xr:uid="{00000000-0005-0000-0000-0000584A0000}"/>
    <cellStyle name="Normal 7 2 2 2 2 3 7 2" xfId="14647" xr:uid="{00000000-0005-0000-0000-0000594A0000}"/>
    <cellStyle name="Normal 7 2 2 2 2 3 7 2 2" xfId="32000" xr:uid="{00000000-0005-0000-0000-00005A4A0000}"/>
    <cellStyle name="Normal 7 2 2 2 2 3 7 2 3" xfId="49346" xr:uid="{00000000-0005-0000-0000-00005B4A0000}"/>
    <cellStyle name="Normal 7 2 2 2 2 3 7 3" xfId="23327" xr:uid="{00000000-0005-0000-0000-00005C4A0000}"/>
    <cellStyle name="Normal 7 2 2 2 2 3 7 4" xfId="40673" xr:uid="{00000000-0005-0000-0000-00005D4A0000}"/>
    <cellStyle name="Normal 7 2 2 2 2 3 8" xfId="2985" xr:uid="{00000000-0005-0000-0000-00005E4A0000}"/>
    <cellStyle name="Normal 7 2 2 2 2 3 8 2" xfId="11658" xr:uid="{00000000-0005-0000-0000-00005F4A0000}"/>
    <cellStyle name="Normal 7 2 2 2 2 3 8 2 2" xfId="29011" xr:uid="{00000000-0005-0000-0000-0000604A0000}"/>
    <cellStyle name="Normal 7 2 2 2 2 3 8 2 3" xfId="46357" xr:uid="{00000000-0005-0000-0000-0000614A0000}"/>
    <cellStyle name="Normal 7 2 2 2 2 3 8 3" xfId="20338" xr:uid="{00000000-0005-0000-0000-0000624A0000}"/>
    <cellStyle name="Normal 7 2 2 2 2 3 8 4" xfId="37684" xr:uid="{00000000-0005-0000-0000-0000634A0000}"/>
    <cellStyle name="Normal 7 2 2 2 2 3 9" xfId="8865" xr:uid="{00000000-0005-0000-0000-0000644A0000}"/>
    <cellStyle name="Normal 7 2 2 2 2 3 9 2" xfId="26218" xr:uid="{00000000-0005-0000-0000-0000654A0000}"/>
    <cellStyle name="Normal 7 2 2 2 2 3 9 3" xfId="43564" xr:uid="{00000000-0005-0000-0000-0000664A0000}"/>
    <cellStyle name="Normal 7 2 2 2 2 4" xfId="290" xr:uid="{00000000-0005-0000-0000-0000674A0000}"/>
    <cellStyle name="Normal 7 2 2 2 2 4 10" xfId="34989" xr:uid="{00000000-0005-0000-0000-0000684A0000}"/>
    <cellStyle name="Normal 7 2 2 2 2 4 2" xfId="1025" xr:uid="{00000000-0005-0000-0000-0000694A0000}"/>
    <cellStyle name="Normal 7 2 2 2 2 4 2 2" xfId="2838" xr:uid="{00000000-0005-0000-0000-00006A4A0000}"/>
    <cellStyle name="Normal 7 2 2 2 2 4 2 2 2" xfId="8620" xr:uid="{00000000-0005-0000-0000-00006B4A0000}"/>
    <cellStyle name="Normal 7 2 2 2 2 4 2 2 2 2" xfId="17293" xr:uid="{00000000-0005-0000-0000-00006C4A0000}"/>
    <cellStyle name="Normal 7 2 2 2 2 4 2 2 2 2 2" xfId="34646" xr:uid="{00000000-0005-0000-0000-00006D4A0000}"/>
    <cellStyle name="Normal 7 2 2 2 2 4 2 2 2 2 3" xfId="51992" xr:uid="{00000000-0005-0000-0000-00006E4A0000}"/>
    <cellStyle name="Normal 7 2 2 2 2 4 2 2 2 3" xfId="25973" xr:uid="{00000000-0005-0000-0000-00006F4A0000}"/>
    <cellStyle name="Normal 7 2 2 2 2 4 2 2 2 4" xfId="43319" xr:uid="{00000000-0005-0000-0000-0000704A0000}"/>
    <cellStyle name="Normal 7 2 2 2 2 4 2 2 3" xfId="4651" xr:uid="{00000000-0005-0000-0000-0000714A0000}"/>
    <cellStyle name="Normal 7 2 2 2 2 4 2 2 3 2" xfId="13324" xr:uid="{00000000-0005-0000-0000-0000724A0000}"/>
    <cellStyle name="Normal 7 2 2 2 2 4 2 2 3 2 2" xfId="30677" xr:uid="{00000000-0005-0000-0000-0000734A0000}"/>
    <cellStyle name="Normal 7 2 2 2 2 4 2 2 3 2 3" xfId="48023" xr:uid="{00000000-0005-0000-0000-0000744A0000}"/>
    <cellStyle name="Normal 7 2 2 2 2 4 2 2 3 3" xfId="22004" xr:uid="{00000000-0005-0000-0000-0000754A0000}"/>
    <cellStyle name="Normal 7 2 2 2 2 4 2 2 3 4" xfId="39350" xr:uid="{00000000-0005-0000-0000-0000764A0000}"/>
    <cellStyle name="Normal 7 2 2 2 2 4 2 2 4" xfId="11511" xr:uid="{00000000-0005-0000-0000-0000774A0000}"/>
    <cellStyle name="Normal 7 2 2 2 2 4 2 2 4 2" xfId="28864" xr:uid="{00000000-0005-0000-0000-0000784A0000}"/>
    <cellStyle name="Normal 7 2 2 2 2 4 2 2 4 3" xfId="46210" xr:uid="{00000000-0005-0000-0000-0000794A0000}"/>
    <cellStyle name="Normal 7 2 2 2 2 4 2 2 5" xfId="20191" xr:uid="{00000000-0005-0000-0000-00007A4A0000}"/>
    <cellStyle name="Normal 7 2 2 2 2 4 2 2 6" xfId="37537" xr:uid="{00000000-0005-0000-0000-00007B4A0000}"/>
    <cellStyle name="Normal 7 2 2 2 2 4 2 3" xfId="1760" xr:uid="{00000000-0005-0000-0000-00007C4A0000}"/>
    <cellStyle name="Normal 7 2 2 2 2 4 2 3 2" xfId="7542" xr:uid="{00000000-0005-0000-0000-00007D4A0000}"/>
    <cellStyle name="Normal 7 2 2 2 2 4 2 3 2 2" xfId="16215" xr:uid="{00000000-0005-0000-0000-00007E4A0000}"/>
    <cellStyle name="Normal 7 2 2 2 2 4 2 3 2 2 2" xfId="33568" xr:uid="{00000000-0005-0000-0000-00007F4A0000}"/>
    <cellStyle name="Normal 7 2 2 2 2 4 2 3 2 2 3" xfId="50914" xr:uid="{00000000-0005-0000-0000-0000804A0000}"/>
    <cellStyle name="Normal 7 2 2 2 2 4 2 3 2 3" xfId="24895" xr:uid="{00000000-0005-0000-0000-0000814A0000}"/>
    <cellStyle name="Normal 7 2 2 2 2 4 2 3 2 4" xfId="42241" xr:uid="{00000000-0005-0000-0000-0000824A0000}"/>
    <cellStyle name="Normal 7 2 2 2 2 4 2 3 3" xfId="5386" xr:uid="{00000000-0005-0000-0000-0000834A0000}"/>
    <cellStyle name="Normal 7 2 2 2 2 4 2 3 3 2" xfId="14059" xr:uid="{00000000-0005-0000-0000-0000844A0000}"/>
    <cellStyle name="Normal 7 2 2 2 2 4 2 3 3 2 2" xfId="31412" xr:uid="{00000000-0005-0000-0000-0000854A0000}"/>
    <cellStyle name="Normal 7 2 2 2 2 4 2 3 3 2 3" xfId="48758" xr:uid="{00000000-0005-0000-0000-0000864A0000}"/>
    <cellStyle name="Normal 7 2 2 2 2 4 2 3 3 3" xfId="22739" xr:uid="{00000000-0005-0000-0000-0000874A0000}"/>
    <cellStyle name="Normal 7 2 2 2 2 4 2 3 3 4" xfId="40085" xr:uid="{00000000-0005-0000-0000-0000884A0000}"/>
    <cellStyle name="Normal 7 2 2 2 2 4 2 3 4" xfId="10433" xr:uid="{00000000-0005-0000-0000-0000894A0000}"/>
    <cellStyle name="Normal 7 2 2 2 2 4 2 3 4 2" xfId="27786" xr:uid="{00000000-0005-0000-0000-00008A4A0000}"/>
    <cellStyle name="Normal 7 2 2 2 2 4 2 3 4 3" xfId="45132" xr:uid="{00000000-0005-0000-0000-00008B4A0000}"/>
    <cellStyle name="Normal 7 2 2 2 2 4 2 3 5" xfId="19113" xr:uid="{00000000-0005-0000-0000-00008C4A0000}"/>
    <cellStyle name="Normal 7 2 2 2 2 4 2 3 6" xfId="36459" xr:uid="{00000000-0005-0000-0000-00008D4A0000}"/>
    <cellStyle name="Normal 7 2 2 2 2 4 2 4" xfId="6807" xr:uid="{00000000-0005-0000-0000-00008E4A0000}"/>
    <cellStyle name="Normal 7 2 2 2 2 4 2 4 2" xfId="15480" xr:uid="{00000000-0005-0000-0000-00008F4A0000}"/>
    <cellStyle name="Normal 7 2 2 2 2 4 2 4 2 2" xfId="32833" xr:uid="{00000000-0005-0000-0000-0000904A0000}"/>
    <cellStyle name="Normal 7 2 2 2 2 4 2 4 2 3" xfId="50179" xr:uid="{00000000-0005-0000-0000-0000914A0000}"/>
    <cellStyle name="Normal 7 2 2 2 2 4 2 4 3" xfId="24160" xr:uid="{00000000-0005-0000-0000-0000924A0000}"/>
    <cellStyle name="Normal 7 2 2 2 2 4 2 4 4" xfId="41506" xr:uid="{00000000-0005-0000-0000-0000934A0000}"/>
    <cellStyle name="Normal 7 2 2 2 2 4 2 5" xfId="3573" xr:uid="{00000000-0005-0000-0000-0000944A0000}"/>
    <cellStyle name="Normal 7 2 2 2 2 4 2 5 2" xfId="12246" xr:uid="{00000000-0005-0000-0000-0000954A0000}"/>
    <cellStyle name="Normal 7 2 2 2 2 4 2 5 2 2" xfId="29599" xr:uid="{00000000-0005-0000-0000-0000964A0000}"/>
    <cellStyle name="Normal 7 2 2 2 2 4 2 5 2 3" xfId="46945" xr:uid="{00000000-0005-0000-0000-0000974A0000}"/>
    <cellStyle name="Normal 7 2 2 2 2 4 2 5 3" xfId="20926" xr:uid="{00000000-0005-0000-0000-0000984A0000}"/>
    <cellStyle name="Normal 7 2 2 2 2 4 2 5 4" xfId="38272" xr:uid="{00000000-0005-0000-0000-0000994A0000}"/>
    <cellStyle name="Normal 7 2 2 2 2 4 2 6" xfId="9698" xr:uid="{00000000-0005-0000-0000-00009A4A0000}"/>
    <cellStyle name="Normal 7 2 2 2 2 4 2 6 2" xfId="27051" xr:uid="{00000000-0005-0000-0000-00009B4A0000}"/>
    <cellStyle name="Normal 7 2 2 2 2 4 2 6 3" xfId="44397" xr:uid="{00000000-0005-0000-0000-00009C4A0000}"/>
    <cellStyle name="Normal 7 2 2 2 2 4 2 7" xfId="18378" xr:uid="{00000000-0005-0000-0000-00009D4A0000}"/>
    <cellStyle name="Normal 7 2 2 2 2 4 2 8" xfId="35724" xr:uid="{00000000-0005-0000-0000-00009E4A0000}"/>
    <cellStyle name="Normal 7 2 2 2 2 4 3" xfId="535" xr:uid="{00000000-0005-0000-0000-00009F4A0000}"/>
    <cellStyle name="Normal 7 2 2 2 2 4 3 2" xfId="2348" xr:uid="{00000000-0005-0000-0000-0000A04A0000}"/>
    <cellStyle name="Normal 7 2 2 2 2 4 3 2 2" xfId="8130" xr:uid="{00000000-0005-0000-0000-0000A14A0000}"/>
    <cellStyle name="Normal 7 2 2 2 2 4 3 2 2 2" xfId="16803" xr:uid="{00000000-0005-0000-0000-0000A24A0000}"/>
    <cellStyle name="Normal 7 2 2 2 2 4 3 2 2 2 2" xfId="34156" xr:uid="{00000000-0005-0000-0000-0000A34A0000}"/>
    <cellStyle name="Normal 7 2 2 2 2 4 3 2 2 2 3" xfId="51502" xr:uid="{00000000-0005-0000-0000-0000A44A0000}"/>
    <cellStyle name="Normal 7 2 2 2 2 4 3 2 2 3" xfId="25483" xr:uid="{00000000-0005-0000-0000-0000A54A0000}"/>
    <cellStyle name="Normal 7 2 2 2 2 4 3 2 2 4" xfId="42829" xr:uid="{00000000-0005-0000-0000-0000A64A0000}"/>
    <cellStyle name="Normal 7 2 2 2 2 4 3 2 3" xfId="5631" xr:uid="{00000000-0005-0000-0000-0000A74A0000}"/>
    <cellStyle name="Normal 7 2 2 2 2 4 3 2 3 2" xfId="14304" xr:uid="{00000000-0005-0000-0000-0000A84A0000}"/>
    <cellStyle name="Normal 7 2 2 2 2 4 3 2 3 2 2" xfId="31657" xr:uid="{00000000-0005-0000-0000-0000A94A0000}"/>
    <cellStyle name="Normal 7 2 2 2 2 4 3 2 3 2 3" xfId="49003" xr:uid="{00000000-0005-0000-0000-0000AA4A0000}"/>
    <cellStyle name="Normal 7 2 2 2 2 4 3 2 3 3" xfId="22984" xr:uid="{00000000-0005-0000-0000-0000AB4A0000}"/>
    <cellStyle name="Normal 7 2 2 2 2 4 3 2 3 4" xfId="40330" xr:uid="{00000000-0005-0000-0000-0000AC4A0000}"/>
    <cellStyle name="Normal 7 2 2 2 2 4 3 2 4" xfId="11021" xr:uid="{00000000-0005-0000-0000-0000AD4A0000}"/>
    <cellStyle name="Normal 7 2 2 2 2 4 3 2 4 2" xfId="28374" xr:uid="{00000000-0005-0000-0000-0000AE4A0000}"/>
    <cellStyle name="Normal 7 2 2 2 2 4 3 2 4 3" xfId="45720" xr:uid="{00000000-0005-0000-0000-0000AF4A0000}"/>
    <cellStyle name="Normal 7 2 2 2 2 4 3 2 5" xfId="19701" xr:uid="{00000000-0005-0000-0000-0000B04A0000}"/>
    <cellStyle name="Normal 7 2 2 2 2 4 3 2 6" xfId="37047" xr:uid="{00000000-0005-0000-0000-0000B14A0000}"/>
    <cellStyle name="Normal 7 2 2 2 2 4 3 3" xfId="6317" xr:uid="{00000000-0005-0000-0000-0000B24A0000}"/>
    <cellStyle name="Normal 7 2 2 2 2 4 3 3 2" xfId="14990" xr:uid="{00000000-0005-0000-0000-0000B34A0000}"/>
    <cellStyle name="Normal 7 2 2 2 2 4 3 3 2 2" xfId="32343" xr:uid="{00000000-0005-0000-0000-0000B44A0000}"/>
    <cellStyle name="Normal 7 2 2 2 2 4 3 3 2 3" xfId="49689" xr:uid="{00000000-0005-0000-0000-0000B54A0000}"/>
    <cellStyle name="Normal 7 2 2 2 2 4 3 3 3" xfId="23670" xr:uid="{00000000-0005-0000-0000-0000B64A0000}"/>
    <cellStyle name="Normal 7 2 2 2 2 4 3 3 4" xfId="41016" xr:uid="{00000000-0005-0000-0000-0000B74A0000}"/>
    <cellStyle name="Normal 7 2 2 2 2 4 3 4" xfId="4161" xr:uid="{00000000-0005-0000-0000-0000B84A0000}"/>
    <cellStyle name="Normal 7 2 2 2 2 4 3 4 2" xfId="12834" xr:uid="{00000000-0005-0000-0000-0000B94A0000}"/>
    <cellStyle name="Normal 7 2 2 2 2 4 3 4 2 2" xfId="30187" xr:uid="{00000000-0005-0000-0000-0000BA4A0000}"/>
    <cellStyle name="Normal 7 2 2 2 2 4 3 4 2 3" xfId="47533" xr:uid="{00000000-0005-0000-0000-0000BB4A0000}"/>
    <cellStyle name="Normal 7 2 2 2 2 4 3 4 3" xfId="21514" xr:uid="{00000000-0005-0000-0000-0000BC4A0000}"/>
    <cellStyle name="Normal 7 2 2 2 2 4 3 4 4" xfId="38860" xr:uid="{00000000-0005-0000-0000-0000BD4A0000}"/>
    <cellStyle name="Normal 7 2 2 2 2 4 3 5" xfId="9208" xr:uid="{00000000-0005-0000-0000-0000BE4A0000}"/>
    <cellStyle name="Normal 7 2 2 2 2 4 3 5 2" xfId="26561" xr:uid="{00000000-0005-0000-0000-0000BF4A0000}"/>
    <cellStyle name="Normal 7 2 2 2 2 4 3 5 3" xfId="43907" xr:uid="{00000000-0005-0000-0000-0000C04A0000}"/>
    <cellStyle name="Normal 7 2 2 2 2 4 3 6" xfId="17888" xr:uid="{00000000-0005-0000-0000-0000C14A0000}"/>
    <cellStyle name="Normal 7 2 2 2 2 4 3 7" xfId="35234" xr:uid="{00000000-0005-0000-0000-0000C24A0000}"/>
    <cellStyle name="Normal 7 2 2 2 2 4 4" xfId="2103" xr:uid="{00000000-0005-0000-0000-0000C34A0000}"/>
    <cellStyle name="Normal 7 2 2 2 2 4 4 2" xfId="7885" xr:uid="{00000000-0005-0000-0000-0000C44A0000}"/>
    <cellStyle name="Normal 7 2 2 2 2 4 4 2 2" xfId="16558" xr:uid="{00000000-0005-0000-0000-0000C54A0000}"/>
    <cellStyle name="Normal 7 2 2 2 2 4 4 2 2 2" xfId="33911" xr:uid="{00000000-0005-0000-0000-0000C64A0000}"/>
    <cellStyle name="Normal 7 2 2 2 2 4 4 2 2 3" xfId="51257" xr:uid="{00000000-0005-0000-0000-0000C74A0000}"/>
    <cellStyle name="Normal 7 2 2 2 2 4 4 2 3" xfId="25238" xr:uid="{00000000-0005-0000-0000-0000C84A0000}"/>
    <cellStyle name="Normal 7 2 2 2 2 4 4 2 4" xfId="42584" xr:uid="{00000000-0005-0000-0000-0000C94A0000}"/>
    <cellStyle name="Normal 7 2 2 2 2 4 4 3" xfId="3916" xr:uid="{00000000-0005-0000-0000-0000CA4A0000}"/>
    <cellStyle name="Normal 7 2 2 2 2 4 4 3 2" xfId="12589" xr:uid="{00000000-0005-0000-0000-0000CB4A0000}"/>
    <cellStyle name="Normal 7 2 2 2 2 4 4 3 2 2" xfId="29942" xr:uid="{00000000-0005-0000-0000-0000CC4A0000}"/>
    <cellStyle name="Normal 7 2 2 2 2 4 4 3 2 3" xfId="47288" xr:uid="{00000000-0005-0000-0000-0000CD4A0000}"/>
    <cellStyle name="Normal 7 2 2 2 2 4 4 3 3" xfId="21269" xr:uid="{00000000-0005-0000-0000-0000CE4A0000}"/>
    <cellStyle name="Normal 7 2 2 2 2 4 4 3 4" xfId="38615" xr:uid="{00000000-0005-0000-0000-0000CF4A0000}"/>
    <cellStyle name="Normal 7 2 2 2 2 4 4 4" xfId="10776" xr:uid="{00000000-0005-0000-0000-0000D04A0000}"/>
    <cellStyle name="Normal 7 2 2 2 2 4 4 4 2" xfId="28129" xr:uid="{00000000-0005-0000-0000-0000D14A0000}"/>
    <cellStyle name="Normal 7 2 2 2 2 4 4 4 3" xfId="45475" xr:uid="{00000000-0005-0000-0000-0000D24A0000}"/>
    <cellStyle name="Normal 7 2 2 2 2 4 4 5" xfId="19456" xr:uid="{00000000-0005-0000-0000-0000D34A0000}"/>
    <cellStyle name="Normal 7 2 2 2 2 4 4 6" xfId="36802" xr:uid="{00000000-0005-0000-0000-0000D44A0000}"/>
    <cellStyle name="Normal 7 2 2 2 2 4 5" xfId="1270" xr:uid="{00000000-0005-0000-0000-0000D54A0000}"/>
    <cellStyle name="Normal 7 2 2 2 2 4 5 2" xfId="7052" xr:uid="{00000000-0005-0000-0000-0000D64A0000}"/>
    <cellStyle name="Normal 7 2 2 2 2 4 5 2 2" xfId="15725" xr:uid="{00000000-0005-0000-0000-0000D74A0000}"/>
    <cellStyle name="Normal 7 2 2 2 2 4 5 2 2 2" xfId="33078" xr:uid="{00000000-0005-0000-0000-0000D84A0000}"/>
    <cellStyle name="Normal 7 2 2 2 2 4 5 2 2 3" xfId="50424" xr:uid="{00000000-0005-0000-0000-0000D94A0000}"/>
    <cellStyle name="Normal 7 2 2 2 2 4 5 2 3" xfId="24405" xr:uid="{00000000-0005-0000-0000-0000DA4A0000}"/>
    <cellStyle name="Normal 7 2 2 2 2 4 5 2 4" xfId="41751" xr:uid="{00000000-0005-0000-0000-0000DB4A0000}"/>
    <cellStyle name="Normal 7 2 2 2 2 4 5 3" xfId="4896" xr:uid="{00000000-0005-0000-0000-0000DC4A0000}"/>
    <cellStyle name="Normal 7 2 2 2 2 4 5 3 2" xfId="13569" xr:uid="{00000000-0005-0000-0000-0000DD4A0000}"/>
    <cellStyle name="Normal 7 2 2 2 2 4 5 3 2 2" xfId="30922" xr:uid="{00000000-0005-0000-0000-0000DE4A0000}"/>
    <cellStyle name="Normal 7 2 2 2 2 4 5 3 2 3" xfId="48268" xr:uid="{00000000-0005-0000-0000-0000DF4A0000}"/>
    <cellStyle name="Normal 7 2 2 2 2 4 5 3 3" xfId="22249" xr:uid="{00000000-0005-0000-0000-0000E04A0000}"/>
    <cellStyle name="Normal 7 2 2 2 2 4 5 3 4" xfId="39595" xr:uid="{00000000-0005-0000-0000-0000E14A0000}"/>
    <cellStyle name="Normal 7 2 2 2 2 4 5 4" xfId="9943" xr:uid="{00000000-0005-0000-0000-0000E24A0000}"/>
    <cellStyle name="Normal 7 2 2 2 2 4 5 4 2" xfId="27296" xr:uid="{00000000-0005-0000-0000-0000E34A0000}"/>
    <cellStyle name="Normal 7 2 2 2 2 4 5 4 3" xfId="44642" xr:uid="{00000000-0005-0000-0000-0000E44A0000}"/>
    <cellStyle name="Normal 7 2 2 2 2 4 5 5" xfId="18623" xr:uid="{00000000-0005-0000-0000-0000E54A0000}"/>
    <cellStyle name="Normal 7 2 2 2 2 4 5 6" xfId="35969" xr:uid="{00000000-0005-0000-0000-0000E64A0000}"/>
    <cellStyle name="Normal 7 2 2 2 2 4 6" xfId="6072" xr:uid="{00000000-0005-0000-0000-0000E74A0000}"/>
    <cellStyle name="Normal 7 2 2 2 2 4 6 2" xfId="14745" xr:uid="{00000000-0005-0000-0000-0000E84A0000}"/>
    <cellStyle name="Normal 7 2 2 2 2 4 6 2 2" xfId="32098" xr:uid="{00000000-0005-0000-0000-0000E94A0000}"/>
    <cellStyle name="Normal 7 2 2 2 2 4 6 2 3" xfId="49444" xr:uid="{00000000-0005-0000-0000-0000EA4A0000}"/>
    <cellStyle name="Normal 7 2 2 2 2 4 6 3" xfId="23425" xr:uid="{00000000-0005-0000-0000-0000EB4A0000}"/>
    <cellStyle name="Normal 7 2 2 2 2 4 6 4" xfId="40771" xr:uid="{00000000-0005-0000-0000-0000EC4A0000}"/>
    <cellStyle name="Normal 7 2 2 2 2 4 7" xfId="3083" xr:uid="{00000000-0005-0000-0000-0000ED4A0000}"/>
    <cellStyle name="Normal 7 2 2 2 2 4 7 2" xfId="11756" xr:uid="{00000000-0005-0000-0000-0000EE4A0000}"/>
    <cellStyle name="Normal 7 2 2 2 2 4 7 2 2" xfId="29109" xr:uid="{00000000-0005-0000-0000-0000EF4A0000}"/>
    <cellStyle name="Normal 7 2 2 2 2 4 7 2 3" xfId="46455" xr:uid="{00000000-0005-0000-0000-0000F04A0000}"/>
    <cellStyle name="Normal 7 2 2 2 2 4 7 3" xfId="20436" xr:uid="{00000000-0005-0000-0000-0000F14A0000}"/>
    <cellStyle name="Normal 7 2 2 2 2 4 7 4" xfId="37782" xr:uid="{00000000-0005-0000-0000-0000F24A0000}"/>
    <cellStyle name="Normal 7 2 2 2 2 4 8" xfId="8963" xr:uid="{00000000-0005-0000-0000-0000F34A0000}"/>
    <cellStyle name="Normal 7 2 2 2 2 4 8 2" xfId="26316" xr:uid="{00000000-0005-0000-0000-0000F44A0000}"/>
    <cellStyle name="Normal 7 2 2 2 2 4 8 3" xfId="43662" xr:uid="{00000000-0005-0000-0000-0000F54A0000}"/>
    <cellStyle name="Normal 7 2 2 2 2 4 9" xfId="17643" xr:uid="{00000000-0005-0000-0000-0000F64A0000}"/>
    <cellStyle name="Normal 7 2 2 2 2 5" xfId="143" xr:uid="{00000000-0005-0000-0000-0000F74A0000}"/>
    <cellStyle name="Normal 7 2 2 2 2 5 10" xfId="34842" xr:uid="{00000000-0005-0000-0000-0000F84A0000}"/>
    <cellStyle name="Normal 7 2 2 2 2 5 2" xfId="878" xr:uid="{00000000-0005-0000-0000-0000F94A0000}"/>
    <cellStyle name="Normal 7 2 2 2 2 5 2 2" xfId="2691" xr:uid="{00000000-0005-0000-0000-0000FA4A0000}"/>
    <cellStyle name="Normal 7 2 2 2 2 5 2 2 2" xfId="8473" xr:uid="{00000000-0005-0000-0000-0000FB4A0000}"/>
    <cellStyle name="Normal 7 2 2 2 2 5 2 2 2 2" xfId="17146" xr:uid="{00000000-0005-0000-0000-0000FC4A0000}"/>
    <cellStyle name="Normal 7 2 2 2 2 5 2 2 2 2 2" xfId="34499" xr:uid="{00000000-0005-0000-0000-0000FD4A0000}"/>
    <cellStyle name="Normal 7 2 2 2 2 5 2 2 2 2 3" xfId="51845" xr:uid="{00000000-0005-0000-0000-0000FE4A0000}"/>
    <cellStyle name="Normal 7 2 2 2 2 5 2 2 2 3" xfId="25826" xr:uid="{00000000-0005-0000-0000-0000FF4A0000}"/>
    <cellStyle name="Normal 7 2 2 2 2 5 2 2 2 4" xfId="43172" xr:uid="{00000000-0005-0000-0000-0000004B0000}"/>
    <cellStyle name="Normal 7 2 2 2 2 5 2 2 3" xfId="4504" xr:uid="{00000000-0005-0000-0000-0000014B0000}"/>
    <cellStyle name="Normal 7 2 2 2 2 5 2 2 3 2" xfId="13177" xr:uid="{00000000-0005-0000-0000-0000024B0000}"/>
    <cellStyle name="Normal 7 2 2 2 2 5 2 2 3 2 2" xfId="30530" xr:uid="{00000000-0005-0000-0000-0000034B0000}"/>
    <cellStyle name="Normal 7 2 2 2 2 5 2 2 3 2 3" xfId="47876" xr:uid="{00000000-0005-0000-0000-0000044B0000}"/>
    <cellStyle name="Normal 7 2 2 2 2 5 2 2 3 3" xfId="21857" xr:uid="{00000000-0005-0000-0000-0000054B0000}"/>
    <cellStyle name="Normal 7 2 2 2 2 5 2 2 3 4" xfId="39203" xr:uid="{00000000-0005-0000-0000-0000064B0000}"/>
    <cellStyle name="Normal 7 2 2 2 2 5 2 2 4" xfId="11364" xr:uid="{00000000-0005-0000-0000-0000074B0000}"/>
    <cellStyle name="Normal 7 2 2 2 2 5 2 2 4 2" xfId="28717" xr:uid="{00000000-0005-0000-0000-0000084B0000}"/>
    <cellStyle name="Normal 7 2 2 2 2 5 2 2 4 3" xfId="46063" xr:uid="{00000000-0005-0000-0000-0000094B0000}"/>
    <cellStyle name="Normal 7 2 2 2 2 5 2 2 5" xfId="20044" xr:uid="{00000000-0005-0000-0000-00000A4B0000}"/>
    <cellStyle name="Normal 7 2 2 2 2 5 2 2 6" xfId="37390" xr:uid="{00000000-0005-0000-0000-00000B4B0000}"/>
    <cellStyle name="Normal 7 2 2 2 2 5 2 3" xfId="1613" xr:uid="{00000000-0005-0000-0000-00000C4B0000}"/>
    <cellStyle name="Normal 7 2 2 2 2 5 2 3 2" xfId="7395" xr:uid="{00000000-0005-0000-0000-00000D4B0000}"/>
    <cellStyle name="Normal 7 2 2 2 2 5 2 3 2 2" xfId="16068" xr:uid="{00000000-0005-0000-0000-00000E4B0000}"/>
    <cellStyle name="Normal 7 2 2 2 2 5 2 3 2 2 2" xfId="33421" xr:uid="{00000000-0005-0000-0000-00000F4B0000}"/>
    <cellStyle name="Normal 7 2 2 2 2 5 2 3 2 2 3" xfId="50767" xr:uid="{00000000-0005-0000-0000-0000104B0000}"/>
    <cellStyle name="Normal 7 2 2 2 2 5 2 3 2 3" xfId="24748" xr:uid="{00000000-0005-0000-0000-0000114B0000}"/>
    <cellStyle name="Normal 7 2 2 2 2 5 2 3 2 4" xfId="42094" xr:uid="{00000000-0005-0000-0000-0000124B0000}"/>
    <cellStyle name="Normal 7 2 2 2 2 5 2 3 3" xfId="5239" xr:uid="{00000000-0005-0000-0000-0000134B0000}"/>
    <cellStyle name="Normal 7 2 2 2 2 5 2 3 3 2" xfId="13912" xr:uid="{00000000-0005-0000-0000-0000144B0000}"/>
    <cellStyle name="Normal 7 2 2 2 2 5 2 3 3 2 2" xfId="31265" xr:uid="{00000000-0005-0000-0000-0000154B0000}"/>
    <cellStyle name="Normal 7 2 2 2 2 5 2 3 3 2 3" xfId="48611" xr:uid="{00000000-0005-0000-0000-0000164B0000}"/>
    <cellStyle name="Normal 7 2 2 2 2 5 2 3 3 3" xfId="22592" xr:uid="{00000000-0005-0000-0000-0000174B0000}"/>
    <cellStyle name="Normal 7 2 2 2 2 5 2 3 3 4" xfId="39938" xr:uid="{00000000-0005-0000-0000-0000184B0000}"/>
    <cellStyle name="Normal 7 2 2 2 2 5 2 3 4" xfId="10286" xr:uid="{00000000-0005-0000-0000-0000194B0000}"/>
    <cellStyle name="Normal 7 2 2 2 2 5 2 3 4 2" xfId="27639" xr:uid="{00000000-0005-0000-0000-00001A4B0000}"/>
    <cellStyle name="Normal 7 2 2 2 2 5 2 3 4 3" xfId="44985" xr:uid="{00000000-0005-0000-0000-00001B4B0000}"/>
    <cellStyle name="Normal 7 2 2 2 2 5 2 3 5" xfId="18966" xr:uid="{00000000-0005-0000-0000-00001C4B0000}"/>
    <cellStyle name="Normal 7 2 2 2 2 5 2 3 6" xfId="36312" xr:uid="{00000000-0005-0000-0000-00001D4B0000}"/>
    <cellStyle name="Normal 7 2 2 2 2 5 2 4" xfId="6660" xr:uid="{00000000-0005-0000-0000-00001E4B0000}"/>
    <cellStyle name="Normal 7 2 2 2 2 5 2 4 2" xfId="15333" xr:uid="{00000000-0005-0000-0000-00001F4B0000}"/>
    <cellStyle name="Normal 7 2 2 2 2 5 2 4 2 2" xfId="32686" xr:uid="{00000000-0005-0000-0000-0000204B0000}"/>
    <cellStyle name="Normal 7 2 2 2 2 5 2 4 2 3" xfId="50032" xr:uid="{00000000-0005-0000-0000-0000214B0000}"/>
    <cellStyle name="Normal 7 2 2 2 2 5 2 4 3" xfId="24013" xr:uid="{00000000-0005-0000-0000-0000224B0000}"/>
    <cellStyle name="Normal 7 2 2 2 2 5 2 4 4" xfId="41359" xr:uid="{00000000-0005-0000-0000-0000234B0000}"/>
    <cellStyle name="Normal 7 2 2 2 2 5 2 5" xfId="3426" xr:uid="{00000000-0005-0000-0000-0000244B0000}"/>
    <cellStyle name="Normal 7 2 2 2 2 5 2 5 2" xfId="12099" xr:uid="{00000000-0005-0000-0000-0000254B0000}"/>
    <cellStyle name="Normal 7 2 2 2 2 5 2 5 2 2" xfId="29452" xr:uid="{00000000-0005-0000-0000-0000264B0000}"/>
    <cellStyle name="Normal 7 2 2 2 2 5 2 5 2 3" xfId="46798" xr:uid="{00000000-0005-0000-0000-0000274B0000}"/>
    <cellStyle name="Normal 7 2 2 2 2 5 2 5 3" xfId="20779" xr:uid="{00000000-0005-0000-0000-0000284B0000}"/>
    <cellStyle name="Normal 7 2 2 2 2 5 2 5 4" xfId="38125" xr:uid="{00000000-0005-0000-0000-0000294B0000}"/>
    <cellStyle name="Normal 7 2 2 2 2 5 2 6" xfId="9551" xr:uid="{00000000-0005-0000-0000-00002A4B0000}"/>
    <cellStyle name="Normal 7 2 2 2 2 5 2 6 2" xfId="26904" xr:uid="{00000000-0005-0000-0000-00002B4B0000}"/>
    <cellStyle name="Normal 7 2 2 2 2 5 2 6 3" xfId="44250" xr:uid="{00000000-0005-0000-0000-00002C4B0000}"/>
    <cellStyle name="Normal 7 2 2 2 2 5 2 7" xfId="18231" xr:uid="{00000000-0005-0000-0000-00002D4B0000}"/>
    <cellStyle name="Normal 7 2 2 2 2 5 2 8" xfId="35577" xr:uid="{00000000-0005-0000-0000-00002E4B0000}"/>
    <cellStyle name="Normal 7 2 2 2 2 5 3" xfId="633" xr:uid="{00000000-0005-0000-0000-00002F4B0000}"/>
    <cellStyle name="Normal 7 2 2 2 2 5 3 2" xfId="2446" xr:uid="{00000000-0005-0000-0000-0000304B0000}"/>
    <cellStyle name="Normal 7 2 2 2 2 5 3 2 2" xfId="8228" xr:uid="{00000000-0005-0000-0000-0000314B0000}"/>
    <cellStyle name="Normal 7 2 2 2 2 5 3 2 2 2" xfId="16901" xr:uid="{00000000-0005-0000-0000-0000324B0000}"/>
    <cellStyle name="Normal 7 2 2 2 2 5 3 2 2 2 2" xfId="34254" xr:uid="{00000000-0005-0000-0000-0000334B0000}"/>
    <cellStyle name="Normal 7 2 2 2 2 5 3 2 2 2 3" xfId="51600" xr:uid="{00000000-0005-0000-0000-0000344B0000}"/>
    <cellStyle name="Normal 7 2 2 2 2 5 3 2 2 3" xfId="25581" xr:uid="{00000000-0005-0000-0000-0000354B0000}"/>
    <cellStyle name="Normal 7 2 2 2 2 5 3 2 2 4" xfId="42927" xr:uid="{00000000-0005-0000-0000-0000364B0000}"/>
    <cellStyle name="Normal 7 2 2 2 2 5 3 2 3" xfId="5729" xr:uid="{00000000-0005-0000-0000-0000374B0000}"/>
    <cellStyle name="Normal 7 2 2 2 2 5 3 2 3 2" xfId="14402" xr:uid="{00000000-0005-0000-0000-0000384B0000}"/>
    <cellStyle name="Normal 7 2 2 2 2 5 3 2 3 2 2" xfId="31755" xr:uid="{00000000-0005-0000-0000-0000394B0000}"/>
    <cellStyle name="Normal 7 2 2 2 2 5 3 2 3 2 3" xfId="49101" xr:uid="{00000000-0005-0000-0000-00003A4B0000}"/>
    <cellStyle name="Normal 7 2 2 2 2 5 3 2 3 3" xfId="23082" xr:uid="{00000000-0005-0000-0000-00003B4B0000}"/>
    <cellStyle name="Normal 7 2 2 2 2 5 3 2 3 4" xfId="40428" xr:uid="{00000000-0005-0000-0000-00003C4B0000}"/>
    <cellStyle name="Normal 7 2 2 2 2 5 3 2 4" xfId="11119" xr:uid="{00000000-0005-0000-0000-00003D4B0000}"/>
    <cellStyle name="Normal 7 2 2 2 2 5 3 2 4 2" xfId="28472" xr:uid="{00000000-0005-0000-0000-00003E4B0000}"/>
    <cellStyle name="Normal 7 2 2 2 2 5 3 2 4 3" xfId="45818" xr:uid="{00000000-0005-0000-0000-00003F4B0000}"/>
    <cellStyle name="Normal 7 2 2 2 2 5 3 2 5" xfId="19799" xr:uid="{00000000-0005-0000-0000-0000404B0000}"/>
    <cellStyle name="Normal 7 2 2 2 2 5 3 2 6" xfId="37145" xr:uid="{00000000-0005-0000-0000-0000414B0000}"/>
    <cellStyle name="Normal 7 2 2 2 2 5 3 3" xfId="6415" xr:uid="{00000000-0005-0000-0000-0000424B0000}"/>
    <cellStyle name="Normal 7 2 2 2 2 5 3 3 2" xfId="15088" xr:uid="{00000000-0005-0000-0000-0000434B0000}"/>
    <cellStyle name="Normal 7 2 2 2 2 5 3 3 2 2" xfId="32441" xr:uid="{00000000-0005-0000-0000-0000444B0000}"/>
    <cellStyle name="Normal 7 2 2 2 2 5 3 3 2 3" xfId="49787" xr:uid="{00000000-0005-0000-0000-0000454B0000}"/>
    <cellStyle name="Normal 7 2 2 2 2 5 3 3 3" xfId="23768" xr:uid="{00000000-0005-0000-0000-0000464B0000}"/>
    <cellStyle name="Normal 7 2 2 2 2 5 3 3 4" xfId="41114" xr:uid="{00000000-0005-0000-0000-0000474B0000}"/>
    <cellStyle name="Normal 7 2 2 2 2 5 3 4" xfId="4259" xr:uid="{00000000-0005-0000-0000-0000484B0000}"/>
    <cellStyle name="Normal 7 2 2 2 2 5 3 4 2" xfId="12932" xr:uid="{00000000-0005-0000-0000-0000494B0000}"/>
    <cellStyle name="Normal 7 2 2 2 2 5 3 4 2 2" xfId="30285" xr:uid="{00000000-0005-0000-0000-00004A4B0000}"/>
    <cellStyle name="Normal 7 2 2 2 2 5 3 4 2 3" xfId="47631" xr:uid="{00000000-0005-0000-0000-00004B4B0000}"/>
    <cellStyle name="Normal 7 2 2 2 2 5 3 4 3" xfId="21612" xr:uid="{00000000-0005-0000-0000-00004C4B0000}"/>
    <cellStyle name="Normal 7 2 2 2 2 5 3 4 4" xfId="38958" xr:uid="{00000000-0005-0000-0000-00004D4B0000}"/>
    <cellStyle name="Normal 7 2 2 2 2 5 3 5" xfId="9306" xr:uid="{00000000-0005-0000-0000-00004E4B0000}"/>
    <cellStyle name="Normal 7 2 2 2 2 5 3 5 2" xfId="26659" xr:uid="{00000000-0005-0000-0000-00004F4B0000}"/>
    <cellStyle name="Normal 7 2 2 2 2 5 3 5 3" xfId="44005" xr:uid="{00000000-0005-0000-0000-0000504B0000}"/>
    <cellStyle name="Normal 7 2 2 2 2 5 3 6" xfId="17986" xr:uid="{00000000-0005-0000-0000-0000514B0000}"/>
    <cellStyle name="Normal 7 2 2 2 2 5 3 7" xfId="35332" xr:uid="{00000000-0005-0000-0000-0000524B0000}"/>
    <cellStyle name="Normal 7 2 2 2 2 5 4" xfId="1956" xr:uid="{00000000-0005-0000-0000-0000534B0000}"/>
    <cellStyle name="Normal 7 2 2 2 2 5 4 2" xfId="7738" xr:uid="{00000000-0005-0000-0000-0000544B0000}"/>
    <cellStyle name="Normal 7 2 2 2 2 5 4 2 2" xfId="16411" xr:uid="{00000000-0005-0000-0000-0000554B0000}"/>
    <cellStyle name="Normal 7 2 2 2 2 5 4 2 2 2" xfId="33764" xr:uid="{00000000-0005-0000-0000-0000564B0000}"/>
    <cellStyle name="Normal 7 2 2 2 2 5 4 2 2 3" xfId="51110" xr:uid="{00000000-0005-0000-0000-0000574B0000}"/>
    <cellStyle name="Normal 7 2 2 2 2 5 4 2 3" xfId="25091" xr:uid="{00000000-0005-0000-0000-0000584B0000}"/>
    <cellStyle name="Normal 7 2 2 2 2 5 4 2 4" xfId="42437" xr:uid="{00000000-0005-0000-0000-0000594B0000}"/>
    <cellStyle name="Normal 7 2 2 2 2 5 4 3" xfId="3769" xr:uid="{00000000-0005-0000-0000-00005A4B0000}"/>
    <cellStyle name="Normal 7 2 2 2 2 5 4 3 2" xfId="12442" xr:uid="{00000000-0005-0000-0000-00005B4B0000}"/>
    <cellStyle name="Normal 7 2 2 2 2 5 4 3 2 2" xfId="29795" xr:uid="{00000000-0005-0000-0000-00005C4B0000}"/>
    <cellStyle name="Normal 7 2 2 2 2 5 4 3 2 3" xfId="47141" xr:uid="{00000000-0005-0000-0000-00005D4B0000}"/>
    <cellStyle name="Normal 7 2 2 2 2 5 4 3 3" xfId="21122" xr:uid="{00000000-0005-0000-0000-00005E4B0000}"/>
    <cellStyle name="Normal 7 2 2 2 2 5 4 3 4" xfId="38468" xr:uid="{00000000-0005-0000-0000-00005F4B0000}"/>
    <cellStyle name="Normal 7 2 2 2 2 5 4 4" xfId="10629" xr:uid="{00000000-0005-0000-0000-0000604B0000}"/>
    <cellStyle name="Normal 7 2 2 2 2 5 4 4 2" xfId="27982" xr:uid="{00000000-0005-0000-0000-0000614B0000}"/>
    <cellStyle name="Normal 7 2 2 2 2 5 4 4 3" xfId="45328" xr:uid="{00000000-0005-0000-0000-0000624B0000}"/>
    <cellStyle name="Normal 7 2 2 2 2 5 4 5" xfId="19309" xr:uid="{00000000-0005-0000-0000-0000634B0000}"/>
    <cellStyle name="Normal 7 2 2 2 2 5 4 6" xfId="36655" xr:uid="{00000000-0005-0000-0000-0000644B0000}"/>
    <cellStyle name="Normal 7 2 2 2 2 5 5" xfId="1368" xr:uid="{00000000-0005-0000-0000-0000654B0000}"/>
    <cellStyle name="Normal 7 2 2 2 2 5 5 2" xfId="7150" xr:uid="{00000000-0005-0000-0000-0000664B0000}"/>
    <cellStyle name="Normal 7 2 2 2 2 5 5 2 2" xfId="15823" xr:uid="{00000000-0005-0000-0000-0000674B0000}"/>
    <cellStyle name="Normal 7 2 2 2 2 5 5 2 2 2" xfId="33176" xr:uid="{00000000-0005-0000-0000-0000684B0000}"/>
    <cellStyle name="Normal 7 2 2 2 2 5 5 2 2 3" xfId="50522" xr:uid="{00000000-0005-0000-0000-0000694B0000}"/>
    <cellStyle name="Normal 7 2 2 2 2 5 5 2 3" xfId="24503" xr:uid="{00000000-0005-0000-0000-00006A4B0000}"/>
    <cellStyle name="Normal 7 2 2 2 2 5 5 2 4" xfId="41849" xr:uid="{00000000-0005-0000-0000-00006B4B0000}"/>
    <cellStyle name="Normal 7 2 2 2 2 5 5 3" xfId="4994" xr:uid="{00000000-0005-0000-0000-00006C4B0000}"/>
    <cellStyle name="Normal 7 2 2 2 2 5 5 3 2" xfId="13667" xr:uid="{00000000-0005-0000-0000-00006D4B0000}"/>
    <cellStyle name="Normal 7 2 2 2 2 5 5 3 2 2" xfId="31020" xr:uid="{00000000-0005-0000-0000-00006E4B0000}"/>
    <cellStyle name="Normal 7 2 2 2 2 5 5 3 2 3" xfId="48366" xr:uid="{00000000-0005-0000-0000-00006F4B0000}"/>
    <cellStyle name="Normal 7 2 2 2 2 5 5 3 3" xfId="22347" xr:uid="{00000000-0005-0000-0000-0000704B0000}"/>
    <cellStyle name="Normal 7 2 2 2 2 5 5 3 4" xfId="39693" xr:uid="{00000000-0005-0000-0000-0000714B0000}"/>
    <cellStyle name="Normal 7 2 2 2 2 5 5 4" xfId="10041" xr:uid="{00000000-0005-0000-0000-0000724B0000}"/>
    <cellStyle name="Normal 7 2 2 2 2 5 5 4 2" xfId="27394" xr:uid="{00000000-0005-0000-0000-0000734B0000}"/>
    <cellStyle name="Normal 7 2 2 2 2 5 5 4 3" xfId="44740" xr:uid="{00000000-0005-0000-0000-0000744B0000}"/>
    <cellStyle name="Normal 7 2 2 2 2 5 5 5" xfId="18721" xr:uid="{00000000-0005-0000-0000-0000754B0000}"/>
    <cellStyle name="Normal 7 2 2 2 2 5 5 6" xfId="36067" xr:uid="{00000000-0005-0000-0000-0000764B0000}"/>
    <cellStyle name="Normal 7 2 2 2 2 5 6" xfId="5925" xr:uid="{00000000-0005-0000-0000-0000774B0000}"/>
    <cellStyle name="Normal 7 2 2 2 2 5 6 2" xfId="14598" xr:uid="{00000000-0005-0000-0000-0000784B0000}"/>
    <cellStyle name="Normal 7 2 2 2 2 5 6 2 2" xfId="31951" xr:uid="{00000000-0005-0000-0000-0000794B0000}"/>
    <cellStyle name="Normal 7 2 2 2 2 5 6 2 3" xfId="49297" xr:uid="{00000000-0005-0000-0000-00007A4B0000}"/>
    <cellStyle name="Normal 7 2 2 2 2 5 6 3" xfId="23278" xr:uid="{00000000-0005-0000-0000-00007B4B0000}"/>
    <cellStyle name="Normal 7 2 2 2 2 5 6 4" xfId="40624" xr:uid="{00000000-0005-0000-0000-00007C4B0000}"/>
    <cellStyle name="Normal 7 2 2 2 2 5 7" xfId="3181" xr:uid="{00000000-0005-0000-0000-00007D4B0000}"/>
    <cellStyle name="Normal 7 2 2 2 2 5 7 2" xfId="11854" xr:uid="{00000000-0005-0000-0000-00007E4B0000}"/>
    <cellStyle name="Normal 7 2 2 2 2 5 7 2 2" xfId="29207" xr:uid="{00000000-0005-0000-0000-00007F4B0000}"/>
    <cellStyle name="Normal 7 2 2 2 2 5 7 2 3" xfId="46553" xr:uid="{00000000-0005-0000-0000-0000804B0000}"/>
    <cellStyle name="Normal 7 2 2 2 2 5 7 3" xfId="20534" xr:uid="{00000000-0005-0000-0000-0000814B0000}"/>
    <cellStyle name="Normal 7 2 2 2 2 5 7 4" xfId="37880" xr:uid="{00000000-0005-0000-0000-0000824B0000}"/>
    <cellStyle name="Normal 7 2 2 2 2 5 8" xfId="8816" xr:uid="{00000000-0005-0000-0000-0000834B0000}"/>
    <cellStyle name="Normal 7 2 2 2 2 5 8 2" xfId="26169" xr:uid="{00000000-0005-0000-0000-0000844B0000}"/>
    <cellStyle name="Normal 7 2 2 2 2 5 8 3" xfId="43515" xr:uid="{00000000-0005-0000-0000-0000854B0000}"/>
    <cellStyle name="Normal 7 2 2 2 2 5 9" xfId="17496" xr:uid="{00000000-0005-0000-0000-0000864B0000}"/>
    <cellStyle name="Normal 7 2 2 2 2 6" xfId="780" xr:uid="{00000000-0005-0000-0000-0000874B0000}"/>
    <cellStyle name="Normal 7 2 2 2 2 6 2" xfId="2593" xr:uid="{00000000-0005-0000-0000-0000884B0000}"/>
    <cellStyle name="Normal 7 2 2 2 2 6 2 2" xfId="8375" xr:uid="{00000000-0005-0000-0000-0000894B0000}"/>
    <cellStyle name="Normal 7 2 2 2 2 6 2 2 2" xfId="17048" xr:uid="{00000000-0005-0000-0000-00008A4B0000}"/>
    <cellStyle name="Normal 7 2 2 2 2 6 2 2 2 2" xfId="34401" xr:uid="{00000000-0005-0000-0000-00008B4B0000}"/>
    <cellStyle name="Normal 7 2 2 2 2 6 2 2 2 3" xfId="51747" xr:uid="{00000000-0005-0000-0000-00008C4B0000}"/>
    <cellStyle name="Normal 7 2 2 2 2 6 2 2 3" xfId="25728" xr:uid="{00000000-0005-0000-0000-00008D4B0000}"/>
    <cellStyle name="Normal 7 2 2 2 2 6 2 2 4" xfId="43074" xr:uid="{00000000-0005-0000-0000-00008E4B0000}"/>
    <cellStyle name="Normal 7 2 2 2 2 6 2 3" xfId="4406" xr:uid="{00000000-0005-0000-0000-00008F4B0000}"/>
    <cellStyle name="Normal 7 2 2 2 2 6 2 3 2" xfId="13079" xr:uid="{00000000-0005-0000-0000-0000904B0000}"/>
    <cellStyle name="Normal 7 2 2 2 2 6 2 3 2 2" xfId="30432" xr:uid="{00000000-0005-0000-0000-0000914B0000}"/>
    <cellStyle name="Normal 7 2 2 2 2 6 2 3 2 3" xfId="47778" xr:uid="{00000000-0005-0000-0000-0000924B0000}"/>
    <cellStyle name="Normal 7 2 2 2 2 6 2 3 3" xfId="21759" xr:uid="{00000000-0005-0000-0000-0000934B0000}"/>
    <cellStyle name="Normal 7 2 2 2 2 6 2 3 4" xfId="39105" xr:uid="{00000000-0005-0000-0000-0000944B0000}"/>
    <cellStyle name="Normal 7 2 2 2 2 6 2 4" xfId="11266" xr:uid="{00000000-0005-0000-0000-0000954B0000}"/>
    <cellStyle name="Normal 7 2 2 2 2 6 2 4 2" xfId="28619" xr:uid="{00000000-0005-0000-0000-0000964B0000}"/>
    <cellStyle name="Normal 7 2 2 2 2 6 2 4 3" xfId="45965" xr:uid="{00000000-0005-0000-0000-0000974B0000}"/>
    <cellStyle name="Normal 7 2 2 2 2 6 2 5" xfId="19946" xr:uid="{00000000-0005-0000-0000-0000984B0000}"/>
    <cellStyle name="Normal 7 2 2 2 2 6 2 6" xfId="37292" xr:uid="{00000000-0005-0000-0000-0000994B0000}"/>
    <cellStyle name="Normal 7 2 2 2 2 6 3" xfId="1515" xr:uid="{00000000-0005-0000-0000-00009A4B0000}"/>
    <cellStyle name="Normal 7 2 2 2 2 6 3 2" xfId="7297" xr:uid="{00000000-0005-0000-0000-00009B4B0000}"/>
    <cellStyle name="Normal 7 2 2 2 2 6 3 2 2" xfId="15970" xr:uid="{00000000-0005-0000-0000-00009C4B0000}"/>
    <cellStyle name="Normal 7 2 2 2 2 6 3 2 2 2" xfId="33323" xr:uid="{00000000-0005-0000-0000-00009D4B0000}"/>
    <cellStyle name="Normal 7 2 2 2 2 6 3 2 2 3" xfId="50669" xr:uid="{00000000-0005-0000-0000-00009E4B0000}"/>
    <cellStyle name="Normal 7 2 2 2 2 6 3 2 3" xfId="24650" xr:uid="{00000000-0005-0000-0000-00009F4B0000}"/>
    <cellStyle name="Normal 7 2 2 2 2 6 3 2 4" xfId="41996" xr:uid="{00000000-0005-0000-0000-0000A04B0000}"/>
    <cellStyle name="Normal 7 2 2 2 2 6 3 3" xfId="5141" xr:uid="{00000000-0005-0000-0000-0000A14B0000}"/>
    <cellStyle name="Normal 7 2 2 2 2 6 3 3 2" xfId="13814" xr:uid="{00000000-0005-0000-0000-0000A24B0000}"/>
    <cellStyle name="Normal 7 2 2 2 2 6 3 3 2 2" xfId="31167" xr:uid="{00000000-0005-0000-0000-0000A34B0000}"/>
    <cellStyle name="Normal 7 2 2 2 2 6 3 3 2 3" xfId="48513" xr:uid="{00000000-0005-0000-0000-0000A44B0000}"/>
    <cellStyle name="Normal 7 2 2 2 2 6 3 3 3" xfId="22494" xr:uid="{00000000-0005-0000-0000-0000A54B0000}"/>
    <cellStyle name="Normal 7 2 2 2 2 6 3 3 4" xfId="39840" xr:uid="{00000000-0005-0000-0000-0000A64B0000}"/>
    <cellStyle name="Normal 7 2 2 2 2 6 3 4" xfId="10188" xr:uid="{00000000-0005-0000-0000-0000A74B0000}"/>
    <cellStyle name="Normal 7 2 2 2 2 6 3 4 2" xfId="27541" xr:uid="{00000000-0005-0000-0000-0000A84B0000}"/>
    <cellStyle name="Normal 7 2 2 2 2 6 3 4 3" xfId="44887" xr:uid="{00000000-0005-0000-0000-0000A94B0000}"/>
    <cellStyle name="Normal 7 2 2 2 2 6 3 5" xfId="18868" xr:uid="{00000000-0005-0000-0000-0000AA4B0000}"/>
    <cellStyle name="Normal 7 2 2 2 2 6 3 6" xfId="36214" xr:uid="{00000000-0005-0000-0000-0000AB4B0000}"/>
    <cellStyle name="Normal 7 2 2 2 2 6 4" xfId="6562" xr:uid="{00000000-0005-0000-0000-0000AC4B0000}"/>
    <cellStyle name="Normal 7 2 2 2 2 6 4 2" xfId="15235" xr:uid="{00000000-0005-0000-0000-0000AD4B0000}"/>
    <cellStyle name="Normal 7 2 2 2 2 6 4 2 2" xfId="32588" xr:uid="{00000000-0005-0000-0000-0000AE4B0000}"/>
    <cellStyle name="Normal 7 2 2 2 2 6 4 2 3" xfId="49934" xr:uid="{00000000-0005-0000-0000-0000AF4B0000}"/>
    <cellStyle name="Normal 7 2 2 2 2 6 4 3" xfId="23915" xr:uid="{00000000-0005-0000-0000-0000B04B0000}"/>
    <cellStyle name="Normal 7 2 2 2 2 6 4 4" xfId="41261" xr:uid="{00000000-0005-0000-0000-0000B14B0000}"/>
    <cellStyle name="Normal 7 2 2 2 2 6 5" xfId="3328" xr:uid="{00000000-0005-0000-0000-0000B24B0000}"/>
    <cellStyle name="Normal 7 2 2 2 2 6 5 2" xfId="12001" xr:uid="{00000000-0005-0000-0000-0000B34B0000}"/>
    <cellStyle name="Normal 7 2 2 2 2 6 5 2 2" xfId="29354" xr:uid="{00000000-0005-0000-0000-0000B44B0000}"/>
    <cellStyle name="Normal 7 2 2 2 2 6 5 2 3" xfId="46700" xr:uid="{00000000-0005-0000-0000-0000B54B0000}"/>
    <cellStyle name="Normal 7 2 2 2 2 6 5 3" xfId="20681" xr:uid="{00000000-0005-0000-0000-0000B64B0000}"/>
    <cellStyle name="Normal 7 2 2 2 2 6 5 4" xfId="38027" xr:uid="{00000000-0005-0000-0000-0000B74B0000}"/>
    <cellStyle name="Normal 7 2 2 2 2 6 6" xfId="9453" xr:uid="{00000000-0005-0000-0000-0000B84B0000}"/>
    <cellStyle name="Normal 7 2 2 2 2 6 6 2" xfId="26806" xr:uid="{00000000-0005-0000-0000-0000B94B0000}"/>
    <cellStyle name="Normal 7 2 2 2 2 6 6 3" xfId="44152" xr:uid="{00000000-0005-0000-0000-0000BA4B0000}"/>
    <cellStyle name="Normal 7 2 2 2 2 6 7" xfId="18133" xr:uid="{00000000-0005-0000-0000-0000BB4B0000}"/>
    <cellStyle name="Normal 7 2 2 2 2 6 8" xfId="35479" xr:uid="{00000000-0005-0000-0000-0000BC4B0000}"/>
    <cellStyle name="Normal 7 2 2 2 2 7" xfId="388" xr:uid="{00000000-0005-0000-0000-0000BD4B0000}"/>
    <cellStyle name="Normal 7 2 2 2 2 7 2" xfId="2201" xr:uid="{00000000-0005-0000-0000-0000BE4B0000}"/>
    <cellStyle name="Normal 7 2 2 2 2 7 2 2" xfId="7983" xr:uid="{00000000-0005-0000-0000-0000BF4B0000}"/>
    <cellStyle name="Normal 7 2 2 2 2 7 2 2 2" xfId="16656" xr:uid="{00000000-0005-0000-0000-0000C04B0000}"/>
    <cellStyle name="Normal 7 2 2 2 2 7 2 2 2 2" xfId="34009" xr:uid="{00000000-0005-0000-0000-0000C14B0000}"/>
    <cellStyle name="Normal 7 2 2 2 2 7 2 2 2 3" xfId="51355" xr:uid="{00000000-0005-0000-0000-0000C24B0000}"/>
    <cellStyle name="Normal 7 2 2 2 2 7 2 2 3" xfId="25336" xr:uid="{00000000-0005-0000-0000-0000C34B0000}"/>
    <cellStyle name="Normal 7 2 2 2 2 7 2 2 4" xfId="42682" xr:uid="{00000000-0005-0000-0000-0000C44B0000}"/>
    <cellStyle name="Normal 7 2 2 2 2 7 2 3" xfId="5484" xr:uid="{00000000-0005-0000-0000-0000C54B0000}"/>
    <cellStyle name="Normal 7 2 2 2 2 7 2 3 2" xfId="14157" xr:uid="{00000000-0005-0000-0000-0000C64B0000}"/>
    <cellStyle name="Normal 7 2 2 2 2 7 2 3 2 2" xfId="31510" xr:uid="{00000000-0005-0000-0000-0000C74B0000}"/>
    <cellStyle name="Normal 7 2 2 2 2 7 2 3 2 3" xfId="48856" xr:uid="{00000000-0005-0000-0000-0000C84B0000}"/>
    <cellStyle name="Normal 7 2 2 2 2 7 2 3 3" xfId="22837" xr:uid="{00000000-0005-0000-0000-0000C94B0000}"/>
    <cellStyle name="Normal 7 2 2 2 2 7 2 3 4" xfId="40183" xr:uid="{00000000-0005-0000-0000-0000CA4B0000}"/>
    <cellStyle name="Normal 7 2 2 2 2 7 2 4" xfId="10874" xr:uid="{00000000-0005-0000-0000-0000CB4B0000}"/>
    <cellStyle name="Normal 7 2 2 2 2 7 2 4 2" xfId="28227" xr:uid="{00000000-0005-0000-0000-0000CC4B0000}"/>
    <cellStyle name="Normal 7 2 2 2 2 7 2 4 3" xfId="45573" xr:uid="{00000000-0005-0000-0000-0000CD4B0000}"/>
    <cellStyle name="Normal 7 2 2 2 2 7 2 5" xfId="19554" xr:uid="{00000000-0005-0000-0000-0000CE4B0000}"/>
    <cellStyle name="Normal 7 2 2 2 2 7 2 6" xfId="36900" xr:uid="{00000000-0005-0000-0000-0000CF4B0000}"/>
    <cellStyle name="Normal 7 2 2 2 2 7 3" xfId="6170" xr:uid="{00000000-0005-0000-0000-0000D04B0000}"/>
    <cellStyle name="Normal 7 2 2 2 2 7 3 2" xfId="14843" xr:uid="{00000000-0005-0000-0000-0000D14B0000}"/>
    <cellStyle name="Normal 7 2 2 2 2 7 3 2 2" xfId="32196" xr:uid="{00000000-0005-0000-0000-0000D24B0000}"/>
    <cellStyle name="Normal 7 2 2 2 2 7 3 2 3" xfId="49542" xr:uid="{00000000-0005-0000-0000-0000D34B0000}"/>
    <cellStyle name="Normal 7 2 2 2 2 7 3 3" xfId="23523" xr:uid="{00000000-0005-0000-0000-0000D44B0000}"/>
    <cellStyle name="Normal 7 2 2 2 2 7 3 4" xfId="40869" xr:uid="{00000000-0005-0000-0000-0000D54B0000}"/>
    <cellStyle name="Normal 7 2 2 2 2 7 4" xfId="4014" xr:uid="{00000000-0005-0000-0000-0000D64B0000}"/>
    <cellStyle name="Normal 7 2 2 2 2 7 4 2" xfId="12687" xr:uid="{00000000-0005-0000-0000-0000D74B0000}"/>
    <cellStyle name="Normal 7 2 2 2 2 7 4 2 2" xfId="30040" xr:uid="{00000000-0005-0000-0000-0000D84B0000}"/>
    <cellStyle name="Normal 7 2 2 2 2 7 4 2 3" xfId="47386" xr:uid="{00000000-0005-0000-0000-0000D94B0000}"/>
    <cellStyle name="Normal 7 2 2 2 2 7 4 3" xfId="21367" xr:uid="{00000000-0005-0000-0000-0000DA4B0000}"/>
    <cellStyle name="Normal 7 2 2 2 2 7 4 4" xfId="38713" xr:uid="{00000000-0005-0000-0000-0000DB4B0000}"/>
    <cellStyle name="Normal 7 2 2 2 2 7 5" xfId="9061" xr:uid="{00000000-0005-0000-0000-0000DC4B0000}"/>
    <cellStyle name="Normal 7 2 2 2 2 7 5 2" xfId="26414" xr:uid="{00000000-0005-0000-0000-0000DD4B0000}"/>
    <cellStyle name="Normal 7 2 2 2 2 7 5 3" xfId="43760" xr:uid="{00000000-0005-0000-0000-0000DE4B0000}"/>
    <cellStyle name="Normal 7 2 2 2 2 7 6" xfId="17741" xr:uid="{00000000-0005-0000-0000-0000DF4B0000}"/>
    <cellStyle name="Normal 7 2 2 2 2 7 7" xfId="35087" xr:uid="{00000000-0005-0000-0000-0000E04B0000}"/>
    <cellStyle name="Normal 7 2 2 2 2 8" xfId="1858" xr:uid="{00000000-0005-0000-0000-0000E14B0000}"/>
    <cellStyle name="Normal 7 2 2 2 2 8 2" xfId="7640" xr:uid="{00000000-0005-0000-0000-0000E24B0000}"/>
    <cellStyle name="Normal 7 2 2 2 2 8 2 2" xfId="16313" xr:uid="{00000000-0005-0000-0000-0000E34B0000}"/>
    <cellStyle name="Normal 7 2 2 2 2 8 2 2 2" xfId="33666" xr:uid="{00000000-0005-0000-0000-0000E44B0000}"/>
    <cellStyle name="Normal 7 2 2 2 2 8 2 2 3" xfId="51012" xr:uid="{00000000-0005-0000-0000-0000E54B0000}"/>
    <cellStyle name="Normal 7 2 2 2 2 8 2 3" xfId="24993" xr:uid="{00000000-0005-0000-0000-0000E64B0000}"/>
    <cellStyle name="Normal 7 2 2 2 2 8 2 4" xfId="42339" xr:uid="{00000000-0005-0000-0000-0000E74B0000}"/>
    <cellStyle name="Normal 7 2 2 2 2 8 3" xfId="3671" xr:uid="{00000000-0005-0000-0000-0000E84B0000}"/>
    <cellStyle name="Normal 7 2 2 2 2 8 3 2" xfId="12344" xr:uid="{00000000-0005-0000-0000-0000E94B0000}"/>
    <cellStyle name="Normal 7 2 2 2 2 8 3 2 2" xfId="29697" xr:uid="{00000000-0005-0000-0000-0000EA4B0000}"/>
    <cellStyle name="Normal 7 2 2 2 2 8 3 2 3" xfId="47043" xr:uid="{00000000-0005-0000-0000-0000EB4B0000}"/>
    <cellStyle name="Normal 7 2 2 2 2 8 3 3" xfId="21024" xr:uid="{00000000-0005-0000-0000-0000EC4B0000}"/>
    <cellStyle name="Normal 7 2 2 2 2 8 3 4" xfId="38370" xr:uid="{00000000-0005-0000-0000-0000ED4B0000}"/>
    <cellStyle name="Normal 7 2 2 2 2 8 4" xfId="10531" xr:uid="{00000000-0005-0000-0000-0000EE4B0000}"/>
    <cellStyle name="Normal 7 2 2 2 2 8 4 2" xfId="27884" xr:uid="{00000000-0005-0000-0000-0000EF4B0000}"/>
    <cellStyle name="Normal 7 2 2 2 2 8 4 3" xfId="45230" xr:uid="{00000000-0005-0000-0000-0000F04B0000}"/>
    <cellStyle name="Normal 7 2 2 2 2 8 5" xfId="19211" xr:uid="{00000000-0005-0000-0000-0000F14B0000}"/>
    <cellStyle name="Normal 7 2 2 2 2 8 6" xfId="36557" xr:uid="{00000000-0005-0000-0000-0000F24B0000}"/>
    <cellStyle name="Normal 7 2 2 2 2 9" xfId="1123" xr:uid="{00000000-0005-0000-0000-0000F34B0000}"/>
    <cellStyle name="Normal 7 2 2 2 2 9 2" xfId="6905" xr:uid="{00000000-0005-0000-0000-0000F44B0000}"/>
    <cellStyle name="Normal 7 2 2 2 2 9 2 2" xfId="15578" xr:uid="{00000000-0005-0000-0000-0000F54B0000}"/>
    <cellStyle name="Normal 7 2 2 2 2 9 2 2 2" xfId="32931" xr:uid="{00000000-0005-0000-0000-0000F64B0000}"/>
    <cellStyle name="Normal 7 2 2 2 2 9 2 2 3" xfId="50277" xr:uid="{00000000-0005-0000-0000-0000F74B0000}"/>
    <cellStyle name="Normal 7 2 2 2 2 9 2 3" xfId="24258" xr:uid="{00000000-0005-0000-0000-0000F84B0000}"/>
    <cellStyle name="Normal 7 2 2 2 2 9 2 4" xfId="41604" xr:uid="{00000000-0005-0000-0000-0000F94B0000}"/>
    <cellStyle name="Normal 7 2 2 2 2 9 3" xfId="4749" xr:uid="{00000000-0005-0000-0000-0000FA4B0000}"/>
    <cellStyle name="Normal 7 2 2 2 2 9 3 2" xfId="13422" xr:uid="{00000000-0005-0000-0000-0000FB4B0000}"/>
    <cellStyle name="Normal 7 2 2 2 2 9 3 2 2" xfId="30775" xr:uid="{00000000-0005-0000-0000-0000FC4B0000}"/>
    <cellStyle name="Normal 7 2 2 2 2 9 3 2 3" xfId="48121" xr:uid="{00000000-0005-0000-0000-0000FD4B0000}"/>
    <cellStyle name="Normal 7 2 2 2 2 9 3 3" xfId="22102" xr:uid="{00000000-0005-0000-0000-0000FE4B0000}"/>
    <cellStyle name="Normal 7 2 2 2 2 9 3 4" xfId="39448" xr:uid="{00000000-0005-0000-0000-0000FF4B0000}"/>
    <cellStyle name="Normal 7 2 2 2 2 9 4" xfId="9796" xr:uid="{00000000-0005-0000-0000-0000004C0000}"/>
    <cellStyle name="Normal 7 2 2 2 2 9 4 2" xfId="27149" xr:uid="{00000000-0005-0000-0000-0000014C0000}"/>
    <cellStyle name="Normal 7 2 2 2 2 9 4 3" xfId="44495" xr:uid="{00000000-0005-0000-0000-0000024C0000}"/>
    <cellStyle name="Normal 7 2 2 2 2 9 5" xfId="18476" xr:uid="{00000000-0005-0000-0000-0000034C0000}"/>
    <cellStyle name="Normal 7 2 2 2 2 9 6" xfId="35822" xr:uid="{00000000-0005-0000-0000-0000044C0000}"/>
    <cellStyle name="Normal 7 2 2 2 3" xfId="78" xr:uid="{00000000-0005-0000-0000-0000054C0000}"/>
    <cellStyle name="Normal 7 2 2 2 3 10" xfId="8751" xr:uid="{00000000-0005-0000-0000-0000064C0000}"/>
    <cellStyle name="Normal 7 2 2 2 3 10 2" xfId="26104" xr:uid="{00000000-0005-0000-0000-0000074C0000}"/>
    <cellStyle name="Normal 7 2 2 2 3 10 3" xfId="43450" xr:uid="{00000000-0005-0000-0000-0000084C0000}"/>
    <cellStyle name="Normal 7 2 2 2 3 11" xfId="17431" xr:uid="{00000000-0005-0000-0000-0000094C0000}"/>
    <cellStyle name="Normal 7 2 2 2 3 12" xfId="34777" xr:uid="{00000000-0005-0000-0000-00000A4C0000}"/>
    <cellStyle name="Normal 7 2 2 2 3 2" xfId="323" xr:uid="{00000000-0005-0000-0000-00000B4C0000}"/>
    <cellStyle name="Normal 7 2 2 2 3 2 10" xfId="35022" xr:uid="{00000000-0005-0000-0000-00000C4C0000}"/>
    <cellStyle name="Normal 7 2 2 2 3 2 2" xfId="1058" xr:uid="{00000000-0005-0000-0000-00000D4C0000}"/>
    <cellStyle name="Normal 7 2 2 2 3 2 2 2" xfId="2871" xr:uid="{00000000-0005-0000-0000-00000E4C0000}"/>
    <cellStyle name="Normal 7 2 2 2 3 2 2 2 2" xfId="8653" xr:uid="{00000000-0005-0000-0000-00000F4C0000}"/>
    <cellStyle name="Normal 7 2 2 2 3 2 2 2 2 2" xfId="17326" xr:uid="{00000000-0005-0000-0000-0000104C0000}"/>
    <cellStyle name="Normal 7 2 2 2 3 2 2 2 2 2 2" xfId="34679" xr:uid="{00000000-0005-0000-0000-0000114C0000}"/>
    <cellStyle name="Normal 7 2 2 2 3 2 2 2 2 2 3" xfId="52025" xr:uid="{00000000-0005-0000-0000-0000124C0000}"/>
    <cellStyle name="Normal 7 2 2 2 3 2 2 2 2 3" xfId="26006" xr:uid="{00000000-0005-0000-0000-0000134C0000}"/>
    <cellStyle name="Normal 7 2 2 2 3 2 2 2 2 4" xfId="43352" xr:uid="{00000000-0005-0000-0000-0000144C0000}"/>
    <cellStyle name="Normal 7 2 2 2 3 2 2 2 3" xfId="4684" xr:uid="{00000000-0005-0000-0000-0000154C0000}"/>
    <cellStyle name="Normal 7 2 2 2 3 2 2 2 3 2" xfId="13357" xr:uid="{00000000-0005-0000-0000-0000164C0000}"/>
    <cellStyle name="Normal 7 2 2 2 3 2 2 2 3 2 2" xfId="30710" xr:uid="{00000000-0005-0000-0000-0000174C0000}"/>
    <cellStyle name="Normal 7 2 2 2 3 2 2 2 3 2 3" xfId="48056" xr:uid="{00000000-0005-0000-0000-0000184C0000}"/>
    <cellStyle name="Normal 7 2 2 2 3 2 2 2 3 3" xfId="22037" xr:uid="{00000000-0005-0000-0000-0000194C0000}"/>
    <cellStyle name="Normal 7 2 2 2 3 2 2 2 3 4" xfId="39383" xr:uid="{00000000-0005-0000-0000-00001A4C0000}"/>
    <cellStyle name="Normal 7 2 2 2 3 2 2 2 4" xfId="11544" xr:uid="{00000000-0005-0000-0000-00001B4C0000}"/>
    <cellStyle name="Normal 7 2 2 2 3 2 2 2 4 2" xfId="28897" xr:uid="{00000000-0005-0000-0000-00001C4C0000}"/>
    <cellStyle name="Normal 7 2 2 2 3 2 2 2 4 3" xfId="46243" xr:uid="{00000000-0005-0000-0000-00001D4C0000}"/>
    <cellStyle name="Normal 7 2 2 2 3 2 2 2 5" xfId="20224" xr:uid="{00000000-0005-0000-0000-00001E4C0000}"/>
    <cellStyle name="Normal 7 2 2 2 3 2 2 2 6" xfId="37570" xr:uid="{00000000-0005-0000-0000-00001F4C0000}"/>
    <cellStyle name="Normal 7 2 2 2 3 2 2 3" xfId="1793" xr:uid="{00000000-0005-0000-0000-0000204C0000}"/>
    <cellStyle name="Normal 7 2 2 2 3 2 2 3 2" xfId="7575" xr:uid="{00000000-0005-0000-0000-0000214C0000}"/>
    <cellStyle name="Normal 7 2 2 2 3 2 2 3 2 2" xfId="16248" xr:uid="{00000000-0005-0000-0000-0000224C0000}"/>
    <cellStyle name="Normal 7 2 2 2 3 2 2 3 2 2 2" xfId="33601" xr:uid="{00000000-0005-0000-0000-0000234C0000}"/>
    <cellStyle name="Normal 7 2 2 2 3 2 2 3 2 2 3" xfId="50947" xr:uid="{00000000-0005-0000-0000-0000244C0000}"/>
    <cellStyle name="Normal 7 2 2 2 3 2 2 3 2 3" xfId="24928" xr:uid="{00000000-0005-0000-0000-0000254C0000}"/>
    <cellStyle name="Normal 7 2 2 2 3 2 2 3 2 4" xfId="42274" xr:uid="{00000000-0005-0000-0000-0000264C0000}"/>
    <cellStyle name="Normal 7 2 2 2 3 2 2 3 3" xfId="5419" xr:uid="{00000000-0005-0000-0000-0000274C0000}"/>
    <cellStyle name="Normal 7 2 2 2 3 2 2 3 3 2" xfId="14092" xr:uid="{00000000-0005-0000-0000-0000284C0000}"/>
    <cellStyle name="Normal 7 2 2 2 3 2 2 3 3 2 2" xfId="31445" xr:uid="{00000000-0005-0000-0000-0000294C0000}"/>
    <cellStyle name="Normal 7 2 2 2 3 2 2 3 3 2 3" xfId="48791" xr:uid="{00000000-0005-0000-0000-00002A4C0000}"/>
    <cellStyle name="Normal 7 2 2 2 3 2 2 3 3 3" xfId="22772" xr:uid="{00000000-0005-0000-0000-00002B4C0000}"/>
    <cellStyle name="Normal 7 2 2 2 3 2 2 3 3 4" xfId="40118" xr:uid="{00000000-0005-0000-0000-00002C4C0000}"/>
    <cellStyle name="Normal 7 2 2 2 3 2 2 3 4" xfId="10466" xr:uid="{00000000-0005-0000-0000-00002D4C0000}"/>
    <cellStyle name="Normal 7 2 2 2 3 2 2 3 4 2" xfId="27819" xr:uid="{00000000-0005-0000-0000-00002E4C0000}"/>
    <cellStyle name="Normal 7 2 2 2 3 2 2 3 4 3" xfId="45165" xr:uid="{00000000-0005-0000-0000-00002F4C0000}"/>
    <cellStyle name="Normal 7 2 2 2 3 2 2 3 5" xfId="19146" xr:uid="{00000000-0005-0000-0000-0000304C0000}"/>
    <cellStyle name="Normal 7 2 2 2 3 2 2 3 6" xfId="36492" xr:uid="{00000000-0005-0000-0000-0000314C0000}"/>
    <cellStyle name="Normal 7 2 2 2 3 2 2 4" xfId="6840" xr:uid="{00000000-0005-0000-0000-0000324C0000}"/>
    <cellStyle name="Normal 7 2 2 2 3 2 2 4 2" xfId="15513" xr:uid="{00000000-0005-0000-0000-0000334C0000}"/>
    <cellStyle name="Normal 7 2 2 2 3 2 2 4 2 2" xfId="32866" xr:uid="{00000000-0005-0000-0000-0000344C0000}"/>
    <cellStyle name="Normal 7 2 2 2 3 2 2 4 2 3" xfId="50212" xr:uid="{00000000-0005-0000-0000-0000354C0000}"/>
    <cellStyle name="Normal 7 2 2 2 3 2 2 4 3" xfId="24193" xr:uid="{00000000-0005-0000-0000-0000364C0000}"/>
    <cellStyle name="Normal 7 2 2 2 3 2 2 4 4" xfId="41539" xr:uid="{00000000-0005-0000-0000-0000374C0000}"/>
    <cellStyle name="Normal 7 2 2 2 3 2 2 5" xfId="3606" xr:uid="{00000000-0005-0000-0000-0000384C0000}"/>
    <cellStyle name="Normal 7 2 2 2 3 2 2 5 2" xfId="12279" xr:uid="{00000000-0005-0000-0000-0000394C0000}"/>
    <cellStyle name="Normal 7 2 2 2 3 2 2 5 2 2" xfId="29632" xr:uid="{00000000-0005-0000-0000-00003A4C0000}"/>
    <cellStyle name="Normal 7 2 2 2 3 2 2 5 2 3" xfId="46978" xr:uid="{00000000-0005-0000-0000-00003B4C0000}"/>
    <cellStyle name="Normal 7 2 2 2 3 2 2 5 3" xfId="20959" xr:uid="{00000000-0005-0000-0000-00003C4C0000}"/>
    <cellStyle name="Normal 7 2 2 2 3 2 2 5 4" xfId="38305" xr:uid="{00000000-0005-0000-0000-00003D4C0000}"/>
    <cellStyle name="Normal 7 2 2 2 3 2 2 6" xfId="9731" xr:uid="{00000000-0005-0000-0000-00003E4C0000}"/>
    <cellStyle name="Normal 7 2 2 2 3 2 2 6 2" xfId="27084" xr:uid="{00000000-0005-0000-0000-00003F4C0000}"/>
    <cellStyle name="Normal 7 2 2 2 3 2 2 6 3" xfId="44430" xr:uid="{00000000-0005-0000-0000-0000404C0000}"/>
    <cellStyle name="Normal 7 2 2 2 3 2 2 7" xfId="18411" xr:uid="{00000000-0005-0000-0000-0000414C0000}"/>
    <cellStyle name="Normal 7 2 2 2 3 2 2 8" xfId="35757" xr:uid="{00000000-0005-0000-0000-0000424C0000}"/>
    <cellStyle name="Normal 7 2 2 2 3 2 3" xfId="568" xr:uid="{00000000-0005-0000-0000-0000434C0000}"/>
    <cellStyle name="Normal 7 2 2 2 3 2 3 2" xfId="2381" xr:uid="{00000000-0005-0000-0000-0000444C0000}"/>
    <cellStyle name="Normal 7 2 2 2 3 2 3 2 2" xfId="8163" xr:uid="{00000000-0005-0000-0000-0000454C0000}"/>
    <cellStyle name="Normal 7 2 2 2 3 2 3 2 2 2" xfId="16836" xr:uid="{00000000-0005-0000-0000-0000464C0000}"/>
    <cellStyle name="Normal 7 2 2 2 3 2 3 2 2 2 2" xfId="34189" xr:uid="{00000000-0005-0000-0000-0000474C0000}"/>
    <cellStyle name="Normal 7 2 2 2 3 2 3 2 2 2 3" xfId="51535" xr:uid="{00000000-0005-0000-0000-0000484C0000}"/>
    <cellStyle name="Normal 7 2 2 2 3 2 3 2 2 3" xfId="25516" xr:uid="{00000000-0005-0000-0000-0000494C0000}"/>
    <cellStyle name="Normal 7 2 2 2 3 2 3 2 2 4" xfId="42862" xr:uid="{00000000-0005-0000-0000-00004A4C0000}"/>
    <cellStyle name="Normal 7 2 2 2 3 2 3 2 3" xfId="5664" xr:uid="{00000000-0005-0000-0000-00004B4C0000}"/>
    <cellStyle name="Normal 7 2 2 2 3 2 3 2 3 2" xfId="14337" xr:uid="{00000000-0005-0000-0000-00004C4C0000}"/>
    <cellStyle name="Normal 7 2 2 2 3 2 3 2 3 2 2" xfId="31690" xr:uid="{00000000-0005-0000-0000-00004D4C0000}"/>
    <cellStyle name="Normal 7 2 2 2 3 2 3 2 3 2 3" xfId="49036" xr:uid="{00000000-0005-0000-0000-00004E4C0000}"/>
    <cellStyle name="Normal 7 2 2 2 3 2 3 2 3 3" xfId="23017" xr:uid="{00000000-0005-0000-0000-00004F4C0000}"/>
    <cellStyle name="Normal 7 2 2 2 3 2 3 2 3 4" xfId="40363" xr:uid="{00000000-0005-0000-0000-0000504C0000}"/>
    <cellStyle name="Normal 7 2 2 2 3 2 3 2 4" xfId="11054" xr:uid="{00000000-0005-0000-0000-0000514C0000}"/>
    <cellStyle name="Normal 7 2 2 2 3 2 3 2 4 2" xfId="28407" xr:uid="{00000000-0005-0000-0000-0000524C0000}"/>
    <cellStyle name="Normal 7 2 2 2 3 2 3 2 4 3" xfId="45753" xr:uid="{00000000-0005-0000-0000-0000534C0000}"/>
    <cellStyle name="Normal 7 2 2 2 3 2 3 2 5" xfId="19734" xr:uid="{00000000-0005-0000-0000-0000544C0000}"/>
    <cellStyle name="Normal 7 2 2 2 3 2 3 2 6" xfId="37080" xr:uid="{00000000-0005-0000-0000-0000554C0000}"/>
    <cellStyle name="Normal 7 2 2 2 3 2 3 3" xfId="6350" xr:uid="{00000000-0005-0000-0000-0000564C0000}"/>
    <cellStyle name="Normal 7 2 2 2 3 2 3 3 2" xfId="15023" xr:uid="{00000000-0005-0000-0000-0000574C0000}"/>
    <cellStyle name="Normal 7 2 2 2 3 2 3 3 2 2" xfId="32376" xr:uid="{00000000-0005-0000-0000-0000584C0000}"/>
    <cellStyle name="Normal 7 2 2 2 3 2 3 3 2 3" xfId="49722" xr:uid="{00000000-0005-0000-0000-0000594C0000}"/>
    <cellStyle name="Normal 7 2 2 2 3 2 3 3 3" xfId="23703" xr:uid="{00000000-0005-0000-0000-00005A4C0000}"/>
    <cellStyle name="Normal 7 2 2 2 3 2 3 3 4" xfId="41049" xr:uid="{00000000-0005-0000-0000-00005B4C0000}"/>
    <cellStyle name="Normal 7 2 2 2 3 2 3 4" xfId="4194" xr:uid="{00000000-0005-0000-0000-00005C4C0000}"/>
    <cellStyle name="Normal 7 2 2 2 3 2 3 4 2" xfId="12867" xr:uid="{00000000-0005-0000-0000-00005D4C0000}"/>
    <cellStyle name="Normal 7 2 2 2 3 2 3 4 2 2" xfId="30220" xr:uid="{00000000-0005-0000-0000-00005E4C0000}"/>
    <cellStyle name="Normal 7 2 2 2 3 2 3 4 2 3" xfId="47566" xr:uid="{00000000-0005-0000-0000-00005F4C0000}"/>
    <cellStyle name="Normal 7 2 2 2 3 2 3 4 3" xfId="21547" xr:uid="{00000000-0005-0000-0000-0000604C0000}"/>
    <cellStyle name="Normal 7 2 2 2 3 2 3 4 4" xfId="38893" xr:uid="{00000000-0005-0000-0000-0000614C0000}"/>
    <cellStyle name="Normal 7 2 2 2 3 2 3 5" xfId="9241" xr:uid="{00000000-0005-0000-0000-0000624C0000}"/>
    <cellStyle name="Normal 7 2 2 2 3 2 3 5 2" xfId="26594" xr:uid="{00000000-0005-0000-0000-0000634C0000}"/>
    <cellStyle name="Normal 7 2 2 2 3 2 3 5 3" xfId="43940" xr:uid="{00000000-0005-0000-0000-0000644C0000}"/>
    <cellStyle name="Normal 7 2 2 2 3 2 3 6" xfId="17921" xr:uid="{00000000-0005-0000-0000-0000654C0000}"/>
    <cellStyle name="Normal 7 2 2 2 3 2 3 7" xfId="35267" xr:uid="{00000000-0005-0000-0000-0000664C0000}"/>
    <cellStyle name="Normal 7 2 2 2 3 2 4" xfId="2136" xr:uid="{00000000-0005-0000-0000-0000674C0000}"/>
    <cellStyle name="Normal 7 2 2 2 3 2 4 2" xfId="7918" xr:uid="{00000000-0005-0000-0000-0000684C0000}"/>
    <cellStyle name="Normal 7 2 2 2 3 2 4 2 2" xfId="16591" xr:uid="{00000000-0005-0000-0000-0000694C0000}"/>
    <cellStyle name="Normal 7 2 2 2 3 2 4 2 2 2" xfId="33944" xr:uid="{00000000-0005-0000-0000-00006A4C0000}"/>
    <cellStyle name="Normal 7 2 2 2 3 2 4 2 2 3" xfId="51290" xr:uid="{00000000-0005-0000-0000-00006B4C0000}"/>
    <cellStyle name="Normal 7 2 2 2 3 2 4 2 3" xfId="25271" xr:uid="{00000000-0005-0000-0000-00006C4C0000}"/>
    <cellStyle name="Normal 7 2 2 2 3 2 4 2 4" xfId="42617" xr:uid="{00000000-0005-0000-0000-00006D4C0000}"/>
    <cellStyle name="Normal 7 2 2 2 3 2 4 3" xfId="3949" xr:uid="{00000000-0005-0000-0000-00006E4C0000}"/>
    <cellStyle name="Normal 7 2 2 2 3 2 4 3 2" xfId="12622" xr:uid="{00000000-0005-0000-0000-00006F4C0000}"/>
    <cellStyle name="Normal 7 2 2 2 3 2 4 3 2 2" xfId="29975" xr:uid="{00000000-0005-0000-0000-0000704C0000}"/>
    <cellStyle name="Normal 7 2 2 2 3 2 4 3 2 3" xfId="47321" xr:uid="{00000000-0005-0000-0000-0000714C0000}"/>
    <cellStyle name="Normal 7 2 2 2 3 2 4 3 3" xfId="21302" xr:uid="{00000000-0005-0000-0000-0000724C0000}"/>
    <cellStyle name="Normal 7 2 2 2 3 2 4 3 4" xfId="38648" xr:uid="{00000000-0005-0000-0000-0000734C0000}"/>
    <cellStyle name="Normal 7 2 2 2 3 2 4 4" xfId="10809" xr:uid="{00000000-0005-0000-0000-0000744C0000}"/>
    <cellStyle name="Normal 7 2 2 2 3 2 4 4 2" xfId="28162" xr:uid="{00000000-0005-0000-0000-0000754C0000}"/>
    <cellStyle name="Normal 7 2 2 2 3 2 4 4 3" xfId="45508" xr:uid="{00000000-0005-0000-0000-0000764C0000}"/>
    <cellStyle name="Normal 7 2 2 2 3 2 4 5" xfId="19489" xr:uid="{00000000-0005-0000-0000-0000774C0000}"/>
    <cellStyle name="Normal 7 2 2 2 3 2 4 6" xfId="36835" xr:uid="{00000000-0005-0000-0000-0000784C0000}"/>
    <cellStyle name="Normal 7 2 2 2 3 2 5" xfId="1303" xr:uid="{00000000-0005-0000-0000-0000794C0000}"/>
    <cellStyle name="Normal 7 2 2 2 3 2 5 2" xfId="7085" xr:uid="{00000000-0005-0000-0000-00007A4C0000}"/>
    <cellStyle name="Normal 7 2 2 2 3 2 5 2 2" xfId="15758" xr:uid="{00000000-0005-0000-0000-00007B4C0000}"/>
    <cellStyle name="Normal 7 2 2 2 3 2 5 2 2 2" xfId="33111" xr:uid="{00000000-0005-0000-0000-00007C4C0000}"/>
    <cellStyle name="Normal 7 2 2 2 3 2 5 2 2 3" xfId="50457" xr:uid="{00000000-0005-0000-0000-00007D4C0000}"/>
    <cellStyle name="Normal 7 2 2 2 3 2 5 2 3" xfId="24438" xr:uid="{00000000-0005-0000-0000-00007E4C0000}"/>
    <cellStyle name="Normal 7 2 2 2 3 2 5 2 4" xfId="41784" xr:uid="{00000000-0005-0000-0000-00007F4C0000}"/>
    <cellStyle name="Normal 7 2 2 2 3 2 5 3" xfId="4929" xr:uid="{00000000-0005-0000-0000-0000804C0000}"/>
    <cellStyle name="Normal 7 2 2 2 3 2 5 3 2" xfId="13602" xr:uid="{00000000-0005-0000-0000-0000814C0000}"/>
    <cellStyle name="Normal 7 2 2 2 3 2 5 3 2 2" xfId="30955" xr:uid="{00000000-0005-0000-0000-0000824C0000}"/>
    <cellStyle name="Normal 7 2 2 2 3 2 5 3 2 3" xfId="48301" xr:uid="{00000000-0005-0000-0000-0000834C0000}"/>
    <cellStyle name="Normal 7 2 2 2 3 2 5 3 3" xfId="22282" xr:uid="{00000000-0005-0000-0000-0000844C0000}"/>
    <cellStyle name="Normal 7 2 2 2 3 2 5 3 4" xfId="39628" xr:uid="{00000000-0005-0000-0000-0000854C0000}"/>
    <cellStyle name="Normal 7 2 2 2 3 2 5 4" xfId="9976" xr:uid="{00000000-0005-0000-0000-0000864C0000}"/>
    <cellStyle name="Normal 7 2 2 2 3 2 5 4 2" xfId="27329" xr:uid="{00000000-0005-0000-0000-0000874C0000}"/>
    <cellStyle name="Normal 7 2 2 2 3 2 5 4 3" xfId="44675" xr:uid="{00000000-0005-0000-0000-0000884C0000}"/>
    <cellStyle name="Normal 7 2 2 2 3 2 5 5" xfId="18656" xr:uid="{00000000-0005-0000-0000-0000894C0000}"/>
    <cellStyle name="Normal 7 2 2 2 3 2 5 6" xfId="36002" xr:uid="{00000000-0005-0000-0000-00008A4C0000}"/>
    <cellStyle name="Normal 7 2 2 2 3 2 6" xfId="6105" xr:uid="{00000000-0005-0000-0000-00008B4C0000}"/>
    <cellStyle name="Normal 7 2 2 2 3 2 6 2" xfId="14778" xr:uid="{00000000-0005-0000-0000-00008C4C0000}"/>
    <cellStyle name="Normal 7 2 2 2 3 2 6 2 2" xfId="32131" xr:uid="{00000000-0005-0000-0000-00008D4C0000}"/>
    <cellStyle name="Normal 7 2 2 2 3 2 6 2 3" xfId="49477" xr:uid="{00000000-0005-0000-0000-00008E4C0000}"/>
    <cellStyle name="Normal 7 2 2 2 3 2 6 3" xfId="23458" xr:uid="{00000000-0005-0000-0000-00008F4C0000}"/>
    <cellStyle name="Normal 7 2 2 2 3 2 6 4" xfId="40804" xr:uid="{00000000-0005-0000-0000-0000904C0000}"/>
    <cellStyle name="Normal 7 2 2 2 3 2 7" xfId="3116" xr:uid="{00000000-0005-0000-0000-0000914C0000}"/>
    <cellStyle name="Normal 7 2 2 2 3 2 7 2" xfId="11789" xr:uid="{00000000-0005-0000-0000-0000924C0000}"/>
    <cellStyle name="Normal 7 2 2 2 3 2 7 2 2" xfId="29142" xr:uid="{00000000-0005-0000-0000-0000934C0000}"/>
    <cellStyle name="Normal 7 2 2 2 3 2 7 2 3" xfId="46488" xr:uid="{00000000-0005-0000-0000-0000944C0000}"/>
    <cellStyle name="Normal 7 2 2 2 3 2 7 3" xfId="20469" xr:uid="{00000000-0005-0000-0000-0000954C0000}"/>
    <cellStyle name="Normal 7 2 2 2 3 2 7 4" xfId="37815" xr:uid="{00000000-0005-0000-0000-0000964C0000}"/>
    <cellStyle name="Normal 7 2 2 2 3 2 8" xfId="8996" xr:uid="{00000000-0005-0000-0000-0000974C0000}"/>
    <cellStyle name="Normal 7 2 2 2 3 2 8 2" xfId="26349" xr:uid="{00000000-0005-0000-0000-0000984C0000}"/>
    <cellStyle name="Normal 7 2 2 2 3 2 8 3" xfId="43695" xr:uid="{00000000-0005-0000-0000-0000994C0000}"/>
    <cellStyle name="Normal 7 2 2 2 3 2 9" xfId="17676" xr:uid="{00000000-0005-0000-0000-00009A4C0000}"/>
    <cellStyle name="Normal 7 2 2 2 3 3" xfId="225" xr:uid="{00000000-0005-0000-0000-00009B4C0000}"/>
    <cellStyle name="Normal 7 2 2 2 3 3 10" xfId="34924" xr:uid="{00000000-0005-0000-0000-00009C4C0000}"/>
    <cellStyle name="Normal 7 2 2 2 3 3 2" xfId="960" xr:uid="{00000000-0005-0000-0000-00009D4C0000}"/>
    <cellStyle name="Normal 7 2 2 2 3 3 2 2" xfId="2773" xr:uid="{00000000-0005-0000-0000-00009E4C0000}"/>
    <cellStyle name="Normal 7 2 2 2 3 3 2 2 2" xfId="8555" xr:uid="{00000000-0005-0000-0000-00009F4C0000}"/>
    <cellStyle name="Normal 7 2 2 2 3 3 2 2 2 2" xfId="17228" xr:uid="{00000000-0005-0000-0000-0000A04C0000}"/>
    <cellStyle name="Normal 7 2 2 2 3 3 2 2 2 2 2" xfId="34581" xr:uid="{00000000-0005-0000-0000-0000A14C0000}"/>
    <cellStyle name="Normal 7 2 2 2 3 3 2 2 2 2 3" xfId="51927" xr:uid="{00000000-0005-0000-0000-0000A24C0000}"/>
    <cellStyle name="Normal 7 2 2 2 3 3 2 2 2 3" xfId="25908" xr:uid="{00000000-0005-0000-0000-0000A34C0000}"/>
    <cellStyle name="Normal 7 2 2 2 3 3 2 2 2 4" xfId="43254" xr:uid="{00000000-0005-0000-0000-0000A44C0000}"/>
    <cellStyle name="Normal 7 2 2 2 3 3 2 2 3" xfId="4586" xr:uid="{00000000-0005-0000-0000-0000A54C0000}"/>
    <cellStyle name="Normal 7 2 2 2 3 3 2 2 3 2" xfId="13259" xr:uid="{00000000-0005-0000-0000-0000A64C0000}"/>
    <cellStyle name="Normal 7 2 2 2 3 3 2 2 3 2 2" xfId="30612" xr:uid="{00000000-0005-0000-0000-0000A74C0000}"/>
    <cellStyle name="Normal 7 2 2 2 3 3 2 2 3 2 3" xfId="47958" xr:uid="{00000000-0005-0000-0000-0000A84C0000}"/>
    <cellStyle name="Normal 7 2 2 2 3 3 2 2 3 3" xfId="21939" xr:uid="{00000000-0005-0000-0000-0000A94C0000}"/>
    <cellStyle name="Normal 7 2 2 2 3 3 2 2 3 4" xfId="39285" xr:uid="{00000000-0005-0000-0000-0000AA4C0000}"/>
    <cellStyle name="Normal 7 2 2 2 3 3 2 2 4" xfId="11446" xr:uid="{00000000-0005-0000-0000-0000AB4C0000}"/>
    <cellStyle name="Normal 7 2 2 2 3 3 2 2 4 2" xfId="28799" xr:uid="{00000000-0005-0000-0000-0000AC4C0000}"/>
    <cellStyle name="Normal 7 2 2 2 3 3 2 2 4 3" xfId="46145" xr:uid="{00000000-0005-0000-0000-0000AD4C0000}"/>
    <cellStyle name="Normal 7 2 2 2 3 3 2 2 5" xfId="20126" xr:uid="{00000000-0005-0000-0000-0000AE4C0000}"/>
    <cellStyle name="Normal 7 2 2 2 3 3 2 2 6" xfId="37472" xr:uid="{00000000-0005-0000-0000-0000AF4C0000}"/>
    <cellStyle name="Normal 7 2 2 2 3 3 2 3" xfId="1695" xr:uid="{00000000-0005-0000-0000-0000B04C0000}"/>
    <cellStyle name="Normal 7 2 2 2 3 3 2 3 2" xfId="7477" xr:uid="{00000000-0005-0000-0000-0000B14C0000}"/>
    <cellStyle name="Normal 7 2 2 2 3 3 2 3 2 2" xfId="16150" xr:uid="{00000000-0005-0000-0000-0000B24C0000}"/>
    <cellStyle name="Normal 7 2 2 2 3 3 2 3 2 2 2" xfId="33503" xr:uid="{00000000-0005-0000-0000-0000B34C0000}"/>
    <cellStyle name="Normal 7 2 2 2 3 3 2 3 2 2 3" xfId="50849" xr:uid="{00000000-0005-0000-0000-0000B44C0000}"/>
    <cellStyle name="Normal 7 2 2 2 3 3 2 3 2 3" xfId="24830" xr:uid="{00000000-0005-0000-0000-0000B54C0000}"/>
    <cellStyle name="Normal 7 2 2 2 3 3 2 3 2 4" xfId="42176" xr:uid="{00000000-0005-0000-0000-0000B64C0000}"/>
    <cellStyle name="Normal 7 2 2 2 3 3 2 3 3" xfId="5321" xr:uid="{00000000-0005-0000-0000-0000B74C0000}"/>
    <cellStyle name="Normal 7 2 2 2 3 3 2 3 3 2" xfId="13994" xr:uid="{00000000-0005-0000-0000-0000B84C0000}"/>
    <cellStyle name="Normal 7 2 2 2 3 3 2 3 3 2 2" xfId="31347" xr:uid="{00000000-0005-0000-0000-0000B94C0000}"/>
    <cellStyle name="Normal 7 2 2 2 3 3 2 3 3 2 3" xfId="48693" xr:uid="{00000000-0005-0000-0000-0000BA4C0000}"/>
    <cellStyle name="Normal 7 2 2 2 3 3 2 3 3 3" xfId="22674" xr:uid="{00000000-0005-0000-0000-0000BB4C0000}"/>
    <cellStyle name="Normal 7 2 2 2 3 3 2 3 3 4" xfId="40020" xr:uid="{00000000-0005-0000-0000-0000BC4C0000}"/>
    <cellStyle name="Normal 7 2 2 2 3 3 2 3 4" xfId="10368" xr:uid="{00000000-0005-0000-0000-0000BD4C0000}"/>
    <cellStyle name="Normal 7 2 2 2 3 3 2 3 4 2" xfId="27721" xr:uid="{00000000-0005-0000-0000-0000BE4C0000}"/>
    <cellStyle name="Normal 7 2 2 2 3 3 2 3 4 3" xfId="45067" xr:uid="{00000000-0005-0000-0000-0000BF4C0000}"/>
    <cellStyle name="Normal 7 2 2 2 3 3 2 3 5" xfId="19048" xr:uid="{00000000-0005-0000-0000-0000C04C0000}"/>
    <cellStyle name="Normal 7 2 2 2 3 3 2 3 6" xfId="36394" xr:uid="{00000000-0005-0000-0000-0000C14C0000}"/>
    <cellStyle name="Normal 7 2 2 2 3 3 2 4" xfId="6742" xr:uid="{00000000-0005-0000-0000-0000C24C0000}"/>
    <cellStyle name="Normal 7 2 2 2 3 3 2 4 2" xfId="15415" xr:uid="{00000000-0005-0000-0000-0000C34C0000}"/>
    <cellStyle name="Normal 7 2 2 2 3 3 2 4 2 2" xfId="32768" xr:uid="{00000000-0005-0000-0000-0000C44C0000}"/>
    <cellStyle name="Normal 7 2 2 2 3 3 2 4 2 3" xfId="50114" xr:uid="{00000000-0005-0000-0000-0000C54C0000}"/>
    <cellStyle name="Normal 7 2 2 2 3 3 2 4 3" xfId="24095" xr:uid="{00000000-0005-0000-0000-0000C64C0000}"/>
    <cellStyle name="Normal 7 2 2 2 3 3 2 4 4" xfId="41441" xr:uid="{00000000-0005-0000-0000-0000C74C0000}"/>
    <cellStyle name="Normal 7 2 2 2 3 3 2 5" xfId="3508" xr:uid="{00000000-0005-0000-0000-0000C84C0000}"/>
    <cellStyle name="Normal 7 2 2 2 3 3 2 5 2" xfId="12181" xr:uid="{00000000-0005-0000-0000-0000C94C0000}"/>
    <cellStyle name="Normal 7 2 2 2 3 3 2 5 2 2" xfId="29534" xr:uid="{00000000-0005-0000-0000-0000CA4C0000}"/>
    <cellStyle name="Normal 7 2 2 2 3 3 2 5 2 3" xfId="46880" xr:uid="{00000000-0005-0000-0000-0000CB4C0000}"/>
    <cellStyle name="Normal 7 2 2 2 3 3 2 5 3" xfId="20861" xr:uid="{00000000-0005-0000-0000-0000CC4C0000}"/>
    <cellStyle name="Normal 7 2 2 2 3 3 2 5 4" xfId="38207" xr:uid="{00000000-0005-0000-0000-0000CD4C0000}"/>
    <cellStyle name="Normal 7 2 2 2 3 3 2 6" xfId="9633" xr:uid="{00000000-0005-0000-0000-0000CE4C0000}"/>
    <cellStyle name="Normal 7 2 2 2 3 3 2 6 2" xfId="26986" xr:uid="{00000000-0005-0000-0000-0000CF4C0000}"/>
    <cellStyle name="Normal 7 2 2 2 3 3 2 6 3" xfId="44332" xr:uid="{00000000-0005-0000-0000-0000D04C0000}"/>
    <cellStyle name="Normal 7 2 2 2 3 3 2 7" xfId="18313" xr:uid="{00000000-0005-0000-0000-0000D14C0000}"/>
    <cellStyle name="Normal 7 2 2 2 3 3 2 8" xfId="35659" xr:uid="{00000000-0005-0000-0000-0000D24C0000}"/>
    <cellStyle name="Normal 7 2 2 2 3 3 3" xfId="715" xr:uid="{00000000-0005-0000-0000-0000D34C0000}"/>
    <cellStyle name="Normal 7 2 2 2 3 3 3 2" xfId="2528" xr:uid="{00000000-0005-0000-0000-0000D44C0000}"/>
    <cellStyle name="Normal 7 2 2 2 3 3 3 2 2" xfId="8310" xr:uid="{00000000-0005-0000-0000-0000D54C0000}"/>
    <cellStyle name="Normal 7 2 2 2 3 3 3 2 2 2" xfId="16983" xr:uid="{00000000-0005-0000-0000-0000D64C0000}"/>
    <cellStyle name="Normal 7 2 2 2 3 3 3 2 2 2 2" xfId="34336" xr:uid="{00000000-0005-0000-0000-0000D74C0000}"/>
    <cellStyle name="Normal 7 2 2 2 3 3 3 2 2 2 3" xfId="51682" xr:uid="{00000000-0005-0000-0000-0000D84C0000}"/>
    <cellStyle name="Normal 7 2 2 2 3 3 3 2 2 3" xfId="25663" xr:uid="{00000000-0005-0000-0000-0000D94C0000}"/>
    <cellStyle name="Normal 7 2 2 2 3 3 3 2 2 4" xfId="43009" xr:uid="{00000000-0005-0000-0000-0000DA4C0000}"/>
    <cellStyle name="Normal 7 2 2 2 3 3 3 2 3" xfId="5762" xr:uid="{00000000-0005-0000-0000-0000DB4C0000}"/>
    <cellStyle name="Normal 7 2 2 2 3 3 3 2 3 2" xfId="14435" xr:uid="{00000000-0005-0000-0000-0000DC4C0000}"/>
    <cellStyle name="Normal 7 2 2 2 3 3 3 2 3 2 2" xfId="31788" xr:uid="{00000000-0005-0000-0000-0000DD4C0000}"/>
    <cellStyle name="Normal 7 2 2 2 3 3 3 2 3 2 3" xfId="49134" xr:uid="{00000000-0005-0000-0000-0000DE4C0000}"/>
    <cellStyle name="Normal 7 2 2 2 3 3 3 2 3 3" xfId="23115" xr:uid="{00000000-0005-0000-0000-0000DF4C0000}"/>
    <cellStyle name="Normal 7 2 2 2 3 3 3 2 3 4" xfId="40461" xr:uid="{00000000-0005-0000-0000-0000E04C0000}"/>
    <cellStyle name="Normal 7 2 2 2 3 3 3 2 4" xfId="11201" xr:uid="{00000000-0005-0000-0000-0000E14C0000}"/>
    <cellStyle name="Normal 7 2 2 2 3 3 3 2 4 2" xfId="28554" xr:uid="{00000000-0005-0000-0000-0000E24C0000}"/>
    <cellStyle name="Normal 7 2 2 2 3 3 3 2 4 3" xfId="45900" xr:uid="{00000000-0005-0000-0000-0000E34C0000}"/>
    <cellStyle name="Normal 7 2 2 2 3 3 3 2 5" xfId="19881" xr:uid="{00000000-0005-0000-0000-0000E44C0000}"/>
    <cellStyle name="Normal 7 2 2 2 3 3 3 2 6" xfId="37227" xr:uid="{00000000-0005-0000-0000-0000E54C0000}"/>
    <cellStyle name="Normal 7 2 2 2 3 3 3 3" xfId="6497" xr:uid="{00000000-0005-0000-0000-0000E64C0000}"/>
    <cellStyle name="Normal 7 2 2 2 3 3 3 3 2" xfId="15170" xr:uid="{00000000-0005-0000-0000-0000E74C0000}"/>
    <cellStyle name="Normal 7 2 2 2 3 3 3 3 2 2" xfId="32523" xr:uid="{00000000-0005-0000-0000-0000E84C0000}"/>
    <cellStyle name="Normal 7 2 2 2 3 3 3 3 2 3" xfId="49869" xr:uid="{00000000-0005-0000-0000-0000E94C0000}"/>
    <cellStyle name="Normal 7 2 2 2 3 3 3 3 3" xfId="23850" xr:uid="{00000000-0005-0000-0000-0000EA4C0000}"/>
    <cellStyle name="Normal 7 2 2 2 3 3 3 3 4" xfId="41196" xr:uid="{00000000-0005-0000-0000-0000EB4C0000}"/>
    <cellStyle name="Normal 7 2 2 2 3 3 3 4" xfId="4341" xr:uid="{00000000-0005-0000-0000-0000EC4C0000}"/>
    <cellStyle name="Normal 7 2 2 2 3 3 3 4 2" xfId="13014" xr:uid="{00000000-0005-0000-0000-0000ED4C0000}"/>
    <cellStyle name="Normal 7 2 2 2 3 3 3 4 2 2" xfId="30367" xr:uid="{00000000-0005-0000-0000-0000EE4C0000}"/>
    <cellStyle name="Normal 7 2 2 2 3 3 3 4 2 3" xfId="47713" xr:uid="{00000000-0005-0000-0000-0000EF4C0000}"/>
    <cellStyle name="Normal 7 2 2 2 3 3 3 4 3" xfId="21694" xr:uid="{00000000-0005-0000-0000-0000F04C0000}"/>
    <cellStyle name="Normal 7 2 2 2 3 3 3 4 4" xfId="39040" xr:uid="{00000000-0005-0000-0000-0000F14C0000}"/>
    <cellStyle name="Normal 7 2 2 2 3 3 3 5" xfId="9388" xr:uid="{00000000-0005-0000-0000-0000F24C0000}"/>
    <cellStyle name="Normal 7 2 2 2 3 3 3 5 2" xfId="26741" xr:uid="{00000000-0005-0000-0000-0000F34C0000}"/>
    <cellStyle name="Normal 7 2 2 2 3 3 3 5 3" xfId="44087" xr:uid="{00000000-0005-0000-0000-0000F44C0000}"/>
    <cellStyle name="Normal 7 2 2 2 3 3 3 6" xfId="18068" xr:uid="{00000000-0005-0000-0000-0000F54C0000}"/>
    <cellStyle name="Normal 7 2 2 2 3 3 3 7" xfId="35414" xr:uid="{00000000-0005-0000-0000-0000F64C0000}"/>
    <cellStyle name="Normal 7 2 2 2 3 3 4" xfId="2038" xr:uid="{00000000-0005-0000-0000-0000F74C0000}"/>
    <cellStyle name="Normal 7 2 2 2 3 3 4 2" xfId="7820" xr:uid="{00000000-0005-0000-0000-0000F84C0000}"/>
    <cellStyle name="Normal 7 2 2 2 3 3 4 2 2" xfId="16493" xr:uid="{00000000-0005-0000-0000-0000F94C0000}"/>
    <cellStyle name="Normal 7 2 2 2 3 3 4 2 2 2" xfId="33846" xr:uid="{00000000-0005-0000-0000-0000FA4C0000}"/>
    <cellStyle name="Normal 7 2 2 2 3 3 4 2 2 3" xfId="51192" xr:uid="{00000000-0005-0000-0000-0000FB4C0000}"/>
    <cellStyle name="Normal 7 2 2 2 3 3 4 2 3" xfId="25173" xr:uid="{00000000-0005-0000-0000-0000FC4C0000}"/>
    <cellStyle name="Normal 7 2 2 2 3 3 4 2 4" xfId="42519" xr:uid="{00000000-0005-0000-0000-0000FD4C0000}"/>
    <cellStyle name="Normal 7 2 2 2 3 3 4 3" xfId="3851" xr:uid="{00000000-0005-0000-0000-0000FE4C0000}"/>
    <cellStyle name="Normal 7 2 2 2 3 3 4 3 2" xfId="12524" xr:uid="{00000000-0005-0000-0000-0000FF4C0000}"/>
    <cellStyle name="Normal 7 2 2 2 3 3 4 3 2 2" xfId="29877" xr:uid="{00000000-0005-0000-0000-0000004D0000}"/>
    <cellStyle name="Normal 7 2 2 2 3 3 4 3 2 3" xfId="47223" xr:uid="{00000000-0005-0000-0000-0000014D0000}"/>
    <cellStyle name="Normal 7 2 2 2 3 3 4 3 3" xfId="21204" xr:uid="{00000000-0005-0000-0000-0000024D0000}"/>
    <cellStyle name="Normal 7 2 2 2 3 3 4 3 4" xfId="38550" xr:uid="{00000000-0005-0000-0000-0000034D0000}"/>
    <cellStyle name="Normal 7 2 2 2 3 3 4 4" xfId="10711" xr:uid="{00000000-0005-0000-0000-0000044D0000}"/>
    <cellStyle name="Normal 7 2 2 2 3 3 4 4 2" xfId="28064" xr:uid="{00000000-0005-0000-0000-0000054D0000}"/>
    <cellStyle name="Normal 7 2 2 2 3 3 4 4 3" xfId="45410" xr:uid="{00000000-0005-0000-0000-0000064D0000}"/>
    <cellStyle name="Normal 7 2 2 2 3 3 4 5" xfId="19391" xr:uid="{00000000-0005-0000-0000-0000074D0000}"/>
    <cellStyle name="Normal 7 2 2 2 3 3 4 6" xfId="36737" xr:uid="{00000000-0005-0000-0000-0000084D0000}"/>
    <cellStyle name="Normal 7 2 2 2 3 3 5" xfId="1450" xr:uid="{00000000-0005-0000-0000-0000094D0000}"/>
    <cellStyle name="Normal 7 2 2 2 3 3 5 2" xfId="7232" xr:uid="{00000000-0005-0000-0000-00000A4D0000}"/>
    <cellStyle name="Normal 7 2 2 2 3 3 5 2 2" xfId="15905" xr:uid="{00000000-0005-0000-0000-00000B4D0000}"/>
    <cellStyle name="Normal 7 2 2 2 3 3 5 2 2 2" xfId="33258" xr:uid="{00000000-0005-0000-0000-00000C4D0000}"/>
    <cellStyle name="Normal 7 2 2 2 3 3 5 2 2 3" xfId="50604" xr:uid="{00000000-0005-0000-0000-00000D4D0000}"/>
    <cellStyle name="Normal 7 2 2 2 3 3 5 2 3" xfId="24585" xr:uid="{00000000-0005-0000-0000-00000E4D0000}"/>
    <cellStyle name="Normal 7 2 2 2 3 3 5 2 4" xfId="41931" xr:uid="{00000000-0005-0000-0000-00000F4D0000}"/>
    <cellStyle name="Normal 7 2 2 2 3 3 5 3" xfId="5076" xr:uid="{00000000-0005-0000-0000-0000104D0000}"/>
    <cellStyle name="Normal 7 2 2 2 3 3 5 3 2" xfId="13749" xr:uid="{00000000-0005-0000-0000-0000114D0000}"/>
    <cellStyle name="Normal 7 2 2 2 3 3 5 3 2 2" xfId="31102" xr:uid="{00000000-0005-0000-0000-0000124D0000}"/>
    <cellStyle name="Normal 7 2 2 2 3 3 5 3 2 3" xfId="48448" xr:uid="{00000000-0005-0000-0000-0000134D0000}"/>
    <cellStyle name="Normal 7 2 2 2 3 3 5 3 3" xfId="22429" xr:uid="{00000000-0005-0000-0000-0000144D0000}"/>
    <cellStyle name="Normal 7 2 2 2 3 3 5 3 4" xfId="39775" xr:uid="{00000000-0005-0000-0000-0000154D0000}"/>
    <cellStyle name="Normal 7 2 2 2 3 3 5 4" xfId="10123" xr:uid="{00000000-0005-0000-0000-0000164D0000}"/>
    <cellStyle name="Normal 7 2 2 2 3 3 5 4 2" xfId="27476" xr:uid="{00000000-0005-0000-0000-0000174D0000}"/>
    <cellStyle name="Normal 7 2 2 2 3 3 5 4 3" xfId="44822" xr:uid="{00000000-0005-0000-0000-0000184D0000}"/>
    <cellStyle name="Normal 7 2 2 2 3 3 5 5" xfId="18803" xr:uid="{00000000-0005-0000-0000-0000194D0000}"/>
    <cellStyle name="Normal 7 2 2 2 3 3 5 6" xfId="36149" xr:uid="{00000000-0005-0000-0000-00001A4D0000}"/>
    <cellStyle name="Normal 7 2 2 2 3 3 6" xfId="6007" xr:uid="{00000000-0005-0000-0000-00001B4D0000}"/>
    <cellStyle name="Normal 7 2 2 2 3 3 6 2" xfId="14680" xr:uid="{00000000-0005-0000-0000-00001C4D0000}"/>
    <cellStyle name="Normal 7 2 2 2 3 3 6 2 2" xfId="32033" xr:uid="{00000000-0005-0000-0000-00001D4D0000}"/>
    <cellStyle name="Normal 7 2 2 2 3 3 6 2 3" xfId="49379" xr:uid="{00000000-0005-0000-0000-00001E4D0000}"/>
    <cellStyle name="Normal 7 2 2 2 3 3 6 3" xfId="23360" xr:uid="{00000000-0005-0000-0000-00001F4D0000}"/>
    <cellStyle name="Normal 7 2 2 2 3 3 6 4" xfId="40706" xr:uid="{00000000-0005-0000-0000-0000204D0000}"/>
    <cellStyle name="Normal 7 2 2 2 3 3 7" xfId="3263" xr:uid="{00000000-0005-0000-0000-0000214D0000}"/>
    <cellStyle name="Normal 7 2 2 2 3 3 7 2" xfId="11936" xr:uid="{00000000-0005-0000-0000-0000224D0000}"/>
    <cellStyle name="Normal 7 2 2 2 3 3 7 2 2" xfId="29289" xr:uid="{00000000-0005-0000-0000-0000234D0000}"/>
    <cellStyle name="Normal 7 2 2 2 3 3 7 2 3" xfId="46635" xr:uid="{00000000-0005-0000-0000-0000244D0000}"/>
    <cellStyle name="Normal 7 2 2 2 3 3 7 3" xfId="20616" xr:uid="{00000000-0005-0000-0000-0000254D0000}"/>
    <cellStyle name="Normal 7 2 2 2 3 3 7 4" xfId="37962" xr:uid="{00000000-0005-0000-0000-0000264D0000}"/>
    <cellStyle name="Normal 7 2 2 2 3 3 8" xfId="8898" xr:uid="{00000000-0005-0000-0000-0000274D0000}"/>
    <cellStyle name="Normal 7 2 2 2 3 3 8 2" xfId="26251" xr:uid="{00000000-0005-0000-0000-0000284D0000}"/>
    <cellStyle name="Normal 7 2 2 2 3 3 8 3" xfId="43597" xr:uid="{00000000-0005-0000-0000-0000294D0000}"/>
    <cellStyle name="Normal 7 2 2 2 3 3 9" xfId="17578" xr:uid="{00000000-0005-0000-0000-00002A4D0000}"/>
    <cellStyle name="Normal 7 2 2 2 3 4" xfId="813" xr:uid="{00000000-0005-0000-0000-00002B4D0000}"/>
    <cellStyle name="Normal 7 2 2 2 3 4 2" xfId="2626" xr:uid="{00000000-0005-0000-0000-00002C4D0000}"/>
    <cellStyle name="Normal 7 2 2 2 3 4 2 2" xfId="8408" xr:uid="{00000000-0005-0000-0000-00002D4D0000}"/>
    <cellStyle name="Normal 7 2 2 2 3 4 2 2 2" xfId="17081" xr:uid="{00000000-0005-0000-0000-00002E4D0000}"/>
    <cellStyle name="Normal 7 2 2 2 3 4 2 2 2 2" xfId="34434" xr:uid="{00000000-0005-0000-0000-00002F4D0000}"/>
    <cellStyle name="Normal 7 2 2 2 3 4 2 2 2 3" xfId="51780" xr:uid="{00000000-0005-0000-0000-0000304D0000}"/>
    <cellStyle name="Normal 7 2 2 2 3 4 2 2 3" xfId="25761" xr:uid="{00000000-0005-0000-0000-0000314D0000}"/>
    <cellStyle name="Normal 7 2 2 2 3 4 2 2 4" xfId="43107" xr:uid="{00000000-0005-0000-0000-0000324D0000}"/>
    <cellStyle name="Normal 7 2 2 2 3 4 2 3" xfId="4439" xr:uid="{00000000-0005-0000-0000-0000334D0000}"/>
    <cellStyle name="Normal 7 2 2 2 3 4 2 3 2" xfId="13112" xr:uid="{00000000-0005-0000-0000-0000344D0000}"/>
    <cellStyle name="Normal 7 2 2 2 3 4 2 3 2 2" xfId="30465" xr:uid="{00000000-0005-0000-0000-0000354D0000}"/>
    <cellStyle name="Normal 7 2 2 2 3 4 2 3 2 3" xfId="47811" xr:uid="{00000000-0005-0000-0000-0000364D0000}"/>
    <cellStyle name="Normal 7 2 2 2 3 4 2 3 3" xfId="21792" xr:uid="{00000000-0005-0000-0000-0000374D0000}"/>
    <cellStyle name="Normal 7 2 2 2 3 4 2 3 4" xfId="39138" xr:uid="{00000000-0005-0000-0000-0000384D0000}"/>
    <cellStyle name="Normal 7 2 2 2 3 4 2 4" xfId="11299" xr:uid="{00000000-0005-0000-0000-0000394D0000}"/>
    <cellStyle name="Normal 7 2 2 2 3 4 2 4 2" xfId="28652" xr:uid="{00000000-0005-0000-0000-00003A4D0000}"/>
    <cellStyle name="Normal 7 2 2 2 3 4 2 4 3" xfId="45998" xr:uid="{00000000-0005-0000-0000-00003B4D0000}"/>
    <cellStyle name="Normal 7 2 2 2 3 4 2 5" xfId="19979" xr:uid="{00000000-0005-0000-0000-00003C4D0000}"/>
    <cellStyle name="Normal 7 2 2 2 3 4 2 6" xfId="37325" xr:uid="{00000000-0005-0000-0000-00003D4D0000}"/>
    <cellStyle name="Normal 7 2 2 2 3 4 3" xfId="1548" xr:uid="{00000000-0005-0000-0000-00003E4D0000}"/>
    <cellStyle name="Normal 7 2 2 2 3 4 3 2" xfId="7330" xr:uid="{00000000-0005-0000-0000-00003F4D0000}"/>
    <cellStyle name="Normal 7 2 2 2 3 4 3 2 2" xfId="16003" xr:uid="{00000000-0005-0000-0000-0000404D0000}"/>
    <cellStyle name="Normal 7 2 2 2 3 4 3 2 2 2" xfId="33356" xr:uid="{00000000-0005-0000-0000-0000414D0000}"/>
    <cellStyle name="Normal 7 2 2 2 3 4 3 2 2 3" xfId="50702" xr:uid="{00000000-0005-0000-0000-0000424D0000}"/>
    <cellStyle name="Normal 7 2 2 2 3 4 3 2 3" xfId="24683" xr:uid="{00000000-0005-0000-0000-0000434D0000}"/>
    <cellStyle name="Normal 7 2 2 2 3 4 3 2 4" xfId="42029" xr:uid="{00000000-0005-0000-0000-0000444D0000}"/>
    <cellStyle name="Normal 7 2 2 2 3 4 3 3" xfId="5174" xr:uid="{00000000-0005-0000-0000-0000454D0000}"/>
    <cellStyle name="Normal 7 2 2 2 3 4 3 3 2" xfId="13847" xr:uid="{00000000-0005-0000-0000-0000464D0000}"/>
    <cellStyle name="Normal 7 2 2 2 3 4 3 3 2 2" xfId="31200" xr:uid="{00000000-0005-0000-0000-0000474D0000}"/>
    <cellStyle name="Normal 7 2 2 2 3 4 3 3 2 3" xfId="48546" xr:uid="{00000000-0005-0000-0000-0000484D0000}"/>
    <cellStyle name="Normal 7 2 2 2 3 4 3 3 3" xfId="22527" xr:uid="{00000000-0005-0000-0000-0000494D0000}"/>
    <cellStyle name="Normal 7 2 2 2 3 4 3 3 4" xfId="39873" xr:uid="{00000000-0005-0000-0000-00004A4D0000}"/>
    <cellStyle name="Normal 7 2 2 2 3 4 3 4" xfId="10221" xr:uid="{00000000-0005-0000-0000-00004B4D0000}"/>
    <cellStyle name="Normal 7 2 2 2 3 4 3 4 2" xfId="27574" xr:uid="{00000000-0005-0000-0000-00004C4D0000}"/>
    <cellStyle name="Normal 7 2 2 2 3 4 3 4 3" xfId="44920" xr:uid="{00000000-0005-0000-0000-00004D4D0000}"/>
    <cellStyle name="Normal 7 2 2 2 3 4 3 5" xfId="18901" xr:uid="{00000000-0005-0000-0000-00004E4D0000}"/>
    <cellStyle name="Normal 7 2 2 2 3 4 3 6" xfId="36247" xr:uid="{00000000-0005-0000-0000-00004F4D0000}"/>
    <cellStyle name="Normal 7 2 2 2 3 4 4" xfId="6595" xr:uid="{00000000-0005-0000-0000-0000504D0000}"/>
    <cellStyle name="Normal 7 2 2 2 3 4 4 2" xfId="15268" xr:uid="{00000000-0005-0000-0000-0000514D0000}"/>
    <cellStyle name="Normal 7 2 2 2 3 4 4 2 2" xfId="32621" xr:uid="{00000000-0005-0000-0000-0000524D0000}"/>
    <cellStyle name="Normal 7 2 2 2 3 4 4 2 3" xfId="49967" xr:uid="{00000000-0005-0000-0000-0000534D0000}"/>
    <cellStyle name="Normal 7 2 2 2 3 4 4 3" xfId="23948" xr:uid="{00000000-0005-0000-0000-0000544D0000}"/>
    <cellStyle name="Normal 7 2 2 2 3 4 4 4" xfId="41294" xr:uid="{00000000-0005-0000-0000-0000554D0000}"/>
    <cellStyle name="Normal 7 2 2 2 3 4 5" xfId="3361" xr:uid="{00000000-0005-0000-0000-0000564D0000}"/>
    <cellStyle name="Normal 7 2 2 2 3 4 5 2" xfId="12034" xr:uid="{00000000-0005-0000-0000-0000574D0000}"/>
    <cellStyle name="Normal 7 2 2 2 3 4 5 2 2" xfId="29387" xr:uid="{00000000-0005-0000-0000-0000584D0000}"/>
    <cellStyle name="Normal 7 2 2 2 3 4 5 2 3" xfId="46733" xr:uid="{00000000-0005-0000-0000-0000594D0000}"/>
    <cellStyle name="Normal 7 2 2 2 3 4 5 3" xfId="20714" xr:uid="{00000000-0005-0000-0000-00005A4D0000}"/>
    <cellStyle name="Normal 7 2 2 2 3 4 5 4" xfId="38060" xr:uid="{00000000-0005-0000-0000-00005B4D0000}"/>
    <cellStyle name="Normal 7 2 2 2 3 4 6" xfId="9486" xr:uid="{00000000-0005-0000-0000-00005C4D0000}"/>
    <cellStyle name="Normal 7 2 2 2 3 4 6 2" xfId="26839" xr:uid="{00000000-0005-0000-0000-00005D4D0000}"/>
    <cellStyle name="Normal 7 2 2 2 3 4 6 3" xfId="44185" xr:uid="{00000000-0005-0000-0000-00005E4D0000}"/>
    <cellStyle name="Normal 7 2 2 2 3 4 7" xfId="18166" xr:uid="{00000000-0005-0000-0000-00005F4D0000}"/>
    <cellStyle name="Normal 7 2 2 2 3 4 8" xfId="35512" xr:uid="{00000000-0005-0000-0000-0000604D0000}"/>
    <cellStyle name="Normal 7 2 2 2 3 5" xfId="470" xr:uid="{00000000-0005-0000-0000-0000614D0000}"/>
    <cellStyle name="Normal 7 2 2 2 3 5 2" xfId="2283" xr:uid="{00000000-0005-0000-0000-0000624D0000}"/>
    <cellStyle name="Normal 7 2 2 2 3 5 2 2" xfId="8065" xr:uid="{00000000-0005-0000-0000-0000634D0000}"/>
    <cellStyle name="Normal 7 2 2 2 3 5 2 2 2" xfId="16738" xr:uid="{00000000-0005-0000-0000-0000644D0000}"/>
    <cellStyle name="Normal 7 2 2 2 3 5 2 2 2 2" xfId="34091" xr:uid="{00000000-0005-0000-0000-0000654D0000}"/>
    <cellStyle name="Normal 7 2 2 2 3 5 2 2 2 3" xfId="51437" xr:uid="{00000000-0005-0000-0000-0000664D0000}"/>
    <cellStyle name="Normal 7 2 2 2 3 5 2 2 3" xfId="25418" xr:uid="{00000000-0005-0000-0000-0000674D0000}"/>
    <cellStyle name="Normal 7 2 2 2 3 5 2 2 4" xfId="42764" xr:uid="{00000000-0005-0000-0000-0000684D0000}"/>
    <cellStyle name="Normal 7 2 2 2 3 5 2 3" xfId="5566" xr:uid="{00000000-0005-0000-0000-0000694D0000}"/>
    <cellStyle name="Normal 7 2 2 2 3 5 2 3 2" xfId="14239" xr:uid="{00000000-0005-0000-0000-00006A4D0000}"/>
    <cellStyle name="Normal 7 2 2 2 3 5 2 3 2 2" xfId="31592" xr:uid="{00000000-0005-0000-0000-00006B4D0000}"/>
    <cellStyle name="Normal 7 2 2 2 3 5 2 3 2 3" xfId="48938" xr:uid="{00000000-0005-0000-0000-00006C4D0000}"/>
    <cellStyle name="Normal 7 2 2 2 3 5 2 3 3" xfId="22919" xr:uid="{00000000-0005-0000-0000-00006D4D0000}"/>
    <cellStyle name="Normal 7 2 2 2 3 5 2 3 4" xfId="40265" xr:uid="{00000000-0005-0000-0000-00006E4D0000}"/>
    <cellStyle name="Normal 7 2 2 2 3 5 2 4" xfId="10956" xr:uid="{00000000-0005-0000-0000-00006F4D0000}"/>
    <cellStyle name="Normal 7 2 2 2 3 5 2 4 2" xfId="28309" xr:uid="{00000000-0005-0000-0000-0000704D0000}"/>
    <cellStyle name="Normal 7 2 2 2 3 5 2 4 3" xfId="45655" xr:uid="{00000000-0005-0000-0000-0000714D0000}"/>
    <cellStyle name="Normal 7 2 2 2 3 5 2 5" xfId="19636" xr:uid="{00000000-0005-0000-0000-0000724D0000}"/>
    <cellStyle name="Normal 7 2 2 2 3 5 2 6" xfId="36982" xr:uid="{00000000-0005-0000-0000-0000734D0000}"/>
    <cellStyle name="Normal 7 2 2 2 3 5 3" xfId="6252" xr:uid="{00000000-0005-0000-0000-0000744D0000}"/>
    <cellStyle name="Normal 7 2 2 2 3 5 3 2" xfId="14925" xr:uid="{00000000-0005-0000-0000-0000754D0000}"/>
    <cellStyle name="Normal 7 2 2 2 3 5 3 2 2" xfId="32278" xr:uid="{00000000-0005-0000-0000-0000764D0000}"/>
    <cellStyle name="Normal 7 2 2 2 3 5 3 2 3" xfId="49624" xr:uid="{00000000-0005-0000-0000-0000774D0000}"/>
    <cellStyle name="Normal 7 2 2 2 3 5 3 3" xfId="23605" xr:uid="{00000000-0005-0000-0000-0000784D0000}"/>
    <cellStyle name="Normal 7 2 2 2 3 5 3 4" xfId="40951" xr:uid="{00000000-0005-0000-0000-0000794D0000}"/>
    <cellStyle name="Normal 7 2 2 2 3 5 4" xfId="4096" xr:uid="{00000000-0005-0000-0000-00007A4D0000}"/>
    <cellStyle name="Normal 7 2 2 2 3 5 4 2" xfId="12769" xr:uid="{00000000-0005-0000-0000-00007B4D0000}"/>
    <cellStyle name="Normal 7 2 2 2 3 5 4 2 2" xfId="30122" xr:uid="{00000000-0005-0000-0000-00007C4D0000}"/>
    <cellStyle name="Normal 7 2 2 2 3 5 4 2 3" xfId="47468" xr:uid="{00000000-0005-0000-0000-00007D4D0000}"/>
    <cellStyle name="Normal 7 2 2 2 3 5 4 3" xfId="21449" xr:uid="{00000000-0005-0000-0000-00007E4D0000}"/>
    <cellStyle name="Normal 7 2 2 2 3 5 4 4" xfId="38795" xr:uid="{00000000-0005-0000-0000-00007F4D0000}"/>
    <cellStyle name="Normal 7 2 2 2 3 5 5" xfId="9143" xr:uid="{00000000-0005-0000-0000-0000804D0000}"/>
    <cellStyle name="Normal 7 2 2 2 3 5 5 2" xfId="26496" xr:uid="{00000000-0005-0000-0000-0000814D0000}"/>
    <cellStyle name="Normal 7 2 2 2 3 5 5 3" xfId="43842" xr:uid="{00000000-0005-0000-0000-0000824D0000}"/>
    <cellStyle name="Normal 7 2 2 2 3 5 6" xfId="17823" xr:uid="{00000000-0005-0000-0000-0000834D0000}"/>
    <cellStyle name="Normal 7 2 2 2 3 5 7" xfId="35169" xr:uid="{00000000-0005-0000-0000-0000844D0000}"/>
    <cellStyle name="Normal 7 2 2 2 3 6" xfId="1891" xr:uid="{00000000-0005-0000-0000-0000854D0000}"/>
    <cellStyle name="Normal 7 2 2 2 3 6 2" xfId="7673" xr:uid="{00000000-0005-0000-0000-0000864D0000}"/>
    <cellStyle name="Normal 7 2 2 2 3 6 2 2" xfId="16346" xr:uid="{00000000-0005-0000-0000-0000874D0000}"/>
    <cellStyle name="Normal 7 2 2 2 3 6 2 2 2" xfId="33699" xr:uid="{00000000-0005-0000-0000-0000884D0000}"/>
    <cellStyle name="Normal 7 2 2 2 3 6 2 2 3" xfId="51045" xr:uid="{00000000-0005-0000-0000-0000894D0000}"/>
    <cellStyle name="Normal 7 2 2 2 3 6 2 3" xfId="25026" xr:uid="{00000000-0005-0000-0000-00008A4D0000}"/>
    <cellStyle name="Normal 7 2 2 2 3 6 2 4" xfId="42372" xr:uid="{00000000-0005-0000-0000-00008B4D0000}"/>
    <cellStyle name="Normal 7 2 2 2 3 6 3" xfId="3704" xr:uid="{00000000-0005-0000-0000-00008C4D0000}"/>
    <cellStyle name="Normal 7 2 2 2 3 6 3 2" xfId="12377" xr:uid="{00000000-0005-0000-0000-00008D4D0000}"/>
    <cellStyle name="Normal 7 2 2 2 3 6 3 2 2" xfId="29730" xr:uid="{00000000-0005-0000-0000-00008E4D0000}"/>
    <cellStyle name="Normal 7 2 2 2 3 6 3 2 3" xfId="47076" xr:uid="{00000000-0005-0000-0000-00008F4D0000}"/>
    <cellStyle name="Normal 7 2 2 2 3 6 3 3" xfId="21057" xr:uid="{00000000-0005-0000-0000-0000904D0000}"/>
    <cellStyle name="Normal 7 2 2 2 3 6 3 4" xfId="38403" xr:uid="{00000000-0005-0000-0000-0000914D0000}"/>
    <cellStyle name="Normal 7 2 2 2 3 6 4" xfId="10564" xr:uid="{00000000-0005-0000-0000-0000924D0000}"/>
    <cellStyle name="Normal 7 2 2 2 3 6 4 2" xfId="27917" xr:uid="{00000000-0005-0000-0000-0000934D0000}"/>
    <cellStyle name="Normal 7 2 2 2 3 6 4 3" xfId="45263" xr:uid="{00000000-0005-0000-0000-0000944D0000}"/>
    <cellStyle name="Normal 7 2 2 2 3 6 5" xfId="19244" xr:uid="{00000000-0005-0000-0000-0000954D0000}"/>
    <cellStyle name="Normal 7 2 2 2 3 6 6" xfId="36590" xr:uid="{00000000-0005-0000-0000-0000964D0000}"/>
    <cellStyle name="Normal 7 2 2 2 3 7" xfId="1205" xr:uid="{00000000-0005-0000-0000-0000974D0000}"/>
    <cellStyle name="Normal 7 2 2 2 3 7 2" xfId="6987" xr:uid="{00000000-0005-0000-0000-0000984D0000}"/>
    <cellStyle name="Normal 7 2 2 2 3 7 2 2" xfId="15660" xr:uid="{00000000-0005-0000-0000-0000994D0000}"/>
    <cellStyle name="Normal 7 2 2 2 3 7 2 2 2" xfId="33013" xr:uid="{00000000-0005-0000-0000-00009A4D0000}"/>
    <cellStyle name="Normal 7 2 2 2 3 7 2 2 3" xfId="50359" xr:uid="{00000000-0005-0000-0000-00009B4D0000}"/>
    <cellStyle name="Normal 7 2 2 2 3 7 2 3" xfId="24340" xr:uid="{00000000-0005-0000-0000-00009C4D0000}"/>
    <cellStyle name="Normal 7 2 2 2 3 7 2 4" xfId="41686" xr:uid="{00000000-0005-0000-0000-00009D4D0000}"/>
    <cellStyle name="Normal 7 2 2 2 3 7 3" xfId="4831" xr:uid="{00000000-0005-0000-0000-00009E4D0000}"/>
    <cellStyle name="Normal 7 2 2 2 3 7 3 2" xfId="13504" xr:uid="{00000000-0005-0000-0000-00009F4D0000}"/>
    <cellStyle name="Normal 7 2 2 2 3 7 3 2 2" xfId="30857" xr:uid="{00000000-0005-0000-0000-0000A04D0000}"/>
    <cellStyle name="Normal 7 2 2 2 3 7 3 2 3" xfId="48203" xr:uid="{00000000-0005-0000-0000-0000A14D0000}"/>
    <cellStyle name="Normal 7 2 2 2 3 7 3 3" xfId="22184" xr:uid="{00000000-0005-0000-0000-0000A24D0000}"/>
    <cellStyle name="Normal 7 2 2 2 3 7 3 4" xfId="39530" xr:uid="{00000000-0005-0000-0000-0000A34D0000}"/>
    <cellStyle name="Normal 7 2 2 2 3 7 4" xfId="9878" xr:uid="{00000000-0005-0000-0000-0000A44D0000}"/>
    <cellStyle name="Normal 7 2 2 2 3 7 4 2" xfId="27231" xr:uid="{00000000-0005-0000-0000-0000A54D0000}"/>
    <cellStyle name="Normal 7 2 2 2 3 7 4 3" xfId="44577" xr:uid="{00000000-0005-0000-0000-0000A64D0000}"/>
    <cellStyle name="Normal 7 2 2 2 3 7 5" xfId="18558" xr:uid="{00000000-0005-0000-0000-0000A74D0000}"/>
    <cellStyle name="Normal 7 2 2 2 3 7 6" xfId="35904" xr:uid="{00000000-0005-0000-0000-0000A84D0000}"/>
    <cellStyle name="Normal 7 2 2 2 3 8" xfId="5860" xr:uid="{00000000-0005-0000-0000-0000A94D0000}"/>
    <cellStyle name="Normal 7 2 2 2 3 8 2" xfId="14533" xr:uid="{00000000-0005-0000-0000-0000AA4D0000}"/>
    <cellStyle name="Normal 7 2 2 2 3 8 2 2" xfId="31886" xr:uid="{00000000-0005-0000-0000-0000AB4D0000}"/>
    <cellStyle name="Normal 7 2 2 2 3 8 2 3" xfId="49232" xr:uid="{00000000-0005-0000-0000-0000AC4D0000}"/>
    <cellStyle name="Normal 7 2 2 2 3 8 3" xfId="23213" xr:uid="{00000000-0005-0000-0000-0000AD4D0000}"/>
    <cellStyle name="Normal 7 2 2 2 3 8 4" xfId="40559" xr:uid="{00000000-0005-0000-0000-0000AE4D0000}"/>
    <cellStyle name="Normal 7 2 2 2 3 9" xfId="3018" xr:uid="{00000000-0005-0000-0000-0000AF4D0000}"/>
    <cellStyle name="Normal 7 2 2 2 3 9 2" xfId="11691" xr:uid="{00000000-0005-0000-0000-0000B04D0000}"/>
    <cellStyle name="Normal 7 2 2 2 3 9 2 2" xfId="29044" xr:uid="{00000000-0005-0000-0000-0000B14D0000}"/>
    <cellStyle name="Normal 7 2 2 2 3 9 2 3" xfId="46390" xr:uid="{00000000-0005-0000-0000-0000B24D0000}"/>
    <cellStyle name="Normal 7 2 2 2 3 9 3" xfId="20371" xr:uid="{00000000-0005-0000-0000-0000B34D0000}"/>
    <cellStyle name="Normal 7 2 2 2 3 9 4" xfId="37717" xr:uid="{00000000-0005-0000-0000-0000B44D0000}"/>
    <cellStyle name="Normal 7 2 2 2 4" xfId="176" xr:uid="{00000000-0005-0000-0000-0000B54D0000}"/>
    <cellStyle name="Normal 7 2 2 2 4 10" xfId="17529" xr:uid="{00000000-0005-0000-0000-0000B64D0000}"/>
    <cellStyle name="Normal 7 2 2 2 4 11" xfId="34875" xr:uid="{00000000-0005-0000-0000-0000B74D0000}"/>
    <cellStyle name="Normal 7 2 2 2 4 2" xfId="666" xr:uid="{00000000-0005-0000-0000-0000B84D0000}"/>
    <cellStyle name="Normal 7 2 2 2 4 2 2" xfId="2479" xr:uid="{00000000-0005-0000-0000-0000B94D0000}"/>
    <cellStyle name="Normal 7 2 2 2 4 2 2 2" xfId="8261" xr:uid="{00000000-0005-0000-0000-0000BA4D0000}"/>
    <cellStyle name="Normal 7 2 2 2 4 2 2 2 2" xfId="16934" xr:uid="{00000000-0005-0000-0000-0000BB4D0000}"/>
    <cellStyle name="Normal 7 2 2 2 4 2 2 2 2 2" xfId="34287" xr:uid="{00000000-0005-0000-0000-0000BC4D0000}"/>
    <cellStyle name="Normal 7 2 2 2 4 2 2 2 2 3" xfId="51633" xr:uid="{00000000-0005-0000-0000-0000BD4D0000}"/>
    <cellStyle name="Normal 7 2 2 2 4 2 2 2 3" xfId="25614" xr:uid="{00000000-0005-0000-0000-0000BE4D0000}"/>
    <cellStyle name="Normal 7 2 2 2 4 2 2 2 4" xfId="42960" xr:uid="{00000000-0005-0000-0000-0000BF4D0000}"/>
    <cellStyle name="Normal 7 2 2 2 4 2 2 3" xfId="4292" xr:uid="{00000000-0005-0000-0000-0000C04D0000}"/>
    <cellStyle name="Normal 7 2 2 2 4 2 2 3 2" xfId="12965" xr:uid="{00000000-0005-0000-0000-0000C14D0000}"/>
    <cellStyle name="Normal 7 2 2 2 4 2 2 3 2 2" xfId="30318" xr:uid="{00000000-0005-0000-0000-0000C24D0000}"/>
    <cellStyle name="Normal 7 2 2 2 4 2 2 3 2 3" xfId="47664" xr:uid="{00000000-0005-0000-0000-0000C34D0000}"/>
    <cellStyle name="Normal 7 2 2 2 4 2 2 3 3" xfId="21645" xr:uid="{00000000-0005-0000-0000-0000C44D0000}"/>
    <cellStyle name="Normal 7 2 2 2 4 2 2 3 4" xfId="38991" xr:uid="{00000000-0005-0000-0000-0000C54D0000}"/>
    <cellStyle name="Normal 7 2 2 2 4 2 2 4" xfId="11152" xr:uid="{00000000-0005-0000-0000-0000C64D0000}"/>
    <cellStyle name="Normal 7 2 2 2 4 2 2 4 2" xfId="28505" xr:uid="{00000000-0005-0000-0000-0000C74D0000}"/>
    <cellStyle name="Normal 7 2 2 2 4 2 2 4 3" xfId="45851" xr:uid="{00000000-0005-0000-0000-0000C84D0000}"/>
    <cellStyle name="Normal 7 2 2 2 4 2 2 5" xfId="19832" xr:uid="{00000000-0005-0000-0000-0000C94D0000}"/>
    <cellStyle name="Normal 7 2 2 2 4 2 2 6" xfId="37178" xr:uid="{00000000-0005-0000-0000-0000CA4D0000}"/>
    <cellStyle name="Normal 7 2 2 2 4 2 3" xfId="1401" xr:uid="{00000000-0005-0000-0000-0000CB4D0000}"/>
    <cellStyle name="Normal 7 2 2 2 4 2 3 2" xfId="7183" xr:uid="{00000000-0005-0000-0000-0000CC4D0000}"/>
    <cellStyle name="Normal 7 2 2 2 4 2 3 2 2" xfId="15856" xr:uid="{00000000-0005-0000-0000-0000CD4D0000}"/>
    <cellStyle name="Normal 7 2 2 2 4 2 3 2 2 2" xfId="33209" xr:uid="{00000000-0005-0000-0000-0000CE4D0000}"/>
    <cellStyle name="Normal 7 2 2 2 4 2 3 2 2 3" xfId="50555" xr:uid="{00000000-0005-0000-0000-0000CF4D0000}"/>
    <cellStyle name="Normal 7 2 2 2 4 2 3 2 3" xfId="24536" xr:uid="{00000000-0005-0000-0000-0000D04D0000}"/>
    <cellStyle name="Normal 7 2 2 2 4 2 3 2 4" xfId="41882" xr:uid="{00000000-0005-0000-0000-0000D14D0000}"/>
    <cellStyle name="Normal 7 2 2 2 4 2 3 3" xfId="5027" xr:uid="{00000000-0005-0000-0000-0000D24D0000}"/>
    <cellStyle name="Normal 7 2 2 2 4 2 3 3 2" xfId="13700" xr:uid="{00000000-0005-0000-0000-0000D34D0000}"/>
    <cellStyle name="Normal 7 2 2 2 4 2 3 3 2 2" xfId="31053" xr:uid="{00000000-0005-0000-0000-0000D44D0000}"/>
    <cellStyle name="Normal 7 2 2 2 4 2 3 3 2 3" xfId="48399" xr:uid="{00000000-0005-0000-0000-0000D54D0000}"/>
    <cellStyle name="Normal 7 2 2 2 4 2 3 3 3" xfId="22380" xr:uid="{00000000-0005-0000-0000-0000D64D0000}"/>
    <cellStyle name="Normal 7 2 2 2 4 2 3 3 4" xfId="39726" xr:uid="{00000000-0005-0000-0000-0000D74D0000}"/>
    <cellStyle name="Normal 7 2 2 2 4 2 3 4" xfId="10074" xr:uid="{00000000-0005-0000-0000-0000D84D0000}"/>
    <cellStyle name="Normal 7 2 2 2 4 2 3 4 2" xfId="27427" xr:uid="{00000000-0005-0000-0000-0000D94D0000}"/>
    <cellStyle name="Normal 7 2 2 2 4 2 3 4 3" xfId="44773" xr:uid="{00000000-0005-0000-0000-0000DA4D0000}"/>
    <cellStyle name="Normal 7 2 2 2 4 2 3 5" xfId="18754" xr:uid="{00000000-0005-0000-0000-0000DB4D0000}"/>
    <cellStyle name="Normal 7 2 2 2 4 2 3 6" xfId="36100" xr:uid="{00000000-0005-0000-0000-0000DC4D0000}"/>
    <cellStyle name="Normal 7 2 2 2 4 2 4" xfId="6448" xr:uid="{00000000-0005-0000-0000-0000DD4D0000}"/>
    <cellStyle name="Normal 7 2 2 2 4 2 4 2" xfId="15121" xr:uid="{00000000-0005-0000-0000-0000DE4D0000}"/>
    <cellStyle name="Normal 7 2 2 2 4 2 4 2 2" xfId="32474" xr:uid="{00000000-0005-0000-0000-0000DF4D0000}"/>
    <cellStyle name="Normal 7 2 2 2 4 2 4 2 3" xfId="49820" xr:uid="{00000000-0005-0000-0000-0000E04D0000}"/>
    <cellStyle name="Normal 7 2 2 2 4 2 4 3" xfId="23801" xr:uid="{00000000-0005-0000-0000-0000E14D0000}"/>
    <cellStyle name="Normal 7 2 2 2 4 2 4 4" xfId="41147" xr:uid="{00000000-0005-0000-0000-0000E24D0000}"/>
    <cellStyle name="Normal 7 2 2 2 4 2 5" xfId="3214" xr:uid="{00000000-0005-0000-0000-0000E34D0000}"/>
    <cellStyle name="Normal 7 2 2 2 4 2 5 2" xfId="11887" xr:uid="{00000000-0005-0000-0000-0000E44D0000}"/>
    <cellStyle name="Normal 7 2 2 2 4 2 5 2 2" xfId="29240" xr:uid="{00000000-0005-0000-0000-0000E54D0000}"/>
    <cellStyle name="Normal 7 2 2 2 4 2 5 2 3" xfId="46586" xr:uid="{00000000-0005-0000-0000-0000E64D0000}"/>
    <cellStyle name="Normal 7 2 2 2 4 2 5 3" xfId="20567" xr:uid="{00000000-0005-0000-0000-0000E74D0000}"/>
    <cellStyle name="Normal 7 2 2 2 4 2 5 4" xfId="37913" xr:uid="{00000000-0005-0000-0000-0000E84D0000}"/>
    <cellStyle name="Normal 7 2 2 2 4 2 6" xfId="9339" xr:uid="{00000000-0005-0000-0000-0000E94D0000}"/>
    <cellStyle name="Normal 7 2 2 2 4 2 6 2" xfId="26692" xr:uid="{00000000-0005-0000-0000-0000EA4D0000}"/>
    <cellStyle name="Normal 7 2 2 2 4 2 6 3" xfId="44038" xr:uid="{00000000-0005-0000-0000-0000EB4D0000}"/>
    <cellStyle name="Normal 7 2 2 2 4 2 7" xfId="18019" xr:uid="{00000000-0005-0000-0000-0000EC4D0000}"/>
    <cellStyle name="Normal 7 2 2 2 4 2 8" xfId="35365" xr:uid="{00000000-0005-0000-0000-0000ED4D0000}"/>
    <cellStyle name="Normal 7 2 2 2 4 3" xfId="911" xr:uid="{00000000-0005-0000-0000-0000EE4D0000}"/>
    <cellStyle name="Normal 7 2 2 2 4 3 2" xfId="2724" xr:uid="{00000000-0005-0000-0000-0000EF4D0000}"/>
    <cellStyle name="Normal 7 2 2 2 4 3 2 2" xfId="8506" xr:uid="{00000000-0005-0000-0000-0000F04D0000}"/>
    <cellStyle name="Normal 7 2 2 2 4 3 2 2 2" xfId="17179" xr:uid="{00000000-0005-0000-0000-0000F14D0000}"/>
    <cellStyle name="Normal 7 2 2 2 4 3 2 2 2 2" xfId="34532" xr:uid="{00000000-0005-0000-0000-0000F24D0000}"/>
    <cellStyle name="Normal 7 2 2 2 4 3 2 2 2 3" xfId="51878" xr:uid="{00000000-0005-0000-0000-0000F34D0000}"/>
    <cellStyle name="Normal 7 2 2 2 4 3 2 2 3" xfId="25859" xr:uid="{00000000-0005-0000-0000-0000F44D0000}"/>
    <cellStyle name="Normal 7 2 2 2 4 3 2 2 4" xfId="43205" xr:uid="{00000000-0005-0000-0000-0000F54D0000}"/>
    <cellStyle name="Normal 7 2 2 2 4 3 2 3" xfId="4537" xr:uid="{00000000-0005-0000-0000-0000F64D0000}"/>
    <cellStyle name="Normal 7 2 2 2 4 3 2 3 2" xfId="13210" xr:uid="{00000000-0005-0000-0000-0000F74D0000}"/>
    <cellStyle name="Normal 7 2 2 2 4 3 2 3 2 2" xfId="30563" xr:uid="{00000000-0005-0000-0000-0000F84D0000}"/>
    <cellStyle name="Normal 7 2 2 2 4 3 2 3 2 3" xfId="47909" xr:uid="{00000000-0005-0000-0000-0000F94D0000}"/>
    <cellStyle name="Normal 7 2 2 2 4 3 2 3 3" xfId="21890" xr:uid="{00000000-0005-0000-0000-0000FA4D0000}"/>
    <cellStyle name="Normal 7 2 2 2 4 3 2 3 4" xfId="39236" xr:uid="{00000000-0005-0000-0000-0000FB4D0000}"/>
    <cellStyle name="Normal 7 2 2 2 4 3 2 4" xfId="11397" xr:uid="{00000000-0005-0000-0000-0000FC4D0000}"/>
    <cellStyle name="Normal 7 2 2 2 4 3 2 4 2" xfId="28750" xr:uid="{00000000-0005-0000-0000-0000FD4D0000}"/>
    <cellStyle name="Normal 7 2 2 2 4 3 2 4 3" xfId="46096" xr:uid="{00000000-0005-0000-0000-0000FE4D0000}"/>
    <cellStyle name="Normal 7 2 2 2 4 3 2 5" xfId="20077" xr:uid="{00000000-0005-0000-0000-0000FF4D0000}"/>
    <cellStyle name="Normal 7 2 2 2 4 3 2 6" xfId="37423" xr:uid="{00000000-0005-0000-0000-0000004E0000}"/>
    <cellStyle name="Normal 7 2 2 2 4 3 3" xfId="1646" xr:uid="{00000000-0005-0000-0000-0000014E0000}"/>
    <cellStyle name="Normal 7 2 2 2 4 3 3 2" xfId="7428" xr:uid="{00000000-0005-0000-0000-0000024E0000}"/>
    <cellStyle name="Normal 7 2 2 2 4 3 3 2 2" xfId="16101" xr:uid="{00000000-0005-0000-0000-0000034E0000}"/>
    <cellStyle name="Normal 7 2 2 2 4 3 3 2 2 2" xfId="33454" xr:uid="{00000000-0005-0000-0000-0000044E0000}"/>
    <cellStyle name="Normal 7 2 2 2 4 3 3 2 2 3" xfId="50800" xr:uid="{00000000-0005-0000-0000-0000054E0000}"/>
    <cellStyle name="Normal 7 2 2 2 4 3 3 2 3" xfId="24781" xr:uid="{00000000-0005-0000-0000-0000064E0000}"/>
    <cellStyle name="Normal 7 2 2 2 4 3 3 2 4" xfId="42127" xr:uid="{00000000-0005-0000-0000-0000074E0000}"/>
    <cellStyle name="Normal 7 2 2 2 4 3 3 3" xfId="5272" xr:uid="{00000000-0005-0000-0000-0000084E0000}"/>
    <cellStyle name="Normal 7 2 2 2 4 3 3 3 2" xfId="13945" xr:uid="{00000000-0005-0000-0000-0000094E0000}"/>
    <cellStyle name="Normal 7 2 2 2 4 3 3 3 2 2" xfId="31298" xr:uid="{00000000-0005-0000-0000-00000A4E0000}"/>
    <cellStyle name="Normal 7 2 2 2 4 3 3 3 2 3" xfId="48644" xr:uid="{00000000-0005-0000-0000-00000B4E0000}"/>
    <cellStyle name="Normal 7 2 2 2 4 3 3 3 3" xfId="22625" xr:uid="{00000000-0005-0000-0000-00000C4E0000}"/>
    <cellStyle name="Normal 7 2 2 2 4 3 3 3 4" xfId="39971" xr:uid="{00000000-0005-0000-0000-00000D4E0000}"/>
    <cellStyle name="Normal 7 2 2 2 4 3 3 4" xfId="10319" xr:uid="{00000000-0005-0000-0000-00000E4E0000}"/>
    <cellStyle name="Normal 7 2 2 2 4 3 3 4 2" xfId="27672" xr:uid="{00000000-0005-0000-0000-00000F4E0000}"/>
    <cellStyle name="Normal 7 2 2 2 4 3 3 4 3" xfId="45018" xr:uid="{00000000-0005-0000-0000-0000104E0000}"/>
    <cellStyle name="Normal 7 2 2 2 4 3 3 5" xfId="18999" xr:uid="{00000000-0005-0000-0000-0000114E0000}"/>
    <cellStyle name="Normal 7 2 2 2 4 3 3 6" xfId="36345" xr:uid="{00000000-0005-0000-0000-0000124E0000}"/>
    <cellStyle name="Normal 7 2 2 2 4 3 4" xfId="6693" xr:uid="{00000000-0005-0000-0000-0000134E0000}"/>
    <cellStyle name="Normal 7 2 2 2 4 3 4 2" xfId="15366" xr:uid="{00000000-0005-0000-0000-0000144E0000}"/>
    <cellStyle name="Normal 7 2 2 2 4 3 4 2 2" xfId="32719" xr:uid="{00000000-0005-0000-0000-0000154E0000}"/>
    <cellStyle name="Normal 7 2 2 2 4 3 4 2 3" xfId="50065" xr:uid="{00000000-0005-0000-0000-0000164E0000}"/>
    <cellStyle name="Normal 7 2 2 2 4 3 4 3" xfId="24046" xr:uid="{00000000-0005-0000-0000-0000174E0000}"/>
    <cellStyle name="Normal 7 2 2 2 4 3 4 4" xfId="41392" xr:uid="{00000000-0005-0000-0000-0000184E0000}"/>
    <cellStyle name="Normal 7 2 2 2 4 3 5" xfId="3459" xr:uid="{00000000-0005-0000-0000-0000194E0000}"/>
    <cellStyle name="Normal 7 2 2 2 4 3 5 2" xfId="12132" xr:uid="{00000000-0005-0000-0000-00001A4E0000}"/>
    <cellStyle name="Normal 7 2 2 2 4 3 5 2 2" xfId="29485" xr:uid="{00000000-0005-0000-0000-00001B4E0000}"/>
    <cellStyle name="Normal 7 2 2 2 4 3 5 2 3" xfId="46831" xr:uid="{00000000-0005-0000-0000-00001C4E0000}"/>
    <cellStyle name="Normal 7 2 2 2 4 3 5 3" xfId="20812" xr:uid="{00000000-0005-0000-0000-00001D4E0000}"/>
    <cellStyle name="Normal 7 2 2 2 4 3 5 4" xfId="38158" xr:uid="{00000000-0005-0000-0000-00001E4E0000}"/>
    <cellStyle name="Normal 7 2 2 2 4 3 6" xfId="9584" xr:uid="{00000000-0005-0000-0000-00001F4E0000}"/>
    <cellStyle name="Normal 7 2 2 2 4 3 6 2" xfId="26937" xr:uid="{00000000-0005-0000-0000-0000204E0000}"/>
    <cellStyle name="Normal 7 2 2 2 4 3 6 3" xfId="44283" xr:uid="{00000000-0005-0000-0000-0000214E0000}"/>
    <cellStyle name="Normal 7 2 2 2 4 3 7" xfId="18264" xr:uid="{00000000-0005-0000-0000-0000224E0000}"/>
    <cellStyle name="Normal 7 2 2 2 4 3 8" xfId="35610" xr:uid="{00000000-0005-0000-0000-0000234E0000}"/>
    <cellStyle name="Normal 7 2 2 2 4 4" xfId="421" xr:uid="{00000000-0005-0000-0000-0000244E0000}"/>
    <cellStyle name="Normal 7 2 2 2 4 4 2" xfId="2234" xr:uid="{00000000-0005-0000-0000-0000254E0000}"/>
    <cellStyle name="Normal 7 2 2 2 4 4 2 2" xfId="8016" xr:uid="{00000000-0005-0000-0000-0000264E0000}"/>
    <cellStyle name="Normal 7 2 2 2 4 4 2 2 2" xfId="16689" xr:uid="{00000000-0005-0000-0000-0000274E0000}"/>
    <cellStyle name="Normal 7 2 2 2 4 4 2 2 2 2" xfId="34042" xr:uid="{00000000-0005-0000-0000-0000284E0000}"/>
    <cellStyle name="Normal 7 2 2 2 4 4 2 2 2 3" xfId="51388" xr:uid="{00000000-0005-0000-0000-0000294E0000}"/>
    <cellStyle name="Normal 7 2 2 2 4 4 2 2 3" xfId="25369" xr:uid="{00000000-0005-0000-0000-00002A4E0000}"/>
    <cellStyle name="Normal 7 2 2 2 4 4 2 2 4" xfId="42715" xr:uid="{00000000-0005-0000-0000-00002B4E0000}"/>
    <cellStyle name="Normal 7 2 2 2 4 4 2 3" xfId="5517" xr:uid="{00000000-0005-0000-0000-00002C4E0000}"/>
    <cellStyle name="Normal 7 2 2 2 4 4 2 3 2" xfId="14190" xr:uid="{00000000-0005-0000-0000-00002D4E0000}"/>
    <cellStyle name="Normal 7 2 2 2 4 4 2 3 2 2" xfId="31543" xr:uid="{00000000-0005-0000-0000-00002E4E0000}"/>
    <cellStyle name="Normal 7 2 2 2 4 4 2 3 2 3" xfId="48889" xr:uid="{00000000-0005-0000-0000-00002F4E0000}"/>
    <cellStyle name="Normal 7 2 2 2 4 4 2 3 3" xfId="22870" xr:uid="{00000000-0005-0000-0000-0000304E0000}"/>
    <cellStyle name="Normal 7 2 2 2 4 4 2 3 4" xfId="40216" xr:uid="{00000000-0005-0000-0000-0000314E0000}"/>
    <cellStyle name="Normal 7 2 2 2 4 4 2 4" xfId="10907" xr:uid="{00000000-0005-0000-0000-0000324E0000}"/>
    <cellStyle name="Normal 7 2 2 2 4 4 2 4 2" xfId="28260" xr:uid="{00000000-0005-0000-0000-0000334E0000}"/>
    <cellStyle name="Normal 7 2 2 2 4 4 2 4 3" xfId="45606" xr:uid="{00000000-0005-0000-0000-0000344E0000}"/>
    <cellStyle name="Normal 7 2 2 2 4 4 2 5" xfId="19587" xr:uid="{00000000-0005-0000-0000-0000354E0000}"/>
    <cellStyle name="Normal 7 2 2 2 4 4 2 6" xfId="36933" xr:uid="{00000000-0005-0000-0000-0000364E0000}"/>
    <cellStyle name="Normal 7 2 2 2 4 4 3" xfId="6203" xr:uid="{00000000-0005-0000-0000-0000374E0000}"/>
    <cellStyle name="Normal 7 2 2 2 4 4 3 2" xfId="14876" xr:uid="{00000000-0005-0000-0000-0000384E0000}"/>
    <cellStyle name="Normal 7 2 2 2 4 4 3 2 2" xfId="32229" xr:uid="{00000000-0005-0000-0000-0000394E0000}"/>
    <cellStyle name="Normal 7 2 2 2 4 4 3 2 3" xfId="49575" xr:uid="{00000000-0005-0000-0000-00003A4E0000}"/>
    <cellStyle name="Normal 7 2 2 2 4 4 3 3" xfId="23556" xr:uid="{00000000-0005-0000-0000-00003B4E0000}"/>
    <cellStyle name="Normal 7 2 2 2 4 4 3 4" xfId="40902" xr:uid="{00000000-0005-0000-0000-00003C4E0000}"/>
    <cellStyle name="Normal 7 2 2 2 4 4 4" xfId="4047" xr:uid="{00000000-0005-0000-0000-00003D4E0000}"/>
    <cellStyle name="Normal 7 2 2 2 4 4 4 2" xfId="12720" xr:uid="{00000000-0005-0000-0000-00003E4E0000}"/>
    <cellStyle name="Normal 7 2 2 2 4 4 4 2 2" xfId="30073" xr:uid="{00000000-0005-0000-0000-00003F4E0000}"/>
    <cellStyle name="Normal 7 2 2 2 4 4 4 2 3" xfId="47419" xr:uid="{00000000-0005-0000-0000-0000404E0000}"/>
    <cellStyle name="Normal 7 2 2 2 4 4 4 3" xfId="21400" xr:uid="{00000000-0005-0000-0000-0000414E0000}"/>
    <cellStyle name="Normal 7 2 2 2 4 4 4 4" xfId="38746" xr:uid="{00000000-0005-0000-0000-0000424E0000}"/>
    <cellStyle name="Normal 7 2 2 2 4 4 5" xfId="9094" xr:uid="{00000000-0005-0000-0000-0000434E0000}"/>
    <cellStyle name="Normal 7 2 2 2 4 4 5 2" xfId="26447" xr:uid="{00000000-0005-0000-0000-0000444E0000}"/>
    <cellStyle name="Normal 7 2 2 2 4 4 5 3" xfId="43793" xr:uid="{00000000-0005-0000-0000-0000454E0000}"/>
    <cellStyle name="Normal 7 2 2 2 4 4 6" xfId="17774" xr:uid="{00000000-0005-0000-0000-0000464E0000}"/>
    <cellStyle name="Normal 7 2 2 2 4 4 7" xfId="35120" xr:uid="{00000000-0005-0000-0000-0000474E0000}"/>
    <cellStyle name="Normal 7 2 2 2 4 5" xfId="1989" xr:uid="{00000000-0005-0000-0000-0000484E0000}"/>
    <cellStyle name="Normal 7 2 2 2 4 5 2" xfId="7771" xr:uid="{00000000-0005-0000-0000-0000494E0000}"/>
    <cellStyle name="Normal 7 2 2 2 4 5 2 2" xfId="16444" xr:uid="{00000000-0005-0000-0000-00004A4E0000}"/>
    <cellStyle name="Normal 7 2 2 2 4 5 2 2 2" xfId="33797" xr:uid="{00000000-0005-0000-0000-00004B4E0000}"/>
    <cellStyle name="Normal 7 2 2 2 4 5 2 2 3" xfId="51143" xr:uid="{00000000-0005-0000-0000-00004C4E0000}"/>
    <cellStyle name="Normal 7 2 2 2 4 5 2 3" xfId="25124" xr:uid="{00000000-0005-0000-0000-00004D4E0000}"/>
    <cellStyle name="Normal 7 2 2 2 4 5 2 4" xfId="42470" xr:uid="{00000000-0005-0000-0000-00004E4E0000}"/>
    <cellStyle name="Normal 7 2 2 2 4 5 3" xfId="3802" xr:uid="{00000000-0005-0000-0000-00004F4E0000}"/>
    <cellStyle name="Normal 7 2 2 2 4 5 3 2" xfId="12475" xr:uid="{00000000-0005-0000-0000-0000504E0000}"/>
    <cellStyle name="Normal 7 2 2 2 4 5 3 2 2" xfId="29828" xr:uid="{00000000-0005-0000-0000-0000514E0000}"/>
    <cellStyle name="Normal 7 2 2 2 4 5 3 2 3" xfId="47174" xr:uid="{00000000-0005-0000-0000-0000524E0000}"/>
    <cellStyle name="Normal 7 2 2 2 4 5 3 3" xfId="21155" xr:uid="{00000000-0005-0000-0000-0000534E0000}"/>
    <cellStyle name="Normal 7 2 2 2 4 5 3 4" xfId="38501" xr:uid="{00000000-0005-0000-0000-0000544E0000}"/>
    <cellStyle name="Normal 7 2 2 2 4 5 4" xfId="10662" xr:uid="{00000000-0005-0000-0000-0000554E0000}"/>
    <cellStyle name="Normal 7 2 2 2 4 5 4 2" xfId="28015" xr:uid="{00000000-0005-0000-0000-0000564E0000}"/>
    <cellStyle name="Normal 7 2 2 2 4 5 4 3" xfId="45361" xr:uid="{00000000-0005-0000-0000-0000574E0000}"/>
    <cellStyle name="Normal 7 2 2 2 4 5 5" xfId="19342" xr:uid="{00000000-0005-0000-0000-0000584E0000}"/>
    <cellStyle name="Normal 7 2 2 2 4 5 6" xfId="36688" xr:uid="{00000000-0005-0000-0000-0000594E0000}"/>
    <cellStyle name="Normal 7 2 2 2 4 6" xfId="1156" xr:uid="{00000000-0005-0000-0000-00005A4E0000}"/>
    <cellStyle name="Normal 7 2 2 2 4 6 2" xfId="6938" xr:uid="{00000000-0005-0000-0000-00005B4E0000}"/>
    <cellStyle name="Normal 7 2 2 2 4 6 2 2" xfId="15611" xr:uid="{00000000-0005-0000-0000-00005C4E0000}"/>
    <cellStyle name="Normal 7 2 2 2 4 6 2 2 2" xfId="32964" xr:uid="{00000000-0005-0000-0000-00005D4E0000}"/>
    <cellStyle name="Normal 7 2 2 2 4 6 2 2 3" xfId="50310" xr:uid="{00000000-0005-0000-0000-00005E4E0000}"/>
    <cellStyle name="Normal 7 2 2 2 4 6 2 3" xfId="24291" xr:uid="{00000000-0005-0000-0000-00005F4E0000}"/>
    <cellStyle name="Normal 7 2 2 2 4 6 2 4" xfId="41637" xr:uid="{00000000-0005-0000-0000-0000604E0000}"/>
    <cellStyle name="Normal 7 2 2 2 4 6 3" xfId="4782" xr:uid="{00000000-0005-0000-0000-0000614E0000}"/>
    <cellStyle name="Normal 7 2 2 2 4 6 3 2" xfId="13455" xr:uid="{00000000-0005-0000-0000-0000624E0000}"/>
    <cellStyle name="Normal 7 2 2 2 4 6 3 2 2" xfId="30808" xr:uid="{00000000-0005-0000-0000-0000634E0000}"/>
    <cellStyle name="Normal 7 2 2 2 4 6 3 2 3" xfId="48154" xr:uid="{00000000-0005-0000-0000-0000644E0000}"/>
    <cellStyle name="Normal 7 2 2 2 4 6 3 3" xfId="22135" xr:uid="{00000000-0005-0000-0000-0000654E0000}"/>
    <cellStyle name="Normal 7 2 2 2 4 6 3 4" xfId="39481" xr:uid="{00000000-0005-0000-0000-0000664E0000}"/>
    <cellStyle name="Normal 7 2 2 2 4 6 4" xfId="9829" xr:uid="{00000000-0005-0000-0000-0000674E0000}"/>
    <cellStyle name="Normal 7 2 2 2 4 6 4 2" xfId="27182" xr:uid="{00000000-0005-0000-0000-0000684E0000}"/>
    <cellStyle name="Normal 7 2 2 2 4 6 4 3" xfId="44528" xr:uid="{00000000-0005-0000-0000-0000694E0000}"/>
    <cellStyle name="Normal 7 2 2 2 4 6 5" xfId="18509" xr:uid="{00000000-0005-0000-0000-00006A4E0000}"/>
    <cellStyle name="Normal 7 2 2 2 4 6 6" xfId="35855" xr:uid="{00000000-0005-0000-0000-00006B4E0000}"/>
    <cellStyle name="Normal 7 2 2 2 4 7" xfId="5958" xr:uid="{00000000-0005-0000-0000-00006C4E0000}"/>
    <cellStyle name="Normal 7 2 2 2 4 7 2" xfId="14631" xr:uid="{00000000-0005-0000-0000-00006D4E0000}"/>
    <cellStyle name="Normal 7 2 2 2 4 7 2 2" xfId="31984" xr:uid="{00000000-0005-0000-0000-00006E4E0000}"/>
    <cellStyle name="Normal 7 2 2 2 4 7 2 3" xfId="49330" xr:uid="{00000000-0005-0000-0000-00006F4E0000}"/>
    <cellStyle name="Normal 7 2 2 2 4 7 3" xfId="23311" xr:uid="{00000000-0005-0000-0000-0000704E0000}"/>
    <cellStyle name="Normal 7 2 2 2 4 7 4" xfId="40657" xr:uid="{00000000-0005-0000-0000-0000714E0000}"/>
    <cellStyle name="Normal 7 2 2 2 4 8" xfId="2969" xr:uid="{00000000-0005-0000-0000-0000724E0000}"/>
    <cellStyle name="Normal 7 2 2 2 4 8 2" xfId="11642" xr:uid="{00000000-0005-0000-0000-0000734E0000}"/>
    <cellStyle name="Normal 7 2 2 2 4 8 2 2" xfId="28995" xr:uid="{00000000-0005-0000-0000-0000744E0000}"/>
    <cellStyle name="Normal 7 2 2 2 4 8 2 3" xfId="46341" xr:uid="{00000000-0005-0000-0000-0000754E0000}"/>
    <cellStyle name="Normal 7 2 2 2 4 8 3" xfId="20322" xr:uid="{00000000-0005-0000-0000-0000764E0000}"/>
    <cellStyle name="Normal 7 2 2 2 4 8 4" xfId="37668" xr:uid="{00000000-0005-0000-0000-0000774E0000}"/>
    <cellStyle name="Normal 7 2 2 2 4 9" xfId="8849" xr:uid="{00000000-0005-0000-0000-0000784E0000}"/>
    <cellStyle name="Normal 7 2 2 2 4 9 2" xfId="26202" xr:uid="{00000000-0005-0000-0000-0000794E0000}"/>
    <cellStyle name="Normal 7 2 2 2 4 9 3" xfId="43548" xr:uid="{00000000-0005-0000-0000-00007A4E0000}"/>
    <cellStyle name="Normal 7 2 2 2 5" xfId="274" xr:uid="{00000000-0005-0000-0000-00007B4E0000}"/>
    <cellStyle name="Normal 7 2 2 2 5 10" xfId="34973" xr:uid="{00000000-0005-0000-0000-00007C4E0000}"/>
    <cellStyle name="Normal 7 2 2 2 5 2" xfId="1009" xr:uid="{00000000-0005-0000-0000-00007D4E0000}"/>
    <cellStyle name="Normal 7 2 2 2 5 2 2" xfId="2822" xr:uid="{00000000-0005-0000-0000-00007E4E0000}"/>
    <cellStyle name="Normal 7 2 2 2 5 2 2 2" xfId="8604" xr:uid="{00000000-0005-0000-0000-00007F4E0000}"/>
    <cellStyle name="Normal 7 2 2 2 5 2 2 2 2" xfId="17277" xr:uid="{00000000-0005-0000-0000-0000804E0000}"/>
    <cellStyle name="Normal 7 2 2 2 5 2 2 2 2 2" xfId="34630" xr:uid="{00000000-0005-0000-0000-0000814E0000}"/>
    <cellStyle name="Normal 7 2 2 2 5 2 2 2 2 3" xfId="51976" xr:uid="{00000000-0005-0000-0000-0000824E0000}"/>
    <cellStyle name="Normal 7 2 2 2 5 2 2 2 3" xfId="25957" xr:uid="{00000000-0005-0000-0000-0000834E0000}"/>
    <cellStyle name="Normal 7 2 2 2 5 2 2 2 4" xfId="43303" xr:uid="{00000000-0005-0000-0000-0000844E0000}"/>
    <cellStyle name="Normal 7 2 2 2 5 2 2 3" xfId="4635" xr:uid="{00000000-0005-0000-0000-0000854E0000}"/>
    <cellStyle name="Normal 7 2 2 2 5 2 2 3 2" xfId="13308" xr:uid="{00000000-0005-0000-0000-0000864E0000}"/>
    <cellStyle name="Normal 7 2 2 2 5 2 2 3 2 2" xfId="30661" xr:uid="{00000000-0005-0000-0000-0000874E0000}"/>
    <cellStyle name="Normal 7 2 2 2 5 2 2 3 2 3" xfId="48007" xr:uid="{00000000-0005-0000-0000-0000884E0000}"/>
    <cellStyle name="Normal 7 2 2 2 5 2 2 3 3" xfId="21988" xr:uid="{00000000-0005-0000-0000-0000894E0000}"/>
    <cellStyle name="Normal 7 2 2 2 5 2 2 3 4" xfId="39334" xr:uid="{00000000-0005-0000-0000-00008A4E0000}"/>
    <cellStyle name="Normal 7 2 2 2 5 2 2 4" xfId="11495" xr:uid="{00000000-0005-0000-0000-00008B4E0000}"/>
    <cellStyle name="Normal 7 2 2 2 5 2 2 4 2" xfId="28848" xr:uid="{00000000-0005-0000-0000-00008C4E0000}"/>
    <cellStyle name="Normal 7 2 2 2 5 2 2 4 3" xfId="46194" xr:uid="{00000000-0005-0000-0000-00008D4E0000}"/>
    <cellStyle name="Normal 7 2 2 2 5 2 2 5" xfId="20175" xr:uid="{00000000-0005-0000-0000-00008E4E0000}"/>
    <cellStyle name="Normal 7 2 2 2 5 2 2 6" xfId="37521" xr:uid="{00000000-0005-0000-0000-00008F4E0000}"/>
    <cellStyle name="Normal 7 2 2 2 5 2 3" xfId="1744" xr:uid="{00000000-0005-0000-0000-0000904E0000}"/>
    <cellStyle name="Normal 7 2 2 2 5 2 3 2" xfId="7526" xr:uid="{00000000-0005-0000-0000-0000914E0000}"/>
    <cellStyle name="Normal 7 2 2 2 5 2 3 2 2" xfId="16199" xr:uid="{00000000-0005-0000-0000-0000924E0000}"/>
    <cellStyle name="Normal 7 2 2 2 5 2 3 2 2 2" xfId="33552" xr:uid="{00000000-0005-0000-0000-0000934E0000}"/>
    <cellStyle name="Normal 7 2 2 2 5 2 3 2 2 3" xfId="50898" xr:uid="{00000000-0005-0000-0000-0000944E0000}"/>
    <cellStyle name="Normal 7 2 2 2 5 2 3 2 3" xfId="24879" xr:uid="{00000000-0005-0000-0000-0000954E0000}"/>
    <cellStyle name="Normal 7 2 2 2 5 2 3 2 4" xfId="42225" xr:uid="{00000000-0005-0000-0000-0000964E0000}"/>
    <cellStyle name="Normal 7 2 2 2 5 2 3 3" xfId="5370" xr:uid="{00000000-0005-0000-0000-0000974E0000}"/>
    <cellStyle name="Normal 7 2 2 2 5 2 3 3 2" xfId="14043" xr:uid="{00000000-0005-0000-0000-0000984E0000}"/>
    <cellStyle name="Normal 7 2 2 2 5 2 3 3 2 2" xfId="31396" xr:uid="{00000000-0005-0000-0000-0000994E0000}"/>
    <cellStyle name="Normal 7 2 2 2 5 2 3 3 2 3" xfId="48742" xr:uid="{00000000-0005-0000-0000-00009A4E0000}"/>
    <cellStyle name="Normal 7 2 2 2 5 2 3 3 3" xfId="22723" xr:uid="{00000000-0005-0000-0000-00009B4E0000}"/>
    <cellStyle name="Normal 7 2 2 2 5 2 3 3 4" xfId="40069" xr:uid="{00000000-0005-0000-0000-00009C4E0000}"/>
    <cellStyle name="Normal 7 2 2 2 5 2 3 4" xfId="10417" xr:uid="{00000000-0005-0000-0000-00009D4E0000}"/>
    <cellStyle name="Normal 7 2 2 2 5 2 3 4 2" xfId="27770" xr:uid="{00000000-0005-0000-0000-00009E4E0000}"/>
    <cellStyle name="Normal 7 2 2 2 5 2 3 4 3" xfId="45116" xr:uid="{00000000-0005-0000-0000-00009F4E0000}"/>
    <cellStyle name="Normal 7 2 2 2 5 2 3 5" xfId="19097" xr:uid="{00000000-0005-0000-0000-0000A04E0000}"/>
    <cellStyle name="Normal 7 2 2 2 5 2 3 6" xfId="36443" xr:uid="{00000000-0005-0000-0000-0000A14E0000}"/>
    <cellStyle name="Normal 7 2 2 2 5 2 4" xfId="6791" xr:uid="{00000000-0005-0000-0000-0000A24E0000}"/>
    <cellStyle name="Normal 7 2 2 2 5 2 4 2" xfId="15464" xr:uid="{00000000-0005-0000-0000-0000A34E0000}"/>
    <cellStyle name="Normal 7 2 2 2 5 2 4 2 2" xfId="32817" xr:uid="{00000000-0005-0000-0000-0000A44E0000}"/>
    <cellStyle name="Normal 7 2 2 2 5 2 4 2 3" xfId="50163" xr:uid="{00000000-0005-0000-0000-0000A54E0000}"/>
    <cellStyle name="Normal 7 2 2 2 5 2 4 3" xfId="24144" xr:uid="{00000000-0005-0000-0000-0000A64E0000}"/>
    <cellStyle name="Normal 7 2 2 2 5 2 4 4" xfId="41490" xr:uid="{00000000-0005-0000-0000-0000A74E0000}"/>
    <cellStyle name="Normal 7 2 2 2 5 2 5" xfId="3557" xr:uid="{00000000-0005-0000-0000-0000A84E0000}"/>
    <cellStyle name="Normal 7 2 2 2 5 2 5 2" xfId="12230" xr:uid="{00000000-0005-0000-0000-0000A94E0000}"/>
    <cellStyle name="Normal 7 2 2 2 5 2 5 2 2" xfId="29583" xr:uid="{00000000-0005-0000-0000-0000AA4E0000}"/>
    <cellStyle name="Normal 7 2 2 2 5 2 5 2 3" xfId="46929" xr:uid="{00000000-0005-0000-0000-0000AB4E0000}"/>
    <cellStyle name="Normal 7 2 2 2 5 2 5 3" xfId="20910" xr:uid="{00000000-0005-0000-0000-0000AC4E0000}"/>
    <cellStyle name="Normal 7 2 2 2 5 2 5 4" xfId="38256" xr:uid="{00000000-0005-0000-0000-0000AD4E0000}"/>
    <cellStyle name="Normal 7 2 2 2 5 2 6" xfId="9682" xr:uid="{00000000-0005-0000-0000-0000AE4E0000}"/>
    <cellStyle name="Normal 7 2 2 2 5 2 6 2" xfId="27035" xr:uid="{00000000-0005-0000-0000-0000AF4E0000}"/>
    <cellStyle name="Normal 7 2 2 2 5 2 6 3" xfId="44381" xr:uid="{00000000-0005-0000-0000-0000B04E0000}"/>
    <cellStyle name="Normal 7 2 2 2 5 2 7" xfId="18362" xr:uid="{00000000-0005-0000-0000-0000B14E0000}"/>
    <cellStyle name="Normal 7 2 2 2 5 2 8" xfId="35708" xr:uid="{00000000-0005-0000-0000-0000B24E0000}"/>
    <cellStyle name="Normal 7 2 2 2 5 3" xfId="519" xr:uid="{00000000-0005-0000-0000-0000B34E0000}"/>
    <cellStyle name="Normal 7 2 2 2 5 3 2" xfId="2332" xr:uid="{00000000-0005-0000-0000-0000B44E0000}"/>
    <cellStyle name="Normal 7 2 2 2 5 3 2 2" xfId="8114" xr:uid="{00000000-0005-0000-0000-0000B54E0000}"/>
    <cellStyle name="Normal 7 2 2 2 5 3 2 2 2" xfId="16787" xr:uid="{00000000-0005-0000-0000-0000B64E0000}"/>
    <cellStyle name="Normal 7 2 2 2 5 3 2 2 2 2" xfId="34140" xr:uid="{00000000-0005-0000-0000-0000B74E0000}"/>
    <cellStyle name="Normal 7 2 2 2 5 3 2 2 2 3" xfId="51486" xr:uid="{00000000-0005-0000-0000-0000B84E0000}"/>
    <cellStyle name="Normal 7 2 2 2 5 3 2 2 3" xfId="25467" xr:uid="{00000000-0005-0000-0000-0000B94E0000}"/>
    <cellStyle name="Normal 7 2 2 2 5 3 2 2 4" xfId="42813" xr:uid="{00000000-0005-0000-0000-0000BA4E0000}"/>
    <cellStyle name="Normal 7 2 2 2 5 3 2 3" xfId="5615" xr:uid="{00000000-0005-0000-0000-0000BB4E0000}"/>
    <cellStyle name="Normal 7 2 2 2 5 3 2 3 2" xfId="14288" xr:uid="{00000000-0005-0000-0000-0000BC4E0000}"/>
    <cellStyle name="Normal 7 2 2 2 5 3 2 3 2 2" xfId="31641" xr:uid="{00000000-0005-0000-0000-0000BD4E0000}"/>
    <cellStyle name="Normal 7 2 2 2 5 3 2 3 2 3" xfId="48987" xr:uid="{00000000-0005-0000-0000-0000BE4E0000}"/>
    <cellStyle name="Normal 7 2 2 2 5 3 2 3 3" xfId="22968" xr:uid="{00000000-0005-0000-0000-0000BF4E0000}"/>
    <cellStyle name="Normal 7 2 2 2 5 3 2 3 4" xfId="40314" xr:uid="{00000000-0005-0000-0000-0000C04E0000}"/>
    <cellStyle name="Normal 7 2 2 2 5 3 2 4" xfId="11005" xr:uid="{00000000-0005-0000-0000-0000C14E0000}"/>
    <cellStyle name="Normal 7 2 2 2 5 3 2 4 2" xfId="28358" xr:uid="{00000000-0005-0000-0000-0000C24E0000}"/>
    <cellStyle name="Normal 7 2 2 2 5 3 2 4 3" xfId="45704" xr:uid="{00000000-0005-0000-0000-0000C34E0000}"/>
    <cellStyle name="Normal 7 2 2 2 5 3 2 5" xfId="19685" xr:uid="{00000000-0005-0000-0000-0000C44E0000}"/>
    <cellStyle name="Normal 7 2 2 2 5 3 2 6" xfId="37031" xr:uid="{00000000-0005-0000-0000-0000C54E0000}"/>
    <cellStyle name="Normal 7 2 2 2 5 3 3" xfId="6301" xr:uid="{00000000-0005-0000-0000-0000C64E0000}"/>
    <cellStyle name="Normal 7 2 2 2 5 3 3 2" xfId="14974" xr:uid="{00000000-0005-0000-0000-0000C74E0000}"/>
    <cellStyle name="Normal 7 2 2 2 5 3 3 2 2" xfId="32327" xr:uid="{00000000-0005-0000-0000-0000C84E0000}"/>
    <cellStyle name="Normal 7 2 2 2 5 3 3 2 3" xfId="49673" xr:uid="{00000000-0005-0000-0000-0000C94E0000}"/>
    <cellStyle name="Normal 7 2 2 2 5 3 3 3" xfId="23654" xr:uid="{00000000-0005-0000-0000-0000CA4E0000}"/>
    <cellStyle name="Normal 7 2 2 2 5 3 3 4" xfId="41000" xr:uid="{00000000-0005-0000-0000-0000CB4E0000}"/>
    <cellStyle name="Normal 7 2 2 2 5 3 4" xfId="4145" xr:uid="{00000000-0005-0000-0000-0000CC4E0000}"/>
    <cellStyle name="Normal 7 2 2 2 5 3 4 2" xfId="12818" xr:uid="{00000000-0005-0000-0000-0000CD4E0000}"/>
    <cellStyle name="Normal 7 2 2 2 5 3 4 2 2" xfId="30171" xr:uid="{00000000-0005-0000-0000-0000CE4E0000}"/>
    <cellStyle name="Normal 7 2 2 2 5 3 4 2 3" xfId="47517" xr:uid="{00000000-0005-0000-0000-0000CF4E0000}"/>
    <cellStyle name="Normal 7 2 2 2 5 3 4 3" xfId="21498" xr:uid="{00000000-0005-0000-0000-0000D04E0000}"/>
    <cellStyle name="Normal 7 2 2 2 5 3 4 4" xfId="38844" xr:uid="{00000000-0005-0000-0000-0000D14E0000}"/>
    <cellStyle name="Normal 7 2 2 2 5 3 5" xfId="9192" xr:uid="{00000000-0005-0000-0000-0000D24E0000}"/>
    <cellStyle name="Normal 7 2 2 2 5 3 5 2" xfId="26545" xr:uid="{00000000-0005-0000-0000-0000D34E0000}"/>
    <cellStyle name="Normal 7 2 2 2 5 3 5 3" xfId="43891" xr:uid="{00000000-0005-0000-0000-0000D44E0000}"/>
    <cellStyle name="Normal 7 2 2 2 5 3 6" xfId="17872" xr:uid="{00000000-0005-0000-0000-0000D54E0000}"/>
    <cellStyle name="Normal 7 2 2 2 5 3 7" xfId="35218" xr:uid="{00000000-0005-0000-0000-0000D64E0000}"/>
    <cellStyle name="Normal 7 2 2 2 5 4" xfId="2087" xr:uid="{00000000-0005-0000-0000-0000D74E0000}"/>
    <cellStyle name="Normal 7 2 2 2 5 4 2" xfId="7869" xr:uid="{00000000-0005-0000-0000-0000D84E0000}"/>
    <cellStyle name="Normal 7 2 2 2 5 4 2 2" xfId="16542" xr:uid="{00000000-0005-0000-0000-0000D94E0000}"/>
    <cellStyle name="Normal 7 2 2 2 5 4 2 2 2" xfId="33895" xr:uid="{00000000-0005-0000-0000-0000DA4E0000}"/>
    <cellStyle name="Normal 7 2 2 2 5 4 2 2 3" xfId="51241" xr:uid="{00000000-0005-0000-0000-0000DB4E0000}"/>
    <cellStyle name="Normal 7 2 2 2 5 4 2 3" xfId="25222" xr:uid="{00000000-0005-0000-0000-0000DC4E0000}"/>
    <cellStyle name="Normal 7 2 2 2 5 4 2 4" xfId="42568" xr:uid="{00000000-0005-0000-0000-0000DD4E0000}"/>
    <cellStyle name="Normal 7 2 2 2 5 4 3" xfId="3900" xr:uid="{00000000-0005-0000-0000-0000DE4E0000}"/>
    <cellStyle name="Normal 7 2 2 2 5 4 3 2" xfId="12573" xr:uid="{00000000-0005-0000-0000-0000DF4E0000}"/>
    <cellStyle name="Normal 7 2 2 2 5 4 3 2 2" xfId="29926" xr:uid="{00000000-0005-0000-0000-0000E04E0000}"/>
    <cellStyle name="Normal 7 2 2 2 5 4 3 2 3" xfId="47272" xr:uid="{00000000-0005-0000-0000-0000E14E0000}"/>
    <cellStyle name="Normal 7 2 2 2 5 4 3 3" xfId="21253" xr:uid="{00000000-0005-0000-0000-0000E24E0000}"/>
    <cellStyle name="Normal 7 2 2 2 5 4 3 4" xfId="38599" xr:uid="{00000000-0005-0000-0000-0000E34E0000}"/>
    <cellStyle name="Normal 7 2 2 2 5 4 4" xfId="10760" xr:uid="{00000000-0005-0000-0000-0000E44E0000}"/>
    <cellStyle name="Normal 7 2 2 2 5 4 4 2" xfId="28113" xr:uid="{00000000-0005-0000-0000-0000E54E0000}"/>
    <cellStyle name="Normal 7 2 2 2 5 4 4 3" xfId="45459" xr:uid="{00000000-0005-0000-0000-0000E64E0000}"/>
    <cellStyle name="Normal 7 2 2 2 5 4 5" xfId="19440" xr:uid="{00000000-0005-0000-0000-0000E74E0000}"/>
    <cellStyle name="Normal 7 2 2 2 5 4 6" xfId="36786" xr:uid="{00000000-0005-0000-0000-0000E84E0000}"/>
    <cellStyle name="Normal 7 2 2 2 5 5" xfId="1254" xr:uid="{00000000-0005-0000-0000-0000E94E0000}"/>
    <cellStyle name="Normal 7 2 2 2 5 5 2" xfId="7036" xr:uid="{00000000-0005-0000-0000-0000EA4E0000}"/>
    <cellStyle name="Normal 7 2 2 2 5 5 2 2" xfId="15709" xr:uid="{00000000-0005-0000-0000-0000EB4E0000}"/>
    <cellStyle name="Normal 7 2 2 2 5 5 2 2 2" xfId="33062" xr:uid="{00000000-0005-0000-0000-0000EC4E0000}"/>
    <cellStyle name="Normal 7 2 2 2 5 5 2 2 3" xfId="50408" xr:uid="{00000000-0005-0000-0000-0000ED4E0000}"/>
    <cellStyle name="Normal 7 2 2 2 5 5 2 3" xfId="24389" xr:uid="{00000000-0005-0000-0000-0000EE4E0000}"/>
    <cellStyle name="Normal 7 2 2 2 5 5 2 4" xfId="41735" xr:uid="{00000000-0005-0000-0000-0000EF4E0000}"/>
    <cellStyle name="Normal 7 2 2 2 5 5 3" xfId="4880" xr:uid="{00000000-0005-0000-0000-0000F04E0000}"/>
    <cellStyle name="Normal 7 2 2 2 5 5 3 2" xfId="13553" xr:uid="{00000000-0005-0000-0000-0000F14E0000}"/>
    <cellStyle name="Normal 7 2 2 2 5 5 3 2 2" xfId="30906" xr:uid="{00000000-0005-0000-0000-0000F24E0000}"/>
    <cellStyle name="Normal 7 2 2 2 5 5 3 2 3" xfId="48252" xr:uid="{00000000-0005-0000-0000-0000F34E0000}"/>
    <cellStyle name="Normal 7 2 2 2 5 5 3 3" xfId="22233" xr:uid="{00000000-0005-0000-0000-0000F44E0000}"/>
    <cellStyle name="Normal 7 2 2 2 5 5 3 4" xfId="39579" xr:uid="{00000000-0005-0000-0000-0000F54E0000}"/>
    <cellStyle name="Normal 7 2 2 2 5 5 4" xfId="9927" xr:uid="{00000000-0005-0000-0000-0000F64E0000}"/>
    <cellStyle name="Normal 7 2 2 2 5 5 4 2" xfId="27280" xr:uid="{00000000-0005-0000-0000-0000F74E0000}"/>
    <cellStyle name="Normal 7 2 2 2 5 5 4 3" xfId="44626" xr:uid="{00000000-0005-0000-0000-0000F84E0000}"/>
    <cellStyle name="Normal 7 2 2 2 5 5 5" xfId="18607" xr:uid="{00000000-0005-0000-0000-0000F94E0000}"/>
    <cellStyle name="Normal 7 2 2 2 5 5 6" xfId="35953" xr:uid="{00000000-0005-0000-0000-0000FA4E0000}"/>
    <cellStyle name="Normal 7 2 2 2 5 6" xfId="6056" xr:uid="{00000000-0005-0000-0000-0000FB4E0000}"/>
    <cellStyle name="Normal 7 2 2 2 5 6 2" xfId="14729" xr:uid="{00000000-0005-0000-0000-0000FC4E0000}"/>
    <cellStyle name="Normal 7 2 2 2 5 6 2 2" xfId="32082" xr:uid="{00000000-0005-0000-0000-0000FD4E0000}"/>
    <cellStyle name="Normal 7 2 2 2 5 6 2 3" xfId="49428" xr:uid="{00000000-0005-0000-0000-0000FE4E0000}"/>
    <cellStyle name="Normal 7 2 2 2 5 6 3" xfId="23409" xr:uid="{00000000-0005-0000-0000-0000FF4E0000}"/>
    <cellStyle name="Normal 7 2 2 2 5 6 4" xfId="40755" xr:uid="{00000000-0005-0000-0000-0000004F0000}"/>
    <cellStyle name="Normal 7 2 2 2 5 7" xfId="3067" xr:uid="{00000000-0005-0000-0000-0000014F0000}"/>
    <cellStyle name="Normal 7 2 2 2 5 7 2" xfId="11740" xr:uid="{00000000-0005-0000-0000-0000024F0000}"/>
    <cellStyle name="Normal 7 2 2 2 5 7 2 2" xfId="29093" xr:uid="{00000000-0005-0000-0000-0000034F0000}"/>
    <cellStyle name="Normal 7 2 2 2 5 7 2 3" xfId="46439" xr:uid="{00000000-0005-0000-0000-0000044F0000}"/>
    <cellStyle name="Normal 7 2 2 2 5 7 3" xfId="20420" xr:uid="{00000000-0005-0000-0000-0000054F0000}"/>
    <cellStyle name="Normal 7 2 2 2 5 7 4" xfId="37766" xr:uid="{00000000-0005-0000-0000-0000064F0000}"/>
    <cellStyle name="Normal 7 2 2 2 5 8" xfId="8947" xr:uid="{00000000-0005-0000-0000-0000074F0000}"/>
    <cellStyle name="Normal 7 2 2 2 5 8 2" xfId="26300" xr:uid="{00000000-0005-0000-0000-0000084F0000}"/>
    <cellStyle name="Normal 7 2 2 2 5 8 3" xfId="43646" xr:uid="{00000000-0005-0000-0000-0000094F0000}"/>
    <cellStyle name="Normal 7 2 2 2 5 9" xfId="17627" xr:uid="{00000000-0005-0000-0000-00000A4F0000}"/>
    <cellStyle name="Normal 7 2 2 2 6" xfId="127" xr:uid="{00000000-0005-0000-0000-00000B4F0000}"/>
    <cellStyle name="Normal 7 2 2 2 6 10" xfId="34826" xr:uid="{00000000-0005-0000-0000-00000C4F0000}"/>
    <cellStyle name="Normal 7 2 2 2 6 2" xfId="862" xr:uid="{00000000-0005-0000-0000-00000D4F0000}"/>
    <cellStyle name="Normal 7 2 2 2 6 2 2" xfId="2675" xr:uid="{00000000-0005-0000-0000-00000E4F0000}"/>
    <cellStyle name="Normal 7 2 2 2 6 2 2 2" xfId="8457" xr:uid="{00000000-0005-0000-0000-00000F4F0000}"/>
    <cellStyle name="Normal 7 2 2 2 6 2 2 2 2" xfId="17130" xr:uid="{00000000-0005-0000-0000-0000104F0000}"/>
    <cellStyle name="Normal 7 2 2 2 6 2 2 2 2 2" xfId="34483" xr:uid="{00000000-0005-0000-0000-0000114F0000}"/>
    <cellStyle name="Normal 7 2 2 2 6 2 2 2 2 3" xfId="51829" xr:uid="{00000000-0005-0000-0000-0000124F0000}"/>
    <cellStyle name="Normal 7 2 2 2 6 2 2 2 3" xfId="25810" xr:uid="{00000000-0005-0000-0000-0000134F0000}"/>
    <cellStyle name="Normal 7 2 2 2 6 2 2 2 4" xfId="43156" xr:uid="{00000000-0005-0000-0000-0000144F0000}"/>
    <cellStyle name="Normal 7 2 2 2 6 2 2 3" xfId="4488" xr:uid="{00000000-0005-0000-0000-0000154F0000}"/>
    <cellStyle name="Normal 7 2 2 2 6 2 2 3 2" xfId="13161" xr:uid="{00000000-0005-0000-0000-0000164F0000}"/>
    <cellStyle name="Normal 7 2 2 2 6 2 2 3 2 2" xfId="30514" xr:uid="{00000000-0005-0000-0000-0000174F0000}"/>
    <cellStyle name="Normal 7 2 2 2 6 2 2 3 2 3" xfId="47860" xr:uid="{00000000-0005-0000-0000-0000184F0000}"/>
    <cellStyle name="Normal 7 2 2 2 6 2 2 3 3" xfId="21841" xr:uid="{00000000-0005-0000-0000-0000194F0000}"/>
    <cellStyle name="Normal 7 2 2 2 6 2 2 3 4" xfId="39187" xr:uid="{00000000-0005-0000-0000-00001A4F0000}"/>
    <cellStyle name="Normal 7 2 2 2 6 2 2 4" xfId="11348" xr:uid="{00000000-0005-0000-0000-00001B4F0000}"/>
    <cellStyle name="Normal 7 2 2 2 6 2 2 4 2" xfId="28701" xr:uid="{00000000-0005-0000-0000-00001C4F0000}"/>
    <cellStyle name="Normal 7 2 2 2 6 2 2 4 3" xfId="46047" xr:uid="{00000000-0005-0000-0000-00001D4F0000}"/>
    <cellStyle name="Normal 7 2 2 2 6 2 2 5" xfId="20028" xr:uid="{00000000-0005-0000-0000-00001E4F0000}"/>
    <cellStyle name="Normal 7 2 2 2 6 2 2 6" xfId="37374" xr:uid="{00000000-0005-0000-0000-00001F4F0000}"/>
    <cellStyle name="Normal 7 2 2 2 6 2 3" xfId="1597" xr:uid="{00000000-0005-0000-0000-0000204F0000}"/>
    <cellStyle name="Normal 7 2 2 2 6 2 3 2" xfId="7379" xr:uid="{00000000-0005-0000-0000-0000214F0000}"/>
    <cellStyle name="Normal 7 2 2 2 6 2 3 2 2" xfId="16052" xr:uid="{00000000-0005-0000-0000-0000224F0000}"/>
    <cellStyle name="Normal 7 2 2 2 6 2 3 2 2 2" xfId="33405" xr:uid="{00000000-0005-0000-0000-0000234F0000}"/>
    <cellStyle name="Normal 7 2 2 2 6 2 3 2 2 3" xfId="50751" xr:uid="{00000000-0005-0000-0000-0000244F0000}"/>
    <cellStyle name="Normal 7 2 2 2 6 2 3 2 3" xfId="24732" xr:uid="{00000000-0005-0000-0000-0000254F0000}"/>
    <cellStyle name="Normal 7 2 2 2 6 2 3 2 4" xfId="42078" xr:uid="{00000000-0005-0000-0000-0000264F0000}"/>
    <cellStyle name="Normal 7 2 2 2 6 2 3 3" xfId="5223" xr:uid="{00000000-0005-0000-0000-0000274F0000}"/>
    <cellStyle name="Normal 7 2 2 2 6 2 3 3 2" xfId="13896" xr:uid="{00000000-0005-0000-0000-0000284F0000}"/>
    <cellStyle name="Normal 7 2 2 2 6 2 3 3 2 2" xfId="31249" xr:uid="{00000000-0005-0000-0000-0000294F0000}"/>
    <cellStyle name="Normal 7 2 2 2 6 2 3 3 2 3" xfId="48595" xr:uid="{00000000-0005-0000-0000-00002A4F0000}"/>
    <cellStyle name="Normal 7 2 2 2 6 2 3 3 3" xfId="22576" xr:uid="{00000000-0005-0000-0000-00002B4F0000}"/>
    <cellStyle name="Normal 7 2 2 2 6 2 3 3 4" xfId="39922" xr:uid="{00000000-0005-0000-0000-00002C4F0000}"/>
    <cellStyle name="Normal 7 2 2 2 6 2 3 4" xfId="10270" xr:uid="{00000000-0005-0000-0000-00002D4F0000}"/>
    <cellStyle name="Normal 7 2 2 2 6 2 3 4 2" xfId="27623" xr:uid="{00000000-0005-0000-0000-00002E4F0000}"/>
    <cellStyle name="Normal 7 2 2 2 6 2 3 4 3" xfId="44969" xr:uid="{00000000-0005-0000-0000-00002F4F0000}"/>
    <cellStyle name="Normal 7 2 2 2 6 2 3 5" xfId="18950" xr:uid="{00000000-0005-0000-0000-0000304F0000}"/>
    <cellStyle name="Normal 7 2 2 2 6 2 3 6" xfId="36296" xr:uid="{00000000-0005-0000-0000-0000314F0000}"/>
    <cellStyle name="Normal 7 2 2 2 6 2 4" xfId="6644" xr:uid="{00000000-0005-0000-0000-0000324F0000}"/>
    <cellStyle name="Normal 7 2 2 2 6 2 4 2" xfId="15317" xr:uid="{00000000-0005-0000-0000-0000334F0000}"/>
    <cellStyle name="Normal 7 2 2 2 6 2 4 2 2" xfId="32670" xr:uid="{00000000-0005-0000-0000-0000344F0000}"/>
    <cellStyle name="Normal 7 2 2 2 6 2 4 2 3" xfId="50016" xr:uid="{00000000-0005-0000-0000-0000354F0000}"/>
    <cellStyle name="Normal 7 2 2 2 6 2 4 3" xfId="23997" xr:uid="{00000000-0005-0000-0000-0000364F0000}"/>
    <cellStyle name="Normal 7 2 2 2 6 2 4 4" xfId="41343" xr:uid="{00000000-0005-0000-0000-0000374F0000}"/>
    <cellStyle name="Normal 7 2 2 2 6 2 5" xfId="3410" xr:uid="{00000000-0005-0000-0000-0000384F0000}"/>
    <cellStyle name="Normal 7 2 2 2 6 2 5 2" xfId="12083" xr:uid="{00000000-0005-0000-0000-0000394F0000}"/>
    <cellStyle name="Normal 7 2 2 2 6 2 5 2 2" xfId="29436" xr:uid="{00000000-0005-0000-0000-00003A4F0000}"/>
    <cellStyle name="Normal 7 2 2 2 6 2 5 2 3" xfId="46782" xr:uid="{00000000-0005-0000-0000-00003B4F0000}"/>
    <cellStyle name="Normal 7 2 2 2 6 2 5 3" xfId="20763" xr:uid="{00000000-0005-0000-0000-00003C4F0000}"/>
    <cellStyle name="Normal 7 2 2 2 6 2 5 4" xfId="38109" xr:uid="{00000000-0005-0000-0000-00003D4F0000}"/>
    <cellStyle name="Normal 7 2 2 2 6 2 6" xfId="9535" xr:uid="{00000000-0005-0000-0000-00003E4F0000}"/>
    <cellStyle name="Normal 7 2 2 2 6 2 6 2" xfId="26888" xr:uid="{00000000-0005-0000-0000-00003F4F0000}"/>
    <cellStyle name="Normal 7 2 2 2 6 2 6 3" xfId="44234" xr:uid="{00000000-0005-0000-0000-0000404F0000}"/>
    <cellStyle name="Normal 7 2 2 2 6 2 7" xfId="18215" xr:uid="{00000000-0005-0000-0000-0000414F0000}"/>
    <cellStyle name="Normal 7 2 2 2 6 2 8" xfId="35561" xr:uid="{00000000-0005-0000-0000-0000424F0000}"/>
    <cellStyle name="Normal 7 2 2 2 6 3" xfId="617" xr:uid="{00000000-0005-0000-0000-0000434F0000}"/>
    <cellStyle name="Normal 7 2 2 2 6 3 2" xfId="2430" xr:uid="{00000000-0005-0000-0000-0000444F0000}"/>
    <cellStyle name="Normal 7 2 2 2 6 3 2 2" xfId="8212" xr:uid="{00000000-0005-0000-0000-0000454F0000}"/>
    <cellStyle name="Normal 7 2 2 2 6 3 2 2 2" xfId="16885" xr:uid="{00000000-0005-0000-0000-0000464F0000}"/>
    <cellStyle name="Normal 7 2 2 2 6 3 2 2 2 2" xfId="34238" xr:uid="{00000000-0005-0000-0000-0000474F0000}"/>
    <cellStyle name="Normal 7 2 2 2 6 3 2 2 2 3" xfId="51584" xr:uid="{00000000-0005-0000-0000-0000484F0000}"/>
    <cellStyle name="Normal 7 2 2 2 6 3 2 2 3" xfId="25565" xr:uid="{00000000-0005-0000-0000-0000494F0000}"/>
    <cellStyle name="Normal 7 2 2 2 6 3 2 2 4" xfId="42911" xr:uid="{00000000-0005-0000-0000-00004A4F0000}"/>
    <cellStyle name="Normal 7 2 2 2 6 3 2 3" xfId="5713" xr:uid="{00000000-0005-0000-0000-00004B4F0000}"/>
    <cellStyle name="Normal 7 2 2 2 6 3 2 3 2" xfId="14386" xr:uid="{00000000-0005-0000-0000-00004C4F0000}"/>
    <cellStyle name="Normal 7 2 2 2 6 3 2 3 2 2" xfId="31739" xr:uid="{00000000-0005-0000-0000-00004D4F0000}"/>
    <cellStyle name="Normal 7 2 2 2 6 3 2 3 2 3" xfId="49085" xr:uid="{00000000-0005-0000-0000-00004E4F0000}"/>
    <cellStyle name="Normal 7 2 2 2 6 3 2 3 3" xfId="23066" xr:uid="{00000000-0005-0000-0000-00004F4F0000}"/>
    <cellStyle name="Normal 7 2 2 2 6 3 2 3 4" xfId="40412" xr:uid="{00000000-0005-0000-0000-0000504F0000}"/>
    <cellStyle name="Normal 7 2 2 2 6 3 2 4" xfId="11103" xr:uid="{00000000-0005-0000-0000-0000514F0000}"/>
    <cellStyle name="Normal 7 2 2 2 6 3 2 4 2" xfId="28456" xr:uid="{00000000-0005-0000-0000-0000524F0000}"/>
    <cellStyle name="Normal 7 2 2 2 6 3 2 4 3" xfId="45802" xr:uid="{00000000-0005-0000-0000-0000534F0000}"/>
    <cellStyle name="Normal 7 2 2 2 6 3 2 5" xfId="19783" xr:uid="{00000000-0005-0000-0000-0000544F0000}"/>
    <cellStyle name="Normal 7 2 2 2 6 3 2 6" xfId="37129" xr:uid="{00000000-0005-0000-0000-0000554F0000}"/>
    <cellStyle name="Normal 7 2 2 2 6 3 3" xfId="6399" xr:uid="{00000000-0005-0000-0000-0000564F0000}"/>
    <cellStyle name="Normal 7 2 2 2 6 3 3 2" xfId="15072" xr:uid="{00000000-0005-0000-0000-0000574F0000}"/>
    <cellStyle name="Normal 7 2 2 2 6 3 3 2 2" xfId="32425" xr:uid="{00000000-0005-0000-0000-0000584F0000}"/>
    <cellStyle name="Normal 7 2 2 2 6 3 3 2 3" xfId="49771" xr:uid="{00000000-0005-0000-0000-0000594F0000}"/>
    <cellStyle name="Normal 7 2 2 2 6 3 3 3" xfId="23752" xr:uid="{00000000-0005-0000-0000-00005A4F0000}"/>
    <cellStyle name="Normal 7 2 2 2 6 3 3 4" xfId="41098" xr:uid="{00000000-0005-0000-0000-00005B4F0000}"/>
    <cellStyle name="Normal 7 2 2 2 6 3 4" xfId="4243" xr:uid="{00000000-0005-0000-0000-00005C4F0000}"/>
    <cellStyle name="Normal 7 2 2 2 6 3 4 2" xfId="12916" xr:uid="{00000000-0005-0000-0000-00005D4F0000}"/>
    <cellStyle name="Normal 7 2 2 2 6 3 4 2 2" xfId="30269" xr:uid="{00000000-0005-0000-0000-00005E4F0000}"/>
    <cellStyle name="Normal 7 2 2 2 6 3 4 2 3" xfId="47615" xr:uid="{00000000-0005-0000-0000-00005F4F0000}"/>
    <cellStyle name="Normal 7 2 2 2 6 3 4 3" xfId="21596" xr:uid="{00000000-0005-0000-0000-0000604F0000}"/>
    <cellStyle name="Normal 7 2 2 2 6 3 4 4" xfId="38942" xr:uid="{00000000-0005-0000-0000-0000614F0000}"/>
    <cellStyle name="Normal 7 2 2 2 6 3 5" xfId="9290" xr:uid="{00000000-0005-0000-0000-0000624F0000}"/>
    <cellStyle name="Normal 7 2 2 2 6 3 5 2" xfId="26643" xr:uid="{00000000-0005-0000-0000-0000634F0000}"/>
    <cellStyle name="Normal 7 2 2 2 6 3 5 3" xfId="43989" xr:uid="{00000000-0005-0000-0000-0000644F0000}"/>
    <cellStyle name="Normal 7 2 2 2 6 3 6" xfId="17970" xr:uid="{00000000-0005-0000-0000-0000654F0000}"/>
    <cellStyle name="Normal 7 2 2 2 6 3 7" xfId="35316" xr:uid="{00000000-0005-0000-0000-0000664F0000}"/>
    <cellStyle name="Normal 7 2 2 2 6 4" xfId="1940" xr:uid="{00000000-0005-0000-0000-0000674F0000}"/>
    <cellStyle name="Normal 7 2 2 2 6 4 2" xfId="7722" xr:uid="{00000000-0005-0000-0000-0000684F0000}"/>
    <cellStyle name="Normal 7 2 2 2 6 4 2 2" xfId="16395" xr:uid="{00000000-0005-0000-0000-0000694F0000}"/>
    <cellStyle name="Normal 7 2 2 2 6 4 2 2 2" xfId="33748" xr:uid="{00000000-0005-0000-0000-00006A4F0000}"/>
    <cellStyle name="Normal 7 2 2 2 6 4 2 2 3" xfId="51094" xr:uid="{00000000-0005-0000-0000-00006B4F0000}"/>
    <cellStyle name="Normal 7 2 2 2 6 4 2 3" xfId="25075" xr:uid="{00000000-0005-0000-0000-00006C4F0000}"/>
    <cellStyle name="Normal 7 2 2 2 6 4 2 4" xfId="42421" xr:uid="{00000000-0005-0000-0000-00006D4F0000}"/>
    <cellStyle name="Normal 7 2 2 2 6 4 3" xfId="3753" xr:uid="{00000000-0005-0000-0000-00006E4F0000}"/>
    <cellStyle name="Normal 7 2 2 2 6 4 3 2" xfId="12426" xr:uid="{00000000-0005-0000-0000-00006F4F0000}"/>
    <cellStyle name="Normal 7 2 2 2 6 4 3 2 2" xfId="29779" xr:uid="{00000000-0005-0000-0000-0000704F0000}"/>
    <cellStyle name="Normal 7 2 2 2 6 4 3 2 3" xfId="47125" xr:uid="{00000000-0005-0000-0000-0000714F0000}"/>
    <cellStyle name="Normal 7 2 2 2 6 4 3 3" xfId="21106" xr:uid="{00000000-0005-0000-0000-0000724F0000}"/>
    <cellStyle name="Normal 7 2 2 2 6 4 3 4" xfId="38452" xr:uid="{00000000-0005-0000-0000-0000734F0000}"/>
    <cellStyle name="Normal 7 2 2 2 6 4 4" xfId="10613" xr:uid="{00000000-0005-0000-0000-0000744F0000}"/>
    <cellStyle name="Normal 7 2 2 2 6 4 4 2" xfId="27966" xr:uid="{00000000-0005-0000-0000-0000754F0000}"/>
    <cellStyle name="Normal 7 2 2 2 6 4 4 3" xfId="45312" xr:uid="{00000000-0005-0000-0000-0000764F0000}"/>
    <cellStyle name="Normal 7 2 2 2 6 4 5" xfId="19293" xr:uid="{00000000-0005-0000-0000-0000774F0000}"/>
    <cellStyle name="Normal 7 2 2 2 6 4 6" xfId="36639" xr:uid="{00000000-0005-0000-0000-0000784F0000}"/>
    <cellStyle name="Normal 7 2 2 2 6 5" xfId="1352" xr:uid="{00000000-0005-0000-0000-0000794F0000}"/>
    <cellStyle name="Normal 7 2 2 2 6 5 2" xfId="7134" xr:uid="{00000000-0005-0000-0000-00007A4F0000}"/>
    <cellStyle name="Normal 7 2 2 2 6 5 2 2" xfId="15807" xr:uid="{00000000-0005-0000-0000-00007B4F0000}"/>
    <cellStyle name="Normal 7 2 2 2 6 5 2 2 2" xfId="33160" xr:uid="{00000000-0005-0000-0000-00007C4F0000}"/>
    <cellStyle name="Normal 7 2 2 2 6 5 2 2 3" xfId="50506" xr:uid="{00000000-0005-0000-0000-00007D4F0000}"/>
    <cellStyle name="Normal 7 2 2 2 6 5 2 3" xfId="24487" xr:uid="{00000000-0005-0000-0000-00007E4F0000}"/>
    <cellStyle name="Normal 7 2 2 2 6 5 2 4" xfId="41833" xr:uid="{00000000-0005-0000-0000-00007F4F0000}"/>
    <cellStyle name="Normal 7 2 2 2 6 5 3" xfId="4978" xr:uid="{00000000-0005-0000-0000-0000804F0000}"/>
    <cellStyle name="Normal 7 2 2 2 6 5 3 2" xfId="13651" xr:uid="{00000000-0005-0000-0000-0000814F0000}"/>
    <cellStyle name="Normal 7 2 2 2 6 5 3 2 2" xfId="31004" xr:uid="{00000000-0005-0000-0000-0000824F0000}"/>
    <cellStyle name="Normal 7 2 2 2 6 5 3 2 3" xfId="48350" xr:uid="{00000000-0005-0000-0000-0000834F0000}"/>
    <cellStyle name="Normal 7 2 2 2 6 5 3 3" xfId="22331" xr:uid="{00000000-0005-0000-0000-0000844F0000}"/>
    <cellStyle name="Normal 7 2 2 2 6 5 3 4" xfId="39677" xr:uid="{00000000-0005-0000-0000-0000854F0000}"/>
    <cellStyle name="Normal 7 2 2 2 6 5 4" xfId="10025" xr:uid="{00000000-0005-0000-0000-0000864F0000}"/>
    <cellStyle name="Normal 7 2 2 2 6 5 4 2" xfId="27378" xr:uid="{00000000-0005-0000-0000-0000874F0000}"/>
    <cellStyle name="Normal 7 2 2 2 6 5 4 3" xfId="44724" xr:uid="{00000000-0005-0000-0000-0000884F0000}"/>
    <cellStyle name="Normal 7 2 2 2 6 5 5" xfId="18705" xr:uid="{00000000-0005-0000-0000-0000894F0000}"/>
    <cellStyle name="Normal 7 2 2 2 6 5 6" xfId="36051" xr:uid="{00000000-0005-0000-0000-00008A4F0000}"/>
    <cellStyle name="Normal 7 2 2 2 6 6" xfId="5909" xr:uid="{00000000-0005-0000-0000-00008B4F0000}"/>
    <cellStyle name="Normal 7 2 2 2 6 6 2" xfId="14582" xr:uid="{00000000-0005-0000-0000-00008C4F0000}"/>
    <cellStyle name="Normal 7 2 2 2 6 6 2 2" xfId="31935" xr:uid="{00000000-0005-0000-0000-00008D4F0000}"/>
    <cellStyle name="Normal 7 2 2 2 6 6 2 3" xfId="49281" xr:uid="{00000000-0005-0000-0000-00008E4F0000}"/>
    <cellStyle name="Normal 7 2 2 2 6 6 3" xfId="23262" xr:uid="{00000000-0005-0000-0000-00008F4F0000}"/>
    <cellStyle name="Normal 7 2 2 2 6 6 4" xfId="40608" xr:uid="{00000000-0005-0000-0000-0000904F0000}"/>
    <cellStyle name="Normal 7 2 2 2 6 7" xfId="3165" xr:uid="{00000000-0005-0000-0000-0000914F0000}"/>
    <cellStyle name="Normal 7 2 2 2 6 7 2" xfId="11838" xr:uid="{00000000-0005-0000-0000-0000924F0000}"/>
    <cellStyle name="Normal 7 2 2 2 6 7 2 2" xfId="29191" xr:uid="{00000000-0005-0000-0000-0000934F0000}"/>
    <cellStyle name="Normal 7 2 2 2 6 7 2 3" xfId="46537" xr:uid="{00000000-0005-0000-0000-0000944F0000}"/>
    <cellStyle name="Normal 7 2 2 2 6 7 3" xfId="20518" xr:uid="{00000000-0005-0000-0000-0000954F0000}"/>
    <cellStyle name="Normal 7 2 2 2 6 7 4" xfId="37864" xr:uid="{00000000-0005-0000-0000-0000964F0000}"/>
    <cellStyle name="Normal 7 2 2 2 6 8" xfId="8800" xr:uid="{00000000-0005-0000-0000-0000974F0000}"/>
    <cellStyle name="Normal 7 2 2 2 6 8 2" xfId="26153" xr:uid="{00000000-0005-0000-0000-0000984F0000}"/>
    <cellStyle name="Normal 7 2 2 2 6 8 3" xfId="43499" xr:uid="{00000000-0005-0000-0000-0000994F0000}"/>
    <cellStyle name="Normal 7 2 2 2 6 9" xfId="17480" xr:uid="{00000000-0005-0000-0000-00009A4F0000}"/>
    <cellStyle name="Normal 7 2 2 2 7" xfId="764" xr:uid="{00000000-0005-0000-0000-00009B4F0000}"/>
    <cellStyle name="Normal 7 2 2 2 7 2" xfId="2577" xr:uid="{00000000-0005-0000-0000-00009C4F0000}"/>
    <cellStyle name="Normal 7 2 2 2 7 2 2" xfId="8359" xr:uid="{00000000-0005-0000-0000-00009D4F0000}"/>
    <cellStyle name="Normal 7 2 2 2 7 2 2 2" xfId="17032" xr:uid="{00000000-0005-0000-0000-00009E4F0000}"/>
    <cellStyle name="Normal 7 2 2 2 7 2 2 2 2" xfId="34385" xr:uid="{00000000-0005-0000-0000-00009F4F0000}"/>
    <cellStyle name="Normal 7 2 2 2 7 2 2 2 3" xfId="51731" xr:uid="{00000000-0005-0000-0000-0000A04F0000}"/>
    <cellStyle name="Normal 7 2 2 2 7 2 2 3" xfId="25712" xr:uid="{00000000-0005-0000-0000-0000A14F0000}"/>
    <cellStyle name="Normal 7 2 2 2 7 2 2 4" xfId="43058" xr:uid="{00000000-0005-0000-0000-0000A24F0000}"/>
    <cellStyle name="Normal 7 2 2 2 7 2 3" xfId="4390" xr:uid="{00000000-0005-0000-0000-0000A34F0000}"/>
    <cellStyle name="Normal 7 2 2 2 7 2 3 2" xfId="13063" xr:uid="{00000000-0005-0000-0000-0000A44F0000}"/>
    <cellStyle name="Normal 7 2 2 2 7 2 3 2 2" xfId="30416" xr:uid="{00000000-0005-0000-0000-0000A54F0000}"/>
    <cellStyle name="Normal 7 2 2 2 7 2 3 2 3" xfId="47762" xr:uid="{00000000-0005-0000-0000-0000A64F0000}"/>
    <cellStyle name="Normal 7 2 2 2 7 2 3 3" xfId="21743" xr:uid="{00000000-0005-0000-0000-0000A74F0000}"/>
    <cellStyle name="Normal 7 2 2 2 7 2 3 4" xfId="39089" xr:uid="{00000000-0005-0000-0000-0000A84F0000}"/>
    <cellStyle name="Normal 7 2 2 2 7 2 4" xfId="11250" xr:uid="{00000000-0005-0000-0000-0000A94F0000}"/>
    <cellStyle name="Normal 7 2 2 2 7 2 4 2" xfId="28603" xr:uid="{00000000-0005-0000-0000-0000AA4F0000}"/>
    <cellStyle name="Normal 7 2 2 2 7 2 4 3" xfId="45949" xr:uid="{00000000-0005-0000-0000-0000AB4F0000}"/>
    <cellStyle name="Normal 7 2 2 2 7 2 5" xfId="19930" xr:uid="{00000000-0005-0000-0000-0000AC4F0000}"/>
    <cellStyle name="Normal 7 2 2 2 7 2 6" xfId="37276" xr:uid="{00000000-0005-0000-0000-0000AD4F0000}"/>
    <cellStyle name="Normal 7 2 2 2 7 3" xfId="1499" xr:uid="{00000000-0005-0000-0000-0000AE4F0000}"/>
    <cellStyle name="Normal 7 2 2 2 7 3 2" xfId="7281" xr:uid="{00000000-0005-0000-0000-0000AF4F0000}"/>
    <cellStyle name="Normal 7 2 2 2 7 3 2 2" xfId="15954" xr:uid="{00000000-0005-0000-0000-0000B04F0000}"/>
    <cellStyle name="Normal 7 2 2 2 7 3 2 2 2" xfId="33307" xr:uid="{00000000-0005-0000-0000-0000B14F0000}"/>
    <cellStyle name="Normal 7 2 2 2 7 3 2 2 3" xfId="50653" xr:uid="{00000000-0005-0000-0000-0000B24F0000}"/>
    <cellStyle name="Normal 7 2 2 2 7 3 2 3" xfId="24634" xr:uid="{00000000-0005-0000-0000-0000B34F0000}"/>
    <cellStyle name="Normal 7 2 2 2 7 3 2 4" xfId="41980" xr:uid="{00000000-0005-0000-0000-0000B44F0000}"/>
    <cellStyle name="Normal 7 2 2 2 7 3 3" xfId="5125" xr:uid="{00000000-0005-0000-0000-0000B54F0000}"/>
    <cellStyle name="Normal 7 2 2 2 7 3 3 2" xfId="13798" xr:uid="{00000000-0005-0000-0000-0000B64F0000}"/>
    <cellStyle name="Normal 7 2 2 2 7 3 3 2 2" xfId="31151" xr:uid="{00000000-0005-0000-0000-0000B74F0000}"/>
    <cellStyle name="Normal 7 2 2 2 7 3 3 2 3" xfId="48497" xr:uid="{00000000-0005-0000-0000-0000B84F0000}"/>
    <cellStyle name="Normal 7 2 2 2 7 3 3 3" xfId="22478" xr:uid="{00000000-0005-0000-0000-0000B94F0000}"/>
    <cellStyle name="Normal 7 2 2 2 7 3 3 4" xfId="39824" xr:uid="{00000000-0005-0000-0000-0000BA4F0000}"/>
    <cellStyle name="Normal 7 2 2 2 7 3 4" xfId="10172" xr:uid="{00000000-0005-0000-0000-0000BB4F0000}"/>
    <cellStyle name="Normal 7 2 2 2 7 3 4 2" xfId="27525" xr:uid="{00000000-0005-0000-0000-0000BC4F0000}"/>
    <cellStyle name="Normal 7 2 2 2 7 3 4 3" xfId="44871" xr:uid="{00000000-0005-0000-0000-0000BD4F0000}"/>
    <cellStyle name="Normal 7 2 2 2 7 3 5" xfId="18852" xr:uid="{00000000-0005-0000-0000-0000BE4F0000}"/>
    <cellStyle name="Normal 7 2 2 2 7 3 6" xfId="36198" xr:uid="{00000000-0005-0000-0000-0000BF4F0000}"/>
    <cellStyle name="Normal 7 2 2 2 7 4" xfId="6546" xr:uid="{00000000-0005-0000-0000-0000C04F0000}"/>
    <cellStyle name="Normal 7 2 2 2 7 4 2" xfId="15219" xr:uid="{00000000-0005-0000-0000-0000C14F0000}"/>
    <cellStyle name="Normal 7 2 2 2 7 4 2 2" xfId="32572" xr:uid="{00000000-0005-0000-0000-0000C24F0000}"/>
    <cellStyle name="Normal 7 2 2 2 7 4 2 3" xfId="49918" xr:uid="{00000000-0005-0000-0000-0000C34F0000}"/>
    <cellStyle name="Normal 7 2 2 2 7 4 3" xfId="23899" xr:uid="{00000000-0005-0000-0000-0000C44F0000}"/>
    <cellStyle name="Normal 7 2 2 2 7 4 4" xfId="41245" xr:uid="{00000000-0005-0000-0000-0000C54F0000}"/>
    <cellStyle name="Normal 7 2 2 2 7 5" xfId="3312" xr:uid="{00000000-0005-0000-0000-0000C64F0000}"/>
    <cellStyle name="Normal 7 2 2 2 7 5 2" xfId="11985" xr:uid="{00000000-0005-0000-0000-0000C74F0000}"/>
    <cellStyle name="Normal 7 2 2 2 7 5 2 2" xfId="29338" xr:uid="{00000000-0005-0000-0000-0000C84F0000}"/>
    <cellStyle name="Normal 7 2 2 2 7 5 2 3" xfId="46684" xr:uid="{00000000-0005-0000-0000-0000C94F0000}"/>
    <cellStyle name="Normal 7 2 2 2 7 5 3" xfId="20665" xr:uid="{00000000-0005-0000-0000-0000CA4F0000}"/>
    <cellStyle name="Normal 7 2 2 2 7 5 4" xfId="38011" xr:uid="{00000000-0005-0000-0000-0000CB4F0000}"/>
    <cellStyle name="Normal 7 2 2 2 7 6" xfId="9437" xr:uid="{00000000-0005-0000-0000-0000CC4F0000}"/>
    <cellStyle name="Normal 7 2 2 2 7 6 2" xfId="26790" xr:uid="{00000000-0005-0000-0000-0000CD4F0000}"/>
    <cellStyle name="Normal 7 2 2 2 7 6 3" xfId="44136" xr:uid="{00000000-0005-0000-0000-0000CE4F0000}"/>
    <cellStyle name="Normal 7 2 2 2 7 7" xfId="18117" xr:uid="{00000000-0005-0000-0000-0000CF4F0000}"/>
    <cellStyle name="Normal 7 2 2 2 7 8" xfId="35463" xr:uid="{00000000-0005-0000-0000-0000D04F0000}"/>
    <cellStyle name="Normal 7 2 2 2 8" xfId="372" xr:uid="{00000000-0005-0000-0000-0000D14F0000}"/>
    <cellStyle name="Normal 7 2 2 2 8 2" xfId="2185" xr:uid="{00000000-0005-0000-0000-0000D24F0000}"/>
    <cellStyle name="Normal 7 2 2 2 8 2 2" xfId="7967" xr:uid="{00000000-0005-0000-0000-0000D34F0000}"/>
    <cellStyle name="Normal 7 2 2 2 8 2 2 2" xfId="16640" xr:uid="{00000000-0005-0000-0000-0000D44F0000}"/>
    <cellStyle name="Normal 7 2 2 2 8 2 2 2 2" xfId="33993" xr:uid="{00000000-0005-0000-0000-0000D54F0000}"/>
    <cellStyle name="Normal 7 2 2 2 8 2 2 2 3" xfId="51339" xr:uid="{00000000-0005-0000-0000-0000D64F0000}"/>
    <cellStyle name="Normal 7 2 2 2 8 2 2 3" xfId="25320" xr:uid="{00000000-0005-0000-0000-0000D74F0000}"/>
    <cellStyle name="Normal 7 2 2 2 8 2 2 4" xfId="42666" xr:uid="{00000000-0005-0000-0000-0000D84F0000}"/>
    <cellStyle name="Normal 7 2 2 2 8 2 3" xfId="5468" xr:uid="{00000000-0005-0000-0000-0000D94F0000}"/>
    <cellStyle name="Normal 7 2 2 2 8 2 3 2" xfId="14141" xr:uid="{00000000-0005-0000-0000-0000DA4F0000}"/>
    <cellStyle name="Normal 7 2 2 2 8 2 3 2 2" xfId="31494" xr:uid="{00000000-0005-0000-0000-0000DB4F0000}"/>
    <cellStyle name="Normal 7 2 2 2 8 2 3 2 3" xfId="48840" xr:uid="{00000000-0005-0000-0000-0000DC4F0000}"/>
    <cellStyle name="Normal 7 2 2 2 8 2 3 3" xfId="22821" xr:uid="{00000000-0005-0000-0000-0000DD4F0000}"/>
    <cellStyle name="Normal 7 2 2 2 8 2 3 4" xfId="40167" xr:uid="{00000000-0005-0000-0000-0000DE4F0000}"/>
    <cellStyle name="Normal 7 2 2 2 8 2 4" xfId="10858" xr:uid="{00000000-0005-0000-0000-0000DF4F0000}"/>
    <cellStyle name="Normal 7 2 2 2 8 2 4 2" xfId="28211" xr:uid="{00000000-0005-0000-0000-0000E04F0000}"/>
    <cellStyle name="Normal 7 2 2 2 8 2 4 3" xfId="45557" xr:uid="{00000000-0005-0000-0000-0000E14F0000}"/>
    <cellStyle name="Normal 7 2 2 2 8 2 5" xfId="19538" xr:uid="{00000000-0005-0000-0000-0000E24F0000}"/>
    <cellStyle name="Normal 7 2 2 2 8 2 6" xfId="36884" xr:uid="{00000000-0005-0000-0000-0000E34F0000}"/>
    <cellStyle name="Normal 7 2 2 2 8 3" xfId="6154" xr:uid="{00000000-0005-0000-0000-0000E44F0000}"/>
    <cellStyle name="Normal 7 2 2 2 8 3 2" xfId="14827" xr:uid="{00000000-0005-0000-0000-0000E54F0000}"/>
    <cellStyle name="Normal 7 2 2 2 8 3 2 2" xfId="32180" xr:uid="{00000000-0005-0000-0000-0000E64F0000}"/>
    <cellStyle name="Normal 7 2 2 2 8 3 2 3" xfId="49526" xr:uid="{00000000-0005-0000-0000-0000E74F0000}"/>
    <cellStyle name="Normal 7 2 2 2 8 3 3" xfId="23507" xr:uid="{00000000-0005-0000-0000-0000E84F0000}"/>
    <cellStyle name="Normal 7 2 2 2 8 3 4" xfId="40853" xr:uid="{00000000-0005-0000-0000-0000E94F0000}"/>
    <cellStyle name="Normal 7 2 2 2 8 4" xfId="3998" xr:uid="{00000000-0005-0000-0000-0000EA4F0000}"/>
    <cellStyle name="Normal 7 2 2 2 8 4 2" xfId="12671" xr:uid="{00000000-0005-0000-0000-0000EB4F0000}"/>
    <cellStyle name="Normal 7 2 2 2 8 4 2 2" xfId="30024" xr:uid="{00000000-0005-0000-0000-0000EC4F0000}"/>
    <cellStyle name="Normal 7 2 2 2 8 4 2 3" xfId="47370" xr:uid="{00000000-0005-0000-0000-0000ED4F0000}"/>
    <cellStyle name="Normal 7 2 2 2 8 4 3" xfId="21351" xr:uid="{00000000-0005-0000-0000-0000EE4F0000}"/>
    <cellStyle name="Normal 7 2 2 2 8 4 4" xfId="38697" xr:uid="{00000000-0005-0000-0000-0000EF4F0000}"/>
    <cellStyle name="Normal 7 2 2 2 8 5" xfId="9045" xr:uid="{00000000-0005-0000-0000-0000F04F0000}"/>
    <cellStyle name="Normal 7 2 2 2 8 5 2" xfId="26398" xr:uid="{00000000-0005-0000-0000-0000F14F0000}"/>
    <cellStyle name="Normal 7 2 2 2 8 5 3" xfId="43744" xr:uid="{00000000-0005-0000-0000-0000F24F0000}"/>
    <cellStyle name="Normal 7 2 2 2 8 6" xfId="17725" xr:uid="{00000000-0005-0000-0000-0000F34F0000}"/>
    <cellStyle name="Normal 7 2 2 2 8 7" xfId="35071" xr:uid="{00000000-0005-0000-0000-0000F44F0000}"/>
    <cellStyle name="Normal 7 2 2 2 9" xfId="1842" xr:uid="{00000000-0005-0000-0000-0000F54F0000}"/>
    <cellStyle name="Normal 7 2 2 2 9 2" xfId="7624" xr:uid="{00000000-0005-0000-0000-0000F64F0000}"/>
    <cellStyle name="Normal 7 2 2 2 9 2 2" xfId="16297" xr:uid="{00000000-0005-0000-0000-0000F74F0000}"/>
    <cellStyle name="Normal 7 2 2 2 9 2 2 2" xfId="33650" xr:uid="{00000000-0005-0000-0000-0000F84F0000}"/>
    <cellStyle name="Normal 7 2 2 2 9 2 2 3" xfId="50996" xr:uid="{00000000-0005-0000-0000-0000F94F0000}"/>
    <cellStyle name="Normal 7 2 2 2 9 2 3" xfId="24977" xr:uid="{00000000-0005-0000-0000-0000FA4F0000}"/>
    <cellStyle name="Normal 7 2 2 2 9 2 4" xfId="42323" xr:uid="{00000000-0005-0000-0000-0000FB4F0000}"/>
    <cellStyle name="Normal 7 2 2 2 9 3" xfId="3655" xr:uid="{00000000-0005-0000-0000-0000FC4F0000}"/>
    <cellStyle name="Normal 7 2 2 2 9 3 2" xfId="12328" xr:uid="{00000000-0005-0000-0000-0000FD4F0000}"/>
    <cellStyle name="Normal 7 2 2 2 9 3 2 2" xfId="29681" xr:uid="{00000000-0005-0000-0000-0000FE4F0000}"/>
    <cellStyle name="Normal 7 2 2 2 9 3 2 3" xfId="47027" xr:uid="{00000000-0005-0000-0000-0000FF4F0000}"/>
    <cellStyle name="Normal 7 2 2 2 9 3 3" xfId="21008" xr:uid="{00000000-0005-0000-0000-000000500000}"/>
    <cellStyle name="Normal 7 2 2 2 9 3 4" xfId="38354" xr:uid="{00000000-0005-0000-0000-000001500000}"/>
    <cellStyle name="Normal 7 2 2 2 9 4" xfId="10515" xr:uid="{00000000-0005-0000-0000-000002500000}"/>
    <cellStyle name="Normal 7 2 2 2 9 4 2" xfId="27868" xr:uid="{00000000-0005-0000-0000-000003500000}"/>
    <cellStyle name="Normal 7 2 2 2 9 4 3" xfId="45214" xr:uid="{00000000-0005-0000-0000-000004500000}"/>
    <cellStyle name="Normal 7 2 2 2 9 5" xfId="19195" xr:uid="{00000000-0005-0000-0000-000005500000}"/>
    <cellStyle name="Normal 7 2 2 2 9 6" xfId="36541" xr:uid="{00000000-0005-0000-0000-000006500000}"/>
    <cellStyle name="Normal 7 2 2 3" xfId="44" xr:uid="{00000000-0005-0000-0000-000007500000}"/>
    <cellStyle name="Normal 7 2 2 3 10" xfId="5826" xr:uid="{00000000-0005-0000-0000-000008500000}"/>
    <cellStyle name="Normal 7 2 2 3 10 2" xfId="14499" xr:uid="{00000000-0005-0000-0000-000009500000}"/>
    <cellStyle name="Normal 7 2 2 3 10 2 2" xfId="31852" xr:uid="{00000000-0005-0000-0000-00000A500000}"/>
    <cellStyle name="Normal 7 2 2 3 10 2 3" xfId="49198" xr:uid="{00000000-0005-0000-0000-00000B500000}"/>
    <cellStyle name="Normal 7 2 2 3 10 3" xfId="23179" xr:uid="{00000000-0005-0000-0000-00000C500000}"/>
    <cellStyle name="Normal 7 2 2 3 10 4" xfId="40525" xr:uid="{00000000-0005-0000-0000-00000D500000}"/>
    <cellStyle name="Normal 7 2 2 3 11" xfId="2935" xr:uid="{00000000-0005-0000-0000-00000E500000}"/>
    <cellStyle name="Normal 7 2 2 3 11 2" xfId="11608" xr:uid="{00000000-0005-0000-0000-00000F500000}"/>
    <cellStyle name="Normal 7 2 2 3 11 2 2" xfId="28961" xr:uid="{00000000-0005-0000-0000-000010500000}"/>
    <cellStyle name="Normal 7 2 2 3 11 2 3" xfId="46307" xr:uid="{00000000-0005-0000-0000-000011500000}"/>
    <cellStyle name="Normal 7 2 2 3 11 3" xfId="20288" xr:uid="{00000000-0005-0000-0000-000012500000}"/>
    <cellStyle name="Normal 7 2 2 3 11 4" xfId="37634" xr:uid="{00000000-0005-0000-0000-000013500000}"/>
    <cellStyle name="Normal 7 2 2 3 12" xfId="8717" xr:uid="{00000000-0005-0000-0000-000014500000}"/>
    <cellStyle name="Normal 7 2 2 3 12 2" xfId="26070" xr:uid="{00000000-0005-0000-0000-000015500000}"/>
    <cellStyle name="Normal 7 2 2 3 12 3" xfId="43416" xr:uid="{00000000-0005-0000-0000-000016500000}"/>
    <cellStyle name="Normal 7 2 2 3 13" xfId="17397" xr:uid="{00000000-0005-0000-0000-000017500000}"/>
    <cellStyle name="Normal 7 2 2 3 14" xfId="34743" xr:uid="{00000000-0005-0000-0000-000018500000}"/>
    <cellStyle name="Normal 7 2 2 3 2" xfId="93" xr:uid="{00000000-0005-0000-0000-000019500000}"/>
    <cellStyle name="Normal 7 2 2 3 2 10" xfId="8766" xr:uid="{00000000-0005-0000-0000-00001A500000}"/>
    <cellStyle name="Normal 7 2 2 3 2 10 2" xfId="26119" xr:uid="{00000000-0005-0000-0000-00001B500000}"/>
    <cellStyle name="Normal 7 2 2 3 2 10 3" xfId="43465" xr:uid="{00000000-0005-0000-0000-00001C500000}"/>
    <cellStyle name="Normal 7 2 2 3 2 11" xfId="17446" xr:uid="{00000000-0005-0000-0000-00001D500000}"/>
    <cellStyle name="Normal 7 2 2 3 2 12" xfId="34792" xr:uid="{00000000-0005-0000-0000-00001E500000}"/>
    <cellStyle name="Normal 7 2 2 3 2 2" xfId="338" xr:uid="{00000000-0005-0000-0000-00001F500000}"/>
    <cellStyle name="Normal 7 2 2 3 2 2 10" xfId="35037" xr:uid="{00000000-0005-0000-0000-000020500000}"/>
    <cellStyle name="Normal 7 2 2 3 2 2 2" xfId="1073" xr:uid="{00000000-0005-0000-0000-000021500000}"/>
    <cellStyle name="Normal 7 2 2 3 2 2 2 2" xfId="2886" xr:uid="{00000000-0005-0000-0000-000022500000}"/>
    <cellStyle name="Normal 7 2 2 3 2 2 2 2 2" xfId="8668" xr:uid="{00000000-0005-0000-0000-000023500000}"/>
    <cellStyle name="Normal 7 2 2 3 2 2 2 2 2 2" xfId="17341" xr:uid="{00000000-0005-0000-0000-000024500000}"/>
    <cellStyle name="Normal 7 2 2 3 2 2 2 2 2 2 2" xfId="34694" xr:uid="{00000000-0005-0000-0000-000025500000}"/>
    <cellStyle name="Normal 7 2 2 3 2 2 2 2 2 2 3" xfId="52040" xr:uid="{00000000-0005-0000-0000-000026500000}"/>
    <cellStyle name="Normal 7 2 2 3 2 2 2 2 2 3" xfId="26021" xr:uid="{00000000-0005-0000-0000-000027500000}"/>
    <cellStyle name="Normal 7 2 2 3 2 2 2 2 2 4" xfId="43367" xr:uid="{00000000-0005-0000-0000-000028500000}"/>
    <cellStyle name="Normal 7 2 2 3 2 2 2 2 3" xfId="4699" xr:uid="{00000000-0005-0000-0000-000029500000}"/>
    <cellStyle name="Normal 7 2 2 3 2 2 2 2 3 2" xfId="13372" xr:uid="{00000000-0005-0000-0000-00002A500000}"/>
    <cellStyle name="Normal 7 2 2 3 2 2 2 2 3 2 2" xfId="30725" xr:uid="{00000000-0005-0000-0000-00002B500000}"/>
    <cellStyle name="Normal 7 2 2 3 2 2 2 2 3 2 3" xfId="48071" xr:uid="{00000000-0005-0000-0000-00002C500000}"/>
    <cellStyle name="Normal 7 2 2 3 2 2 2 2 3 3" xfId="22052" xr:uid="{00000000-0005-0000-0000-00002D500000}"/>
    <cellStyle name="Normal 7 2 2 3 2 2 2 2 3 4" xfId="39398" xr:uid="{00000000-0005-0000-0000-00002E500000}"/>
    <cellStyle name="Normal 7 2 2 3 2 2 2 2 4" xfId="11559" xr:uid="{00000000-0005-0000-0000-00002F500000}"/>
    <cellStyle name="Normal 7 2 2 3 2 2 2 2 4 2" xfId="28912" xr:uid="{00000000-0005-0000-0000-000030500000}"/>
    <cellStyle name="Normal 7 2 2 3 2 2 2 2 4 3" xfId="46258" xr:uid="{00000000-0005-0000-0000-000031500000}"/>
    <cellStyle name="Normal 7 2 2 3 2 2 2 2 5" xfId="20239" xr:uid="{00000000-0005-0000-0000-000032500000}"/>
    <cellStyle name="Normal 7 2 2 3 2 2 2 2 6" xfId="37585" xr:uid="{00000000-0005-0000-0000-000033500000}"/>
    <cellStyle name="Normal 7 2 2 3 2 2 2 3" xfId="1808" xr:uid="{00000000-0005-0000-0000-000034500000}"/>
    <cellStyle name="Normal 7 2 2 3 2 2 2 3 2" xfId="7590" xr:uid="{00000000-0005-0000-0000-000035500000}"/>
    <cellStyle name="Normal 7 2 2 3 2 2 2 3 2 2" xfId="16263" xr:uid="{00000000-0005-0000-0000-000036500000}"/>
    <cellStyle name="Normal 7 2 2 3 2 2 2 3 2 2 2" xfId="33616" xr:uid="{00000000-0005-0000-0000-000037500000}"/>
    <cellStyle name="Normal 7 2 2 3 2 2 2 3 2 2 3" xfId="50962" xr:uid="{00000000-0005-0000-0000-000038500000}"/>
    <cellStyle name="Normal 7 2 2 3 2 2 2 3 2 3" xfId="24943" xr:uid="{00000000-0005-0000-0000-000039500000}"/>
    <cellStyle name="Normal 7 2 2 3 2 2 2 3 2 4" xfId="42289" xr:uid="{00000000-0005-0000-0000-00003A500000}"/>
    <cellStyle name="Normal 7 2 2 3 2 2 2 3 3" xfId="5434" xr:uid="{00000000-0005-0000-0000-00003B500000}"/>
    <cellStyle name="Normal 7 2 2 3 2 2 2 3 3 2" xfId="14107" xr:uid="{00000000-0005-0000-0000-00003C500000}"/>
    <cellStyle name="Normal 7 2 2 3 2 2 2 3 3 2 2" xfId="31460" xr:uid="{00000000-0005-0000-0000-00003D500000}"/>
    <cellStyle name="Normal 7 2 2 3 2 2 2 3 3 2 3" xfId="48806" xr:uid="{00000000-0005-0000-0000-00003E500000}"/>
    <cellStyle name="Normal 7 2 2 3 2 2 2 3 3 3" xfId="22787" xr:uid="{00000000-0005-0000-0000-00003F500000}"/>
    <cellStyle name="Normal 7 2 2 3 2 2 2 3 3 4" xfId="40133" xr:uid="{00000000-0005-0000-0000-000040500000}"/>
    <cellStyle name="Normal 7 2 2 3 2 2 2 3 4" xfId="10481" xr:uid="{00000000-0005-0000-0000-000041500000}"/>
    <cellStyle name="Normal 7 2 2 3 2 2 2 3 4 2" xfId="27834" xr:uid="{00000000-0005-0000-0000-000042500000}"/>
    <cellStyle name="Normal 7 2 2 3 2 2 2 3 4 3" xfId="45180" xr:uid="{00000000-0005-0000-0000-000043500000}"/>
    <cellStyle name="Normal 7 2 2 3 2 2 2 3 5" xfId="19161" xr:uid="{00000000-0005-0000-0000-000044500000}"/>
    <cellStyle name="Normal 7 2 2 3 2 2 2 3 6" xfId="36507" xr:uid="{00000000-0005-0000-0000-000045500000}"/>
    <cellStyle name="Normal 7 2 2 3 2 2 2 4" xfId="6855" xr:uid="{00000000-0005-0000-0000-000046500000}"/>
    <cellStyle name="Normal 7 2 2 3 2 2 2 4 2" xfId="15528" xr:uid="{00000000-0005-0000-0000-000047500000}"/>
    <cellStyle name="Normal 7 2 2 3 2 2 2 4 2 2" xfId="32881" xr:uid="{00000000-0005-0000-0000-000048500000}"/>
    <cellStyle name="Normal 7 2 2 3 2 2 2 4 2 3" xfId="50227" xr:uid="{00000000-0005-0000-0000-000049500000}"/>
    <cellStyle name="Normal 7 2 2 3 2 2 2 4 3" xfId="24208" xr:uid="{00000000-0005-0000-0000-00004A500000}"/>
    <cellStyle name="Normal 7 2 2 3 2 2 2 4 4" xfId="41554" xr:uid="{00000000-0005-0000-0000-00004B500000}"/>
    <cellStyle name="Normal 7 2 2 3 2 2 2 5" xfId="3621" xr:uid="{00000000-0005-0000-0000-00004C500000}"/>
    <cellStyle name="Normal 7 2 2 3 2 2 2 5 2" xfId="12294" xr:uid="{00000000-0005-0000-0000-00004D500000}"/>
    <cellStyle name="Normal 7 2 2 3 2 2 2 5 2 2" xfId="29647" xr:uid="{00000000-0005-0000-0000-00004E500000}"/>
    <cellStyle name="Normal 7 2 2 3 2 2 2 5 2 3" xfId="46993" xr:uid="{00000000-0005-0000-0000-00004F500000}"/>
    <cellStyle name="Normal 7 2 2 3 2 2 2 5 3" xfId="20974" xr:uid="{00000000-0005-0000-0000-000050500000}"/>
    <cellStyle name="Normal 7 2 2 3 2 2 2 5 4" xfId="38320" xr:uid="{00000000-0005-0000-0000-000051500000}"/>
    <cellStyle name="Normal 7 2 2 3 2 2 2 6" xfId="9746" xr:uid="{00000000-0005-0000-0000-000052500000}"/>
    <cellStyle name="Normal 7 2 2 3 2 2 2 6 2" xfId="27099" xr:uid="{00000000-0005-0000-0000-000053500000}"/>
    <cellStyle name="Normal 7 2 2 3 2 2 2 6 3" xfId="44445" xr:uid="{00000000-0005-0000-0000-000054500000}"/>
    <cellStyle name="Normal 7 2 2 3 2 2 2 7" xfId="18426" xr:uid="{00000000-0005-0000-0000-000055500000}"/>
    <cellStyle name="Normal 7 2 2 3 2 2 2 8" xfId="35772" xr:uid="{00000000-0005-0000-0000-000056500000}"/>
    <cellStyle name="Normal 7 2 2 3 2 2 3" xfId="583" xr:uid="{00000000-0005-0000-0000-000057500000}"/>
    <cellStyle name="Normal 7 2 2 3 2 2 3 2" xfId="2396" xr:uid="{00000000-0005-0000-0000-000058500000}"/>
    <cellStyle name="Normal 7 2 2 3 2 2 3 2 2" xfId="8178" xr:uid="{00000000-0005-0000-0000-000059500000}"/>
    <cellStyle name="Normal 7 2 2 3 2 2 3 2 2 2" xfId="16851" xr:uid="{00000000-0005-0000-0000-00005A500000}"/>
    <cellStyle name="Normal 7 2 2 3 2 2 3 2 2 2 2" xfId="34204" xr:uid="{00000000-0005-0000-0000-00005B500000}"/>
    <cellStyle name="Normal 7 2 2 3 2 2 3 2 2 2 3" xfId="51550" xr:uid="{00000000-0005-0000-0000-00005C500000}"/>
    <cellStyle name="Normal 7 2 2 3 2 2 3 2 2 3" xfId="25531" xr:uid="{00000000-0005-0000-0000-00005D500000}"/>
    <cellStyle name="Normal 7 2 2 3 2 2 3 2 2 4" xfId="42877" xr:uid="{00000000-0005-0000-0000-00005E500000}"/>
    <cellStyle name="Normal 7 2 2 3 2 2 3 2 3" xfId="5679" xr:uid="{00000000-0005-0000-0000-00005F500000}"/>
    <cellStyle name="Normal 7 2 2 3 2 2 3 2 3 2" xfId="14352" xr:uid="{00000000-0005-0000-0000-000060500000}"/>
    <cellStyle name="Normal 7 2 2 3 2 2 3 2 3 2 2" xfId="31705" xr:uid="{00000000-0005-0000-0000-000061500000}"/>
    <cellStyle name="Normal 7 2 2 3 2 2 3 2 3 2 3" xfId="49051" xr:uid="{00000000-0005-0000-0000-000062500000}"/>
    <cellStyle name="Normal 7 2 2 3 2 2 3 2 3 3" xfId="23032" xr:uid="{00000000-0005-0000-0000-000063500000}"/>
    <cellStyle name="Normal 7 2 2 3 2 2 3 2 3 4" xfId="40378" xr:uid="{00000000-0005-0000-0000-000064500000}"/>
    <cellStyle name="Normal 7 2 2 3 2 2 3 2 4" xfId="11069" xr:uid="{00000000-0005-0000-0000-000065500000}"/>
    <cellStyle name="Normal 7 2 2 3 2 2 3 2 4 2" xfId="28422" xr:uid="{00000000-0005-0000-0000-000066500000}"/>
    <cellStyle name="Normal 7 2 2 3 2 2 3 2 4 3" xfId="45768" xr:uid="{00000000-0005-0000-0000-000067500000}"/>
    <cellStyle name="Normal 7 2 2 3 2 2 3 2 5" xfId="19749" xr:uid="{00000000-0005-0000-0000-000068500000}"/>
    <cellStyle name="Normal 7 2 2 3 2 2 3 2 6" xfId="37095" xr:uid="{00000000-0005-0000-0000-000069500000}"/>
    <cellStyle name="Normal 7 2 2 3 2 2 3 3" xfId="6365" xr:uid="{00000000-0005-0000-0000-00006A500000}"/>
    <cellStyle name="Normal 7 2 2 3 2 2 3 3 2" xfId="15038" xr:uid="{00000000-0005-0000-0000-00006B500000}"/>
    <cellStyle name="Normal 7 2 2 3 2 2 3 3 2 2" xfId="32391" xr:uid="{00000000-0005-0000-0000-00006C500000}"/>
    <cellStyle name="Normal 7 2 2 3 2 2 3 3 2 3" xfId="49737" xr:uid="{00000000-0005-0000-0000-00006D500000}"/>
    <cellStyle name="Normal 7 2 2 3 2 2 3 3 3" xfId="23718" xr:uid="{00000000-0005-0000-0000-00006E500000}"/>
    <cellStyle name="Normal 7 2 2 3 2 2 3 3 4" xfId="41064" xr:uid="{00000000-0005-0000-0000-00006F500000}"/>
    <cellStyle name="Normal 7 2 2 3 2 2 3 4" xfId="4209" xr:uid="{00000000-0005-0000-0000-000070500000}"/>
    <cellStyle name="Normal 7 2 2 3 2 2 3 4 2" xfId="12882" xr:uid="{00000000-0005-0000-0000-000071500000}"/>
    <cellStyle name="Normal 7 2 2 3 2 2 3 4 2 2" xfId="30235" xr:uid="{00000000-0005-0000-0000-000072500000}"/>
    <cellStyle name="Normal 7 2 2 3 2 2 3 4 2 3" xfId="47581" xr:uid="{00000000-0005-0000-0000-000073500000}"/>
    <cellStyle name="Normal 7 2 2 3 2 2 3 4 3" xfId="21562" xr:uid="{00000000-0005-0000-0000-000074500000}"/>
    <cellStyle name="Normal 7 2 2 3 2 2 3 4 4" xfId="38908" xr:uid="{00000000-0005-0000-0000-000075500000}"/>
    <cellStyle name="Normal 7 2 2 3 2 2 3 5" xfId="9256" xr:uid="{00000000-0005-0000-0000-000076500000}"/>
    <cellStyle name="Normal 7 2 2 3 2 2 3 5 2" xfId="26609" xr:uid="{00000000-0005-0000-0000-000077500000}"/>
    <cellStyle name="Normal 7 2 2 3 2 2 3 5 3" xfId="43955" xr:uid="{00000000-0005-0000-0000-000078500000}"/>
    <cellStyle name="Normal 7 2 2 3 2 2 3 6" xfId="17936" xr:uid="{00000000-0005-0000-0000-000079500000}"/>
    <cellStyle name="Normal 7 2 2 3 2 2 3 7" xfId="35282" xr:uid="{00000000-0005-0000-0000-00007A500000}"/>
    <cellStyle name="Normal 7 2 2 3 2 2 4" xfId="2151" xr:uid="{00000000-0005-0000-0000-00007B500000}"/>
    <cellStyle name="Normal 7 2 2 3 2 2 4 2" xfId="7933" xr:uid="{00000000-0005-0000-0000-00007C500000}"/>
    <cellStyle name="Normal 7 2 2 3 2 2 4 2 2" xfId="16606" xr:uid="{00000000-0005-0000-0000-00007D500000}"/>
    <cellStyle name="Normal 7 2 2 3 2 2 4 2 2 2" xfId="33959" xr:uid="{00000000-0005-0000-0000-00007E500000}"/>
    <cellStyle name="Normal 7 2 2 3 2 2 4 2 2 3" xfId="51305" xr:uid="{00000000-0005-0000-0000-00007F500000}"/>
    <cellStyle name="Normal 7 2 2 3 2 2 4 2 3" xfId="25286" xr:uid="{00000000-0005-0000-0000-000080500000}"/>
    <cellStyle name="Normal 7 2 2 3 2 2 4 2 4" xfId="42632" xr:uid="{00000000-0005-0000-0000-000081500000}"/>
    <cellStyle name="Normal 7 2 2 3 2 2 4 3" xfId="3964" xr:uid="{00000000-0005-0000-0000-000082500000}"/>
    <cellStyle name="Normal 7 2 2 3 2 2 4 3 2" xfId="12637" xr:uid="{00000000-0005-0000-0000-000083500000}"/>
    <cellStyle name="Normal 7 2 2 3 2 2 4 3 2 2" xfId="29990" xr:uid="{00000000-0005-0000-0000-000084500000}"/>
    <cellStyle name="Normal 7 2 2 3 2 2 4 3 2 3" xfId="47336" xr:uid="{00000000-0005-0000-0000-000085500000}"/>
    <cellStyle name="Normal 7 2 2 3 2 2 4 3 3" xfId="21317" xr:uid="{00000000-0005-0000-0000-000086500000}"/>
    <cellStyle name="Normal 7 2 2 3 2 2 4 3 4" xfId="38663" xr:uid="{00000000-0005-0000-0000-000087500000}"/>
    <cellStyle name="Normal 7 2 2 3 2 2 4 4" xfId="10824" xr:uid="{00000000-0005-0000-0000-000088500000}"/>
    <cellStyle name="Normal 7 2 2 3 2 2 4 4 2" xfId="28177" xr:uid="{00000000-0005-0000-0000-000089500000}"/>
    <cellStyle name="Normal 7 2 2 3 2 2 4 4 3" xfId="45523" xr:uid="{00000000-0005-0000-0000-00008A500000}"/>
    <cellStyle name="Normal 7 2 2 3 2 2 4 5" xfId="19504" xr:uid="{00000000-0005-0000-0000-00008B500000}"/>
    <cellStyle name="Normal 7 2 2 3 2 2 4 6" xfId="36850" xr:uid="{00000000-0005-0000-0000-00008C500000}"/>
    <cellStyle name="Normal 7 2 2 3 2 2 5" xfId="1318" xr:uid="{00000000-0005-0000-0000-00008D500000}"/>
    <cellStyle name="Normal 7 2 2 3 2 2 5 2" xfId="7100" xr:uid="{00000000-0005-0000-0000-00008E500000}"/>
    <cellStyle name="Normal 7 2 2 3 2 2 5 2 2" xfId="15773" xr:uid="{00000000-0005-0000-0000-00008F500000}"/>
    <cellStyle name="Normal 7 2 2 3 2 2 5 2 2 2" xfId="33126" xr:uid="{00000000-0005-0000-0000-000090500000}"/>
    <cellStyle name="Normal 7 2 2 3 2 2 5 2 2 3" xfId="50472" xr:uid="{00000000-0005-0000-0000-000091500000}"/>
    <cellStyle name="Normal 7 2 2 3 2 2 5 2 3" xfId="24453" xr:uid="{00000000-0005-0000-0000-000092500000}"/>
    <cellStyle name="Normal 7 2 2 3 2 2 5 2 4" xfId="41799" xr:uid="{00000000-0005-0000-0000-000093500000}"/>
    <cellStyle name="Normal 7 2 2 3 2 2 5 3" xfId="4944" xr:uid="{00000000-0005-0000-0000-000094500000}"/>
    <cellStyle name="Normal 7 2 2 3 2 2 5 3 2" xfId="13617" xr:uid="{00000000-0005-0000-0000-000095500000}"/>
    <cellStyle name="Normal 7 2 2 3 2 2 5 3 2 2" xfId="30970" xr:uid="{00000000-0005-0000-0000-000096500000}"/>
    <cellStyle name="Normal 7 2 2 3 2 2 5 3 2 3" xfId="48316" xr:uid="{00000000-0005-0000-0000-000097500000}"/>
    <cellStyle name="Normal 7 2 2 3 2 2 5 3 3" xfId="22297" xr:uid="{00000000-0005-0000-0000-000098500000}"/>
    <cellStyle name="Normal 7 2 2 3 2 2 5 3 4" xfId="39643" xr:uid="{00000000-0005-0000-0000-000099500000}"/>
    <cellStyle name="Normal 7 2 2 3 2 2 5 4" xfId="9991" xr:uid="{00000000-0005-0000-0000-00009A500000}"/>
    <cellStyle name="Normal 7 2 2 3 2 2 5 4 2" xfId="27344" xr:uid="{00000000-0005-0000-0000-00009B500000}"/>
    <cellStyle name="Normal 7 2 2 3 2 2 5 4 3" xfId="44690" xr:uid="{00000000-0005-0000-0000-00009C500000}"/>
    <cellStyle name="Normal 7 2 2 3 2 2 5 5" xfId="18671" xr:uid="{00000000-0005-0000-0000-00009D500000}"/>
    <cellStyle name="Normal 7 2 2 3 2 2 5 6" xfId="36017" xr:uid="{00000000-0005-0000-0000-00009E500000}"/>
    <cellStyle name="Normal 7 2 2 3 2 2 6" xfId="6120" xr:uid="{00000000-0005-0000-0000-00009F500000}"/>
    <cellStyle name="Normal 7 2 2 3 2 2 6 2" xfId="14793" xr:uid="{00000000-0005-0000-0000-0000A0500000}"/>
    <cellStyle name="Normal 7 2 2 3 2 2 6 2 2" xfId="32146" xr:uid="{00000000-0005-0000-0000-0000A1500000}"/>
    <cellStyle name="Normal 7 2 2 3 2 2 6 2 3" xfId="49492" xr:uid="{00000000-0005-0000-0000-0000A2500000}"/>
    <cellStyle name="Normal 7 2 2 3 2 2 6 3" xfId="23473" xr:uid="{00000000-0005-0000-0000-0000A3500000}"/>
    <cellStyle name="Normal 7 2 2 3 2 2 6 4" xfId="40819" xr:uid="{00000000-0005-0000-0000-0000A4500000}"/>
    <cellStyle name="Normal 7 2 2 3 2 2 7" xfId="3131" xr:uid="{00000000-0005-0000-0000-0000A5500000}"/>
    <cellStyle name="Normal 7 2 2 3 2 2 7 2" xfId="11804" xr:uid="{00000000-0005-0000-0000-0000A6500000}"/>
    <cellStyle name="Normal 7 2 2 3 2 2 7 2 2" xfId="29157" xr:uid="{00000000-0005-0000-0000-0000A7500000}"/>
    <cellStyle name="Normal 7 2 2 3 2 2 7 2 3" xfId="46503" xr:uid="{00000000-0005-0000-0000-0000A8500000}"/>
    <cellStyle name="Normal 7 2 2 3 2 2 7 3" xfId="20484" xr:uid="{00000000-0005-0000-0000-0000A9500000}"/>
    <cellStyle name="Normal 7 2 2 3 2 2 7 4" xfId="37830" xr:uid="{00000000-0005-0000-0000-0000AA500000}"/>
    <cellStyle name="Normal 7 2 2 3 2 2 8" xfId="9011" xr:uid="{00000000-0005-0000-0000-0000AB500000}"/>
    <cellStyle name="Normal 7 2 2 3 2 2 8 2" xfId="26364" xr:uid="{00000000-0005-0000-0000-0000AC500000}"/>
    <cellStyle name="Normal 7 2 2 3 2 2 8 3" xfId="43710" xr:uid="{00000000-0005-0000-0000-0000AD500000}"/>
    <cellStyle name="Normal 7 2 2 3 2 2 9" xfId="17691" xr:uid="{00000000-0005-0000-0000-0000AE500000}"/>
    <cellStyle name="Normal 7 2 2 3 2 3" xfId="240" xr:uid="{00000000-0005-0000-0000-0000AF500000}"/>
    <cellStyle name="Normal 7 2 2 3 2 3 10" xfId="34939" xr:uid="{00000000-0005-0000-0000-0000B0500000}"/>
    <cellStyle name="Normal 7 2 2 3 2 3 2" xfId="975" xr:uid="{00000000-0005-0000-0000-0000B1500000}"/>
    <cellStyle name="Normal 7 2 2 3 2 3 2 2" xfId="2788" xr:uid="{00000000-0005-0000-0000-0000B2500000}"/>
    <cellStyle name="Normal 7 2 2 3 2 3 2 2 2" xfId="8570" xr:uid="{00000000-0005-0000-0000-0000B3500000}"/>
    <cellStyle name="Normal 7 2 2 3 2 3 2 2 2 2" xfId="17243" xr:uid="{00000000-0005-0000-0000-0000B4500000}"/>
    <cellStyle name="Normal 7 2 2 3 2 3 2 2 2 2 2" xfId="34596" xr:uid="{00000000-0005-0000-0000-0000B5500000}"/>
    <cellStyle name="Normal 7 2 2 3 2 3 2 2 2 2 3" xfId="51942" xr:uid="{00000000-0005-0000-0000-0000B6500000}"/>
    <cellStyle name="Normal 7 2 2 3 2 3 2 2 2 3" xfId="25923" xr:uid="{00000000-0005-0000-0000-0000B7500000}"/>
    <cellStyle name="Normal 7 2 2 3 2 3 2 2 2 4" xfId="43269" xr:uid="{00000000-0005-0000-0000-0000B8500000}"/>
    <cellStyle name="Normal 7 2 2 3 2 3 2 2 3" xfId="4601" xr:uid="{00000000-0005-0000-0000-0000B9500000}"/>
    <cellStyle name="Normal 7 2 2 3 2 3 2 2 3 2" xfId="13274" xr:uid="{00000000-0005-0000-0000-0000BA500000}"/>
    <cellStyle name="Normal 7 2 2 3 2 3 2 2 3 2 2" xfId="30627" xr:uid="{00000000-0005-0000-0000-0000BB500000}"/>
    <cellStyle name="Normal 7 2 2 3 2 3 2 2 3 2 3" xfId="47973" xr:uid="{00000000-0005-0000-0000-0000BC500000}"/>
    <cellStyle name="Normal 7 2 2 3 2 3 2 2 3 3" xfId="21954" xr:uid="{00000000-0005-0000-0000-0000BD500000}"/>
    <cellStyle name="Normal 7 2 2 3 2 3 2 2 3 4" xfId="39300" xr:uid="{00000000-0005-0000-0000-0000BE500000}"/>
    <cellStyle name="Normal 7 2 2 3 2 3 2 2 4" xfId="11461" xr:uid="{00000000-0005-0000-0000-0000BF500000}"/>
    <cellStyle name="Normal 7 2 2 3 2 3 2 2 4 2" xfId="28814" xr:uid="{00000000-0005-0000-0000-0000C0500000}"/>
    <cellStyle name="Normal 7 2 2 3 2 3 2 2 4 3" xfId="46160" xr:uid="{00000000-0005-0000-0000-0000C1500000}"/>
    <cellStyle name="Normal 7 2 2 3 2 3 2 2 5" xfId="20141" xr:uid="{00000000-0005-0000-0000-0000C2500000}"/>
    <cellStyle name="Normal 7 2 2 3 2 3 2 2 6" xfId="37487" xr:uid="{00000000-0005-0000-0000-0000C3500000}"/>
    <cellStyle name="Normal 7 2 2 3 2 3 2 3" xfId="1710" xr:uid="{00000000-0005-0000-0000-0000C4500000}"/>
    <cellStyle name="Normal 7 2 2 3 2 3 2 3 2" xfId="7492" xr:uid="{00000000-0005-0000-0000-0000C5500000}"/>
    <cellStyle name="Normal 7 2 2 3 2 3 2 3 2 2" xfId="16165" xr:uid="{00000000-0005-0000-0000-0000C6500000}"/>
    <cellStyle name="Normal 7 2 2 3 2 3 2 3 2 2 2" xfId="33518" xr:uid="{00000000-0005-0000-0000-0000C7500000}"/>
    <cellStyle name="Normal 7 2 2 3 2 3 2 3 2 2 3" xfId="50864" xr:uid="{00000000-0005-0000-0000-0000C8500000}"/>
    <cellStyle name="Normal 7 2 2 3 2 3 2 3 2 3" xfId="24845" xr:uid="{00000000-0005-0000-0000-0000C9500000}"/>
    <cellStyle name="Normal 7 2 2 3 2 3 2 3 2 4" xfId="42191" xr:uid="{00000000-0005-0000-0000-0000CA500000}"/>
    <cellStyle name="Normal 7 2 2 3 2 3 2 3 3" xfId="5336" xr:uid="{00000000-0005-0000-0000-0000CB500000}"/>
    <cellStyle name="Normal 7 2 2 3 2 3 2 3 3 2" xfId="14009" xr:uid="{00000000-0005-0000-0000-0000CC500000}"/>
    <cellStyle name="Normal 7 2 2 3 2 3 2 3 3 2 2" xfId="31362" xr:uid="{00000000-0005-0000-0000-0000CD500000}"/>
    <cellStyle name="Normal 7 2 2 3 2 3 2 3 3 2 3" xfId="48708" xr:uid="{00000000-0005-0000-0000-0000CE500000}"/>
    <cellStyle name="Normal 7 2 2 3 2 3 2 3 3 3" xfId="22689" xr:uid="{00000000-0005-0000-0000-0000CF500000}"/>
    <cellStyle name="Normal 7 2 2 3 2 3 2 3 3 4" xfId="40035" xr:uid="{00000000-0005-0000-0000-0000D0500000}"/>
    <cellStyle name="Normal 7 2 2 3 2 3 2 3 4" xfId="10383" xr:uid="{00000000-0005-0000-0000-0000D1500000}"/>
    <cellStyle name="Normal 7 2 2 3 2 3 2 3 4 2" xfId="27736" xr:uid="{00000000-0005-0000-0000-0000D2500000}"/>
    <cellStyle name="Normal 7 2 2 3 2 3 2 3 4 3" xfId="45082" xr:uid="{00000000-0005-0000-0000-0000D3500000}"/>
    <cellStyle name="Normal 7 2 2 3 2 3 2 3 5" xfId="19063" xr:uid="{00000000-0005-0000-0000-0000D4500000}"/>
    <cellStyle name="Normal 7 2 2 3 2 3 2 3 6" xfId="36409" xr:uid="{00000000-0005-0000-0000-0000D5500000}"/>
    <cellStyle name="Normal 7 2 2 3 2 3 2 4" xfId="6757" xr:uid="{00000000-0005-0000-0000-0000D6500000}"/>
    <cellStyle name="Normal 7 2 2 3 2 3 2 4 2" xfId="15430" xr:uid="{00000000-0005-0000-0000-0000D7500000}"/>
    <cellStyle name="Normal 7 2 2 3 2 3 2 4 2 2" xfId="32783" xr:uid="{00000000-0005-0000-0000-0000D8500000}"/>
    <cellStyle name="Normal 7 2 2 3 2 3 2 4 2 3" xfId="50129" xr:uid="{00000000-0005-0000-0000-0000D9500000}"/>
    <cellStyle name="Normal 7 2 2 3 2 3 2 4 3" xfId="24110" xr:uid="{00000000-0005-0000-0000-0000DA500000}"/>
    <cellStyle name="Normal 7 2 2 3 2 3 2 4 4" xfId="41456" xr:uid="{00000000-0005-0000-0000-0000DB500000}"/>
    <cellStyle name="Normal 7 2 2 3 2 3 2 5" xfId="3523" xr:uid="{00000000-0005-0000-0000-0000DC500000}"/>
    <cellStyle name="Normal 7 2 2 3 2 3 2 5 2" xfId="12196" xr:uid="{00000000-0005-0000-0000-0000DD500000}"/>
    <cellStyle name="Normal 7 2 2 3 2 3 2 5 2 2" xfId="29549" xr:uid="{00000000-0005-0000-0000-0000DE500000}"/>
    <cellStyle name="Normal 7 2 2 3 2 3 2 5 2 3" xfId="46895" xr:uid="{00000000-0005-0000-0000-0000DF500000}"/>
    <cellStyle name="Normal 7 2 2 3 2 3 2 5 3" xfId="20876" xr:uid="{00000000-0005-0000-0000-0000E0500000}"/>
    <cellStyle name="Normal 7 2 2 3 2 3 2 5 4" xfId="38222" xr:uid="{00000000-0005-0000-0000-0000E1500000}"/>
    <cellStyle name="Normal 7 2 2 3 2 3 2 6" xfId="9648" xr:uid="{00000000-0005-0000-0000-0000E2500000}"/>
    <cellStyle name="Normal 7 2 2 3 2 3 2 6 2" xfId="27001" xr:uid="{00000000-0005-0000-0000-0000E3500000}"/>
    <cellStyle name="Normal 7 2 2 3 2 3 2 6 3" xfId="44347" xr:uid="{00000000-0005-0000-0000-0000E4500000}"/>
    <cellStyle name="Normal 7 2 2 3 2 3 2 7" xfId="18328" xr:uid="{00000000-0005-0000-0000-0000E5500000}"/>
    <cellStyle name="Normal 7 2 2 3 2 3 2 8" xfId="35674" xr:uid="{00000000-0005-0000-0000-0000E6500000}"/>
    <cellStyle name="Normal 7 2 2 3 2 3 3" xfId="730" xr:uid="{00000000-0005-0000-0000-0000E7500000}"/>
    <cellStyle name="Normal 7 2 2 3 2 3 3 2" xfId="2543" xr:uid="{00000000-0005-0000-0000-0000E8500000}"/>
    <cellStyle name="Normal 7 2 2 3 2 3 3 2 2" xfId="8325" xr:uid="{00000000-0005-0000-0000-0000E9500000}"/>
    <cellStyle name="Normal 7 2 2 3 2 3 3 2 2 2" xfId="16998" xr:uid="{00000000-0005-0000-0000-0000EA500000}"/>
    <cellStyle name="Normal 7 2 2 3 2 3 3 2 2 2 2" xfId="34351" xr:uid="{00000000-0005-0000-0000-0000EB500000}"/>
    <cellStyle name="Normal 7 2 2 3 2 3 3 2 2 2 3" xfId="51697" xr:uid="{00000000-0005-0000-0000-0000EC500000}"/>
    <cellStyle name="Normal 7 2 2 3 2 3 3 2 2 3" xfId="25678" xr:uid="{00000000-0005-0000-0000-0000ED500000}"/>
    <cellStyle name="Normal 7 2 2 3 2 3 3 2 2 4" xfId="43024" xr:uid="{00000000-0005-0000-0000-0000EE500000}"/>
    <cellStyle name="Normal 7 2 2 3 2 3 3 2 3" xfId="5777" xr:uid="{00000000-0005-0000-0000-0000EF500000}"/>
    <cellStyle name="Normal 7 2 2 3 2 3 3 2 3 2" xfId="14450" xr:uid="{00000000-0005-0000-0000-0000F0500000}"/>
    <cellStyle name="Normal 7 2 2 3 2 3 3 2 3 2 2" xfId="31803" xr:uid="{00000000-0005-0000-0000-0000F1500000}"/>
    <cellStyle name="Normal 7 2 2 3 2 3 3 2 3 2 3" xfId="49149" xr:uid="{00000000-0005-0000-0000-0000F2500000}"/>
    <cellStyle name="Normal 7 2 2 3 2 3 3 2 3 3" xfId="23130" xr:uid="{00000000-0005-0000-0000-0000F3500000}"/>
    <cellStyle name="Normal 7 2 2 3 2 3 3 2 3 4" xfId="40476" xr:uid="{00000000-0005-0000-0000-0000F4500000}"/>
    <cellStyle name="Normal 7 2 2 3 2 3 3 2 4" xfId="11216" xr:uid="{00000000-0005-0000-0000-0000F5500000}"/>
    <cellStyle name="Normal 7 2 2 3 2 3 3 2 4 2" xfId="28569" xr:uid="{00000000-0005-0000-0000-0000F6500000}"/>
    <cellStyle name="Normal 7 2 2 3 2 3 3 2 4 3" xfId="45915" xr:uid="{00000000-0005-0000-0000-0000F7500000}"/>
    <cellStyle name="Normal 7 2 2 3 2 3 3 2 5" xfId="19896" xr:uid="{00000000-0005-0000-0000-0000F8500000}"/>
    <cellStyle name="Normal 7 2 2 3 2 3 3 2 6" xfId="37242" xr:uid="{00000000-0005-0000-0000-0000F9500000}"/>
    <cellStyle name="Normal 7 2 2 3 2 3 3 3" xfId="6512" xr:uid="{00000000-0005-0000-0000-0000FA500000}"/>
    <cellStyle name="Normal 7 2 2 3 2 3 3 3 2" xfId="15185" xr:uid="{00000000-0005-0000-0000-0000FB500000}"/>
    <cellStyle name="Normal 7 2 2 3 2 3 3 3 2 2" xfId="32538" xr:uid="{00000000-0005-0000-0000-0000FC500000}"/>
    <cellStyle name="Normal 7 2 2 3 2 3 3 3 2 3" xfId="49884" xr:uid="{00000000-0005-0000-0000-0000FD500000}"/>
    <cellStyle name="Normal 7 2 2 3 2 3 3 3 3" xfId="23865" xr:uid="{00000000-0005-0000-0000-0000FE500000}"/>
    <cellStyle name="Normal 7 2 2 3 2 3 3 3 4" xfId="41211" xr:uid="{00000000-0005-0000-0000-0000FF500000}"/>
    <cellStyle name="Normal 7 2 2 3 2 3 3 4" xfId="4356" xr:uid="{00000000-0005-0000-0000-000000510000}"/>
    <cellStyle name="Normal 7 2 2 3 2 3 3 4 2" xfId="13029" xr:uid="{00000000-0005-0000-0000-000001510000}"/>
    <cellStyle name="Normal 7 2 2 3 2 3 3 4 2 2" xfId="30382" xr:uid="{00000000-0005-0000-0000-000002510000}"/>
    <cellStyle name="Normal 7 2 2 3 2 3 3 4 2 3" xfId="47728" xr:uid="{00000000-0005-0000-0000-000003510000}"/>
    <cellStyle name="Normal 7 2 2 3 2 3 3 4 3" xfId="21709" xr:uid="{00000000-0005-0000-0000-000004510000}"/>
    <cellStyle name="Normal 7 2 2 3 2 3 3 4 4" xfId="39055" xr:uid="{00000000-0005-0000-0000-000005510000}"/>
    <cellStyle name="Normal 7 2 2 3 2 3 3 5" xfId="9403" xr:uid="{00000000-0005-0000-0000-000006510000}"/>
    <cellStyle name="Normal 7 2 2 3 2 3 3 5 2" xfId="26756" xr:uid="{00000000-0005-0000-0000-000007510000}"/>
    <cellStyle name="Normal 7 2 2 3 2 3 3 5 3" xfId="44102" xr:uid="{00000000-0005-0000-0000-000008510000}"/>
    <cellStyle name="Normal 7 2 2 3 2 3 3 6" xfId="18083" xr:uid="{00000000-0005-0000-0000-000009510000}"/>
    <cellStyle name="Normal 7 2 2 3 2 3 3 7" xfId="35429" xr:uid="{00000000-0005-0000-0000-00000A510000}"/>
    <cellStyle name="Normal 7 2 2 3 2 3 4" xfId="2053" xr:uid="{00000000-0005-0000-0000-00000B510000}"/>
    <cellStyle name="Normal 7 2 2 3 2 3 4 2" xfId="7835" xr:uid="{00000000-0005-0000-0000-00000C510000}"/>
    <cellStyle name="Normal 7 2 2 3 2 3 4 2 2" xfId="16508" xr:uid="{00000000-0005-0000-0000-00000D510000}"/>
    <cellStyle name="Normal 7 2 2 3 2 3 4 2 2 2" xfId="33861" xr:uid="{00000000-0005-0000-0000-00000E510000}"/>
    <cellStyle name="Normal 7 2 2 3 2 3 4 2 2 3" xfId="51207" xr:uid="{00000000-0005-0000-0000-00000F510000}"/>
    <cellStyle name="Normal 7 2 2 3 2 3 4 2 3" xfId="25188" xr:uid="{00000000-0005-0000-0000-000010510000}"/>
    <cellStyle name="Normal 7 2 2 3 2 3 4 2 4" xfId="42534" xr:uid="{00000000-0005-0000-0000-000011510000}"/>
    <cellStyle name="Normal 7 2 2 3 2 3 4 3" xfId="3866" xr:uid="{00000000-0005-0000-0000-000012510000}"/>
    <cellStyle name="Normal 7 2 2 3 2 3 4 3 2" xfId="12539" xr:uid="{00000000-0005-0000-0000-000013510000}"/>
    <cellStyle name="Normal 7 2 2 3 2 3 4 3 2 2" xfId="29892" xr:uid="{00000000-0005-0000-0000-000014510000}"/>
    <cellStyle name="Normal 7 2 2 3 2 3 4 3 2 3" xfId="47238" xr:uid="{00000000-0005-0000-0000-000015510000}"/>
    <cellStyle name="Normal 7 2 2 3 2 3 4 3 3" xfId="21219" xr:uid="{00000000-0005-0000-0000-000016510000}"/>
    <cellStyle name="Normal 7 2 2 3 2 3 4 3 4" xfId="38565" xr:uid="{00000000-0005-0000-0000-000017510000}"/>
    <cellStyle name="Normal 7 2 2 3 2 3 4 4" xfId="10726" xr:uid="{00000000-0005-0000-0000-000018510000}"/>
    <cellStyle name="Normal 7 2 2 3 2 3 4 4 2" xfId="28079" xr:uid="{00000000-0005-0000-0000-000019510000}"/>
    <cellStyle name="Normal 7 2 2 3 2 3 4 4 3" xfId="45425" xr:uid="{00000000-0005-0000-0000-00001A510000}"/>
    <cellStyle name="Normal 7 2 2 3 2 3 4 5" xfId="19406" xr:uid="{00000000-0005-0000-0000-00001B510000}"/>
    <cellStyle name="Normal 7 2 2 3 2 3 4 6" xfId="36752" xr:uid="{00000000-0005-0000-0000-00001C510000}"/>
    <cellStyle name="Normal 7 2 2 3 2 3 5" xfId="1465" xr:uid="{00000000-0005-0000-0000-00001D510000}"/>
    <cellStyle name="Normal 7 2 2 3 2 3 5 2" xfId="7247" xr:uid="{00000000-0005-0000-0000-00001E510000}"/>
    <cellStyle name="Normal 7 2 2 3 2 3 5 2 2" xfId="15920" xr:uid="{00000000-0005-0000-0000-00001F510000}"/>
    <cellStyle name="Normal 7 2 2 3 2 3 5 2 2 2" xfId="33273" xr:uid="{00000000-0005-0000-0000-000020510000}"/>
    <cellStyle name="Normal 7 2 2 3 2 3 5 2 2 3" xfId="50619" xr:uid="{00000000-0005-0000-0000-000021510000}"/>
    <cellStyle name="Normal 7 2 2 3 2 3 5 2 3" xfId="24600" xr:uid="{00000000-0005-0000-0000-000022510000}"/>
    <cellStyle name="Normal 7 2 2 3 2 3 5 2 4" xfId="41946" xr:uid="{00000000-0005-0000-0000-000023510000}"/>
    <cellStyle name="Normal 7 2 2 3 2 3 5 3" xfId="5091" xr:uid="{00000000-0005-0000-0000-000024510000}"/>
    <cellStyle name="Normal 7 2 2 3 2 3 5 3 2" xfId="13764" xr:uid="{00000000-0005-0000-0000-000025510000}"/>
    <cellStyle name="Normal 7 2 2 3 2 3 5 3 2 2" xfId="31117" xr:uid="{00000000-0005-0000-0000-000026510000}"/>
    <cellStyle name="Normal 7 2 2 3 2 3 5 3 2 3" xfId="48463" xr:uid="{00000000-0005-0000-0000-000027510000}"/>
    <cellStyle name="Normal 7 2 2 3 2 3 5 3 3" xfId="22444" xr:uid="{00000000-0005-0000-0000-000028510000}"/>
    <cellStyle name="Normal 7 2 2 3 2 3 5 3 4" xfId="39790" xr:uid="{00000000-0005-0000-0000-000029510000}"/>
    <cellStyle name="Normal 7 2 2 3 2 3 5 4" xfId="10138" xr:uid="{00000000-0005-0000-0000-00002A510000}"/>
    <cellStyle name="Normal 7 2 2 3 2 3 5 4 2" xfId="27491" xr:uid="{00000000-0005-0000-0000-00002B510000}"/>
    <cellStyle name="Normal 7 2 2 3 2 3 5 4 3" xfId="44837" xr:uid="{00000000-0005-0000-0000-00002C510000}"/>
    <cellStyle name="Normal 7 2 2 3 2 3 5 5" xfId="18818" xr:uid="{00000000-0005-0000-0000-00002D510000}"/>
    <cellStyle name="Normal 7 2 2 3 2 3 5 6" xfId="36164" xr:uid="{00000000-0005-0000-0000-00002E510000}"/>
    <cellStyle name="Normal 7 2 2 3 2 3 6" xfId="6022" xr:uid="{00000000-0005-0000-0000-00002F510000}"/>
    <cellStyle name="Normal 7 2 2 3 2 3 6 2" xfId="14695" xr:uid="{00000000-0005-0000-0000-000030510000}"/>
    <cellStyle name="Normal 7 2 2 3 2 3 6 2 2" xfId="32048" xr:uid="{00000000-0005-0000-0000-000031510000}"/>
    <cellStyle name="Normal 7 2 2 3 2 3 6 2 3" xfId="49394" xr:uid="{00000000-0005-0000-0000-000032510000}"/>
    <cellStyle name="Normal 7 2 2 3 2 3 6 3" xfId="23375" xr:uid="{00000000-0005-0000-0000-000033510000}"/>
    <cellStyle name="Normal 7 2 2 3 2 3 6 4" xfId="40721" xr:uid="{00000000-0005-0000-0000-000034510000}"/>
    <cellStyle name="Normal 7 2 2 3 2 3 7" xfId="3278" xr:uid="{00000000-0005-0000-0000-000035510000}"/>
    <cellStyle name="Normal 7 2 2 3 2 3 7 2" xfId="11951" xr:uid="{00000000-0005-0000-0000-000036510000}"/>
    <cellStyle name="Normal 7 2 2 3 2 3 7 2 2" xfId="29304" xr:uid="{00000000-0005-0000-0000-000037510000}"/>
    <cellStyle name="Normal 7 2 2 3 2 3 7 2 3" xfId="46650" xr:uid="{00000000-0005-0000-0000-000038510000}"/>
    <cellStyle name="Normal 7 2 2 3 2 3 7 3" xfId="20631" xr:uid="{00000000-0005-0000-0000-000039510000}"/>
    <cellStyle name="Normal 7 2 2 3 2 3 7 4" xfId="37977" xr:uid="{00000000-0005-0000-0000-00003A510000}"/>
    <cellStyle name="Normal 7 2 2 3 2 3 8" xfId="8913" xr:uid="{00000000-0005-0000-0000-00003B510000}"/>
    <cellStyle name="Normal 7 2 2 3 2 3 8 2" xfId="26266" xr:uid="{00000000-0005-0000-0000-00003C510000}"/>
    <cellStyle name="Normal 7 2 2 3 2 3 8 3" xfId="43612" xr:uid="{00000000-0005-0000-0000-00003D510000}"/>
    <cellStyle name="Normal 7 2 2 3 2 3 9" xfId="17593" xr:uid="{00000000-0005-0000-0000-00003E510000}"/>
    <cellStyle name="Normal 7 2 2 3 2 4" xfId="828" xr:uid="{00000000-0005-0000-0000-00003F510000}"/>
    <cellStyle name="Normal 7 2 2 3 2 4 2" xfId="2641" xr:uid="{00000000-0005-0000-0000-000040510000}"/>
    <cellStyle name="Normal 7 2 2 3 2 4 2 2" xfId="8423" xr:uid="{00000000-0005-0000-0000-000041510000}"/>
    <cellStyle name="Normal 7 2 2 3 2 4 2 2 2" xfId="17096" xr:uid="{00000000-0005-0000-0000-000042510000}"/>
    <cellStyle name="Normal 7 2 2 3 2 4 2 2 2 2" xfId="34449" xr:uid="{00000000-0005-0000-0000-000043510000}"/>
    <cellStyle name="Normal 7 2 2 3 2 4 2 2 2 3" xfId="51795" xr:uid="{00000000-0005-0000-0000-000044510000}"/>
    <cellStyle name="Normal 7 2 2 3 2 4 2 2 3" xfId="25776" xr:uid="{00000000-0005-0000-0000-000045510000}"/>
    <cellStyle name="Normal 7 2 2 3 2 4 2 2 4" xfId="43122" xr:uid="{00000000-0005-0000-0000-000046510000}"/>
    <cellStyle name="Normal 7 2 2 3 2 4 2 3" xfId="4454" xr:uid="{00000000-0005-0000-0000-000047510000}"/>
    <cellStyle name="Normal 7 2 2 3 2 4 2 3 2" xfId="13127" xr:uid="{00000000-0005-0000-0000-000048510000}"/>
    <cellStyle name="Normal 7 2 2 3 2 4 2 3 2 2" xfId="30480" xr:uid="{00000000-0005-0000-0000-000049510000}"/>
    <cellStyle name="Normal 7 2 2 3 2 4 2 3 2 3" xfId="47826" xr:uid="{00000000-0005-0000-0000-00004A510000}"/>
    <cellStyle name="Normal 7 2 2 3 2 4 2 3 3" xfId="21807" xr:uid="{00000000-0005-0000-0000-00004B510000}"/>
    <cellStyle name="Normal 7 2 2 3 2 4 2 3 4" xfId="39153" xr:uid="{00000000-0005-0000-0000-00004C510000}"/>
    <cellStyle name="Normal 7 2 2 3 2 4 2 4" xfId="11314" xr:uid="{00000000-0005-0000-0000-00004D510000}"/>
    <cellStyle name="Normal 7 2 2 3 2 4 2 4 2" xfId="28667" xr:uid="{00000000-0005-0000-0000-00004E510000}"/>
    <cellStyle name="Normal 7 2 2 3 2 4 2 4 3" xfId="46013" xr:uid="{00000000-0005-0000-0000-00004F510000}"/>
    <cellStyle name="Normal 7 2 2 3 2 4 2 5" xfId="19994" xr:uid="{00000000-0005-0000-0000-000050510000}"/>
    <cellStyle name="Normal 7 2 2 3 2 4 2 6" xfId="37340" xr:uid="{00000000-0005-0000-0000-000051510000}"/>
    <cellStyle name="Normal 7 2 2 3 2 4 3" xfId="1563" xr:uid="{00000000-0005-0000-0000-000052510000}"/>
    <cellStyle name="Normal 7 2 2 3 2 4 3 2" xfId="7345" xr:uid="{00000000-0005-0000-0000-000053510000}"/>
    <cellStyle name="Normal 7 2 2 3 2 4 3 2 2" xfId="16018" xr:uid="{00000000-0005-0000-0000-000054510000}"/>
    <cellStyle name="Normal 7 2 2 3 2 4 3 2 2 2" xfId="33371" xr:uid="{00000000-0005-0000-0000-000055510000}"/>
    <cellStyle name="Normal 7 2 2 3 2 4 3 2 2 3" xfId="50717" xr:uid="{00000000-0005-0000-0000-000056510000}"/>
    <cellStyle name="Normal 7 2 2 3 2 4 3 2 3" xfId="24698" xr:uid="{00000000-0005-0000-0000-000057510000}"/>
    <cellStyle name="Normal 7 2 2 3 2 4 3 2 4" xfId="42044" xr:uid="{00000000-0005-0000-0000-000058510000}"/>
    <cellStyle name="Normal 7 2 2 3 2 4 3 3" xfId="5189" xr:uid="{00000000-0005-0000-0000-000059510000}"/>
    <cellStyle name="Normal 7 2 2 3 2 4 3 3 2" xfId="13862" xr:uid="{00000000-0005-0000-0000-00005A510000}"/>
    <cellStyle name="Normal 7 2 2 3 2 4 3 3 2 2" xfId="31215" xr:uid="{00000000-0005-0000-0000-00005B510000}"/>
    <cellStyle name="Normal 7 2 2 3 2 4 3 3 2 3" xfId="48561" xr:uid="{00000000-0005-0000-0000-00005C510000}"/>
    <cellStyle name="Normal 7 2 2 3 2 4 3 3 3" xfId="22542" xr:uid="{00000000-0005-0000-0000-00005D510000}"/>
    <cellStyle name="Normal 7 2 2 3 2 4 3 3 4" xfId="39888" xr:uid="{00000000-0005-0000-0000-00005E510000}"/>
    <cellStyle name="Normal 7 2 2 3 2 4 3 4" xfId="10236" xr:uid="{00000000-0005-0000-0000-00005F510000}"/>
    <cellStyle name="Normal 7 2 2 3 2 4 3 4 2" xfId="27589" xr:uid="{00000000-0005-0000-0000-000060510000}"/>
    <cellStyle name="Normal 7 2 2 3 2 4 3 4 3" xfId="44935" xr:uid="{00000000-0005-0000-0000-000061510000}"/>
    <cellStyle name="Normal 7 2 2 3 2 4 3 5" xfId="18916" xr:uid="{00000000-0005-0000-0000-000062510000}"/>
    <cellStyle name="Normal 7 2 2 3 2 4 3 6" xfId="36262" xr:uid="{00000000-0005-0000-0000-000063510000}"/>
    <cellStyle name="Normal 7 2 2 3 2 4 4" xfId="6610" xr:uid="{00000000-0005-0000-0000-000064510000}"/>
    <cellStyle name="Normal 7 2 2 3 2 4 4 2" xfId="15283" xr:uid="{00000000-0005-0000-0000-000065510000}"/>
    <cellStyle name="Normal 7 2 2 3 2 4 4 2 2" xfId="32636" xr:uid="{00000000-0005-0000-0000-000066510000}"/>
    <cellStyle name="Normal 7 2 2 3 2 4 4 2 3" xfId="49982" xr:uid="{00000000-0005-0000-0000-000067510000}"/>
    <cellStyle name="Normal 7 2 2 3 2 4 4 3" xfId="23963" xr:uid="{00000000-0005-0000-0000-000068510000}"/>
    <cellStyle name="Normal 7 2 2 3 2 4 4 4" xfId="41309" xr:uid="{00000000-0005-0000-0000-000069510000}"/>
    <cellStyle name="Normal 7 2 2 3 2 4 5" xfId="3376" xr:uid="{00000000-0005-0000-0000-00006A510000}"/>
    <cellStyle name="Normal 7 2 2 3 2 4 5 2" xfId="12049" xr:uid="{00000000-0005-0000-0000-00006B510000}"/>
    <cellStyle name="Normal 7 2 2 3 2 4 5 2 2" xfId="29402" xr:uid="{00000000-0005-0000-0000-00006C510000}"/>
    <cellStyle name="Normal 7 2 2 3 2 4 5 2 3" xfId="46748" xr:uid="{00000000-0005-0000-0000-00006D510000}"/>
    <cellStyle name="Normal 7 2 2 3 2 4 5 3" xfId="20729" xr:uid="{00000000-0005-0000-0000-00006E510000}"/>
    <cellStyle name="Normal 7 2 2 3 2 4 5 4" xfId="38075" xr:uid="{00000000-0005-0000-0000-00006F510000}"/>
    <cellStyle name="Normal 7 2 2 3 2 4 6" xfId="9501" xr:uid="{00000000-0005-0000-0000-000070510000}"/>
    <cellStyle name="Normal 7 2 2 3 2 4 6 2" xfId="26854" xr:uid="{00000000-0005-0000-0000-000071510000}"/>
    <cellStyle name="Normal 7 2 2 3 2 4 6 3" xfId="44200" xr:uid="{00000000-0005-0000-0000-000072510000}"/>
    <cellStyle name="Normal 7 2 2 3 2 4 7" xfId="18181" xr:uid="{00000000-0005-0000-0000-000073510000}"/>
    <cellStyle name="Normal 7 2 2 3 2 4 8" xfId="35527" xr:uid="{00000000-0005-0000-0000-000074510000}"/>
    <cellStyle name="Normal 7 2 2 3 2 5" xfId="485" xr:uid="{00000000-0005-0000-0000-000075510000}"/>
    <cellStyle name="Normal 7 2 2 3 2 5 2" xfId="2298" xr:uid="{00000000-0005-0000-0000-000076510000}"/>
    <cellStyle name="Normal 7 2 2 3 2 5 2 2" xfId="8080" xr:uid="{00000000-0005-0000-0000-000077510000}"/>
    <cellStyle name="Normal 7 2 2 3 2 5 2 2 2" xfId="16753" xr:uid="{00000000-0005-0000-0000-000078510000}"/>
    <cellStyle name="Normal 7 2 2 3 2 5 2 2 2 2" xfId="34106" xr:uid="{00000000-0005-0000-0000-000079510000}"/>
    <cellStyle name="Normal 7 2 2 3 2 5 2 2 2 3" xfId="51452" xr:uid="{00000000-0005-0000-0000-00007A510000}"/>
    <cellStyle name="Normal 7 2 2 3 2 5 2 2 3" xfId="25433" xr:uid="{00000000-0005-0000-0000-00007B510000}"/>
    <cellStyle name="Normal 7 2 2 3 2 5 2 2 4" xfId="42779" xr:uid="{00000000-0005-0000-0000-00007C510000}"/>
    <cellStyle name="Normal 7 2 2 3 2 5 2 3" xfId="5581" xr:uid="{00000000-0005-0000-0000-00007D510000}"/>
    <cellStyle name="Normal 7 2 2 3 2 5 2 3 2" xfId="14254" xr:uid="{00000000-0005-0000-0000-00007E510000}"/>
    <cellStyle name="Normal 7 2 2 3 2 5 2 3 2 2" xfId="31607" xr:uid="{00000000-0005-0000-0000-00007F510000}"/>
    <cellStyle name="Normal 7 2 2 3 2 5 2 3 2 3" xfId="48953" xr:uid="{00000000-0005-0000-0000-000080510000}"/>
    <cellStyle name="Normal 7 2 2 3 2 5 2 3 3" xfId="22934" xr:uid="{00000000-0005-0000-0000-000081510000}"/>
    <cellStyle name="Normal 7 2 2 3 2 5 2 3 4" xfId="40280" xr:uid="{00000000-0005-0000-0000-000082510000}"/>
    <cellStyle name="Normal 7 2 2 3 2 5 2 4" xfId="10971" xr:uid="{00000000-0005-0000-0000-000083510000}"/>
    <cellStyle name="Normal 7 2 2 3 2 5 2 4 2" xfId="28324" xr:uid="{00000000-0005-0000-0000-000084510000}"/>
    <cellStyle name="Normal 7 2 2 3 2 5 2 4 3" xfId="45670" xr:uid="{00000000-0005-0000-0000-000085510000}"/>
    <cellStyle name="Normal 7 2 2 3 2 5 2 5" xfId="19651" xr:uid="{00000000-0005-0000-0000-000086510000}"/>
    <cellStyle name="Normal 7 2 2 3 2 5 2 6" xfId="36997" xr:uid="{00000000-0005-0000-0000-000087510000}"/>
    <cellStyle name="Normal 7 2 2 3 2 5 3" xfId="6267" xr:uid="{00000000-0005-0000-0000-000088510000}"/>
    <cellStyle name="Normal 7 2 2 3 2 5 3 2" xfId="14940" xr:uid="{00000000-0005-0000-0000-000089510000}"/>
    <cellStyle name="Normal 7 2 2 3 2 5 3 2 2" xfId="32293" xr:uid="{00000000-0005-0000-0000-00008A510000}"/>
    <cellStyle name="Normal 7 2 2 3 2 5 3 2 3" xfId="49639" xr:uid="{00000000-0005-0000-0000-00008B510000}"/>
    <cellStyle name="Normal 7 2 2 3 2 5 3 3" xfId="23620" xr:uid="{00000000-0005-0000-0000-00008C510000}"/>
    <cellStyle name="Normal 7 2 2 3 2 5 3 4" xfId="40966" xr:uid="{00000000-0005-0000-0000-00008D510000}"/>
    <cellStyle name="Normal 7 2 2 3 2 5 4" xfId="4111" xr:uid="{00000000-0005-0000-0000-00008E510000}"/>
    <cellStyle name="Normal 7 2 2 3 2 5 4 2" xfId="12784" xr:uid="{00000000-0005-0000-0000-00008F510000}"/>
    <cellStyle name="Normal 7 2 2 3 2 5 4 2 2" xfId="30137" xr:uid="{00000000-0005-0000-0000-000090510000}"/>
    <cellStyle name="Normal 7 2 2 3 2 5 4 2 3" xfId="47483" xr:uid="{00000000-0005-0000-0000-000091510000}"/>
    <cellStyle name="Normal 7 2 2 3 2 5 4 3" xfId="21464" xr:uid="{00000000-0005-0000-0000-000092510000}"/>
    <cellStyle name="Normal 7 2 2 3 2 5 4 4" xfId="38810" xr:uid="{00000000-0005-0000-0000-000093510000}"/>
    <cellStyle name="Normal 7 2 2 3 2 5 5" xfId="9158" xr:uid="{00000000-0005-0000-0000-000094510000}"/>
    <cellStyle name="Normal 7 2 2 3 2 5 5 2" xfId="26511" xr:uid="{00000000-0005-0000-0000-000095510000}"/>
    <cellStyle name="Normal 7 2 2 3 2 5 5 3" xfId="43857" xr:uid="{00000000-0005-0000-0000-000096510000}"/>
    <cellStyle name="Normal 7 2 2 3 2 5 6" xfId="17838" xr:uid="{00000000-0005-0000-0000-000097510000}"/>
    <cellStyle name="Normal 7 2 2 3 2 5 7" xfId="35184" xr:uid="{00000000-0005-0000-0000-000098510000}"/>
    <cellStyle name="Normal 7 2 2 3 2 6" xfId="1906" xr:uid="{00000000-0005-0000-0000-000099510000}"/>
    <cellStyle name="Normal 7 2 2 3 2 6 2" xfId="7688" xr:uid="{00000000-0005-0000-0000-00009A510000}"/>
    <cellStyle name="Normal 7 2 2 3 2 6 2 2" xfId="16361" xr:uid="{00000000-0005-0000-0000-00009B510000}"/>
    <cellStyle name="Normal 7 2 2 3 2 6 2 2 2" xfId="33714" xr:uid="{00000000-0005-0000-0000-00009C510000}"/>
    <cellStyle name="Normal 7 2 2 3 2 6 2 2 3" xfId="51060" xr:uid="{00000000-0005-0000-0000-00009D510000}"/>
    <cellStyle name="Normal 7 2 2 3 2 6 2 3" xfId="25041" xr:uid="{00000000-0005-0000-0000-00009E510000}"/>
    <cellStyle name="Normal 7 2 2 3 2 6 2 4" xfId="42387" xr:uid="{00000000-0005-0000-0000-00009F510000}"/>
    <cellStyle name="Normal 7 2 2 3 2 6 3" xfId="3719" xr:uid="{00000000-0005-0000-0000-0000A0510000}"/>
    <cellStyle name="Normal 7 2 2 3 2 6 3 2" xfId="12392" xr:uid="{00000000-0005-0000-0000-0000A1510000}"/>
    <cellStyle name="Normal 7 2 2 3 2 6 3 2 2" xfId="29745" xr:uid="{00000000-0005-0000-0000-0000A2510000}"/>
    <cellStyle name="Normal 7 2 2 3 2 6 3 2 3" xfId="47091" xr:uid="{00000000-0005-0000-0000-0000A3510000}"/>
    <cellStyle name="Normal 7 2 2 3 2 6 3 3" xfId="21072" xr:uid="{00000000-0005-0000-0000-0000A4510000}"/>
    <cellStyle name="Normal 7 2 2 3 2 6 3 4" xfId="38418" xr:uid="{00000000-0005-0000-0000-0000A5510000}"/>
    <cellStyle name="Normal 7 2 2 3 2 6 4" xfId="10579" xr:uid="{00000000-0005-0000-0000-0000A6510000}"/>
    <cellStyle name="Normal 7 2 2 3 2 6 4 2" xfId="27932" xr:uid="{00000000-0005-0000-0000-0000A7510000}"/>
    <cellStyle name="Normal 7 2 2 3 2 6 4 3" xfId="45278" xr:uid="{00000000-0005-0000-0000-0000A8510000}"/>
    <cellStyle name="Normal 7 2 2 3 2 6 5" xfId="19259" xr:uid="{00000000-0005-0000-0000-0000A9510000}"/>
    <cellStyle name="Normal 7 2 2 3 2 6 6" xfId="36605" xr:uid="{00000000-0005-0000-0000-0000AA510000}"/>
    <cellStyle name="Normal 7 2 2 3 2 7" xfId="1220" xr:uid="{00000000-0005-0000-0000-0000AB510000}"/>
    <cellStyle name="Normal 7 2 2 3 2 7 2" xfId="7002" xr:uid="{00000000-0005-0000-0000-0000AC510000}"/>
    <cellStyle name="Normal 7 2 2 3 2 7 2 2" xfId="15675" xr:uid="{00000000-0005-0000-0000-0000AD510000}"/>
    <cellStyle name="Normal 7 2 2 3 2 7 2 2 2" xfId="33028" xr:uid="{00000000-0005-0000-0000-0000AE510000}"/>
    <cellStyle name="Normal 7 2 2 3 2 7 2 2 3" xfId="50374" xr:uid="{00000000-0005-0000-0000-0000AF510000}"/>
    <cellStyle name="Normal 7 2 2 3 2 7 2 3" xfId="24355" xr:uid="{00000000-0005-0000-0000-0000B0510000}"/>
    <cellStyle name="Normal 7 2 2 3 2 7 2 4" xfId="41701" xr:uid="{00000000-0005-0000-0000-0000B1510000}"/>
    <cellStyle name="Normal 7 2 2 3 2 7 3" xfId="4846" xr:uid="{00000000-0005-0000-0000-0000B2510000}"/>
    <cellStyle name="Normal 7 2 2 3 2 7 3 2" xfId="13519" xr:uid="{00000000-0005-0000-0000-0000B3510000}"/>
    <cellStyle name="Normal 7 2 2 3 2 7 3 2 2" xfId="30872" xr:uid="{00000000-0005-0000-0000-0000B4510000}"/>
    <cellStyle name="Normal 7 2 2 3 2 7 3 2 3" xfId="48218" xr:uid="{00000000-0005-0000-0000-0000B5510000}"/>
    <cellStyle name="Normal 7 2 2 3 2 7 3 3" xfId="22199" xr:uid="{00000000-0005-0000-0000-0000B6510000}"/>
    <cellStyle name="Normal 7 2 2 3 2 7 3 4" xfId="39545" xr:uid="{00000000-0005-0000-0000-0000B7510000}"/>
    <cellStyle name="Normal 7 2 2 3 2 7 4" xfId="9893" xr:uid="{00000000-0005-0000-0000-0000B8510000}"/>
    <cellStyle name="Normal 7 2 2 3 2 7 4 2" xfId="27246" xr:uid="{00000000-0005-0000-0000-0000B9510000}"/>
    <cellStyle name="Normal 7 2 2 3 2 7 4 3" xfId="44592" xr:uid="{00000000-0005-0000-0000-0000BA510000}"/>
    <cellStyle name="Normal 7 2 2 3 2 7 5" xfId="18573" xr:uid="{00000000-0005-0000-0000-0000BB510000}"/>
    <cellStyle name="Normal 7 2 2 3 2 7 6" xfId="35919" xr:uid="{00000000-0005-0000-0000-0000BC510000}"/>
    <cellStyle name="Normal 7 2 2 3 2 8" xfId="5875" xr:uid="{00000000-0005-0000-0000-0000BD510000}"/>
    <cellStyle name="Normal 7 2 2 3 2 8 2" xfId="14548" xr:uid="{00000000-0005-0000-0000-0000BE510000}"/>
    <cellStyle name="Normal 7 2 2 3 2 8 2 2" xfId="31901" xr:uid="{00000000-0005-0000-0000-0000BF510000}"/>
    <cellStyle name="Normal 7 2 2 3 2 8 2 3" xfId="49247" xr:uid="{00000000-0005-0000-0000-0000C0510000}"/>
    <cellStyle name="Normal 7 2 2 3 2 8 3" xfId="23228" xr:uid="{00000000-0005-0000-0000-0000C1510000}"/>
    <cellStyle name="Normal 7 2 2 3 2 8 4" xfId="40574" xr:uid="{00000000-0005-0000-0000-0000C2510000}"/>
    <cellStyle name="Normal 7 2 2 3 2 9" xfId="3033" xr:uid="{00000000-0005-0000-0000-0000C3510000}"/>
    <cellStyle name="Normal 7 2 2 3 2 9 2" xfId="11706" xr:uid="{00000000-0005-0000-0000-0000C4510000}"/>
    <cellStyle name="Normal 7 2 2 3 2 9 2 2" xfId="29059" xr:uid="{00000000-0005-0000-0000-0000C5510000}"/>
    <cellStyle name="Normal 7 2 2 3 2 9 2 3" xfId="46405" xr:uid="{00000000-0005-0000-0000-0000C6510000}"/>
    <cellStyle name="Normal 7 2 2 3 2 9 3" xfId="20386" xr:uid="{00000000-0005-0000-0000-0000C7510000}"/>
    <cellStyle name="Normal 7 2 2 3 2 9 4" xfId="37732" xr:uid="{00000000-0005-0000-0000-0000C8510000}"/>
    <cellStyle name="Normal 7 2 2 3 3" xfId="191" xr:uid="{00000000-0005-0000-0000-0000C9510000}"/>
    <cellStyle name="Normal 7 2 2 3 3 10" xfId="17544" xr:uid="{00000000-0005-0000-0000-0000CA510000}"/>
    <cellStyle name="Normal 7 2 2 3 3 11" xfId="34890" xr:uid="{00000000-0005-0000-0000-0000CB510000}"/>
    <cellStyle name="Normal 7 2 2 3 3 2" xfId="681" xr:uid="{00000000-0005-0000-0000-0000CC510000}"/>
    <cellStyle name="Normal 7 2 2 3 3 2 2" xfId="2494" xr:uid="{00000000-0005-0000-0000-0000CD510000}"/>
    <cellStyle name="Normal 7 2 2 3 3 2 2 2" xfId="8276" xr:uid="{00000000-0005-0000-0000-0000CE510000}"/>
    <cellStyle name="Normal 7 2 2 3 3 2 2 2 2" xfId="16949" xr:uid="{00000000-0005-0000-0000-0000CF510000}"/>
    <cellStyle name="Normal 7 2 2 3 3 2 2 2 2 2" xfId="34302" xr:uid="{00000000-0005-0000-0000-0000D0510000}"/>
    <cellStyle name="Normal 7 2 2 3 3 2 2 2 2 3" xfId="51648" xr:uid="{00000000-0005-0000-0000-0000D1510000}"/>
    <cellStyle name="Normal 7 2 2 3 3 2 2 2 3" xfId="25629" xr:uid="{00000000-0005-0000-0000-0000D2510000}"/>
    <cellStyle name="Normal 7 2 2 3 3 2 2 2 4" xfId="42975" xr:uid="{00000000-0005-0000-0000-0000D3510000}"/>
    <cellStyle name="Normal 7 2 2 3 3 2 2 3" xfId="4307" xr:uid="{00000000-0005-0000-0000-0000D4510000}"/>
    <cellStyle name="Normal 7 2 2 3 3 2 2 3 2" xfId="12980" xr:uid="{00000000-0005-0000-0000-0000D5510000}"/>
    <cellStyle name="Normal 7 2 2 3 3 2 2 3 2 2" xfId="30333" xr:uid="{00000000-0005-0000-0000-0000D6510000}"/>
    <cellStyle name="Normal 7 2 2 3 3 2 2 3 2 3" xfId="47679" xr:uid="{00000000-0005-0000-0000-0000D7510000}"/>
    <cellStyle name="Normal 7 2 2 3 3 2 2 3 3" xfId="21660" xr:uid="{00000000-0005-0000-0000-0000D8510000}"/>
    <cellStyle name="Normal 7 2 2 3 3 2 2 3 4" xfId="39006" xr:uid="{00000000-0005-0000-0000-0000D9510000}"/>
    <cellStyle name="Normal 7 2 2 3 3 2 2 4" xfId="11167" xr:uid="{00000000-0005-0000-0000-0000DA510000}"/>
    <cellStyle name="Normal 7 2 2 3 3 2 2 4 2" xfId="28520" xr:uid="{00000000-0005-0000-0000-0000DB510000}"/>
    <cellStyle name="Normal 7 2 2 3 3 2 2 4 3" xfId="45866" xr:uid="{00000000-0005-0000-0000-0000DC510000}"/>
    <cellStyle name="Normal 7 2 2 3 3 2 2 5" xfId="19847" xr:uid="{00000000-0005-0000-0000-0000DD510000}"/>
    <cellStyle name="Normal 7 2 2 3 3 2 2 6" xfId="37193" xr:uid="{00000000-0005-0000-0000-0000DE510000}"/>
    <cellStyle name="Normal 7 2 2 3 3 2 3" xfId="1416" xr:uid="{00000000-0005-0000-0000-0000DF510000}"/>
    <cellStyle name="Normal 7 2 2 3 3 2 3 2" xfId="7198" xr:uid="{00000000-0005-0000-0000-0000E0510000}"/>
    <cellStyle name="Normal 7 2 2 3 3 2 3 2 2" xfId="15871" xr:uid="{00000000-0005-0000-0000-0000E1510000}"/>
    <cellStyle name="Normal 7 2 2 3 3 2 3 2 2 2" xfId="33224" xr:uid="{00000000-0005-0000-0000-0000E2510000}"/>
    <cellStyle name="Normal 7 2 2 3 3 2 3 2 2 3" xfId="50570" xr:uid="{00000000-0005-0000-0000-0000E3510000}"/>
    <cellStyle name="Normal 7 2 2 3 3 2 3 2 3" xfId="24551" xr:uid="{00000000-0005-0000-0000-0000E4510000}"/>
    <cellStyle name="Normal 7 2 2 3 3 2 3 2 4" xfId="41897" xr:uid="{00000000-0005-0000-0000-0000E5510000}"/>
    <cellStyle name="Normal 7 2 2 3 3 2 3 3" xfId="5042" xr:uid="{00000000-0005-0000-0000-0000E6510000}"/>
    <cellStyle name="Normal 7 2 2 3 3 2 3 3 2" xfId="13715" xr:uid="{00000000-0005-0000-0000-0000E7510000}"/>
    <cellStyle name="Normal 7 2 2 3 3 2 3 3 2 2" xfId="31068" xr:uid="{00000000-0005-0000-0000-0000E8510000}"/>
    <cellStyle name="Normal 7 2 2 3 3 2 3 3 2 3" xfId="48414" xr:uid="{00000000-0005-0000-0000-0000E9510000}"/>
    <cellStyle name="Normal 7 2 2 3 3 2 3 3 3" xfId="22395" xr:uid="{00000000-0005-0000-0000-0000EA510000}"/>
    <cellStyle name="Normal 7 2 2 3 3 2 3 3 4" xfId="39741" xr:uid="{00000000-0005-0000-0000-0000EB510000}"/>
    <cellStyle name="Normal 7 2 2 3 3 2 3 4" xfId="10089" xr:uid="{00000000-0005-0000-0000-0000EC510000}"/>
    <cellStyle name="Normal 7 2 2 3 3 2 3 4 2" xfId="27442" xr:uid="{00000000-0005-0000-0000-0000ED510000}"/>
    <cellStyle name="Normal 7 2 2 3 3 2 3 4 3" xfId="44788" xr:uid="{00000000-0005-0000-0000-0000EE510000}"/>
    <cellStyle name="Normal 7 2 2 3 3 2 3 5" xfId="18769" xr:uid="{00000000-0005-0000-0000-0000EF510000}"/>
    <cellStyle name="Normal 7 2 2 3 3 2 3 6" xfId="36115" xr:uid="{00000000-0005-0000-0000-0000F0510000}"/>
    <cellStyle name="Normal 7 2 2 3 3 2 4" xfId="6463" xr:uid="{00000000-0005-0000-0000-0000F1510000}"/>
    <cellStyle name="Normal 7 2 2 3 3 2 4 2" xfId="15136" xr:uid="{00000000-0005-0000-0000-0000F2510000}"/>
    <cellStyle name="Normal 7 2 2 3 3 2 4 2 2" xfId="32489" xr:uid="{00000000-0005-0000-0000-0000F3510000}"/>
    <cellStyle name="Normal 7 2 2 3 3 2 4 2 3" xfId="49835" xr:uid="{00000000-0005-0000-0000-0000F4510000}"/>
    <cellStyle name="Normal 7 2 2 3 3 2 4 3" xfId="23816" xr:uid="{00000000-0005-0000-0000-0000F5510000}"/>
    <cellStyle name="Normal 7 2 2 3 3 2 4 4" xfId="41162" xr:uid="{00000000-0005-0000-0000-0000F6510000}"/>
    <cellStyle name="Normal 7 2 2 3 3 2 5" xfId="3229" xr:uid="{00000000-0005-0000-0000-0000F7510000}"/>
    <cellStyle name="Normal 7 2 2 3 3 2 5 2" xfId="11902" xr:uid="{00000000-0005-0000-0000-0000F8510000}"/>
    <cellStyle name="Normal 7 2 2 3 3 2 5 2 2" xfId="29255" xr:uid="{00000000-0005-0000-0000-0000F9510000}"/>
    <cellStyle name="Normal 7 2 2 3 3 2 5 2 3" xfId="46601" xr:uid="{00000000-0005-0000-0000-0000FA510000}"/>
    <cellStyle name="Normal 7 2 2 3 3 2 5 3" xfId="20582" xr:uid="{00000000-0005-0000-0000-0000FB510000}"/>
    <cellStyle name="Normal 7 2 2 3 3 2 5 4" xfId="37928" xr:uid="{00000000-0005-0000-0000-0000FC510000}"/>
    <cellStyle name="Normal 7 2 2 3 3 2 6" xfId="9354" xr:uid="{00000000-0005-0000-0000-0000FD510000}"/>
    <cellStyle name="Normal 7 2 2 3 3 2 6 2" xfId="26707" xr:uid="{00000000-0005-0000-0000-0000FE510000}"/>
    <cellStyle name="Normal 7 2 2 3 3 2 6 3" xfId="44053" xr:uid="{00000000-0005-0000-0000-0000FF510000}"/>
    <cellStyle name="Normal 7 2 2 3 3 2 7" xfId="18034" xr:uid="{00000000-0005-0000-0000-000000520000}"/>
    <cellStyle name="Normal 7 2 2 3 3 2 8" xfId="35380" xr:uid="{00000000-0005-0000-0000-000001520000}"/>
    <cellStyle name="Normal 7 2 2 3 3 3" xfId="926" xr:uid="{00000000-0005-0000-0000-000002520000}"/>
    <cellStyle name="Normal 7 2 2 3 3 3 2" xfId="2739" xr:uid="{00000000-0005-0000-0000-000003520000}"/>
    <cellStyle name="Normal 7 2 2 3 3 3 2 2" xfId="8521" xr:uid="{00000000-0005-0000-0000-000004520000}"/>
    <cellStyle name="Normal 7 2 2 3 3 3 2 2 2" xfId="17194" xr:uid="{00000000-0005-0000-0000-000005520000}"/>
    <cellStyle name="Normal 7 2 2 3 3 3 2 2 2 2" xfId="34547" xr:uid="{00000000-0005-0000-0000-000006520000}"/>
    <cellStyle name="Normal 7 2 2 3 3 3 2 2 2 3" xfId="51893" xr:uid="{00000000-0005-0000-0000-000007520000}"/>
    <cellStyle name="Normal 7 2 2 3 3 3 2 2 3" xfId="25874" xr:uid="{00000000-0005-0000-0000-000008520000}"/>
    <cellStyle name="Normal 7 2 2 3 3 3 2 2 4" xfId="43220" xr:uid="{00000000-0005-0000-0000-000009520000}"/>
    <cellStyle name="Normal 7 2 2 3 3 3 2 3" xfId="4552" xr:uid="{00000000-0005-0000-0000-00000A520000}"/>
    <cellStyle name="Normal 7 2 2 3 3 3 2 3 2" xfId="13225" xr:uid="{00000000-0005-0000-0000-00000B520000}"/>
    <cellStyle name="Normal 7 2 2 3 3 3 2 3 2 2" xfId="30578" xr:uid="{00000000-0005-0000-0000-00000C520000}"/>
    <cellStyle name="Normal 7 2 2 3 3 3 2 3 2 3" xfId="47924" xr:uid="{00000000-0005-0000-0000-00000D520000}"/>
    <cellStyle name="Normal 7 2 2 3 3 3 2 3 3" xfId="21905" xr:uid="{00000000-0005-0000-0000-00000E520000}"/>
    <cellStyle name="Normal 7 2 2 3 3 3 2 3 4" xfId="39251" xr:uid="{00000000-0005-0000-0000-00000F520000}"/>
    <cellStyle name="Normal 7 2 2 3 3 3 2 4" xfId="11412" xr:uid="{00000000-0005-0000-0000-000010520000}"/>
    <cellStyle name="Normal 7 2 2 3 3 3 2 4 2" xfId="28765" xr:uid="{00000000-0005-0000-0000-000011520000}"/>
    <cellStyle name="Normal 7 2 2 3 3 3 2 4 3" xfId="46111" xr:uid="{00000000-0005-0000-0000-000012520000}"/>
    <cellStyle name="Normal 7 2 2 3 3 3 2 5" xfId="20092" xr:uid="{00000000-0005-0000-0000-000013520000}"/>
    <cellStyle name="Normal 7 2 2 3 3 3 2 6" xfId="37438" xr:uid="{00000000-0005-0000-0000-000014520000}"/>
    <cellStyle name="Normal 7 2 2 3 3 3 3" xfId="1661" xr:uid="{00000000-0005-0000-0000-000015520000}"/>
    <cellStyle name="Normal 7 2 2 3 3 3 3 2" xfId="7443" xr:uid="{00000000-0005-0000-0000-000016520000}"/>
    <cellStyle name="Normal 7 2 2 3 3 3 3 2 2" xfId="16116" xr:uid="{00000000-0005-0000-0000-000017520000}"/>
    <cellStyle name="Normal 7 2 2 3 3 3 3 2 2 2" xfId="33469" xr:uid="{00000000-0005-0000-0000-000018520000}"/>
    <cellStyle name="Normal 7 2 2 3 3 3 3 2 2 3" xfId="50815" xr:uid="{00000000-0005-0000-0000-000019520000}"/>
    <cellStyle name="Normal 7 2 2 3 3 3 3 2 3" xfId="24796" xr:uid="{00000000-0005-0000-0000-00001A520000}"/>
    <cellStyle name="Normal 7 2 2 3 3 3 3 2 4" xfId="42142" xr:uid="{00000000-0005-0000-0000-00001B520000}"/>
    <cellStyle name="Normal 7 2 2 3 3 3 3 3" xfId="5287" xr:uid="{00000000-0005-0000-0000-00001C520000}"/>
    <cellStyle name="Normal 7 2 2 3 3 3 3 3 2" xfId="13960" xr:uid="{00000000-0005-0000-0000-00001D520000}"/>
    <cellStyle name="Normal 7 2 2 3 3 3 3 3 2 2" xfId="31313" xr:uid="{00000000-0005-0000-0000-00001E520000}"/>
    <cellStyle name="Normal 7 2 2 3 3 3 3 3 2 3" xfId="48659" xr:uid="{00000000-0005-0000-0000-00001F520000}"/>
    <cellStyle name="Normal 7 2 2 3 3 3 3 3 3" xfId="22640" xr:uid="{00000000-0005-0000-0000-000020520000}"/>
    <cellStyle name="Normal 7 2 2 3 3 3 3 3 4" xfId="39986" xr:uid="{00000000-0005-0000-0000-000021520000}"/>
    <cellStyle name="Normal 7 2 2 3 3 3 3 4" xfId="10334" xr:uid="{00000000-0005-0000-0000-000022520000}"/>
    <cellStyle name="Normal 7 2 2 3 3 3 3 4 2" xfId="27687" xr:uid="{00000000-0005-0000-0000-000023520000}"/>
    <cellStyle name="Normal 7 2 2 3 3 3 3 4 3" xfId="45033" xr:uid="{00000000-0005-0000-0000-000024520000}"/>
    <cellStyle name="Normal 7 2 2 3 3 3 3 5" xfId="19014" xr:uid="{00000000-0005-0000-0000-000025520000}"/>
    <cellStyle name="Normal 7 2 2 3 3 3 3 6" xfId="36360" xr:uid="{00000000-0005-0000-0000-000026520000}"/>
    <cellStyle name="Normal 7 2 2 3 3 3 4" xfId="6708" xr:uid="{00000000-0005-0000-0000-000027520000}"/>
    <cellStyle name="Normal 7 2 2 3 3 3 4 2" xfId="15381" xr:uid="{00000000-0005-0000-0000-000028520000}"/>
    <cellStyle name="Normal 7 2 2 3 3 3 4 2 2" xfId="32734" xr:uid="{00000000-0005-0000-0000-000029520000}"/>
    <cellStyle name="Normal 7 2 2 3 3 3 4 2 3" xfId="50080" xr:uid="{00000000-0005-0000-0000-00002A520000}"/>
    <cellStyle name="Normal 7 2 2 3 3 3 4 3" xfId="24061" xr:uid="{00000000-0005-0000-0000-00002B520000}"/>
    <cellStyle name="Normal 7 2 2 3 3 3 4 4" xfId="41407" xr:uid="{00000000-0005-0000-0000-00002C520000}"/>
    <cellStyle name="Normal 7 2 2 3 3 3 5" xfId="3474" xr:uid="{00000000-0005-0000-0000-00002D520000}"/>
    <cellStyle name="Normal 7 2 2 3 3 3 5 2" xfId="12147" xr:uid="{00000000-0005-0000-0000-00002E520000}"/>
    <cellStyle name="Normal 7 2 2 3 3 3 5 2 2" xfId="29500" xr:uid="{00000000-0005-0000-0000-00002F520000}"/>
    <cellStyle name="Normal 7 2 2 3 3 3 5 2 3" xfId="46846" xr:uid="{00000000-0005-0000-0000-000030520000}"/>
    <cellStyle name="Normal 7 2 2 3 3 3 5 3" xfId="20827" xr:uid="{00000000-0005-0000-0000-000031520000}"/>
    <cellStyle name="Normal 7 2 2 3 3 3 5 4" xfId="38173" xr:uid="{00000000-0005-0000-0000-000032520000}"/>
    <cellStyle name="Normal 7 2 2 3 3 3 6" xfId="9599" xr:uid="{00000000-0005-0000-0000-000033520000}"/>
    <cellStyle name="Normal 7 2 2 3 3 3 6 2" xfId="26952" xr:uid="{00000000-0005-0000-0000-000034520000}"/>
    <cellStyle name="Normal 7 2 2 3 3 3 6 3" xfId="44298" xr:uid="{00000000-0005-0000-0000-000035520000}"/>
    <cellStyle name="Normal 7 2 2 3 3 3 7" xfId="18279" xr:uid="{00000000-0005-0000-0000-000036520000}"/>
    <cellStyle name="Normal 7 2 2 3 3 3 8" xfId="35625" xr:uid="{00000000-0005-0000-0000-000037520000}"/>
    <cellStyle name="Normal 7 2 2 3 3 4" xfId="436" xr:uid="{00000000-0005-0000-0000-000038520000}"/>
    <cellStyle name="Normal 7 2 2 3 3 4 2" xfId="2249" xr:uid="{00000000-0005-0000-0000-000039520000}"/>
    <cellStyle name="Normal 7 2 2 3 3 4 2 2" xfId="8031" xr:uid="{00000000-0005-0000-0000-00003A520000}"/>
    <cellStyle name="Normal 7 2 2 3 3 4 2 2 2" xfId="16704" xr:uid="{00000000-0005-0000-0000-00003B520000}"/>
    <cellStyle name="Normal 7 2 2 3 3 4 2 2 2 2" xfId="34057" xr:uid="{00000000-0005-0000-0000-00003C520000}"/>
    <cellStyle name="Normal 7 2 2 3 3 4 2 2 2 3" xfId="51403" xr:uid="{00000000-0005-0000-0000-00003D520000}"/>
    <cellStyle name="Normal 7 2 2 3 3 4 2 2 3" xfId="25384" xr:uid="{00000000-0005-0000-0000-00003E520000}"/>
    <cellStyle name="Normal 7 2 2 3 3 4 2 2 4" xfId="42730" xr:uid="{00000000-0005-0000-0000-00003F520000}"/>
    <cellStyle name="Normal 7 2 2 3 3 4 2 3" xfId="5532" xr:uid="{00000000-0005-0000-0000-000040520000}"/>
    <cellStyle name="Normal 7 2 2 3 3 4 2 3 2" xfId="14205" xr:uid="{00000000-0005-0000-0000-000041520000}"/>
    <cellStyle name="Normal 7 2 2 3 3 4 2 3 2 2" xfId="31558" xr:uid="{00000000-0005-0000-0000-000042520000}"/>
    <cellStyle name="Normal 7 2 2 3 3 4 2 3 2 3" xfId="48904" xr:uid="{00000000-0005-0000-0000-000043520000}"/>
    <cellStyle name="Normal 7 2 2 3 3 4 2 3 3" xfId="22885" xr:uid="{00000000-0005-0000-0000-000044520000}"/>
    <cellStyle name="Normal 7 2 2 3 3 4 2 3 4" xfId="40231" xr:uid="{00000000-0005-0000-0000-000045520000}"/>
    <cellStyle name="Normal 7 2 2 3 3 4 2 4" xfId="10922" xr:uid="{00000000-0005-0000-0000-000046520000}"/>
    <cellStyle name="Normal 7 2 2 3 3 4 2 4 2" xfId="28275" xr:uid="{00000000-0005-0000-0000-000047520000}"/>
    <cellStyle name="Normal 7 2 2 3 3 4 2 4 3" xfId="45621" xr:uid="{00000000-0005-0000-0000-000048520000}"/>
    <cellStyle name="Normal 7 2 2 3 3 4 2 5" xfId="19602" xr:uid="{00000000-0005-0000-0000-000049520000}"/>
    <cellStyle name="Normal 7 2 2 3 3 4 2 6" xfId="36948" xr:uid="{00000000-0005-0000-0000-00004A520000}"/>
    <cellStyle name="Normal 7 2 2 3 3 4 3" xfId="6218" xr:uid="{00000000-0005-0000-0000-00004B520000}"/>
    <cellStyle name="Normal 7 2 2 3 3 4 3 2" xfId="14891" xr:uid="{00000000-0005-0000-0000-00004C520000}"/>
    <cellStyle name="Normal 7 2 2 3 3 4 3 2 2" xfId="32244" xr:uid="{00000000-0005-0000-0000-00004D520000}"/>
    <cellStyle name="Normal 7 2 2 3 3 4 3 2 3" xfId="49590" xr:uid="{00000000-0005-0000-0000-00004E520000}"/>
    <cellStyle name="Normal 7 2 2 3 3 4 3 3" xfId="23571" xr:uid="{00000000-0005-0000-0000-00004F520000}"/>
    <cellStyle name="Normal 7 2 2 3 3 4 3 4" xfId="40917" xr:uid="{00000000-0005-0000-0000-000050520000}"/>
    <cellStyle name="Normal 7 2 2 3 3 4 4" xfId="4062" xr:uid="{00000000-0005-0000-0000-000051520000}"/>
    <cellStyle name="Normal 7 2 2 3 3 4 4 2" xfId="12735" xr:uid="{00000000-0005-0000-0000-000052520000}"/>
    <cellStyle name="Normal 7 2 2 3 3 4 4 2 2" xfId="30088" xr:uid="{00000000-0005-0000-0000-000053520000}"/>
    <cellStyle name="Normal 7 2 2 3 3 4 4 2 3" xfId="47434" xr:uid="{00000000-0005-0000-0000-000054520000}"/>
    <cellStyle name="Normal 7 2 2 3 3 4 4 3" xfId="21415" xr:uid="{00000000-0005-0000-0000-000055520000}"/>
    <cellStyle name="Normal 7 2 2 3 3 4 4 4" xfId="38761" xr:uid="{00000000-0005-0000-0000-000056520000}"/>
    <cellStyle name="Normal 7 2 2 3 3 4 5" xfId="9109" xr:uid="{00000000-0005-0000-0000-000057520000}"/>
    <cellStyle name="Normal 7 2 2 3 3 4 5 2" xfId="26462" xr:uid="{00000000-0005-0000-0000-000058520000}"/>
    <cellStyle name="Normal 7 2 2 3 3 4 5 3" xfId="43808" xr:uid="{00000000-0005-0000-0000-000059520000}"/>
    <cellStyle name="Normal 7 2 2 3 3 4 6" xfId="17789" xr:uid="{00000000-0005-0000-0000-00005A520000}"/>
    <cellStyle name="Normal 7 2 2 3 3 4 7" xfId="35135" xr:uid="{00000000-0005-0000-0000-00005B520000}"/>
    <cellStyle name="Normal 7 2 2 3 3 5" xfId="2004" xr:uid="{00000000-0005-0000-0000-00005C520000}"/>
    <cellStyle name="Normal 7 2 2 3 3 5 2" xfId="7786" xr:uid="{00000000-0005-0000-0000-00005D520000}"/>
    <cellStyle name="Normal 7 2 2 3 3 5 2 2" xfId="16459" xr:uid="{00000000-0005-0000-0000-00005E520000}"/>
    <cellStyle name="Normal 7 2 2 3 3 5 2 2 2" xfId="33812" xr:uid="{00000000-0005-0000-0000-00005F520000}"/>
    <cellStyle name="Normal 7 2 2 3 3 5 2 2 3" xfId="51158" xr:uid="{00000000-0005-0000-0000-000060520000}"/>
    <cellStyle name="Normal 7 2 2 3 3 5 2 3" xfId="25139" xr:uid="{00000000-0005-0000-0000-000061520000}"/>
    <cellStyle name="Normal 7 2 2 3 3 5 2 4" xfId="42485" xr:uid="{00000000-0005-0000-0000-000062520000}"/>
    <cellStyle name="Normal 7 2 2 3 3 5 3" xfId="3817" xr:uid="{00000000-0005-0000-0000-000063520000}"/>
    <cellStyle name="Normal 7 2 2 3 3 5 3 2" xfId="12490" xr:uid="{00000000-0005-0000-0000-000064520000}"/>
    <cellStyle name="Normal 7 2 2 3 3 5 3 2 2" xfId="29843" xr:uid="{00000000-0005-0000-0000-000065520000}"/>
    <cellStyle name="Normal 7 2 2 3 3 5 3 2 3" xfId="47189" xr:uid="{00000000-0005-0000-0000-000066520000}"/>
    <cellStyle name="Normal 7 2 2 3 3 5 3 3" xfId="21170" xr:uid="{00000000-0005-0000-0000-000067520000}"/>
    <cellStyle name="Normal 7 2 2 3 3 5 3 4" xfId="38516" xr:uid="{00000000-0005-0000-0000-000068520000}"/>
    <cellStyle name="Normal 7 2 2 3 3 5 4" xfId="10677" xr:uid="{00000000-0005-0000-0000-000069520000}"/>
    <cellStyle name="Normal 7 2 2 3 3 5 4 2" xfId="28030" xr:uid="{00000000-0005-0000-0000-00006A520000}"/>
    <cellStyle name="Normal 7 2 2 3 3 5 4 3" xfId="45376" xr:uid="{00000000-0005-0000-0000-00006B520000}"/>
    <cellStyle name="Normal 7 2 2 3 3 5 5" xfId="19357" xr:uid="{00000000-0005-0000-0000-00006C520000}"/>
    <cellStyle name="Normal 7 2 2 3 3 5 6" xfId="36703" xr:uid="{00000000-0005-0000-0000-00006D520000}"/>
    <cellStyle name="Normal 7 2 2 3 3 6" xfId="1171" xr:uid="{00000000-0005-0000-0000-00006E520000}"/>
    <cellStyle name="Normal 7 2 2 3 3 6 2" xfId="6953" xr:uid="{00000000-0005-0000-0000-00006F520000}"/>
    <cellStyle name="Normal 7 2 2 3 3 6 2 2" xfId="15626" xr:uid="{00000000-0005-0000-0000-000070520000}"/>
    <cellStyle name="Normal 7 2 2 3 3 6 2 2 2" xfId="32979" xr:uid="{00000000-0005-0000-0000-000071520000}"/>
    <cellStyle name="Normal 7 2 2 3 3 6 2 2 3" xfId="50325" xr:uid="{00000000-0005-0000-0000-000072520000}"/>
    <cellStyle name="Normal 7 2 2 3 3 6 2 3" xfId="24306" xr:uid="{00000000-0005-0000-0000-000073520000}"/>
    <cellStyle name="Normal 7 2 2 3 3 6 2 4" xfId="41652" xr:uid="{00000000-0005-0000-0000-000074520000}"/>
    <cellStyle name="Normal 7 2 2 3 3 6 3" xfId="4797" xr:uid="{00000000-0005-0000-0000-000075520000}"/>
    <cellStyle name="Normal 7 2 2 3 3 6 3 2" xfId="13470" xr:uid="{00000000-0005-0000-0000-000076520000}"/>
    <cellStyle name="Normal 7 2 2 3 3 6 3 2 2" xfId="30823" xr:uid="{00000000-0005-0000-0000-000077520000}"/>
    <cellStyle name="Normal 7 2 2 3 3 6 3 2 3" xfId="48169" xr:uid="{00000000-0005-0000-0000-000078520000}"/>
    <cellStyle name="Normal 7 2 2 3 3 6 3 3" xfId="22150" xr:uid="{00000000-0005-0000-0000-000079520000}"/>
    <cellStyle name="Normal 7 2 2 3 3 6 3 4" xfId="39496" xr:uid="{00000000-0005-0000-0000-00007A520000}"/>
    <cellStyle name="Normal 7 2 2 3 3 6 4" xfId="9844" xr:uid="{00000000-0005-0000-0000-00007B520000}"/>
    <cellStyle name="Normal 7 2 2 3 3 6 4 2" xfId="27197" xr:uid="{00000000-0005-0000-0000-00007C520000}"/>
    <cellStyle name="Normal 7 2 2 3 3 6 4 3" xfId="44543" xr:uid="{00000000-0005-0000-0000-00007D520000}"/>
    <cellStyle name="Normal 7 2 2 3 3 6 5" xfId="18524" xr:uid="{00000000-0005-0000-0000-00007E520000}"/>
    <cellStyle name="Normal 7 2 2 3 3 6 6" xfId="35870" xr:uid="{00000000-0005-0000-0000-00007F520000}"/>
    <cellStyle name="Normal 7 2 2 3 3 7" xfId="5973" xr:uid="{00000000-0005-0000-0000-000080520000}"/>
    <cellStyle name="Normal 7 2 2 3 3 7 2" xfId="14646" xr:uid="{00000000-0005-0000-0000-000081520000}"/>
    <cellStyle name="Normal 7 2 2 3 3 7 2 2" xfId="31999" xr:uid="{00000000-0005-0000-0000-000082520000}"/>
    <cellStyle name="Normal 7 2 2 3 3 7 2 3" xfId="49345" xr:uid="{00000000-0005-0000-0000-000083520000}"/>
    <cellStyle name="Normal 7 2 2 3 3 7 3" xfId="23326" xr:uid="{00000000-0005-0000-0000-000084520000}"/>
    <cellStyle name="Normal 7 2 2 3 3 7 4" xfId="40672" xr:uid="{00000000-0005-0000-0000-000085520000}"/>
    <cellStyle name="Normal 7 2 2 3 3 8" xfId="2984" xr:uid="{00000000-0005-0000-0000-000086520000}"/>
    <cellStyle name="Normal 7 2 2 3 3 8 2" xfId="11657" xr:uid="{00000000-0005-0000-0000-000087520000}"/>
    <cellStyle name="Normal 7 2 2 3 3 8 2 2" xfId="29010" xr:uid="{00000000-0005-0000-0000-000088520000}"/>
    <cellStyle name="Normal 7 2 2 3 3 8 2 3" xfId="46356" xr:uid="{00000000-0005-0000-0000-000089520000}"/>
    <cellStyle name="Normal 7 2 2 3 3 8 3" xfId="20337" xr:uid="{00000000-0005-0000-0000-00008A520000}"/>
    <cellStyle name="Normal 7 2 2 3 3 8 4" xfId="37683" xr:uid="{00000000-0005-0000-0000-00008B520000}"/>
    <cellStyle name="Normal 7 2 2 3 3 9" xfId="8864" xr:uid="{00000000-0005-0000-0000-00008C520000}"/>
    <cellStyle name="Normal 7 2 2 3 3 9 2" xfId="26217" xr:uid="{00000000-0005-0000-0000-00008D520000}"/>
    <cellStyle name="Normal 7 2 2 3 3 9 3" xfId="43563" xr:uid="{00000000-0005-0000-0000-00008E520000}"/>
    <cellStyle name="Normal 7 2 2 3 4" xfId="289" xr:uid="{00000000-0005-0000-0000-00008F520000}"/>
    <cellStyle name="Normal 7 2 2 3 4 10" xfId="34988" xr:uid="{00000000-0005-0000-0000-000090520000}"/>
    <cellStyle name="Normal 7 2 2 3 4 2" xfId="1024" xr:uid="{00000000-0005-0000-0000-000091520000}"/>
    <cellStyle name="Normal 7 2 2 3 4 2 2" xfId="2837" xr:uid="{00000000-0005-0000-0000-000092520000}"/>
    <cellStyle name="Normal 7 2 2 3 4 2 2 2" xfId="8619" xr:uid="{00000000-0005-0000-0000-000093520000}"/>
    <cellStyle name="Normal 7 2 2 3 4 2 2 2 2" xfId="17292" xr:uid="{00000000-0005-0000-0000-000094520000}"/>
    <cellStyle name="Normal 7 2 2 3 4 2 2 2 2 2" xfId="34645" xr:uid="{00000000-0005-0000-0000-000095520000}"/>
    <cellStyle name="Normal 7 2 2 3 4 2 2 2 2 3" xfId="51991" xr:uid="{00000000-0005-0000-0000-000096520000}"/>
    <cellStyle name="Normal 7 2 2 3 4 2 2 2 3" xfId="25972" xr:uid="{00000000-0005-0000-0000-000097520000}"/>
    <cellStyle name="Normal 7 2 2 3 4 2 2 2 4" xfId="43318" xr:uid="{00000000-0005-0000-0000-000098520000}"/>
    <cellStyle name="Normal 7 2 2 3 4 2 2 3" xfId="4650" xr:uid="{00000000-0005-0000-0000-000099520000}"/>
    <cellStyle name="Normal 7 2 2 3 4 2 2 3 2" xfId="13323" xr:uid="{00000000-0005-0000-0000-00009A520000}"/>
    <cellStyle name="Normal 7 2 2 3 4 2 2 3 2 2" xfId="30676" xr:uid="{00000000-0005-0000-0000-00009B520000}"/>
    <cellStyle name="Normal 7 2 2 3 4 2 2 3 2 3" xfId="48022" xr:uid="{00000000-0005-0000-0000-00009C520000}"/>
    <cellStyle name="Normal 7 2 2 3 4 2 2 3 3" xfId="22003" xr:uid="{00000000-0005-0000-0000-00009D520000}"/>
    <cellStyle name="Normal 7 2 2 3 4 2 2 3 4" xfId="39349" xr:uid="{00000000-0005-0000-0000-00009E520000}"/>
    <cellStyle name="Normal 7 2 2 3 4 2 2 4" xfId="11510" xr:uid="{00000000-0005-0000-0000-00009F520000}"/>
    <cellStyle name="Normal 7 2 2 3 4 2 2 4 2" xfId="28863" xr:uid="{00000000-0005-0000-0000-0000A0520000}"/>
    <cellStyle name="Normal 7 2 2 3 4 2 2 4 3" xfId="46209" xr:uid="{00000000-0005-0000-0000-0000A1520000}"/>
    <cellStyle name="Normal 7 2 2 3 4 2 2 5" xfId="20190" xr:uid="{00000000-0005-0000-0000-0000A2520000}"/>
    <cellStyle name="Normal 7 2 2 3 4 2 2 6" xfId="37536" xr:uid="{00000000-0005-0000-0000-0000A3520000}"/>
    <cellStyle name="Normal 7 2 2 3 4 2 3" xfId="1759" xr:uid="{00000000-0005-0000-0000-0000A4520000}"/>
    <cellStyle name="Normal 7 2 2 3 4 2 3 2" xfId="7541" xr:uid="{00000000-0005-0000-0000-0000A5520000}"/>
    <cellStyle name="Normal 7 2 2 3 4 2 3 2 2" xfId="16214" xr:uid="{00000000-0005-0000-0000-0000A6520000}"/>
    <cellStyle name="Normal 7 2 2 3 4 2 3 2 2 2" xfId="33567" xr:uid="{00000000-0005-0000-0000-0000A7520000}"/>
    <cellStyle name="Normal 7 2 2 3 4 2 3 2 2 3" xfId="50913" xr:uid="{00000000-0005-0000-0000-0000A8520000}"/>
    <cellStyle name="Normal 7 2 2 3 4 2 3 2 3" xfId="24894" xr:uid="{00000000-0005-0000-0000-0000A9520000}"/>
    <cellStyle name="Normal 7 2 2 3 4 2 3 2 4" xfId="42240" xr:uid="{00000000-0005-0000-0000-0000AA520000}"/>
    <cellStyle name="Normal 7 2 2 3 4 2 3 3" xfId="5385" xr:uid="{00000000-0005-0000-0000-0000AB520000}"/>
    <cellStyle name="Normal 7 2 2 3 4 2 3 3 2" xfId="14058" xr:uid="{00000000-0005-0000-0000-0000AC520000}"/>
    <cellStyle name="Normal 7 2 2 3 4 2 3 3 2 2" xfId="31411" xr:uid="{00000000-0005-0000-0000-0000AD520000}"/>
    <cellStyle name="Normal 7 2 2 3 4 2 3 3 2 3" xfId="48757" xr:uid="{00000000-0005-0000-0000-0000AE520000}"/>
    <cellStyle name="Normal 7 2 2 3 4 2 3 3 3" xfId="22738" xr:uid="{00000000-0005-0000-0000-0000AF520000}"/>
    <cellStyle name="Normal 7 2 2 3 4 2 3 3 4" xfId="40084" xr:uid="{00000000-0005-0000-0000-0000B0520000}"/>
    <cellStyle name="Normal 7 2 2 3 4 2 3 4" xfId="10432" xr:uid="{00000000-0005-0000-0000-0000B1520000}"/>
    <cellStyle name="Normal 7 2 2 3 4 2 3 4 2" xfId="27785" xr:uid="{00000000-0005-0000-0000-0000B2520000}"/>
    <cellStyle name="Normal 7 2 2 3 4 2 3 4 3" xfId="45131" xr:uid="{00000000-0005-0000-0000-0000B3520000}"/>
    <cellStyle name="Normal 7 2 2 3 4 2 3 5" xfId="19112" xr:uid="{00000000-0005-0000-0000-0000B4520000}"/>
    <cellStyle name="Normal 7 2 2 3 4 2 3 6" xfId="36458" xr:uid="{00000000-0005-0000-0000-0000B5520000}"/>
    <cellStyle name="Normal 7 2 2 3 4 2 4" xfId="6806" xr:uid="{00000000-0005-0000-0000-0000B6520000}"/>
    <cellStyle name="Normal 7 2 2 3 4 2 4 2" xfId="15479" xr:uid="{00000000-0005-0000-0000-0000B7520000}"/>
    <cellStyle name="Normal 7 2 2 3 4 2 4 2 2" xfId="32832" xr:uid="{00000000-0005-0000-0000-0000B8520000}"/>
    <cellStyle name="Normal 7 2 2 3 4 2 4 2 3" xfId="50178" xr:uid="{00000000-0005-0000-0000-0000B9520000}"/>
    <cellStyle name="Normal 7 2 2 3 4 2 4 3" xfId="24159" xr:uid="{00000000-0005-0000-0000-0000BA520000}"/>
    <cellStyle name="Normal 7 2 2 3 4 2 4 4" xfId="41505" xr:uid="{00000000-0005-0000-0000-0000BB520000}"/>
    <cellStyle name="Normal 7 2 2 3 4 2 5" xfId="3572" xr:uid="{00000000-0005-0000-0000-0000BC520000}"/>
    <cellStyle name="Normal 7 2 2 3 4 2 5 2" xfId="12245" xr:uid="{00000000-0005-0000-0000-0000BD520000}"/>
    <cellStyle name="Normal 7 2 2 3 4 2 5 2 2" xfId="29598" xr:uid="{00000000-0005-0000-0000-0000BE520000}"/>
    <cellStyle name="Normal 7 2 2 3 4 2 5 2 3" xfId="46944" xr:uid="{00000000-0005-0000-0000-0000BF520000}"/>
    <cellStyle name="Normal 7 2 2 3 4 2 5 3" xfId="20925" xr:uid="{00000000-0005-0000-0000-0000C0520000}"/>
    <cellStyle name="Normal 7 2 2 3 4 2 5 4" xfId="38271" xr:uid="{00000000-0005-0000-0000-0000C1520000}"/>
    <cellStyle name="Normal 7 2 2 3 4 2 6" xfId="9697" xr:uid="{00000000-0005-0000-0000-0000C2520000}"/>
    <cellStyle name="Normal 7 2 2 3 4 2 6 2" xfId="27050" xr:uid="{00000000-0005-0000-0000-0000C3520000}"/>
    <cellStyle name="Normal 7 2 2 3 4 2 6 3" xfId="44396" xr:uid="{00000000-0005-0000-0000-0000C4520000}"/>
    <cellStyle name="Normal 7 2 2 3 4 2 7" xfId="18377" xr:uid="{00000000-0005-0000-0000-0000C5520000}"/>
    <cellStyle name="Normal 7 2 2 3 4 2 8" xfId="35723" xr:uid="{00000000-0005-0000-0000-0000C6520000}"/>
    <cellStyle name="Normal 7 2 2 3 4 3" xfId="534" xr:uid="{00000000-0005-0000-0000-0000C7520000}"/>
    <cellStyle name="Normal 7 2 2 3 4 3 2" xfId="2347" xr:uid="{00000000-0005-0000-0000-0000C8520000}"/>
    <cellStyle name="Normal 7 2 2 3 4 3 2 2" xfId="8129" xr:uid="{00000000-0005-0000-0000-0000C9520000}"/>
    <cellStyle name="Normal 7 2 2 3 4 3 2 2 2" xfId="16802" xr:uid="{00000000-0005-0000-0000-0000CA520000}"/>
    <cellStyle name="Normal 7 2 2 3 4 3 2 2 2 2" xfId="34155" xr:uid="{00000000-0005-0000-0000-0000CB520000}"/>
    <cellStyle name="Normal 7 2 2 3 4 3 2 2 2 3" xfId="51501" xr:uid="{00000000-0005-0000-0000-0000CC520000}"/>
    <cellStyle name="Normal 7 2 2 3 4 3 2 2 3" xfId="25482" xr:uid="{00000000-0005-0000-0000-0000CD520000}"/>
    <cellStyle name="Normal 7 2 2 3 4 3 2 2 4" xfId="42828" xr:uid="{00000000-0005-0000-0000-0000CE520000}"/>
    <cellStyle name="Normal 7 2 2 3 4 3 2 3" xfId="5630" xr:uid="{00000000-0005-0000-0000-0000CF520000}"/>
    <cellStyle name="Normal 7 2 2 3 4 3 2 3 2" xfId="14303" xr:uid="{00000000-0005-0000-0000-0000D0520000}"/>
    <cellStyle name="Normal 7 2 2 3 4 3 2 3 2 2" xfId="31656" xr:uid="{00000000-0005-0000-0000-0000D1520000}"/>
    <cellStyle name="Normal 7 2 2 3 4 3 2 3 2 3" xfId="49002" xr:uid="{00000000-0005-0000-0000-0000D2520000}"/>
    <cellStyle name="Normal 7 2 2 3 4 3 2 3 3" xfId="22983" xr:uid="{00000000-0005-0000-0000-0000D3520000}"/>
    <cellStyle name="Normal 7 2 2 3 4 3 2 3 4" xfId="40329" xr:uid="{00000000-0005-0000-0000-0000D4520000}"/>
    <cellStyle name="Normal 7 2 2 3 4 3 2 4" xfId="11020" xr:uid="{00000000-0005-0000-0000-0000D5520000}"/>
    <cellStyle name="Normal 7 2 2 3 4 3 2 4 2" xfId="28373" xr:uid="{00000000-0005-0000-0000-0000D6520000}"/>
    <cellStyle name="Normal 7 2 2 3 4 3 2 4 3" xfId="45719" xr:uid="{00000000-0005-0000-0000-0000D7520000}"/>
    <cellStyle name="Normal 7 2 2 3 4 3 2 5" xfId="19700" xr:uid="{00000000-0005-0000-0000-0000D8520000}"/>
    <cellStyle name="Normal 7 2 2 3 4 3 2 6" xfId="37046" xr:uid="{00000000-0005-0000-0000-0000D9520000}"/>
    <cellStyle name="Normal 7 2 2 3 4 3 3" xfId="6316" xr:uid="{00000000-0005-0000-0000-0000DA520000}"/>
    <cellStyle name="Normal 7 2 2 3 4 3 3 2" xfId="14989" xr:uid="{00000000-0005-0000-0000-0000DB520000}"/>
    <cellStyle name="Normal 7 2 2 3 4 3 3 2 2" xfId="32342" xr:uid="{00000000-0005-0000-0000-0000DC520000}"/>
    <cellStyle name="Normal 7 2 2 3 4 3 3 2 3" xfId="49688" xr:uid="{00000000-0005-0000-0000-0000DD520000}"/>
    <cellStyle name="Normal 7 2 2 3 4 3 3 3" xfId="23669" xr:uid="{00000000-0005-0000-0000-0000DE520000}"/>
    <cellStyle name="Normal 7 2 2 3 4 3 3 4" xfId="41015" xr:uid="{00000000-0005-0000-0000-0000DF520000}"/>
    <cellStyle name="Normal 7 2 2 3 4 3 4" xfId="4160" xr:uid="{00000000-0005-0000-0000-0000E0520000}"/>
    <cellStyle name="Normal 7 2 2 3 4 3 4 2" xfId="12833" xr:uid="{00000000-0005-0000-0000-0000E1520000}"/>
    <cellStyle name="Normal 7 2 2 3 4 3 4 2 2" xfId="30186" xr:uid="{00000000-0005-0000-0000-0000E2520000}"/>
    <cellStyle name="Normal 7 2 2 3 4 3 4 2 3" xfId="47532" xr:uid="{00000000-0005-0000-0000-0000E3520000}"/>
    <cellStyle name="Normal 7 2 2 3 4 3 4 3" xfId="21513" xr:uid="{00000000-0005-0000-0000-0000E4520000}"/>
    <cellStyle name="Normal 7 2 2 3 4 3 4 4" xfId="38859" xr:uid="{00000000-0005-0000-0000-0000E5520000}"/>
    <cellStyle name="Normal 7 2 2 3 4 3 5" xfId="9207" xr:uid="{00000000-0005-0000-0000-0000E6520000}"/>
    <cellStyle name="Normal 7 2 2 3 4 3 5 2" xfId="26560" xr:uid="{00000000-0005-0000-0000-0000E7520000}"/>
    <cellStyle name="Normal 7 2 2 3 4 3 5 3" xfId="43906" xr:uid="{00000000-0005-0000-0000-0000E8520000}"/>
    <cellStyle name="Normal 7 2 2 3 4 3 6" xfId="17887" xr:uid="{00000000-0005-0000-0000-0000E9520000}"/>
    <cellStyle name="Normal 7 2 2 3 4 3 7" xfId="35233" xr:uid="{00000000-0005-0000-0000-0000EA520000}"/>
    <cellStyle name="Normal 7 2 2 3 4 4" xfId="2102" xr:uid="{00000000-0005-0000-0000-0000EB520000}"/>
    <cellStyle name="Normal 7 2 2 3 4 4 2" xfId="7884" xr:uid="{00000000-0005-0000-0000-0000EC520000}"/>
    <cellStyle name="Normal 7 2 2 3 4 4 2 2" xfId="16557" xr:uid="{00000000-0005-0000-0000-0000ED520000}"/>
    <cellStyle name="Normal 7 2 2 3 4 4 2 2 2" xfId="33910" xr:uid="{00000000-0005-0000-0000-0000EE520000}"/>
    <cellStyle name="Normal 7 2 2 3 4 4 2 2 3" xfId="51256" xr:uid="{00000000-0005-0000-0000-0000EF520000}"/>
    <cellStyle name="Normal 7 2 2 3 4 4 2 3" xfId="25237" xr:uid="{00000000-0005-0000-0000-0000F0520000}"/>
    <cellStyle name="Normal 7 2 2 3 4 4 2 4" xfId="42583" xr:uid="{00000000-0005-0000-0000-0000F1520000}"/>
    <cellStyle name="Normal 7 2 2 3 4 4 3" xfId="3915" xr:uid="{00000000-0005-0000-0000-0000F2520000}"/>
    <cellStyle name="Normal 7 2 2 3 4 4 3 2" xfId="12588" xr:uid="{00000000-0005-0000-0000-0000F3520000}"/>
    <cellStyle name="Normal 7 2 2 3 4 4 3 2 2" xfId="29941" xr:uid="{00000000-0005-0000-0000-0000F4520000}"/>
    <cellStyle name="Normal 7 2 2 3 4 4 3 2 3" xfId="47287" xr:uid="{00000000-0005-0000-0000-0000F5520000}"/>
    <cellStyle name="Normal 7 2 2 3 4 4 3 3" xfId="21268" xr:uid="{00000000-0005-0000-0000-0000F6520000}"/>
    <cellStyle name="Normal 7 2 2 3 4 4 3 4" xfId="38614" xr:uid="{00000000-0005-0000-0000-0000F7520000}"/>
    <cellStyle name="Normal 7 2 2 3 4 4 4" xfId="10775" xr:uid="{00000000-0005-0000-0000-0000F8520000}"/>
    <cellStyle name="Normal 7 2 2 3 4 4 4 2" xfId="28128" xr:uid="{00000000-0005-0000-0000-0000F9520000}"/>
    <cellStyle name="Normal 7 2 2 3 4 4 4 3" xfId="45474" xr:uid="{00000000-0005-0000-0000-0000FA520000}"/>
    <cellStyle name="Normal 7 2 2 3 4 4 5" xfId="19455" xr:uid="{00000000-0005-0000-0000-0000FB520000}"/>
    <cellStyle name="Normal 7 2 2 3 4 4 6" xfId="36801" xr:uid="{00000000-0005-0000-0000-0000FC520000}"/>
    <cellStyle name="Normal 7 2 2 3 4 5" xfId="1269" xr:uid="{00000000-0005-0000-0000-0000FD520000}"/>
    <cellStyle name="Normal 7 2 2 3 4 5 2" xfId="7051" xr:uid="{00000000-0005-0000-0000-0000FE520000}"/>
    <cellStyle name="Normal 7 2 2 3 4 5 2 2" xfId="15724" xr:uid="{00000000-0005-0000-0000-0000FF520000}"/>
    <cellStyle name="Normal 7 2 2 3 4 5 2 2 2" xfId="33077" xr:uid="{00000000-0005-0000-0000-000000530000}"/>
    <cellStyle name="Normal 7 2 2 3 4 5 2 2 3" xfId="50423" xr:uid="{00000000-0005-0000-0000-000001530000}"/>
    <cellStyle name="Normal 7 2 2 3 4 5 2 3" xfId="24404" xr:uid="{00000000-0005-0000-0000-000002530000}"/>
    <cellStyle name="Normal 7 2 2 3 4 5 2 4" xfId="41750" xr:uid="{00000000-0005-0000-0000-000003530000}"/>
    <cellStyle name="Normal 7 2 2 3 4 5 3" xfId="4895" xr:uid="{00000000-0005-0000-0000-000004530000}"/>
    <cellStyle name="Normal 7 2 2 3 4 5 3 2" xfId="13568" xr:uid="{00000000-0005-0000-0000-000005530000}"/>
    <cellStyle name="Normal 7 2 2 3 4 5 3 2 2" xfId="30921" xr:uid="{00000000-0005-0000-0000-000006530000}"/>
    <cellStyle name="Normal 7 2 2 3 4 5 3 2 3" xfId="48267" xr:uid="{00000000-0005-0000-0000-000007530000}"/>
    <cellStyle name="Normal 7 2 2 3 4 5 3 3" xfId="22248" xr:uid="{00000000-0005-0000-0000-000008530000}"/>
    <cellStyle name="Normal 7 2 2 3 4 5 3 4" xfId="39594" xr:uid="{00000000-0005-0000-0000-000009530000}"/>
    <cellStyle name="Normal 7 2 2 3 4 5 4" xfId="9942" xr:uid="{00000000-0005-0000-0000-00000A530000}"/>
    <cellStyle name="Normal 7 2 2 3 4 5 4 2" xfId="27295" xr:uid="{00000000-0005-0000-0000-00000B530000}"/>
    <cellStyle name="Normal 7 2 2 3 4 5 4 3" xfId="44641" xr:uid="{00000000-0005-0000-0000-00000C530000}"/>
    <cellStyle name="Normal 7 2 2 3 4 5 5" xfId="18622" xr:uid="{00000000-0005-0000-0000-00000D530000}"/>
    <cellStyle name="Normal 7 2 2 3 4 5 6" xfId="35968" xr:uid="{00000000-0005-0000-0000-00000E530000}"/>
    <cellStyle name="Normal 7 2 2 3 4 6" xfId="6071" xr:uid="{00000000-0005-0000-0000-00000F530000}"/>
    <cellStyle name="Normal 7 2 2 3 4 6 2" xfId="14744" xr:uid="{00000000-0005-0000-0000-000010530000}"/>
    <cellStyle name="Normal 7 2 2 3 4 6 2 2" xfId="32097" xr:uid="{00000000-0005-0000-0000-000011530000}"/>
    <cellStyle name="Normal 7 2 2 3 4 6 2 3" xfId="49443" xr:uid="{00000000-0005-0000-0000-000012530000}"/>
    <cellStyle name="Normal 7 2 2 3 4 6 3" xfId="23424" xr:uid="{00000000-0005-0000-0000-000013530000}"/>
    <cellStyle name="Normal 7 2 2 3 4 6 4" xfId="40770" xr:uid="{00000000-0005-0000-0000-000014530000}"/>
    <cellStyle name="Normal 7 2 2 3 4 7" xfId="3082" xr:uid="{00000000-0005-0000-0000-000015530000}"/>
    <cellStyle name="Normal 7 2 2 3 4 7 2" xfId="11755" xr:uid="{00000000-0005-0000-0000-000016530000}"/>
    <cellStyle name="Normal 7 2 2 3 4 7 2 2" xfId="29108" xr:uid="{00000000-0005-0000-0000-000017530000}"/>
    <cellStyle name="Normal 7 2 2 3 4 7 2 3" xfId="46454" xr:uid="{00000000-0005-0000-0000-000018530000}"/>
    <cellStyle name="Normal 7 2 2 3 4 7 3" xfId="20435" xr:uid="{00000000-0005-0000-0000-000019530000}"/>
    <cellStyle name="Normal 7 2 2 3 4 7 4" xfId="37781" xr:uid="{00000000-0005-0000-0000-00001A530000}"/>
    <cellStyle name="Normal 7 2 2 3 4 8" xfId="8962" xr:uid="{00000000-0005-0000-0000-00001B530000}"/>
    <cellStyle name="Normal 7 2 2 3 4 8 2" xfId="26315" xr:uid="{00000000-0005-0000-0000-00001C530000}"/>
    <cellStyle name="Normal 7 2 2 3 4 8 3" xfId="43661" xr:uid="{00000000-0005-0000-0000-00001D530000}"/>
    <cellStyle name="Normal 7 2 2 3 4 9" xfId="17642" xr:uid="{00000000-0005-0000-0000-00001E530000}"/>
    <cellStyle name="Normal 7 2 2 3 5" xfId="142" xr:uid="{00000000-0005-0000-0000-00001F530000}"/>
    <cellStyle name="Normal 7 2 2 3 5 10" xfId="34841" xr:uid="{00000000-0005-0000-0000-000020530000}"/>
    <cellStyle name="Normal 7 2 2 3 5 2" xfId="877" xr:uid="{00000000-0005-0000-0000-000021530000}"/>
    <cellStyle name="Normal 7 2 2 3 5 2 2" xfId="2690" xr:uid="{00000000-0005-0000-0000-000022530000}"/>
    <cellStyle name="Normal 7 2 2 3 5 2 2 2" xfId="8472" xr:uid="{00000000-0005-0000-0000-000023530000}"/>
    <cellStyle name="Normal 7 2 2 3 5 2 2 2 2" xfId="17145" xr:uid="{00000000-0005-0000-0000-000024530000}"/>
    <cellStyle name="Normal 7 2 2 3 5 2 2 2 2 2" xfId="34498" xr:uid="{00000000-0005-0000-0000-000025530000}"/>
    <cellStyle name="Normal 7 2 2 3 5 2 2 2 2 3" xfId="51844" xr:uid="{00000000-0005-0000-0000-000026530000}"/>
    <cellStyle name="Normal 7 2 2 3 5 2 2 2 3" xfId="25825" xr:uid="{00000000-0005-0000-0000-000027530000}"/>
    <cellStyle name="Normal 7 2 2 3 5 2 2 2 4" xfId="43171" xr:uid="{00000000-0005-0000-0000-000028530000}"/>
    <cellStyle name="Normal 7 2 2 3 5 2 2 3" xfId="4503" xr:uid="{00000000-0005-0000-0000-000029530000}"/>
    <cellStyle name="Normal 7 2 2 3 5 2 2 3 2" xfId="13176" xr:uid="{00000000-0005-0000-0000-00002A530000}"/>
    <cellStyle name="Normal 7 2 2 3 5 2 2 3 2 2" xfId="30529" xr:uid="{00000000-0005-0000-0000-00002B530000}"/>
    <cellStyle name="Normal 7 2 2 3 5 2 2 3 2 3" xfId="47875" xr:uid="{00000000-0005-0000-0000-00002C530000}"/>
    <cellStyle name="Normal 7 2 2 3 5 2 2 3 3" xfId="21856" xr:uid="{00000000-0005-0000-0000-00002D530000}"/>
    <cellStyle name="Normal 7 2 2 3 5 2 2 3 4" xfId="39202" xr:uid="{00000000-0005-0000-0000-00002E530000}"/>
    <cellStyle name="Normal 7 2 2 3 5 2 2 4" xfId="11363" xr:uid="{00000000-0005-0000-0000-00002F530000}"/>
    <cellStyle name="Normal 7 2 2 3 5 2 2 4 2" xfId="28716" xr:uid="{00000000-0005-0000-0000-000030530000}"/>
    <cellStyle name="Normal 7 2 2 3 5 2 2 4 3" xfId="46062" xr:uid="{00000000-0005-0000-0000-000031530000}"/>
    <cellStyle name="Normal 7 2 2 3 5 2 2 5" xfId="20043" xr:uid="{00000000-0005-0000-0000-000032530000}"/>
    <cellStyle name="Normal 7 2 2 3 5 2 2 6" xfId="37389" xr:uid="{00000000-0005-0000-0000-000033530000}"/>
    <cellStyle name="Normal 7 2 2 3 5 2 3" xfId="1612" xr:uid="{00000000-0005-0000-0000-000034530000}"/>
    <cellStyle name="Normal 7 2 2 3 5 2 3 2" xfId="7394" xr:uid="{00000000-0005-0000-0000-000035530000}"/>
    <cellStyle name="Normal 7 2 2 3 5 2 3 2 2" xfId="16067" xr:uid="{00000000-0005-0000-0000-000036530000}"/>
    <cellStyle name="Normal 7 2 2 3 5 2 3 2 2 2" xfId="33420" xr:uid="{00000000-0005-0000-0000-000037530000}"/>
    <cellStyle name="Normal 7 2 2 3 5 2 3 2 2 3" xfId="50766" xr:uid="{00000000-0005-0000-0000-000038530000}"/>
    <cellStyle name="Normal 7 2 2 3 5 2 3 2 3" xfId="24747" xr:uid="{00000000-0005-0000-0000-000039530000}"/>
    <cellStyle name="Normal 7 2 2 3 5 2 3 2 4" xfId="42093" xr:uid="{00000000-0005-0000-0000-00003A530000}"/>
    <cellStyle name="Normal 7 2 2 3 5 2 3 3" xfId="5238" xr:uid="{00000000-0005-0000-0000-00003B530000}"/>
    <cellStyle name="Normal 7 2 2 3 5 2 3 3 2" xfId="13911" xr:uid="{00000000-0005-0000-0000-00003C530000}"/>
    <cellStyle name="Normal 7 2 2 3 5 2 3 3 2 2" xfId="31264" xr:uid="{00000000-0005-0000-0000-00003D530000}"/>
    <cellStyle name="Normal 7 2 2 3 5 2 3 3 2 3" xfId="48610" xr:uid="{00000000-0005-0000-0000-00003E530000}"/>
    <cellStyle name="Normal 7 2 2 3 5 2 3 3 3" xfId="22591" xr:uid="{00000000-0005-0000-0000-00003F530000}"/>
    <cellStyle name="Normal 7 2 2 3 5 2 3 3 4" xfId="39937" xr:uid="{00000000-0005-0000-0000-000040530000}"/>
    <cellStyle name="Normal 7 2 2 3 5 2 3 4" xfId="10285" xr:uid="{00000000-0005-0000-0000-000041530000}"/>
    <cellStyle name="Normal 7 2 2 3 5 2 3 4 2" xfId="27638" xr:uid="{00000000-0005-0000-0000-000042530000}"/>
    <cellStyle name="Normal 7 2 2 3 5 2 3 4 3" xfId="44984" xr:uid="{00000000-0005-0000-0000-000043530000}"/>
    <cellStyle name="Normal 7 2 2 3 5 2 3 5" xfId="18965" xr:uid="{00000000-0005-0000-0000-000044530000}"/>
    <cellStyle name="Normal 7 2 2 3 5 2 3 6" xfId="36311" xr:uid="{00000000-0005-0000-0000-000045530000}"/>
    <cellStyle name="Normal 7 2 2 3 5 2 4" xfId="6659" xr:uid="{00000000-0005-0000-0000-000046530000}"/>
    <cellStyle name="Normal 7 2 2 3 5 2 4 2" xfId="15332" xr:uid="{00000000-0005-0000-0000-000047530000}"/>
    <cellStyle name="Normal 7 2 2 3 5 2 4 2 2" xfId="32685" xr:uid="{00000000-0005-0000-0000-000048530000}"/>
    <cellStyle name="Normal 7 2 2 3 5 2 4 2 3" xfId="50031" xr:uid="{00000000-0005-0000-0000-000049530000}"/>
    <cellStyle name="Normal 7 2 2 3 5 2 4 3" xfId="24012" xr:uid="{00000000-0005-0000-0000-00004A530000}"/>
    <cellStyle name="Normal 7 2 2 3 5 2 4 4" xfId="41358" xr:uid="{00000000-0005-0000-0000-00004B530000}"/>
    <cellStyle name="Normal 7 2 2 3 5 2 5" xfId="3425" xr:uid="{00000000-0005-0000-0000-00004C530000}"/>
    <cellStyle name="Normal 7 2 2 3 5 2 5 2" xfId="12098" xr:uid="{00000000-0005-0000-0000-00004D530000}"/>
    <cellStyle name="Normal 7 2 2 3 5 2 5 2 2" xfId="29451" xr:uid="{00000000-0005-0000-0000-00004E530000}"/>
    <cellStyle name="Normal 7 2 2 3 5 2 5 2 3" xfId="46797" xr:uid="{00000000-0005-0000-0000-00004F530000}"/>
    <cellStyle name="Normal 7 2 2 3 5 2 5 3" xfId="20778" xr:uid="{00000000-0005-0000-0000-000050530000}"/>
    <cellStyle name="Normal 7 2 2 3 5 2 5 4" xfId="38124" xr:uid="{00000000-0005-0000-0000-000051530000}"/>
    <cellStyle name="Normal 7 2 2 3 5 2 6" xfId="9550" xr:uid="{00000000-0005-0000-0000-000052530000}"/>
    <cellStyle name="Normal 7 2 2 3 5 2 6 2" xfId="26903" xr:uid="{00000000-0005-0000-0000-000053530000}"/>
    <cellStyle name="Normal 7 2 2 3 5 2 6 3" xfId="44249" xr:uid="{00000000-0005-0000-0000-000054530000}"/>
    <cellStyle name="Normal 7 2 2 3 5 2 7" xfId="18230" xr:uid="{00000000-0005-0000-0000-000055530000}"/>
    <cellStyle name="Normal 7 2 2 3 5 2 8" xfId="35576" xr:uid="{00000000-0005-0000-0000-000056530000}"/>
    <cellStyle name="Normal 7 2 2 3 5 3" xfId="632" xr:uid="{00000000-0005-0000-0000-000057530000}"/>
    <cellStyle name="Normal 7 2 2 3 5 3 2" xfId="2445" xr:uid="{00000000-0005-0000-0000-000058530000}"/>
    <cellStyle name="Normal 7 2 2 3 5 3 2 2" xfId="8227" xr:uid="{00000000-0005-0000-0000-000059530000}"/>
    <cellStyle name="Normal 7 2 2 3 5 3 2 2 2" xfId="16900" xr:uid="{00000000-0005-0000-0000-00005A530000}"/>
    <cellStyle name="Normal 7 2 2 3 5 3 2 2 2 2" xfId="34253" xr:uid="{00000000-0005-0000-0000-00005B530000}"/>
    <cellStyle name="Normal 7 2 2 3 5 3 2 2 2 3" xfId="51599" xr:uid="{00000000-0005-0000-0000-00005C530000}"/>
    <cellStyle name="Normal 7 2 2 3 5 3 2 2 3" xfId="25580" xr:uid="{00000000-0005-0000-0000-00005D530000}"/>
    <cellStyle name="Normal 7 2 2 3 5 3 2 2 4" xfId="42926" xr:uid="{00000000-0005-0000-0000-00005E530000}"/>
    <cellStyle name="Normal 7 2 2 3 5 3 2 3" xfId="5728" xr:uid="{00000000-0005-0000-0000-00005F530000}"/>
    <cellStyle name="Normal 7 2 2 3 5 3 2 3 2" xfId="14401" xr:uid="{00000000-0005-0000-0000-000060530000}"/>
    <cellStyle name="Normal 7 2 2 3 5 3 2 3 2 2" xfId="31754" xr:uid="{00000000-0005-0000-0000-000061530000}"/>
    <cellStyle name="Normal 7 2 2 3 5 3 2 3 2 3" xfId="49100" xr:uid="{00000000-0005-0000-0000-000062530000}"/>
    <cellStyle name="Normal 7 2 2 3 5 3 2 3 3" xfId="23081" xr:uid="{00000000-0005-0000-0000-000063530000}"/>
    <cellStyle name="Normal 7 2 2 3 5 3 2 3 4" xfId="40427" xr:uid="{00000000-0005-0000-0000-000064530000}"/>
    <cellStyle name="Normal 7 2 2 3 5 3 2 4" xfId="11118" xr:uid="{00000000-0005-0000-0000-000065530000}"/>
    <cellStyle name="Normal 7 2 2 3 5 3 2 4 2" xfId="28471" xr:uid="{00000000-0005-0000-0000-000066530000}"/>
    <cellStyle name="Normal 7 2 2 3 5 3 2 4 3" xfId="45817" xr:uid="{00000000-0005-0000-0000-000067530000}"/>
    <cellStyle name="Normal 7 2 2 3 5 3 2 5" xfId="19798" xr:uid="{00000000-0005-0000-0000-000068530000}"/>
    <cellStyle name="Normal 7 2 2 3 5 3 2 6" xfId="37144" xr:uid="{00000000-0005-0000-0000-000069530000}"/>
    <cellStyle name="Normal 7 2 2 3 5 3 3" xfId="6414" xr:uid="{00000000-0005-0000-0000-00006A530000}"/>
    <cellStyle name="Normal 7 2 2 3 5 3 3 2" xfId="15087" xr:uid="{00000000-0005-0000-0000-00006B530000}"/>
    <cellStyle name="Normal 7 2 2 3 5 3 3 2 2" xfId="32440" xr:uid="{00000000-0005-0000-0000-00006C530000}"/>
    <cellStyle name="Normal 7 2 2 3 5 3 3 2 3" xfId="49786" xr:uid="{00000000-0005-0000-0000-00006D530000}"/>
    <cellStyle name="Normal 7 2 2 3 5 3 3 3" xfId="23767" xr:uid="{00000000-0005-0000-0000-00006E530000}"/>
    <cellStyle name="Normal 7 2 2 3 5 3 3 4" xfId="41113" xr:uid="{00000000-0005-0000-0000-00006F530000}"/>
    <cellStyle name="Normal 7 2 2 3 5 3 4" xfId="4258" xr:uid="{00000000-0005-0000-0000-000070530000}"/>
    <cellStyle name="Normal 7 2 2 3 5 3 4 2" xfId="12931" xr:uid="{00000000-0005-0000-0000-000071530000}"/>
    <cellStyle name="Normal 7 2 2 3 5 3 4 2 2" xfId="30284" xr:uid="{00000000-0005-0000-0000-000072530000}"/>
    <cellStyle name="Normal 7 2 2 3 5 3 4 2 3" xfId="47630" xr:uid="{00000000-0005-0000-0000-000073530000}"/>
    <cellStyle name="Normal 7 2 2 3 5 3 4 3" xfId="21611" xr:uid="{00000000-0005-0000-0000-000074530000}"/>
    <cellStyle name="Normal 7 2 2 3 5 3 4 4" xfId="38957" xr:uid="{00000000-0005-0000-0000-000075530000}"/>
    <cellStyle name="Normal 7 2 2 3 5 3 5" xfId="9305" xr:uid="{00000000-0005-0000-0000-000076530000}"/>
    <cellStyle name="Normal 7 2 2 3 5 3 5 2" xfId="26658" xr:uid="{00000000-0005-0000-0000-000077530000}"/>
    <cellStyle name="Normal 7 2 2 3 5 3 5 3" xfId="44004" xr:uid="{00000000-0005-0000-0000-000078530000}"/>
    <cellStyle name="Normal 7 2 2 3 5 3 6" xfId="17985" xr:uid="{00000000-0005-0000-0000-000079530000}"/>
    <cellStyle name="Normal 7 2 2 3 5 3 7" xfId="35331" xr:uid="{00000000-0005-0000-0000-00007A530000}"/>
    <cellStyle name="Normal 7 2 2 3 5 4" xfId="1955" xr:uid="{00000000-0005-0000-0000-00007B530000}"/>
    <cellStyle name="Normal 7 2 2 3 5 4 2" xfId="7737" xr:uid="{00000000-0005-0000-0000-00007C530000}"/>
    <cellStyle name="Normal 7 2 2 3 5 4 2 2" xfId="16410" xr:uid="{00000000-0005-0000-0000-00007D530000}"/>
    <cellStyle name="Normal 7 2 2 3 5 4 2 2 2" xfId="33763" xr:uid="{00000000-0005-0000-0000-00007E530000}"/>
    <cellStyle name="Normal 7 2 2 3 5 4 2 2 3" xfId="51109" xr:uid="{00000000-0005-0000-0000-00007F530000}"/>
    <cellStyle name="Normal 7 2 2 3 5 4 2 3" xfId="25090" xr:uid="{00000000-0005-0000-0000-000080530000}"/>
    <cellStyle name="Normal 7 2 2 3 5 4 2 4" xfId="42436" xr:uid="{00000000-0005-0000-0000-000081530000}"/>
    <cellStyle name="Normal 7 2 2 3 5 4 3" xfId="3768" xr:uid="{00000000-0005-0000-0000-000082530000}"/>
    <cellStyle name="Normal 7 2 2 3 5 4 3 2" xfId="12441" xr:uid="{00000000-0005-0000-0000-000083530000}"/>
    <cellStyle name="Normal 7 2 2 3 5 4 3 2 2" xfId="29794" xr:uid="{00000000-0005-0000-0000-000084530000}"/>
    <cellStyle name="Normal 7 2 2 3 5 4 3 2 3" xfId="47140" xr:uid="{00000000-0005-0000-0000-000085530000}"/>
    <cellStyle name="Normal 7 2 2 3 5 4 3 3" xfId="21121" xr:uid="{00000000-0005-0000-0000-000086530000}"/>
    <cellStyle name="Normal 7 2 2 3 5 4 3 4" xfId="38467" xr:uid="{00000000-0005-0000-0000-000087530000}"/>
    <cellStyle name="Normal 7 2 2 3 5 4 4" xfId="10628" xr:uid="{00000000-0005-0000-0000-000088530000}"/>
    <cellStyle name="Normal 7 2 2 3 5 4 4 2" xfId="27981" xr:uid="{00000000-0005-0000-0000-000089530000}"/>
    <cellStyle name="Normal 7 2 2 3 5 4 4 3" xfId="45327" xr:uid="{00000000-0005-0000-0000-00008A530000}"/>
    <cellStyle name="Normal 7 2 2 3 5 4 5" xfId="19308" xr:uid="{00000000-0005-0000-0000-00008B530000}"/>
    <cellStyle name="Normal 7 2 2 3 5 4 6" xfId="36654" xr:uid="{00000000-0005-0000-0000-00008C530000}"/>
    <cellStyle name="Normal 7 2 2 3 5 5" xfId="1367" xr:uid="{00000000-0005-0000-0000-00008D530000}"/>
    <cellStyle name="Normal 7 2 2 3 5 5 2" xfId="7149" xr:uid="{00000000-0005-0000-0000-00008E530000}"/>
    <cellStyle name="Normal 7 2 2 3 5 5 2 2" xfId="15822" xr:uid="{00000000-0005-0000-0000-00008F530000}"/>
    <cellStyle name="Normal 7 2 2 3 5 5 2 2 2" xfId="33175" xr:uid="{00000000-0005-0000-0000-000090530000}"/>
    <cellStyle name="Normal 7 2 2 3 5 5 2 2 3" xfId="50521" xr:uid="{00000000-0005-0000-0000-000091530000}"/>
    <cellStyle name="Normal 7 2 2 3 5 5 2 3" xfId="24502" xr:uid="{00000000-0005-0000-0000-000092530000}"/>
    <cellStyle name="Normal 7 2 2 3 5 5 2 4" xfId="41848" xr:uid="{00000000-0005-0000-0000-000093530000}"/>
    <cellStyle name="Normal 7 2 2 3 5 5 3" xfId="4993" xr:uid="{00000000-0005-0000-0000-000094530000}"/>
    <cellStyle name="Normal 7 2 2 3 5 5 3 2" xfId="13666" xr:uid="{00000000-0005-0000-0000-000095530000}"/>
    <cellStyle name="Normal 7 2 2 3 5 5 3 2 2" xfId="31019" xr:uid="{00000000-0005-0000-0000-000096530000}"/>
    <cellStyle name="Normal 7 2 2 3 5 5 3 2 3" xfId="48365" xr:uid="{00000000-0005-0000-0000-000097530000}"/>
    <cellStyle name="Normal 7 2 2 3 5 5 3 3" xfId="22346" xr:uid="{00000000-0005-0000-0000-000098530000}"/>
    <cellStyle name="Normal 7 2 2 3 5 5 3 4" xfId="39692" xr:uid="{00000000-0005-0000-0000-000099530000}"/>
    <cellStyle name="Normal 7 2 2 3 5 5 4" xfId="10040" xr:uid="{00000000-0005-0000-0000-00009A530000}"/>
    <cellStyle name="Normal 7 2 2 3 5 5 4 2" xfId="27393" xr:uid="{00000000-0005-0000-0000-00009B530000}"/>
    <cellStyle name="Normal 7 2 2 3 5 5 4 3" xfId="44739" xr:uid="{00000000-0005-0000-0000-00009C530000}"/>
    <cellStyle name="Normal 7 2 2 3 5 5 5" xfId="18720" xr:uid="{00000000-0005-0000-0000-00009D530000}"/>
    <cellStyle name="Normal 7 2 2 3 5 5 6" xfId="36066" xr:uid="{00000000-0005-0000-0000-00009E530000}"/>
    <cellStyle name="Normal 7 2 2 3 5 6" xfId="5924" xr:uid="{00000000-0005-0000-0000-00009F530000}"/>
    <cellStyle name="Normal 7 2 2 3 5 6 2" xfId="14597" xr:uid="{00000000-0005-0000-0000-0000A0530000}"/>
    <cellStyle name="Normal 7 2 2 3 5 6 2 2" xfId="31950" xr:uid="{00000000-0005-0000-0000-0000A1530000}"/>
    <cellStyle name="Normal 7 2 2 3 5 6 2 3" xfId="49296" xr:uid="{00000000-0005-0000-0000-0000A2530000}"/>
    <cellStyle name="Normal 7 2 2 3 5 6 3" xfId="23277" xr:uid="{00000000-0005-0000-0000-0000A3530000}"/>
    <cellStyle name="Normal 7 2 2 3 5 6 4" xfId="40623" xr:uid="{00000000-0005-0000-0000-0000A4530000}"/>
    <cellStyle name="Normal 7 2 2 3 5 7" xfId="3180" xr:uid="{00000000-0005-0000-0000-0000A5530000}"/>
    <cellStyle name="Normal 7 2 2 3 5 7 2" xfId="11853" xr:uid="{00000000-0005-0000-0000-0000A6530000}"/>
    <cellStyle name="Normal 7 2 2 3 5 7 2 2" xfId="29206" xr:uid="{00000000-0005-0000-0000-0000A7530000}"/>
    <cellStyle name="Normal 7 2 2 3 5 7 2 3" xfId="46552" xr:uid="{00000000-0005-0000-0000-0000A8530000}"/>
    <cellStyle name="Normal 7 2 2 3 5 7 3" xfId="20533" xr:uid="{00000000-0005-0000-0000-0000A9530000}"/>
    <cellStyle name="Normal 7 2 2 3 5 7 4" xfId="37879" xr:uid="{00000000-0005-0000-0000-0000AA530000}"/>
    <cellStyle name="Normal 7 2 2 3 5 8" xfId="8815" xr:uid="{00000000-0005-0000-0000-0000AB530000}"/>
    <cellStyle name="Normal 7 2 2 3 5 8 2" xfId="26168" xr:uid="{00000000-0005-0000-0000-0000AC530000}"/>
    <cellStyle name="Normal 7 2 2 3 5 8 3" xfId="43514" xr:uid="{00000000-0005-0000-0000-0000AD530000}"/>
    <cellStyle name="Normal 7 2 2 3 5 9" xfId="17495" xr:uid="{00000000-0005-0000-0000-0000AE530000}"/>
    <cellStyle name="Normal 7 2 2 3 6" xfId="779" xr:uid="{00000000-0005-0000-0000-0000AF530000}"/>
    <cellStyle name="Normal 7 2 2 3 6 2" xfId="2592" xr:uid="{00000000-0005-0000-0000-0000B0530000}"/>
    <cellStyle name="Normal 7 2 2 3 6 2 2" xfId="8374" xr:uid="{00000000-0005-0000-0000-0000B1530000}"/>
    <cellStyle name="Normal 7 2 2 3 6 2 2 2" xfId="17047" xr:uid="{00000000-0005-0000-0000-0000B2530000}"/>
    <cellStyle name="Normal 7 2 2 3 6 2 2 2 2" xfId="34400" xr:uid="{00000000-0005-0000-0000-0000B3530000}"/>
    <cellStyle name="Normal 7 2 2 3 6 2 2 2 3" xfId="51746" xr:uid="{00000000-0005-0000-0000-0000B4530000}"/>
    <cellStyle name="Normal 7 2 2 3 6 2 2 3" xfId="25727" xr:uid="{00000000-0005-0000-0000-0000B5530000}"/>
    <cellStyle name="Normal 7 2 2 3 6 2 2 4" xfId="43073" xr:uid="{00000000-0005-0000-0000-0000B6530000}"/>
    <cellStyle name="Normal 7 2 2 3 6 2 3" xfId="4405" xr:uid="{00000000-0005-0000-0000-0000B7530000}"/>
    <cellStyle name="Normal 7 2 2 3 6 2 3 2" xfId="13078" xr:uid="{00000000-0005-0000-0000-0000B8530000}"/>
    <cellStyle name="Normal 7 2 2 3 6 2 3 2 2" xfId="30431" xr:uid="{00000000-0005-0000-0000-0000B9530000}"/>
    <cellStyle name="Normal 7 2 2 3 6 2 3 2 3" xfId="47777" xr:uid="{00000000-0005-0000-0000-0000BA530000}"/>
    <cellStyle name="Normal 7 2 2 3 6 2 3 3" xfId="21758" xr:uid="{00000000-0005-0000-0000-0000BB530000}"/>
    <cellStyle name="Normal 7 2 2 3 6 2 3 4" xfId="39104" xr:uid="{00000000-0005-0000-0000-0000BC530000}"/>
    <cellStyle name="Normal 7 2 2 3 6 2 4" xfId="11265" xr:uid="{00000000-0005-0000-0000-0000BD530000}"/>
    <cellStyle name="Normal 7 2 2 3 6 2 4 2" xfId="28618" xr:uid="{00000000-0005-0000-0000-0000BE530000}"/>
    <cellStyle name="Normal 7 2 2 3 6 2 4 3" xfId="45964" xr:uid="{00000000-0005-0000-0000-0000BF530000}"/>
    <cellStyle name="Normal 7 2 2 3 6 2 5" xfId="19945" xr:uid="{00000000-0005-0000-0000-0000C0530000}"/>
    <cellStyle name="Normal 7 2 2 3 6 2 6" xfId="37291" xr:uid="{00000000-0005-0000-0000-0000C1530000}"/>
    <cellStyle name="Normal 7 2 2 3 6 3" xfId="1514" xr:uid="{00000000-0005-0000-0000-0000C2530000}"/>
    <cellStyle name="Normal 7 2 2 3 6 3 2" xfId="7296" xr:uid="{00000000-0005-0000-0000-0000C3530000}"/>
    <cellStyle name="Normal 7 2 2 3 6 3 2 2" xfId="15969" xr:uid="{00000000-0005-0000-0000-0000C4530000}"/>
    <cellStyle name="Normal 7 2 2 3 6 3 2 2 2" xfId="33322" xr:uid="{00000000-0005-0000-0000-0000C5530000}"/>
    <cellStyle name="Normal 7 2 2 3 6 3 2 2 3" xfId="50668" xr:uid="{00000000-0005-0000-0000-0000C6530000}"/>
    <cellStyle name="Normal 7 2 2 3 6 3 2 3" xfId="24649" xr:uid="{00000000-0005-0000-0000-0000C7530000}"/>
    <cellStyle name="Normal 7 2 2 3 6 3 2 4" xfId="41995" xr:uid="{00000000-0005-0000-0000-0000C8530000}"/>
    <cellStyle name="Normal 7 2 2 3 6 3 3" xfId="5140" xr:uid="{00000000-0005-0000-0000-0000C9530000}"/>
    <cellStyle name="Normal 7 2 2 3 6 3 3 2" xfId="13813" xr:uid="{00000000-0005-0000-0000-0000CA530000}"/>
    <cellStyle name="Normal 7 2 2 3 6 3 3 2 2" xfId="31166" xr:uid="{00000000-0005-0000-0000-0000CB530000}"/>
    <cellStyle name="Normal 7 2 2 3 6 3 3 2 3" xfId="48512" xr:uid="{00000000-0005-0000-0000-0000CC530000}"/>
    <cellStyle name="Normal 7 2 2 3 6 3 3 3" xfId="22493" xr:uid="{00000000-0005-0000-0000-0000CD530000}"/>
    <cellStyle name="Normal 7 2 2 3 6 3 3 4" xfId="39839" xr:uid="{00000000-0005-0000-0000-0000CE530000}"/>
    <cellStyle name="Normal 7 2 2 3 6 3 4" xfId="10187" xr:uid="{00000000-0005-0000-0000-0000CF530000}"/>
    <cellStyle name="Normal 7 2 2 3 6 3 4 2" xfId="27540" xr:uid="{00000000-0005-0000-0000-0000D0530000}"/>
    <cellStyle name="Normal 7 2 2 3 6 3 4 3" xfId="44886" xr:uid="{00000000-0005-0000-0000-0000D1530000}"/>
    <cellStyle name="Normal 7 2 2 3 6 3 5" xfId="18867" xr:uid="{00000000-0005-0000-0000-0000D2530000}"/>
    <cellStyle name="Normal 7 2 2 3 6 3 6" xfId="36213" xr:uid="{00000000-0005-0000-0000-0000D3530000}"/>
    <cellStyle name="Normal 7 2 2 3 6 4" xfId="6561" xr:uid="{00000000-0005-0000-0000-0000D4530000}"/>
    <cellStyle name="Normal 7 2 2 3 6 4 2" xfId="15234" xr:uid="{00000000-0005-0000-0000-0000D5530000}"/>
    <cellStyle name="Normal 7 2 2 3 6 4 2 2" xfId="32587" xr:uid="{00000000-0005-0000-0000-0000D6530000}"/>
    <cellStyle name="Normal 7 2 2 3 6 4 2 3" xfId="49933" xr:uid="{00000000-0005-0000-0000-0000D7530000}"/>
    <cellStyle name="Normal 7 2 2 3 6 4 3" xfId="23914" xr:uid="{00000000-0005-0000-0000-0000D8530000}"/>
    <cellStyle name="Normal 7 2 2 3 6 4 4" xfId="41260" xr:uid="{00000000-0005-0000-0000-0000D9530000}"/>
    <cellStyle name="Normal 7 2 2 3 6 5" xfId="3327" xr:uid="{00000000-0005-0000-0000-0000DA530000}"/>
    <cellStyle name="Normal 7 2 2 3 6 5 2" xfId="12000" xr:uid="{00000000-0005-0000-0000-0000DB530000}"/>
    <cellStyle name="Normal 7 2 2 3 6 5 2 2" xfId="29353" xr:uid="{00000000-0005-0000-0000-0000DC530000}"/>
    <cellStyle name="Normal 7 2 2 3 6 5 2 3" xfId="46699" xr:uid="{00000000-0005-0000-0000-0000DD530000}"/>
    <cellStyle name="Normal 7 2 2 3 6 5 3" xfId="20680" xr:uid="{00000000-0005-0000-0000-0000DE530000}"/>
    <cellStyle name="Normal 7 2 2 3 6 5 4" xfId="38026" xr:uid="{00000000-0005-0000-0000-0000DF530000}"/>
    <cellStyle name="Normal 7 2 2 3 6 6" xfId="9452" xr:uid="{00000000-0005-0000-0000-0000E0530000}"/>
    <cellStyle name="Normal 7 2 2 3 6 6 2" xfId="26805" xr:uid="{00000000-0005-0000-0000-0000E1530000}"/>
    <cellStyle name="Normal 7 2 2 3 6 6 3" xfId="44151" xr:uid="{00000000-0005-0000-0000-0000E2530000}"/>
    <cellStyle name="Normal 7 2 2 3 6 7" xfId="18132" xr:uid="{00000000-0005-0000-0000-0000E3530000}"/>
    <cellStyle name="Normal 7 2 2 3 6 8" xfId="35478" xr:uid="{00000000-0005-0000-0000-0000E4530000}"/>
    <cellStyle name="Normal 7 2 2 3 7" xfId="387" xr:uid="{00000000-0005-0000-0000-0000E5530000}"/>
    <cellStyle name="Normal 7 2 2 3 7 2" xfId="2200" xr:uid="{00000000-0005-0000-0000-0000E6530000}"/>
    <cellStyle name="Normal 7 2 2 3 7 2 2" xfId="7982" xr:uid="{00000000-0005-0000-0000-0000E7530000}"/>
    <cellStyle name="Normal 7 2 2 3 7 2 2 2" xfId="16655" xr:uid="{00000000-0005-0000-0000-0000E8530000}"/>
    <cellStyle name="Normal 7 2 2 3 7 2 2 2 2" xfId="34008" xr:uid="{00000000-0005-0000-0000-0000E9530000}"/>
    <cellStyle name="Normal 7 2 2 3 7 2 2 2 3" xfId="51354" xr:uid="{00000000-0005-0000-0000-0000EA530000}"/>
    <cellStyle name="Normal 7 2 2 3 7 2 2 3" xfId="25335" xr:uid="{00000000-0005-0000-0000-0000EB530000}"/>
    <cellStyle name="Normal 7 2 2 3 7 2 2 4" xfId="42681" xr:uid="{00000000-0005-0000-0000-0000EC530000}"/>
    <cellStyle name="Normal 7 2 2 3 7 2 3" xfId="5483" xr:uid="{00000000-0005-0000-0000-0000ED530000}"/>
    <cellStyle name="Normal 7 2 2 3 7 2 3 2" xfId="14156" xr:uid="{00000000-0005-0000-0000-0000EE530000}"/>
    <cellStyle name="Normal 7 2 2 3 7 2 3 2 2" xfId="31509" xr:uid="{00000000-0005-0000-0000-0000EF530000}"/>
    <cellStyle name="Normal 7 2 2 3 7 2 3 2 3" xfId="48855" xr:uid="{00000000-0005-0000-0000-0000F0530000}"/>
    <cellStyle name="Normal 7 2 2 3 7 2 3 3" xfId="22836" xr:uid="{00000000-0005-0000-0000-0000F1530000}"/>
    <cellStyle name="Normal 7 2 2 3 7 2 3 4" xfId="40182" xr:uid="{00000000-0005-0000-0000-0000F2530000}"/>
    <cellStyle name="Normal 7 2 2 3 7 2 4" xfId="10873" xr:uid="{00000000-0005-0000-0000-0000F3530000}"/>
    <cellStyle name="Normal 7 2 2 3 7 2 4 2" xfId="28226" xr:uid="{00000000-0005-0000-0000-0000F4530000}"/>
    <cellStyle name="Normal 7 2 2 3 7 2 4 3" xfId="45572" xr:uid="{00000000-0005-0000-0000-0000F5530000}"/>
    <cellStyle name="Normal 7 2 2 3 7 2 5" xfId="19553" xr:uid="{00000000-0005-0000-0000-0000F6530000}"/>
    <cellStyle name="Normal 7 2 2 3 7 2 6" xfId="36899" xr:uid="{00000000-0005-0000-0000-0000F7530000}"/>
    <cellStyle name="Normal 7 2 2 3 7 3" xfId="6169" xr:uid="{00000000-0005-0000-0000-0000F8530000}"/>
    <cellStyle name="Normal 7 2 2 3 7 3 2" xfId="14842" xr:uid="{00000000-0005-0000-0000-0000F9530000}"/>
    <cellStyle name="Normal 7 2 2 3 7 3 2 2" xfId="32195" xr:uid="{00000000-0005-0000-0000-0000FA530000}"/>
    <cellStyle name="Normal 7 2 2 3 7 3 2 3" xfId="49541" xr:uid="{00000000-0005-0000-0000-0000FB530000}"/>
    <cellStyle name="Normal 7 2 2 3 7 3 3" xfId="23522" xr:uid="{00000000-0005-0000-0000-0000FC530000}"/>
    <cellStyle name="Normal 7 2 2 3 7 3 4" xfId="40868" xr:uid="{00000000-0005-0000-0000-0000FD530000}"/>
    <cellStyle name="Normal 7 2 2 3 7 4" xfId="4013" xr:uid="{00000000-0005-0000-0000-0000FE530000}"/>
    <cellStyle name="Normal 7 2 2 3 7 4 2" xfId="12686" xr:uid="{00000000-0005-0000-0000-0000FF530000}"/>
    <cellStyle name="Normal 7 2 2 3 7 4 2 2" xfId="30039" xr:uid="{00000000-0005-0000-0000-000000540000}"/>
    <cellStyle name="Normal 7 2 2 3 7 4 2 3" xfId="47385" xr:uid="{00000000-0005-0000-0000-000001540000}"/>
    <cellStyle name="Normal 7 2 2 3 7 4 3" xfId="21366" xr:uid="{00000000-0005-0000-0000-000002540000}"/>
    <cellStyle name="Normal 7 2 2 3 7 4 4" xfId="38712" xr:uid="{00000000-0005-0000-0000-000003540000}"/>
    <cellStyle name="Normal 7 2 2 3 7 5" xfId="9060" xr:uid="{00000000-0005-0000-0000-000004540000}"/>
    <cellStyle name="Normal 7 2 2 3 7 5 2" xfId="26413" xr:uid="{00000000-0005-0000-0000-000005540000}"/>
    <cellStyle name="Normal 7 2 2 3 7 5 3" xfId="43759" xr:uid="{00000000-0005-0000-0000-000006540000}"/>
    <cellStyle name="Normal 7 2 2 3 7 6" xfId="17740" xr:uid="{00000000-0005-0000-0000-000007540000}"/>
    <cellStyle name="Normal 7 2 2 3 7 7" xfId="35086" xr:uid="{00000000-0005-0000-0000-000008540000}"/>
    <cellStyle name="Normal 7 2 2 3 8" xfId="1857" xr:uid="{00000000-0005-0000-0000-000009540000}"/>
    <cellStyle name="Normal 7 2 2 3 8 2" xfId="7639" xr:uid="{00000000-0005-0000-0000-00000A540000}"/>
    <cellStyle name="Normal 7 2 2 3 8 2 2" xfId="16312" xr:uid="{00000000-0005-0000-0000-00000B540000}"/>
    <cellStyle name="Normal 7 2 2 3 8 2 2 2" xfId="33665" xr:uid="{00000000-0005-0000-0000-00000C540000}"/>
    <cellStyle name="Normal 7 2 2 3 8 2 2 3" xfId="51011" xr:uid="{00000000-0005-0000-0000-00000D540000}"/>
    <cellStyle name="Normal 7 2 2 3 8 2 3" xfId="24992" xr:uid="{00000000-0005-0000-0000-00000E540000}"/>
    <cellStyle name="Normal 7 2 2 3 8 2 4" xfId="42338" xr:uid="{00000000-0005-0000-0000-00000F540000}"/>
    <cellStyle name="Normal 7 2 2 3 8 3" xfId="3670" xr:uid="{00000000-0005-0000-0000-000010540000}"/>
    <cellStyle name="Normal 7 2 2 3 8 3 2" xfId="12343" xr:uid="{00000000-0005-0000-0000-000011540000}"/>
    <cellStyle name="Normal 7 2 2 3 8 3 2 2" xfId="29696" xr:uid="{00000000-0005-0000-0000-000012540000}"/>
    <cellStyle name="Normal 7 2 2 3 8 3 2 3" xfId="47042" xr:uid="{00000000-0005-0000-0000-000013540000}"/>
    <cellStyle name="Normal 7 2 2 3 8 3 3" xfId="21023" xr:uid="{00000000-0005-0000-0000-000014540000}"/>
    <cellStyle name="Normal 7 2 2 3 8 3 4" xfId="38369" xr:uid="{00000000-0005-0000-0000-000015540000}"/>
    <cellStyle name="Normal 7 2 2 3 8 4" xfId="10530" xr:uid="{00000000-0005-0000-0000-000016540000}"/>
    <cellStyle name="Normal 7 2 2 3 8 4 2" xfId="27883" xr:uid="{00000000-0005-0000-0000-000017540000}"/>
    <cellStyle name="Normal 7 2 2 3 8 4 3" xfId="45229" xr:uid="{00000000-0005-0000-0000-000018540000}"/>
    <cellStyle name="Normal 7 2 2 3 8 5" xfId="19210" xr:uid="{00000000-0005-0000-0000-000019540000}"/>
    <cellStyle name="Normal 7 2 2 3 8 6" xfId="36556" xr:uid="{00000000-0005-0000-0000-00001A540000}"/>
    <cellStyle name="Normal 7 2 2 3 9" xfId="1122" xr:uid="{00000000-0005-0000-0000-00001B540000}"/>
    <cellStyle name="Normal 7 2 2 3 9 2" xfId="6904" xr:uid="{00000000-0005-0000-0000-00001C540000}"/>
    <cellStyle name="Normal 7 2 2 3 9 2 2" xfId="15577" xr:uid="{00000000-0005-0000-0000-00001D540000}"/>
    <cellStyle name="Normal 7 2 2 3 9 2 2 2" xfId="32930" xr:uid="{00000000-0005-0000-0000-00001E540000}"/>
    <cellStyle name="Normal 7 2 2 3 9 2 2 3" xfId="50276" xr:uid="{00000000-0005-0000-0000-00001F540000}"/>
    <cellStyle name="Normal 7 2 2 3 9 2 3" xfId="24257" xr:uid="{00000000-0005-0000-0000-000020540000}"/>
    <cellStyle name="Normal 7 2 2 3 9 2 4" xfId="41603" xr:uid="{00000000-0005-0000-0000-000021540000}"/>
    <cellStyle name="Normal 7 2 2 3 9 3" xfId="4748" xr:uid="{00000000-0005-0000-0000-000022540000}"/>
    <cellStyle name="Normal 7 2 2 3 9 3 2" xfId="13421" xr:uid="{00000000-0005-0000-0000-000023540000}"/>
    <cellStyle name="Normal 7 2 2 3 9 3 2 2" xfId="30774" xr:uid="{00000000-0005-0000-0000-000024540000}"/>
    <cellStyle name="Normal 7 2 2 3 9 3 2 3" xfId="48120" xr:uid="{00000000-0005-0000-0000-000025540000}"/>
    <cellStyle name="Normal 7 2 2 3 9 3 3" xfId="22101" xr:uid="{00000000-0005-0000-0000-000026540000}"/>
    <cellStyle name="Normal 7 2 2 3 9 3 4" xfId="39447" xr:uid="{00000000-0005-0000-0000-000027540000}"/>
    <cellStyle name="Normal 7 2 2 3 9 4" xfId="9795" xr:uid="{00000000-0005-0000-0000-000028540000}"/>
    <cellStyle name="Normal 7 2 2 3 9 4 2" xfId="27148" xr:uid="{00000000-0005-0000-0000-000029540000}"/>
    <cellStyle name="Normal 7 2 2 3 9 4 3" xfId="44494" xr:uid="{00000000-0005-0000-0000-00002A540000}"/>
    <cellStyle name="Normal 7 2 2 3 9 5" xfId="18475" xr:uid="{00000000-0005-0000-0000-00002B540000}"/>
    <cellStyle name="Normal 7 2 2 3 9 6" xfId="35821" xr:uid="{00000000-0005-0000-0000-00002C540000}"/>
    <cellStyle name="Normal 7 2 2 4" xfId="66" xr:uid="{00000000-0005-0000-0000-00002D540000}"/>
    <cellStyle name="Normal 7 2 2 4 10" xfId="8739" xr:uid="{00000000-0005-0000-0000-00002E540000}"/>
    <cellStyle name="Normal 7 2 2 4 10 2" xfId="26092" xr:uid="{00000000-0005-0000-0000-00002F540000}"/>
    <cellStyle name="Normal 7 2 2 4 10 3" xfId="43438" xr:uid="{00000000-0005-0000-0000-000030540000}"/>
    <cellStyle name="Normal 7 2 2 4 11" xfId="17419" xr:uid="{00000000-0005-0000-0000-000031540000}"/>
    <cellStyle name="Normal 7 2 2 4 12" xfId="34765" xr:uid="{00000000-0005-0000-0000-000032540000}"/>
    <cellStyle name="Normal 7 2 2 4 2" xfId="311" xr:uid="{00000000-0005-0000-0000-000033540000}"/>
    <cellStyle name="Normal 7 2 2 4 2 10" xfId="35010" xr:uid="{00000000-0005-0000-0000-000034540000}"/>
    <cellStyle name="Normal 7 2 2 4 2 2" xfId="1046" xr:uid="{00000000-0005-0000-0000-000035540000}"/>
    <cellStyle name="Normal 7 2 2 4 2 2 2" xfId="2859" xr:uid="{00000000-0005-0000-0000-000036540000}"/>
    <cellStyle name="Normal 7 2 2 4 2 2 2 2" xfId="8641" xr:uid="{00000000-0005-0000-0000-000037540000}"/>
    <cellStyle name="Normal 7 2 2 4 2 2 2 2 2" xfId="17314" xr:uid="{00000000-0005-0000-0000-000038540000}"/>
    <cellStyle name="Normal 7 2 2 4 2 2 2 2 2 2" xfId="34667" xr:uid="{00000000-0005-0000-0000-000039540000}"/>
    <cellStyle name="Normal 7 2 2 4 2 2 2 2 2 3" xfId="52013" xr:uid="{00000000-0005-0000-0000-00003A540000}"/>
    <cellStyle name="Normal 7 2 2 4 2 2 2 2 3" xfId="25994" xr:uid="{00000000-0005-0000-0000-00003B540000}"/>
    <cellStyle name="Normal 7 2 2 4 2 2 2 2 4" xfId="43340" xr:uid="{00000000-0005-0000-0000-00003C540000}"/>
    <cellStyle name="Normal 7 2 2 4 2 2 2 3" xfId="4672" xr:uid="{00000000-0005-0000-0000-00003D540000}"/>
    <cellStyle name="Normal 7 2 2 4 2 2 2 3 2" xfId="13345" xr:uid="{00000000-0005-0000-0000-00003E540000}"/>
    <cellStyle name="Normal 7 2 2 4 2 2 2 3 2 2" xfId="30698" xr:uid="{00000000-0005-0000-0000-00003F540000}"/>
    <cellStyle name="Normal 7 2 2 4 2 2 2 3 2 3" xfId="48044" xr:uid="{00000000-0005-0000-0000-000040540000}"/>
    <cellStyle name="Normal 7 2 2 4 2 2 2 3 3" xfId="22025" xr:uid="{00000000-0005-0000-0000-000041540000}"/>
    <cellStyle name="Normal 7 2 2 4 2 2 2 3 4" xfId="39371" xr:uid="{00000000-0005-0000-0000-000042540000}"/>
    <cellStyle name="Normal 7 2 2 4 2 2 2 4" xfId="11532" xr:uid="{00000000-0005-0000-0000-000043540000}"/>
    <cellStyle name="Normal 7 2 2 4 2 2 2 4 2" xfId="28885" xr:uid="{00000000-0005-0000-0000-000044540000}"/>
    <cellStyle name="Normal 7 2 2 4 2 2 2 4 3" xfId="46231" xr:uid="{00000000-0005-0000-0000-000045540000}"/>
    <cellStyle name="Normal 7 2 2 4 2 2 2 5" xfId="20212" xr:uid="{00000000-0005-0000-0000-000046540000}"/>
    <cellStyle name="Normal 7 2 2 4 2 2 2 6" xfId="37558" xr:uid="{00000000-0005-0000-0000-000047540000}"/>
    <cellStyle name="Normal 7 2 2 4 2 2 3" xfId="1781" xr:uid="{00000000-0005-0000-0000-000048540000}"/>
    <cellStyle name="Normal 7 2 2 4 2 2 3 2" xfId="7563" xr:uid="{00000000-0005-0000-0000-000049540000}"/>
    <cellStyle name="Normal 7 2 2 4 2 2 3 2 2" xfId="16236" xr:uid="{00000000-0005-0000-0000-00004A540000}"/>
    <cellStyle name="Normal 7 2 2 4 2 2 3 2 2 2" xfId="33589" xr:uid="{00000000-0005-0000-0000-00004B540000}"/>
    <cellStyle name="Normal 7 2 2 4 2 2 3 2 2 3" xfId="50935" xr:uid="{00000000-0005-0000-0000-00004C540000}"/>
    <cellStyle name="Normal 7 2 2 4 2 2 3 2 3" xfId="24916" xr:uid="{00000000-0005-0000-0000-00004D540000}"/>
    <cellStyle name="Normal 7 2 2 4 2 2 3 2 4" xfId="42262" xr:uid="{00000000-0005-0000-0000-00004E540000}"/>
    <cellStyle name="Normal 7 2 2 4 2 2 3 3" xfId="5407" xr:uid="{00000000-0005-0000-0000-00004F540000}"/>
    <cellStyle name="Normal 7 2 2 4 2 2 3 3 2" xfId="14080" xr:uid="{00000000-0005-0000-0000-000050540000}"/>
    <cellStyle name="Normal 7 2 2 4 2 2 3 3 2 2" xfId="31433" xr:uid="{00000000-0005-0000-0000-000051540000}"/>
    <cellStyle name="Normal 7 2 2 4 2 2 3 3 2 3" xfId="48779" xr:uid="{00000000-0005-0000-0000-000052540000}"/>
    <cellStyle name="Normal 7 2 2 4 2 2 3 3 3" xfId="22760" xr:uid="{00000000-0005-0000-0000-000053540000}"/>
    <cellStyle name="Normal 7 2 2 4 2 2 3 3 4" xfId="40106" xr:uid="{00000000-0005-0000-0000-000054540000}"/>
    <cellStyle name="Normal 7 2 2 4 2 2 3 4" xfId="10454" xr:uid="{00000000-0005-0000-0000-000055540000}"/>
    <cellStyle name="Normal 7 2 2 4 2 2 3 4 2" xfId="27807" xr:uid="{00000000-0005-0000-0000-000056540000}"/>
    <cellStyle name="Normal 7 2 2 4 2 2 3 4 3" xfId="45153" xr:uid="{00000000-0005-0000-0000-000057540000}"/>
    <cellStyle name="Normal 7 2 2 4 2 2 3 5" xfId="19134" xr:uid="{00000000-0005-0000-0000-000058540000}"/>
    <cellStyle name="Normal 7 2 2 4 2 2 3 6" xfId="36480" xr:uid="{00000000-0005-0000-0000-000059540000}"/>
    <cellStyle name="Normal 7 2 2 4 2 2 4" xfId="6828" xr:uid="{00000000-0005-0000-0000-00005A540000}"/>
    <cellStyle name="Normal 7 2 2 4 2 2 4 2" xfId="15501" xr:uid="{00000000-0005-0000-0000-00005B540000}"/>
    <cellStyle name="Normal 7 2 2 4 2 2 4 2 2" xfId="32854" xr:uid="{00000000-0005-0000-0000-00005C540000}"/>
    <cellStyle name="Normal 7 2 2 4 2 2 4 2 3" xfId="50200" xr:uid="{00000000-0005-0000-0000-00005D540000}"/>
    <cellStyle name="Normal 7 2 2 4 2 2 4 3" xfId="24181" xr:uid="{00000000-0005-0000-0000-00005E540000}"/>
    <cellStyle name="Normal 7 2 2 4 2 2 4 4" xfId="41527" xr:uid="{00000000-0005-0000-0000-00005F540000}"/>
    <cellStyle name="Normal 7 2 2 4 2 2 5" xfId="3594" xr:uid="{00000000-0005-0000-0000-000060540000}"/>
    <cellStyle name="Normal 7 2 2 4 2 2 5 2" xfId="12267" xr:uid="{00000000-0005-0000-0000-000061540000}"/>
    <cellStyle name="Normal 7 2 2 4 2 2 5 2 2" xfId="29620" xr:uid="{00000000-0005-0000-0000-000062540000}"/>
    <cellStyle name="Normal 7 2 2 4 2 2 5 2 3" xfId="46966" xr:uid="{00000000-0005-0000-0000-000063540000}"/>
    <cellStyle name="Normal 7 2 2 4 2 2 5 3" xfId="20947" xr:uid="{00000000-0005-0000-0000-000064540000}"/>
    <cellStyle name="Normal 7 2 2 4 2 2 5 4" xfId="38293" xr:uid="{00000000-0005-0000-0000-000065540000}"/>
    <cellStyle name="Normal 7 2 2 4 2 2 6" xfId="9719" xr:uid="{00000000-0005-0000-0000-000066540000}"/>
    <cellStyle name="Normal 7 2 2 4 2 2 6 2" xfId="27072" xr:uid="{00000000-0005-0000-0000-000067540000}"/>
    <cellStyle name="Normal 7 2 2 4 2 2 6 3" xfId="44418" xr:uid="{00000000-0005-0000-0000-000068540000}"/>
    <cellStyle name="Normal 7 2 2 4 2 2 7" xfId="18399" xr:uid="{00000000-0005-0000-0000-000069540000}"/>
    <cellStyle name="Normal 7 2 2 4 2 2 8" xfId="35745" xr:uid="{00000000-0005-0000-0000-00006A540000}"/>
    <cellStyle name="Normal 7 2 2 4 2 3" xfId="556" xr:uid="{00000000-0005-0000-0000-00006B540000}"/>
    <cellStyle name="Normal 7 2 2 4 2 3 2" xfId="2369" xr:uid="{00000000-0005-0000-0000-00006C540000}"/>
    <cellStyle name="Normal 7 2 2 4 2 3 2 2" xfId="8151" xr:uid="{00000000-0005-0000-0000-00006D540000}"/>
    <cellStyle name="Normal 7 2 2 4 2 3 2 2 2" xfId="16824" xr:uid="{00000000-0005-0000-0000-00006E540000}"/>
    <cellStyle name="Normal 7 2 2 4 2 3 2 2 2 2" xfId="34177" xr:uid="{00000000-0005-0000-0000-00006F540000}"/>
    <cellStyle name="Normal 7 2 2 4 2 3 2 2 2 3" xfId="51523" xr:uid="{00000000-0005-0000-0000-000070540000}"/>
    <cellStyle name="Normal 7 2 2 4 2 3 2 2 3" xfId="25504" xr:uid="{00000000-0005-0000-0000-000071540000}"/>
    <cellStyle name="Normal 7 2 2 4 2 3 2 2 4" xfId="42850" xr:uid="{00000000-0005-0000-0000-000072540000}"/>
    <cellStyle name="Normal 7 2 2 4 2 3 2 3" xfId="5652" xr:uid="{00000000-0005-0000-0000-000073540000}"/>
    <cellStyle name="Normal 7 2 2 4 2 3 2 3 2" xfId="14325" xr:uid="{00000000-0005-0000-0000-000074540000}"/>
    <cellStyle name="Normal 7 2 2 4 2 3 2 3 2 2" xfId="31678" xr:uid="{00000000-0005-0000-0000-000075540000}"/>
    <cellStyle name="Normal 7 2 2 4 2 3 2 3 2 3" xfId="49024" xr:uid="{00000000-0005-0000-0000-000076540000}"/>
    <cellStyle name="Normal 7 2 2 4 2 3 2 3 3" xfId="23005" xr:uid="{00000000-0005-0000-0000-000077540000}"/>
    <cellStyle name="Normal 7 2 2 4 2 3 2 3 4" xfId="40351" xr:uid="{00000000-0005-0000-0000-000078540000}"/>
    <cellStyle name="Normal 7 2 2 4 2 3 2 4" xfId="11042" xr:uid="{00000000-0005-0000-0000-000079540000}"/>
    <cellStyle name="Normal 7 2 2 4 2 3 2 4 2" xfId="28395" xr:uid="{00000000-0005-0000-0000-00007A540000}"/>
    <cellStyle name="Normal 7 2 2 4 2 3 2 4 3" xfId="45741" xr:uid="{00000000-0005-0000-0000-00007B540000}"/>
    <cellStyle name="Normal 7 2 2 4 2 3 2 5" xfId="19722" xr:uid="{00000000-0005-0000-0000-00007C540000}"/>
    <cellStyle name="Normal 7 2 2 4 2 3 2 6" xfId="37068" xr:uid="{00000000-0005-0000-0000-00007D540000}"/>
    <cellStyle name="Normal 7 2 2 4 2 3 3" xfId="6338" xr:uid="{00000000-0005-0000-0000-00007E540000}"/>
    <cellStyle name="Normal 7 2 2 4 2 3 3 2" xfId="15011" xr:uid="{00000000-0005-0000-0000-00007F540000}"/>
    <cellStyle name="Normal 7 2 2 4 2 3 3 2 2" xfId="32364" xr:uid="{00000000-0005-0000-0000-000080540000}"/>
    <cellStyle name="Normal 7 2 2 4 2 3 3 2 3" xfId="49710" xr:uid="{00000000-0005-0000-0000-000081540000}"/>
    <cellStyle name="Normal 7 2 2 4 2 3 3 3" xfId="23691" xr:uid="{00000000-0005-0000-0000-000082540000}"/>
    <cellStyle name="Normal 7 2 2 4 2 3 3 4" xfId="41037" xr:uid="{00000000-0005-0000-0000-000083540000}"/>
    <cellStyle name="Normal 7 2 2 4 2 3 4" xfId="4182" xr:uid="{00000000-0005-0000-0000-000084540000}"/>
    <cellStyle name="Normal 7 2 2 4 2 3 4 2" xfId="12855" xr:uid="{00000000-0005-0000-0000-000085540000}"/>
    <cellStyle name="Normal 7 2 2 4 2 3 4 2 2" xfId="30208" xr:uid="{00000000-0005-0000-0000-000086540000}"/>
    <cellStyle name="Normal 7 2 2 4 2 3 4 2 3" xfId="47554" xr:uid="{00000000-0005-0000-0000-000087540000}"/>
    <cellStyle name="Normal 7 2 2 4 2 3 4 3" xfId="21535" xr:uid="{00000000-0005-0000-0000-000088540000}"/>
    <cellStyle name="Normal 7 2 2 4 2 3 4 4" xfId="38881" xr:uid="{00000000-0005-0000-0000-000089540000}"/>
    <cellStyle name="Normal 7 2 2 4 2 3 5" xfId="9229" xr:uid="{00000000-0005-0000-0000-00008A540000}"/>
    <cellStyle name="Normal 7 2 2 4 2 3 5 2" xfId="26582" xr:uid="{00000000-0005-0000-0000-00008B540000}"/>
    <cellStyle name="Normal 7 2 2 4 2 3 5 3" xfId="43928" xr:uid="{00000000-0005-0000-0000-00008C540000}"/>
    <cellStyle name="Normal 7 2 2 4 2 3 6" xfId="17909" xr:uid="{00000000-0005-0000-0000-00008D540000}"/>
    <cellStyle name="Normal 7 2 2 4 2 3 7" xfId="35255" xr:uid="{00000000-0005-0000-0000-00008E540000}"/>
    <cellStyle name="Normal 7 2 2 4 2 4" xfId="2124" xr:uid="{00000000-0005-0000-0000-00008F540000}"/>
    <cellStyle name="Normal 7 2 2 4 2 4 2" xfId="7906" xr:uid="{00000000-0005-0000-0000-000090540000}"/>
    <cellStyle name="Normal 7 2 2 4 2 4 2 2" xfId="16579" xr:uid="{00000000-0005-0000-0000-000091540000}"/>
    <cellStyle name="Normal 7 2 2 4 2 4 2 2 2" xfId="33932" xr:uid="{00000000-0005-0000-0000-000092540000}"/>
    <cellStyle name="Normal 7 2 2 4 2 4 2 2 3" xfId="51278" xr:uid="{00000000-0005-0000-0000-000093540000}"/>
    <cellStyle name="Normal 7 2 2 4 2 4 2 3" xfId="25259" xr:uid="{00000000-0005-0000-0000-000094540000}"/>
    <cellStyle name="Normal 7 2 2 4 2 4 2 4" xfId="42605" xr:uid="{00000000-0005-0000-0000-000095540000}"/>
    <cellStyle name="Normal 7 2 2 4 2 4 3" xfId="3937" xr:uid="{00000000-0005-0000-0000-000096540000}"/>
    <cellStyle name="Normal 7 2 2 4 2 4 3 2" xfId="12610" xr:uid="{00000000-0005-0000-0000-000097540000}"/>
    <cellStyle name="Normal 7 2 2 4 2 4 3 2 2" xfId="29963" xr:uid="{00000000-0005-0000-0000-000098540000}"/>
    <cellStyle name="Normal 7 2 2 4 2 4 3 2 3" xfId="47309" xr:uid="{00000000-0005-0000-0000-000099540000}"/>
    <cellStyle name="Normal 7 2 2 4 2 4 3 3" xfId="21290" xr:uid="{00000000-0005-0000-0000-00009A540000}"/>
    <cellStyle name="Normal 7 2 2 4 2 4 3 4" xfId="38636" xr:uid="{00000000-0005-0000-0000-00009B540000}"/>
    <cellStyle name="Normal 7 2 2 4 2 4 4" xfId="10797" xr:uid="{00000000-0005-0000-0000-00009C540000}"/>
    <cellStyle name="Normal 7 2 2 4 2 4 4 2" xfId="28150" xr:uid="{00000000-0005-0000-0000-00009D540000}"/>
    <cellStyle name="Normal 7 2 2 4 2 4 4 3" xfId="45496" xr:uid="{00000000-0005-0000-0000-00009E540000}"/>
    <cellStyle name="Normal 7 2 2 4 2 4 5" xfId="19477" xr:uid="{00000000-0005-0000-0000-00009F540000}"/>
    <cellStyle name="Normal 7 2 2 4 2 4 6" xfId="36823" xr:uid="{00000000-0005-0000-0000-0000A0540000}"/>
    <cellStyle name="Normal 7 2 2 4 2 5" xfId="1291" xr:uid="{00000000-0005-0000-0000-0000A1540000}"/>
    <cellStyle name="Normal 7 2 2 4 2 5 2" xfId="7073" xr:uid="{00000000-0005-0000-0000-0000A2540000}"/>
    <cellStyle name="Normal 7 2 2 4 2 5 2 2" xfId="15746" xr:uid="{00000000-0005-0000-0000-0000A3540000}"/>
    <cellStyle name="Normal 7 2 2 4 2 5 2 2 2" xfId="33099" xr:uid="{00000000-0005-0000-0000-0000A4540000}"/>
    <cellStyle name="Normal 7 2 2 4 2 5 2 2 3" xfId="50445" xr:uid="{00000000-0005-0000-0000-0000A5540000}"/>
    <cellStyle name="Normal 7 2 2 4 2 5 2 3" xfId="24426" xr:uid="{00000000-0005-0000-0000-0000A6540000}"/>
    <cellStyle name="Normal 7 2 2 4 2 5 2 4" xfId="41772" xr:uid="{00000000-0005-0000-0000-0000A7540000}"/>
    <cellStyle name="Normal 7 2 2 4 2 5 3" xfId="4917" xr:uid="{00000000-0005-0000-0000-0000A8540000}"/>
    <cellStyle name="Normal 7 2 2 4 2 5 3 2" xfId="13590" xr:uid="{00000000-0005-0000-0000-0000A9540000}"/>
    <cellStyle name="Normal 7 2 2 4 2 5 3 2 2" xfId="30943" xr:uid="{00000000-0005-0000-0000-0000AA540000}"/>
    <cellStyle name="Normal 7 2 2 4 2 5 3 2 3" xfId="48289" xr:uid="{00000000-0005-0000-0000-0000AB540000}"/>
    <cellStyle name="Normal 7 2 2 4 2 5 3 3" xfId="22270" xr:uid="{00000000-0005-0000-0000-0000AC540000}"/>
    <cellStyle name="Normal 7 2 2 4 2 5 3 4" xfId="39616" xr:uid="{00000000-0005-0000-0000-0000AD540000}"/>
    <cellStyle name="Normal 7 2 2 4 2 5 4" xfId="9964" xr:uid="{00000000-0005-0000-0000-0000AE540000}"/>
    <cellStyle name="Normal 7 2 2 4 2 5 4 2" xfId="27317" xr:uid="{00000000-0005-0000-0000-0000AF540000}"/>
    <cellStyle name="Normal 7 2 2 4 2 5 4 3" xfId="44663" xr:uid="{00000000-0005-0000-0000-0000B0540000}"/>
    <cellStyle name="Normal 7 2 2 4 2 5 5" xfId="18644" xr:uid="{00000000-0005-0000-0000-0000B1540000}"/>
    <cellStyle name="Normal 7 2 2 4 2 5 6" xfId="35990" xr:uid="{00000000-0005-0000-0000-0000B2540000}"/>
    <cellStyle name="Normal 7 2 2 4 2 6" xfId="6093" xr:uid="{00000000-0005-0000-0000-0000B3540000}"/>
    <cellStyle name="Normal 7 2 2 4 2 6 2" xfId="14766" xr:uid="{00000000-0005-0000-0000-0000B4540000}"/>
    <cellStyle name="Normal 7 2 2 4 2 6 2 2" xfId="32119" xr:uid="{00000000-0005-0000-0000-0000B5540000}"/>
    <cellStyle name="Normal 7 2 2 4 2 6 2 3" xfId="49465" xr:uid="{00000000-0005-0000-0000-0000B6540000}"/>
    <cellStyle name="Normal 7 2 2 4 2 6 3" xfId="23446" xr:uid="{00000000-0005-0000-0000-0000B7540000}"/>
    <cellStyle name="Normal 7 2 2 4 2 6 4" xfId="40792" xr:uid="{00000000-0005-0000-0000-0000B8540000}"/>
    <cellStyle name="Normal 7 2 2 4 2 7" xfId="3104" xr:uid="{00000000-0005-0000-0000-0000B9540000}"/>
    <cellStyle name="Normal 7 2 2 4 2 7 2" xfId="11777" xr:uid="{00000000-0005-0000-0000-0000BA540000}"/>
    <cellStyle name="Normal 7 2 2 4 2 7 2 2" xfId="29130" xr:uid="{00000000-0005-0000-0000-0000BB540000}"/>
    <cellStyle name="Normal 7 2 2 4 2 7 2 3" xfId="46476" xr:uid="{00000000-0005-0000-0000-0000BC540000}"/>
    <cellStyle name="Normal 7 2 2 4 2 7 3" xfId="20457" xr:uid="{00000000-0005-0000-0000-0000BD540000}"/>
    <cellStyle name="Normal 7 2 2 4 2 7 4" xfId="37803" xr:uid="{00000000-0005-0000-0000-0000BE540000}"/>
    <cellStyle name="Normal 7 2 2 4 2 8" xfId="8984" xr:uid="{00000000-0005-0000-0000-0000BF540000}"/>
    <cellStyle name="Normal 7 2 2 4 2 8 2" xfId="26337" xr:uid="{00000000-0005-0000-0000-0000C0540000}"/>
    <cellStyle name="Normal 7 2 2 4 2 8 3" xfId="43683" xr:uid="{00000000-0005-0000-0000-0000C1540000}"/>
    <cellStyle name="Normal 7 2 2 4 2 9" xfId="17664" xr:uid="{00000000-0005-0000-0000-0000C2540000}"/>
    <cellStyle name="Normal 7 2 2 4 3" xfId="213" xr:uid="{00000000-0005-0000-0000-0000C3540000}"/>
    <cellStyle name="Normal 7 2 2 4 3 10" xfId="34912" xr:uid="{00000000-0005-0000-0000-0000C4540000}"/>
    <cellStyle name="Normal 7 2 2 4 3 2" xfId="948" xr:uid="{00000000-0005-0000-0000-0000C5540000}"/>
    <cellStyle name="Normal 7 2 2 4 3 2 2" xfId="2761" xr:uid="{00000000-0005-0000-0000-0000C6540000}"/>
    <cellStyle name="Normal 7 2 2 4 3 2 2 2" xfId="8543" xr:uid="{00000000-0005-0000-0000-0000C7540000}"/>
    <cellStyle name="Normal 7 2 2 4 3 2 2 2 2" xfId="17216" xr:uid="{00000000-0005-0000-0000-0000C8540000}"/>
    <cellStyle name="Normal 7 2 2 4 3 2 2 2 2 2" xfId="34569" xr:uid="{00000000-0005-0000-0000-0000C9540000}"/>
    <cellStyle name="Normal 7 2 2 4 3 2 2 2 2 3" xfId="51915" xr:uid="{00000000-0005-0000-0000-0000CA540000}"/>
    <cellStyle name="Normal 7 2 2 4 3 2 2 2 3" xfId="25896" xr:uid="{00000000-0005-0000-0000-0000CB540000}"/>
    <cellStyle name="Normal 7 2 2 4 3 2 2 2 4" xfId="43242" xr:uid="{00000000-0005-0000-0000-0000CC540000}"/>
    <cellStyle name="Normal 7 2 2 4 3 2 2 3" xfId="4574" xr:uid="{00000000-0005-0000-0000-0000CD540000}"/>
    <cellStyle name="Normal 7 2 2 4 3 2 2 3 2" xfId="13247" xr:uid="{00000000-0005-0000-0000-0000CE540000}"/>
    <cellStyle name="Normal 7 2 2 4 3 2 2 3 2 2" xfId="30600" xr:uid="{00000000-0005-0000-0000-0000CF540000}"/>
    <cellStyle name="Normal 7 2 2 4 3 2 2 3 2 3" xfId="47946" xr:uid="{00000000-0005-0000-0000-0000D0540000}"/>
    <cellStyle name="Normal 7 2 2 4 3 2 2 3 3" xfId="21927" xr:uid="{00000000-0005-0000-0000-0000D1540000}"/>
    <cellStyle name="Normal 7 2 2 4 3 2 2 3 4" xfId="39273" xr:uid="{00000000-0005-0000-0000-0000D2540000}"/>
    <cellStyle name="Normal 7 2 2 4 3 2 2 4" xfId="11434" xr:uid="{00000000-0005-0000-0000-0000D3540000}"/>
    <cellStyle name="Normal 7 2 2 4 3 2 2 4 2" xfId="28787" xr:uid="{00000000-0005-0000-0000-0000D4540000}"/>
    <cellStyle name="Normal 7 2 2 4 3 2 2 4 3" xfId="46133" xr:uid="{00000000-0005-0000-0000-0000D5540000}"/>
    <cellStyle name="Normal 7 2 2 4 3 2 2 5" xfId="20114" xr:uid="{00000000-0005-0000-0000-0000D6540000}"/>
    <cellStyle name="Normal 7 2 2 4 3 2 2 6" xfId="37460" xr:uid="{00000000-0005-0000-0000-0000D7540000}"/>
    <cellStyle name="Normal 7 2 2 4 3 2 3" xfId="1683" xr:uid="{00000000-0005-0000-0000-0000D8540000}"/>
    <cellStyle name="Normal 7 2 2 4 3 2 3 2" xfId="7465" xr:uid="{00000000-0005-0000-0000-0000D9540000}"/>
    <cellStyle name="Normal 7 2 2 4 3 2 3 2 2" xfId="16138" xr:uid="{00000000-0005-0000-0000-0000DA540000}"/>
    <cellStyle name="Normal 7 2 2 4 3 2 3 2 2 2" xfId="33491" xr:uid="{00000000-0005-0000-0000-0000DB540000}"/>
    <cellStyle name="Normal 7 2 2 4 3 2 3 2 2 3" xfId="50837" xr:uid="{00000000-0005-0000-0000-0000DC540000}"/>
    <cellStyle name="Normal 7 2 2 4 3 2 3 2 3" xfId="24818" xr:uid="{00000000-0005-0000-0000-0000DD540000}"/>
    <cellStyle name="Normal 7 2 2 4 3 2 3 2 4" xfId="42164" xr:uid="{00000000-0005-0000-0000-0000DE540000}"/>
    <cellStyle name="Normal 7 2 2 4 3 2 3 3" xfId="5309" xr:uid="{00000000-0005-0000-0000-0000DF540000}"/>
    <cellStyle name="Normal 7 2 2 4 3 2 3 3 2" xfId="13982" xr:uid="{00000000-0005-0000-0000-0000E0540000}"/>
    <cellStyle name="Normal 7 2 2 4 3 2 3 3 2 2" xfId="31335" xr:uid="{00000000-0005-0000-0000-0000E1540000}"/>
    <cellStyle name="Normal 7 2 2 4 3 2 3 3 2 3" xfId="48681" xr:uid="{00000000-0005-0000-0000-0000E2540000}"/>
    <cellStyle name="Normal 7 2 2 4 3 2 3 3 3" xfId="22662" xr:uid="{00000000-0005-0000-0000-0000E3540000}"/>
    <cellStyle name="Normal 7 2 2 4 3 2 3 3 4" xfId="40008" xr:uid="{00000000-0005-0000-0000-0000E4540000}"/>
    <cellStyle name="Normal 7 2 2 4 3 2 3 4" xfId="10356" xr:uid="{00000000-0005-0000-0000-0000E5540000}"/>
    <cellStyle name="Normal 7 2 2 4 3 2 3 4 2" xfId="27709" xr:uid="{00000000-0005-0000-0000-0000E6540000}"/>
    <cellStyle name="Normal 7 2 2 4 3 2 3 4 3" xfId="45055" xr:uid="{00000000-0005-0000-0000-0000E7540000}"/>
    <cellStyle name="Normal 7 2 2 4 3 2 3 5" xfId="19036" xr:uid="{00000000-0005-0000-0000-0000E8540000}"/>
    <cellStyle name="Normal 7 2 2 4 3 2 3 6" xfId="36382" xr:uid="{00000000-0005-0000-0000-0000E9540000}"/>
    <cellStyle name="Normal 7 2 2 4 3 2 4" xfId="6730" xr:uid="{00000000-0005-0000-0000-0000EA540000}"/>
    <cellStyle name="Normal 7 2 2 4 3 2 4 2" xfId="15403" xr:uid="{00000000-0005-0000-0000-0000EB540000}"/>
    <cellStyle name="Normal 7 2 2 4 3 2 4 2 2" xfId="32756" xr:uid="{00000000-0005-0000-0000-0000EC540000}"/>
    <cellStyle name="Normal 7 2 2 4 3 2 4 2 3" xfId="50102" xr:uid="{00000000-0005-0000-0000-0000ED540000}"/>
    <cellStyle name="Normal 7 2 2 4 3 2 4 3" xfId="24083" xr:uid="{00000000-0005-0000-0000-0000EE540000}"/>
    <cellStyle name="Normal 7 2 2 4 3 2 4 4" xfId="41429" xr:uid="{00000000-0005-0000-0000-0000EF540000}"/>
    <cellStyle name="Normal 7 2 2 4 3 2 5" xfId="3496" xr:uid="{00000000-0005-0000-0000-0000F0540000}"/>
    <cellStyle name="Normal 7 2 2 4 3 2 5 2" xfId="12169" xr:uid="{00000000-0005-0000-0000-0000F1540000}"/>
    <cellStyle name="Normal 7 2 2 4 3 2 5 2 2" xfId="29522" xr:uid="{00000000-0005-0000-0000-0000F2540000}"/>
    <cellStyle name="Normal 7 2 2 4 3 2 5 2 3" xfId="46868" xr:uid="{00000000-0005-0000-0000-0000F3540000}"/>
    <cellStyle name="Normal 7 2 2 4 3 2 5 3" xfId="20849" xr:uid="{00000000-0005-0000-0000-0000F4540000}"/>
    <cellStyle name="Normal 7 2 2 4 3 2 5 4" xfId="38195" xr:uid="{00000000-0005-0000-0000-0000F5540000}"/>
    <cellStyle name="Normal 7 2 2 4 3 2 6" xfId="9621" xr:uid="{00000000-0005-0000-0000-0000F6540000}"/>
    <cellStyle name="Normal 7 2 2 4 3 2 6 2" xfId="26974" xr:uid="{00000000-0005-0000-0000-0000F7540000}"/>
    <cellStyle name="Normal 7 2 2 4 3 2 6 3" xfId="44320" xr:uid="{00000000-0005-0000-0000-0000F8540000}"/>
    <cellStyle name="Normal 7 2 2 4 3 2 7" xfId="18301" xr:uid="{00000000-0005-0000-0000-0000F9540000}"/>
    <cellStyle name="Normal 7 2 2 4 3 2 8" xfId="35647" xr:uid="{00000000-0005-0000-0000-0000FA540000}"/>
    <cellStyle name="Normal 7 2 2 4 3 3" xfId="703" xr:uid="{00000000-0005-0000-0000-0000FB540000}"/>
    <cellStyle name="Normal 7 2 2 4 3 3 2" xfId="2516" xr:uid="{00000000-0005-0000-0000-0000FC540000}"/>
    <cellStyle name="Normal 7 2 2 4 3 3 2 2" xfId="8298" xr:uid="{00000000-0005-0000-0000-0000FD540000}"/>
    <cellStyle name="Normal 7 2 2 4 3 3 2 2 2" xfId="16971" xr:uid="{00000000-0005-0000-0000-0000FE540000}"/>
    <cellStyle name="Normal 7 2 2 4 3 3 2 2 2 2" xfId="34324" xr:uid="{00000000-0005-0000-0000-0000FF540000}"/>
    <cellStyle name="Normal 7 2 2 4 3 3 2 2 2 3" xfId="51670" xr:uid="{00000000-0005-0000-0000-000000550000}"/>
    <cellStyle name="Normal 7 2 2 4 3 3 2 2 3" xfId="25651" xr:uid="{00000000-0005-0000-0000-000001550000}"/>
    <cellStyle name="Normal 7 2 2 4 3 3 2 2 4" xfId="42997" xr:uid="{00000000-0005-0000-0000-000002550000}"/>
    <cellStyle name="Normal 7 2 2 4 3 3 2 3" xfId="5750" xr:uid="{00000000-0005-0000-0000-000003550000}"/>
    <cellStyle name="Normal 7 2 2 4 3 3 2 3 2" xfId="14423" xr:uid="{00000000-0005-0000-0000-000004550000}"/>
    <cellStyle name="Normal 7 2 2 4 3 3 2 3 2 2" xfId="31776" xr:uid="{00000000-0005-0000-0000-000005550000}"/>
    <cellStyle name="Normal 7 2 2 4 3 3 2 3 2 3" xfId="49122" xr:uid="{00000000-0005-0000-0000-000006550000}"/>
    <cellStyle name="Normal 7 2 2 4 3 3 2 3 3" xfId="23103" xr:uid="{00000000-0005-0000-0000-000007550000}"/>
    <cellStyle name="Normal 7 2 2 4 3 3 2 3 4" xfId="40449" xr:uid="{00000000-0005-0000-0000-000008550000}"/>
    <cellStyle name="Normal 7 2 2 4 3 3 2 4" xfId="11189" xr:uid="{00000000-0005-0000-0000-000009550000}"/>
    <cellStyle name="Normal 7 2 2 4 3 3 2 4 2" xfId="28542" xr:uid="{00000000-0005-0000-0000-00000A550000}"/>
    <cellStyle name="Normal 7 2 2 4 3 3 2 4 3" xfId="45888" xr:uid="{00000000-0005-0000-0000-00000B550000}"/>
    <cellStyle name="Normal 7 2 2 4 3 3 2 5" xfId="19869" xr:uid="{00000000-0005-0000-0000-00000C550000}"/>
    <cellStyle name="Normal 7 2 2 4 3 3 2 6" xfId="37215" xr:uid="{00000000-0005-0000-0000-00000D550000}"/>
    <cellStyle name="Normal 7 2 2 4 3 3 3" xfId="6485" xr:uid="{00000000-0005-0000-0000-00000E550000}"/>
    <cellStyle name="Normal 7 2 2 4 3 3 3 2" xfId="15158" xr:uid="{00000000-0005-0000-0000-00000F550000}"/>
    <cellStyle name="Normal 7 2 2 4 3 3 3 2 2" xfId="32511" xr:uid="{00000000-0005-0000-0000-000010550000}"/>
    <cellStyle name="Normal 7 2 2 4 3 3 3 2 3" xfId="49857" xr:uid="{00000000-0005-0000-0000-000011550000}"/>
    <cellStyle name="Normal 7 2 2 4 3 3 3 3" xfId="23838" xr:uid="{00000000-0005-0000-0000-000012550000}"/>
    <cellStyle name="Normal 7 2 2 4 3 3 3 4" xfId="41184" xr:uid="{00000000-0005-0000-0000-000013550000}"/>
    <cellStyle name="Normal 7 2 2 4 3 3 4" xfId="4329" xr:uid="{00000000-0005-0000-0000-000014550000}"/>
    <cellStyle name="Normal 7 2 2 4 3 3 4 2" xfId="13002" xr:uid="{00000000-0005-0000-0000-000015550000}"/>
    <cellStyle name="Normal 7 2 2 4 3 3 4 2 2" xfId="30355" xr:uid="{00000000-0005-0000-0000-000016550000}"/>
    <cellStyle name="Normal 7 2 2 4 3 3 4 2 3" xfId="47701" xr:uid="{00000000-0005-0000-0000-000017550000}"/>
    <cellStyle name="Normal 7 2 2 4 3 3 4 3" xfId="21682" xr:uid="{00000000-0005-0000-0000-000018550000}"/>
    <cellStyle name="Normal 7 2 2 4 3 3 4 4" xfId="39028" xr:uid="{00000000-0005-0000-0000-000019550000}"/>
    <cellStyle name="Normal 7 2 2 4 3 3 5" xfId="9376" xr:uid="{00000000-0005-0000-0000-00001A550000}"/>
    <cellStyle name="Normal 7 2 2 4 3 3 5 2" xfId="26729" xr:uid="{00000000-0005-0000-0000-00001B550000}"/>
    <cellStyle name="Normal 7 2 2 4 3 3 5 3" xfId="44075" xr:uid="{00000000-0005-0000-0000-00001C550000}"/>
    <cellStyle name="Normal 7 2 2 4 3 3 6" xfId="18056" xr:uid="{00000000-0005-0000-0000-00001D550000}"/>
    <cellStyle name="Normal 7 2 2 4 3 3 7" xfId="35402" xr:uid="{00000000-0005-0000-0000-00001E550000}"/>
    <cellStyle name="Normal 7 2 2 4 3 4" xfId="2026" xr:uid="{00000000-0005-0000-0000-00001F550000}"/>
    <cellStyle name="Normal 7 2 2 4 3 4 2" xfId="7808" xr:uid="{00000000-0005-0000-0000-000020550000}"/>
    <cellStyle name="Normal 7 2 2 4 3 4 2 2" xfId="16481" xr:uid="{00000000-0005-0000-0000-000021550000}"/>
    <cellStyle name="Normal 7 2 2 4 3 4 2 2 2" xfId="33834" xr:uid="{00000000-0005-0000-0000-000022550000}"/>
    <cellStyle name="Normal 7 2 2 4 3 4 2 2 3" xfId="51180" xr:uid="{00000000-0005-0000-0000-000023550000}"/>
    <cellStyle name="Normal 7 2 2 4 3 4 2 3" xfId="25161" xr:uid="{00000000-0005-0000-0000-000024550000}"/>
    <cellStyle name="Normal 7 2 2 4 3 4 2 4" xfId="42507" xr:uid="{00000000-0005-0000-0000-000025550000}"/>
    <cellStyle name="Normal 7 2 2 4 3 4 3" xfId="3839" xr:uid="{00000000-0005-0000-0000-000026550000}"/>
    <cellStyle name="Normal 7 2 2 4 3 4 3 2" xfId="12512" xr:uid="{00000000-0005-0000-0000-000027550000}"/>
    <cellStyle name="Normal 7 2 2 4 3 4 3 2 2" xfId="29865" xr:uid="{00000000-0005-0000-0000-000028550000}"/>
    <cellStyle name="Normal 7 2 2 4 3 4 3 2 3" xfId="47211" xr:uid="{00000000-0005-0000-0000-000029550000}"/>
    <cellStyle name="Normal 7 2 2 4 3 4 3 3" xfId="21192" xr:uid="{00000000-0005-0000-0000-00002A550000}"/>
    <cellStyle name="Normal 7 2 2 4 3 4 3 4" xfId="38538" xr:uid="{00000000-0005-0000-0000-00002B550000}"/>
    <cellStyle name="Normal 7 2 2 4 3 4 4" xfId="10699" xr:uid="{00000000-0005-0000-0000-00002C550000}"/>
    <cellStyle name="Normal 7 2 2 4 3 4 4 2" xfId="28052" xr:uid="{00000000-0005-0000-0000-00002D550000}"/>
    <cellStyle name="Normal 7 2 2 4 3 4 4 3" xfId="45398" xr:uid="{00000000-0005-0000-0000-00002E550000}"/>
    <cellStyle name="Normal 7 2 2 4 3 4 5" xfId="19379" xr:uid="{00000000-0005-0000-0000-00002F550000}"/>
    <cellStyle name="Normal 7 2 2 4 3 4 6" xfId="36725" xr:uid="{00000000-0005-0000-0000-000030550000}"/>
    <cellStyle name="Normal 7 2 2 4 3 5" xfId="1438" xr:uid="{00000000-0005-0000-0000-000031550000}"/>
    <cellStyle name="Normal 7 2 2 4 3 5 2" xfId="7220" xr:uid="{00000000-0005-0000-0000-000032550000}"/>
    <cellStyle name="Normal 7 2 2 4 3 5 2 2" xfId="15893" xr:uid="{00000000-0005-0000-0000-000033550000}"/>
    <cellStyle name="Normal 7 2 2 4 3 5 2 2 2" xfId="33246" xr:uid="{00000000-0005-0000-0000-000034550000}"/>
    <cellStyle name="Normal 7 2 2 4 3 5 2 2 3" xfId="50592" xr:uid="{00000000-0005-0000-0000-000035550000}"/>
    <cellStyle name="Normal 7 2 2 4 3 5 2 3" xfId="24573" xr:uid="{00000000-0005-0000-0000-000036550000}"/>
    <cellStyle name="Normal 7 2 2 4 3 5 2 4" xfId="41919" xr:uid="{00000000-0005-0000-0000-000037550000}"/>
    <cellStyle name="Normal 7 2 2 4 3 5 3" xfId="5064" xr:uid="{00000000-0005-0000-0000-000038550000}"/>
    <cellStyle name="Normal 7 2 2 4 3 5 3 2" xfId="13737" xr:uid="{00000000-0005-0000-0000-000039550000}"/>
    <cellStyle name="Normal 7 2 2 4 3 5 3 2 2" xfId="31090" xr:uid="{00000000-0005-0000-0000-00003A550000}"/>
    <cellStyle name="Normal 7 2 2 4 3 5 3 2 3" xfId="48436" xr:uid="{00000000-0005-0000-0000-00003B550000}"/>
    <cellStyle name="Normal 7 2 2 4 3 5 3 3" xfId="22417" xr:uid="{00000000-0005-0000-0000-00003C550000}"/>
    <cellStyle name="Normal 7 2 2 4 3 5 3 4" xfId="39763" xr:uid="{00000000-0005-0000-0000-00003D550000}"/>
    <cellStyle name="Normal 7 2 2 4 3 5 4" xfId="10111" xr:uid="{00000000-0005-0000-0000-00003E550000}"/>
    <cellStyle name="Normal 7 2 2 4 3 5 4 2" xfId="27464" xr:uid="{00000000-0005-0000-0000-00003F550000}"/>
    <cellStyle name="Normal 7 2 2 4 3 5 4 3" xfId="44810" xr:uid="{00000000-0005-0000-0000-000040550000}"/>
    <cellStyle name="Normal 7 2 2 4 3 5 5" xfId="18791" xr:uid="{00000000-0005-0000-0000-000041550000}"/>
    <cellStyle name="Normal 7 2 2 4 3 5 6" xfId="36137" xr:uid="{00000000-0005-0000-0000-000042550000}"/>
    <cellStyle name="Normal 7 2 2 4 3 6" xfId="5995" xr:uid="{00000000-0005-0000-0000-000043550000}"/>
    <cellStyle name="Normal 7 2 2 4 3 6 2" xfId="14668" xr:uid="{00000000-0005-0000-0000-000044550000}"/>
    <cellStyle name="Normal 7 2 2 4 3 6 2 2" xfId="32021" xr:uid="{00000000-0005-0000-0000-000045550000}"/>
    <cellStyle name="Normal 7 2 2 4 3 6 2 3" xfId="49367" xr:uid="{00000000-0005-0000-0000-000046550000}"/>
    <cellStyle name="Normal 7 2 2 4 3 6 3" xfId="23348" xr:uid="{00000000-0005-0000-0000-000047550000}"/>
    <cellStyle name="Normal 7 2 2 4 3 6 4" xfId="40694" xr:uid="{00000000-0005-0000-0000-000048550000}"/>
    <cellStyle name="Normal 7 2 2 4 3 7" xfId="3251" xr:uid="{00000000-0005-0000-0000-000049550000}"/>
    <cellStyle name="Normal 7 2 2 4 3 7 2" xfId="11924" xr:uid="{00000000-0005-0000-0000-00004A550000}"/>
    <cellStyle name="Normal 7 2 2 4 3 7 2 2" xfId="29277" xr:uid="{00000000-0005-0000-0000-00004B550000}"/>
    <cellStyle name="Normal 7 2 2 4 3 7 2 3" xfId="46623" xr:uid="{00000000-0005-0000-0000-00004C550000}"/>
    <cellStyle name="Normal 7 2 2 4 3 7 3" xfId="20604" xr:uid="{00000000-0005-0000-0000-00004D550000}"/>
    <cellStyle name="Normal 7 2 2 4 3 7 4" xfId="37950" xr:uid="{00000000-0005-0000-0000-00004E550000}"/>
    <cellStyle name="Normal 7 2 2 4 3 8" xfId="8886" xr:uid="{00000000-0005-0000-0000-00004F550000}"/>
    <cellStyle name="Normal 7 2 2 4 3 8 2" xfId="26239" xr:uid="{00000000-0005-0000-0000-000050550000}"/>
    <cellStyle name="Normal 7 2 2 4 3 8 3" xfId="43585" xr:uid="{00000000-0005-0000-0000-000051550000}"/>
    <cellStyle name="Normal 7 2 2 4 3 9" xfId="17566" xr:uid="{00000000-0005-0000-0000-000052550000}"/>
    <cellStyle name="Normal 7 2 2 4 4" xfId="801" xr:uid="{00000000-0005-0000-0000-000053550000}"/>
    <cellStyle name="Normal 7 2 2 4 4 2" xfId="2614" xr:uid="{00000000-0005-0000-0000-000054550000}"/>
    <cellStyle name="Normal 7 2 2 4 4 2 2" xfId="8396" xr:uid="{00000000-0005-0000-0000-000055550000}"/>
    <cellStyle name="Normal 7 2 2 4 4 2 2 2" xfId="17069" xr:uid="{00000000-0005-0000-0000-000056550000}"/>
    <cellStyle name="Normal 7 2 2 4 4 2 2 2 2" xfId="34422" xr:uid="{00000000-0005-0000-0000-000057550000}"/>
    <cellStyle name="Normal 7 2 2 4 4 2 2 2 3" xfId="51768" xr:uid="{00000000-0005-0000-0000-000058550000}"/>
    <cellStyle name="Normal 7 2 2 4 4 2 2 3" xfId="25749" xr:uid="{00000000-0005-0000-0000-000059550000}"/>
    <cellStyle name="Normal 7 2 2 4 4 2 2 4" xfId="43095" xr:uid="{00000000-0005-0000-0000-00005A550000}"/>
    <cellStyle name="Normal 7 2 2 4 4 2 3" xfId="4427" xr:uid="{00000000-0005-0000-0000-00005B550000}"/>
    <cellStyle name="Normal 7 2 2 4 4 2 3 2" xfId="13100" xr:uid="{00000000-0005-0000-0000-00005C550000}"/>
    <cellStyle name="Normal 7 2 2 4 4 2 3 2 2" xfId="30453" xr:uid="{00000000-0005-0000-0000-00005D550000}"/>
    <cellStyle name="Normal 7 2 2 4 4 2 3 2 3" xfId="47799" xr:uid="{00000000-0005-0000-0000-00005E550000}"/>
    <cellStyle name="Normal 7 2 2 4 4 2 3 3" xfId="21780" xr:uid="{00000000-0005-0000-0000-00005F550000}"/>
    <cellStyle name="Normal 7 2 2 4 4 2 3 4" xfId="39126" xr:uid="{00000000-0005-0000-0000-000060550000}"/>
    <cellStyle name="Normal 7 2 2 4 4 2 4" xfId="11287" xr:uid="{00000000-0005-0000-0000-000061550000}"/>
    <cellStyle name="Normal 7 2 2 4 4 2 4 2" xfId="28640" xr:uid="{00000000-0005-0000-0000-000062550000}"/>
    <cellStyle name="Normal 7 2 2 4 4 2 4 3" xfId="45986" xr:uid="{00000000-0005-0000-0000-000063550000}"/>
    <cellStyle name="Normal 7 2 2 4 4 2 5" xfId="19967" xr:uid="{00000000-0005-0000-0000-000064550000}"/>
    <cellStyle name="Normal 7 2 2 4 4 2 6" xfId="37313" xr:uid="{00000000-0005-0000-0000-000065550000}"/>
    <cellStyle name="Normal 7 2 2 4 4 3" xfId="1536" xr:uid="{00000000-0005-0000-0000-000066550000}"/>
    <cellStyle name="Normal 7 2 2 4 4 3 2" xfId="7318" xr:uid="{00000000-0005-0000-0000-000067550000}"/>
    <cellStyle name="Normal 7 2 2 4 4 3 2 2" xfId="15991" xr:uid="{00000000-0005-0000-0000-000068550000}"/>
    <cellStyle name="Normal 7 2 2 4 4 3 2 2 2" xfId="33344" xr:uid="{00000000-0005-0000-0000-000069550000}"/>
    <cellStyle name="Normal 7 2 2 4 4 3 2 2 3" xfId="50690" xr:uid="{00000000-0005-0000-0000-00006A550000}"/>
    <cellStyle name="Normal 7 2 2 4 4 3 2 3" xfId="24671" xr:uid="{00000000-0005-0000-0000-00006B550000}"/>
    <cellStyle name="Normal 7 2 2 4 4 3 2 4" xfId="42017" xr:uid="{00000000-0005-0000-0000-00006C550000}"/>
    <cellStyle name="Normal 7 2 2 4 4 3 3" xfId="5162" xr:uid="{00000000-0005-0000-0000-00006D550000}"/>
    <cellStyle name="Normal 7 2 2 4 4 3 3 2" xfId="13835" xr:uid="{00000000-0005-0000-0000-00006E550000}"/>
    <cellStyle name="Normal 7 2 2 4 4 3 3 2 2" xfId="31188" xr:uid="{00000000-0005-0000-0000-00006F550000}"/>
    <cellStyle name="Normal 7 2 2 4 4 3 3 2 3" xfId="48534" xr:uid="{00000000-0005-0000-0000-000070550000}"/>
    <cellStyle name="Normal 7 2 2 4 4 3 3 3" xfId="22515" xr:uid="{00000000-0005-0000-0000-000071550000}"/>
    <cellStyle name="Normal 7 2 2 4 4 3 3 4" xfId="39861" xr:uid="{00000000-0005-0000-0000-000072550000}"/>
    <cellStyle name="Normal 7 2 2 4 4 3 4" xfId="10209" xr:uid="{00000000-0005-0000-0000-000073550000}"/>
    <cellStyle name="Normal 7 2 2 4 4 3 4 2" xfId="27562" xr:uid="{00000000-0005-0000-0000-000074550000}"/>
    <cellStyle name="Normal 7 2 2 4 4 3 4 3" xfId="44908" xr:uid="{00000000-0005-0000-0000-000075550000}"/>
    <cellStyle name="Normal 7 2 2 4 4 3 5" xfId="18889" xr:uid="{00000000-0005-0000-0000-000076550000}"/>
    <cellStyle name="Normal 7 2 2 4 4 3 6" xfId="36235" xr:uid="{00000000-0005-0000-0000-000077550000}"/>
    <cellStyle name="Normal 7 2 2 4 4 4" xfId="6583" xr:uid="{00000000-0005-0000-0000-000078550000}"/>
    <cellStyle name="Normal 7 2 2 4 4 4 2" xfId="15256" xr:uid="{00000000-0005-0000-0000-000079550000}"/>
    <cellStyle name="Normal 7 2 2 4 4 4 2 2" xfId="32609" xr:uid="{00000000-0005-0000-0000-00007A550000}"/>
    <cellStyle name="Normal 7 2 2 4 4 4 2 3" xfId="49955" xr:uid="{00000000-0005-0000-0000-00007B550000}"/>
    <cellStyle name="Normal 7 2 2 4 4 4 3" xfId="23936" xr:uid="{00000000-0005-0000-0000-00007C550000}"/>
    <cellStyle name="Normal 7 2 2 4 4 4 4" xfId="41282" xr:uid="{00000000-0005-0000-0000-00007D550000}"/>
    <cellStyle name="Normal 7 2 2 4 4 5" xfId="3349" xr:uid="{00000000-0005-0000-0000-00007E550000}"/>
    <cellStyle name="Normal 7 2 2 4 4 5 2" xfId="12022" xr:uid="{00000000-0005-0000-0000-00007F550000}"/>
    <cellStyle name="Normal 7 2 2 4 4 5 2 2" xfId="29375" xr:uid="{00000000-0005-0000-0000-000080550000}"/>
    <cellStyle name="Normal 7 2 2 4 4 5 2 3" xfId="46721" xr:uid="{00000000-0005-0000-0000-000081550000}"/>
    <cellStyle name="Normal 7 2 2 4 4 5 3" xfId="20702" xr:uid="{00000000-0005-0000-0000-000082550000}"/>
    <cellStyle name="Normal 7 2 2 4 4 5 4" xfId="38048" xr:uid="{00000000-0005-0000-0000-000083550000}"/>
    <cellStyle name="Normal 7 2 2 4 4 6" xfId="9474" xr:uid="{00000000-0005-0000-0000-000084550000}"/>
    <cellStyle name="Normal 7 2 2 4 4 6 2" xfId="26827" xr:uid="{00000000-0005-0000-0000-000085550000}"/>
    <cellStyle name="Normal 7 2 2 4 4 6 3" xfId="44173" xr:uid="{00000000-0005-0000-0000-000086550000}"/>
    <cellStyle name="Normal 7 2 2 4 4 7" xfId="18154" xr:uid="{00000000-0005-0000-0000-000087550000}"/>
    <cellStyle name="Normal 7 2 2 4 4 8" xfId="35500" xr:uid="{00000000-0005-0000-0000-000088550000}"/>
    <cellStyle name="Normal 7 2 2 4 5" xfId="458" xr:uid="{00000000-0005-0000-0000-000089550000}"/>
    <cellStyle name="Normal 7 2 2 4 5 2" xfId="2271" xr:uid="{00000000-0005-0000-0000-00008A550000}"/>
    <cellStyle name="Normal 7 2 2 4 5 2 2" xfId="8053" xr:uid="{00000000-0005-0000-0000-00008B550000}"/>
    <cellStyle name="Normal 7 2 2 4 5 2 2 2" xfId="16726" xr:uid="{00000000-0005-0000-0000-00008C550000}"/>
    <cellStyle name="Normal 7 2 2 4 5 2 2 2 2" xfId="34079" xr:uid="{00000000-0005-0000-0000-00008D550000}"/>
    <cellStyle name="Normal 7 2 2 4 5 2 2 2 3" xfId="51425" xr:uid="{00000000-0005-0000-0000-00008E550000}"/>
    <cellStyle name="Normal 7 2 2 4 5 2 2 3" xfId="25406" xr:uid="{00000000-0005-0000-0000-00008F550000}"/>
    <cellStyle name="Normal 7 2 2 4 5 2 2 4" xfId="42752" xr:uid="{00000000-0005-0000-0000-000090550000}"/>
    <cellStyle name="Normal 7 2 2 4 5 2 3" xfId="5554" xr:uid="{00000000-0005-0000-0000-000091550000}"/>
    <cellStyle name="Normal 7 2 2 4 5 2 3 2" xfId="14227" xr:uid="{00000000-0005-0000-0000-000092550000}"/>
    <cellStyle name="Normal 7 2 2 4 5 2 3 2 2" xfId="31580" xr:uid="{00000000-0005-0000-0000-000093550000}"/>
    <cellStyle name="Normal 7 2 2 4 5 2 3 2 3" xfId="48926" xr:uid="{00000000-0005-0000-0000-000094550000}"/>
    <cellStyle name="Normal 7 2 2 4 5 2 3 3" xfId="22907" xr:uid="{00000000-0005-0000-0000-000095550000}"/>
    <cellStyle name="Normal 7 2 2 4 5 2 3 4" xfId="40253" xr:uid="{00000000-0005-0000-0000-000096550000}"/>
    <cellStyle name="Normal 7 2 2 4 5 2 4" xfId="10944" xr:uid="{00000000-0005-0000-0000-000097550000}"/>
    <cellStyle name="Normal 7 2 2 4 5 2 4 2" xfId="28297" xr:uid="{00000000-0005-0000-0000-000098550000}"/>
    <cellStyle name="Normal 7 2 2 4 5 2 4 3" xfId="45643" xr:uid="{00000000-0005-0000-0000-000099550000}"/>
    <cellStyle name="Normal 7 2 2 4 5 2 5" xfId="19624" xr:uid="{00000000-0005-0000-0000-00009A550000}"/>
    <cellStyle name="Normal 7 2 2 4 5 2 6" xfId="36970" xr:uid="{00000000-0005-0000-0000-00009B550000}"/>
    <cellStyle name="Normal 7 2 2 4 5 3" xfId="6240" xr:uid="{00000000-0005-0000-0000-00009C550000}"/>
    <cellStyle name="Normal 7 2 2 4 5 3 2" xfId="14913" xr:uid="{00000000-0005-0000-0000-00009D550000}"/>
    <cellStyle name="Normal 7 2 2 4 5 3 2 2" xfId="32266" xr:uid="{00000000-0005-0000-0000-00009E550000}"/>
    <cellStyle name="Normal 7 2 2 4 5 3 2 3" xfId="49612" xr:uid="{00000000-0005-0000-0000-00009F550000}"/>
    <cellStyle name="Normal 7 2 2 4 5 3 3" xfId="23593" xr:uid="{00000000-0005-0000-0000-0000A0550000}"/>
    <cellStyle name="Normal 7 2 2 4 5 3 4" xfId="40939" xr:uid="{00000000-0005-0000-0000-0000A1550000}"/>
    <cellStyle name="Normal 7 2 2 4 5 4" xfId="4084" xr:uid="{00000000-0005-0000-0000-0000A2550000}"/>
    <cellStyle name="Normal 7 2 2 4 5 4 2" xfId="12757" xr:uid="{00000000-0005-0000-0000-0000A3550000}"/>
    <cellStyle name="Normal 7 2 2 4 5 4 2 2" xfId="30110" xr:uid="{00000000-0005-0000-0000-0000A4550000}"/>
    <cellStyle name="Normal 7 2 2 4 5 4 2 3" xfId="47456" xr:uid="{00000000-0005-0000-0000-0000A5550000}"/>
    <cellStyle name="Normal 7 2 2 4 5 4 3" xfId="21437" xr:uid="{00000000-0005-0000-0000-0000A6550000}"/>
    <cellStyle name="Normal 7 2 2 4 5 4 4" xfId="38783" xr:uid="{00000000-0005-0000-0000-0000A7550000}"/>
    <cellStyle name="Normal 7 2 2 4 5 5" xfId="9131" xr:uid="{00000000-0005-0000-0000-0000A8550000}"/>
    <cellStyle name="Normal 7 2 2 4 5 5 2" xfId="26484" xr:uid="{00000000-0005-0000-0000-0000A9550000}"/>
    <cellStyle name="Normal 7 2 2 4 5 5 3" xfId="43830" xr:uid="{00000000-0005-0000-0000-0000AA550000}"/>
    <cellStyle name="Normal 7 2 2 4 5 6" xfId="17811" xr:uid="{00000000-0005-0000-0000-0000AB550000}"/>
    <cellStyle name="Normal 7 2 2 4 5 7" xfId="35157" xr:uid="{00000000-0005-0000-0000-0000AC550000}"/>
    <cellStyle name="Normal 7 2 2 4 6" xfId="1879" xr:uid="{00000000-0005-0000-0000-0000AD550000}"/>
    <cellStyle name="Normal 7 2 2 4 6 2" xfId="7661" xr:uid="{00000000-0005-0000-0000-0000AE550000}"/>
    <cellStyle name="Normal 7 2 2 4 6 2 2" xfId="16334" xr:uid="{00000000-0005-0000-0000-0000AF550000}"/>
    <cellStyle name="Normal 7 2 2 4 6 2 2 2" xfId="33687" xr:uid="{00000000-0005-0000-0000-0000B0550000}"/>
    <cellStyle name="Normal 7 2 2 4 6 2 2 3" xfId="51033" xr:uid="{00000000-0005-0000-0000-0000B1550000}"/>
    <cellStyle name="Normal 7 2 2 4 6 2 3" xfId="25014" xr:uid="{00000000-0005-0000-0000-0000B2550000}"/>
    <cellStyle name="Normal 7 2 2 4 6 2 4" xfId="42360" xr:uid="{00000000-0005-0000-0000-0000B3550000}"/>
    <cellStyle name="Normal 7 2 2 4 6 3" xfId="3692" xr:uid="{00000000-0005-0000-0000-0000B4550000}"/>
    <cellStyle name="Normal 7 2 2 4 6 3 2" xfId="12365" xr:uid="{00000000-0005-0000-0000-0000B5550000}"/>
    <cellStyle name="Normal 7 2 2 4 6 3 2 2" xfId="29718" xr:uid="{00000000-0005-0000-0000-0000B6550000}"/>
    <cellStyle name="Normal 7 2 2 4 6 3 2 3" xfId="47064" xr:uid="{00000000-0005-0000-0000-0000B7550000}"/>
    <cellStyle name="Normal 7 2 2 4 6 3 3" xfId="21045" xr:uid="{00000000-0005-0000-0000-0000B8550000}"/>
    <cellStyle name="Normal 7 2 2 4 6 3 4" xfId="38391" xr:uid="{00000000-0005-0000-0000-0000B9550000}"/>
    <cellStyle name="Normal 7 2 2 4 6 4" xfId="10552" xr:uid="{00000000-0005-0000-0000-0000BA550000}"/>
    <cellStyle name="Normal 7 2 2 4 6 4 2" xfId="27905" xr:uid="{00000000-0005-0000-0000-0000BB550000}"/>
    <cellStyle name="Normal 7 2 2 4 6 4 3" xfId="45251" xr:uid="{00000000-0005-0000-0000-0000BC550000}"/>
    <cellStyle name="Normal 7 2 2 4 6 5" xfId="19232" xr:uid="{00000000-0005-0000-0000-0000BD550000}"/>
    <cellStyle name="Normal 7 2 2 4 6 6" xfId="36578" xr:uid="{00000000-0005-0000-0000-0000BE550000}"/>
    <cellStyle name="Normal 7 2 2 4 7" xfId="1193" xr:uid="{00000000-0005-0000-0000-0000BF550000}"/>
    <cellStyle name="Normal 7 2 2 4 7 2" xfId="6975" xr:uid="{00000000-0005-0000-0000-0000C0550000}"/>
    <cellStyle name="Normal 7 2 2 4 7 2 2" xfId="15648" xr:uid="{00000000-0005-0000-0000-0000C1550000}"/>
    <cellStyle name="Normal 7 2 2 4 7 2 2 2" xfId="33001" xr:uid="{00000000-0005-0000-0000-0000C2550000}"/>
    <cellStyle name="Normal 7 2 2 4 7 2 2 3" xfId="50347" xr:uid="{00000000-0005-0000-0000-0000C3550000}"/>
    <cellStyle name="Normal 7 2 2 4 7 2 3" xfId="24328" xr:uid="{00000000-0005-0000-0000-0000C4550000}"/>
    <cellStyle name="Normal 7 2 2 4 7 2 4" xfId="41674" xr:uid="{00000000-0005-0000-0000-0000C5550000}"/>
    <cellStyle name="Normal 7 2 2 4 7 3" xfId="4819" xr:uid="{00000000-0005-0000-0000-0000C6550000}"/>
    <cellStyle name="Normal 7 2 2 4 7 3 2" xfId="13492" xr:uid="{00000000-0005-0000-0000-0000C7550000}"/>
    <cellStyle name="Normal 7 2 2 4 7 3 2 2" xfId="30845" xr:uid="{00000000-0005-0000-0000-0000C8550000}"/>
    <cellStyle name="Normal 7 2 2 4 7 3 2 3" xfId="48191" xr:uid="{00000000-0005-0000-0000-0000C9550000}"/>
    <cellStyle name="Normal 7 2 2 4 7 3 3" xfId="22172" xr:uid="{00000000-0005-0000-0000-0000CA550000}"/>
    <cellStyle name="Normal 7 2 2 4 7 3 4" xfId="39518" xr:uid="{00000000-0005-0000-0000-0000CB550000}"/>
    <cellStyle name="Normal 7 2 2 4 7 4" xfId="9866" xr:uid="{00000000-0005-0000-0000-0000CC550000}"/>
    <cellStyle name="Normal 7 2 2 4 7 4 2" xfId="27219" xr:uid="{00000000-0005-0000-0000-0000CD550000}"/>
    <cellStyle name="Normal 7 2 2 4 7 4 3" xfId="44565" xr:uid="{00000000-0005-0000-0000-0000CE550000}"/>
    <cellStyle name="Normal 7 2 2 4 7 5" xfId="18546" xr:uid="{00000000-0005-0000-0000-0000CF550000}"/>
    <cellStyle name="Normal 7 2 2 4 7 6" xfId="35892" xr:uid="{00000000-0005-0000-0000-0000D0550000}"/>
    <cellStyle name="Normal 7 2 2 4 8" xfId="5848" xr:uid="{00000000-0005-0000-0000-0000D1550000}"/>
    <cellStyle name="Normal 7 2 2 4 8 2" xfId="14521" xr:uid="{00000000-0005-0000-0000-0000D2550000}"/>
    <cellStyle name="Normal 7 2 2 4 8 2 2" xfId="31874" xr:uid="{00000000-0005-0000-0000-0000D3550000}"/>
    <cellStyle name="Normal 7 2 2 4 8 2 3" xfId="49220" xr:uid="{00000000-0005-0000-0000-0000D4550000}"/>
    <cellStyle name="Normal 7 2 2 4 8 3" xfId="23201" xr:uid="{00000000-0005-0000-0000-0000D5550000}"/>
    <cellStyle name="Normal 7 2 2 4 8 4" xfId="40547" xr:uid="{00000000-0005-0000-0000-0000D6550000}"/>
    <cellStyle name="Normal 7 2 2 4 9" xfId="3006" xr:uid="{00000000-0005-0000-0000-0000D7550000}"/>
    <cellStyle name="Normal 7 2 2 4 9 2" xfId="11679" xr:uid="{00000000-0005-0000-0000-0000D8550000}"/>
    <cellStyle name="Normal 7 2 2 4 9 2 2" xfId="29032" xr:uid="{00000000-0005-0000-0000-0000D9550000}"/>
    <cellStyle name="Normal 7 2 2 4 9 2 3" xfId="46378" xr:uid="{00000000-0005-0000-0000-0000DA550000}"/>
    <cellStyle name="Normal 7 2 2 4 9 3" xfId="20359" xr:uid="{00000000-0005-0000-0000-0000DB550000}"/>
    <cellStyle name="Normal 7 2 2 4 9 4" xfId="37705" xr:uid="{00000000-0005-0000-0000-0000DC550000}"/>
    <cellStyle name="Normal 7 2 2 5" xfId="164" xr:uid="{00000000-0005-0000-0000-0000DD550000}"/>
    <cellStyle name="Normal 7 2 2 5 10" xfId="17517" xr:uid="{00000000-0005-0000-0000-0000DE550000}"/>
    <cellStyle name="Normal 7 2 2 5 11" xfId="34863" xr:uid="{00000000-0005-0000-0000-0000DF550000}"/>
    <cellStyle name="Normal 7 2 2 5 2" xfId="654" xr:uid="{00000000-0005-0000-0000-0000E0550000}"/>
    <cellStyle name="Normal 7 2 2 5 2 2" xfId="2467" xr:uid="{00000000-0005-0000-0000-0000E1550000}"/>
    <cellStyle name="Normal 7 2 2 5 2 2 2" xfId="8249" xr:uid="{00000000-0005-0000-0000-0000E2550000}"/>
    <cellStyle name="Normal 7 2 2 5 2 2 2 2" xfId="16922" xr:uid="{00000000-0005-0000-0000-0000E3550000}"/>
    <cellStyle name="Normal 7 2 2 5 2 2 2 2 2" xfId="34275" xr:uid="{00000000-0005-0000-0000-0000E4550000}"/>
    <cellStyle name="Normal 7 2 2 5 2 2 2 2 3" xfId="51621" xr:uid="{00000000-0005-0000-0000-0000E5550000}"/>
    <cellStyle name="Normal 7 2 2 5 2 2 2 3" xfId="25602" xr:uid="{00000000-0005-0000-0000-0000E6550000}"/>
    <cellStyle name="Normal 7 2 2 5 2 2 2 4" xfId="42948" xr:uid="{00000000-0005-0000-0000-0000E7550000}"/>
    <cellStyle name="Normal 7 2 2 5 2 2 3" xfId="4280" xr:uid="{00000000-0005-0000-0000-0000E8550000}"/>
    <cellStyle name="Normal 7 2 2 5 2 2 3 2" xfId="12953" xr:uid="{00000000-0005-0000-0000-0000E9550000}"/>
    <cellStyle name="Normal 7 2 2 5 2 2 3 2 2" xfId="30306" xr:uid="{00000000-0005-0000-0000-0000EA550000}"/>
    <cellStyle name="Normal 7 2 2 5 2 2 3 2 3" xfId="47652" xr:uid="{00000000-0005-0000-0000-0000EB550000}"/>
    <cellStyle name="Normal 7 2 2 5 2 2 3 3" xfId="21633" xr:uid="{00000000-0005-0000-0000-0000EC550000}"/>
    <cellStyle name="Normal 7 2 2 5 2 2 3 4" xfId="38979" xr:uid="{00000000-0005-0000-0000-0000ED550000}"/>
    <cellStyle name="Normal 7 2 2 5 2 2 4" xfId="11140" xr:uid="{00000000-0005-0000-0000-0000EE550000}"/>
    <cellStyle name="Normal 7 2 2 5 2 2 4 2" xfId="28493" xr:uid="{00000000-0005-0000-0000-0000EF550000}"/>
    <cellStyle name="Normal 7 2 2 5 2 2 4 3" xfId="45839" xr:uid="{00000000-0005-0000-0000-0000F0550000}"/>
    <cellStyle name="Normal 7 2 2 5 2 2 5" xfId="19820" xr:uid="{00000000-0005-0000-0000-0000F1550000}"/>
    <cellStyle name="Normal 7 2 2 5 2 2 6" xfId="37166" xr:uid="{00000000-0005-0000-0000-0000F2550000}"/>
    <cellStyle name="Normal 7 2 2 5 2 3" xfId="1389" xr:uid="{00000000-0005-0000-0000-0000F3550000}"/>
    <cellStyle name="Normal 7 2 2 5 2 3 2" xfId="7171" xr:uid="{00000000-0005-0000-0000-0000F4550000}"/>
    <cellStyle name="Normal 7 2 2 5 2 3 2 2" xfId="15844" xr:uid="{00000000-0005-0000-0000-0000F5550000}"/>
    <cellStyle name="Normal 7 2 2 5 2 3 2 2 2" xfId="33197" xr:uid="{00000000-0005-0000-0000-0000F6550000}"/>
    <cellStyle name="Normal 7 2 2 5 2 3 2 2 3" xfId="50543" xr:uid="{00000000-0005-0000-0000-0000F7550000}"/>
    <cellStyle name="Normal 7 2 2 5 2 3 2 3" xfId="24524" xr:uid="{00000000-0005-0000-0000-0000F8550000}"/>
    <cellStyle name="Normal 7 2 2 5 2 3 2 4" xfId="41870" xr:uid="{00000000-0005-0000-0000-0000F9550000}"/>
    <cellStyle name="Normal 7 2 2 5 2 3 3" xfId="5015" xr:uid="{00000000-0005-0000-0000-0000FA550000}"/>
    <cellStyle name="Normal 7 2 2 5 2 3 3 2" xfId="13688" xr:uid="{00000000-0005-0000-0000-0000FB550000}"/>
    <cellStyle name="Normal 7 2 2 5 2 3 3 2 2" xfId="31041" xr:uid="{00000000-0005-0000-0000-0000FC550000}"/>
    <cellStyle name="Normal 7 2 2 5 2 3 3 2 3" xfId="48387" xr:uid="{00000000-0005-0000-0000-0000FD550000}"/>
    <cellStyle name="Normal 7 2 2 5 2 3 3 3" xfId="22368" xr:uid="{00000000-0005-0000-0000-0000FE550000}"/>
    <cellStyle name="Normal 7 2 2 5 2 3 3 4" xfId="39714" xr:uid="{00000000-0005-0000-0000-0000FF550000}"/>
    <cellStyle name="Normal 7 2 2 5 2 3 4" xfId="10062" xr:uid="{00000000-0005-0000-0000-000000560000}"/>
    <cellStyle name="Normal 7 2 2 5 2 3 4 2" xfId="27415" xr:uid="{00000000-0005-0000-0000-000001560000}"/>
    <cellStyle name="Normal 7 2 2 5 2 3 4 3" xfId="44761" xr:uid="{00000000-0005-0000-0000-000002560000}"/>
    <cellStyle name="Normal 7 2 2 5 2 3 5" xfId="18742" xr:uid="{00000000-0005-0000-0000-000003560000}"/>
    <cellStyle name="Normal 7 2 2 5 2 3 6" xfId="36088" xr:uid="{00000000-0005-0000-0000-000004560000}"/>
    <cellStyle name="Normal 7 2 2 5 2 4" xfId="6436" xr:uid="{00000000-0005-0000-0000-000005560000}"/>
    <cellStyle name="Normal 7 2 2 5 2 4 2" xfId="15109" xr:uid="{00000000-0005-0000-0000-000006560000}"/>
    <cellStyle name="Normal 7 2 2 5 2 4 2 2" xfId="32462" xr:uid="{00000000-0005-0000-0000-000007560000}"/>
    <cellStyle name="Normal 7 2 2 5 2 4 2 3" xfId="49808" xr:uid="{00000000-0005-0000-0000-000008560000}"/>
    <cellStyle name="Normal 7 2 2 5 2 4 3" xfId="23789" xr:uid="{00000000-0005-0000-0000-000009560000}"/>
    <cellStyle name="Normal 7 2 2 5 2 4 4" xfId="41135" xr:uid="{00000000-0005-0000-0000-00000A560000}"/>
    <cellStyle name="Normal 7 2 2 5 2 5" xfId="3202" xr:uid="{00000000-0005-0000-0000-00000B560000}"/>
    <cellStyle name="Normal 7 2 2 5 2 5 2" xfId="11875" xr:uid="{00000000-0005-0000-0000-00000C560000}"/>
    <cellStyle name="Normal 7 2 2 5 2 5 2 2" xfId="29228" xr:uid="{00000000-0005-0000-0000-00000D560000}"/>
    <cellStyle name="Normal 7 2 2 5 2 5 2 3" xfId="46574" xr:uid="{00000000-0005-0000-0000-00000E560000}"/>
    <cellStyle name="Normal 7 2 2 5 2 5 3" xfId="20555" xr:uid="{00000000-0005-0000-0000-00000F560000}"/>
    <cellStyle name="Normal 7 2 2 5 2 5 4" xfId="37901" xr:uid="{00000000-0005-0000-0000-000010560000}"/>
    <cellStyle name="Normal 7 2 2 5 2 6" xfId="9327" xr:uid="{00000000-0005-0000-0000-000011560000}"/>
    <cellStyle name="Normal 7 2 2 5 2 6 2" xfId="26680" xr:uid="{00000000-0005-0000-0000-000012560000}"/>
    <cellStyle name="Normal 7 2 2 5 2 6 3" xfId="44026" xr:uid="{00000000-0005-0000-0000-000013560000}"/>
    <cellStyle name="Normal 7 2 2 5 2 7" xfId="18007" xr:uid="{00000000-0005-0000-0000-000014560000}"/>
    <cellStyle name="Normal 7 2 2 5 2 8" xfId="35353" xr:uid="{00000000-0005-0000-0000-000015560000}"/>
    <cellStyle name="Normal 7 2 2 5 3" xfId="899" xr:uid="{00000000-0005-0000-0000-000016560000}"/>
    <cellStyle name="Normal 7 2 2 5 3 2" xfId="2712" xr:uid="{00000000-0005-0000-0000-000017560000}"/>
    <cellStyle name="Normal 7 2 2 5 3 2 2" xfId="8494" xr:uid="{00000000-0005-0000-0000-000018560000}"/>
    <cellStyle name="Normal 7 2 2 5 3 2 2 2" xfId="17167" xr:uid="{00000000-0005-0000-0000-000019560000}"/>
    <cellStyle name="Normal 7 2 2 5 3 2 2 2 2" xfId="34520" xr:uid="{00000000-0005-0000-0000-00001A560000}"/>
    <cellStyle name="Normal 7 2 2 5 3 2 2 2 3" xfId="51866" xr:uid="{00000000-0005-0000-0000-00001B560000}"/>
    <cellStyle name="Normal 7 2 2 5 3 2 2 3" xfId="25847" xr:uid="{00000000-0005-0000-0000-00001C560000}"/>
    <cellStyle name="Normal 7 2 2 5 3 2 2 4" xfId="43193" xr:uid="{00000000-0005-0000-0000-00001D560000}"/>
    <cellStyle name="Normal 7 2 2 5 3 2 3" xfId="4525" xr:uid="{00000000-0005-0000-0000-00001E560000}"/>
    <cellStyle name="Normal 7 2 2 5 3 2 3 2" xfId="13198" xr:uid="{00000000-0005-0000-0000-00001F560000}"/>
    <cellStyle name="Normal 7 2 2 5 3 2 3 2 2" xfId="30551" xr:uid="{00000000-0005-0000-0000-000020560000}"/>
    <cellStyle name="Normal 7 2 2 5 3 2 3 2 3" xfId="47897" xr:uid="{00000000-0005-0000-0000-000021560000}"/>
    <cellStyle name="Normal 7 2 2 5 3 2 3 3" xfId="21878" xr:uid="{00000000-0005-0000-0000-000022560000}"/>
    <cellStyle name="Normal 7 2 2 5 3 2 3 4" xfId="39224" xr:uid="{00000000-0005-0000-0000-000023560000}"/>
    <cellStyle name="Normal 7 2 2 5 3 2 4" xfId="11385" xr:uid="{00000000-0005-0000-0000-000024560000}"/>
    <cellStyle name="Normal 7 2 2 5 3 2 4 2" xfId="28738" xr:uid="{00000000-0005-0000-0000-000025560000}"/>
    <cellStyle name="Normal 7 2 2 5 3 2 4 3" xfId="46084" xr:uid="{00000000-0005-0000-0000-000026560000}"/>
    <cellStyle name="Normal 7 2 2 5 3 2 5" xfId="20065" xr:uid="{00000000-0005-0000-0000-000027560000}"/>
    <cellStyle name="Normal 7 2 2 5 3 2 6" xfId="37411" xr:uid="{00000000-0005-0000-0000-000028560000}"/>
    <cellStyle name="Normal 7 2 2 5 3 3" xfId="1634" xr:uid="{00000000-0005-0000-0000-000029560000}"/>
    <cellStyle name="Normal 7 2 2 5 3 3 2" xfId="7416" xr:uid="{00000000-0005-0000-0000-00002A560000}"/>
    <cellStyle name="Normal 7 2 2 5 3 3 2 2" xfId="16089" xr:uid="{00000000-0005-0000-0000-00002B560000}"/>
    <cellStyle name="Normal 7 2 2 5 3 3 2 2 2" xfId="33442" xr:uid="{00000000-0005-0000-0000-00002C560000}"/>
    <cellStyle name="Normal 7 2 2 5 3 3 2 2 3" xfId="50788" xr:uid="{00000000-0005-0000-0000-00002D560000}"/>
    <cellStyle name="Normal 7 2 2 5 3 3 2 3" xfId="24769" xr:uid="{00000000-0005-0000-0000-00002E560000}"/>
    <cellStyle name="Normal 7 2 2 5 3 3 2 4" xfId="42115" xr:uid="{00000000-0005-0000-0000-00002F560000}"/>
    <cellStyle name="Normal 7 2 2 5 3 3 3" xfId="5260" xr:uid="{00000000-0005-0000-0000-000030560000}"/>
    <cellStyle name="Normal 7 2 2 5 3 3 3 2" xfId="13933" xr:uid="{00000000-0005-0000-0000-000031560000}"/>
    <cellStyle name="Normal 7 2 2 5 3 3 3 2 2" xfId="31286" xr:uid="{00000000-0005-0000-0000-000032560000}"/>
    <cellStyle name="Normal 7 2 2 5 3 3 3 2 3" xfId="48632" xr:uid="{00000000-0005-0000-0000-000033560000}"/>
    <cellStyle name="Normal 7 2 2 5 3 3 3 3" xfId="22613" xr:uid="{00000000-0005-0000-0000-000034560000}"/>
    <cellStyle name="Normal 7 2 2 5 3 3 3 4" xfId="39959" xr:uid="{00000000-0005-0000-0000-000035560000}"/>
    <cellStyle name="Normal 7 2 2 5 3 3 4" xfId="10307" xr:uid="{00000000-0005-0000-0000-000036560000}"/>
    <cellStyle name="Normal 7 2 2 5 3 3 4 2" xfId="27660" xr:uid="{00000000-0005-0000-0000-000037560000}"/>
    <cellStyle name="Normal 7 2 2 5 3 3 4 3" xfId="45006" xr:uid="{00000000-0005-0000-0000-000038560000}"/>
    <cellStyle name="Normal 7 2 2 5 3 3 5" xfId="18987" xr:uid="{00000000-0005-0000-0000-000039560000}"/>
    <cellStyle name="Normal 7 2 2 5 3 3 6" xfId="36333" xr:uid="{00000000-0005-0000-0000-00003A560000}"/>
    <cellStyle name="Normal 7 2 2 5 3 4" xfId="6681" xr:uid="{00000000-0005-0000-0000-00003B560000}"/>
    <cellStyle name="Normal 7 2 2 5 3 4 2" xfId="15354" xr:uid="{00000000-0005-0000-0000-00003C560000}"/>
    <cellStyle name="Normal 7 2 2 5 3 4 2 2" xfId="32707" xr:uid="{00000000-0005-0000-0000-00003D560000}"/>
    <cellStyle name="Normal 7 2 2 5 3 4 2 3" xfId="50053" xr:uid="{00000000-0005-0000-0000-00003E560000}"/>
    <cellStyle name="Normal 7 2 2 5 3 4 3" xfId="24034" xr:uid="{00000000-0005-0000-0000-00003F560000}"/>
    <cellStyle name="Normal 7 2 2 5 3 4 4" xfId="41380" xr:uid="{00000000-0005-0000-0000-000040560000}"/>
    <cellStyle name="Normal 7 2 2 5 3 5" xfId="3447" xr:uid="{00000000-0005-0000-0000-000041560000}"/>
    <cellStyle name="Normal 7 2 2 5 3 5 2" xfId="12120" xr:uid="{00000000-0005-0000-0000-000042560000}"/>
    <cellStyle name="Normal 7 2 2 5 3 5 2 2" xfId="29473" xr:uid="{00000000-0005-0000-0000-000043560000}"/>
    <cellStyle name="Normal 7 2 2 5 3 5 2 3" xfId="46819" xr:uid="{00000000-0005-0000-0000-000044560000}"/>
    <cellStyle name="Normal 7 2 2 5 3 5 3" xfId="20800" xr:uid="{00000000-0005-0000-0000-000045560000}"/>
    <cellStyle name="Normal 7 2 2 5 3 5 4" xfId="38146" xr:uid="{00000000-0005-0000-0000-000046560000}"/>
    <cellStyle name="Normal 7 2 2 5 3 6" xfId="9572" xr:uid="{00000000-0005-0000-0000-000047560000}"/>
    <cellStyle name="Normal 7 2 2 5 3 6 2" xfId="26925" xr:uid="{00000000-0005-0000-0000-000048560000}"/>
    <cellStyle name="Normal 7 2 2 5 3 6 3" xfId="44271" xr:uid="{00000000-0005-0000-0000-000049560000}"/>
    <cellStyle name="Normal 7 2 2 5 3 7" xfId="18252" xr:uid="{00000000-0005-0000-0000-00004A560000}"/>
    <cellStyle name="Normal 7 2 2 5 3 8" xfId="35598" xr:uid="{00000000-0005-0000-0000-00004B560000}"/>
    <cellStyle name="Normal 7 2 2 5 4" xfId="409" xr:uid="{00000000-0005-0000-0000-00004C560000}"/>
    <cellStyle name="Normal 7 2 2 5 4 2" xfId="2222" xr:uid="{00000000-0005-0000-0000-00004D560000}"/>
    <cellStyle name="Normal 7 2 2 5 4 2 2" xfId="8004" xr:uid="{00000000-0005-0000-0000-00004E560000}"/>
    <cellStyle name="Normal 7 2 2 5 4 2 2 2" xfId="16677" xr:uid="{00000000-0005-0000-0000-00004F560000}"/>
    <cellStyle name="Normal 7 2 2 5 4 2 2 2 2" xfId="34030" xr:uid="{00000000-0005-0000-0000-000050560000}"/>
    <cellStyle name="Normal 7 2 2 5 4 2 2 2 3" xfId="51376" xr:uid="{00000000-0005-0000-0000-000051560000}"/>
    <cellStyle name="Normal 7 2 2 5 4 2 2 3" xfId="25357" xr:uid="{00000000-0005-0000-0000-000052560000}"/>
    <cellStyle name="Normal 7 2 2 5 4 2 2 4" xfId="42703" xr:uid="{00000000-0005-0000-0000-000053560000}"/>
    <cellStyle name="Normal 7 2 2 5 4 2 3" xfId="5505" xr:uid="{00000000-0005-0000-0000-000054560000}"/>
    <cellStyle name="Normal 7 2 2 5 4 2 3 2" xfId="14178" xr:uid="{00000000-0005-0000-0000-000055560000}"/>
    <cellStyle name="Normal 7 2 2 5 4 2 3 2 2" xfId="31531" xr:uid="{00000000-0005-0000-0000-000056560000}"/>
    <cellStyle name="Normal 7 2 2 5 4 2 3 2 3" xfId="48877" xr:uid="{00000000-0005-0000-0000-000057560000}"/>
    <cellStyle name="Normal 7 2 2 5 4 2 3 3" xfId="22858" xr:uid="{00000000-0005-0000-0000-000058560000}"/>
    <cellStyle name="Normal 7 2 2 5 4 2 3 4" xfId="40204" xr:uid="{00000000-0005-0000-0000-000059560000}"/>
    <cellStyle name="Normal 7 2 2 5 4 2 4" xfId="10895" xr:uid="{00000000-0005-0000-0000-00005A560000}"/>
    <cellStyle name="Normal 7 2 2 5 4 2 4 2" xfId="28248" xr:uid="{00000000-0005-0000-0000-00005B560000}"/>
    <cellStyle name="Normal 7 2 2 5 4 2 4 3" xfId="45594" xr:uid="{00000000-0005-0000-0000-00005C560000}"/>
    <cellStyle name="Normal 7 2 2 5 4 2 5" xfId="19575" xr:uid="{00000000-0005-0000-0000-00005D560000}"/>
    <cellStyle name="Normal 7 2 2 5 4 2 6" xfId="36921" xr:uid="{00000000-0005-0000-0000-00005E560000}"/>
    <cellStyle name="Normal 7 2 2 5 4 3" xfId="6191" xr:uid="{00000000-0005-0000-0000-00005F560000}"/>
    <cellStyle name="Normal 7 2 2 5 4 3 2" xfId="14864" xr:uid="{00000000-0005-0000-0000-000060560000}"/>
    <cellStyle name="Normal 7 2 2 5 4 3 2 2" xfId="32217" xr:uid="{00000000-0005-0000-0000-000061560000}"/>
    <cellStyle name="Normal 7 2 2 5 4 3 2 3" xfId="49563" xr:uid="{00000000-0005-0000-0000-000062560000}"/>
    <cellStyle name="Normal 7 2 2 5 4 3 3" xfId="23544" xr:uid="{00000000-0005-0000-0000-000063560000}"/>
    <cellStyle name="Normal 7 2 2 5 4 3 4" xfId="40890" xr:uid="{00000000-0005-0000-0000-000064560000}"/>
    <cellStyle name="Normal 7 2 2 5 4 4" xfId="4035" xr:uid="{00000000-0005-0000-0000-000065560000}"/>
    <cellStyle name="Normal 7 2 2 5 4 4 2" xfId="12708" xr:uid="{00000000-0005-0000-0000-000066560000}"/>
    <cellStyle name="Normal 7 2 2 5 4 4 2 2" xfId="30061" xr:uid="{00000000-0005-0000-0000-000067560000}"/>
    <cellStyle name="Normal 7 2 2 5 4 4 2 3" xfId="47407" xr:uid="{00000000-0005-0000-0000-000068560000}"/>
    <cellStyle name="Normal 7 2 2 5 4 4 3" xfId="21388" xr:uid="{00000000-0005-0000-0000-000069560000}"/>
    <cellStyle name="Normal 7 2 2 5 4 4 4" xfId="38734" xr:uid="{00000000-0005-0000-0000-00006A560000}"/>
    <cellStyle name="Normal 7 2 2 5 4 5" xfId="9082" xr:uid="{00000000-0005-0000-0000-00006B560000}"/>
    <cellStyle name="Normal 7 2 2 5 4 5 2" xfId="26435" xr:uid="{00000000-0005-0000-0000-00006C560000}"/>
    <cellStyle name="Normal 7 2 2 5 4 5 3" xfId="43781" xr:uid="{00000000-0005-0000-0000-00006D560000}"/>
    <cellStyle name="Normal 7 2 2 5 4 6" xfId="17762" xr:uid="{00000000-0005-0000-0000-00006E560000}"/>
    <cellStyle name="Normal 7 2 2 5 4 7" xfId="35108" xr:uid="{00000000-0005-0000-0000-00006F560000}"/>
    <cellStyle name="Normal 7 2 2 5 5" xfId="1977" xr:uid="{00000000-0005-0000-0000-000070560000}"/>
    <cellStyle name="Normal 7 2 2 5 5 2" xfId="7759" xr:uid="{00000000-0005-0000-0000-000071560000}"/>
    <cellStyle name="Normal 7 2 2 5 5 2 2" xfId="16432" xr:uid="{00000000-0005-0000-0000-000072560000}"/>
    <cellStyle name="Normal 7 2 2 5 5 2 2 2" xfId="33785" xr:uid="{00000000-0005-0000-0000-000073560000}"/>
    <cellStyle name="Normal 7 2 2 5 5 2 2 3" xfId="51131" xr:uid="{00000000-0005-0000-0000-000074560000}"/>
    <cellStyle name="Normal 7 2 2 5 5 2 3" xfId="25112" xr:uid="{00000000-0005-0000-0000-000075560000}"/>
    <cellStyle name="Normal 7 2 2 5 5 2 4" xfId="42458" xr:uid="{00000000-0005-0000-0000-000076560000}"/>
    <cellStyle name="Normal 7 2 2 5 5 3" xfId="3790" xr:uid="{00000000-0005-0000-0000-000077560000}"/>
    <cellStyle name="Normal 7 2 2 5 5 3 2" xfId="12463" xr:uid="{00000000-0005-0000-0000-000078560000}"/>
    <cellStyle name="Normal 7 2 2 5 5 3 2 2" xfId="29816" xr:uid="{00000000-0005-0000-0000-000079560000}"/>
    <cellStyle name="Normal 7 2 2 5 5 3 2 3" xfId="47162" xr:uid="{00000000-0005-0000-0000-00007A560000}"/>
    <cellStyle name="Normal 7 2 2 5 5 3 3" xfId="21143" xr:uid="{00000000-0005-0000-0000-00007B560000}"/>
    <cellStyle name="Normal 7 2 2 5 5 3 4" xfId="38489" xr:uid="{00000000-0005-0000-0000-00007C560000}"/>
    <cellStyle name="Normal 7 2 2 5 5 4" xfId="10650" xr:uid="{00000000-0005-0000-0000-00007D560000}"/>
    <cellStyle name="Normal 7 2 2 5 5 4 2" xfId="28003" xr:uid="{00000000-0005-0000-0000-00007E560000}"/>
    <cellStyle name="Normal 7 2 2 5 5 4 3" xfId="45349" xr:uid="{00000000-0005-0000-0000-00007F560000}"/>
    <cellStyle name="Normal 7 2 2 5 5 5" xfId="19330" xr:uid="{00000000-0005-0000-0000-000080560000}"/>
    <cellStyle name="Normal 7 2 2 5 5 6" xfId="36676" xr:uid="{00000000-0005-0000-0000-000081560000}"/>
    <cellStyle name="Normal 7 2 2 5 6" xfId="1144" xr:uid="{00000000-0005-0000-0000-000082560000}"/>
    <cellStyle name="Normal 7 2 2 5 6 2" xfId="6926" xr:uid="{00000000-0005-0000-0000-000083560000}"/>
    <cellStyle name="Normal 7 2 2 5 6 2 2" xfId="15599" xr:uid="{00000000-0005-0000-0000-000084560000}"/>
    <cellStyle name="Normal 7 2 2 5 6 2 2 2" xfId="32952" xr:uid="{00000000-0005-0000-0000-000085560000}"/>
    <cellStyle name="Normal 7 2 2 5 6 2 2 3" xfId="50298" xr:uid="{00000000-0005-0000-0000-000086560000}"/>
    <cellStyle name="Normal 7 2 2 5 6 2 3" xfId="24279" xr:uid="{00000000-0005-0000-0000-000087560000}"/>
    <cellStyle name="Normal 7 2 2 5 6 2 4" xfId="41625" xr:uid="{00000000-0005-0000-0000-000088560000}"/>
    <cellStyle name="Normal 7 2 2 5 6 3" xfId="4770" xr:uid="{00000000-0005-0000-0000-000089560000}"/>
    <cellStyle name="Normal 7 2 2 5 6 3 2" xfId="13443" xr:uid="{00000000-0005-0000-0000-00008A560000}"/>
    <cellStyle name="Normal 7 2 2 5 6 3 2 2" xfId="30796" xr:uid="{00000000-0005-0000-0000-00008B560000}"/>
    <cellStyle name="Normal 7 2 2 5 6 3 2 3" xfId="48142" xr:uid="{00000000-0005-0000-0000-00008C560000}"/>
    <cellStyle name="Normal 7 2 2 5 6 3 3" xfId="22123" xr:uid="{00000000-0005-0000-0000-00008D560000}"/>
    <cellStyle name="Normal 7 2 2 5 6 3 4" xfId="39469" xr:uid="{00000000-0005-0000-0000-00008E560000}"/>
    <cellStyle name="Normal 7 2 2 5 6 4" xfId="9817" xr:uid="{00000000-0005-0000-0000-00008F560000}"/>
    <cellStyle name="Normal 7 2 2 5 6 4 2" xfId="27170" xr:uid="{00000000-0005-0000-0000-000090560000}"/>
    <cellStyle name="Normal 7 2 2 5 6 4 3" xfId="44516" xr:uid="{00000000-0005-0000-0000-000091560000}"/>
    <cellStyle name="Normal 7 2 2 5 6 5" xfId="18497" xr:uid="{00000000-0005-0000-0000-000092560000}"/>
    <cellStyle name="Normal 7 2 2 5 6 6" xfId="35843" xr:uid="{00000000-0005-0000-0000-000093560000}"/>
    <cellStyle name="Normal 7 2 2 5 7" xfId="5946" xr:uid="{00000000-0005-0000-0000-000094560000}"/>
    <cellStyle name="Normal 7 2 2 5 7 2" xfId="14619" xr:uid="{00000000-0005-0000-0000-000095560000}"/>
    <cellStyle name="Normal 7 2 2 5 7 2 2" xfId="31972" xr:uid="{00000000-0005-0000-0000-000096560000}"/>
    <cellStyle name="Normal 7 2 2 5 7 2 3" xfId="49318" xr:uid="{00000000-0005-0000-0000-000097560000}"/>
    <cellStyle name="Normal 7 2 2 5 7 3" xfId="23299" xr:uid="{00000000-0005-0000-0000-000098560000}"/>
    <cellStyle name="Normal 7 2 2 5 7 4" xfId="40645" xr:uid="{00000000-0005-0000-0000-000099560000}"/>
    <cellStyle name="Normal 7 2 2 5 8" xfId="2957" xr:uid="{00000000-0005-0000-0000-00009A560000}"/>
    <cellStyle name="Normal 7 2 2 5 8 2" xfId="11630" xr:uid="{00000000-0005-0000-0000-00009B560000}"/>
    <cellStyle name="Normal 7 2 2 5 8 2 2" xfId="28983" xr:uid="{00000000-0005-0000-0000-00009C560000}"/>
    <cellStyle name="Normal 7 2 2 5 8 2 3" xfId="46329" xr:uid="{00000000-0005-0000-0000-00009D560000}"/>
    <cellStyle name="Normal 7 2 2 5 8 3" xfId="20310" xr:uid="{00000000-0005-0000-0000-00009E560000}"/>
    <cellStyle name="Normal 7 2 2 5 8 4" xfId="37656" xr:uid="{00000000-0005-0000-0000-00009F560000}"/>
    <cellStyle name="Normal 7 2 2 5 9" xfId="8837" xr:uid="{00000000-0005-0000-0000-0000A0560000}"/>
    <cellStyle name="Normal 7 2 2 5 9 2" xfId="26190" xr:uid="{00000000-0005-0000-0000-0000A1560000}"/>
    <cellStyle name="Normal 7 2 2 5 9 3" xfId="43536" xr:uid="{00000000-0005-0000-0000-0000A2560000}"/>
    <cellStyle name="Normal 7 2 2 6" xfId="262" xr:uid="{00000000-0005-0000-0000-0000A3560000}"/>
    <cellStyle name="Normal 7 2 2 6 10" xfId="34961" xr:uid="{00000000-0005-0000-0000-0000A4560000}"/>
    <cellStyle name="Normal 7 2 2 6 2" xfId="997" xr:uid="{00000000-0005-0000-0000-0000A5560000}"/>
    <cellStyle name="Normal 7 2 2 6 2 2" xfId="2810" xr:uid="{00000000-0005-0000-0000-0000A6560000}"/>
    <cellStyle name="Normal 7 2 2 6 2 2 2" xfId="8592" xr:uid="{00000000-0005-0000-0000-0000A7560000}"/>
    <cellStyle name="Normal 7 2 2 6 2 2 2 2" xfId="17265" xr:uid="{00000000-0005-0000-0000-0000A8560000}"/>
    <cellStyle name="Normal 7 2 2 6 2 2 2 2 2" xfId="34618" xr:uid="{00000000-0005-0000-0000-0000A9560000}"/>
    <cellStyle name="Normal 7 2 2 6 2 2 2 2 3" xfId="51964" xr:uid="{00000000-0005-0000-0000-0000AA560000}"/>
    <cellStyle name="Normal 7 2 2 6 2 2 2 3" xfId="25945" xr:uid="{00000000-0005-0000-0000-0000AB560000}"/>
    <cellStyle name="Normal 7 2 2 6 2 2 2 4" xfId="43291" xr:uid="{00000000-0005-0000-0000-0000AC560000}"/>
    <cellStyle name="Normal 7 2 2 6 2 2 3" xfId="4623" xr:uid="{00000000-0005-0000-0000-0000AD560000}"/>
    <cellStyle name="Normal 7 2 2 6 2 2 3 2" xfId="13296" xr:uid="{00000000-0005-0000-0000-0000AE560000}"/>
    <cellStyle name="Normal 7 2 2 6 2 2 3 2 2" xfId="30649" xr:uid="{00000000-0005-0000-0000-0000AF560000}"/>
    <cellStyle name="Normal 7 2 2 6 2 2 3 2 3" xfId="47995" xr:uid="{00000000-0005-0000-0000-0000B0560000}"/>
    <cellStyle name="Normal 7 2 2 6 2 2 3 3" xfId="21976" xr:uid="{00000000-0005-0000-0000-0000B1560000}"/>
    <cellStyle name="Normal 7 2 2 6 2 2 3 4" xfId="39322" xr:uid="{00000000-0005-0000-0000-0000B2560000}"/>
    <cellStyle name="Normal 7 2 2 6 2 2 4" xfId="11483" xr:uid="{00000000-0005-0000-0000-0000B3560000}"/>
    <cellStyle name="Normal 7 2 2 6 2 2 4 2" xfId="28836" xr:uid="{00000000-0005-0000-0000-0000B4560000}"/>
    <cellStyle name="Normal 7 2 2 6 2 2 4 3" xfId="46182" xr:uid="{00000000-0005-0000-0000-0000B5560000}"/>
    <cellStyle name="Normal 7 2 2 6 2 2 5" xfId="20163" xr:uid="{00000000-0005-0000-0000-0000B6560000}"/>
    <cellStyle name="Normal 7 2 2 6 2 2 6" xfId="37509" xr:uid="{00000000-0005-0000-0000-0000B7560000}"/>
    <cellStyle name="Normal 7 2 2 6 2 3" xfId="1732" xr:uid="{00000000-0005-0000-0000-0000B8560000}"/>
    <cellStyle name="Normal 7 2 2 6 2 3 2" xfId="7514" xr:uid="{00000000-0005-0000-0000-0000B9560000}"/>
    <cellStyle name="Normal 7 2 2 6 2 3 2 2" xfId="16187" xr:uid="{00000000-0005-0000-0000-0000BA560000}"/>
    <cellStyle name="Normal 7 2 2 6 2 3 2 2 2" xfId="33540" xr:uid="{00000000-0005-0000-0000-0000BB560000}"/>
    <cellStyle name="Normal 7 2 2 6 2 3 2 2 3" xfId="50886" xr:uid="{00000000-0005-0000-0000-0000BC560000}"/>
    <cellStyle name="Normal 7 2 2 6 2 3 2 3" xfId="24867" xr:uid="{00000000-0005-0000-0000-0000BD560000}"/>
    <cellStyle name="Normal 7 2 2 6 2 3 2 4" xfId="42213" xr:uid="{00000000-0005-0000-0000-0000BE560000}"/>
    <cellStyle name="Normal 7 2 2 6 2 3 3" xfId="5358" xr:uid="{00000000-0005-0000-0000-0000BF560000}"/>
    <cellStyle name="Normal 7 2 2 6 2 3 3 2" xfId="14031" xr:uid="{00000000-0005-0000-0000-0000C0560000}"/>
    <cellStyle name="Normal 7 2 2 6 2 3 3 2 2" xfId="31384" xr:uid="{00000000-0005-0000-0000-0000C1560000}"/>
    <cellStyle name="Normal 7 2 2 6 2 3 3 2 3" xfId="48730" xr:uid="{00000000-0005-0000-0000-0000C2560000}"/>
    <cellStyle name="Normal 7 2 2 6 2 3 3 3" xfId="22711" xr:uid="{00000000-0005-0000-0000-0000C3560000}"/>
    <cellStyle name="Normal 7 2 2 6 2 3 3 4" xfId="40057" xr:uid="{00000000-0005-0000-0000-0000C4560000}"/>
    <cellStyle name="Normal 7 2 2 6 2 3 4" xfId="10405" xr:uid="{00000000-0005-0000-0000-0000C5560000}"/>
    <cellStyle name="Normal 7 2 2 6 2 3 4 2" xfId="27758" xr:uid="{00000000-0005-0000-0000-0000C6560000}"/>
    <cellStyle name="Normal 7 2 2 6 2 3 4 3" xfId="45104" xr:uid="{00000000-0005-0000-0000-0000C7560000}"/>
    <cellStyle name="Normal 7 2 2 6 2 3 5" xfId="19085" xr:uid="{00000000-0005-0000-0000-0000C8560000}"/>
    <cellStyle name="Normal 7 2 2 6 2 3 6" xfId="36431" xr:uid="{00000000-0005-0000-0000-0000C9560000}"/>
    <cellStyle name="Normal 7 2 2 6 2 4" xfId="6779" xr:uid="{00000000-0005-0000-0000-0000CA560000}"/>
    <cellStyle name="Normal 7 2 2 6 2 4 2" xfId="15452" xr:uid="{00000000-0005-0000-0000-0000CB560000}"/>
    <cellStyle name="Normal 7 2 2 6 2 4 2 2" xfId="32805" xr:uid="{00000000-0005-0000-0000-0000CC560000}"/>
    <cellStyle name="Normal 7 2 2 6 2 4 2 3" xfId="50151" xr:uid="{00000000-0005-0000-0000-0000CD560000}"/>
    <cellStyle name="Normal 7 2 2 6 2 4 3" xfId="24132" xr:uid="{00000000-0005-0000-0000-0000CE560000}"/>
    <cellStyle name="Normal 7 2 2 6 2 4 4" xfId="41478" xr:uid="{00000000-0005-0000-0000-0000CF560000}"/>
    <cellStyle name="Normal 7 2 2 6 2 5" xfId="3545" xr:uid="{00000000-0005-0000-0000-0000D0560000}"/>
    <cellStyle name="Normal 7 2 2 6 2 5 2" xfId="12218" xr:uid="{00000000-0005-0000-0000-0000D1560000}"/>
    <cellStyle name="Normal 7 2 2 6 2 5 2 2" xfId="29571" xr:uid="{00000000-0005-0000-0000-0000D2560000}"/>
    <cellStyle name="Normal 7 2 2 6 2 5 2 3" xfId="46917" xr:uid="{00000000-0005-0000-0000-0000D3560000}"/>
    <cellStyle name="Normal 7 2 2 6 2 5 3" xfId="20898" xr:uid="{00000000-0005-0000-0000-0000D4560000}"/>
    <cellStyle name="Normal 7 2 2 6 2 5 4" xfId="38244" xr:uid="{00000000-0005-0000-0000-0000D5560000}"/>
    <cellStyle name="Normal 7 2 2 6 2 6" xfId="9670" xr:uid="{00000000-0005-0000-0000-0000D6560000}"/>
    <cellStyle name="Normal 7 2 2 6 2 6 2" xfId="27023" xr:uid="{00000000-0005-0000-0000-0000D7560000}"/>
    <cellStyle name="Normal 7 2 2 6 2 6 3" xfId="44369" xr:uid="{00000000-0005-0000-0000-0000D8560000}"/>
    <cellStyle name="Normal 7 2 2 6 2 7" xfId="18350" xr:uid="{00000000-0005-0000-0000-0000D9560000}"/>
    <cellStyle name="Normal 7 2 2 6 2 8" xfId="35696" xr:uid="{00000000-0005-0000-0000-0000DA560000}"/>
    <cellStyle name="Normal 7 2 2 6 3" xfId="507" xr:uid="{00000000-0005-0000-0000-0000DB560000}"/>
    <cellStyle name="Normal 7 2 2 6 3 2" xfId="2320" xr:uid="{00000000-0005-0000-0000-0000DC560000}"/>
    <cellStyle name="Normal 7 2 2 6 3 2 2" xfId="8102" xr:uid="{00000000-0005-0000-0000-0000DD560000}"/>
    <cellStyle name="Normal 7 2 2 6 3 2 2 2" xfId="16775" xr:uid="{00000000-0005-0000-0000-0000DE560000}"/>
    <cellStyle name="Normal 7 2 2 6 3 2 2 2 2" xfId="34128" xr:uid="{00000000-0005-0000-0000-0000DF560000}"/>
    <cellStyle name="Normal 7 2 2 6 3 2 2 2 3" xfId="51474" xr:uid="{00000000-0005-0000-0000-0000E0560000}"/>
    <cellStyle name="Normal 7 2 2 6 3 2 2 3" xfId="25455" xr:uid="{00000000-0005-0000-0000-0000E1560000}"/>
    <cellStyle name="Normal 7 2 2 6 3 2 2 4" xfId="42801" xr:uid="{00000000-0005-0000-0000-0000E2560000}"/>
    <cellStyle name="Normal 7 2 2 6 3 2 3" xfId="5603" xr:uid="{00000000-0005-0000-0000-0000E3560000}"/>
    <cellStyle name="Normal 7 2 2 6 3 2 3 2" xfId="14276" xr:uid="{00000000-0005-0000-0000-0000E4560000}"/>
    <cellStyle name="Normal 7 2 2 6 3 2 3 2 2" xfId="31629" xr:uid="{00000000-0005-0000-0000-0000E5560000}"/>
    <cellStyle name="Normal 7 2 2 6 3 2 3 2 3" xfId="48975" xr:uid="{00000000-0005-0000-0000-0000E6560000}"/>
    <cellStyle name="Normal 7 2 2 6 3 2 3 3" xfId="22956" xr:uid="{00000000-0005-0000-0000-0000E7560000}"/>
    <cellStyle name="Normal 7 2 2 6 3 2 3 4" xfId="40302" xr:uid="{00000000-0005-0000-0000-0000E8560000}"/>
    <cellStyle name="Normal 7 2 2 6 3 2 4" xfId="10993" xr:uid="{00000000-0005-0000-0000-0000E9560000}"/>
    <cellStyle name="Normal 7 2 2 6 3 2 4 2" xfId="28346" xr:uid="{00000000-0005-0000-0000-0000EA560000}"/>
    <cellStyle name="Normal 7 2 2 6 3 2 4 3" xfId="45692" xr:uid="{00000000-0005-0000-0000-0000EB560000}"/>
    <cellStyle name="Normal 7 2 2 6 3 2 5" xfId="19673" xr:uid="{00000000-0005-0000-0000-0000EC560000}"/>
    <cellStyle name="Normal 7 2 2 6 3 2 6" xfId="37019" xr:uid="{00000000-0005-0000-0000-0000ED560000}"/>
    <cellStyle name="Normal 7 2 2 6 3 3" xfId="6289" xr:uid="{00000000-0005-0000-0000-0000EE560000}"/>
    <cellStyle name="Normal 7 2 2 6 3 3 2" xfId="14962" xr:uid="{00000000-0005-0000-0000-0000EF560000}"/>
    <cellStyle name="Normal 7 2 2 6 3 3 2 2" xfId="32315" xr:uid="{00000000-0005-0000-0000-0000F0560000}"/>
    <cellStyle name="Normal 7 2 2 6 3 3 2 3" xfId="49661" xr:uid="{00000000-0005-0000-0000-0000F1560000}"/>
    <cellStyle name="Normal 7 2 2 6 3 3 3" xfId="23642" xr:uid="{00000000-0005-0000-0000-0000F2560000}"/>
    <cellStyle name="Normal 7 2 2 6 3 3 4" xfId="40988" xr:uid="{00000000-0005-0000-0000-0000F3560000}"/>
    <cellStyle name="Normal 7 2 2 6 3 4" xfId="4133" xr:uid="{00000000-0005-0000-0000-0000F4560000}"/>
    <cellStyle name="Normal 7 2 2 6 3 4 2" xfId="12806" xr:uid="{00000000-0005-0000-0000-0000F5560000}"/>
    <cellStyle name="Normal 7 2 2 6 3 4 2 2" xfId="30159" xr:uid="{00000000-0005-0000-0000-0000F6560000}"/>
    <cellStyle name="Normal 7 2 2 6 3 4 2 3" xfId="47505" xr:uid="{00000000-0005-0000-0000-0000F7560000}"/>
    <cellStyle name="Normal 7 2 2 6 3 4 3" xfId="21486" xr:uid="{00000000-0005-0000-0000-0000F8560000}"/>
    <cellStyle name="Normal 7 2 2 6 3 4 4" xfId="38832" xr:uid="{00000000-0005-0000-0000-0000F9560000}"/>
    <cellStyle name="Normal 7 2 2 6 3 5" xfId="9180" xr:uid="{00000000-0005-0000-0000-0000FA560000}"/>
    <cellStyle name="Normal 7 2 2 6 3 5 2" xfId="26533" xr:uid="{00000000-0005-0000-0000-0000FB560000}"/>
    <cellStyle name="Normal 7 2 2 6 3 5 3" xfId="43879" xr:uid="{00000000-0005-0000-0000-0000FC560000}"/>
    <cellStyle name="Normal 7 2 2 6 3 6" xfId="17860" xr:uid="{00000000-0005-0000-0000-0000FD560000}"/>
    <cellStyle name="Normal 7 2 2 6 3 7" xfId="35206" xr:uid="{00000000-0005-0000-0000-0000FE560000}"/>
    <cellStyle name="Normal 7 2 2 6 4" xfId="2075" xr:uid="{00000000-0005-0000-0000-0000FF560000}"/>
    <cellStyle name="Normal 7 2 2 6 4 2" xfId="7857" xr:uid="{00000000-0005-0000-0000-000000570000}"/>
    <cellStyle name="Normal 7 2 2 6 4 2 2" xfId="16530" xr:uid="{00000000-0005-0000-0000-000001570000}"/>
    <cellStyle name="Normal 7 2 2 6 4 2 2 2" xfId="33883" xr:uid="{00000000-0005-0000-0000-000002570000}"/>
    <cellStyle name="Normal 7 2 2 6 4 2 2 3" xfId="51229" xr:uid="{00000000-0005-0000-0000-000003570000}"/>
    <cellStyle name="Normal 7 2 2 6 4 2 3" xfId="25210" xr:uid="{00000000-0005-0000-0000-000004570000}"/>
    <cellStyle name="Normal 7 2 2 6 4 2 4" xfId="42556" xr:uid="{00000000-0005-0000-0000-000005570000}"/>
    <cellStyle name="Normal 7 2 2 6 4 3" xfId="3888" xr:uid="{00000000-0005-0000-0000-000006570000}"/>
    <cellStyle name="Normal 7 2 2 6 4 3 2" xfId="12561" xr:uid="{00000000-0005-0000-0000-000007570000}"/>
    <cellStyle name="Normal 7 2 2 6 4 3 2 2" xfId="29914" xr:uid="{00000000-0005-0000-0000-000008570000}"/>
    <cellStyle name="Normal 7 2 2 6 4 3 2 3" xfId="47260" xr:uid="{00000000-0005-0000-0000-000009570000}"/>
    <cellStyle name="Normal 7 2 2 6 4 3 3" xfId="21241" xr:uid="{00000000-0005-0000-0000-00000A570000}"/>
    <cellStyle name="Normal 7 2 2 6 4 3 4" xfId="38587" xr:uid="{00000000-0005-0000-0000-00000B570000}"/>
    <cellStyle name="Normal 7 2 2 6 4 4" xfId="10748" xr:uid="{00000000-0005-0000-0000-00000C570000}"/>
    <cellStyle name="Normal 7 2 2 6 4 4 2" xfId="28101" xr:uid="{00000000-0005-0000-0000-00000D570000}"/>
    <cellStyle name="Normal 7 2 2 6 4 4 3" xfId="45447" xr:uid="{00000000-0005-0000-0000-00000E570000}"/>
    <cellStyle name="Normal 7 2 2 6 4 5" xfId="19428" xr:uid="{00000000-0005-0000-0000-00000F570000}"/>
    <cellStyle name="Normal 7 2 2 6 4 6" xfId="36774" xr:uid="{00000000-0005-0000-0000-000010570000}"/>
    <cellStyle name="Normal 7 2 2 6 5" xfId="1242" xr:uid="{00000000-0005-0000-0000-000011570000}"/>
    <cellStyle name="Normal 7 2 2 6 5 2" xfId="7024" xr:uid="{00000000-0005-0000-0000-000012570000}"/>
    <cellStyle name="Normal 7 2 2 6 5 2 2" xfId="15697" xr:uid="{00000000-0005-0000-0000-000013570000}"/>
    <cellStyle name="Normal 7 2 2 6 5 2 2 2" xfId="33050" xr:uid="{00000000-0005-0000-0000-000014570000}"/>
    <cellStyle name="Normal 7 2 2 6 5 2 2 3" xfId="50396" xr:uid="{00000000-0005-0000-0000-000015570000}"/>
    <cellStyle name="Normal 7 2 2 6 5 2 3" xfId="24377" xr:uid="{00000000-0005-0000-0000-000016570000}"/>
    <cellStyle name="Normal 7 2 2 6 5 2 4" xfId="41723" xr:uid="{00000000-0005-0000-0000-000017570000}"/>
    <cellStyle name="Normal 7 2 2 6 5 3" xfId="4868" xr:uid="{00000000-0005-0000-0000-000018570000}"/>
    <cellStyle name="Normal 7 2 2 6 5 3 2" xfId="13541" xr:uid="{00000000-0005-0000-0000-000019570000}"/>
    <cellStyle name="Normal 7 2 2 6 5 3 2 2" xfId="30894" xr:uid="{00000000-0005-0000-0000-00001A570000}"/>
    <cellStyle name="Normal 7 2 2 6 5 3 2 3" xfId="48240" xr:uid="{00000000-0005-0000-0000-00001B570000}"/>
    <cellStyle name="Normal 7 2 2 6 5 3 3" xfId="22221" xr:uid="{00000000-0005-0000-0000-00001C570000}"/>
    <cellStyle name="Normal 7 2 2 6 5 3 4" xfId="39567" xr:uid="{00000000-0005-0000-0000-00001D570000}"/>
    <cellStyle name="Normal 7 2 2 6 5 4" xfId="9915" xr:uid="{00000000-0005-0000-0000-00001E570000}"/>
    <cellStyle name="Normal 7 2 2 6 5 4 2" xfId="27268" xr:uid="{00000000-0005-0000-0000-00001F570000}"/>
    <cellStyle name="Normal 7 2 2 6 5 4 3" xfId="44614" xr:uid="{00000000-0005-0000-0000-000020570000}"/>
    <cellStyle name="Normal 7 2 2 6 5 5" xfId="18595" xr:uid="{00000000-0005-0000-0000-000021570000}"/>
    <cellStyle name="Normal 7 2 2 6 5 6" xfId="35941" xr:uid="{00000000-0005-0000-0000-000022570000}"/>
    <cellStyle name="Normal 7 2 2 6 6" xfId="6044" xr:uid="{00000000-0005-0000-0000-000023570000}"/>
    <cellStyle name="Normal 7 2 2 6 6 2" xfId="14717" xr:uid="{00000000-0005-0000-0000-000024570000}"/>
    <cellStyle name="Normal 7 2 2 6 6 2 2" xfId="32070" xr:uid="{00000000-0005-0000-0000-000025570000}"/>
    <cellStyle name="Normal 7 2 2 6 6 2 3" xfId="49416" xr:uid="{00000000-0005-0000-0000-000026570000}"/>
    <cellStyle name="Normal 7 2 2 6 6 3" xfId="23397" xr:uid="{00000000-0005-0000-0000-000027570000}"/>
    <cellStyle name="Normal 7 2 2 6 6 4" xfId="40743" xr:uid="{00000000-0005-0000-0000-000028570000}"/>
    <cellStyle name="Normal 7 2 2 6 7" xfId="3055" xr:uid="{00000000-0005-0000-0000-000029570000}"/>
    <cellStyle name="Normal 7 2 2 6 7 2" xfId="11728" xr:uid="{00000000-0005-0000-0000-00002A570000}"/>
    <cellStyle name="Normal 7 2 2 6 7 2 2" xfId="29081" xr:uid="{00000000-0005-0000-0000-00002B570000}"/>
    <cellStyle name="Normal 7 2 2 6 7 2 3" xfId="46427" xr:uid="{00000000-0005-0000-0000-00002C570000}"/>
    <cellStyle name="Normal 7 2 2 6 7 3" xfId="20408" xr:uid="{00000000-0005-0000-0000-00002D570000}"/>
    <cellStyle name="Normal 7 2 2 6 7 4" xfId="37754" xr:uid="{00000000-0005-0000-0000-00002E570000}"/>
    <cellStyle name="Normal 7 2 2 6 8" xfId="8935" xr:uid="{00000000-0005-0000-0000-00002F570000}"/>
    <cellStyle name="Normal 7 2 2 6 8 2" xfId="26288" xr:uid="{00000000-0005-0000-0000-000030570000}"/>
    <cellStyle name="Normal 7 2 2 6 8 3" xfId="43634" xr:uid="{00000000-0005-0000-0000-000031570000}"/>
    <cellStyle name="Normal 7 2 2 6 9" xfId="17615" xr:uid="{00000000-0005-0000-0000-000032570000}"/>
    <cellStyle name="Normal 7 2 2 7" xfId="115" xr:uid="{00000000-0005-0000-0000-000033570000}"/>
    <cellStyle name="Normal 7 2 2 7 10" xfId="34814" xr:uid="{00000000-0005-0000-0000-000034570000}"/>
    <cellStyle name="Normal 7 2 2 7 2" xfId="850" xr:uid="{00000000-0005-0000-0000-000035570000}"/>
    <cellStyle name="Normal 7 2 2 7 2 2" xfId="2663" xr:uid="{00000000-0005-0000-0000-000036570000}"/>
    <cellStyle name="Normal 7 2 2 7 2 2 2" xfId="8445" xr:uid="{00000000-0005-0000-0000-000037570000}"/>
    <cellStyle name="Normal 7 2 2 7 2 2 2 2" xfId="17118" xr:uid="{00000000-0005-0000-0000-000038570000}"/>
    <cellStyle name="Normal 7 2 2 7 2 2 2 2 2" xfId="34471" xr:uid="{00000000-0005-0000-0000-000039570000}"/>
    <cellStyle name="Normal 7 2 2 7 2 2 2 2 3" xfId="51817" xr:uid="{00000000-0005-0000-0000-00003A570000}"/>
    <cellStyle name="Normal 7 2 2 7 2 2 2 3" xfId="25798" xr:uid="{00000000-0005-0000-0000-00003B570000}"/>
    <cellStyle name="Normal 7 2 2 7 2 2 2 4" xfId="43144" xr:uid="{00000000-0005-0000-0000-00003C570000}"/>
    <cellStyle name="Normal 7 2 2 7 2 2 3" xfId="4476" xr:uid="{00000000-0005-0000-0000-00003D570000}"/>
    <cellStyle name="Normal 7 2 2 7 2 2 3 2" xfId="13149" xr:uid="{00000000-0005-0000-0000-00003E570000}"/>
    <cellStyle name="Normal 7 2 2 7 2 2 3 2 2" xfId="30502" xr:uid="{00000000-0005-0000-0000-00003F570000}"/>
    <cellStyle name="Normal 7 2 2 7 2 2 3 2 3" xfId="47848" xr:uid="{00000000-0005-0000-0000-000040570000}"/>
    <cellStyle name="Normal 7 2 2 7 2 2 3 3" xfId="21829" xr:uid="{00000000-0005-0000-0000-000041570000}"/>
    <cellStyle name="Normal 7 2 2 7 2 2 3 4" xfId="39175" xr:uid="{00000000-0005-0000-0000-000042570000}"/>
    <cellStyle name="Normal 7 2 2 7 2 2 4" xfId="11336" xr:uid="{00000000-0005-0000-0000-000043570000}"/>
    <cellStyle name="Normal 7 2 2 7 2 2 4 2" xfId="28689" xr:uid="{00000000-0005-0000-0000-000044570000}"/>
    <cellStyle name="Normal 7 2 2 7 2 2 4 3" xfId="46035" xr:uid="{00000000-0005-0000-0000-000045570000}"/>
    <cellStyle name="Normal 7 2 2 7 2 2 5" xfId="20016" xr:uid="{00000000-0005-0000-0000-000046570000}"/>
    <cellStyle name="Normal 7 2 2 7 2 2 6" xfId="37362" xr:uid="{00000000-0005-0000-0000-000047570000}"/>
    <cellStyle name="Normal 7 2 2 7 2 3" xfId="1585" xr:uid="{00000000-0005-0000-0000-000048570000}"/>
    <cellStyle name="Normal 7 2 2 7 2 3 2" xfId="7367" xr:uid="{00000000-0005-0000-0000-000049570000}"/>
    <cellStyle name="Normal 7 2 2 7 2 3 2 2" xfId="16040" xr:uid="{00000000-0005-0000-0000-00004A570000}"/>
    <cellStyle name="Normal 7 2 2 7 2 3 2 2 2" xfId="33393" xr:uid="{00000000-0005-0000-0000-00004B570000}"/>
    <cellStyle name="Normal 7 2 2 7 2 3 2 2 3" xfId="50739" xr:uid="{00000000-0005-0000-0000-00004C570000}"/>
    <cellStyle name="Normal 7 2 2 7 2 3 2 3" xfId="24720" xr:uid="{00000000-0005-0000-0000-00004D570000}"/>
    <cellStyle name="Normal 7 2 2 7 2 3 2 4" xfId="42066" xr:uid="{00000000-0005-0000-0000-00004E570000}"/>
    <cellStyle name="Normal 7 2 2 7 2 3 3" xfId="5211" xr:uid="{00000000-0005-0000-0000-00004F570000}"/>
    <cellStyle name="Normal 7 2 2 7 2 3 3 2" xfId="13884" xr:uid="{00000000-0005-0000-0000-000050570000}"/>
    <cellStyle name="Normal 7 2 2 7 2 3 3 2 2" xfId="31237" xr:uid="{00000000-0005-0000-0000-000051570000}"/>
    <cellStyle name="Normal 7 2 2 7 2 3 3 2 3" xfId="48583" xr:uid="{00000000-0005-0000-0000-000052570000}"/>
    <cellStyle name="Normal 7 2 2 7 2 3 3 3" xfId="22564" xr:uid="{00000000-0005-0000-0000-000053570000}"/>
    <cellStyle name="Normal 7 2 2 7 2 3 3 4" xfId="39910" xr:uid="{00000000-0005-0000-0000-000054570000}"/>
    <cellStyle name="Normal 7 2 2 7 2 3 4" xfId="10258" xr:uid="{00000000-0005-0000-0000-000055570000}"/>
    <cellStyle name="Normal 7 2 2 7 2 3 4 2" xfId="27611" xr:uid="{00000000-0005-0000-0000-000056570000}"/>
    <cellStyle name="Normal 7 2 2 7 2 3 4 3" xfId="44957" xr:uid="{00000000-0005-0000-0000-000057570000}"/>
    <cellStyle name="Normal 7 2 2 7 2 3 5" xfId="18938" xr:uid="{00000000-0005-0000-0000-000058570000}"/>
    <cellStyle name="Normal 7 2 2 7 2 3 6" xfId="36284" xr:uid="{00000000-0005-0000-0000-000059570000}"/>
    <cellStyle name="Normal 7 2 2 7 2 4" xfId="6632" xr:uid="{00000000-0005-0000-0000-00005A570000}"/>
    <cellStyle name="Normal 7 2 2 7 2 4 2" xfId="15305" xr:uid="{00000000-0005-0000-0000-00005B570000}"/>
    <cellStyle name="Normal 7 2 2 7 2 4 2 2" xfId="32658" xr:uid="{00000000-0005-0000-0000-00005C570000}"/>
    <cellStyle name="Normal 7 2 2 7 2 4 2 3" xfId="50004" xr:uid="{00000000-0005-0000-0000-00005D570000}"/>
    <cellStyle name="Normal 7 2 2 7 2 4 3" xfId="23985" xr:uid="{00000000-0005-0000-0000-00005E570000}"/>
    <cellStyle name="Normal 7 2 2 7 2 4 4" xfId="41331" xr:uid="{00000000-0005-0000-0000-00005F570000}"/>
    <cellStyle name="Normal 7 2 2 7 2 5" xfId="3398" xr:uid="{00000000-0005-0000-0000-000060570000}"/>
    <cellStyle name="Normal 7 2 2 7 2 5 2" xfId="12071" xr:uid="{00000000-0005-0000-0000-000061570000}"/>
    <cellStyle name="Normal 7 2 2 7 2 5 2 2" xfId="29424" xr:uid="{00000000-0005-0000-0000-000062570000}"/>
    <cellStyle name="Normal 7 2 2 7 2 5 2 3" xfId="46770" xr:uid="{00000000-0005-0000-0000-000063570000}"/>
    <cellStyle name="Normal 7 2 2 7 2 5 3" xfId="20751" xr:uid="{00000000-0005-0000-0000-000064570000}"/>
    <cellStyle name="Normal 7 2 2 7 2 5 4" xfId="38097" xr:uid="{00000000-0005-0000-0000-000065570000}"/>
    <cellStyle name="Normal 7 2 2 7 2 6" xfId="9523" xr:uid="{00000000-0005-0000-0000-000066570000}"/>
    <cellStyle name="Normal 7 2 2 7 2 6 2" xfId="26876" xr:uid="{00000000-0005-0000-0000-000067570000}"/>
    <cellStyle name="Normal 7 2 2 7 2 6 3" xfId="44222" xr:uid="{00000000-0005-0000-0000-000068570000}"/>
    <cellStyle name="Normal 7 2 2 7 2 7" xfId="18203" xr:uid="{00000000-0005-0000-0000-000069570000}"/>
    <cellStyle name="Normal 7 2 2 7 2 8" xfId="35549" xr:uid="{00000000-0005-0000-0000-00006A570000}"/>
    <cellStyle name="Normal 7 2 2 7 3" xfId="605" xr:uid="{00000000-0005-0000-0000-00006B570000}"/>
    <cellStyle name="Normal 7 2 2 7 3 2" xfId="2418" xr:uid="{00000000-0005-0000-0000-00006C570000}"/>
    <cellStyle name="Normal 7 2 2 7 3 2 2" xfId="8200" xr:uid="{00000000-0005-0000-0000-00006D570000}"/>
    <cellStyle name="Normal 7 2 2 7 3 2 2 2" xfId="16873" xr:uid="{00000000-0005-0000-0000-00006E570000}"/>
    <cellStyle name="Normal 7 2 2 7 3 2 2 2 2" xfId="34226" xr:uid="{00000000-0005-0000-0000-00006F570000}"/>
    <cellStyle name="Normal 7 2 2 7 3 2 2 2 3" xfId="51572" xr:uid="{00000000-0005-0000-0000-000070570000}"/>
    <cellStyle name="Normal 7 2 2 7 3 2 2 3" xfId="25553" xr:uid="{00000000-0005-0000-0000-000071570000}"/>
    <cellStyle name="Normal 7 2 2 7 3 2 2 4" xfId="42899" xr:uid="{00000000-0005-0000-0000-000072570000}"/>
    <cellStyle name="Normal 7 2 2 7 3 2 3" xfId="5701" xr:uid="{00000000-0005-0000-0000-000073570000}"/>
    <cellStyle name="Normal 7 2 2 7 3 2 3 2" xfId="14374" xr:uid="{00000000-0005-0000-0000-000074570000}"/>
    <cellStyle name="Normal 7 2 2 7 3 2 3 2 2" xfId="31727" xr:uid="{00000000-0005-0000-0000-000075570000}"/>
    <cellStyle name="Normal 7 2 2 7 3 2 3 2 3" xfId="49073" xr:uid="{00000000-0005-0000-0000-000076570000}"/>
    <cellStyle name="Normal 7 2 2 7 3 2 3 3" xfId="23054" xr:uid="{00000000-0005-0000-0000-000077570000}"/>
    <cellStyle name="Normal 7 2 2 7 3 2 3 4" xfId="40400" xr:uid="{00000000-0005-0000-0000-000078570000}"/>
    <cellStyle name="Normal 7 2 2 7 3 2 4" xfId="11091" xr:uid="{00000000-0005-0000-0000-000079570000}"/>
    <cellStyle name="Normal 7 2 2 7 3 2 4 2" xfId="28444" xr:uid="{00000000-0005-0000-0000-00007A570000}"/>
    <cellStyle name="Normal 7 2 2 7 3 2 4 3" xfId="45790" xr:uid="{00000000-0005-0000-0000-00007B570000}"/>
    <cellStyle name="Normal 7 2 2 7 3 2 5" xfId="19771" xr:uid="{00000000-0005-0000-0000-00007C570000}"/>
    <cellStyle name="Normal 7 2 2 7 3 2 6" xfId="37117" xr:uid="{00000000-0005-0000-0000-00007D570000}"/>
    <cellStyle name="Normal 7 2 2 7 3 3" xfId="6387" xr:uid="{00000000-0005-0000-0000-00007E570000}"/>
    <cellStyle name="Normal 7 2 2 7 3 3 2" xfId="15060" xr:uid="{00000000-0005-0000-0000-00007F570000}"/>
    <cellStyle name="Normal 7 2 2 7 3 3 2 2" xfId="32413" xr:uid="{00000000-0005-0000-0000-000080570000}"/>
    <cellStyle name="Normal 7 2 2 7 3 3 2 3" xfId="49759" xr:uid="{00000000-0005-0000-0000-000081570000}"/>
    <cellStyle name="Normal 7 2 2 7 3 3 3" xfId="23740" xr:uid="{00000000-0005-0000-0000-000082570000}"/>
    <cellStyle name="Normal 7 2 2 7 3 3 4" xfId="41086" xr:uid="{00000000-0005-0000-0000-000083570000}"/>
    <cellStyle name="Normal 7 2 2 7 3 4" xfId="4231" xr:uid="{00000000-0005-0000-0000-000084570000}"/>
    <cellStyle name="Normal 7 2 2 7 3 4 2" xfId="12904" xr:uid="{00000000-0005-0000-0000-000085570000}"/>
    <cellStyle name="Normal 7 2 2 7 3 4 2 2" xfId="30257" xr:uid="{00000000-0005-0000-0000-000086570000}"/>
    <cellStyle name="Normal 7 2 2 7 3 4 2 3" xfId="47603" xr:uid="{00000000-0005-0000-0000-000087570000}"/>
    <cellStyle name="Normal 7 2 2 7 3 4 3" xfId="21584" xr:uid="{00000000-0005-0000-0000-000088570000}"/>
    <cellStyle name="Normal 7 2 2 7 3 4 4" xfId="38930" xr:uid="{00000000-0005-0000-0000-000089570000}"/>
    <cellStyle name="Normal 7 2 2 7 3 5" xfId="9278" xr:uid="{00000000-0005-0000-0000-00008A570000}"/>
    <cellStyle name="Normal 7 2 2 7 3 5 2" xfId="26631" xr:uid="{00000000-0005-0000-0000-00008B570000}"/>
    <cellStyle name="Normal 7 2 2 7 3 5 3" xfId="43977" xr:uid="{00000000-0005-0000-0000-00008C570000}"/>
    <cellStyle name="Normal 7 2 2 7 3 6" xfId="17958" xr:uid="{00000000-0005-0000-0000-00008D570000}"/>
    <cellStyle name="Normal 7 2 2 7 3 7" xfId="35304" xr:uid="{00000000-0005-0000-0000-00008E570000}"/>
    <cellStyle name="Normal 7 2 2 7 4" xfId="1928" xr:uid="{00000000-0005-0000-0000-00008F570000}"/>
    <cellStyle name="Normal 7 2 2 7 4 2" xfId="7710" xr:uid="{00000000-0005-0000-0000-000090570000}"/>
    <cellStyle name="Normal 7 2 2 7 4 2 2" xfId="16383" xr:uid="{00000000-0005-0000-0000-000091570000}"/>
    <cellStyle name="Normal 7 2 2 7 4 2 2 2" xfId="33736" xr:uid="{00000000-0005-0000-0000-000092570000}"/>
    <cellStyle name="Normal 7 2 2 7 4 2 2 3" xfId="51082" xr:uid="{00000000-0005-0000-0000-000093570000}"/>
    <cellStyle name="Normal 7 2 2 7 4 2 3" xfId="25063" xr:uid="{00000000-0005-0000-0000-000094570000}"/>
    <cellStyle name="Normal 7 2 2 7 4 2 4" xfId="42409" xr:uid="{00000000-0005-0000-0000-000095570000}"/>
    <cellStyle name="Normal 7 2 2 7 4 3" xfId="3741" xr:uid="{00000000-0005-0000-0000-000096570000}"/>
    <cellStyle name="Normal 7 2 2 7 4 3 2" xfId="12414" xr:uid="{00000000-0005-0000-0000-000097570000}"/>
    <cellStyle name="Normal 7 2 2 7 4 3 2 2" xfId="29767" xr:uid="{00000000-0005-0000-0000-000098570000}"/>
    <cellStyle name="Normal 7 2 2 7 4 3 2 3" xfId="47113" xr:uid="{00000000-0005-0000-0000-000099570000}"/>
    <cellStyle name="Normal 7 2 2 7 4 3 3" xfId="21094" xr:uid="{00000000-0005-0000-0000-00009A570000}"/>
    <cellStyle name="Normal 7 2 2 7 4 3 4" xfId="38440" xr:uid="{00000000-0005-0000-0000-00009B570000}"/>
    <cellStyle name="Normal 7 2 2 7 4 4" xfId="10601" xr:uid="{00000000-0005-0000-0000-00009C570000}"/>
    <cellStyle name="Normal 7 2 2 7 4 4 2" xfId="27954" xr:uid="{00000000-0005-0000-0000-00009D570000}"/>
    <cellStyle name="Normal 7 2 2 7 4 4 3" xfId="45300" xr:uid="{00000000-0005-0000-0000-00009E570000}"/>
    <cellStyle name="Normal 7 2 2 7 4 5" xfId="19281" xr:uid="{00000000-0005-0000-0000-00009F570000}"/>
    <cellStyle name="Normal 7 2 2 7 4 6" xfId="36627" xr:uid="{00000000-0005-0000-0000-0000A0570000}"/>
    <cellStyle name="Normal 7 2 2 7 5" xfId="1340" xr:uid="{00000000-0005-0000-0000-0000A1570000}"/>
    <cellStyle name="Normal 7 2 2 7 5 2" xfId="7122" xr:uid="{00000000-0005-0000-0000-0000A2570000}"/>
    <cellStyle name="Normal 7 2 2 7 5 2 2" xfId="15795" xr:uid="{00000000-0005-0000-0000-0000A3570000}"/>
    <cellStyle name="Normal 7 2 2 7 5 2 2 2" xfId="33148" xr:uid="{00000000-0005-0000-0000-0000A4570000}"/>
    <cellStyle name="Normal 7 2 2 7 5 2 2 3" xfId="50494" xr:uid="{00000000-0005-0000-0000-0000A5570000}"/>
    <cellStyle name="Normal 7 2 2 7 5 2 3" xfId="24475" xr:uid="{00000000-0005-0000-0000-0000A6570000}"/>
    <cellStyle name="Normal 7 2 2 7 5 2 4" xfId="41821" xr:uid="{00000000-0005-0000-0000-0000A7570000}"/>
    <cellStyle name="Normal 7 2 2 7 5 3" xfId="4966" xr:uid="{00000000-0005-0000-0000-0000A8570000}"/>
    <cellStyle name="Normal 7 2 2 7 5 3 2" xfId="13639" xr:uid="{00000000-0005-0000-0000-0000A9570000}"/>
    <cellStyle name="Normal 7 2 2 7 5 3 2 2" xfId="30992" xr:uid="{00000000-0005-0000-0000-0000AA570000}"/>
    <cellStyle name="Normal 7 2 2 7 5 3 2 3" xfId="48338" xr:uid="{00000000-0005-0000-0000-0000AB570000}"/>
    <cellStyle name="Normal 7 2 2 7 5 3 3" xfId="22319" xr:uid="{00000000-0005-0000-0000-0000AC570000}"/>
    <cellStyle name="Normal 7 2 2 7 5 3 4" xfId="39665" xr:uid="{00000000-0005-0000-0000-0000AD570000}"/>
    <cellStyle name="Normal 7 2 2 7 5 4" xfId="10013" xr:uid="{00000000-0005-0000-0000-0000AE570000}"/>
    <cellStyle name="Normal 7 2 2 7 5 4 2" xfId="27366" xr:uid="{00000000-0005-0000-0000-0000AF570000}"/>
    <cellStyle name="Normal 7 2 2 7 5 4 3" xfId="44712" xr:uid="{00000000-0005-0000-0000-0000B0570000}"/>
    <cellStyle name="Normal 7 2 2 7 5 5" xfId="18693" xr:uid="{00000000-0005-0000-0000-0000B1570000}"/>
    <cellStyle name="Normal 7 2 2 7 5 6" xfId="36039" xr:uid="{00000000-0005-0000-0000-0000B2570000}"/>
    <cellStyle name="Normal 7 2 2 7 6" xfId="5897" xr:uid="{00000000-0005-0000-0000-0000B3570000}"/>
    <cellStyle name="Normal 7 2 2 7 6 2" xfId="14570" xr:uid="{00000000-0005-0000-0000-0000B4570000}"/>
    <cellStyle name="Normal 7 2 2 7 6 2 2" xfId="31923" xr:uid="{00000000-0005-0000-0000-0000B5570000}"/>
    <cellStyle name="Normal 7 2 2 7 6 2 3" xfId="49269" xr:uid="{00000000-0005-0000-0000-0000B6570000}"/>
    <cellStyle name="Normal 7 2 2 7 6 3" xfId="23250" xr:uid="{00000000-0005-0000-0000-0000B7570000}"/>
    <cellStyle name="Normal 7 2 2 7 6 4" xfId="40596" xr:uid="{00000000-0005-0000-0000-0000B8570000}"/>
    <cellStyle name="Normal 7 2 2 7 7" xfId="3153" xr:uid="{00000000-0005-0000-0000-0000B9570000}"/>
    <cellStyle name="Normal 7 2 2 7 7 2" xfId="11826" xr:uid="{00000000-0005-0000-0000-0000BA570000}"/>
    <cellStyle name="Normal 7 2 2 7 7 2 2" xfId="29179" xr:uid="{00000000-0005-0000-0000-0000BB570000}"/>
    <cellStyle name="Normal 7 2 2 7 7 2 3" xfId="46525" xr:uid="{00000000-0005-0000-0000-0000BC570000}"/>
    <cellStyle name="Normal 7 2 2 7 7 3" xfId="20506" xr:uid="{00000000-0005-0000-0000-0000BD570000}"/>
    <cellStyle name="Normal 7 2 2 7 7 4" xfId="37852" xr:uid="{00000000-0005-0000-0000-0000BE570000}"/>
    <cellStyle name="Normal 7 2 2 7 8" xfId="8788" xr:uid="{00000000-0005-0000-0000-0000BF570000}"/>
    <cellStyle name="Normal 7 2 2 7 8 2" xfId="26141" xr:uid="{00000000-0005-0000-0000-0000C0570000}"/>
    <cellStyle name="Normal 7 2 2 7 8 3" xfId="43487" xr:uid="{00000000-0005-0000-0000-0000C1570000}"/>
    <cellStyle name="Normal 7 2 2 7 9" xfId="17468" xr:uid="{00000000-0005-0000-0000-0000C2570000}"/>
    <cellStyle name="Normal 7 2 2 8" xfId="752" xr:uid="{00000000-0005-0000-0000-0000C3570000}"/>
    <cellStyle name="Normal 7 2 2 8 2" xfId="2565" xr:uid="{00000000-0005-0000-0000-0000C4570000}"/>
    <cellStyle name="Normal 7 2 2 8 2 2" xfId="8347" xr:uid="{00000000-0005-0000-0000-0000C5570000}"/>
    <cellStyle name="Normal 7 2 2 8 2 2 2" xfId="17020" xr:uid="{00000000-0005-0000-0000-0000C6570000}"/>
    <cellStyle name="Normal 7 2 2 8 2 2 2 2" xfId="34373" xr:uid="{00000000-0005-0000-0000-0000C7570000}"/>
    <cellStyle name="Normal 7 2 2 8 2 2 2 3" xfId="51719" xr:uid="{00000000-0005-0000-0000-0000C8570000}"/>
    <cellStyle name="Normal 7 2 2 8 2 2 3" xfId="25700" xr:uid="{00000000-0005-0000-0000-0000C9570000}"/>
    <cellStyle name="Normal 7 2 2 8 2 2 4" xfId="43046" xr:uid="{00000000-0005-0000-0000-0000CA570000}"/>
    <cellStyle name="Normal 7 2 2 8 2 3" xfId="4378" xr:uid="{00000000-0005-0000-0000-0000CB570000}"/>
    <cellStyle name="Normal 7 2 2 8 2 3 2" xfId="13051" xr:uid="{00000000-0005-0000-0000-0000CC570000}"/>
    <cellStyle name="Normal 7 2 2 8 2 3 2 2" xfId="30404" xr:uid="{00000000-0005-0000-0000-0000CD570000}"/>
    <cellStyle name="Normal 7 2 2 8 2 3 2 3" xfId="47750" xr:uid="{00000000-0005-0000-0000-0000CE570000}"/>
    <cellStyle name="Normal 7 2 2 8 2 3 3" xfId="21731" xr:uid="{00000000-0005-0000-0000-0000CF570000}"/>
    <cellStyle name="Normal 7 2 2 8 2 3 4" xfId="39077" xr:uid="{00000000-0005-0000-0000-0000D0570000}"/>
    <cellStyle name="Normal 7 2 2 8 2 4" xfId="11238" xr:uid="{00000000-0005-0000-0000-0000D1570000}"/>
    <cellStyle name="Normal 7 2 2 8 2 4 2" xfId="28591" xr:uid="{00000000-0005-0000-0000-0000D2570000}"/>
    <cellStyle name="Normal 7 2 2 8 2 4 3" xfId="45937" xr:uid="{00000000-0005-0000-0000-0000D3570000}"/>
    <cellStyle name="Normal 7 2 2 8 2 5" xfId="19918" xr:uid="{00000000-0005-0000-0000-0000D4570000}"/>
    <cellStyle name="Normal 7 2 2 8 2 6" xfId="37264" xr:uid="{00000000-0005-0000-0000-0000D5570000}"/>
    <cellStyle name="Normal 7 2 2 8 3" xfId="1487" xr:uid="{00000000-0005-0000-0000-0000D6570000}"/>
    <cellStyle name="Normal 7 2 2 8 3 2" xfId="7269" xr:uid="{00000000-0005-0000-0000-0000D7570000}"/>
    <cellStyle name="Normal 7 2 2 8 3 2 2" xfId="15942" xr:uid="{00000000-0005-0000-0000-0000D8570000}"/>
    <cellStyle name="Normal 7 2 2 8 3 2 2 2" xfId="33295" xr:uid="{00000000-0005-0000-0000-0000D9570000}"/>
    <cellStyle name="Normal 7 2 2 8 3 2 2 3" xfId="50641" xr:uid="{00000000-0005-0000-0000-0000DA570000}"/>
    <cellStyle name="Normal 7 2 2 8 3 2 3" xfId="24622" xr:uid="{00000000-0005-0000-0000-0000DB570000}"/>
    <cellStyle name="Normal 7 2 2 8 3 2 4" xfId="41968" xr:uid="{00000000-0005-0000-0000-0000DC570000}"/>
    <cellStyle name="Normal 7 2 2 8 3 3" xfId="5113" xr:uid="{00000000-0005-0000-0000-0000DD570000}"/>
    <cellStyle name="Normal 7 2 2 8 3 3 2" xfId="13786" xr:uid="{00000000-0005-0000-0000-0000DE570000}"/>
    <cellStyle name="Normal 7 2 2 8 3 3 2 2" xfId="31139" xr:uid="{00000000-0005-0000-0000-0000DF570000}"/>
    <cellStyle name="Normal 7 2 2 8 3 3 2 3" xfId="48485" xr:uid="{00000000-0005-0000-0000-0000E0570000}"/>
    <cellStyle name="Normal 7 2 2 8 3 3 3" xfId="22466" xr:uid="{00000000-0005-0000-0000-0000E1570000}"/>
    <cellStyle name="Normal 7 2 2 8 3 3 4" xfId="39812" xr:uid="{00000000-0005-0000-0000-0000E2570000}"/>
    <cellStyle name="Normal 7 2 2 8 3 4" xfId="10160" xr:uid="{00000000-0005-0000-0000-0000E3570000}"/>
    <cellStyle name="Normal 7 2 2 8 3 4 2" xfId="27513" xr:uid="{00000000-0005-0000-0000-0000E4570000}"/>
    <cellStyle name="Normal 7 2 2 8 3 4 3" xfId="44859" xr:uid="{00000000-0005-0000-0000-0000E5570000}"/>
    <cellStyle name="Normal 7 2 2 8 3 5" xfId="18840" xr:uid="{00000000-0005-0000-0000-0000E6570000}"/>
    <cellStyle name="Normal 7 2 2 8 3 6" xfId="36186" xr:uid="{00000000-0005-0000-0000-0000E7570000}"/>
    <cellStyle name="Normal 7 2 2 8 4" xfId="6534" xr:uid="{00000000-0005-0000-0000-0000E8570000}"/>
    <cellStyle name="Normal 7 2 2 8 4 2" xfId="15207" xr:uid="{00000000-0005-0000-0000-0000E9570000}"/>
    <cellStyle name="Normal 7 2 2 8 4 2 2" xfId="32560" xr:uid="{00000000-0005-0000-0000-0000EA570000}"/>
    <cellStyle name="Normal 7 2 2 8 4 2 3" xfId="49906" xr:uid="{00000000-0005-0000-0000-0000EB570000}"/>
    <cellStyle name="Normal 7 2 2 8 4 3" xfId="23887" xr:uid="{00000000-0005-0000-0000-0000EC570000}"/>
    <cellStyle name="Normal 7 2 2 8 4 4" xfId="41233" xr:uid="{00000000-0005-0000-0000-0000ED570000}"/>
    <cellStyle name="Normal 7 2 2 8 5" xfId="3300" xr:uid="{00000000-0005-0000-0000-0000EE570000}"/>
    <cellStyle name="Normal 7 2 2 8 5 2" xfId="11973" xr:uid="{00000000-0005-0000-0000-0000EF570000}"/>
    <cellStyle name="Normal 7 2 2 8 5 2 2" xfId="29326" xr:uid="{00000000-0005-0000-0000-0000F0570000}"/>
    <cellStyle name="Normal 7 2 2 8 5 2 3" xfId="46672" xr:uid="{00000000-0005-0000-0000-0000F1570000}"/>
    <cellStyle name="Normal 7 2 2 8 5 3" xfId="20653" xr:uid="{00000000-0005-0000-0000-0000F2570000}"/>
    <cellStyle name="Normal 7 2 2 8 5 4" xfId="37999" xr:uid="{00000000-0005-0000-0000-0000F3570000}"/>
    <cellStyle name="Normal 7 2 2 8 6" xfId="9425" xr:uid="{00000000-0005-0000-0000-0000F4570000}"/>
    <cellStyle name="Normal 7 2 2 8 6 2" xfId="26778" xr:uid="{00000000-0005-0000-0000-0000F5570000}"/>
    <cellStyle name="Normal 7 2 2 8 6 3" xfId="44124" xr:uid="{00000000-0005-0000-0000-0000F6570000}"/>
    <cellStyle name="Normal 7 2 2 8 7" xfId="18105" xr:uid="{00000000-0005-0000-0000-0000F7570000}"/>
    <cellStyle name="Normal 7 2 2 8 8" xfId="35451" xr:uid="{00000000-0005-0000-0000-0000F8570000}"/>
    <cellStyle name="Normal 7 2 2 9" xfId="360" xr:uid="{00000000-0005-0000-0000-0000F9570000}"/>
    <cellStyle name="Normal 7 2 2 9 2" xfId="2173" xr:uid="{00000000-0005-0000-0000-0000FA570000}"/>
    <cellStyle name="Normal 7 2 2 9 2 2" xfId="7955" xr:uid="{00000000-0005-0000-0000-0000FB570000}"/>
    <cellStyle name="Normal 7 2 2 9 2 2 2" xfId="16628" xr:uid="{00000000-0005-0000-0000-0000FC570000}"/>
    <cellStyle name="Normal 7 2 2 9 2 2 2 2" xfId="33981" xr:uid="{00000000-0005-0000-0000-0000FD570000}"/>
    <cellStyle name="Normal 7 2 2 9 2 2 2 3" xfId="51327" xr:uid="{00000000-0005-0000-0000-0000FE570000}"/>
    <cellStyle name="Normal 7 2 2 9 2 2 3" xfId="25308" xr:uid="{00000000-0005-0000-0000-0000FF570000}"/>
    <cellStyle name="Normal 7 2 2 9 2 2 4" xfId="42654" xr:uid="{00000000-0005-0000-0000-000000580000}"/>
    <cellStyle name="Normal 7 2 2 9 2 3" xfId="5456" xr:uid="{00000000-0005-0000-0000-000001580000}"/>
    <cellStyle name="Normal 7 2 2 9 2 3 2" xfId="14129" xr:uid="{00000000-0005-0000-0000-000002580000}"/>
    <cellStyle name="Normal 7 2 2 9 2 3 2 2" xfId="31482" xr:uid="{00000000-0005-0000-0000-000003580000}"/>
    <cellStyle name="Normal 7 2 2 9 2 3 2 3" xfId="48828" xr:uid="{00000000-0005-0000-0000-000004580000}"/>
    <cellStyle name="Normal 7 2 2 9 2 3 3" xfId="22809" xr:uid="{00000000-0005-0000-0000-000005580000}"/>
    <cellStyle name="Normal 7 2 2 9 2 3 4" xfId="40155" xr:uid="{00000000-0005-0000-0000-000006580000}"/>
    <cellStyle name="Normal 7 2 2 9 2 4" xfId="10846" xr:uid="{00000000-0005-0000-0000-000007580000}"/>
    <cellStyle name="Normal 7 2 2 9 2 4 2" xfId="28199" xr:uid="{00000000-0005-0000-0000-000008580000}"/>
    <cellStyle name="Normal 7 2 2 9 2 4 3" xfId="45545" xr:uid="{00000000-0005-0000-0000-000009580000}"/>
    <cellStyle name="Normal 7 2 2 9 2 5" xfId="19526" xr:uid="{00000000-0005-0000-0000-00000A580000}"/>
    <cellStyle name="Normal 7 2 2 9 2 6" xfId="36872" xr:uid="{00000000-0005-0000-0000-00000B580000}"/>
    <cellStyle name="Normal 7 2 2 9 3" xfId="6142" xr:uid="{00000000-0005-0000-0000-00000C580000}"/>
    <cellStyle name="Normal 7 2 2 9 3 2" xfId="14815" xr:uid="{00000000-0005-0000-0000-00000D580000}"/>
    <cellStyle name="Normal 7 2 2 9 3 2 2" xfId="32168" xr:uid="{00000000-0005-0000-0000-00000E580000}"/>
    <cellStyle name="Normal 7 2 2 9 3 2 3" xfId="49514" xr:uid="{00000000-0005-0000-0000-00000F580000}"/>
    <cellStyle name="Normal 7 2 2 9 3 3" xfId="23495" xr:uid="{00000000-0005-0000-0000-000010580000}"/>
    <cellStyle name="Normal 7 2 2 9 3 4" xfId="40841" xr:uid="{00000000-0005-0000-0000-000011580000}"/>
    <cellStyle name="Normal 7 2 2 9 4" xfId="3986" xr:uid="{00000000-0005-0000-0000-000012580000}"/>
    <cellStyle name="Normal 7 2 2 9 4 2" xfId="12659" xr:uid="{00000000-0005-0000-0000-000013580000}"/>
    <cellStyle name="Normal 7 2 2 9 4 2 2" xfId="30012" xr:uid="{00000000-0005-0000-0000-000014580000}"/>
    <cellStyle name="Normal 7 2 2 9 4 2 3" xfId="47358" xr:uid="{00000000-0005-0000-0000-000015580000}"/>
    <cellStyle name="Normal 7 2 2 9 4 3" xfId="21339" xr:uid="{00000000-0005-0000-0000-000016580000}"/>
    <cellStyle name="Normal 7 2 2 9 4 4" xfId="38685" xr:uid="{00000000-0005-0000-0000-000017580000}"/>
    <cellStyle name="Normal 7 2 2 9 5" xfId="9033" xr:uid="{00000000-0005-0000-0000-000018580000}"/>
    <cellStyle name="Normal 7 2 2 9 5 2" xfId="26386" xr:uid="{00000000-0005-0000-0000-000019580000}"/>
    <cellStyle name="Normal 7 2 2 9 5 3" xfId="43732" xr:uid="{00000000-0005-0000-0000-00001A580000}"/>
    <cellStyle name="Normal 7 2 2 9 6" xfId="17713" xr:uid="{00000000-0005-0000-0000-00001B580000}"/>
    <cellStyle name="Normal 7 2 2 9 7" xfId="35059" xr:uid="{00000000-0005-0000-0000-00001C580000}"/>
    <cellStyle name="Normal 7 2 3" xfId="25" xr:uid="{00000000-0005-0000-0000-00001D580000}"/>
    <cellStyle name="Normal 7 2 3 10" xfId="1104" xr:uid="{00000000-0005-0000-0000-00001E580000}"/>
    <cellStyle name="Normal 7 2 3 10 2" xfId="6886" xr:uid="{00000000-0005-0000-0000-00001F580000}"/>
    <cellStyle name="Normal 7 2 3 10 2 2" xfId="15559" xr:uid="{00000000-0005-0000-0000-000020580000}"/>
    <cellStyle name="Normal 7 2 3 10 2 2 2" xfId="32912" xr:uid="{00000000-0005-0000-0000-000021580000}"/>
    <cellStyle name="Normal 7 2 3 10 2 2 3" xfId="50258" xr:uid="{00000000-0005-0000-0000-000022580000}"/>
    <cellStyle name="Normal 7 2 3 10 2 3" xfId="24239" xr:uid="{00000000-0005-0000-0000-000023580000}"/>
    <cellStyle name="Normal 7 2 3 10 2 4" xfId="41585" xr:uid="{00000000-0005-0000-0000-000024580000}"/>
    <cellStyle name="Normal 7 2 3 10 3" xfId="4730" xr:uid="{00000000-0005-0000-0000-000025580000}"/>
    <cellStyle name="Normal 7 2 3 10 3 2" xfId="13403" xr:uid="{00000000-0005-0000-0000-000026580000}"/>
    <cellStyle name="Normal 7 2 3 10 3 2 2" xfId="30756" xr:uid="{00000000-0005-0000-0000-000027580000}"/>
    <cellStyle name="Normal 7 2 3 10 3 2 3" xfId="48102" xr:uid="{00000000-0005-0000-0000-000028580000}"/>
    <cellStyle name="Normal 7 2 3 10 3 3" xfId="22083" xr:uid="{00000000-0005-0000-0000-000029580000}"/>
    <cellStyle name="Normal 7 2 3 10 3 4" xfId="39429" xr:uid="{00000000-0005-0000-0000-00002A580000}"/>
    <cellStyle name="Normal 7 2 3 10 4" xfId="9777" xr:uid="{00000000-0005-0000-0000-00002B580000}"/>
    <cellStyle name="Normal 7 2 3 10 4 2" xfId="27130" xr:uid="{00000000-0005-0000-0000-00002C580000}"/>
    <cellStyle name="Normal 7 2 3 10 4 3" xfId="44476" xr:uid="{00000000-0005-0000-0000-00002D580000}"/>
    <cellStyle name="Normal 7 2 3 10 5" xfId="18457" xr:uid="{00000000-0005-0000-0000-00002E580000}"/>
    <cellStyle name="Normal 7 2 3 10 6" xfId="35803" xr:uid="{00000000-0005-0000-0000-00002F580000}"/>
    <cellStyle name="Normal 7 2 3 11" xfId="5808" xr:uid="{00000000-0005-0000-0000-000030580000}"/>
    <cellStyle name="Normal 7 2 3 11 2" xfId="14481" xr:uid="{00000000-0005-0000-0000-000031580000}"/>
    <cellStyle name="Normal 7 2 3 11 2 2" xfId="31834" xr:uid="{00000000-0005-0000-0000-000032580000}"/>
    <cellStyle name="Normal 7 2 3 11 2 3" xfId="49180" xr:uid="{00000000-0005-0000-0000-000033580000}"/>
    <cellStyle name="Normal 7 2 3 11 3" xfId="23161" xr:uid="{00000000-0005-0000-0000-000034580000}"/>
    <cellStyle name="Normal 7 2 3 11 4" xfId="40507" xr:uid="{00000000-0005-0000-0000-000035580000}"/>
    <cellStyle name="Normal 7 2 3 12" xfId="2917" xr:uid="{00000000-0005-0000-0000-000036580000}"/>
    <cellStyle name="Normal 7 2 3 12 2" xfId="11590" xr:uid="{00000000-0005-0000-0000-000037580000}"/>
    <cellStyle name="Normal 7 2 3 12 2 2" xfId="28943" xr:uid="{00000000-0005-0000-0000-000038580000}"/>
    <cellStyle name="Normal 7 2 3 12 2 3" xfId="46289" xr:uid="{00000000-0005-0000-0000-000039580000}"/>
    <cellStyle name="Normal 7 2 3 12 3" xfId="20270" xr:uid="{00000000-0005-0000-0000-00003A580000}"/>
    <cellStyle name="Normal 7 2 3 12 4" xfId="37616" xr:uid="{00000000-0005-0000-0000-00003B580000}"/>
    <cellStyle name="Normal 7 2 3 13" xfId="8699" xr:uid="{00000000-0005-0000-0000-00003C580000}"/>
    <cellStyle name="Normal 7 2 3 13 2" xfId="26052" xr:uid="{00000000-0005-0000-0000-00003D580000}"/>
    <cellStyle name="Normal 7 2 3 13 3" xfId="43398" xr:uid="{00000000-0005-0000-0000-00003E580000}"/>
    <cellStyle name="Normal 7 2 3 14" xfId="17380" xr:uid="{00000000-0005-0000-0000-00003F580000}"/>
    <cellStyle name="Normal 7 2 3 15" xfId="34725" xr:uid="{00000000-0005-0000-0000-000040580000}"/>
    <cellStyle name="Normal 7 2 3 2" xfId="46" xr:uid="{00000000-0005-0000-0000-000041580000}"/>
    <cellStyle name="Normal 7 2 3 2 10" xfId="5828" xr:uid="{00000000-0005-0000-0000-000042580000}"/>
    <cellStyle name="Normal 7 2 3 2 10 2" xfId="14501" xr:uid="{00000000-0005-0000-0000-000043580000}"/>
    <cellStyle name="Normal 7 2 3 2 10 2 2" xfId="31854" xr:uid="{00000000-0005-0000-0000-000044580000}"/>
    <cellStyle name="Normal 7 2 3 2 10 2 3" xfId="49200" xr:uid="{00000000-0005-0000-0000-000045580000}"/>
    <cellStyle name="Normal 7 2 3 2 10 3" xfId="23181" xr:uid="{00000000-0005-0000-0000-000046580000}"/>
    <cellStyle name="Normal 7 2 3 2 10 4" xfId="40527" xr:uid="{00000000-0005-0000-0000-000047580000}"/>
    <cellStyle name="Normal 7 2 3 2 11" xfId="2937" xr:uid="{00000000-0005-0000-0000-000048580000}"/>
    <cellStyle name="Normal 7 2 3 2 11 2" xfId="11610" xr:uid="{00000000-0005-0000-0000-000049580000}"/>
    <cellStyle name="Normal 7 2 3 2 11 2 2" xfId="28963" xr:uid="{00000000-0005-0000-0000-00004A580000}"/>
    <cellStyle name="Normal 7 2 3 2 11 2 3" xfId="46309" xr:uid="{00000000-0005-0000-0000-00004B580000}"/>
    <cellStyle name="Normal 7 2 3 2 11 3" xfId="20290" xr:uid="{00000000-0005-0000-0000-00004C580000}"/>
    <cellStyle name="Normal 7 2 3 2 11 4" xfId="37636" xr:uid="{00000000-0005-0000-0000-00004D580000}"/>
    <cellStyle name="Normal 7 2 3 2 12" xfId="8719" xr:uid="{00000000-0005-0000-0000-00004E580000}"/>
    <cellStyle name="Normal 7 2 3 2 12 2" xfId="26072" xr:uid="{00000000-0005-0000-0000-00004F580000}"/>
    <cellStyle name="Normal 7 2 3 2 12 3" xfId="43418" xr:uid="{00000000-0005-0000-0000-000050580000}"/>
    <cellStyle name="Normal 7 2 3 2 13" xfId="17399" xr:uid="{00000000-0005-0000-0000-000051580000}"/>
    <cellStyle name="Normal 7 2 3 2 14" xfId="34745" xr:uid="{00000000-0005-0000-0000-000052580000}"/>
    <cellStyle name="Normal 7 2 3 2 2" xfId="95" xr:uid="{00000000-0005-0000-0000-000053580000}"/>
    <cellStyle name="Normal 7 2 3 2 2 10" xfId="8768" xr:uid="{00000000-0005-0000-0000-000054580000}"/>
    <cellStyle name="Normal 7 2 3 2 2 10 2" xfId="26121" xr:uid="{00000000-0005-0000-0000-000055580000}"/>
    <cellStyle name="Normal 7 2 3 2 2 10 3" xfId="43467" xr:uid="{00000000-0005-0000-0000-000056580000}"/>
    <cellStyle name="Normal 7 2 3 2 2 11" xfId="17448" xr:uid="{00000000-0005-0000-0000-000057580000}"/>
    <cellStyle name="Normal 7 2 3 2 2 12" xfId="34794" xr:uid="{00000000-0005-0000-0000-000058580000}"/>
    <cellStyle name="Normal 7 2 3 2 2 2" xfId="340" xr:uid="{00000000-0005-0000-0000-000059580000}"/>
    <cellStyle name="Normal 7 2 3 2 2 2 10" xfId="35039" xr:uid="{00000000-0005-0000-0000-00005A580000}"/>
    <cellStyle name="Normal 7 2 3 2 2 2 2" xfId="1075" xr:uid="{00000000-0005-0000-0000-00005B580000}"/>
    <cellStyle name="Normal 7 2 3 2 2 2 2 2" xfId="2888" xr:uid="{00000000-0005-0000-0000-00005C580000}"/>
    <cellStyle name="Normal 7 2 3 2 2 2 2 2 2" xfId="8670" xr:uid="{00000000-0005-0000-0000-00005D580000}"/>
    <cellStyle name="Normal 7 2 3 2 2 2 2 2 2 2" xfId="17343" xr:uid="{00000000-0005-0000-0000-00005E580000}"/>
    <cellStyle name="Normal 7 2 3 2 2 2 2 2 2 2 2" xfId="34696" xr:uid="{00000000-0005-0000-0000-00005F580000}"/>
    <cellStyle name="Normal 7 2 3 2 2 2 2 2 2 2 3" xfId="52042" xr:uid="{00000000-0005-0000-0000-000060580000}"/>
    <cellStyle name="Normal 7 2 3 2 2 2 2 2 2 3" xfId="26023" xr:uid="{00000000-0005-0000-0000-000061580000}"/>
    <cellStyle name="Normal 7 2 3 2 2 2 2 2 2 4" xfId="43369" xr:uid="{00000000-0005-0000-0000-000062580000}"/>
    <cellStyle name="Normal 7 2 3 2 2 2 2 2 3" xfId="4701" xr:uid="{00000000-0005-0000-0000-000063580000}"/>
    <cellStyle name="Normal 7 2 3 2 2 2 2 2 3 2" xfId="13374" xr:uid="{00000000-0005-0000-0000-000064580000}"/>
    <cellStyle name="Normal 7 2 3 2 2 2 2 2 3 2 2" xfId="30727" xr:uid="{00000000-0005-0000-0000-000065580000}"/>
    <cellStyle name="Normal 7 2 3 2 2 2 2 2 3 2 3" xfId="48073" xr:uid="{00000000-0005-0000-0000-000066580000}"/>
    <cellStyle name="Normal 7 2 3 2 2 2 2 2 3 3" xfId="22054" xr:uid="{00000000-0005-0000-0000-000067580000}"/>
    <cellStyle name="Normal 7 2 3 2 2 2 2 2 3 4" xfId="39400" xr:uid="{00000000-0005-0000-0000-000068580000}"/>
    <cellStyle name="Normal 7 2 3 2 2 2 2 2 4" xfId="11561" xr:uid="{00000000-0005-0000-0000-000069580000}"/>
    <cellStyle name="Normal 7 2 3 2 2 2 2 2 4 2" xfId="28914" xr:uid="{00000000-0005-0000-0000-00006A580000}"/>
    <cellStyle name="Normal 7 2 3 2 2 2 2 2 4 3" xfId="46260" xr:uid="{00000000-0005-0000-0000-00006B580000}"/>
    <cellStyle name="Normal 7 2 3 2 2 2 2 2 5" xfId="20241" xr:uid="{00000000-0005-0000-0000-00006C580000}"/>
    <cellStyle name="Normal 7 2 3 2 2 2 2 2 6" xfId="37587" xr:uid="{00000000-0005-0000-0000-00006D580000}"/>
    <cellStyle name="Normal 7 2 3 2 2 2 2 3" xfId="1810" xr:uid="{00000000-0005-0000-0000-00006E580000}"/>
    <cellStyle name="Normal 7 2 3 2 2 2 2 3 2" xfId="7592" xr:uid="{00000000-0005-0000-0000-00006F580000}"/>
    <cellStyle name="Normal 7 2 3 2 2 2 2 3 2 2" xfId="16265" xr:uid="{00000000-0005-0000-0000-000070580000}"/>
    <cellStyle name="Normal 7 2 3 2 2 2 2 3 2 2 2" xfId="33618" xr:uid="{00000000-0005-0000-0000-000071580000}"/>
    <cellStyle name="Normal 7 2 3 2 2 2 2 3 2 2 3" xfId="50964" xr:uid="{00000000-0005-0000-0000-000072580000}"/>
    <cellStyle name="Normal 7 2 3 2 2 2 2 3 2 3" xfId="24945" xr:uid="{00000000-0005-0000-0000-000073580000}"/>
    <cellStyle name="Normal 7 2 3 2 2 2 2 3 2 4" xfId="42291" xr:uid="{00000000-0005-0000-0000-000074580000}"/>
    <cellStyle name="Normal 7 2 3 2 2 2 2 3 3" xfId="5436" xr:uid="{00000000-0005-0000-0000-000075580000}"/>
    <cellStyle name="Normal 7 2 3 2 2 2 2 3 3 2" xfId="14109" xr:uid="{00000000-0005-0000-0000-000076580000}"/>
    <cellStyle name="Normal 7 2 3 2 2 2 2 3 3 2 2" xfId="31462" xr:uid="{00000000-0005-0000-0000-000077580000}"/>
    <cellStyle name="Normal 7 2 3 2 2 2 2 3 3 2 3" xfId="48808" xr:uid="{00000000-0005-0000-0000-000078580000}"/>
    <cellStyle name="Normal 7 2 3 2 2 2 2 3 3 3" xfId="22789" xr:uid="{00000000-0005-0000-0000-000079580000}"/>
    <cellStyle name="Normal 7 2 3 2 2 2 2 3 3 4" xfId="40135" xr:uid="{00000000-0005-0000-0000-00007A580000}"/>
    <cellStyle name="Normal 7 2 3 2 2 2 2 3 4" xfId="10483" xr:uid="{00000000-0005-0000-0000-00007B580000}"/>
    <cellStyle name="Normal 7 2 3 2 2 2 2 3 4 2" xfId="27836" xr:uid="{00000000-0005-0000-0000-00007C580000}"/>
    <cellStyle name="Normal 7 2 3 2 2 2 2 3 4 3" xfId="45182" xr:uid="{00000000-0005-0000-0000-00007D580000}"/>
    <cellStyle name="Normal 7 2 3 2 2 2 2 3 5" xfId="19163" xr:uid="{00000000-0005-0000-0000-00007E580000}"/>
    <cellStyle name="Normal 7 2 3 2 2 2 2 3 6" xfId="36509" xr:uid="{00000000-0005-0000-0000-00007F580000}"/>
    <cellStyle name="Normal 7 2 3 2 2 2 2 4" xfId="6857" xr:uid="{00000000-0005-0000-0000-000080580000}"/>
    <cellStyle name="Normal 7 2 3 2 2 2 2 4 2" xfId="15530" xr:uid="{00000000-0005-0000-0000-000081580000}"/>
    <cellStyle name="Normal 7 2 3 2 2 2 2 4 2 2" xfId="32883" xr:uid="{00000000-0005-0000-0000-000082580000}"/>
    <cellStyle name="Normal 7 2 3 2 2 2 2 4 2 3" xfId="50229" xr:uid="{00000000-0005-0000-0000-000083580000}"/>
    <cellStyle name="Normal 7 2 3 2 2 2 2 4 3" xfId="24210" xr:uid="{00000000-0005-0000-0000-000084580000}"/>
    <cellStyle name="Normal 7 2 3 2 2 2 2 4 4" xfId="41556" xr:uid="{00000000-0005-0000-0000-000085580000}"/>
    <cellStyle name="Normal 7 2 3 2 2 2 2 5" xfId="3623" xr:uid="{00000000-0005-0000-0000-000086580000}"/>
    <cellStyle name="Normal 7 2 3 2 2 2 2 5 2" xfId="12296" xr:uid="{00000000-0005-0000-0000-000087580000}"/>
    <cellStyle name="Normal 7 2 3 2 2 2 2 5 2 2" xfId="29649" xr:uid="{00000000-0005-0000-0000-000088580000}"/>
    <cellStyle name="Normal 7 2 3 2 2 2 2 5 2 3" xfId="46995" xr:uid="{00000000-0005-0000-0000-000089580000}"/>
    <cellStyle name="Normal 7 2 3 2 2 2 2 5 3" xfId="20976" xr:uid="{00000000-0005-0000-0000-00008A580000}"/>
    <cellStyle name="Normal 7 2 3 2 2 2 2 5 4" xfId="38322" xr:uid="{00000000-0005-0000-0000-00008B580000}"/>
    <cellStyle name="Normal 7 2 3 2 2 2 2 6" xfId="9748" xr:uid="{00000000-0005-0000-0000-00008C580000}"/>
    <cellStyle name="Normal 7 2 3 2 2 2 2 6 2" xfId="27101" xr:uid="{00000000-0005-0000-0000-00008D580000}"/>
    <cellStyle name="Normal 7 2 3 2 2 2 2 6 3" xfId="44447" xr:uid="{00000000-0005-0000-0000-00008E580000}"/>
    <cellStyle name="Normal 7 2 3 2 2 2 2 7" xfId="18428" xr:uid="{00000000-0005-0000-0000-00008F580000}"/>
    <cellStyle name="Normal 7 2 3 2 2 2 2 8" xfId="35774" xr:uid="{00000000-0005-0000-0000-000090580000}"/>
    <cellStyle name="Normal 7 2 3 2 2 2 3" xfId="585" xr:uid="{00000000-0005-0000-0000-000091580000}"/>
    <cellStyle name="Normal 7 2 3 2 2 2 3 2" xfId="2398" xr:uid="{00000000-0005-0000-0000-000092580000}"/>
    <cellStyle name="Normal 7 2 3 2 2 2 3 2 2" xfId="8180" xr:uid="{00000000-0005-0000-0000-000093580000}"/>
    <cellStyle name="Normal 7 2 3 2 2 2 3 2 2 2" xfId="16853" xr:uid="{00000000-0005-0000-0000-000094580000}"/>
    <cellStyle name="Normal 7 2 3 2 2 2 3 2 2 2 2" xfId="34206" xr:uid="{00000000-0005-0000-0000-000095580000}"/>
    <cellStyle name="Normal 7 2 3 2 2 2 3 2 2 2 3" xfId="51552" xr:uid="{00000000-0005-0000-0000-000096580000}"/>
    <cellStyle name="Normal 7 2 3 2 2 2 3 2 2 3" xfId="25533" xr:uid="{00000000-0005-0000-0000-000097580000}"/>
    <cellStyle name="Normal 7 2 3 2 2 2 3 2 2 4" xfId="42879" xr:uid="{00000000-0005-0000-0000-000098580000}"/>
    <cellStyle name="Normal 7 2 3 2 2 2 3 2 3" xfId="5681" xr:uid="{00000000-0005-0000-0000-000099580000}"/>
    <cellStyle name="Normal 7 2 3 2 2 2 3 2 3 2" xfId="14354" xr:uid="{00000000-0005-0000-0000-00009A580000}"/>
    <cellStyle name="Normal 7 2 3 2 2 2 3 2 3 2 2" xfId="31707" xr:uid="{00000000-0005-0000-0000-00009B580000}"/>
    <cellStyle name="Normal 7 2 3 2 2 2 3 2 3 2 3" xfId="49053" xr:uid="{00000000-0005-0000-0000-00009C580000}"/>
    <cellStyle name="Normal 7 2 3 2 2 2 3 2 3 3" xfId="23034" xr:uid="{00000000-0005-0000-0000-00009D580000}"/>
    <cellStyle name="Normal 7 2 3 2 2 2 3 2 3 4" xfId="40380" xr:uid="{00000000-0005-0000-0000-00009E580000}"/>
    <cellStyle name="Normal 7 2 3 2 2 2 3 2 4" xfId="11071" xr:uid="{00000000-0005-0000-0000-00009F580000}"/>
    <cellStyle name="Normal 7 2 3 2 2 2 3 2 4 2" xfId="28424" xr:uid="{00000000-0005-0000-0000-0000A0580000}"/>
    <cellStyle name="Normal 7 2 3 2 2 2 3 2 4 3" xfId="45770" xr:uid="{00000000-0005-0000-0000-0000A1580000}"/>
    <cellStyle name="Normal 7 2 3 2 2 2 3 2 5" xfId="19751" xr:uid="{00000000-0005-0000-0000-0000A2580000}"/>
    <cellStyle name="Normal 7 2 3 2 2 2 3 2 6" xfId="37097" xr:uid="{00000000-0005-0000-0000-0000A3580000}"/>
    <cellStyle name="Normal 7 2 3 2 2 2 3 3" xfId="6367" xr:uid="{00000000-0005-0000-0000-0000A4580000}"/>
    <cellStyle name="Normal 7 2 3 2 2 2 3 3 2" xfId="15040" xr:uid="{00000000-0005-0000-0000-0000A5580000}"/>
    <cellStyle name="Normal 7 2 3 2 2 2 3 3 2 2" xfId="32393" xr:uid="{00000000-0005-0000-0000-0000A6580000}"/>
    <cellStyle name="Normal 7 2 3 2 2 2 3 3 2 3" xfId="49739" xr:uid="{00000000-0005-0000-0000-0000A7580000}"/>
    <cellStyle name="Normal 7 2 3 2 2 2 3 3 3" xfId="23720" xr:uid="{00000000-0005-0000-0000-0000A8580000}"/>
    <cellStyle name="Normal 7 2 3 2 2 2 3 3 4" xfId="41066" xr:uid="{00000000-0005-0000-0000-0000A9580000}"/>
    <cellStyle name="Normal 7 2 3 2 2 2 3 4" xfId="4211" xr:uid="{00000000-0005-0000-0000-0000AA580000}"/>
    <cellStyle name="Normal 7 2 3 2 2 2 3 4 2" xfId="12884" xr:uid="{00000000-0005-0000-0000-0000AB580000}"/>
    <cellStyle name="Normal 7 2 3 2 2 2 3 4 2 2" xfId="30237" xr:uid="{00000000-0005-0000-0000-0000AC580000}"/>
    <cellStyle name="Normal 7 2 3 2 2 2 3 4 2 3" xfId="47583" xr:uid="{00000000-0005-0000-0000-0000AD580000}"/>
    <cellStyle name="Normal 7 2 3 2 2 2 3 4 3" xfId="21564" xr:uid="{00000000-0005-0000-0000-0000AE580000}"/>
    <cellStyle name="Normal 7 2 3 2 2 2 3 4 4" xfId="38910" xr:uid="{00000000-0005-0000-0000-0000AF580000}"/>
    <cellStyle name="Normal 7 2 3 2 2 2 3 5" xfId="9258" xr:uid="{00000000-0005-0000-0000-0000B0580000}"/>
    <cellStyle name="Normal 7 2 3 2 2 2 3 5 2" xfId="26611" xr:uid="{00000000-0005-0000-0000-0000B1580000}"/>
    <cellStyle name="Normal 7 2 3 2 2 2 3 5 3" xfId="43957" xr:uid="{00000000-0005-0000-0000-0000B2580000}"/>
    <cellStyle name="Normal 7 2 3 2 2 2 3 6" xfId="17938" xr:uid="{00000000-0005-0000-0000-0000B3580000}"/>
    <cellStyle name="Normal 7 2 3 2 2 2 3 7" xfId="35284" xr:uid="{00000000-0005-0000-0000-0000B4580000}"/>
    <cellStyle name="Normal 7 2 3 2 2 2 4" xfId="2153" xr:uid="{00000000-0005-0000-0000-0000B5580000}"/>
    <cellStyle name="Normal 7 2 3 2 2 2 4 2" xfId="7935" xr:uid="{00000000-0005-0000-0000-0000B6580000}"/>
    <cellStyle name="Normal 7 2 3 2 2 2 4 2 2" xfId="16608" xr:uid="{00000000-0005-0000-0000-0000B7580000}"/>
    <cellStyle name="Normal 7 2 3 2 2 2 4 2 2 2" xfId="33961" xr:uid="{00000000-0005-0000-0000-0000B8580000}"/>
    <cellStyle name="Normal 7 2 3 2 2 2 4 2 2 3" xfId="51307" xr:uid="{00000000-0005-0000-0000-0000B9580000}"/>
    <cellStyle name="Normal 7 2 3 2 2 2 4 2 3" xfId="25288" xr:uid="{00000000-0005-0000-0000-0000BA580000}"/>
    <cellStyle name="Normal 7 2 3 2 2 2 4 2 4" xfId="42634" xr:uid="{00000000-0005-0000-0000-0000BB580000}"/>
    <cellStyle name="Normal 7 2 3 2 2 2 4 3" xfId="3966" xr:uid="{00000000-0005-0000-0000-0000BC580000}"/>
    <cellStyle name="Normal 7 2 3 2 2 2 4 3 2" xfId="12639" xr:uid="{00000000-0005-0000-0000-0000BD580000}"/>
    <cellStyle name="Normal 7 2 3 2 2 2 4 3 2 2" xfId="29992" xr:uid="{00000000-0005-0000-0000-0000BE580000}"/>
    <cellStyle name="Normal 7 2 3 2 2 2 4 3 2 3" xfId="47338" xr:uid="{00000000-0005-0000-0000-0000BF580000}"/>
    <cellStyle name="Normal 7 2 3 2 2 2 4 3 3" xfId="21319" xr:uid="{00000000-0005-0000-0000-0000C0580000}"/>
    <cellStyle name="Normal 7 2 3 2 2 2 4 3 4" xfId="38665" xr:uid="{00000000-0005-0000-0000-0000C1580000}"/>
    <cellStyle name="Normal 7 2 3 2 2 2 4 4" xfId="10826" xr:uid="{00000000-0005-0000-0000-0000C2580000}"/>
    <cellStyle name="Normal 7 2 3 2 2 2 4 4 2" xfId="28179" xr:uid="{00000000-0005-0000-0000-0000C3580000}"/>
    <cellStyle name="Normal 7 2 3 2 2 2 4 4 3" xfId="45525" xr:uid="{00000000-0005-0000-0000-0000C4580000}"/>
    <cellStyle name="Normal 7 2 3 2 2 2 4 5" xfId="19506" xr:uid="{00000000-0005-0000-0000-0000C5580000}"/>
    <cellStyle name="Normal 7 2 3 2 2 2 4 6" xfId="36852" xr:uid="{00000000-0005-0000-0000-0000C6580000}"/>
    <cellStyle name="Normal 7 2 3 2 2 2 5" xfId="1320" xr:uid="{00000000-0005-0000-0000-0000C7580000}"/>
    <cellStyle name="Normal 7 2 3 2 2 2 5 2" xfId="7102" xr:uid="{00000000-0005-0000-0000-0000C8580000}"/>
    <cellStyle name="Normal 7 2 3 2 2 2 5 2 2" xfId="15775" xr:uid="{00000000-0005-0000-0000-0000C9580000}"/>
    <cellStyle name="Normal 7 2 3 2 2 2 5 2 2 2" xfId="33128" xr:uid="{00000000-0005-0000-0000-0000CA580000}"/>
    <cellStyle name="Normal 7 2 3 2 2 2 5 2 2 3" xfId="50474" xr:uid="{00000000-0005-0000-0000-0000CB580000}"/>
    <cellStyle name="Normal 7 2 3 2 2 2 5 2 3" xfId="24455" xr:uid="{00000000-0005-0000-0000-0000CC580000}"/>
    <cellStyle name="Normal 7 2 3 2 2 2 5 2 4" xfId="41801" xr:uid="{00000000-0005-0000-0000-0000CD580000}"/>
    <cellStyle name="Normal 7 2 3 2 2 2 5 3" xfId="4946" xr:uid="{00000000-0005-0000-0000-0000CE580000}"/>
    <cellStyle name="Normal 7 2 3 2 2 2 5 3 2" xfId="13619" xr:uid="{00000000-0005-0000-0000-0000CF580000}"/>
    <cellStyle name="Normal 7 2 3 2 2 2 5 3 2 2" xfId="30972" xr:uid="{00000000-0005-0000-0000-0000D0580000}"/>
    <cellStyle name="Normal 7 2 3 2 2 2 5 3 2 3" xfId="48318" xr:uid="{00000000-0005-0000-0000-0000D1580000}"/>
    <cellStyle name="Normal 7 2 3 2 2 2 5 3 3" xfId="22299" xr:uid="{00000000-0005-0000-0000-0000D2580000}"/>
    <cellStyle name="Normal 7 2 3 2 2 2 5 3 4" xfId="39645" xr:uid="{00000000-0005-0000-0000-0000D3580000}"/>
    <cellStyle name="Normal 7 2 3 2 2 2 5 4" xfId="9993" xr:uid="{00000000-0005-0000-0000-0000D4580000}"/>
    <cellStyle name="Normal 7 2 3 2 2 2 5 4 2" xfId="27346" xr:uid="{00000000-0005-0000-0000-0000D5580000}"/>
    <cellStyle name="Normal 7 2 3 2 2 2 5 4 3" xfId="44692" xr:uid="{00000000-0005-0000-0000-0000D6580000}"/>
    <cellStyle name="Normal 7 2 3 2 2 2 5 5" xfId="18673" xr:uid="{00000000-0005-0000-0000-0000D7580000}"/>
    <cellStyle name="Normal 7 2 3 2 2 2 5 6" xfId="36019" xr:uid="{00000000-0005-0000-0000-0000D8580000}"/>
    <cellStyle name="Normal 7 2 3 2 2 2 6" xfId="6122" xr:uid="{00000000-0005-0000-0000-0000D9580000}"/>
    <cellStyle name="Normal 7 2 3 2 2 2 6 2" xfId="14795" xr:uid="{00000000-0005-0000-0000-0000DA580000}"/>
    <cellStyle name="Normal 7 2 3 2 2 2 6 2 2" xfId="32148" xr:uid="{00000000-0005-0000-0000-0000DB580000}"/>
    <cellStyle name="Normal 7 2 3 2 2 2 6 2 3" xfId="49494" xr:uid="{00000000-0005-0000-0000-0000DC580000}"/>
    <cellStyle name="Normal 7 2 3 2 2 2 6 3" xfId="23475" xr:uid="{00000000-0005-0000-0000-0000DD580000}"/>
    <cellStyle name="Normal 7 2 3 2 2 2 6 4" xfId="40821" xr:uid="{00000000-0005-0000-0000-0000DE580000}"/>
    <cellStyle name="Normal 7 2 3 2 2 2 7" xfId="3133" xr:uid="{00000000-0005-0000-0000-0000DF580000}"/>
    <cellStyle name="Normal 7 2 3 2 2 2 7 2" xfId="11806" xr:uid="{00000000-0005-0000-0000-0000E0580000}"/>
    <cellStyle name="Normal 7 2 3 2 2 2 7 2 2" xfId="29159" xr:uid="{00000000-0005-0000-0000-0000E1580000}"/>
    <cellStyle name="Normal 7 2 3 2 2 2 7 2 3" xfId="46505" xr:uid="{00000000-0005-0000-0000-0000E2580000}"/>
    <cellStyle name="Normal 7 2 3 2 2 2 7 3" xfId="20486" xr:uid="{00000000-0005-0000-0000-0000E3580000}"/>
    <cellStyle name="Normal 7 2 3 2 2 2 7 4" xfId="37832" xr:uid="{00000000-0005-0000-0000-0000E4580000}"/>
    <cellStyle name="Normal 7 2 3 2 2 2 8" xfId="9013" xr:uid="{00000000-0005-0000-0000-0000E5580000}"/>
    <cellStyle name="Normal 7 2 3 2 2 2 8 2" xfId="26366" xr:uid="{00000000-0005-0000-0000-0000E6580000}"/>
    <cellStyle name="Normal 7 2 3 2 2 2 8 3" xfId="43712" xr:uid="{00000000-0005-0000-0000-0000E7580000}"/>
    <cellStyle name="Normal 7 2 3 2 2 2 9" xfId="17693" xr:uid="{00000000-0005-0000-0000-0000E8580000}"/>
    <cellStyle name="Normal 7 2 3 2 2 3" xfId="242" xr:uid="{00000000-0005-0000-0000-0000E9580000}"/>
    <cellStyle name="Normal 7 2 3 2 2 3 10" xfId="34941" xr:uid="{00000000-0005-0000-0000-0000EA580000}"/>
    <cellStyle name="Normal 7 2 3 2 2 3 2" xfId="977" xr:uid="{00000000-0005-0000-0000-0000EB580000}"/>
    <cellStyle name="Normal 7 2 3 2 2 3 2 2" xfId="2790" xr:uid="{00000000-0005-0000-0000-0000EC580000}"/>
    <cellStyle name="Normal 7 2 3 2 2 3 2 2 2" xfId="8572" xr:uid="{00000000-0005-0000-0000-0000ED580000}"/>
    <cellStyle name="Normal 7 2 3 2 2 3 2 2 2 2" xfId="17245" xr:uid="{00000000-0005-0000-0000-0000EE580000}"/>
    <cellStyle name="Normal 7 2 3 2 2 3 2 2 2 2 2" xfId="34598" xr:uid="{00000000-0005-0000-0000-0000EF580000}"/>
    <cellStyle name="Normal 7 2 3 2 2 3 2 2 2 2 3" xfId="51944" xr:uid="{00000000-0005-0000-0000-0000F0580000}"/>
    <cellStyle name="Normal 7 2 3 2 2 3 2 2 2 3" xfId="25925" xr:uid="{00000000-0005-0000-0000-0000F1580000}"/>
    <cellStyle name="Normal 7 2 3 2 2 3 2 2 2 4" xfId="43271" xr:uid="{00000000-0005-0000-0000-0000F2580000}"/>
    <cellStyle name="Normal 7 2 3 2 2 3 2 2 3" xfId="4603" xr:uid="{00000000-0005-0000-0000-0000F3580000}"/>
    <cellStyle name="Normal 7 2 3 2 2 3 2 2 3 2" xfId="13276" xr:uid="{00000000-0005-0000-0000-0000F4580000}"/>
    <cellStyle name="Normal 7 2 3 2 2 3 2 2 3 2 2" xfId="30629" xr:uid="{00000000-0005-0000-0000-0000F5580000}"/>
    <cellStyle name="Normal 7 2 3 2 2 3 2 2 3 2 3" xfId="47975" xr:uid="{00000000-0005-0000-0000-0000F6580000}"/>
    <cellStyle name="Normal 7 2 3 2 2 3 2 2 3 3" xfId="21956" xr:uid="{00000000-0005-0000-0000-0000F7580000}"/>
    <cellStyle name="Normal 7 2 3 2 2 3 2 2 3 4" xfId="39302" xr:uid="{00000000-0005-0000-0000-0000F8580000}"/>
    <cellStyle name="Normal 7 2 3 2 2 3 2 2 4" xfId="11463" xr:uid="{00000000-0005-0000-0000-0000F9580000}"/>
    <cellStyle name="Normal 7 2 3 2 2 3 2 2 4 2" xfId="28816" xr:uid="{00000000-0005-0000-0000-0000FA580000}"/>
    <cellStyle name="Normal 7 2 3 2 2 3 2 2 4 3" xfId="46162" xr:uid="{00000000-0005-0000-0000-0000FB580000}"/>
    <cellStyle name="Normal 7 2 3 2 2 3 2 2 5" xfId="20143" xr:uid="{00000000-0005-0000-0000-0000FC580000}"/>
    <cellStyle name="Normal 7 2 3 2 2 3 2 2 6" xfId="37489" xr:uid="{00000000-0005-0000-0000-0000FD580000}"/>
    <cellStyle name="Normal 7 2 3 2 2 3 2 3" xfId="1712" xr:uid="{00000000-0005-0000-0000-0000FE580000}"/>
    <cellStyle name="Normal 7 2 3 2 2 3 2 3 2" xfId="7494" xr:uid="{00000000-0005-0000-0000-0000FF580000}"/>
    <cellStyle name="Normal 7 2 3 2 2 3 2 3 2 2" xfId="16167" xr:uid="{00000000-0005-0000-0000-000000590000}"/>
    <cellStyle name="Normal 7 2 3 2 2 3 2 3 2 2 2" xfId="33520" xr:uid="{00000000-0005-0000-0000-000001590000}"/>
    <cellStyle name="Normal 7 2 3 2 2 3 2 3 2 2 3" xfId="50866" xr:uid="{00000000-0005-0000-0000-000002590000}"/>
    <cellStyle name="Normal 7 2 3 2 2 3 2 3 2 3" xfId="24847" xr:uid="{00000000-0005-0000-0000-000003590000}"/>
    <cellStyle name="Normal 7 2 3 2 2 3 2 3 2 4" xfId="42193" xr:uid="{00000000-0005-0000-0000-000004590000}"/>
    <cellStyle name="Normal 7 2 3 2 2 3 2 3 3" xfId="5338" xr:uid="{00000000-0005-0000-0000-000005590000}"/>
    <cellStyle name="Normal 7 2 3 2 2 3 2 3 3 2" xfId="14011" xr:uid="{00000000-0005-0000-0000-000006590000}"/>
    <cellStyle name="Normal 7 2 3 2 2 3 2 3 3 2 2" xfId="31364" xr:uid="{00000000-0005-0000-0000-000007590000}"/>
    <cellStyle name="Normal 7 2 3 2 2 3 2 3 3 2 3" xfId="48710" xr:uid="{00000000-0005-0000-0000-000008590000}"/>
    <cellStyle name="Normal 7 2 3 2 2 3 2 3 3 3" xfId="22691" xr:uid="{00000000-0005-0000-0000-000009590000}"/>
    <cellStyle name="Normal 7 2 3 2 2 3 2 3 3 4" xfId="40037" xr:uid="{00000000-0005-0000-0000-00000A590000}"/>
    <cellStyle name="Normal 7 2 3 2 2 3 2 3 4" xfId="10385" xr:uid="{00000000-0005-0000-0000-00000B590000}"/>
    <cellStyle name="Normal 7 2 3 2 2 3 2 3 4 2" xfId="27738" xr:uid="{00000000-0005-0000-0000-00000C590000}"/>
    <cellStyle name="Normal 7 2 3 2 2 3 2 3 4 3" xfId="45084" xr:uid="{00000000-0005-0000-0000-00000D590000}"/>
    <cellStyle name="Normal 7 2 3 2 2 3 2 3 5" xfId="19065" xr:uid="{00000000-0005-0000-0000-00000E590000}"/>
    <cellStyle name="Normal 7 2 3 2 2 3 2 3 6" xfId="36411" xr:uid="{00000000-0005-0000-0000-00000F590000}"/>
    <cellStyle name="Normal 7 2 3 2 2 3 2 4" xfId="6759" xr:uid="{00000000-0005-0000-0000-000010590000}"/>
    <cellStyle name="Normal 7 2 3 2 2 3 2 4 2" xfId="15432" xr:uid="{00000000-0005-0000-0000-000011590000}"/>
    <cellStyle name="Normal 7 2 3 2 2 3 2 4 2 2" xfId="32785" xr:uid="{00000000-0005-0000-0000-000012590000}"/>
    <cellStyle name="Normal 7 2 3 2 2 3 2 4 2 3" xfId="50131" xr:uid="{00000000-0005-0000-0000-000013590000}"/>
    <cellStyle name="Normal 7 2 3 2 2 3 2 4 3" xfId="24112" xr:uid="{00000000-0005-0000-0000-000014590000}"/>
    <cellStyle name="Normal 7 2 3 2 2 3 2 4 4" xfId="41458" xr:uid="{00000000-0005-0000-0000-000015590000}"/>
    <cellStyle name="Normal 7 2 3 2 2 3 2 5" xfId="3525" xr:uid="{00000000-0005-0000-0000-000016590000}"/>
    <cellStyle name="Normal 7 2 3 2 2 3 2 5 2" xfId="12198" xr:uid="{00000000-0005-0000-0000-000017590000}"/>
    <cellStyle name="Normal 7 2 3 2 2 3 2 5 2 2" xfId="29551" xr:uid="{00000000-0005-0000-0000-000018590000}"/>
    <cellStyle name="Normal 7 2 3 2 2 3 2 5 2 3" xfId="46897" xr:uid="{00000000-0005-0000-0000-000019590000}"/>
    <cellStyle name="Normal 7 2 3 2 2 3 2 5 3" xfId="20878" xr:uid="{00000000-0005-0000-0000-00001A590000}"/>
    <cellStyle name="Normal 7 2 3 2 2 3 2 5 4" xfId="38224" xr:uid="{00000000-0005-0000-0000-00001B590000}"/>
    <cellStyle name="Normal 7 2 3 2 2 3 2 6" xfId="9650" xr:uid="{00000000-0005-0000-0000-00001C590000}"/>
    <cellStyle name="Normal 7 2 3 2 2 3 2 6 2" xfId="27003" xr:uid="{00000000-0005-0000-0000-00001D590000}"/>
    <cellStyle name="Normal 7 2 3 2 2 3 2 6 3" xfId="44349" xr:uid="{00000000-0005-0000-0000-00001E590000}"/>
    <cellStyle name="Normal 7 2 3 2 2 3 2 7" xfId="18330" xr:uid="{00000000-0005-0000-0000-00001F590000}"/>
    <cellStyle name="Normal 7 2 3 2 2 3 2 8" xfId="35676" xr:uid="{00000000-0005-0000-0000-000020590000}"/>
    <cellStyle name="Normal 7 2 3 2 2 3 3" xfId="732" xr:uid="{00000000-0005-0000-0000-000021590000}"/>
    <cellStyle name="Normal 7 2 3 2 2 3 3 2" xfId="2545" xr:uid="{00000000-0005-0000-0000-000022590000}"/>
    <cellStyle name="Normal 7 2 3 2 2 3 3 2 2" xfId="8327" xr:uid="{00000000-0005-0000-0000-000023590000}"/>
    <cellStyle name="Normal 7 2 3 2 2 3 3 2 2 2" xfId="17000" xr:uid="{00000000-0005-0000-0000-000024590000}"/>
    <cellStyle name="Normal 7 2 3 2 2 3 3 2 2 2 2" xfId="34353" xr:uid="{00000000-0005-0000-0000-000025590000}"/>
    <cellStyle name="Normal 7 2 3 2 2 3 3 2 2 2 3" xfId="51699" xr:uid="{00000000-0005-0000-0000-000026590000}"/>
    <cellStyle name="Normal 7 2 3 2 2 3 3 2 2 3" xfId="25680" xr:uid="{00000000-0005-0000-0000-000027590000}"/>
    <cellStyle name="Normal 7 2 3 2 2 3 3 2 2 4" xfId="43026" xr:uid="{00000000-0005-0000-0000-000028590000}"/>
    <cellStyle name="Normal 7 2 3 2 2 3 3 2 3" xfId="5779" xr:uid="{00000000-0005-0000-0000-000029590000}"/>
    <cellStyle name="Normal 7 2 3 2 2 3 3 2 3 2" xfId="14452" xr:uid="{00000000-0005-0000-0000-00002A590000}"/>
    <cellStyle name="Normal 7 2 3 2 2 3 3 2 3 2 2" xfId="31805" xr:uid="{00000000-0005-0000-0000-00002B590000}"/>
    <cellStyle name="Normal 7 2 3 2 2 3 3 2 3 2 3" xfId="49151" xr:uid="{00000000-0005-0000-0000-00002C590000}"/>
    <cellStyle name="Normal 7 2 3 2 2 3 3 2 3 3" xfId="23132" xr:uid="{00000000-0005-0000-0000-00002D590000}"/>
    <cellStyle name="Normal 7 2 3 2 2 3 3 2 3 4" xfId="40478" xr:uid="{00000000-0005-0000-0000-00002E590000}"/>
    <cellStyle name="Normal 7 2 3 2 2 3 3 2 4" xfId="11218" xr:uid="{00000000-0005-0000-0000-00002F590000}"/>
    <cellStyle name="Normal 7 2 3 2 2 3 3 2 4 2" xfId="28571" xr:uid="{00000000-0005-0000-0000-000030590000}"/>
    <cellStyle name="Normal 7 2 3 2 2 3 3 2 4 3" xfId="45917" xr:uid="{00000000-0005-0000-0000-000031590000}"/>
    <cellStyle name="Normal 7 2 3 2 2 3 3 2 5" xfId="19898" xr:uid="{00000000-0005-0000-0000-000032590000}"/>
    <cellStyle name="Normal 7 2 3 2 2 3 3 2 6" xfId="37244" xr:uid="{00000000-0005-0000-0000-000033590000}"/>
    <cellStyle name="Normal 7 2 3 2 2 3 3 3" xfId="6514" xr:uid="{00000000-0005-0000-0000-000034590000}"/>
    <cellStyle name="Normal 7 2 3 2 2 3 3 3 2" xfId="15187" xr:uid="{00000000-0005-0000-0000-000035590000}"/>
    <cellStyle name="Normal 7 2 3 2 2 3 3 3 2 2" xfId="32540" xr:uid="{00000000-0005-0000-0000-000036590000}"/>
    <cellStyle name="Normal 7 2 3 2 2 3 3 3 2 3" xfId="49886" xr:uid="{00000000-0005-0000-0000-000037590000}"/>
    <cellStyle name="Normal 7 2 3 2 2 3 3 3 3" xfId="23867" xr:uid="{00000000-0005-0000-0000-000038590000}"/>
    <cellStyle name="Normal 7 2 3 2 2 3 3 3 4" xfId="41213" xr:uid="{00000000-0005-0000-0000-000039590000}"/>
    <cellStyle name="Normal 7 2 3 2 2 3 3 4" xfId="4358" xr:uid="{00000000-0005-0000-0000-00003A590000}"/>
    <cellStyle name="Normal 7 2 3 2 2 3 3 4 2" xfId="13031" xr:uid="{00000000-0005-0000-0000-00003B590000}"/>
    <cellStyle name="Normal 7 2 3 2 2 3 3 4 2 2" xfId="30384" xr:uid="{00000000-0005-0000-0000-00003C590000}"/>
    <cellStyle name="Normal 7 2 3 2 2 3 3 4 2 3" xfId="47730" xr:uid="{00000000-0005-0000-0000-00003D590000}"/>
    <cellStyle name="Normal 7 2 3 2 2 3 3 4 3" xfId="21711" xr:uid="{00000000-0005-0000-0000-00003E590000}"/>
    <cellStyle name="Normal 7 2 3 2 2 3 3 4 4" xfId="39057" xr:uid="{00000000-0005-0000-0000-00003F590000}"/>
    <cellStyle name="Normal 7 2 3 2 2 3 3 5" xfId="9405" xr:uid="{00000000-0005-0000-0000-000040590000}"/>
    <cellStyle name="Normal 7 2 3 2 2 3 3 5 2" xfId="26758" xr:uid="{00000000-0005-0000-0000-000041590000}"/>
    <cellStyle name="Normal 7 2 3 2 2 3 3 5 3" xfId="44104" xr:uid="{00000000-0005-0000-0000-000042590000}"/>
    <cellStyle name="Normal 7 2 3 2 2 3 3 6" xfId="18085" xr:uid="{00000000-0005-0000-0000-000043590000}"/>
    <cellStyle name="Normal 7 2 3 2 2 3 3 7" xfId="35431" xr:uid="{00000000-0005-0000-0000-000044590000}"/>
    <cellStyle name="Normal 7 2 3 2 2 3 4" xfId="2055" xr:uid="{00000000-0005-0000-0000-000045590000}"/>
    <cellStyle name="Normal 7 2 3 2 2 3 4 2" xfId="7837" xr:uid="{00000000-0005-0000-0000-000046590000}"/>
    <cellStyle name="Normal 7 2 3 2 2 3 4 2 2" xfId="16510" xr:uid="{00000000-0005-0000-0000-000047590000}"/>
    <cellStyle name="Normal 7 2 3 2 2 3 4 2 2 2" xfId="33863" xr:uid="{00000000-0005-0000-0000-000048590000}"/>
    <cellStyle name="Normal 7 2 3 2 2 3 4 2 2 3" xfId="51209" xr:uid="{00000000-0005-0000-0000-000049590000}"/>
    <cellStyle name="Normal 7 2 3 2 2 3 4 2 3" xfId="25190" xr:uid="{00000000-0005-0000-0000-00004A590000}"/>
    <cellStyle name="Normal 7 2 3 2 2 3 4 2 4" xfId="42536" xr:uid="{00000000-0005-0000-0000-00004B590000}"/>
    <cellStyle name="Normal 7 2 3 2 2 3 4 3" xfId="3868" xr:uid="{00000000-0005-0000-0000-00004C590000}"/>
    <cellStyle name="Normal 7 2 3 2 2 3 4 3 2" xfId="12541" xr:uid="{00000000-0005-0000-0000-00004D590000}"/>
    <cellStyle name="Normal 7 2 3 2 2 3 4 3 2 2" xfId="29894" xr:uid="{00000000-0005-0000-0000-00004E590000}"/>
    <cellStyle name="Normal 7 2 3 2 2 3 4 3 2 3" xfId="47240" xr:uid="{00000000-0005-0000-0000-00004F590000}"/>
    <cellStyle name="Normal 7 2 3 2 2 3 4 3 3" xfId="21221" xr:uid="{00000000-0005-0000-0000-000050590000}"/>
    <cellStyle name="Normal 7 2 3 2 2 3 4 3 4" xfId="38567" xr:uid="{00000000-0005-0000-0000-000051590000}"/>
    <cellStyle name="Normal 7 2 3 2 2 3 4 4" xfId="10728" xr:uid="{00000000-0005-0000-0000-000052590000}"/>
    <cellStyle name="Normal 7 2 3 2 2 3 4 4 2" xfId="28081" xr:uid="{00000000-0005-0000-0000-000053590000}"/>
    <cellStyle name="Normal 7 2 3 2 2 3 4 4 3" xfId="45427" xr:uid="{00000000-0005-0000-0000-000054590000}"/>
    <cellStyle name="Normal 7 2 3 2 2 3 4 5" xfId="19408" xr:uid="{00000000-0005-0000-0000-000055590000}"/>
    <cellStyle name="Normal 7 2 3 2 2 3 4 6" xfId="36754" xr:uid="{00000000-0005-0000-0000-000056590000}"/>
    <cellStyle name="Normal 7 2 3 2 2 3 5" xfId="1467" xr:uid="{00000000-0005-0000-0000-000057590000}"/>
    <cellStyle name="Normal 7 2 3 2 2 3 5 2" xfId="7249" xr:uid="{00000000-0005-0000-0000-000058590000}"/>
    <cellStyle name="Normal 7 2 3 2 2 3 5 2 2" xfId="15922" xr:uid="{00000000-0005-0000-0000-000059590000}"/>
    <cellStyle name="Normal 7 2 3 2 2 3 5 2 2 2" xfId="33275" xr:uid="{00000000-0005-0000-0000-00005A590000}"/>
    <cellStyle name="Normal 7 2 3 2 2 3 5 2 2 3" xfId="50621" xr:uid="{00000000-0005-0000-0000-00005B590000}"/>
    <cellStyle name="Normal 7 2 3 2 2 3 5 2 3" xfId="24602" xr:uid="{00000000-0005-0000-0000-00005C590000}"/>
    <cellStyle name="Normal 7 2 3 2 2 3 5 2 4" xfId="41948" xr:uid="{00000000-0005-0000-0000-00005D590000}"/>
    <cellStyle name="Normal 7 2 3 2 2 3 5 3" xfId="5093" xr:uid="{00000000-0005-0000-0000-00005E590000}"/>
    <cellStyle name="Normal 7 2 3 2 2 3 5 3 2" xfId="13766" xr:uid="{00000000-0005-0000-0000-00005F590000}"/>
    <cellStyle name="Normal 7 2 3 2 2 3 5 3 2 2" xfId="31119" xr:uid="{00000000-0005-0000-0000-000060590000}"/>
    <cellStyle name="Normal 7 2 3 2 2 3 5 3 2 3" xfId="48465" xr:uid="{00000000-0005-0000-0000-000061590000}"/>
    <cellStyle name="Normal 7 2 3 2 2 3 5 3 3" xfId="22446" xr:uid="{00000000-0005-0000-0000-000062590000}"/>
    <cellStyle name="Normal 7 2 3 2 2 3 5 3 4" xfId="39792" xr:uid="{00000000-0005-0000-0000-000063590000}"/>
    <cellStyle name="Normal 7 2 3 2 2 3 5 4" xfId="10140" xr:uid="{00000000-0005-0000-0000-000064590000}"/>
    <cellStyle name="Normal 7 2 3 2 2 3 5 4 2" xfId="27493" xr:uid="{00000000-0005-0000-0000-000065590000}"/>
    <cellStyle name="Normal 7 2 3 2 2 3 5 4 3" xfId="44839" xr:uid="{00000000-0005-0000-0000-000066590000}"/>
    <cellStyle name="Normal 7 2 3 2 2 3 5 5" xfId="18820" xr:uid="{00000000-0005-0000-0000-000067590000}"/>
    <cellStyle name="Normal 7 2 3 2 2 3 5 6" xfId="36166" xr:uid="{00000000-0005-0000-0000-000068590000}"/>
    <cellStyle name="Normal 7 2 3 2 2 3 6" xfId="6024" xr:uid="{00000000-0005-0000-0000-000069590000}"/>
    <cellStyle name="Normal 7 2 3 2 2 3 6 2" xfId="14697" xr:uid="{00000000-0005-0000-0000-00006A590000}"/>
    <cellStyle name="Normal 7 2 3 2 2 3 6 2 2" xfId="32050" xr:uid="{00000000-0005-0000-0000-00006B590000}"/>
    <cellStyle name="Normal 7 2 3 2 2 3 6 2 3" xfId="49396" xr:uid="{00000000-0005-0000-0000-00006C590000}"/>
    <cellStyle name="Normal 7 2 3 2 2 3 6 3" xfId="23377" xr:uid="{00000000-0005-0000-0000-00006D590000}"/>
    <cellStyle name="Normal 7 2 3 2 2 3 6 4" xfId="40723" xr:uid="{00000000-0005-0000-0000-00006E590000}"/>
    <cellStyle name="Normal 7 2 3 2 2 3 7" xfId="3280" xr:uid="{00000000-0005-0000-0000-00006F590000}"/>
    <cellStyle name="Normal 7 2 3 2 2 3 7 2" xfId="11953" xr:uid="{00000000-0005-0000-0000-000070590000}"/>
    <cellStyle name="Normal 7 2 3 2 2 3 7 2 2" xfId="29306" xr:uid="{00000000-0005-0000-0000-000071590000}"/>
    <cellStyle name="Normal 7 2 3 2 2 3 7 2 3" xfId="46652" xr:uid="{00000000-0005-0000-0000-000072590000}"/>
    <cellStyle name="Normal 7 2 3 2 2 3 7 3" xfId="20633" xr:uid="{00000000-0005-0000-0000-000073590000}"/>
    <cellStyle name="Normal 7 2 3 2 2 3 7 4" xfId="37979" xr:uid="{00000000-0005-0000-0000-000074590000}"/>
    <cellStyle name="Normal 7 2 3 2 2 3 8" xfId="8915" xr:uid="{00000000-0005-0000-0000-000075590000}"/>
    <cellStyle name="Normal 7 2 3 2 2 3 8 2" xfId="26268" xr:uid="{00000000-0005-0000-0000-000076590000}"/>
    <cellStyle name="Normal 7 2 3 2 2 3 8 3" xfId="43614" xr:uid="{00000000-0005-0000-0000-000077590000}"/>
    <cellStyle name="Normal 7 2 3 2 2 3 9" xfId="17595" xr:uid="{00000000-0005-0000-0000-000078590000}"/>
    <cellStyle name="Normal 7 2 3 2 2 4" xfId="830" xr:uid="{00000000-0005-0000-0000-000079590000}"/>
    <cellStyle name="Normal 7 2 3 2 2 4 2" xfId="2643" xr:uid="{00000000-0005-0000-0000-00007A590000}"/>
    <cellStyle name="Normal 7 2 3 2 2 4 2 2" xfId="8425" xr:uid="{00000000-0005-0000-0000-00007B590000}"/>
    <cellStyle name="Normal 7 2 3 2 2 4 2 2 2" xfId="17098" xr:uid="{00000000-0005-0000-0000-00007C590000}"/>
    <cellStyle name="Normal 7 2 3 2 2 4 2 2 2 2" xfId="34451" xr:uid="{00000000-0005-0000-0000-00007D590000}"/>
    <cellStyle name="Normal 7 2 3 2 2 4 2 2 2 3" xfId="51797" xr:uid="{00000000-0005-0000-0000-00007E590000}"/>
    <cellStyle name="Normal 7 2 3 2 2 4 2 2 3" xfId="25778" xr:uid="{00000000-0005-0000-0000-00007F590000}"/>
    <cellStyle name="Normal 7 2 3 2 2 4 2 2 4" xfId="43124" xr:uid="{00000000-0005-0000-0000-000080590000}"/>
    <cellStyle name="Normal 7 2 3 2 2 4 2 3" xfId="4456" xr:uid="{00000000-0005-0000-0000-000081590000}"/>
    <cellStyle name="Normal 7 2 3 2 2 4 2 3 2" xfId="13129" xr:uid="{00000000-0005-0000-0000-000082590000}"/>
    <cellStyle name="Normal 7 2 3 2 2 4 2 3 2 2" xfId="30482" xr:uid="{00000000-0005-0000-0000-000083590000}"/>
    <cellStyle name="Normal 7 2 3 2 2 4 2 3 2 3" xfId="47828" xr:uid="{00000000-0005-0000-0000-000084590000}"/>
    <cellStyle name="Normal 7 2 3 2 2 4 2 3 3" xfId="21809" xr:uid="{00000000-0005-0000-0000-000085590000}"/>
    <cellStyle name="Normal 7 2 3 2 2 4 2 3 4" xfId="39155" xr:uid="{00000000-0005-0000-0000-000086590000}"/>
    <cellStyle name="Normal 7 2 3 2 2 4 2 4" xfId="11316" xr:uid="{00000000-0005-0000-0000-000087590000}"/>
    <cellStyle name="Normal 7 2 3 2 2 4 2 4 2" xfId="28669" xr:uid="{00000000-0005-0000-0000-000088590000}"/>
    <cellStyle name="Normal 7 2 3 2 2 4 2 4 3" xfId="46015" xr:uid="{00000000-0005-0000-0000-000089590000}"/>
    <cellStyle name="Normal 7 2 3 2 2 4 2 5" xfId="19996" xr:uid="{00000000-0005-0000-0000-00008A590000}"/>
    <cellStyle name="Normal 7 2 3 2 2 4 2 6" xfId="37342" xr:uid="{00000000-0005-0000-0000-00008B590000}"/>
    <cellStyle name="Normal 7 2 3 2 2 4 3" xfId="1565" xr:uid="{00000000-0005-0000-0000-00008C590000}"/>
    <cellStyle name="Normal 7 2 3 2 2 4 3 2" xfId="7347" xr:uid="{00000000-0005-0000-0000-00008D590000}"/>
    <cellStyle name="Normal 7 2 3 2 2 4 3 2 2" xfId="16020" xr:uid="{00000000-0005-0000-0000-00008E590000}"/>
    <cellStyle name="Normal 7 2 3 2 2 4 3 2 2 2" xfId="33373" xr:uid="{00000000-0005-0000-0000-00008F590000}"/>
    <cellStyle name="Normal 7 2 3 2 2 4 3 2 2 3" xfId="50719" xr:uid="{00000000-0005-0000-0000-000090590000}"/>
    <cellStyle name="Normal 7 2 3 2 2 4 3 2 3" xfId="24700" xr:uid="{00000000-0005-0000-0000-000091590000}"/>
    <cellStyle name="Normal 7 2 3 2 2 4 3 2 4" xfId="42046" xr:uid="{00000000-0005-0000-0000-000092590000}"/>
    <cellStyle name="Normal 7 2 3 2 2 4 3 3" xfId="5191" xr:uid="{00000000-0005-0000-0000-000093590000}"/>
    <cellStyle name="Normal 7 2 3 2 2 4 3 3 2" xfId="13864" xr:uid="{00000000-0005-0000-0000-000094590000}"/>
    <cellStyle name="Normal 7 2 3 2 2 4 3 3 2 2" xfId="31217" xr:uid="{00000000-0005-0000-0000-000095590000}"/>
    <cellStyle name="Normal 7 2 3 2 2 4 3 3 2 3" xfId="48563" xr:uid="{00000000-0005-0000-0000-000096590000}"/>
    <cellStyle name="Normal 7 2 3 2 2 4 3 3 3" xfId="22544" xr:uid="{00000000-0005-0000-0000-000097590000}"/>
    <cellStyle name="Normal 7 2 3 2 2 4 3 3 4" xfId="39890" xr:uid="{00000000-0005-0000-0000-000098590000}"/>
    <cellStyle name="Normal 7 2 3 2 2 4 3 4" xfId="10238" xr:uid="{00000000-0005-0000-0000-000099590000}"/>
    <cellStyle name="Normal 7 2 3 2 2 4 3 4 2" xfId="27591" xr:uid="{00000000-0005-0000-0000-00009A590000}"/>
    <cellStyle name="Normal 7 2 3 2 2 4 3 4 3" xfId="44937" xr:uid="{00000000-0005-0000-0000-00009B590000}"/>
    <cellStyle name="Normal 7 2 3 2 2 4 3 5" xfId="18918" xr:uid="{00000000-0005-0000-0000-00009C590000}"/>
    <cellStyle name="Normal 7 2 3 2 2 4 3 6" xfId="36264" xr:uid="{00000000-0005-0000-0000-00009D590000}"/>
    <cellStyle name="Normal 7 2 3 2 2 4 4" xfId="6612" xr:uid="{00000000-0005-0000-0000-00009E590000}"/>
    <cellStyle name="Normal 7 2 3 2 2 4 4 2" xfId="15285" xr:uid="{00000000-0005-0000-0000-00009F590000}"/>
    <cellStyle name="Normal 7 2 3 2 2 4 4 2 2" xfId="32638" xr:uid="{00000000-0005-0000-0000-0000A0590000}"/>
    <cellStyle name="Normal 7 2 3 2 2 4 4 2 3" xfId="49984" xr:uid="{00000000-0005-0000-0000-0000A1590000}"/>
    <cellStyle name="Normal 7 2 3 2 2 4 4 3" xfId="23965" xr:uid="{00000000-0005-0000-0000-0000A2590000}"/>
    <cellStyle name="Normal 7 2 3 2 2 4 4 4" xfId="41311" xr:uid="{00000000-0005-0000-0000-0000A3590000}"/>
    <cellStyle name="Normal 7 2 3 2 2 4 5" xfId="3378" xr:uid="{00000000-0005-0000-0000-0000A4590000}"/>
    <cellStyle name="Normal 7 2 3 2 2 4 5 2" xfId="12051" xr:uid="{00000000-0005-0000-0000-0000A5590000}"/>
    <cellStyle name="Normal 7 2 3 2 2 4 5 2 2" xfId="29404" xr:uid="{00000000-0005-0000-0000-0000A6590000}"/>
    <cellStyle name="Normal 7 2 3 2 2 4 5 2 3" xfId="46750" xr:uid="{00000000-0005-0000-0000-0000A7590000}"/>
    <cellStyle name="Normal 7 2 3 2 2 4 5 3" xfId="20731" xr:uid="{00000000-0005-0000-0000-0000A8590000}"/>
    <cellStyle name="Normal 7 2 3 2 2 4 5 4" xfId="38077" xr:uid="{00000000-0005-0000-0000-0000A9590000}"/>
    <cellStyle name="Normal 7 2 3 2 2 4 6" xfId="9503" xr:uid="{00000000-0005-0000-0000-0000AA590000}"/>
    <cellStyle name="Normal 7 2 3 2 2 4 6 2" xfId="26856" xr:uid="{00000000-0005-0000-0000-0000AB590000}"/>
    <cellStyle name="Normal 7 2 3 2 2 4 6 3" xfId="44202" xr:uid="{00000000-0005-0000-0000-0000AC590000}"/>
    <cellStyle name="Normal 7 2 3 2 2 4 7" xfId="18183" xr:uid="{00000000-0005-0000-0000-0000AD590000}"/>
    <cellStyle name="Normal 7 2 3 2 2 4 8" xfId="35529" xr:uid="{00000000-0005-0000-0000-0000AE590000}"/>
    <cellStyle name="Normal 7 2 3 2 2 5" xfId="487" xr:uid="{00000000-0005-0000-0000-0000AF590000}"/>
    <cellStyle name="Normal 7 2 3 2 2 5 2" xfId="2300" xr:uid="{00000000-0005-0000-0000-0000B0590000}"/>
    <cellStyle name="Normal 7 2 3 2 2 5 2 2" xfId="8082" xr:uid="{00000000-0005-0000-0000-0000B1590000}"/>
    <cellStyle name="Normal 7 2 3 2 2 5 2 2 2" xfId="16755" xr:uid="{00000000-0005-0000-0000-0000B2590000}"/>
    <cellStyle name="Normal 7 2 3 2 2 5 2 2 2 2" xfId="34108" xr:uid="{00000000-0005-0000-0000-0000B3590000}"/>
    <cellStyle name="Normal 7 2 3 2 2 5 2 2 2 3" xfId="51454" xr:uid="{00000000-0005-0000-0000-0000B4590000}"/>
    <cellStyle name="Normal 7 2 3 2 2 5 2 2 3" xfId="25435" xr:uid="{00000000-0005-0000-0000-0000B5590000}"/>
    <cellStyle name="Normal 7 2 3 2 2 5 2 2 4" xfId="42781" xr:uid="{00000000-0005-0000-0000-0000B6590000}"/>
    <cellStyle name="Normal 7 2 3 2 2 5 2 3" xfId="5583" xr:uid="{00000000-0005-0000-0000-0000B7590000}"/>
    <cellStyle name="Normal 7 2 3 2 2 5 2 3 2" xfId="14256" xr:uid="{00000000-0005-0000-0000-0000B8590000}"/>
    <cellStyle name="Normal 7 2 3 2 2 5 2 3 2 2" xfId="31609" xr:uid="{00000000-0005-0000-0000-0000B9590000}"/>
    <cellStyle name="Normal 7 2 3 2 2 5 2 3 2 3" xfId="48955" xr:uid="{00000000-0005-0000-0000-0000BA590000}"/>
    <cellStyle name="Normal 7 2 3 2 2 5 2 3 3" xfId="22936" xr:uid="{00000000-0005-0000-0000-0000BB590000}"/>
    <cellStyle name="Normal 7 2 3 2 2 5 2 3 4" xfId="40282" xr:uid="{00000000-0005-0000-0000-0000BC590000}"/>
    <cellStyle name="Normal 7 2 3 2 2 5 2 4" xfId="10973" xr:uid="{00000000-0005-0000-0000-0000BD590000}"/>
    <cellStyle name="Normal 7 2 3 2 2 5 2 4 2" xfId="28326" xr:uid="{00000000-0005-0000-0000-0000BE590000}"/>
    <cellStyle name="Normal 7 2 3 2 2 5 2 4 3" xfId="45672" xr:uid="{00000000-0005-0000-0000-0000BF590000}"/>
    <cellStyle name="Normal 7 2 3 2 2 5 2 5" xfId="19653" xr:uid="{00000000-0005-0000-0000-0000C0590000}"/>
    <cellStyle name="Normal 7 2 3 2 2 5 2 6" xfId="36999" xr:uid="{00000000-0005-0000-0000-0000C1590000}"/>
    <cellStyle name="Normal 7 2 3 2 2 5 3" xfId="6269" xr:uid="{00000000-0005-0000-0000-0000C2590000}"/>
    <cellStyle name="Normal 7 2 3 2 2 5 3 2" xfId="14942" xr:uid="{00000000-0005-0000-0000-0000C3590000}"/>
    <cellStyle name="Normal 7 2 3 2 2 5 3 2 2" xfId="32295" xr:uid="{00000000-0005-0000-0000-0000C4590000}"/>
    <cellStyle name="Normal 7 2 3 2 2 5 3 2 3" xfId="49641" xr:uid="{00000000-0005-0000-0000-0000C5590000}"/>
    <cellStyle name="Normal 7 2 3 2 2 5 3 3" xfId="23622" xr:uid="{00000000-0005-0000-0000-0000C6590000}"/>
    <cellStyle name="Normal 7 2 3 2 2 5 3 4" xfId="40968" xr:uid="{00000000-0005-0000-0000-0000C7590000}"/>
    <cellStyle name="Normal 7 2 3 2 2 5 4" xfId="4113" xr:uid="{00000000-0005-0000-0000-0000C8590000}"/>
    <cellStyle name="Normal 7 2 3 2 2 5 4 2" xfId="12786" xr:uid="{00000000-0005-0000-0000-0000C9590000}"/>
    <cellStyle name="Normal 7 2 3 2 2 5 4 2 2" xfId="30139" xr:uid="{00000000-0005-0000-0000-0000CA590000}"/>
    <cellStyle name="Normal 7 2 3 2 2 5 4 2 3" xfId="47485" xr:uid="{00000000-0005-0000-0000-0000CB590000}"/>
    <cellStyle name="Normal 7 2 3 2 2 5 4 3" xfId="21466" xr:uid="{00000000-0005-0000-0000-0000CC590000}"/>
    <cellStyle name="Normal 7 2 3 2 2 5 4 4" xfId="38812" xr:uid="{00000000-0005-0000-0000-0000CD590000}"/>
    <cellStyle name="Normal 7 2 3 2 2 5 5" xfId="9160" xr:uid="{00000000-0005-0000-0000-0000CE590000}"/>
    <cellStyle name="Normal 7 2 3 2 2 5 5 2" xfId="26513" xr:uid="{00000000-0005-0000-0000-0000CF590000}"/>
    <cellStyle name="Normal 7 2 3 2 2 5 5 3" xfId="43859" xr:uid="{00000000-0005-0000-0000-0000D0590000}"/>
    <cellStyle name="Normal 7 2 3 2 2 5 6" xfId="17840" xr:uid="{00000000-0005-0000-0000-0000D1590000}"/>
    <cellStyle name="Normal 7 2 3 2 2 5 7" xfId="35186" xr:uid="{00000000-0005-0000-0000-0000D2590000}"/>
    <cellStyle name="Normal 7 2 3 2 2 6" xfId="1908" xr:uid="{00000000-0005-0000-0000-0000D3590000}"/>
    <cellStyle name="Normal 7 2 3 2 2 6 2" xfId="7690" xr:uid="{00000000-0005-0000-0000-0000D4590000}"/>
    <cellStyle name="Normal 7 2 3 2 2 6 2 2" xfId="16363" xr:uid="{00000000-0005-0000-0000-0000D5590000}"/>
    <cellStyle name="Normal 7 2 3 2 2 6 2 2 2" xfId="33716" xr:uid="{00000000-0005-0000-0000-0000D6590000}"/>
    <cellStyle name="Normal 7 2 3 2 2 6 2 2 3" xfId="51062" xr:uid="{00000000-0005-0000-0000-0000D7590000}"/>
    <cellStyle name="Normal 7 2 3 2 2 6 2 3" xfId="25043" xr:uid="{00000000-0005-0000-0000-0000D8590000}"/>
    <cellStyle name="Normal 7 2 3 2 2 6 2 4" xfId="42389" xr:uid="{00000000-0005-0000-0000-0000D9590000}"/>
    <cellStyle name="Normal 7 2 3 2 2 6 3" xfId="3721" xr:uid="{00000000-0005-0000-0000-0000DA590000}"/>
    <cellStyle name="Normal 7 2 3 2 2 6 3 2" xfId="12394" xr:uid="{00000000-0005-0000-0000-0000DB590000}"/>
    <cellStyle name="Normal 7 2 3 2 2 6 3 2 2" xfId="29747" xr:uid="{00000000-0005-0000-0000-0000DC590000}"/>
    <cellStyle name="Normal 7 2 3 2 2 6 3 2 3" xfId="47093" xr:uid="{00000000-0005-0000-0000-0000DD590000}"/>
    <cellStyle name="Normal 7 2 3 2 2 6 3 3" xfId="21074" xr:uid="{00000000-0005-0000-0000-0000DE590000}"/>
    <cellStyle name="Normal 7 2 3 2 2 6 3 4" xfId="38420" xr:uid="{00000000-0005-0000-0000-0000DF590000}"/>
    <cellStyle name="Normal 7 2 3 2 2 6 4" xfId="10581" xr:uid="{00000000-0005-0000-0000-0000E0590000}"/>
    <cellStyle name="Normal 7 2 3 2 2 6 4 2" xfId="27934" xr:uid="{00000000-0005-0000-0000-0000E1590000}"/>
    <cellStyle name="Normal 7 2 3 2 2 6 4 3" xfId="45280" xr:uid="{00000000-0005-0000-0000-0000E2590000}"/>
    <cellStyle name="Normal 7 2 3 2 2 6 5" xfId="19261" xr:uid="{00000000-0005-0000-0000-0000E3590000}"/>
    <cellStyle name="Normal 7 2 3 2 2 6 6" xfId="36607" xr:uid="{00000000-0005-0000-0000-0000E4590000}"/>
    <cellStyle name="Normal 7 2 3 2 2 7" xfId="1222" xr:uid="{00000000-0005-0000-0000-0000E5590000}"/>
    <cellStyle name="Normal 7 2 3 2 2 7 2" xfId="7004" xr:uid="{00000000-0005-0000-0000-0000E6590000}"/>
    <cellStyle name="Normal 7 2 3 2 2 7 2 2" xfId="15677" xr:uid="{00000000-0005-0000-0000-0000E7590000}"/>
    <cellStyle name="Normal 7 2 3 2 2 7 2 2 2" xfId="33030" xr:uid="{00000000-0005-0000-0000-0000E8590000}"/>
    <cellStyle name="Normal 7 2 3 2 2 7 2 2 3" xfId="50376" xr:uid="{00000000-0005-0000-0000-0000E9590000}"/>
    <cellStyle name="Normal 7 2 3 2 2 7 2 3" xfId="24357" xr:uid="{00000000-0005-0000-0000-0000EA590000}"/>
    <cellStyle name="Normal 7 2 3 2 2 7 2 4" xfId="41703" xr:uid="{00000000-0005-0000-0000-0000EB590000}"/>
    <cellStyle name="Normal 7 2 3 2 2 7 3" xfId="4848" xr:uid="{00000000-0005-0000-0000-0000EC590000}"/>
    <cellStyle name="Normal 7 2 3 2 2 7 3 2" xfId="13521" xr:uid="{00000000-0005-0000-0000-0000ED590000}"/>
    <cellStyle name="Normal 7 2 3 2 2 7 3 2 2" xfId="30874" xr:uid="{00000000-0005-0000-0000-0000EE590000}"/>
    <cellStyle name="Normal 7 2 3 2 2 7 3 2 3" xfId="48220" xr:uid="{00000000-0005-0000-0000-0000EF590000}"/>
    <cellStyle name="Normal 7 2 3 2 2 7 3 3" xfId="22201" xr:uid="{00000000-0005-0000-0000-0000F0590000}"/>
    <cellStyle name="Normal 7 2 3 2 2 7 3 4" xfId="39547" xr:uid="{00000000-0005-0000-0000-0000F1590000}"/>
    <cellStyle name="Normal 7 2 3 2 2 7 4" xfId="9895" xr:uid="{00000000-0005-0000-0000-0000F2590000}"/>
    <cellStyle name="Normal 7 2 3 2 2 7 4 2" xfId="27248" xr:uid="{00000000-0005-0000-0000-0000F3590000}"/>
    <cellStyle name="Normal 7 2 3 2 2 7 4 3" xfId="44594" xr:uid="{00000000-0005-0000-0000-0000F4590000}"/>
    <cellStyle name="Normal 7 2 3 2 2 7 5" xfId="18575" xr:uid="{00000000-0005-0000-0000-0000F5590000}"/>
    <cellStyle name="Normal 7 2 3 2 2 7 6" xfId="35921" xr:uid="{00000000-0005-0000-0000-0000F6590000}"/>
    <cellStyle name="Normal 7 2 3 2 2 8" xfId="5877" xr:uid="{00000000-0005-0000-0000-0000F7590000}"/>
    <cellStyle name="Normal 7 2 3 2 2 8 2" xfId="14550" xr:uid="{00000000-0005-0000-0000-0000F8590000}"/>
    <cellStyle name="Normal 7 2 3 2 2 8 2 2" xfId="31903" xr:uid="{00000000-0005-0000-0000-0000F9590000}"/>
    <cellStyle name="Normal 7 2 3 2 2 8 2 3" xfId="49249" xr:uid="{00000000-0005-0000-0000-0000FA590000}"/>
    <cellStyle name="Normal 7 2 3 2 2 8 3" xfId="23230" xr:uid="{00000000-0005-0000-0000-0000FB590000}"/>
    <cellStyle name="Normal 7 2 3 2 2 8 4" xfId="40576" xr:uid="{00000000-0005-0000-0000-0000FC590000}"/>
    <cellStyle name="Normal 7 2 3 2 2 9" xfId="3035" xr:uid="{00000000-0005-0000-0000-0000FD590000}"/>
    <cellStyle name="Normal 7 2 3 2 2 9 2" xfId="11708" xr:uid="{00000000-0005-0000-0000-0000FE590000}"/>
    <cellStyle name="Normal 7 2 3 2 2 9 2 2" xfId="29061" xr:uid="{00000000-0005-0000-0000-0000FF590000}"/>
    <cellStyle name="Normal 7 2 3 2 2 9 2 3" xfId="46407" xr:uid="{00000000-0005-0000-0000-0000005A0000}"/>
    <cellStyle name="Normal 7 2 3 2 2 9 3" xfId="20388" xr:uid="{00000000-0005-0000-0000-0000015A0000}"/>
    <cellStyle name="Normal 7 2 3 2 2 9 4" xfId="37734" xr:uid="{00000000-0005-0000-0000-0000025A0000}"/>
    <cellStyle name="Normal 7 2 3 2 3" xfId="193" xr:uid="{00000000-0005-0000-0000-0000035A0000}"/>
    <cellStyle name="Normal 7 2 3 2 3 10" xfId="17546" xr:uid="{00000000-0005-0000-0000-0000045A0000}"/>
    <cellStyle name="Normal 7 2 3 2 3 11" xfId="34892" xr:uid="{00000000-0005-0000-0000-0000055A0000}"/>
    <cellStyle name="Normal 7 2 3 2 3 2" xfId="683" xr:uid="{00000000-0005-0000-0000-0000065A0000}"/>
    <cellStyle name="Normal 7 2 3 2 3 2 2" xfId="2496" xr:uid="{00000000-0005-0000-0000-0000075A0000}"/>
    <cellStyle name="Normal 7 2 3 2 3 2 2 2" xfId="8278" xr:uid="{00000000-0005-0000-0000-0000085A0000}"/>
    <cellStyle name="Normal 7 2 3 2 3 2 2 2 2" xfId="16951" xr:uid="{00000000-0005-0000-0000-0000095A0000}"/>
    <cellStyle name="Normal 7 2 3 2 3 2 2 2 2 2" xfId="34304" xr:uid="{00000000-0005-0000-0000-00000A5A0000}"/>
    <cellStyle name="Normal 7 2 3 2 3 2 2 2 2 3" xfId="51650" xr:uid="{00000000-0005-0000-0000-00000B5A0000}"/>
    <cellStyle name="Normal 7 2 3 2 3 2 2 2 3" xfId="25631" xr:uid="{00000000-0005-0000-0000-00000C5A0000}"/>
    <cellStyle name="Normal 7 2 3 2 3 2 2 2 4" xfId="42977" xr:uid="{00000000-0005-0000-0000-00000D5A0000}"/>
    <cellStyle name="Normal 7 2 3 2 3 2 2 3" xfId="4309" xr:uid="{00000000-0005-0000-0000-00000E5A0000}"/>
    <cellStyle name="Normal 7 2 3 2 3 2 2 3 2" xfId="12982" xr:uid="{00000000-0005-0000-0000-00000F5A0000}"/>
    <cellStyle name="Normal 7 2 3 2 3 2 2 3 2 2" xfId="30335" xr:uid="{00000000-0005-0000-0000-0000105A0000}"/>
    <cellStyle name="Normal 7 2 3 2 3 2 2 3 2 3" xfId="47681" xr:uid="{00000000-0005-0000-0000-0000115A0000}"/>
    <cellStyle name="Normal 7 2 3 2 3 2 2 3 3" xfId="21662" xr:uid="{00000000-0005-0000-0000-0000125A0000}"/>
    <cellStyle name="Normal 7 2 3 2 3 2 2 3 4" xfId="39008" xr:uid="{00000000-0005-0000-0000-0000135A0000}"/>
    <cellStyle name="Normal 7 2 3 2 3 2 2 4" xfId="11169" xr:uid="{00000000-0005-0000-0000-0000145A0000}"/>
    <cellStyle name="Normal 7 2 3 2 3 2 2 4 2" xfId="28522" xr:uid="{00000000-0005-0000-0000-0000155A0000}"/>
    <cellStyle name="Normal 7 2 3 2 3 2 2 4 3" xfId="45868" xr:uid="{00000000-0005-0000-0000-0000165A0000}"/>
    <cellStyle name="Normal 7 2 3 2 3 2 2 5" xfId="19849" xr:uid="{00000000-0005-0000-0000-0000175A0000}"/>
    <cellStyle name="Normal 7 2 3 2 3 2 2 6" xfId="37195" xr:uid="{00000000-0005-0000-0000-0000185A0000}"/>
    <cellStyle name="Normal 7 2 3 2 3 2 3" xfId="1418" xr:uid="{00000000-0005-0000-0000-0000195A0000}"/>
    <cellStyle name="Normal 7 2 3 2 3 2 3 2" xfId="7200" xr:uid="{00000000-0005-0000-0000-00001A5A0000}"/>
    <cellStyle name="Normal 7 2 3 2 3 2 3 2 2" xfId="15873" xr:uid="{00000000-0005-0000-0000-00001B5A0000}"/>
    <cellStyle name="Normal 7 2 3 2 3 2 3 2 2 2" xfId="33226" xr:uid="{00000000-0005-0000-0000-00001C5A0000}"/>
    <cellStyle name="Normal 7 2 3 2 3 2 3 2 2 3" xfId="50572" xr:uid="{00000000-0005-0000-0000-00001D5A0000}"/>
    <cellStyle name="Normal 7 2 3 2 3 2 3 2 3" xfId="24553" xr:uid="{00000000-0005-0000-0000-00001E5A0000}"/>
    <cellStyle name="Normal 7 2 3 2 3 2 3 2 4" xfId="41899" xr:uid="{00000000-0005-0000-0000-00001F5A0000}"/>
    <cellStyle name="Normal 7 2 3 2 3 2 3 3" xfId="5044" xr:uid="{00000000-0005-0000-0000-0000205A0000}"/>
    <cellStyle name="Normal 7 2 3 2 3 2 3 3 2" xfId="13717" xr:uid="{00000000-0005-0000-0000-0000215A0000}"/>
    <cellStyle name="Normal 7 2 3 2 3 2 3 3 2 2" xfId="31070" xr:uid="{00000000-0005-0000-0000-0000225A0000}"/>
    <cellStyle name="Normal 7 2 3 2 3 2 3 3 2 3" xfId="48416" xr:uid="{00000000-0005-0000-0000-0000235A0000}"/>
    <cellStyle name="Normal 7 2 3 2 3 2 3 3 3" xfId="22397" xr:uid="{00000000-0005-0000-0000-0000245A0000}"/>
    <cellStyle name="Normal 7 2 3 2 3 2 3 3 4" xfId="39743" xr:uid="{00000000-0005-0000-0000-0000255A0000}"/>
    <cellStyle name="Normal 7 2 3 2 3 2 3 4" xfId="10091" xr:uid="{00000000-0005-0000-0000-0000265A0000}"/>
    <cellStyle name="Normal 7 2 3 2 3 2 3 4 2" xfId="27444" xr:uid="{00000000-0005-0000-0000-0000275A0000}"/>
    <cellStyle name="Normal 7 2 3 2 3 2 3 4 3" xfId="44790" xr:uid="{00000000-0005-0000-0000-0000285A0000}"/>
    <cellStyle name="Normal 7 2 3 2 3 2 3 5" xfId="18771" xr:uid="{00000000-0005-0000-0000-0000295A0000}"/>
    <cellStyle name="Normal 7 2 3 2 3 2 3 6" xfId="36117" xr:uid="{00000000-0005-0000-0000-00002A5A0000}"/>
    <cellStyle name="Normal 7 2 3 2 3 2 4" xfId="6465" xr:uid="{00000000-0005-0000-0000-00002B5A0000}"/>
    <cellStyle name="Normal 7 2 3 2 3 2 4 2" xfId="15138" xr:uid="{00000000-0005-0000-0000-00002C5A0000}"/>
    <cellStyle name="Normal 7 2 3 2 3 2 4 2 2" xfId="32491" xr:uid="{00000000-0005-0000-0000-00002D5A0000}"/>
    <cellStyle name="Normal 7 2 3 2 3 2 4 2 3" xfId="49837" xr:uid="{00000000-0005-0000-0000-00002E5A0000}"/>
    <cellStyle name="Normal 7 2 3 2 3 2 4 3" xfId="23818" xr:uid="{00000000-0005-0000-0000-00002F5A0000}"/>
    <cellStyle name="Normal 7 2 3 2 3 2 4 4" xfId="41164" xr:uid="{00000000-0005-0000-0000-0000305A0000}"/>
    <cellStyle name="Normal 7 2 3 2 3 2 5" xfId="3231" xr:uid="{00000000-0005-0000-0000-0000315A0000}"/>
    <cellStyle name="Normal 7 2 3 2 3 2 5 2" xfId="11904" xr:uid="{00000000-0005-0000-0000-0000325A0000}"/>
    <cellStyle name="Normal 7 2 3 2 3 2 5 2 2" xfId="29257" xr:uid="{00000000-0005-0000-0000-0000335A0000}"/>
    <cellStyle name="Normal 7 2 3 2 3 2 5 2 3" xfId="46603" xr:uid="{00000000-0005-0000-0000-0000345A0000}"/>
    <cellStyle name="Normal 7 2 3 2 3 2 5 3" xfId="20584" xr:uid="{00000000-0005-0000-0000-0000355A0000}"/>
    <cellStyle name="Normal 7 2 3 2 3 2 5 4" xfId="37930" xr:uid="{00000000-0005-0000-0000-0000365A0000}"/>
    <cellStyle name="Normal 7 2 3 2 3 2 6" xfId="9356" xr:uid="{00000000-0005-0000-0000-0000375A0000}"/>
    <cellStyle name="Normal 7 2 3 2 3 2 6 2" xfId="26709" xr:uid="{00000000-0005-0000-0000-0000385A0000}"/>
    <cellStyle name="Normal 7 2 3 2 3 2 6 3" xfId="44055" xr:uid="{00000000-0005-0000-0000-0000395A0000}"/>
    <cellStyle name="Normal 7 2 3 2 3 2 7" xfId="18036" xr:uid="{00000000-0005-0000-0000-00003A5A0000}"/>
    <cellStyle name="Normal 7 2 3 2 3 2 8" xfId="35382" xr:uid="{00000000-0005-0000-0000-00003B5A0000}"/>
    <cellStyle name="Normal 7 2 3 2 3 3" xfId="928" xr:uid="{00000000-0005-0000-0000-00003C5A0000}"/>
    <cellStyle name="Normal 7 2 3 2 3 3 2" xfId="2741" xr:uid="{00000000-0005-0000-0000-00003D5A0000}"/>
    <cellStyle name="Normal 7 2 3 2 3 3 2 2" xfId="8523" xr:uid="{00000000-0005-0000-0000-00003E5A0000}"/>
    <cellStyle name="Normal 7 2 3 2 3 3 2 2 2" xfId="17196" xr:uid="{00000000-0005-0000-0000-00003F5A0000}"/>
    <cellStyle name="Normal 7 2 3 2 3 3 2 2 2 2" xfId="34549" xr:uid="{00000000-0005-0000-0000-0000405A0000}"/>
    <cellStyle name="Normal 7 2 3 2 3 3 2 2 2 3" xfId="51895" xr:uid="{00000000-0005-0000-0000-0000415A0000}"/>
    <cellStyle name="Normal 7 2 3 2 3 3 2 2 3" xfId="25876" xr:uid="{00000000-0005-0000-0000-0000425A0000}"/>
    <cellStyle name="Normal 7 2 3 2 3 3 2 2 4" xfId="43222" xr:uid="{00000000-0005-0000-0000-0000435A0000}"/>
    <cellStyle name="Normal 7 2 3 2 3 3 2 3" xfId="4554" xr:uid="{00000000-0005-0000-0000-0000445A0000}"/>
    <cellStyle name="Normal 7 2 3 2 3 3 2 3 2" xfId="13227" xr:uid="{00000000-0005-0000-0000-0000455A0000}"/>
    <cellStyle name="Normal 7 2 3 2 3 3 2 3 2 2" xfId="30580" xr:uid="{00000000-0005-0000-0000-0000465A0000}"/>
    <cellStyle name="Normal 7 2 3 2 3 3 2 3 2 3" xfId="47926" xr:uid="{00000000-0005-0000-0000-0000475A0000}"/>
    <cellStyle name="Normal 7 2 3 2 3 3 2 3 3" xfId="21907" xr:uid="{00000000-0005-0000-0000-0000485A0000}"/>
    <cellStyle name="Normal 7 2 3 2 3 3 2 3 4" xfId="39253" xr:uid="{00000000-0005-0000-0000-0000495A0000}"/>
    <cellStyle name="Normal 7 2 3 2 3 3 2 4" xfId="11414" xr:uid="{00000000-0005-0000-0000-00004A5A0000}"/>
    <cellStyle name="Normal 7 2 3 2 3 3 2 4 2" xfId="28767" xr:uid="{00000000-0005-0000-0000-00004B5A0000}"/>
    <cellStyle name="Normal 7 2 3 2 3 3 2 4 3" xfId="46113" xr:uid="{00000000-0005-0000-0000-00004C5A0000}"/>
    <cellStyle name="Normal 7 2 3 2 3 3 2 5" xfId="20094" xr:uid="{00000000-0005-0000-0000-00004D5A0000}"/>
    <cellStyle name="Normal 7 2 3 2 3 3 2 6" xfId="37440" xr:uid="{00000000-0005-0000-0000-00004E5A0000}"/>
    <cellStyle name="Normal 7 2 3 2 3 3 3" xfId="1663" xr:uid="{00000000-0005-0000-0000-00004F5A0000}"/>
    <cellStyle name="Normal 7 2 3 2 3 3 3 2" xfId="7445" xr:uid="{00000000-0005-0000-0000-0000505A0000}"/>
    <cellStyle name="Normal 7 2 3 2 3 3 3 2 2" xfId="16118" xr:uid="{00000000-0005-0000-0000-0000515A0000}"/>
    <cellStyle name="Normal 7 2 3 2 3 3 3 2 2 2" xfId="33471" xr:uid="{00000000-0005-0000-0000-0000525A0000}"/>
    <cellStyle name="Normal 7 2 3 2 3 3 3 2 2 3" xfId="50817" xr:uid="{00000000-0005-0000-0000-0000535A0000}"/>
    <cellStyle name="Normal 7 2 3 2 3 3 3 2 3" xfId="24798" xr:uid="{00000000-0005-0000-0000-0000545A0000}"/>
    <cellStyle name="Normal 7 2 3 2 3 3 3 2 4" xfId="42144" xr:uid="{00000000-0005-0000-0000-0000555A0000}"/>
    <cellStyle name="Normal 7 2 3 2 3 3 3 3" xfId="5289" xr:uid="{00000000-0005-0000-0000-0000565A0000}"/>
    <cellStyle name="Normal 7 2 3 2 3 3 3 3 2" xfId="13962" xr:uid="{00000000-0005-0000-0000-0000575A0000}"/>
    <cellStyle name="Normal 7 2 3 2 3 3 3 3 2 2" xfId="31315" xr:uid="{00000000-0005-0000-0000-0000585A0000}"/>
    <cellStyle name="Normal 7 2 3 2 3 3 3 3 2 3" xfId="48661" xr:uid="{00000000-0005-0000-0000-0000595A0000}"/>
    <cellStyle name="Normal 7 2 3 2 3 3 3 3 3" xfId="22642" xr:uid="{00000000-0005-0000-0000-00005A5A0000}"/>
    <cellStyle name="Normal 7 2 3 2 3 3 3 3 4" xfId="39988" xr:uid="{00000000-0005-0000-0000-00005B5A0000}"/>
    <cellStyle name="Normal 7 2 3 2 3 3 3 4" xfId="10336" xr:uid="{00000000-0005-0000-0000-00005C5A0000}"/>
    <cellStyle name="Normal 7 2 3 2 3 3 3 4 2" xfId="27689" xr:uid="{00000000-0005-0000-0000-00005D5A0000}"/>
    <cellStyle name="Normal 7 2 3 2 3 3 3 4 3" xfId="45035" xr:uid="{00000000-0005-0000-0000-00005E5A0000}"/>
    <cellStyle name="Normal 7 2 3 2 3 3 3 5" xfId="19016" xr:uid="{00000000-0005-0000-0000-00005F5A0000}"/>
    <cellStyle name="Normal 7 2 3 2 3 3 3 6" xfId="36362" xr:uid="{00000000-0005-0000-0000-0000605A0000}"/>
    <cellStyle name="Normal 7 2 3 2 3 3 4" xfId="6710" xr:uid="{00000000-0005-0000-0000-0000615A0000}"/>
    <cellStyle name="Normal 7 2 3 2 3 3 4 2" xfId="15383" xr:uid="{00000000-0005-0000-0000-0000625A0000}"/>
    <cellStyle name="Normal 7 2 3 2 3 3 4 2 2" xfId="32736" xr:uid="{00000000-0005-0000-0000-0000635A0000}"/>
    <cellStyle name="Normal 7 2 3 2 3 3 4 2 3" xfId="50082" xr:uid="{00000000-0005-0000-0000-0000645A0000}"/>
    <cellStyle name="Normal 7 2 3 2 3 3 4 3" xfId="24063" xr:uid="{00000000-0005-0000-0000-0000655A0000}"/>
    <cellStyle name="Normal 7 2 3 2 3 3 4 4" xfId="41409" xr:uid="{00000000-0005-0000-0000-0000665A0000}"/>
    <cellStyle name="Normal 7 2 3 2 3 3 5" xfId="3476" xr:uid="{00000000-0005-0000-0000-0000675A0000}"/>
    <cellStyle name="Normal 7 2 3 2 3 3 5 2" xfId="12149" xr:uid="{00000000-0005-0000-0000-0000685A0000}"/>
    <cellStyle name="Normal 7 2 3 2 3 3 5 2 2" xfId="29502" xr:uid="{00000000-0005-0000-0000-0000695A0000}"/>
    <cellStyle name="Normal 7 2 3 2 3 3 5 2 3" xfId="46848" xr:uid="{00000000-0005-0000-0000-00006A5A0000}"/>
    <cellStyle name="Normal 7 2 3 2 3 3 5 3" xfId="20829" xr:uid="{00000000-0005-0000-0000-00006B5A0000}"/>
    <cellStyle name="Normal 7 2 3 2 3 3 5 4" xfId="38175" xr:uid="{00000000-0005-0000-0000-00006C5A0000}"/>
    <cellStyle name="Normal 7 2 3 2 3 3 6" xfId="9601" xr:uid="{00000000-0005-0000-0000-00006D5A0000}"/>
    <cellStyle name="Normal 7 2 3 2 3 3 6 2" xfId="26954" xr:uid="{00000000-0005-0000-0000-00006E5A0000}"/>
    <cellStyle name="Normal 7 2 3 2 3 3 6 3" xfId="44300" xr:uid="{00000000-0005-0000-0000-00006F5A0000}"/>
    <cellStyle name="Normal 7 2 3 2 3 3 7" xfId="18281" xr:uid="{00000000-0005-0000-0000-0000705A0000}"/>
    <cellStyle name="Normal 7 2 3 2 3 3 8" xfId="35627" xr:uid="{00000000-0005-0000-0000-0000715A0000}"/>
    <cellStyle name="Normal 7 2 3 2 3 4" xfId="438" xr:uid="{00000000-0005-0000-0000-0000725A0000}"/>
    <cellStyle name="Normal 7 2 3 2 3 4 2" xfId="2251" xr:uid="{00000000-0005-0000-0000-0000735A0000}"/>
    <cellStyle name="Normal 7 2 3 2 3 4 2 2" xfId="8033" xr:uid="{00000000-0005-0000-0000-0000745A0000}"/>
    <cellStyle name="Normal 7 2 3 2 3 4 2 2 2" xfId="16706" xr:uid="{00000000-0005-0000-0000-0000755A0000}"/>
    <cellStyle name="Normal 7 2 3 2 3 4 2 2 2 2" xfId="34059" xr:uid="{00000000-0005-0000-0000-0000765A0000}"/>
    <cellStyle name="Normal 7 2 3 2 3 4 2 2 2 3" xfId="51405" xr:uid="{00000000-0005-0000-0000-0000775A0000}"/>
    <cellStyle name="Normal 7 2 3 2 3 4 2 2 3" xfId="25386" xr:uid="{00000000-0005-0000-0000-0000785A0000}"/>
    <cellStyle name="Normal 7 2 3 2 3 4 2 2 4" xfId="42732" xr:uid="{00000000-0005-0000-0000-0000795A0000}"/>
    <cellStyle name="Normal 7 2 3 2 3 4 2 3" xfId="5534" xr:uid="{00000000-0005-0000-0000-00007A5A0000}"/>
    <cellStyle name="Normal 7 2 3 2 3 4 2 3 2" xfId="14207" xr:uid="{00000000-0005-0000-0000-00007B5A0000}"/>
    <cellStyle name="Normal 7 2 3 2 3 4 2 3 2 2" xfId="31560" xr:uid="{00000000-0005-0000-0000-00007C5A0000}"/>
    <cellStyle name="Normal 7 2 3 2 3 4 2 3 2 3" xfId="48906" xr:uid="{00000000-0005-0000-0000-00007D5A0000}"/>
    <cellStyle name="Normal 7 2 3 2 3 4 2 3 3" xfId="22887" xr:uid="{00000000-0005-0000-0000-00007E5A0000}"/>
    <cellStyle name="Normal 7 2 3 2 3 4 2 3 4" xfId="40233" xr:uid="{00000000-0005-0000-0000-00007F5A0000}"/>
    <cellStyle name="Normal 7 2 3 2 3 4 2 4" xfId="10924" xr:uid="{00000000-0005-0000-0000-0000805A0000}"/>
    <cellStyle name="Normal 7 2 3 2 3 4 2 4 2" xfId="28277" xr:uid="{00000000-0005-0000-0000-0000815A0000}"/>
    <cellStyle name="Normal 7 2 3 2 3 4 2 4 3" xfId="45623" xr:uid="{00000000-0005-0000-0000-0000825A0000}"/>
    <cellStyle name="Normal 7 2 3 2 3 4 2 5" xfId="19604" xr:uid="{00000000-0005-0000-0000-0000835A0000}"/>
    <cellStyle name="Normal 7 2 3 2 3 4 2 6" xfId="36950" xr:uid="{00000000-0005-0000-0000-0000845A0000}"/>
    <cellStyle name="Normal 7 2 3 2 3 4 3" xfId="6220" xr:uid="{00000000-0005-0000-0000-0000855A0000}"/>
    <cellStyle name="Normal 7 2 3 2 3 4 3 2" xfId="14893" xr:uid="{00000000-0005-0000-0000-0000865A0000}"/>
    <cellStyle name="Normal 7 2 3 2 3 4 3 2 2" xfId="32246" xr:uid="{00000000-0005-0000-0000-0000875A0000}"/>
    <cellStyle name="Normal 7 2 3 2 3 4 3 2 3" xfId="49592" xr:uid="{00000000-0005-0000-0000-0000885A0000}"/>
    <cellStyle name="Normal 7 2 3 2 3 4 3 3" xfId="23573" xr:uid="{00000000-0005-0000-0000-0000895A0000}"/>
    <cellStyle name="Normal 7 2 3 2 3 4 3 4" xfId="40919" xr:uid="{00000000-0005-0000-0000-00008A5A0000}"/>
    <cellStyle name="Normal 7 2 3 2 3 4 4" xfId="4064" xr:uid="{00000000-0005-0000-0000-00008B5A0000}"/>
    <cellStyle name="Normal 7 2 3 2 3 4 4 2" xfId="12737" xr:uid="{00000000-0005-0000-0000-00008C5A0000}"/>
    <cellStyle name="Normal 7 2 3 2 3 4 4 2 2" xfId="30090" xr:uid="{00000000-0005-0000-0000-00008D5A0000}"/>
    <cellStyle name="Normal 7 2 3 2 3 4 4 2 3" xfId="47436" xr:uid="{00000000-0005-0000-0000-00008E5A0000}"/>
    <cellStyle name="Normal 7 2 3 2 3 4 4 3" xfId="21417" xr:uid="{00000000-0005-0000-0000-00008F5A0000}"/>
    <cellStyle name="Normal 7 2 3 2 3 4 4 4" xfId="38763" xr:uid="{00000000-0005-0000-0000-0000905A0000}"/>
    <cellStyle name="Normal 7 2 3 2 3 4 5" xfId="9111" xr:uid="{00000000-0005-0000-0000-0000915A0000}"/>
    <cellStyle name="Normal 7 2 3 2 3 4 5 2" xfId="26464" xr:uid="{00000000-0005-0000-0000-0000925A0000}"/>
    <cellStyle name="Normal 7 2 3 2 3 4 5 3" xfId="43810" xr:uid="{00000000-0005-0000-0000-0000935A0000}"/>
    <cellStyle name="Normal 7 2 3 2 3 4 6" xfId="17791" xr:uid="{00000000-0005-0000-0000-0000945A0000}"/>
    <cellStyle name="Normal 7 2 3 2 3 4 7" xfId="35137" xr:uid="{00000000-0005-0000-0000-0000955A0000}"/>
    <cellStyle name="Normal 7 2 3 2 3 5" xfId="2006" xr:uid="{00000000-0005-0000-0000-0000965A0000}"/>
    <cellStyle name="Normal 7 2 3 2 3 5 2" xfId="7788" xr:uid="{00000000-0005-0000-0000-0000975A0000}"/>
    <cellStyle name="Normal 7 2 3 2 3 5 2 2" xfId="16461" xr:uid="{00000000-0005-0000-0000-0000985A0000}"/>
    <cellStyle name="Normal 7 2 3 2 3 5 2 2 2" xfId="33814" xr:uid="{00000000-0005-0000-0000-0000995A0000}"/>
    <cellStyle name="Normal 7 2 3 2 3 5 2 2 3" xfId="51160" xr:uid="{00000000-0005-0000-0000-00009A5A0000}"/>
    <cellStyle name="Normal 7 2 3 2 3 5 2 3" xfId="25141" xr:uid="{00000000-0005-0000-0000-00009B5A0000}"/>
    <cellStyle name="Normal 7 2 3 2 3 5 2 4" xfId="42487" xr:uid="{00000000-0005-0000-0000-00009C5A0000}"/>
    <cellStyle name="Normal 7 2 3 2 3 5 3" xfId="3819" xr:uid="{00000000-0005-0000-0000-00009D5A0000}"/>
    <cellStyle name="Normal 7 2 3 2 3 5 3 2" xfId="12492" xr:uid="{00000000-0005-0000-0000-00009E5A0000}"/>
    <cellStyle name="Normal 7 2 3 2 3 5 3 2 2" xfId="29845" xr:uid="{00000000-0005-0000-0000-00009F5A0000}"/>
    <cellStyle name="Normal 7 2 3 2 3 5 3 2 3" xfId="47191" xr:uid="{00000000-0005-0000-0000-0000A05A0000}"/>
    <cellStyle name="Normal 7 2 3 2 3 5 3 3" xfId="21172" xr:uid="{00000000-0005-0000-0000-0000A15A0000}"/>
    <cellStyle name="Normal 7 2 3 2 3 5 3 4" xfId="38518" xr:uid="{00000000-0005-0000-0000-0000A25A0000}"/>
    <cellStyle name="Normal 7 2 3 2 3 5 4" xfId="10679" xr:uid="{00000000-0005-0000-0000-0000A35A0000}"/>
    <cellStyle name="Normal 7 2 3 2 3 5 4 2" xfId="28032" xr:uid="{00000000-0005-0000-0000-0000A45A0000}"/>
    <cellStyle name="Normal 7 2 3 2 3 5 4 3" xfId="45378" xr:uid="{00000000-0005-0000-0000-0000A55A0000}"/>
    <cellStyle name="Normal 7 2 3 2 3 5 5" xfId="19359" xr:uid="{00000000-0005-0000-0000-0000A65A0000}"/>
    <cellStyle name="Normal 7 2 3 2 3 5 6" xfId="36705" xr:uid="{00000000-0005-0000-0000-0000A75A0000}"/>
    <cellStyle name="Normal 7 2 3 2 3 6" xfId="1173" xr:uid="{00000000-0005-0000-0000-0000A85A0000}"/>
    <cellStyle name="Normal 7 2 3 2 3 6 2" xfId="6955" xr:uid="{00000000-0005-0000-0000-0000A95A0000}"/>
    <cellStyle name="Normal 7 2 3 2 3 6 2 2" xfId="15628" xr:uid="{00000000-0005-0000-0000-0000AA5A0000}"/>
    <cellStyle name="Normal 7 2 3 2 3 6 2 2 2" xfId="32981" xr:uid="{00000000-0005-0000-0000-0000AB5A0000}"/>
    <cellStyle name="Normal 7 2 3 2 3 6 2 2 3" xfId="50327" xr:uid="{00000000-0005-0000-0000-0000AC5A0000}"/>
    <cellStyle name="Normal 7 2 3 2 3 6 2 3" xfId="24308" xr:uid="{00000000-0005-0000-0000-0000AD5A0000}"/>
    <cellStyle name="Normal 7 2 3 2 3 6 2 4" xfId="41654" xr:uid="{00000000-0005-0000-0000-0000AE5A0000}"/>
    <cellStyle name="Normal 7 2 3 2 3 6 3" xfId="4799" xr:uid="{00000000-0005-0000-0000-0000AF5A0000}"/>
    <cellStyle name="Normal 7 2 3 2 3 6 3 2" xfId="13472" xr:uid="{00000000-0005-0000-0000-0000B05A0000}"/>
    <cellStyle name="Normal 7 2 3 2 3 6 3 2 2" xfId="30825" xr:uid="{00000000-0005-0000-0000-0000B15A0000}"/>
    <cellStyle name="Normal 7 2 3 2 3 6 3 2 3" xfId="48171" xr:uid="{00000000-0005-0000-0000-0000B25A0000}"/>
    <cellStyle name="Normal 7 2 3 2 3 6 3 3" xfId="22152" xr:uid="{00000000-0005-0000-0000-0000B35A0000}"/>
    <cellStyle name="Normal 7 2 3 2 3 6 3 4" xfId="39498" xr:uid="{00000000-0005-0000-0000-0000B45A0000}"/>
    <cellStyle name="Normal 7 2 3 2 3 6 4" xfId="9846" xr:uid="{00000000-0005-0000-0000-0000B55A0000}"/>
    <cellStyle name="Normal 7 2 3 2 3 6 4 2" xfId="27199" xr:uid="{00000000-0005-0000-0000-0000B65A0000}"/>
    <cellStyle name="Normal 7 2 3 2 3 6 4 3" xfId="44545" xr:uid="{00000000-0005-0000-0000-0000B75A0000}"/>
    <cellStyle name="Normal 7 2 3 2 3 6 5" xfId="18526" xr:uid="{00000000-0005-0000-0000-0000B85A0000}"/>
    <cellStyle name="Normal 7 2 3 2 3 6 6" xfId="35872" xr:uid="{00000000-0005-0000-0000-0000B95A0000}"/>
    <cellStyle name="Normal 7 2 3 2 3 7" xfId="5975" xr:uid="{00000000-0005-0000-0000-0000BA5A0000}"/>
    <cellStyle name="Normal 7 2 3 2 3 7 2" xfId="14648" xr:uid="{00000000-0005-0000-0000-0000BB5A0000}"/>
    <cellStyle name="Normal 7 2 3 2 3 7 2 2" xfId="32001" xr:uid="{00000000-0005-0000-0000-0000BC5A0000}"/>
    <cellStyle name="Normal 7 2 3 2 3 7 2 3" xfId="49347" xr:uid="{00000000-0005-0000-0000-0000BD5A0000}"/>
    <cellStyle name="Normal 7 2 3 2 3 7 3" xfId="23328" xr:uid="{00000000-0005-0000-0000-0000BE5A0000}"/>
    <cellStyle name="Normal 7 2 3 2 3 7 4" xfId="40674" xr:uid="{00000000-0005-0000-0000-0000BF5A0000}"/>
    <cellStyle name="Normal 7 2 3 2 3 8" xfId="2986" xr:uid="{00000000-0005-0000-0000-0000C05A0000}"/>
    <cellStyle name="Normal 7 2 3 2 3 8 2" xfId="11659" xr:uid="{00000000-0005-0000-0000-0000C15A0000}"/>
    <cellStyle name="Normal 7 2 3 2 3 8 2 2" xfId="29012" xr:uid="{00000000-0005-0000-0000-0000C25A0000}"/>
    <cellStyle name="Normal 7 2 3 2 3 8 2 3" xfId="46358" xr:uid="{00000000-0005-0000-0000-0000C35A0000}"/>
    <cellStyle name="Normal 7 2 3 2 3 8 3" xfId="20339" xr:uid="{00000000-0005-0000-0000-0000C45A0000}"/>
    <cellStyle name="Normal 7 2 3 2 3 8 4" xfId="37685" xr:uid="{00000000-0005-0000-0000-0000C55A0000}"/>
    <cellStyle name="Normal 7 2 3 2 3 9" xfId="8866" xr:uid="{00000000-0005-0000-0000-0000C65A0000}"/>
    <cellStyle name="Normal 7 2 3 2 3 9 2" xfId="26219" xr:uid="{00000000-0005-0000-0000-0000C75A0000}"/>
    <cellStyle name="Normal 7 2 3 2 3 9 3" xfId="43565" xr:uid="{00000000-0005-0000-0000-0000C85A0000}"/>
    <cellStyle name="Normal 7 2 3 2 4" xfId="291" xr:uid="{00000000-0005-0000-0000-0000C95A0000}"/>
    <cellStyle name="Normal 7 2 3 2 4 10" xfId="34990" xr:uid="{00000000-0005-0000-0000-0000CA5A0000}"/>
    <cellStyle name="Normal 7 2 3 2 4 2" xfId="1026" xr:uid="{00000000-0005-0000-0000-0000CB5A0000}"/>
    <cellStyle name="Normal 7 2 3 2 4 2 2" xfId="2839" xr:uid="{00000000-0005-0000-0000-0000CC5A0000}"/>
    <cellStyle name="Normal 7 2 3 2 4 2 2 2" xfId="8621" xr:uid="{00000000-0005-0000-0000-0000CD5A0000}"/>
    <cellStyle name="Normal 7 2 3 2 4 2 2 2 2" xfId="17294" xr:uid="{00000000-0005-0000-0000-0000CE5A0000}"/>
    <cellStyle name="Normal 7 2 3 2 4 2 2 2 2 2" xfId="34647" xr:uid="{00000000-0005-0000-0000-0000CF5A0000}"/>
    <cellStyle name="Normal 7 2 3 2 4 2 2 2 2 3" xfId="51993" xr:uid="{00000000-0005-0000-0000-0000D05A0000}"/>
    <cellStyle name="Normal 7 2 3 2 4 2 2 2 3" xfId="25974" xr:uid="{00000000-0005-0000-0000-0000D15A0000}"/>
    <cellStyle name="Normal 7 2 3 2 4 2 2 2 4" xfId="43320" xr:uid="{00000000-0005-0000-0000-0000D25A0000}"/>
    <cellStyle name="Normal 7 2 3 2 4 2 2 3" xfId="4652" xr:uid="{00000000-0005-0000-0000-0000D35A0000}"/>
    <cellStyle name="Normal 7 2 3 2 4 2 2 3 2" xfId="13325" xr:uid="{00000000-0005-0000-0000-0000D45A0000}"/>
    <cellStyle name="Normal 7 2 3 2 4 2 2 3 2 2" xfId="30678" xr:uid="{00000000-0005-0000-0000-0000D55A0000}"/>
    <cellStyle name="Normal 7 2 3 2 4 2 2 3 2 3" xfId="48024" xr:uid="{00000000-0005-0000-0000-0000D65A0000}"/>
    <cellStyle name="Normal 7 2 3 2 4 2 2 3 3" xfId="22005" xr:uid="{00000000-0005-0000-0000-0000D75A0000}"/>
    <cellStyle name="Normal 7 2 3 2 4 2 2 3 4" xfId="39351" xr:uid="{00000000-0005-0000-0000-0000D85A0000}"/>
    <cellStyle name="Normal 7 2 3 2 4 2 2 4" xfId="11512" xr:uid="{00000000-0005-0000-0000-0000D95A0000}"/>
    <cellStyle name="Normal 7 2 3 2 4 2 2 4 2" xfId="28865" xr:uid="{00000000-0005-0000-0000-0000DA5A0000}"/>
    <cellStyle name="Normal 7 2 3 2 4 2 2 4 3" xfId="46211" xr:uid="{00000000-0005-0000-0000-0000DB5A0000}"/>
    <cellStyle name="Normal 7 2 3 2 4 2 2 5" xfId="20192" xr:uid="{00000000-0005-0000-0000-0000DC5A0000}"/>
    <cellStyle name="Normal 7 2 3 2 4 2 2 6" xfId="37538" xr:uid="{00000000-0005-0000-0000-0000DD5A0000}"/>
    <cellStyle name="Normal 7 2 3 2 4 2 3" xfId="1761" xr:uid="{00000000-0005-0000-0000-0000DE5A0000}"/>
    <cellStyle name="Normal 7 2 3 2 4 2 3 2" xfId="7543" xr:uid="{00000000-0005-0000-0000-0000DF5A0000}"/>
    <cellStyle name="Normal 7 2 3 2 4 2 3 2 2" xfId="16216" xr:uid="{00000000-0005-0000-0000-0000E05A0000}"/>
    <cellStyle name="Normal 7 2 3 2 4 2 3 2 2 2" xfId="33569" xr:uid="{00000000-0005-0000-0000-0000E15A0000}"/>
    <cellStyle name="Normal 7 2 3 2 4 2 3 2 2 3" xfId="50915" xr:uid="{00000000-0005-0000-0000-0000E25A0000}"/>
    <cellStyle name="Normal 7 2 3 2 4 2 3 2 3" xfId="24896" xr:uid="{00000000-0005-0000-0000-0000E35A0000}"/>
    <cellStyle name="Normal 7 2 3 2 4 2 3 2 4" xfId="42242" xr:uid="{00000000-0005-0000-0000-0000E45A0000}"/>
    <cellStyle name="Normal 7 2 3 2 4 2 3 3" xfId="5387" xr:uid="{00000000-0005-0000-0000-0000E55A0000}"/>
    <cellStyle name="Normal 7 2 3 2 4 2 3 3 2" xfId="14060" xr:uid="{00000000-0005-0000-0000-0000E65A0000}"/>
    <cellStyle name="Normal 7 2 3 2 4 2 3 3 2 2" xfId="31413" xr:uid="{00000000-0005-0000-0000-0000E75A0000}"/>
    <cellStyle name="Normal 7 2 3 2 4 2 3 3 2 3" xfId="48759" xr:uid="{00000000-0005-0000-0000-0000E85A0000}"/>
    <cellStyle name="Normal 7 2 3 2 4 2 3 3 3" xfId="22740" xr:uid="{00000000-0005-0000-0000-0000E95A0000}"/>
    <cellStyle name="Normal 7 2 3 2 4 2 3 3 4" xfId="40086" xr:uid="{00000000-0005-0000-0000-0000EA5A0000}"/>
    <cellStyle name="Normal 7 2 3 2 4 2 3 4" xfId="10434" xr:uid="{00000000-0005-0000-0000-0000EB5A0000}"/>
    <cellStyle name="Normal 7 2 3 2 4 2 3 4 2" xfId="27787" xr:uid="{00000000-0005-0000-0000-0000EC5A0000}"/>
    <cellStyle name="Normal 7 2 3 2 4 2 3 4 3" xfId="45133" xr:uid="{00000000-0005-0000-0000-0000ED5A0000}"/>
    <cellStyle name="Normal 7 2 3 2 4 2 3 5" xfId="19114" xr:uid="{00000000-0005-0000-0000-0000EE5A0000}"/>
    <cellStyle name="Normal 7 2 3 2 4 2 3 6" xfId="36460" xr:uid="{00000000-0005-0000-0000-0000EF5A0000}"/>
    <cellStyle name="Normal 7 2 3 2 4 2 4" xfId="6808" xr:uid="{00000000-0005-0000-0000-0000F05A0000}"/>
    <cellStyle name="Normal 7 2 3 2 4 2 4 2" xfId="15481" xr:uid="{00000000-0005-0000-0000-0000F15A0000}"/>
    <cellStyle name="Normal 7 2 3 2 4 2 4 2 2" xfId="32834" xr:uid="{00000000-0005-0000-0000-0000F25A0000}"/>
    <cellStyle name="Normal 7 2 3 2 4 2 4 2 3" xfId="50180" xr:uid="{00000000-0005-0000-0000-0000F35A0000}"/>
    <cellStyle name="Normal 7 2 3 2 4 2 4 3" xfId="24161" xr:uid="{00000000-0005-0000-0000-0000F45A0000}"/>
    <cellStyle name="Normal 7 2 3 2 4 2 4 4" xfId="41507" xr:uid="{00000000-0005-0000-0000-0000F55A0000}"/>
    <cellStyle name="Normal 7 2 3 2 4 2 5" xfId="3574" xr:uid="{00000000-0005-0000-0000-0000F65A0000}"/>
    <cellStyle name="Normal 7 2 3 2 4 2 5 2" xfId="12247" xr:uid="{00000000-0005-0000-0000-0000F75A0000}"/>
    <cellStyle name="Normal 7 2 3 2 4 2 5 2 2" xfId="29600" xr:uid="{00000000-0005-0000-0000-0000F85A0000}"/>
    <cellStyle name="Normal 7 2 3 2 4 2 5 2 3" xfId="46946" xr:uid="{00000000-0005-0000-0000-0000F95A0000}"/>
    <cellStyle name="Normal 7 2 3 2 4 2 5 3" xfId="20927" xr:uid="{00000000-0005-0000-0000-0000FA5A0000}"/>
    <cellStyle name="Normal 7 2 3 2 4 2 5 4" xfId="38273" xr:uid="{00000000-0005-0000-0000-0000FB5A0000}"/>
    <cellStyle name="Normal 7 2 3 2 4 2 6" xfId="9699" xr:uid="{00000000-0005-0000-0000-0000FC5A0000}"/>
    <cellStyle name="Normal 7 2 3 2 4 2 6 2" xfId="27052" xr:uid="{00000000-0005-0000-0000-0000FD5A0000}"/>
    <cellStyle name="Normal 7 2 3 2 4 2 6 3" xfId="44398" xr:uid="{00000000-0005-0000-0000-0000FE5A0000}"/>
    <cellStyle name="Normal 7 2 3 2 4 2 7" xfId="18379" xr:uid="{00000000-0005-0000-0000-0000FF5A0000}"/>
    <cellStyle name="Normal 7 2 3 2 4 2 8" xfId="35725" xr:uid="{00000000-0005-0000-0000-0000005B0000}"/>
    <cellStyle name="Normal 7 2 3 2 4 3" xfId="536" xr:uid="{00000000-0005-0000-0000-0000015B0000}"/>
    <cellStyle name="Normal 7 2 3 2 4 3 2" xfId="2349" xr:uid="{00000000-0005-0000-0000-0000025B0000}"/>
    <cellStyle name="Normal 7 2 3 2 4 3 2 2" xfId="8131" xr:uid="{00000000-0005-0000-0000-0000035B0000}"/>
    <cellStyle name="Normal 7 2 3 2 4 3 2 2 2" xfId="16804" xr:uid="{00000000-0005-0000-0000-0000045B0000}"/>
    <cellStyle name="Normal 7 2 3 2 4 3 2 2 2 2" xfId="34157" xr:uid="{00000000-0005-0000-0000-0000055B0000}"/>
    <cellStyle name="Normal 7 2 3 2 4 3 2 2 2 3" xfId="51503" xr:uid="{00000000-0005-0000-0000-0000065B0000}"/>
    <cellStyle name="Normal 7 2 3 2 4 3 2 2 3" xfId="25484" xr:uid="{00000000-0005-0000-0000-0000075B0000}"/>
    <cellStyle name="Normal 7 2 3 2 4 3 2 2 4" xfId="42830" xr:uid="{00000000-0005-0000-0000-0000085B0000}"/>
    <cellStyle name="Normal 7 2 3 2 4 3 2 3" xfId="5632" xr:uid="{00000000-0005-0000-0000-0000095B0000}"/>
    <cellStyle name="Normal 7 2 3 2 4 3 2 3 2" xfId="14305" xr:uid="{00000000-0005-0000-0000-00000A5B0000}"/>
    <cellStyle name="Normal 7 2 3 2 4 3 2 3 2 2" xfId="31658" xr:uid="{00000000-0005-0000-0000-00000B5B0000}"/>
    <cellStyle name="Normal 7 2 3 2 4 3 2 3 2 3" xfId="49004" xr:uid="{00000000-0005-0000-0000-00000C5B0000}"/>
    <cellStyle name="Normal 7 2 3 2 4 3 2 3 3" xfId="22985" xr:uid="{00000000-0005-0000-0000-00000D5B0000}"/>
    <cellStyle name="Normal 7 2 3 2 4 3 2 3 4" xfId="40331" xr:uid="{00000000-0005-0000-0000-00000E5B0000}"/>
    <cellStyle name="Normal 7 2 3 2 4 3 2 4" xfId="11022" xr:uid="{00000000-0005-0000-0000-00000F5B0000}"/>
    <cellStyle name="Normal 7 2 3 2 4 3 2 4 2" xfId="28375" xr:uid="{00000000-0005-0000-0000-0000105B0000}"/>
    <cellStyle name="Normal 7 2 3 2 4 3 2 4 3" xfId="45721" xr:uid="{00000000-0005-0000-0000-0000115B0000}"/>
    <cellStyle name="Normal 7 2 3 2 4 3 2 5" xfId="19702" xr:uid="{00000000-0005-0000-0000-0000125B0000}"/>
    <cellStyle name="Normal 7 2 3 2 4 3 2 6" xfId="37048" xr:uid="{00000000-0005-0000-0000-0000135B0000}"/>
    <cellStyle name="Normal 7 2 3 2 4 3 3" xfId="6318" xr:uid="{00000000-0005-0000-0000-0000145B0000}"/>
    <cellStyle name="Normal 7 2 3 2 4 3 3 2" xfId="14991" xr:uid="{00000000-0005-0000-0000-0000155B0000}"/>
    <cellStyle name="Normal 7 2 3 2 4 3 3 2 2" xfId="32344" xr:uid="{00000000-0005-0000-0000-0000165B0000}"/>
    <cellStyle name="Normal 7 2 3 2 4 3 3 2 3" xfId="49690" xr:uid="{00000000-0005-0000-0000-0000175B0000}"/>
    <cellStyle name="Normal 7 2 3 2 4 3 3 3" xfId="23671" xr:uid="{00000000-0005-0000-0000-0000185B0000}"/>
    <cellStyle name="Normal 7 2 3 2 4 3 3 4" xfId="41017" xr:uid="{00000000-0005-0000-0000-0000195B0000}"/>
    <cellStyle name="Normal 7 2 3 2 4 3 4" xfId="4162" xr:uid="{00000000-0005-0000-0000-00001A5B0000}"/>
    <cellStyle name="Normal 7 2 3 2 4 3 4 2" xfId="12835" xr:uid="{00000000-0005-0000-0000-00001B5B0000}"/>
    <cellStyle name="Normal 7 2 3 2 4 3 4 2 2" xfId="30188" xr:uid="{00000000-0005-0000-0000-00001C5B0000}"/>
    <cellStyle name="Normal 7 2 3 2 4 3 4 2 3" xfId="47534" xr:uid="{00000000-0005-0000-0000-00001D5B0000}"/>
    <cellStyle name="Normal 7 2 3 2 4 3 4 3" xfId="21515" xr:uid="{00000000-0005-0000-0000-00001E5B0000}"/>
    <cellStyle name="Normal 7 2 3 2 4 3 4 4" xfId="38861" xr:uid="{00000000-0005-0000-0000-00001F5B0000}"/>
    <cellStyle name="Normal 7 2 3 2 4 3 5" xfId="9209" xr:uid="{00000000-0005-0000-0000-0000205B0000}"/>
    <cellStyle name="Normal 7 2 3 2 4 3 5 2" xfId="26562" xr:uid="{00000000-0005-0000-0000-0000215B0000}"/>
    <cellStyle name="Normal 7 2 3 2 4 3 5 3" xfId="43908" xr:uid="{00000000-0005-0000-0000-0000225B0000}"/>
    <cellStyle name="Normal 7 2 3 2 4 3 6" xfId="17889" xr:uid="{00000000-0005-0000-0000-0000235B0000}"/>
    <cellStyle name="Normal 7 2 3 2 4 3 7" xfId="35235" xr:uid="{00000000-0005-0000-0000-0000245B0000}"/>
    <cellStyle name="Normal 7 2 3 2 4 4" xfId="2104" xr:uid="{00000000-0005-0000-0000-0000255B0000}"/>
    <cellStyle name="Normal 7 2 3 2 4 4 2" xfId="7886" xr:uid="{00000000-0005-0000-0000-0000265B0000}"/>
    <cellStyle name="Normal 7 2 3 2 4 4 2 2" xfId="16559" xr:uid="{00000000-0005-0000-0000-0000275B0000}"/>
    <cellStyle name="Normal 7 2 3 2 4 4 2 2 2" xfId="33912" xr:uid="{00000000-0005-0000-0000-0000285B0000}"/>
    <cellStyle name="Normal 7 2 3 2 4 4 2 2 3" xfId="51258" xr:uid="{00000000-0005-0000-0000-0000295B0000}"/>
    <cellStyle name="Normal 7 2 3 2 4 4 2 3" xfId="25239" xr:uid="{00000000-0005-0000-0000-00002A5B0000}"/>
    <cellStyle name="Normal 7 2 3 2 4 4 2 4" xfId="42585" xr:uid="{00000000-0005-0000-0000-00002B5B0000}"/>
    <cellStyle name="Normal 7 2 3 2 4 4 3" xfId="3917" xr:uid="{00000000-0005-0000-0000-00002C5B0000}"/>
    <cellStyle name="Normal 7 2 3 2 4 4 3 2" xfId="12590" xr:uid="{00000000-0005-0000-0000-00002D5B0000}"/>
    <cellStyle name="Normal 7 2 3 2 4 4 3 2 2" xfId="29943" xr:uid="{00000000-0005-0000-0000-00002E5B0000}"/>
    <cellStyle name="Normal 7 2 3 2 4 4 3 2 3" xfId="47289" xr:uid="{00000000-0005-0000-0000-00002F5B0000}"/>
    <cellStyle name="Normal 7 2 3 2 4 4 3 3" xfId="21270" xr:uid="{00000000-0005-0000-0000-0000305B0000}"/>
    <cellStyle name="Normal 7 2 3 2 4 4 3 4" xfId="38616" xr:uid="{00000000-0005-0000-0000-0000315B0000}"/>
    <cellStyle name="Normal 7 2 3 2 4 4 4" xfId="10777" xr:uid="{00000000-0005-0000-0000-0000325B0000}"/>
    <cellStyle name="Normal 7 2 3 2 4 4 4 2" xfId="28130" xr:uid="{00000000-0005-0000-0000-0000335B0000}"/>
    <cellStyle name="Normal 7 2 3 2 4 4 4 3" xfId="45476" xr:uid="{00000000-0005-0000-0000-0000345B0000}"/>
    <cellStyle name="Normal 7 2 3 2 4 4 5" xfId="19457" xr:uid="{00000000-0005-0000-0000-0000355B0000}"/>
    <cellStyle name="Normal 7 2 3 2 4 4 6" xfId="36803" xr:uid="{00000000-0005-0000-0000-0000365B0000}"/>
    <cellStyle name="Normal 7 2 3 2 4 5" xfId="1271" xr:uid="{00000000-0005-0000-0000-0000375B0000}"/>
    <cellStyle name="Normal 7 2 3 2 4 5 2" xfId="7053" xr:uid="{00000000-0005-0000-0000-0000385B0000}"/>
    <cellStyle name="Normal 7 2 3 2 4 5 2 2" xfId="15726" xr:uid="{00000000-0005-0000-0000-0000395B0000}"/>
    <cellStyle name="Normal 7 2 3 2 4 5 2 2 2" xfId="33079" xr:uid="{00000000-0005-0000-0000-00003A5B0000}"/>
    <cellStyle name="Normal 7 2 3 2 4 5 2 2 3" xfId="50425" xr:uid="{00000000-0005-0000-0000-00003B5B0000}"/>
    <cellStyle name="Normal 7 2 3 2 4 5 2 3" xfId="24406" xr:uid="{00000000-0005-0000-0000-00003C5B0000}"/>
    <cellStyle name="Normal 7 2 3 2 4 5 2 4" xfId="41752" xr:uid="{00000000-0005-0000-0000-00003D5B0000}"/>
    <cellStyle name="Normal 7 2 3 2 4 5 3" xfId="4897" xr:uid="{00000000-0005-0000-0000-00003E5B0000}"/>
    <cellStyle name="Normal 7 2 3 2 4 5 3 2" xfId="13570" xr:uid="{00000000-0005-0000-0000-00003F5B0000}"/>
    <cellStyle name="Normal 7 2 3 2 4 5 3 2 2" xfId="30923" xr:uid="{00000000-0005-0000-0000-0000405B0000}"/>
    <cellStyle name="Normal 7 2 3 2 4 5 3 2 3" xfId="48269" xr:uid="{00000000-0005-0000-0000-0000415B0000}"/>
    <cellStyle name="Normal 7 2 3 2 4 5 3 3" xfId="22250" xr:uid="{00000000-0005-0000-0000-0000425B0000}"/>
    <cellStyle name="Normal 7 2 3 2 4 5 3 4" xfId="39596" xr:uid="{00000000-0005-0000-0000-0000435B0000}"/>
    <cellStyle name="Normal 7 2 3 2 4 5 4" xfId="9944" xr:uid="{00000000-0005-0000-0000-0000445B0000}"/>
    <cellStyle name="Normal 7 2 3 2 4 5 4 2" xfId="27297" xr:uid="{00000000-0005-0000-0000-0000455B0000}"/>
    <cellStyle name="Normal 7 2 3 2 4 5 4 3" xfId="44643" xr:uid="{00000000-0005-0000-0000-0000465B0000}"/>
    <cellStyle name="Normal 7 2 3 2 4 5 5" xfId="18624" xr:uid="{00000000-0005-0000-0000-0000475B0000}"/>
    <cellStyle name="Normal 7 2 3 2 4 5 6" xfId="35970" xr:uid="{00000000-0005-0000-0000-0000485B0000}"/>
    <cellStyle name="Normal 7 2 3 2 4 6" xfId="6073" xr:uid="{00000000-0005-0000-0000-0000495B0000}"/>
    <cellStyle name="Normal 7 2 3 2 4 6 2" xfId="14746" xr:uid="{00000000-0005-0000-0000-00004A5B0000}"/>
    <cellStyle name="Normal 7 2 3 2 4 6 2 2" xfId="32099" xr:uid="{00000000-0005-0000-0000-00004B5B0000}"/>
    <cellStyle name="Normal 7 2 3 2 4 6 2 3" xfId="49445" xr:uid="{00000000-0005-0000-0000-00004C5B0000}"/>
    <cellStyle name="Normal 7 2 3 2 4 6 3" xfId="23426" xr:uid="{00000000-0005-0000-0000-00004D5B0000}"/>
    <cellStyle name="Normal 7 2 3 2 4 6 4" xfId="40772" xr:uid="{00000000-0005-0000-0000-00004E5B0000}"/>
    <cellStyle name="Normal 7 2 3 2 4 7" xfId="3084" xr:uid="{00000000-0005-0000-0000-00004F5B0000}"/>
    <cellStyle name="Normal 7 2 3 2 4 7 2" xfId="11757" xr:uid="{00000000-0005-0000-0000-0000505B0000}"/>
    <cellStyle name="Normal 7 2 3 2 4 7 2 2" xfId="29110" xr:uid="{00000000-0005-0000-0000-0000515B0000}"/>
    <cellStyle name="Normal 7 2 3 2 4 7 2 3" xfId="46456" xr:uid="{00000000-0005-0000-0000-0000525B0000}"/>
    <cellStyle name="Normal 7 2 3 2 4 7 3" xfId="20437" xr:uid="{00000000-0005-0000-0000-0000535B0000}"/>
    <cellStyle name="Normal 7 2 3 2 4 7 4" xfId="37783" xr:uid="{00000000-0005-0000-0000-0000545B0000}"/>
    <cellStyle name="Normal 7 2 3 2 4 8" xfId="8964" xr:uid="{00000000-0005-0000-0000-0000555B0000}"/>
    <cellStyle name="Normal 7 2 3 2 4 8 2" xfId="26317" xr:uid="{00000000-0005-0000-0000-0000565B0000}"/>
    <cellStyle name="Normal 7 2 3 2 4 8 3" xfId="43663" xr:uid="{00000000-0005-0000-0000-0000575B0000}"/>
    <cellStyle name="Normal 7 2 3 2 4 9" xfId="17644" xr:uid="{00000000-0005-0000-0000-0000585B0000}"/>
    <cellStyle name="Normal 7 2 3 2 5" xfId="144" xr:uid="{00000000-0005-0000-0000-0000595B0000}"/>
    <cellStyle name="Normal 7 2 3 2 5 10" xfId="34843" xr:uid="{00000000-0005-0000-0000-00005A5B0000}"/>
    <cellStyle name="Normal 7 2 3 2 5 2" xfId="879" xr:uid="{00000000-0005-0000-0000-00005B5B0000}"/>
    <cellStyle name="Normal 7 2 3 2 5 2 2" xfId="2692" xr:uid="{00000000-0005-0000-0000-00005C5B0000}"/>
    <cellStyle name="Normal 7 2 3 2 5 2 2 2" xfId="8474" xr:uid="{00000000-0005-0000-0000-00005D5B0000}"/>
    <cellStyle name="Normal 7 2 3 2 5 2 2 2 2" xfId="17147" xr:uid="{00000000-0005-0000-0000-00005E5B0000}"/>
    <cellStyle name="Normal 7 2 3 2 5 2 2 2 2 2" xfId="34500" xr:uid="{00000000-0005-0000-0000-00005F5B0000}"/>
    <cellStyle name="Normal 7 2 3 2 5 2 2 2 2 3" xfId="51846" xr:uid="{00000000-0005-0000-0000-0000605B0000}"/>
    <cellStyle name="Normal 7 2 3 2 5 2 2 2 3" xfId="25827" xr:uid="{00000000-0005-0000-0000-0000615B0000}"/>
    <cellStyle name="Normal 7 2 3 2 5 2 2 2 4" xfId="43173" xr:uid="{00000000-0005-0000-0000-0000625B0000}"/>
    <cellStyle name="Normal 7 2 3 2 5 2 2 3" xfId="4505" xr:uid="{00000000-0005-0000-0000-0000635B0000}"/>
    <cellStyle name="Normal 7 2 3 2 5 2 2 3 2" xfId="13178" xr:uid="{00000000-0005-0000-0000-0000645B0000}"/>
    <cellStyle name="Normal 7 2 3 2 5 2 2 3 2 2" xfId="30531" xr:uid="{00000000-0005-0000-0000-0000655B0000}"/>
    <cellStyle name="Normal 7 2 3 2 5 2 2 3 2 3" xfId="47877" xr:uid="{00000000-0005-0000-0000-0000665B0000}"/>
    <cellStyle name="Normal 7 2 3 2 5 2 2 3 3" xfId="21858" xr:uid="{00000000-0005-0000-0000-0000675B0000}"/>
    <cellStyle name="Normal 7 2 3 2 5 2 2 3 4" xfId="39204" xr:uid="{00000000-0005-0000-0000-0000685B0000}"/>
    <cellStyle name="Normal 7 2 3 2 5 2 2 4" xfId="11365" xr:uid="{00000000-0005-0000-0000-0000695B0000}"/>
    <cellStyle name="Normal 7 2 3 2 5 2 2 4 2" xfId="28718" xr:uid="{00000000-0005-0000-0000-00006A5B0000}"/>
    <cellStyle name="Normal 7 2 3 2 5 2 2 4 3" xfId="46064" xr:uid="{00000000-0005-0000-0000-00006B5B0000}"/>
    <cellStyle name="Normal 7 2 3 2 5 2 2 5" xfId="20045" xr:uid="{00000000-0005-0000-0000-00006C5B0000}"/>
    <cellStyle name="Normal 7 2 3 2 5 2 2 6" xfId="37391" xr:uid="{00000000-0005-0000-0000-00006D5B0000}"/>
    <cellStyle name="Normal 7 2 3 2 5 2 3" xfId="1614" xr:uid="{00000000-0005-0000-0000-00006E5B0000}"/>
    <cellStyle name="Normal 7 2 3 2 5 2 3 2" xfId="7396" xr:uid="{00000000-0005-0000-0000-00006F5B0000}"/>
    <cellStyle name="Normal 7 2 3 2 5 2 3 2 2" xfId="16069" xr:uid="{00000000-0005-0000-0000-0000705B0000}"/>
    <cellStyle name="Normal 7 2 3 2 5 2 3 2 2 2" xfId="33422" xr:uid="{00000000-0005-0000-0000-0000715B0000}"/>
    <cellStyle name="Normal 7 2 3 2 5 2 3 2 2 3" xfId="50768" xr:uid="{00000000-0005-0000-0000-0000725B0000}"/>
    <cellStyle name="Normal 7 2 3 2 5 2 3 2 3" xfId="24749" xr:uid="{00000000-0005-0000-0000-0000735B0000}"/>
    <cellStyle name="Normal 7 2 3 2 5 2 3 2 4" xfId="42095" xr:uid="{00000000-0005-0000-0000-0000745B0000}"/>
    <cellStyle name="Normal 7 2 3 2 5 2 3 3" xfId="5240" xr:uid="{00000000-0005-0000-0000-0000755B0000}"/>
    <cellStyle name="Normal 7 2 3 2 5 2 3 3 2" xfId="13913" xr:uid="{00000000-0005-0000-0000-0000765B0000}"/>
    <cellStyle name="Normal 7 2 3 2 5 2 3 3 2 2" xfId="31266" xr:uid="{00000000-0005-0000-0000-0000775B0000}"/>
    <cellStyle name="Normal 7 2 3 2 5 2 3 3 2 3" xfId="48612" xr:uid="{00000000-0005-0000-0000-0000785B0000}"/>
    <cellStyle name="Normal 7 2 3 2 5 2 3 3 3" xfId="22593" xr:uid="{00000000-0005-0000-0000-0000795B0000}"/>
    <cellStyle name="Normal 7 2 3 2 5 2 3 3 4" xfId="39939" xr:uid="{00000000-0005-0000-0000-00007A5B0000}"/>
    <cellStyle name="Normal 7 2 3 2 5 2 3 4" xfId="10287" xr:uid="{00000000-0005-0000-0000-00007B5B0000}"/>
    <cellStyle name="Normal 7 2 3 2 5 2 3 4 2" xfId="27640" xr:uid="{00000000-0005-0000-0000-00007C5B0000}"/>
    <cellStyle name="Normal 7 2 3 2 5 2 3 4 3" xfId="44986" xr:uid="{00000000-0005-0000-0000-00007D5B0000}"/>
    <cellStyle name="Normal 7 2 3 2 5 2 3 5" xfId="18967" xr:uid="{00000000-0005-0000-0000-00007E5B0000}"/>
    <cellStyle name="Normal 7 2 3 2 5 2 3 6" xfId="36313" xr:uid="{00000000-0005-0000-0000-00007F5B0000}"/>
    <cellStyle name="Normal 7 2 3 2 5 2 4" xfId="6661" xr:uid="{00000000-0005-0000-0000-0000805B0000}"/>
    <cellStyle name="Normal 7 2 3 2 5 2 4 2" xfId="15334" xr:uid="{00000000-0005-0000-0000-0000815B0000}"/>
    <cellStyle name="Normal 7 2 3 2 5 2 4 2 2" xfId="32687" xr:uid="{00000000-0005-0000-0000-0000825B0000}"/>
    <cellStyle name="Normal 7 2 3 2 5 2 4 2 3" xfId="50033" xr:uid="{00000000-0005-0000-0000-0000835B0000}"/>
    <cellStyle name="Normal 7 2 3 2 5 2 4 3" xfId="24014" xr:uid="{00000000-0005-0000-0000-0000845B0000}"/>
    <cellStyle name="Normal 7 2 3 2 5 2 4 4" xfId="41360" xr:uid="{00000000-0005-0000-0000-0000855B0000}"/>
    <cellStyle name="Normal 7 2 3 2 5 2 5" xfId="3427" xr:uid="{00000000-0005-0000-0000-0000865B0000}"/>
    <cellStyle name="Normal 7 2 3 2 5 2 5 2" xfId="12100" xr:uid="{00000000-0005-0000-0000-0000875B0000}"/>
    <cellStyle name="Normal 7 2 3 2 5 2 5 2 2" xfId="29453" xr:uid="{00000000-0005-0000-0000-0000885B0000}"/>
    <cellStyle name="Normal 7 2 3 2 5 2 5 2 3" xfId="46799" xr:uid="{00000000-0005-0000-0000-0000895B0000}"/>
    <cellStyle name="Normal 7 2 3 2 5 2 5 3" xfId="20780" xr:uid="{00000000-0005-0000-0000-00008A5B0000}"/>
    <cellStyle name="Normal 7 2 3 2 5 2 5 4" xfId="38126" xr:uid="{00000000-0005-0000-0000-00008B5B0000}"/>
    <cellStyle name="Normal 7 2 3 2 5 2 6" xfId="9552" xr:uid="{00000000-0005-0000-0000-00008C5B0000}"/>
    <cellStyle name="Normal 7 2 3 2 5 2 6 2" xfId="26905" xr:uid="{00000000-0005-0000-0000-00008D5B0000}"/>
    <cellStyle name="Normal 7 2 3 2 5 2 6 3" xfId="44251" xr:uid="{00000000-0005-0000-0000-00008E5B0000}"/>
    <cellStyle name="Normal 7 2 3 2 5 2 7" xfId="18232" xr:uid="{00000000-0005-0000-0000-00008F5B0000}"/>
    <cellStyle name="Normal 7 2 3 2 5 2 8" xfId="35578" xr:uid="{00000000-0005-0000-0000-0000905B0000}"/>
    <cellStyle name="Normal 7 2 3 2 5 3" xfId="634" xr:uid="{00000000-0005-0000-0000-0000915B0000}"/>
    <cellStyle name="Normal 7 2 3 2 5 3 2" xfId="2447" xr:uid="{00000000-0005-0000-0000-0000925B0000}"/>
    <cellStyle name="Normal 7 2 3 2 5 3 2 2" xfId="8229" xr:uid="{00000000-0005-0000-0000-0000935B0000}"/>
    <cellStyle name="Normal 7 2 3 2 5 3 2 2 2" xfId="16902" xr:uid="{00000000-0005-0000-0000-0000945B0000}"/>
    <cellStyle name="Normal 7 2 3 2 5 3 2 2 2 2" xfId="34255" xr:uid="{00000000-0005-0000-0000-0000955B0000}"/>
    <cellStyle name="Normal 7 2 3 2 5 3 2 2 2 3" xfId="51601" xr:uid="{00000000-0005-0000-0000-0000965B0000}"/>
    <cellStyle name="Normal 7 2 3 2 5 3 2 2 3" xfId="25582" xr:uid="{00000000-0005-0000-0000-0000975B0000}"/>
    <cellStyle name="Normal 7 2 3 2 5 3 2 2 4" xfId="42928" xr:uid="{00000000-0005-0000-0000-0000985B0000}"/>
    <cellStyle name="Normal 7 2 3 2 5 3 2 3" xfId="5730" xr:uid="{00000000-0005-0000-0000-0000995B0000}"/>
    <cellStyle name="Normal 7 2 3 2 5 3 2 3 2" xfId="14403" xr:uid="{00000000-0005-0000-0000-00009A5B0000}"/>
    <cellStyle name="Normal 7 2 3 2 5 3 2 3 2 2" xfId="31756" xr:uid="{00000000-0005-0000-0000-00009B5B0000}"/>
    <cellStyle name="Normal 7 2 3 2 5 3 2 3 2 3" xfId="49102" xr:uid="{00000000-0005-0000-0000-00009C5B0000}"/>
    <cellStyle name="Normal 7 2 3 2 5 3 2 3 3" xfId="23083" xr:uid="{00000000-0005-0000-0000-00009D5B0000}"/>
    <cellStyle name="Normal 7 2 3 2 5 3 2 3 4" xfId="40429" xr:uid="{00000000-0005-0000-0000-00009E5B0000}"/>
    <cellStyle name="Normal 7 2 3 2 5 3 2 4" xfId="11120" xr:uid="{00000000-0005-0000-0000-00009F5B0000}"/>
    <cellStyle name="Normal 7 2 3 2 5 3 2 4 2" xfId="28473" xr:uid="{00000000-0005-0000-0000-0000A05B0000}"/>
    <cellStyle name="Normal 7 2 3 2 5 3 2 4 3" xfId="45819" xr:uid="{00000000-0005-0000-0000-0000A15B0000}"/>
    <cellStyle name="Normal 7 2 3 2 5 3 2 5" xfId="19800" xr:uid="{00000000-0005-0000-0000-0000A25B0000}"/>
    <cellStyle name="Normal 7 2 3 2 5 3 2 6" xfId="37146" xr:uid="{00000000-0005-0000-0000-0000A35B0000}"/>
    <cellStyle name="Normal 7 2 3 2 5 3 3" xfId="6416" xr:uid="{00000000-0005-0000-0000-0000A45B0000}"/>
    <cellStyle name="Normal 7 2 3 2 5 3 3 2" xfId="15089" xr:uid="{00000000-0005-0000-0000-0000A55B0000}"/>
    <cellStyle name="Normal 7 2 3 2 5 3 3 2 2" xfId="32442" xr:uid="{00000000-0005-0000-0000-0000A65B0000}"/>
    <cellStyle name="Normal 7 2 3 2 5 3 3 2 3" xfId="49788" xr:uid="{00000000-0005-0000-0000-0000A75B0000}"/>
    <cellStyle name="Normal 7 2 3 2 5 3 3 3" xfId="23769" xr:uid="{00000000-0005-0000-0000-0000A85B0000}"/>
    <cellStyle name="Normal 7 2 3 2 5 3 3 4" xfId="41115" xr:uid="{00000000-0005-0000-0000-0000A95B0000}"/>
    <cellStyle name="Normal 7 2 3 2 5 3 4" xfId="4260" xr:uid="{00000000-0005-0000-0000-0000AA5B0000}"/>
    <cellStyle name="Normal 7 2 3 2 5 3 4 2" xfId="12933" xr:uid="{00000000-0005-0000-0000-0000AB5B0000}"/>
    <cellStyle name="Normal 7 2 3 2 5 3 4 2 2" xfId="30286" xr:uid="{00000000-0005-0000-0000-0000AC5B0000}"/>
    <cellStyle name="Normal 7 2 3 2 5 3 4 2 3" xfId="47632" xr:uid="{00000000-0005-0000-0000-0000AD5B0000}"/>
    <cellStyle name="Normal 7 2 3 2 5 3 4 3" xfId="21613" xr:uid="{00000000-0005-0000-0000-0000AE5B0000}"/>
    <cellStyle name="Normal 7 2 3 2 5 3 4 4" xfId="38959" xr:uid="{00000000-0005-0000-0000-0000AF5B0000}"/>
    <cellStyle name="Normal 7 2 3 2 5 3 5" xfId="9307" xr:uid="{00000000-0005-0000-0000-0000B05B0000}"/>
    <cellStyle name="Normal 7 2 3 2 5 3 5 2" xfId="26660" xr:uid="{00000000-0005-0000-0000-0000B15B0000}"/>
    <cellStyle name="Normal 7 2 3 2 5 3 5 3" xfId="44006" xr:uid="{00000000-0005-0000-0000-0000B25B0000}"/>
    <cellStyle name="Normal 7 2 3 2 5 3 6" xfId="17987" xr:uid="{00000000-0005-0000-0000-0000B35B0000}"/>
    <cellStyle name="Normal 7 2 3 2 5 3 7" xfId="35333" xr:uid="{00000000-0005-0000-0000-0000B45B0000}"/>
    <cellStyle name="Normal 7 2 3 2 5 4" xfId="1957" xr:uid="{00000000-0005-0000-0000-0000B55B0000}"/>
    <cellStyle name="Normal 7 2 3 2 5 4 2" xfId="7739" xr:uid="{00000000-0005-0000-0000-0000B65B0000}"/>
    <cellStyle name="Normal 7 2 3 2 5 4 2 2" xfId="16412" xr:uid="{00000000-0005-0000-0000-0000B75B0000}"/>
    <cellStyle name="Normal 7 2 3 2 5 4 2 2 2" xfId="33765" xr:uid="{00000000-0005-0000-0000-0000B85B0000}"/>
    <cellStyle name="Normal 7 2 3 2 5 4 2 2 3" xfId="51111" xr:uid="{00000000-0005-0000-0000-0000B95B0000}"/>
    <cellStyle name="Normal 7 2 3 2 5 4 2 3" xfId="25092" xr:uid="{00000000-0005-0000-0000-0000BA5B0000}"/>
    <cellStyle name="Normal 7 2 3 2 5 4 2 4" xfId="42438" xr:uid="{00000000-0005-0000-0000-0000BB5B0000}"/>
    <cellStyle name="Normal 7 2 3 2 5 4 3" xfId="3770" xr:uid="{00000000-0005-0000-0000-0000BC5B0000}"/>
    <cellStyle name="Normal 7 2 3 2 5 4 3 2" xfId="12443" xr:uid="{00000000-0005-0000-0000-0000BD5B0000}"/>
    <cellStyle name="Normal 7 2 3 2 5 4 3 2 2" xfId="29796" xr:uid="{00000000-0005-0000-0000-0000BE5B0000}"/>
    <cellStyle name="Normal 7 2 3 2 5 4 3 2 3" xfId="47142" xr:uid="{00000000-0005-0000-0000-0000BF5B0000}"/>
    <cellStyle name="Normal 7 2 3 2 5 4 3 3" xfId="21123" xr:uid="{00000000-0005-0000-0000-0000C05B0000}"/>
    <cellStyle name="Normal 7 2 3 2 5 4 3 4" xfId="38469" xr:uid="{00000000-0005-0000-0000-0000C15B0000}"/>
    <cellStyle name="Normal 7 2 3 2 5 4 4" xfId="10630" xr:uid="{00000000-0005-0000-0000-0000C25B0000}"/>
    <cellStyle name="Normal 7 2 3 2 5 4 4 2" xfId="27983" xr:uid="{00000000-0005-0000-0000-0000C35B0000}"/>
    <cellStyle name="Normal 7 2 3 2 5 4 4 3" xfId="45329" xr:uid="{00000000-0005-0000-0000-0000C45B0000}"/>
    <cellStyle name="Normal 7 2 3 2 5 4 5" xfId="19310" xr:uid="{00000000-0005-0000-0000-0000C55B0000}"/>
    <cellStyle name="Normal 7 2 3 2 5 4 6" xfId="36656" xr:uid="{00000000-0005-0000-0000-0000C65B0000}"/>
    <cellStyle name="Normal 7 2 3 2 5 5" xfId="1369" xr:uid="{00000000-0005-0000-0000-0000C75B0000}"/>
    <cellStyle name="Normal 7 2 3 2 5 5 2" xfId="7151" xr:uid="{00000000-0005-0000-0000-0000C85B0000}"/>
    <cellStyle name="Normal 7 2 3 2 5 5 2 2" xfId="15824" xr:uid="{00000000-0005-0000-0000-0000C95B0000}"/>
    <cellStyle name="Normal 7 2 3 2 5 5 2 2 2" xfId="33177" xr:uid="{00000000-0005-0000-0000-0000CA5B0000}"/>
    <cellStyle name="Normal 7 2 3 2 5 5 2 2 3" xfId="50523" xr:uid="{00000000-0005-0000-0000-0000CB5B0000}"/>
    <cellStyle name="Normal 7 2 3 2 5 5 2 3" xfId="24504" xr:uid="{00000000-0005-0000-0000-0000CC5B0000}"/>
    <cellStyle name="Normal 7 2 3 2 5 5 2 4" xfId="41850" xr:uid="{00000000-0005-0000-0000-0000CD5B0000}"/>
    <cellStyle name="Normal 7 2 3 2 5 5 3" xfId="4995" xr:uid="{00000000-0005-0000-0000-0000CE5B0000}"/>
    <cellStyle name="Normal 7 2 3 2 5 5 3 2" xfId="13668" xr:uid="{00000000-0005-0000-0000-0000CF5B0000}"/>
    <cellStyle name="Normal 7 2 3 2 5 5 3 2 2" xfId="31021" xr:uid="{00000000-0005-0000-0000-0000D05B0000}"/>
    <cellStyle name="Normal 7 2 3 2 5 5 3 2 3" xfId="48367" xr:uid="{00000000-0005-0000-0000-0000D15B0000}"/>
    <cellStyle name="Normal 7 2 3 2 5 5 3 3" xfId="22348" xr:uid="{00000000-0005-0000-0000-0000D25B0000}"/>
    <cellStyle name="Normal 7 2 3 2 5 5 3 4" xfId="39694" xr:uid="{00000000-0005-0000-0000-0000D35B0000}"/>
    <cellStyle name="Normal 7 2 3 2 5 5 4" xfId="10042" xr:uid="{00000000-0005-0000-0000-0000D45B0000}"/>
    <cellStyle name="Normal 7 2 3 2 5 5 4 2" xfId="27395" xr:uid="{00000000-0005-0000-0000-0000D55B0000}"/>
    <cellStyle name="Normal 7 2 3 2 5 5 4 3" xfId="44741" xr:uid="{00000000-0005-0000-0000-0000D65B0000}"/>
    <cellStyle name="Normal 7 2 3 2 5 5 5" xfId="18722" xr:uid="{00000000-0005-0000-0000-0000D75B0000}"/>
    <cellStyle name="Normal 7 2 3 2 5 5 6" xfId="36068" xr:uid="{00000000-0005-0000-0000-0000D85B0000}"/>
    <cellStyle name="Normal 7 2 3 2 5 6" xfId="5926" xr:uid="{00000000-0005-0000-0000-0000D95B0000}"/>
    <cellStyle name="Normal 7 2 3 2 5 6 2" xfId="14599" xr:uid="{00000000-0005-0000-0000-0000DA5B0000}"/>
    <cellStyle name="Normal 7 2 3 2 5 6 2 2" xfId="31952" xr:uid="{00000000-0005-0000-0000-0000DB5B0000}"/>
    <cellStyle name="Normal 7 2 3 2 5 6 2 3" xfId="49298" xr:uid="{00000000-0005-0000-0000-0000DC5B0000}"/>
    <cellStyle name="Normal 7 2 3 2 5 6 3" xfId="23279" xr:uid="{00000000-0005-0000-0000-0000DD5B0000}"/>
    <cellStyle name="Normal 7 2 3 2 5 6 4" xfId="40625" xr:uid="{00000000-0005-0000-0000-0000DE5B0000}"/>
    <cellStyle name="Normal 7 2 3 2 5 7" xfId="3182" xr:uid="{00000000-0005-0000-0000-0000DF5B0000}"/>
    <cellStyle name="Normal 7 2 3 2 5 7 2" xfId="11855" xr:uid="{00000000-0005-0000-0000-0000E05B0000}"/>
    <cellStyle name="Normal 7 2 3 2 5 7 2 2" xfId="29208" xr:uid="{00000000-0005-0000-0000-0000E15B0000}"/>
    <cellStyle name="Normal 7 2 3 2 5 7 2 3" xfId="46554" xr:uid="{00000000-0005-0000-0000-0000E25B0000}"/>
    <cellStyle name="Normal 7 2 3 2 5 7 3" xfId="20535" xr:uid="{00000000-0005-0000-0000-0000E35B0000}"/>
    <cellStyle name="Normal 7 2 3 2 5 7 4" xfId="37881" xr:uid="{00000000-0005-0000-0000-0000E45B0000}"/>
    <cellStyle name="Normal 7 2 3 2 5 8" xfId="8817" xr:uid="{00000000-0005-0000-0000-0000E55B0000}"/>
    <cellStyle name="Normal 7 2 3 2 5 8 2" xfId="26170" xr:uid="{00000000-0005-0000-0000-0000E65B0000}"/>
    <cellStyle name="Normal 7 2 3 2 5 8 3" xfId="43516" xr:uid="{00000000-0005-0000-0000-0000E75B0000}"/>
    <cellStyle name="Normal 7 2 3 2 5 9" xfId="17497" xr:uid="{00000000-0005-0000-0000-0000E85B0000}"/>
    <cellStyle name="Normal 7 2 3 2 6" xfId="781" xr:uid="{00000000-0005-0000-0000-0000E95B0000}"/>
    <cellStyle name="Normal 7 2 3 2 6 2" xfId="2594" xr:uid="{00000000-0005-0000-0000-0000EA5B0000}"/>
    <cellStyle name="Normal 7 2 3 2 6 2 2" xfId="8376" xr:uid="{00000000-0005-0000-0000-0000EB5B0000}"/>
    <cellStyle name="Normal 7 2 3 2 6 2 2 2" xfId="17049" xr:uid="{00000000-0005-0000-0000-0000EC5B0000}"/>
    <cellStyle name="Normal 7 2 3 2 6 2 2 2 2" xfId="34402" xr:uid="{00000000-0005-0000-0000-0000ED5B0000}"/>
    <cellStyle name="Normal 7 2 3 2 6 2 2 2 3" xfId="51748" xr:uid="{00000000-0005-0000-0000-0000EE5B0000}"/>
    <cellStyle name="Normal 7 2 3 2 6 2 2 3" xfId="25729" xr:uid="{00000000-0005-0000-0000-0000EF5B0000}"/>
    <cellStyle name="Normal 7 2 3 2 6 2 2 4" xfId="43075" xr:uid="{00000000-0005-0000-0000-0000F05B0000}"/>
    <cellStyle name="Normal 7 2 3 2 6 2 3" xfId="4407" xr:uid="{00000000-0005-0000-0000-0000F15B0000}"/>
    <cellStyle name="Normal 7 2 3 2 6 2 3 2" xfId="13080" xr:uid="{00000000-0005-0000-0000-0000F25B0000}"/>
    <cellStyle name="Normal 7 2 3 2 6 2 3 2 2" xfId="30433" xr:uid="{00000000-0005-0000-0000-0000F35B0000}"/>
    <cellStyle name="Normal 7 2 3 2 6 2 3 2 3" xfId="47779" xr:uid="{00000000-0005-0000-0000-0000F45B0000}"/>
    <cellStyle name="Normal 7 2 3 2 6 2 3 3" xfId="21760" xr:uid="{00000000-0005-0000-0000-0000F55B0000}"/>
    <cellStyle name="Normal 7 2 3 2 6 2 3 4" xfId="39106" xr:uid="{00000000-0005-0000-0000-0000F65B0000}"/>
    <cellStyle name="Normal 7 2 3 2 6 2 4" xfId="11267" xr:uid="{00000000-0005-0000-0000-0000F75B0000}"/>
    <cellStyle name="Normal 7 2 3 2 6 2 4 2" xfId="28620" xr:uid="{00000000-0005-0000-0000-0000F85B0000}"/>
    <cellStyle name="Normal 7 2 3 2 6 2 4 3" xfId="45966" xr:uid="{00000000-0005-0000-0000-0000F95B0000}"/>
    <cellStyle name="Normal 7 2 3 2 6 2 5" xfId="19947" xr:uid="{00000000-0005-0000-0000-0000FA5B0000}"/>
    <cellStyle name="Normal 7 2 3 2 6 2 6" xfId="37293" xr:uid="{00000000-0005-0000-0000-0000FB5B0000}"/>
    <cellStyle name="Normal 7 2 3 2 6 3" xfId="1516" xr:uid="{00000000-0005-0000-0000-0000FC5B0000}"/>
    <cellStyle name="Normal 7 2 3 2 6 3 2" xfId="7298" xr:uid="{00000000-0005-0000-0000-0000FD5B0000}"/>
    <cellStyle name="Normal 7 2 3 2 6 3 2 2" xfId="15971" xr:uid="{00000000-0005-0000-0000-0000FE5B0000}"/>
    <cellStyle name="Normal 7 2 3 2 6 3 2 2 2" xfId="33324" xr:uid="{00000000-0005-0000-0000-0000FF5B0000}"/>
    <cellStyle name="Normal 7 2 3 2 6 3 2 2 3" xfId="50670" xr:uid="{00000000-0005-0000-0000-0000005C0000}"/>
    <cellStyle name="Normal 7 2 3 2 6 3 2 3" xfId="24651" xr:uid="{00000000-0005-0000-0000-0000015C0000}"/>
    <cellStyle name="Normal 7 2 3 2 6 3 2 4" xfId="41997" xr:uid="{00000000-0005-0000-0000-0000025C0000}"/>
    <cellStyle name="Normal 7 2 3 2 6 3 3" xfId="5142" xr:uid="{00000000-0005-0000-0000-0000035C0000}"/>
    <cellStyle name="Normal 7 2 3 2 6 3 3 2" xfId="13815" xr:uid="{00000000-0005-0000-0000-0000045C0000}"/>
    <cellStyle name="Normal 7 2 3 2 6 3 3 2 2" xfId="31168" xr:uid="{00000000-0005-0000-0000-0000055C0000}"/>
    <cellStyle name="Normal 7 2 3 2 6 3 3 2 3" xfId="48514" xr:uid="{00000000-0005-0000-0000-0000065C0000}"/>
    <cellStyle name="Normal 7 2 3 2 6 3 3 3" xfId="22495" xr:uid="{00000000-0005-0000-0000-0000075C0000}"/>
    <cellStyle name="Normal 7 2 3 2 6 3 3 4" xfId="39841" xr:uid="{00000000-0005-0000-0000-0000085C0000}"/>
    <cellStyle name="Normal 7 2 3 2 6 3 4" xfId="10189" xr:uid="{00000000-0005-0000-0000-0000095C0000}"/>
    <cellStyle name="Normal 7 2 3 2 6 3 4 2" xfId="27542" xr:uid="{00000000-0005-0000-0000-00000A5C0000}"/>
    <cellStyle name="Normal 7 2 3 2 6 3 4 3" xfId="44888" xr:uid="{00000000-0005-0000-0000-00000B5C0000}"/>
    <cellStyle name="Normal 7 2 3 2 6 3 5" xfId="18869" xr:uid="{00000000-0005-0000-0000-00000C5C0000}"/>
    <cellStyle name="Normal 7 2 3 2 6 3 6" xfId="36215" xr:uid="{00000000-0005-0000-0000-00000D5C0000}"/>
    <cellStyle name="Normal 7 2 3 2 6 4" xfId="6563" xr:uid="{00000000-0005-0000-0000-00000E5C0000}"/>
    <cellStyle name="Normal 7 2 3 2 6 4 2" xfId="15236" xr:uid="{00000000-0005-0000-0000-00000F5C0000}"/>
    <cellStyle name="Normal 7 2 3 2 6 4 2 2" xfId="32589" xr:uid="{00000000-0005-0000-0000-0000105C0000}"/>
    <cellStyle name="Normal 7 2 3 2 6 4 2 3" xfId="49935" xr:uid="{00000000-0005-0000-0000-0000115C0000}"/>
    <cellStyle name="Normal 7 2 3 2 6 4 3" xfId="23916" xr:uid="{00000000-0005-0000-0000-0000125C0000}"/>
    <cellStyle name="Normal 7 2 3 2 6 4 4" xfId="41262" xr:uid="{00000000-0005-0000-0000-0000135C0000}"/>
    <cellStyle name="Normal 7 2 3 2 6 5" xfId="3329" xr:uid="{00000000-0005-0000-0000-0000145C0000}"/>
    <cellStyle name="Normal 7 2 3 2 6 5 2" xfId="12002" xr:uid="{00000000-0005-0000-0000-0000155C0000}"/>
    <cellStyle name="Normal 7 2 3 2 6 5 2 2" xfId="29355" xr:uid="{00000000-0005-0000-0000-0000165C0000}"/>
    <cellStyle name="Normal 7 2 3 2 6 5 2 3" xfId="46701" xr:uid="{00000000-0005-0000-0000-0000175C0000}"/>
    <cellStyle name="Normal 7 2 3 2 6 5 3" xfId="20682" xr:uid="{00000000-0005-0000-0000-0000185C0000}"/>
    <cellStyle name="Normal 7 2 3 2 6 5 4" xfId="38028" xr:uid="{00000000-0005-0000-0000-0000195C0000}"/>
    <cellStyle name="Normal 7 2 3 2 6 6" xfId="9454" xr:uid="{00000000-0005-0000-0000-00001A5C0000}"/>
    <cellStyle name="Normal 7 2 3 2 6 6 2" xfId="26807" xr:uid="{00000000-0005-0000-0000-00001B5C0000}"/>
    <cellStyle name="Normal 7 2 3 2 6 6 3" xfId="44153" xr:uid="{00000000-0005-0000-0000-00001C5C0000}"/>
    <cellStyle name="Normal 7 2 3 2 6 7" xfId="18134" xr:uid="{00000000-0005-0000-0000-00001D5C0000}"/>
    <cellStyle name="Normal 7 2 3 2 6 8" xfId="35480" xr:uid="{00000000-0005-0000-0000-00001E5C0000}"/>
    <cellStyle name="Normal 7 2 3 2 7" xfId="389" xr:uid="{00000000-0005-0000-0000-00001F5C0000}"/>
    <cellStyle name="Normal 7 2 3 2 7 2" xfId="2202" xr:uid="{00000000-0005-0000-0000-0000205C0000}"/>
    <cellStyle name="Normal 7 2 3 2 7 2 2" xfId="7984" xr:uid="{00000000-0005-0000-0000-0000215C0000}"/>
    <cellStyle name="Normal 7 2 3 2 7 2 2 2" xfId="16657" xr:uid="{00000000-0005-0000-0000-0000225C0000}"/>
    <cellStyle name="Normal 7 2 3 2 7 2 2 2 2" xfId="34010" xr:uid="{00000000-0005-0000-0000-0000235C0000}"/>
    <cellStyle name="Normal 7 2 3 2 7 2 2 2 3" xfId="51356" xr:uid="{00000000-0005-0000-0000-0000245C0000}"/>
    <cellStyle name="Normal 7 2 3 2 7 2 2 3" xfId="25337" xr:uid="{00000000-0005-0000-0000-0000255C0000}"/>
    <cellStyle name="Normal 7 2 3 2 7 2 2 4" xfId="42683" xr:uid="{00000000-0005-0000-0000-0000265C0000}"/>
    <cellStyle name="Normal 7 2 3 2 7 2 3" xfId="5485" xr:uid="{00000000-0005-0000-0000-0000275C0000}"/>
    <cellStyle name="Normal 7 2 3 2 7 2 3 2" xfId="14158" xr:uid="{00000000-0005-0000-0000-0000285C0000}"/>
    <cellStyle name="Normal 7 2 3 2 7 2 3 2 2" xfId="31511" xr:uid="{00000000-0005-0000-0000-0000295C0000}"/>
    <cellStyle name="Normal 7 2 3 2 7 2 3 2 3" xfId="48857" xr:uid="{00000000-0005-0000-0000-00002A5C0000}"/>
    <cellStyle name="Normal 7 2 3 2 7 2 3 3" xfId="22838" xr:uid="{00000000-0005-0000-0000-00002B5C0000}"/>
    <cellStyle name="Normal 7 2 3 2 7 2 3 4" xfId="40184" xr:uid="{00000000-0005-0000-0000-00002C5C0000}"/>
    <cellStyle name="Normal 7 2 3 2 7 2 4" xfId="10875" xr:uid="{00000000-0005-0000-0000-00002D5C0000}"/>
    <cellStyle name="Normal 7 2 3 2 7 2 4 2" xfId="28228" xr:uid="{00000000-0005-0000-0000-00002E5C0000}"/>
    <cellStyle name="Normal 7 2 3 2 7 2 4 3" xfId="45574" xr:uid="{00000000-0005-0000-0000-00002F5C0000}"/>
    <cellStyle name="Normal 7 2 3 2 7 2 5" xfId="19555" xr:uid="{00000000-0005-0000-0000-0000305C0000}"/>
    <cellStyle name="Normal 7 2 3 2 7 2 6" xfId="36901" xr:uid="{00000000-0005-0000-0000-0000315C0000}"/>
    <cellStyle name="Normal 7 2 3 2 7 3" xfId="6171" xr:uid="{00000000-0005-0000-0000-0000325C0000}"/>
    <cellStyle name="Normal 7 2 3 2 7 3 2" xfId="14844" xr:uid="{00000000-0005-0000-0000-0000335C0000}"/>
    <cellStyle name="Normal 7 2 3 2 7 3 2 2" xfId="32197" xr:uid="{00000000-0005-0000-0000-0000345C0000}"/>
    <cellStyle name="Normal 7 2 3 2 7 3 2 3" xfId="49543" xr:uid="{00000000-0005-0000-0000-0000355C0000}"/>
    <cellStyle name="Normal 7 2 3 2 7 3 3" xfId="23524" xr:uid="{00000000-0005-0000-0000-0000365C0000}"/>
    <cellStyle name="Normal 7 2 3 2 7 3 4" xfId="40870" xr:uid="{00000000-0005-0000-0000-0000375C0000}"/>
    <cellStyle name="Normal 7 2 3 2 7 4" xfId="4015" xr:uid="{00000000-0005-0000-0000-0000385C0000}"/>
    <cellStyle name="Normal 7 2 3 2 7 4 2" xfId="12688" xr:uid="{00000000-0005-0000-0000-0000395C0000}"/>
    <cellStyle name="Normal 7 2 3 2 7 4 2 2" xfId="30041" xr:uid="{00000000-0005-0000-0000-00003A5C0000}"/>
    <cellStyle name="Normal 7 2 3 2 7 4 2 3" xfId="47387" xr:uid="{00000000-0005-0000-0000-00003B5C0000}"/>
    <cellStyle name="Normal 7 2 3 2 7 4 3" xfId="21368" xr:uid="{00000000-0005-0000-0000-00003C5C0000}"/>
    <cellStyle name="Normal 7 2 3 2 7 4 4" xfId="38714" xr:uid="{00000000-0005-0000-0000-00003D5C0000}"/>
    <cellStyle name="Normal 7 2 3 2 7 5" xfId="9062" xr:uid="{00000000-0005-0000-0000-00003E5C0000}"/>
    <cellStyle name="Normal 7 2 3 2 7 5 2" xfId="26415" xr:uid="{00000000-0005-0000-0000-00003F5C0000}"/>
    <cellStyle name="Normal 7 2 3 2 7 5 3" xfId="43761" xr:uid="{00000000-0005-0000-0000-0000405C0000}"/>
    <cellStyle name="Normal 7 2 3 2 7 6" xfId="17742" xr:uid="{00000000-0005-0000-0000-0000415C0000}"/>
    <cellStyle name="Normal 7 2 3 2 7 7" xfId="35088" xr:uid="{00000000-0005-0000-0000-0000425C0000}"/>
    <cellStyle name="Normal 7 2 3 2 8" xfId="1859" xr:uid="{00000000-0005-0000-0000-0000435C0000}"/>
    <cellStyle name="Normal 7 2 3 2 8 2" xfId="7641" xr:uid="{00000000-0005-0000-0000-0000445C0000}"/>
    <cellStyle name="Normal 7 2 3 2 8 2 2" xfId="16314" xr:uid="{00000000-0005-0000-0000-0000455C0000}"/>
    <cellStyle name="Normal 7 2 3 2 8 2 2 2" xfId="33667" xr:uid="{00000000-0005-0000-0000-0000465C0000}"/>
    <cellStyle name="Normal 7 2 3 2 8 2 2 3" xfId="51013" xr:uid="{00000000-0005-0000-0000-0000475C0000}"/>
    <cellStyle name="Normal 7 2 3 2 8 2 3" xfId="24994" xr:uid="{00000000-0005-0000-0000-0000485C0000}"/>
    <cellStyle name="Normal 7 2 3 2 8 2 4" xfId="42340" xr:uid="{00000000-0005-0000-0000-0000495C0000}"/>
    <cellStyle name="Normal 7 2 3 2 8 3" xfId="3672" xr:uid="{00000000-0005-0000-0000-00004A5C0000}"/>
    <cellStyle name="Normal 7 2 3 2 8 3 2" xfId="12345" xr:uid="{00000000-0005-0000-0000-00004B5C0000}"/>
    <cellStyle name="Normal 7 2 3 2 8 3 2 2" xfId="29698" xr:uid="{00000000-0005-0000-0000-00004C5C0000}"/>
    <cellStyle name="Normal 7 2 3 2 8 3 2 3" xfId="47044" xr:uid="{00000000-0005-0000-0000-00004D5C0000}"/>
    <cellStyle name="Normal 7 2 3 2 8 3 3" xfId="21025" xr:uid="{00000000-0005-0000-0000-00004E5C0000}"/>
    <cellStyle name="Normal 7 2 3 2 8 3 4" xfId="38371" xr:uid="{00000000-0005-0000-0000-00004F5C0000}"/>
    <cellStyle name="Normal 7 2 3 2 8 4" xfId="10532" xr:uid="{00000000-0005-0000-0000-0000505C0000}"/>
    <cellStyle name="Normal 7 2 3 2 8 4 2" xfId="27885" xr:uid="{00000000-0005-0000-0000-0000515C0000}"/>
    <cellStyle name="Normal 7 2 3 2 8 4 3" xfId="45231" xr:uid="{00000000-0005-0000-0000-0000525C0000}"/>
    <cellStyle name="Normal 7 2 3 2 8 5" xfId="19212" xr:uid="{00000000-0005-0000-0000-0000535C0000}"/>
    <cellStyle name="Normal 7 2 3 2 8 6" xfId="36558" xr:uid="{00000000-0005-0000-0000-0000545C0000}"/>
    <cellStyle name="Normal 7 2 3 2 9" xfId="1124" xr:uid="{00000000-0005-0000-0000-0000555C0000}"/>
    <cellStyle name="Normal 7 2 3 2 9 2" xfId="6906" xr:uid="{00000000-0005-0000-0000-0000565C0000}"/>
    <cellStyle name="Normal 7 2 3 2 9 2 2" xfId="15579" xr:uid="{00000000-0005-0000-0000-0000575C0000}"/>
    <cellStyle name="Normal 7 2 3 2 9 2 2 2" xfId="32932" xr:uid="{00000000-0005-0000-0000-0000585C0000}"/>
    <cellStyle name="Normal 7 2 3 2 9 2 2 3" xfId="50278" xr:uid="{00000000-0005-0000-0000-0000595C0000}"/>
    <cellStyle name="Normal 7 2 3 2 9 2 3" xfId="24259" xr:uid="{00000000-0005-0000-0000-00005A5C0000}"/>
    <cellStyle name="Normal 7 2 3 2 9 2 4" xfId="41605" xr:uid="{00000000-0005-0000-0000-00005B5C0000}"/>
    <cellStyle name="Normal 7 2 3 2 9 3" xfId="4750" xr:uid="{00000000-0005-0000-0000-00005C5C0000}"/>
    <cellStyle name="Normal 7 2 3 2 9 3 2" xfId="13423" xr:uid="{00000000-0005-0000-0000-00005D5C0000}"/>
    <cellStyle name="Normal 7 2 3 2 9 3 2 2" xfId="30776" xr:uid="{00000000-0005-0000-0000-00005E5C0000}"/>
    <cellStyle name="Normal 7 2 3 2 9 3 2 3" xfId="48122" xr:uid="{00000000-0005-0000-0000-00005F5C0000}"/>
    <cellStyle name="Normal 7 2 3 2 9 3 3" xfId="22103" xr:uid="{00000000-0005-0000-0000-0000605C0000}"/>
    <cellStyle name="Normal 7 2 3 2 9 3 4" xfId="39449" xr:uid="{00000000-0005-0000-0000-0000615C0000}"/>
    <cellStyle name="Normal 7 2 3 2 9 4" xfId="9797" xr:uid="{00000000-0005-0000-0000-0000625C0000}"/>
    <cellStyle name="Normal 7 2 3 2 9 4 2" xfId="27150" xr:uid="{00000000-0005-0000-0000-0000635C0000}"/>
    <cellStyle name="Normal 7 2 3 2 9 4 3" xfId="44496" xr:uid="{00000000-0005-0000-0000-0000645C0000}"/>
    <cellStyle name="Normal 7 2 3 2 9 5" xfId="18477" xr:uid="{00000000-0005-0000-0000-0000655C0000}"/>
    <cellStyle name="Normal 7 2 3 2 9 6" xfId="35823" xr:uid="{00000000-0005-0000-0000-0000665C0000}"/>
    <cellStyle name="Normal 7 2 3 3" xfId="75" xr:uid="{00000000-0005-0000-0000-0000675C0000}"/>
    <cellStyle name="Normal 7 2 3 3 10" xfId="8748" xr:uid="{00000000-0005-0000-0000-0000685C0000}"/>
    <cellStyle name="Normal 7 2 3 3 10 2" xfId="26101" xr:uid="{00000000-0005-0000-0000-0000695C0000}"/>
    <cellStyle name="Normal 7 2 3 3 10 3" xfId="43447" xr:uid="{00000000-0005-0000-0000-00006A5C0000}"/>
    <cellStyle name="Normal 7 2 3 3 11" xfId="17428" xr:uid="{00000000-0005-0000-0000-00006B5C0000}"/>
    <cellStyle name="Normal 7 2 3 3 12" xfId="34774" xr:uid="{00000000-0005-0000-0000-00006C5C0000}"/>
    <cellStyle name="Normal 7 2 3 3 2" xfId="320" xr:uid="{00000000-0005-0000-0000-00006D5C0000}"/>
    <cellStyle name="Normal 7 2 3 3 2 10" xfId="35019" xr:uid="{00000000-0005-0000-0000-00006E5C0000}"/>
    <cellStyle name="Normal 7 2 3 3 2 2" xfId="1055" xr:uid="{00000000-0005-0000-0000-00006F5C0000}"/>
    <cellStyle name="Normal 7 2 3 3 2 2 2" xfId="2868" xr:uid="{00000000-0005-0000-0000-0000705C0000}"/>
    <cellStyle name="Normal 7 2 3 3 2 2 2 2" xfId="8650" xr:uid="{00000000-0005-0000-0000-0000715C0000}"/>
    <cellStyle name="Normal 7 2 3 3 2 2 2 2 2" xfId="17323" xr:uid="{00000000-0005-0000-0000-0000725C0000}"/>
    <cellStyle name="Normal 7 2 3 3 2 2 2 2 2 2" xfId="34676" xr:uid="{00000000-0005-0000-0000-0000735C0000}"/>
    <cellStyle name="Normal 7 2 3 3 2 2 2 2 2 3" xfId="52022" xr:uid="{00000000-0005-0000-0000-0000745C0000}"/>
    <cellStyle name="Normal 7 2 3 3 2 2 2 2 3" xfId="26003" xr:uid="{00000000-0005-0000-0000-0000755C0000}"/>
    <cellStyle name="Normal 7 2 3 3 2 2 2 2 4" xfId="43349" xr:uid="{00000000-0005-0000-0000-0000765C0000}"/>
    <cellStyle name="Normal 7 2 3 3 2 2 2 3" xfId="4681" xr:uid="{00000000-0005-0000-0000-0000775C0000}"/>
    <cellStyle name="Normal 7 2 3 3 2 2 2 3 2" xfId="13354" xr:uid="{00000000-0005-0000-0000-0000785C0000}"/>
    <cellStyle name="Normal 7 2 3 3 2 2 2 3 2 2" xfId="30707" xr:uid="{00000000-0005-0000-0000-0000795C0000}"/>
    <cellStyle name="Normal 7 2 3 3 2 2 2 3 2 3" xfId="48053" xr:uid="{00000000-0005-0000-0000-00007A5C0000}"/>
    <cellStyle name="Normal 7 2 3 3 2 2 2 3 3" xfId="22034" xr:uid="{00000000-0005-0000-0000-00007B5C0000}"/>
    <cellStyle name="Normal 7 2 3 3 2 2 2 3 4" xfId="39380" xr:uid="{00000000-0005-0000-0000-00007C5C0000}"/>
    <cellStyle name="Normal 7 2 3 3 2 2 2 4" xfId="11541" xr:uid="{00000000-0005-0000-0000-00007D5C0000}"/>
    <cellStyle name="Normal 7 2 3 3 2 2 2 4 2" xfId="28894" xr:uid="{00000000-0005-0000-0000-00007E5C0000}"/>
    <cellStyle name="Normal 7 2 3 3 2 2 2 4 3" xfId="46240" xr:uid="{00000000-0005-0000-0000-00007F5C0000}"/>
    <cellStyle name="Normal 7 2 3 3 2 2 2 5" xfId="20221" xr:uid="{00000000-0005-0000-0000-0000805C0000}"/>
    <cellStyle name="Normal 7 2 3 3 2 2 2 6" xfId="37567" xr:uid="{00000000-0005-0000-0000-0000815C0000}"/>
    <cellStyle name="Normal 7 2 3 3 2 2 3" xfId="1790" xr:uid="{00000000-0005-0000-0000-0000825C0000}"/>
    <cellStyle name="Normal 7 2 3 3 2 2 3 2" xfId="7572" xr:uid="{00000000-0005-0000-0000-0000835C0000}"/>
    <cellStyle name="Normal 7 2 3 3 2 2 3 2 2" xfId="16245" xr:uid="{00000000-0005-0000-0000-0000845C0000}"/>
    <cellStyle name="Normal 7 2 3 3 2 2 3 2 2 2" xfId="33598" xr:uid="{00000000-0005-0000-0000-0000855C0000}"/>
    <cellStyle name="Normal 7 2 3 3 2 2 3 2 2 3" xfId="50944" xr:uid="{00000000-0005-0000-0000-0000865C0000}"/>
    <cellStyle name="Normal 7 2 3 3 2 2 3 2 3" xfId="24925" xr:uid="{00000000-0005-0000-0000-0000875C0000}"/>
    <cellStyle name="Normal 7 2 3 3 2 2 3 2 4" xfId="42271" xr:uid="{00000000-0005-0000-0000-0000885C0000}"/>
    <cellStyle name="Normal 7 2 3 3 2 2 3 3" xfId="5416" xr:uid="{00000000-0005-0000-0000-0000895C0000}"/>
    <cellStyle name="Normal 7 2 3 3 2 2 3 3 2" xfId="14089" xr:uid="{00000000-0005-0000-0000-00008A5C0000}"/>
    <cellStyle name="Normal 7 2 3 3 2 2 3 3 2 2" xfId="31442" xr:uid="{00000000-0005-0000-0000-00008B5C0000}"/>
    <cellStyle name="Normal 7 2 3 3 2 2 3 3 2 3" xfId="48788" xr:uid="{00000000-0005-0000-0000-00008C5C0000}"/>
    <cellStyle name="Normal 7 2 3 3 2 2 3 3 3" xfId="22769" xr:uid="{00000000-0005-0000-0000-00008D5C0000}"/>
    <cellStyle name="Normal 7 2 3 3 2 2 3 3 4" xfId="40115" xr:uid="{00000000-0005-0000-0000-00008E5C0000}"/>
    <cellStyle name="Normal 7 2 3 3 2 2 3 4" xfId="10463" xr:uid="{00000000-0005-0000-0000-00008F5C0000}"/>
    <cellStyle name="Normal 7 2 3 3 2 2 3 4 2" xfId="27816" xr:uid="{00000000-0005-0000-0000-0000905C0000}"/>
    <cellStyle name="Normal 7 2 3 3 2 2 3 4 3" xfId="45162" xr:uid="{00000000-0005-0000-0000-0000915C0000}"/>
    <cellStyle name="Normal 7 2 3 3 2 2 3 5" xfId="19143" xr:uid="{00000000-0005-0000-0000-0000925C0000}"/>
    <cellStyle name="Normal 7 2 3 3 2 2 3 6" xfId="36489" xr:uid="{00000000-0005-0000-0000-0000935C0000}"/>
    <cellStyle name="Normal 7 2 3 3 2 2 4" xfId="6837" xr:uid="{00000000-0005-0000-0000-0000945C0000}"/>
    <cellStyle name="Normal 7 2 3 3 2 2 4 2" xfId="15510" xr:uid="{00000000-0005-0000-0000-0000955C0000}"/>
    <cellStyle name="Normal 7 2 3 3 2 2 4 2 2" xfId="32863" xr:uid="{00000000-0005-0000-0000-0000965C0000}"/>
    <cellStyle name="Normal 7 2 3 3 2 2 4 2 3" xfId="50209" xr:uid="{00000000-0005-0000-0000-0000975C0000}"/>
    <cellStyle name="Normal 7 2 3 3 2 2 4 3" xfId="24190" xr:uid="{00000000-0005-0000-0000-0000985C0000}"/>
    <cellStyle name="Normal 7 2 3 3 2 2 4 4" xfId="41536" xr:uid="{00000000-0005-0000-0000-0000995C0000}"/>
    <cellStyle name="Normal 7 2 3 3 2 2 5" xfId="3603" xr:uid="{00000000-0005-0000-0000-00009A5C0000}"/>
    <cellStyle name="Normal 7 2 3 3 2 2 5 2" xfId="12276" xr:uid="{00000000-0005-0000-0000-00009B5C0000}"/>
    <cellStyle name="Normal 7 2 3 3 2 2 5 2 2" xfId="29629" xr:uid="{00000000-0005-0000-0000-00009C5C0000}"/>
    <cellStyle name="Normal 7 2 3 3 2 2 5 2 3" xfId="46975" xr:uid="{00000000-0005-0000-0000-00009D5C0000}"/>
    <cellStyle name="Normal 7 2 3 3 2 2 5 3" xfId="20956" xr:uid="{00000000-0005-0000-0000-00009E5C0000}"/>
    <cellStyle name="Normal 7 2 3 3 2 2 5 4" xfId="38302" xr:uid="{00000000-0005-0000-0000-00009F5C0000}"/>
    <cellStyle name="Normal 7 2 3 3 2 2 6" xfId="9728" xr:uid="{00000000-0005-0000-0000-0000A05C0000}"/>
    <cellStyle name="Normal 7 2 3 3 2 2 6 2" xfId="27081" xr:uid="{00000000-0005-0000-0000-0000A15C0000}"/>
    <cellStyle name="Normal 7 2 3 3 2 2 6 3" xfId="44427" xr:uid="{00000000-0005-0000-0000-0000A25C0000}"/>
    <cellStyle name="Normal 7 2 3 3 2 2 7" xfId="18408" xr:uid="{00000000-0005-0000-0000-0000A35C0000}"/>
    <cellStyle name="Normal 7 2 3 3 2 2 8" xfId="35754" xr:uid="{00000000-0005-0000-0000-0000A45C0000}"/>
    <cellStyle name="Normal 7 2 3 3 2 3" xfId="565" xr:uid="{00000000-0005-0000-0000-0000A55C0000}"/>
    <cellStyle name="Normal 7 2 3 3 2 3 2" xfId="2378" xr:uid="{00000000-0005-0000-0000-0000A65C0000}"/>
    <cellStyle name="Normal 7 2 3 3 2 3 2 2" xfId="8160" xr:uid="{00000000-0005-0000-0000-0000A75C0000}"/>
    <cellStyle name="Normal 7 2 3 3 2 3 2 2 2" xfId="16833" xr:uid="{00000000-0005-0000-0000-0000A85C0000}"/>
    <cellStyle name="Normal 7 2 3 3 2 3 2 2 2 2" xfId="34186" xr:uid="{00000000-0005-0000-0000-0000A95C0000}"/>
    <cellStyle name="Normal 7 2 3 3 2 3 2 2 2 3" xfId="51532" xr:uid="{00000000-0005-0000-0000-0000AA5C0000}"/>
    <cellStyle name="Normal 7 2 3 3 2 3 2 2 3" xfId="25513" xr:uid="{00000000-0005-0000-0000-0000AB5C0000}"/>
    <cellStyle name="Normal 7 2 3 3 2 3 2 2 4" xfId="42859" xr:uid="{00000000-0005-0000-0000-0000AC5C0000}"/>
    <cellStyle name="Normal 7 2 3 3 2 3 2 3" xfId="5661" xr:uid="{00000000-0005-0000-0000-0000AD5C0000}"/>
    <cellStyle name="Normal 7 2 3 3 2 3 2 3 2" xfId="14334" xr:uid="{00000000-0005-0000-0000-0000AE5C0000}"/>
    <cellStyle name="Normal 7 2 3 3 2 3 2 3 2 2" xfId="31687" xr:uid="{00000000-0005-0000-0000-0000AF5C0000}"/>
    <cellStyle name="Normal 7 2 3 3 2 3 2 3 2 3" xfId="49033" xr:uid="{00000000-0005-0000-0000-0000B05C0000}"/>
    <cellStyle name="Normal 7 2 3 3 2 3 2 3 3" xfId="23014" xr:uid="{00000000-0005-0000-0000-0000B15C0000}"/>
    <cellStyle name="Normal 7 2 3 3 2 3 2 3 4" xfId="40360" xr:uid="{00000000-0005-0000-0000-0000B25C0000}"/>
    <cellStyle name="Normal 7 2 3 3 2 3 2 4" xfId="11051" xr:uid="{00000000-0005-0000-0000-0000B35C0000}"/>
    <cellStyle name="Normal 7 2 3 3 2 3 2 4 2" xfId="28404" xr:uid="{00000000-0005-0000-0000-0000B45C0000}"/>
    <cellStyle name="Normal 7 2 3 3 2 3 2 4 3" xfId="45750" xr:uid="{00000000-0005-0000-0000-0000B55C0000}"/>
    <cellStyle name="Normal 7 2 3 3 2 3 2 5" xfId="19731" xr:uid="{00000000-0005-0000-0000-0000B65C0000}"/>
    <cellStyle name="Normal 7 2 3 3 2 3 2 6" xfId="37077" xr:uid="{00000000-0005-0000-0000-0000B75C0000}"/>
    <cellStyle name="Normal 7 2 3 3 2 3 3" xfId="6347" xr:uid="{00000000-0005-0000-0000-0000B85C0000}"/>
    <cellStyle name="Normal 7 2 3 3 2 3 3 2" xfId="15020" xr:uid="{00000000-0005-0000-0000-0000B95C0000}"/>
    <cellStyle name="Normal 7 2 3 3 2 3 3 2 2" xfId="32373" xr:uid="{00000000-0005-0000-0000-0000BA5C0000}"/>
    <cellStyle name="Normal 7 2 3 3 2 3 3 2 3" xfId="49719" xr:uid="{00000000-0005-0000-0000-0000BB5C0000}"/>
    <cellStyle name="Normal 7 2 3 3 2 3 3 3" xfId="23700" xr:uid="{00000000-0005-0000-0000-0000BC5C0000}"/>
    <cellStyle name="Normal 7 2 3 3 2 3 3 4" xfId="41046" xr:uid="{00000000-0005-0000-0000-0000BD5C0000}"/>
    <cellStyle name="Normal 7 2 3 3 2 3 4" xfId="4191" xr:uid="{00000000-0005-0000-0000-0000BE5C0000}"/>
    <cellStyle name="Normal 7 2 3 3 2 3 4 2" xfId="12864" xr:uid="{00000000-0005-0000-0000-0000BF5C0000}"/>
    <cellStyle name="Normal 7 2 3 3 2 3 4 2 2" xfId="30217" xr:uid="{00000000-0005-0000-0000-0000C05C0000}"/>
    <cellStyle name="Normal 7 2 3 3 2 3 4 2 3" xfId="47563" xr:uid="{00000000-0005-0000-0000-0000C15C0000}"/>
    <cellStyle name="Normal 7 2 3 3 2 3 4 3" xfId="21544" xr:uid="{00000000-0005-0000-0000-0000C25C0000}"/>
    <cellStyle name="Normal 7 2 3 3 2 3 4 4" xfId="38890" xr:uid="{00000000-0005-0000-0000-0000C35C0000}"/>
    <cellStyle name="Normal 7 2 3 3 2 3 5" xfId="9238" xr:uid="{00000000-0005-0000-0000-0000C45C0000}"/>
    <cellStyle name="Normal 7 2 3 3 2 3 5 2" xfId="26591" xr:uid="{00000000-0005-0000-0000-0000C55C0000}"/>
    <cellStyle name="Normal 7 2 3 3 2 3 5 3" xfId="43937" xr:uid="{00000000-0005-0000-0000-0000C65C0000}"/>
    <cellStyle name="Normal 7 2 3 3 2 3 6" xfId="17918" xr:uid="{00000000-0005-0000-0000-0000C75C0000}"/>
    <cellStyle name="Normal 7 2 3 3 2 3 7" xfId="35264" xr:uid="{00000000-0005-0000-0000-0000C85C0000}"/>
    <cellStyle name="Normal 7 2 3 3 2 4" xfId="2133" xr:uid="{00000000-0005-0000-0000-0000C95C0000}"/>
    <cellStyle name="Normal 7 2 3 3 2 4 2" xfId="7915" xr:uid="{00000000-0005-0000-0000-0000CA5C0000}"/>
    <cellStyle name="Normal 7 2 3 3 2 4 2 2" xfId="16588" xr:uid="{00000000-0005-0000-0000-0000CB5C0000}"/>
    <cellStyle name="Normal 7 2 3 3 2 4 2 2 2" xfId="33941" xr:uid="{00000000-0005-0000-0000-0000CC5C0000}"/>
    <cellStyle name="Normal 7 2 3 3 2 4 2 2 3" xfId="51287" xr:uid="{00000000-0005-0000-0000-0000CD5C0000}"/>
    <cellStyle name="Normal 7 2 3 3 2 4 2 3" xfId="25268" xr:uid="{00000000-0005-0000-0000-0000CE5C0000}"/>
    <cellStyle name="Normal 7 2 3 3 2 4 2 4" xfId="42614" xr:uid="{00000000-0005-0000-0000-0000CF5C0000}"/>
    <cellStyle name="Normal 7 2 3 3 2 4 3" xfId="3946" xr:uid="{00000000-0005-0000-0000-0000D05C0000}"/>
    <cellStyle name="Normal 7 2 3 3 2 4 3 2" xfId="12619" xr:uid="{00000000-0005-0000-0000-0000D15C0000}"/>
    <cellStyle name="Normal 7 2 3 3 2 4 3 2 2" xfId="29972" xr:uid="{00000000-0005-0000-0000-0000D25C0000}"/>
    <cellStyle name="Normal 7 2 3 3 2 4 3 2 3" xfId="47318" xr:uid="{00000000-0005-0000-0000-0000D35C0000}"/>
    <cellStyle name="Normal 7 2 3 3 2 4 3 3" xfId="21299" xr:uid="{00000000-0005-0000-0000-0000D45C0000}"/>
    <cellStyle name="Normal 7 2 3 3 2 4 3 4" xfId="38645" xr:uid="{00000000-0005-0000-0000-0000D55C0000}"/>
    <cellStyle name="Normal 7 2 3 3 2 4 4" xfId="10806" xr:uid="{00000000-0005-0000-0000-0000D65C0000}"/>
    <cellStyle name="Normal 7 2 3 3 2 4 4 2" xfId="28159" xr:uid="{00000000-0005-0000-0000-0000D75C0000}"/>
    <cellStyle name="Normal 7 2 3 3 2 4 4 3" xfId="45505" xr:uid="{00000000-0005-0000-0000-0000D85C0000}"/>
    <cellStyle name="Normal 7 2 3 3 2 4 5" xfId="19486" xr:uid="{00000000-0005-0000-0000-0000D95C0000}"/>
    <cellStyle name="Normal 7 2 3 3 2 4 6" xfId="36832" xr:uid="{00000000-0005-0000-0000-0000DA5C0000}"/>
    <cellStyle name="Normal 7 2 3 3 2 5" xfId="1300" xr:uid="{00000000-0005-0000-0000-0000DB5C0000}"/>
    <cellStyle name="Normal 7 2 3 3 2 5 2" xfId="7082" xr:uid="{00000000-0005-0000-0000-0000DC5C0000}"/>
    <cellStyle name="Normal 7 2 3 3 2 5 2 2" xfId="15755" xr:uid="{00000000-0005-0000-0000-0000DD5C0000}"/>
    <cellStyle name="Normal 7 2 3 3 2 5 2 2 2" xfId="33108" xr:uid="{00000000-0005-0000-0000-0000DE5C0000}"/>
    <cellStyle name="Normal 7 2 3 3 2 5 2 2 3" xfId="50454" xr:uid="{00000000-0005-0000-0000-0000DF5C0000}"/>
    <cellStyle name="Normal 7 2 3 3 2 5 2 3" xfId="24435" xr:uid="{00000000-0005-0000-0000-0000E05C0000}"/>
    <cellStyle name="Normal 7 2 3 3 2 5 2 4" xfId="41781" xr:uid="{00000000-0005-0000-0000-0000E15C0000}"/>
    <cellStyle name="Normal 7 2 3 3 2 5 3" xfId="4926" xr:uid="{00000000-0005-0000-0000-0000E25C0000}"/>
    <cellStyle name="Normal 7 2 3 3 2 5 3 2" xfId="13599" xr:uid="{00000000-0005-0000-0000-0000E35C0000}"/>
    <cellStyle name="Normal 7 2 3 3 2 5 3 2 2" xfId="30952" xr:uid="{00000000-0005-0000-0000-0000E45C0000}"/>
    <cellStyle name="Normal 7 2 3 3 2 5 3 2 3" xfId="48298" xr:uid="{00000000-0005-0000-0000-0000E55C0000}"/>
    <cellStyle name="Normal 7 2 3 3 2 5 3 3" xfId="22279" xr:uid="{00000000-0005-0000-0000-0000E65C0000}"/>
    <cellStyle name="Normal 7 2 3 3 2 5 3 4" xfId="39625" xr:uid="{00000000-0005-0000-0000-0000E75C0000}"/>
    <cellStyle name="Normal 7 2 3 3 2 5 4" xfId="9973" xr:uid="{00000000-0005-0000-0000-0000E85C0000}"/>
    <cellStyle name="Normal 7 2 3 3 2 5 4 2" xfId="27326" xr:uid="{00000000-0005-0000-0000-0000E95C0000}"/>
    <cellStyle name="Normal 7 2 3 3 2 5 4 3" xfId="44672" xr:uid="{00000000-0005-0000-0000-0000EA5C0000}"/>
    <cellStyle name="Normal 7 2 3 3 2 5 5" xfId="18653" xr:uid="{00000000-0005-0000-0000-0000EB5C0000}"/>
    <cellStyle name="Normal 7 2 3 3 2 5 6" xfId="35999" xr:uid="{00000000-0005-0000-0000-0000EC5C0000}"/>
    <cellStyle name="Normal 7 2 3 3 2 6" xfId="6102" xr:uid="{00000000-0005-0000-0000-0000ED5C0000}"/>
    <cellStyle name="Normal 7 2 3 3 2 6 2" xfId="14775" xr:uid="{00000000-0005-0000-0000-0000EE5C0000}"/>
    <cellStyle name="Normal 7 2 3 3 2 6 2 2" xfId="32128" xr:uid="{00000000-0005-0000-0000-0000EF5C0000}"/>
    <cellStyle name="Normal 7 2 3 3 2 6 2 3" xfId="49474" xr:uid="{00000000-0005-0000-0000-0000F05C0000}"/>
    <cellStyle name="Normal 7 2 3 3 2 6 3" xfId="23455" xr:uid="{00000000-0005-0000-0000-0000F15C0000}"/>
    <cellStyle name="Normal 7 2 3 3 2 6 4" xfId="40801" xr:uid="{00000000-0005-0000-0000-0000F25C0000}"/>
    <cellStyle name="Normal 7 2 3 3 2 7" xfId="3113" xr:uid="{00000000-0005-0000-0000-0000F35C0000}"/>
    <cellStyle name="Normal 7 2 3 3 2 7 2" xfId="11786" xr:uid="{00000000-0005-0000-0000-0000F45C0000}"/>
    <cellStyle name="Normal 7 2 3 3 2 7 2 2" xfId="29139" xr:uid="{00000000-0005-0000-0000-0000F55C0000}"/>
    <cellStyle name="Normal 7 2 3 3 2 7 2 3" xfId="46485" xr:uid="{00000000-0005-0000-0000-0000F65C0000}"/>
    <cellStyle name="Normal 7 2 3 3 2 7 3" xfId="20466" xr:uid="{00000000-0005-0000-0000-0000F75C0000}"/>
    <cellStyle name="Normal 7 2 3 3 2 7 4" xfId="37812" xr:uid="{00000000-0005-0000-0000-0000F85C0000}"/>
    <cellStyle name="Normal 7 2 3 3 2 8" xfId="8993" xr:uid="{00000000-0005-0000-0000-0000F95C0000}"/>
    <cellStyle name="Normal 7 2 3 3 2 8 2" xfId="26346" xr:uid="{00000000-0005-0000-0000-0000FA5C0000}"/>
    <cellStyle name="Normal 7 2 3 3 2 8 3" xfId="43692" xr:uid="{00000000-0005-0000-0000-0000FB5C0000}"/>
    <cellStyle name="Normal 7 2 3 3 2 9" xfId="17673" xr:uid="{00000000-0005-0000-0000-0000FC5C0000}"/>
    <cellStyle name="Normal 7 2 3 3 3" xfId="222" xr:uid="{00000000-0005-0000-0000-0000FD5C0000}"/>
    <cellStyle name="Normal 7 2 3 3 3 10" xfId="34921" xr:uid="{00000000-0005-0000-0000-0000FE5C0000}"/>
    <cellStyle name="Normal 7 2 3 3 3 2" xfId="957" xr:uid="{00000000-0005-0000-0000-0000FF5C0000}"/>
    <cellStyle name="Normal 7 2 3 3 3 2 2" xfId="2770" xr:uid="{00000000-0005-0000-0000-0000005D0000}"/>
    <cellStyle name="Normal 7 2 3 3 3 2 2 2" xfId="8552" xr:uid="{00000000-0005-0000-0000-0000015D0000}"/>
    <cellStyle name="Normal 7 2 3 3 3 2 2 2 2" xfId="17225" xr:uid="{00000000-0005-0000-0000-0000025D0000}"/>
    <cellStyle name="Normal 7 2 3 3 3 2 2 2 2 2" xfId="34578" xr:uid="{00000000-0005-0000-0000-0000035D0000}"/>
    <cellStyle name="Normal 7 2 3 3 3 2 2 2 2 3" xfId="51924" xr:uid="{00000000-0005-0000-0000-0000045D0000}"/>
    <cellStyle name="Normal 7 2 3 3 3 2 2 2 3" xfId="25905" xr:uid="{00000000-0005-0000-0000-0000055D0000}"/>
    <cellStyle name="Normal 7 2 3 3 3 2 2 2 4" xfId="43251" xr:uid="{00000000-0005-0000-0000-0000065D0000}"/>
    <cellStyle name="Normal 7 2 3 3 3 2 2 3" xfId="4583" xr:uid="{00000000-0005-0000-0000-0000075D0000}"/>
    <cellStyle name="Normal 7 2 3 3 3 2 2 3 2" xfId="13256" xr:uid="{00000000-0005-0000-0000-0000085D0000}"/>
    <cellStyle name="Normal 7 2 3 3 3 2 2 3 2 2" xfId="30609" xr:uid="{00000000-0005-0000-0000-0000095D0000}"/>
    <cellStyle name="Normal 7 2 3 3 3 2 2 3 2 3" xfId="47955" xr:uid="{00000000-0005-0000-0000-00000A5D0000}"/>
    <cellStyle name="Normal 7 2 3 3 3 2 2 3 3" xfId="21936" xr:uid="{00000000-0005-0000-0000-00000B5D0000}"/>
    <cellStyle name="Normal 7 2 3 3 3 2 2 3 4" xfId="39282" xr:uid="{00000000-0005-0000-0000-00000C5D0000}"/>
    <cellStyle name="Normal 7 2 3 3 3 2 2 4" xfId="11443" xr:uid="{00000000-0005-0000-0000-00000D5D0000}"/>
    <cellStyle name="Normal 7 2 3 3 3 2 2 4 2" xfId="28796" xr:uid="{00000000-0005-0000-0000-00000E5D0000}"/>
    <cellStyle name="Normal 7 2 3 3 3 2 2 4 3" xfId="46142" xr:uid="{00000000-0005-0000-0000-00000F5D0000}"/>
    <cellStyle name="Normal 7 2 3 3 3 2 2 5" xfId="20123" xr:uid="{00000000-0005-0000-0000-0000105D0000}"/>
    <cellStyle name="Normal 7 2 3 3 3 2 2 6" xfId="37469" xr:uid="{00000000-0005-0000-0000-0000115D0000}"/>
    <cellStyle name="Normal 7 2 3 3 3 2 3" xfId="1692" xr:uid="{00000000-0005-0000-0000-0000125D0000}"/>
    <cellStyle name="Normal 7 2 3 3 3 2 3 2" xfId="7474" xr:uid="{00000000-0005-0000-0000-0000135D0000}"/>
    <cellStyle name="Normal 7 2 3 3 3 2 3 2 2" xfId="16147" xr:uid="{00000000-0005-0000-0000-0000145D0000}"/>
    <cellStyle name="Normal 7 2 3 3 3 2 3 2 2 2" xfId="33500" xr:uid="{00000000-0005-0000-0000-0000155D0000}"/>
    <cellStyle name="Normal 7 2 3 3 3 2 3 2 2 3" xfId="50846" xr:uid="{00000000-0005-0000-0000-0000165D0000}"/>
    <cellStyle name="Normal 7 2 3 3 3 2 3 2 3" xfId="24827" xr:uid="{00000000-0005-0000-0000-0000175D0000}"/>
    <cellStyle name="Normal 7 2 3 3 3 2 3 2 4" xfId="42173" xr:uid="{00000000-0005-0000-0000-0000185D0000}"/>
    <cellStyle name="Normal 7 2 3 3 3 2 3 3" xfId="5318" xr:uid="{00000000-0005-0000-0000-0000195D0000}"/>
    <cellStyle name="Normal 7 2 3 3 3 2 3 3 2" xfId="13991" xr:uid="{00000000-0005-0000-0000-00001A5D0000}"/>
    <cellStyle name="Normal 7 2 3 3 3 2 3 3 2 2" xfId="31344" xr:uid="{00000000-0005-0000-0000-00001B5D0000}"/>
    <cellStyle name="Normal 7 2 3 3 3 2 3 3 2 3" xfId="48690" xr:uid="{00000000-0005-0000-0000-00001C5D0000}"/>
    <cellStyle name="Normal 7 2 3 3 3 2 3 3 3" xfId="22671" xr:uid="{00000000-0005-0000-0000-00001D5D0000}"/>
    <cellStyle name="Normal 7 2 3 3 3 2 3 3 4" xfId="40017" xr:uid="{00000000-0005-0000-0000-00001E5D0000}"/>
    <cellStyle name="Normal 7 2 3 3 3 2 3 4" xfId="10365" xr:uid="{00000000-0005-0000-0000-00001F5D0000}"/>
    <cellStyle name="Normal 7 2 3 3 3 2 3 4 2" xfId="27718" xr:uid="{00000000-0005-0000-0000-0000205D0000}"/>
    <cellStyle name="Normal 7 2 3 3 3 2 3 4 3" xfId="45064" xr:uid="{00000000-0005-0000-0000-0000215D0000}"/>
    <cellStyle name="Normal 7 2 3 3 3 2 3 5" xfId="19045" xr:uid="{00000000-0005-0000-0000-0000225D0000}"/>
    <cellStyle name="Normal 7 2 3 3 3 2 3 6" xfId="36391" xr:uid="{00000000-0005-0000-0000-0000235D0000}"/>
    <cellStyle name="Normal 7 2 3 3 3 2 4" xfId="6739" xr:uid="{00000000-0005-0000-0000-0000245D0000}"/>
    <cellStyle name="Normal 7 2 3 3 3 2 4 2" xfId="15412" xr:uid="{00000000-0005-0000-0000-0000255D0000}"/>
    <cellStyle name="Normal 7 2 3 3 3 2 4 2 2" xfId="32765" xr:uid="{00000000-0005-0000-0000-0000265D0000}"/>
    <cellStyle name="Normal 7 2 3 3 3 2 4 2 3" xfId="50111" xr:uid="{00000000-0005-0000-0000-0000275D0000}"/>
    <cellStyle name="Normal 7 2 3 3 3 2 4 3" xfId="24092" xr:uid="{00000000-0005-0000-0000-0000285D0000}"/>
    <cellStyle name="Normal 7 2 3 3 3 2 4 4" xfId="41438" xr:uid="{00000000-0005-0000-0000-0000295D0000}"/>
    <cellStyle name="Normal 7 2 3 3 3 2 5" xfId="3505" xr:uid="{00000000-0005-0000-0000-00002A5D0000}"/>
    <cellStyle name="Normal 7 2 3 3 3 2 5 2" xfId="12178" xr:uid="{00000000-0005-0000-0000-00002B5D0000}"/>
    <cellStyle name="Normal 7 2 3 3 3 2 5 2 2" xfId="29531" xr:uid="{00000000-0005-0000-0000-00002C5D0000}"/>
    <cellStyle name="Normal 7 2 3 3 3 2 5 2 3" xfId="46877" xr:uid="{00000000-0005-0000-0000-00002D5D0000}"/>
    <cellStyle name="Normal 7 2 3 3 3 2 5 3" xfId="20858" xr:uid="{00000000-0005-0000-0000-00002E5D0000}"/>
    <cellStyle name="Normal 7 2 3 3 3 2 5 4" xfId="38204" xr:uid="{00000000-0005-0000-0000-00002F5D0000}"/>
    <cellStyle name="Normal 7 2 3 3 3 2 6" xfId="9630" xr:uid="{00000000-0005-0000-0000-0000305D0000}"/>
    <cellStyle name="Normal 7 2 3 3 3 2 6 2" xfId="26983" xr:uid="{00000000-0005-0000-0000-0000315D0000}"/>
    <cellStyle name="Normal 7 2 3 3 3 2 6 3" xfId="44329" xr:uid="{00000000-0005-0000-0000-0000325D0000}"/>
    <cellStyle name="Normal 7 2 3 3 3 2 7" xfId="18310" xr:uid="{00000000-0005-0000-0000-0000335D0000}"/>
    <cellStyle name="Normal 7 2 3 3 3 2 8" xfId="35656" xr:uid="{00000000-0005-0000-0000-0000345D0000}"/>
    <cellStyle name="Normal 7 2 3 3 3 3" xfId="712" xr:uid="{00000000-0005-0000-0000-0000355D0000}"/>
    <cellStyle name="Normal 7 2 3 3 3 3 2" xfId="2525" xr:uid="{00000000-0005-0000-0000-0000365D0000}"/>
    <cellStyle name="Normal 7 2 3 3 3 3 2 2" xfId="8307" xr:uid="{00000000-0005-0000-0000-0000375D0000}"/>
    <cellStyle name="Normal 7 2 3 3 3 3 2 2 2" xfId="16980" xr:uid="{00000000-0005-0000-0000-0000385D0000}"/>
    <cellStyle name="Normal 7 2 3 3 3 3 2 2 2 2" xfId="34333" xr:uid="{00000000-0005-0000-0000-0000395D0000}"/>
    <cellStyle name="Normal 7 2 3 3 3 3 2 2 2 3" xfId="51679" xr:uid="{00000000-0005-0000-0000-00003A5D0000}"/>
    <cellStyle name="Normal 7 2 3 3 3 3 2 2 3" xfId="25660" xr:uid="{00000000-0005-0000-0000-00003B5D0000}"/>
    <cellStyle name="Normal 7 2 3 3 3 3 2 2 4" xfId="43006" xr:uid="{00000000-0005-0000-0000-00003C5D0000}"/>
    <cellStyle name="Normal 7 2 3 3 3 3 2 3" xfId="5759" xr:uid="{00000000-0005-0000-0000-00003D5D0000}"/>
    <cellStyle name="Normal 7 2 3 3 3 3 2 3 2" xfId="14432" xr:uid="{00000000-0005-0000-0000-00003E5D0000}"/>
    <cellStyle name="Normal 7 2 3 3 3 3 2 3 2 2" xfId="31785" xr:uid="{00000000-0005-0000-0000-00003F5D0000}"/>
    <cellStyle name="Normal 7 2 3 3 3 3 2 3 2 3" xfId="49131" xr:uid="{00000000-0005-0000-0000-0000405D0000}"/>
    <cellStyle name="Normal 7 2 3 3 3 3 2 3 3" xfId="23112" xr:uid="{00000000-0005-0000-0000-0000415D0000}"/>
    <cellStyle name="Normal 7 2 3 3 3 3 2 3 4" xfId="40458" xr:uid="{00000000-0005-0000-0000-0000425D0000}"/>
    <cellStyle name="Normal 7 2 3 3 3 3 2 4" xfId="11198" xr:uid="{00000000-0005-0000-0000-0000435D0000}"/>
    <cellStyle name="Normal 7 2 3 3 3 3 2 4 2" xfId="28551" xr:uid="{00000000-0005-0000-0000-0000445D0000}"/>
    <cellStyle name="Normal 7 2 3 3 3 3 2 4 3" xfId="45897" xr:uid="{00000000-0005-0000-0000-0000455D0000}"/>
    <cellStyle name="Normal 7 2 3 3 3 3 2 5" xfId="19878" xr:uid="{00000000-0005-0000-0000-0000465D0000}"/>
    <cellStyle name="Normal 7 2 3 3 3 3 2 6" xfId="37224" xr:uid="{00000000-0005-0000-0000-0000475D0000}"/>
    <cellStyle name="Normal 7 2 3 3 3 3 3" xfId="6494" xr:uid="{00000000-0005-0000-0000-0000485D0000}"/>
    <cellStyle name="Normal 7 2 3 3 3 3 3 2" xfId="15167" xr:uid="{00000000-0005-0000-0000-0000495D0000}"/>
    <cellStyle name="Normal 7 2 3 3 3 3 3 2 2" xfId="32520" xr:uid="{00000000-0005-0000-0000-00004A5D0000}"/>
    <cellStyle name="Normal 7 2 3 3 3 3 3 2 3" xfId="49866" xr:uid="{00000000-0005-0000-0000-00004B5D0000}"/>
    <cellStyle name="Normal 7 2 3 3 3 3 3 3" xfId="23847" xr:uid="{00000000-0005-0000-0000-00004C5D0000}"/>
    <cellStyle name="Normal 7 2 3 3 3 3 3 4" xfId="41193" xr:uid="{00000000-0005-0000-0000-00004D5D0000}"/>
    <cellStyle name="Normal 7 2 3 3 3 3 4" xfId="4338" xr:uid="{00000000-0005-0000-0000-00004E5D0000}"/>
    <cellStyle name="Normal 7 2 3 3 3 3 4 2" xfId="13011" xr:uid="{00000000-0005-0000-0000-00004F5D0000}"/>
    <cellStyle name="Normal 7 2 3 3 3 3 4 2 2" xfId="30364" xr:uid="{00000000-0005-0000-0000-0000505D0000}"/>
    <cellStyle name="Normal 7 2 3 3 3 3 4 2 3" xfId="47710" xr:uid="{00000000-0005-0000-0000-0000515D0000}"/>
    <cellStyle name="Normal 7 2 3 3 3 3 4 3" xfId="21691" xr:uid="{00000000-0005-0000-0000-0000525D0000}"/>
    <cellStyle name="Normal 7 2 3 3 3 3 4 4" xfId="39037" xr:uid="{00000000-0005-0000-0000-0000535D0000}"/>
    <cellStyle name="Normal 7 2 3 3 3 3 5" xfId="9385" xr:uid="{00000000-0005-0000-0000-0000545D0000}"/>
    <cellStyle name="Normal 7 2 3 3 3 3 5 2" xfId="26738" xr:uid="{00000000-0005-0000-0000-0000555D0000}"/>
    <cellStyle name="Normal 7 2 3 3 3 3 5 3" xfId="44084" xr:uid="{00000000-0005-0000-0000-0000565D0000}"/>
    <cellStyle name="Normal 7 2 3 3 3 3 6" xfId="18065" xr:uid="{00000000-0005-0000-0000-0000575D0000}"/>
    <cellStyle name="Normal 7 2 3 3 3 3 7" xfId="35411" xr:uid="{00000000-0005-0000-0000-0000585D0000}"/>
    <cellStyle name="Normal 7 2 3 3 3 4" xfId="2035" xr:uid="{00000000-0005-0000-0000-0000595D0000}"/>
    <cellStyle name="Normal 7 2 3 3 3 4 2" xfId="7817" xr:uid="{00000000-0005-0000-0000-00005A5D0000}"/>
    <cellStyle name="Normal 7 2 3 3 3 4 2 2" xfId="16490" xr:uid="{00000000-0005-0000-0000-00005B5D0000}"/>
    <cellStyle name="Normal 7 2 3 3 3 4 2 2 2" xfId="33843" xr:uid="{00000000-0005-0000-0000-00005C5D0000}"/>
    <cellStyle name="Normal 7 2 3 3 3 4 2 2 3" xfId="51189" xr:uid="{00000000-0005-0000-0000-00005D5D0000}"/>
    <cellStyle name="Normal 7 2 3 3 3 4 2 3" xfId="25170" xr:uid="{00000000-0005-0000-0000-00005E5D0000}"/>
    <cellStyle name="Normal 7 2 3 3 3 4 2 4" xfId="42516" xr:uid="{00000000-0005-0000-0000-00005F5D0000}"/>
    <cellStyle name="Normal 7 2 3 3 3 4 3" xfId="3848" xr:uid="{00000000-0005-0000-0000-0000605D0000}"/>
    <cellStyle name="Normal 7 2 3 3 3 4 3 2" xfId="12521" xr:uid="{00000000-0005-0000-0000-0000615D0000}"/>
    <cellStyle name="Normal 7 2 3 3 3 4 3 2 2" xfId="29874" xr:uid="{00000000-0005-0000-0000-0000625D0000}"/>
    <cellStyle name="Normal 7 2 3 3 3 4 3 2 3" xfId="47220" xr:uid="{00000000-0005-0000-0000-0000635D0000}"/>
    <cellStyle name="Normal 7 2 3 3 3 4 3 3" xfId="21201" xr:uid="{00000000-0005-0000-0000-0000645D0000}"/>
    <cellStyle name="Normal 7 2 3 3 3 4 3 4" xfId="38547" xr:uid="{00000000-0005-0000-0000-0000655D0000}"/>
    <cellStyle name="Normal 7 2 3 3 3 4 4" xfId="10708" xr:uid="{00000000-0005-0000-0000-0000665D0000}"/>
    <cellStyle name="Normal 7 2 3 3 3 4 4 2" xfId="28061" xr:uid="{00000000-0005-0000-0000-0000675D0000}"/>
    <cellStyle name="Normal 7 2 3 3 3 4 4 3" xfId="45407" xr:uid="{00000000-0005-0000-0000-0000685D0000}"/>
    <cellStyle name="Normal 7 2 3 3 3 4 5" xfId="19388" xr:uid="{00000000-0005-0000-0000-0000695D0000}"/>
    <cellStyle name="Normal 7 2 3 3 3 4 6" xfId="36734" xr:uid="{00000000-0005-0000-0000-00006A5D0000}"/>
    <cellStyle name="Normal 7 2 3 3 3 5" xfId="1447" xr:uid="{00000000-0005-0000-0000-00006B5D0000}"/>
    <cellStyle name="Normal 7 2 3 3 3 5 2" xfId="7229" xr:uid="{00000000-0005-0000-0000-00006C5D0000}"/>
    <cellStyle name="Normal 7 2 3 3 3 5 2 2" xfId="15902" xr:uid="{00000000-0005-0000-0000-00006D5D0000}"/>
    <cellStyle name="Normal 7 2 3 3 3 5 2 2 2" xfId="33255" xr:uid="{00000000-0005-0000-0000-00006E5D0000}"/>
    <cellStyle name="Normal 7 2 3 3 3 5 2 2 3" xfId="50601" xr:uid="{00000000-0005-0000-0000-00006F5D0000}"/>
    <cellStyle name="Normal 7 2 3 3 3 5 2 3" xfId="24582" xr:uid="{00000000-0005-0000-0000-0000705D0000}"/>
    <cellStyle name="Normal 7 2 3 3 3 5 2 4" xfId="41928" xr:uid="{00000000-0005-0000-0000-0000715D0000}"/>
    <cellStyle name="Normal 7 2 3 3 3 5 3" xfId="5073" xr:uid="{00000000-0005-0000-0000-0000725D0000}"/>
    <cellStyle name="Normal 7 2 3 3 3 5 3 2" xfId="13746" xr:uid="{00000000-0005-0000-0000-0000735D0000}"/>
    <cellStyle name="Normal 7 2 3 3 3 5 3 2 2" xfId="31099" xr:uid="{00000000-0005-0000-0000-0000745D0000}"/>
    <cellStyle name="Normal 7 2 3 3 3 5 3 2 3" xfId="48445" xr:uid="{00000000-0005-0000-0000-0000755D0000}"/>
    <cellStyle name="Normal 7 2 3 3 3 5 3 3" xfId="22426" xr:uid="{00000000-0005-0000-0000-0000765D0000}"/>
    <cellStyle name="Normal 7 2 3 3 3 5 3 4" xfId="39772" xr:uid="{00000000-0005-0000-0000-0000775D0000}"/>
    <cellStyle name="Normal 7 2 3 3 3 5 4" xfId="10120" xr:uid="{00000000-0005-0000-0000-0000785D0000}"/>
    <cellStyle name="Normal 7 2 3 3 3 5 4 2" xfId="27473" xr:uid="{00000000-0005-0000-0000-0000795D0000}"/>
    <cellStyle name="Normal 7 2 3 3 3 5 4 3" xfId="44819" xr:uid="{00000000-0005-0000-0000-00007A5D0000}"/>
    <cellStyle name="Normal 7 2 3 3 3 5 5" xfId="18800" xr:uid="{00000000-0005-0000-0000-00007B5D0000}"/>
    <cellStyle name="Normal 7 2 3 3 3 5 6" xfId="36146" xr:uid="{00000000-0005-0000-0000-00007C5D0000}"/>
    <cellStyle name="Normal 7 2 3 3 3 6" xfId="6004" xr:uid="{00000000-0005-0000-0000-00007D5D0000}"/>
    <cellStyle name="Normal 7 2 3 3 3 6 2" xfId="14677" xr:uid="{00000000-0005-0000-0000-00007E5D0000}"/>
    <cellStyle name="Normal 7 2 3 3 3 6 2 2" xfId="32030" xr:uid="{00000000-0005-0000-0000-00007F5D0000}"/>
    <cellStyle name="Normal 7 2 3 3 3 6 2 3" xfId="49376" xr:uid="{00000000-0005-0000-0000-0000805D0000}"/>
    <cellStyle name="Normal 7 2 3 3 3 6 3" xfId="23357" xr:uid="{00000000-0005-0000-0000-0000815D0000}"/>
    <cellStyle name="Normal 7 2 3 3 3 6 4" xfId="40703" xr:uid="{00000000-0005-0000-0000-0000825D0000}"/>
    <cellStyle name="Normal 7 2 3 3 3 7" xfId="3260" xr:uid="{00000000-0005-0000-0000-0000835D0000}"/>
    <cellStyle name="Normal 7 2 3 3 3 7 2" xfId="11933" xr:uid="{00000000-0005-0000-0000-0000845D0000}"/>
    <cellStyle name="Normal 7 2 3 3 3 7 2 2" xfId="29286" xr:uid="{00000000-0005-0000-0000-0000855D0000}"/>
    <cellStyle name="Normal 7 2 3 3 3 7 2 3" xfId="46632" xr:uid="{00000000-0005-0000-0000-0000865D0000}"/>
    <cellStyle name="Normal 7 2 3 3 3 7 3" xfId="20613" xr:uid="{00000000-0005-0000-0000-0000875D0000}"/>
    <cellStyle name="Normal 7 2 3 3 3 7 4" xfId="37959" xr:uid="{00000000-0005-0000-0000-0000885D0000}"/>
    <cellStyle name="Normal 7 2 3 3 3 8" xfId="8895" xr:uid="{00000000-0005-0000-0000-0000895D0000}"/>
    <cellStyle name="Normal 7 2 3 3 3 8 2" xfId="26248" xr:uid="{00000000-0005-0000-0000-00008A5D0000}"/>
    <cellStyle name="Normal 7 2 3 3 3 8 3" xfId="43594" xr:uid="{00000000-0005-0000-0000-00008B5D0000}"/>
    <cellStyle name="Normal 7 2 3 3 3 9" xfId="17575" xr:uid="{00000000-0005-0000-0000-00008C5D0000}"/>
    <cellStyle name="Normal 7 2 3 3 4" xfId="810" xr:uid="{00000000-0005-0000-0000-00008D5D0000}"/>
    <cellStyle name="Normal 7 2 3 3 4 2" xfId="2623" xr:uid="{00000000-0005-0000-0000-00008E5D0000}"/>
    <cellStyle name="Normal 7 2 3 3 4 2 2" xfId="8405" xr:uid="{00000000-0005-0000-0000-00008F5D0000}"/>
    <cellStyle name="Normal 7 2 3 3 4 2 2 2" xfId="17078" xr:uid="{00000000-0005-0000-0000-0000905D0000}"/>
    <cellStyle name="Normal 7 2 3 3 4 2 2 2 2" xfId="34431" xr:uid="{00000000-0005-0000-0000-0000915D0000}"/>
    <cellStyle name="Normal 7 2 3 3 4 2 2 2 3" xfId="51777" xr:uid="{00000000-0005-0000-0000-0000925D0000}"/>
    <cellStyle name="Normal 7 2 3 3 4 2 2 3" xfId="25758" xr:uid="{00000000-0005-0000-0000-0000935D0000}"/>
    <cellStyle name="Normal 7 2 3 3 4 2 2 4" xfId="43104" xr:uid="{00000000-0005-0000-0000-0000945D0000}"/>
    <cellStyle name="Normal 7 2 3 3 4 2 3" xfId="4436" xr:uid="{00000000-0005-0000-0000-0000955D0000}"/>
    <cellStyle name="Normal 7 2 3 3 4 2 3 2" xfId="13109" xr:uid="{00000000-0005-0000-0000-0000965D0000}"/>
    <cellStyle name="Normal 7 2 3 3 4 2 3 2 2" xfId="30462" xr:uid="{00000000-0005-0000-0000-0000975D0000}"/>
    <cellStyle name="Normal 7 2 3 3 4 2 3 2 3" xfId="47808" xr:uid="{00000000-0005-0000-0000-0000985D0000}"/>
    <cellStyle name="Normal 7 2 3 3 4 2 3 3" xfId="21789" xr:uid="{00000000-0005-0000-0000-0000995D0000}"/>
    <cellStyle name="Normal 7 2 3 3 4 2 3 4" xfId="39135" xr:uid="{00000000-0005-0000-0000-00009A5D0000}"/>
    <cellStyle name="Normal 7 2 3 3 4 2 4" xfId="11296" xr:uid="{00000000-0005-0000-0000-00009B5D0000}"/>
    <cellStyle name="Normal 7 2 3 3 4 2 4 2" xfId="28649" xr:uid="{00000000-0005-0000-0000-00009C5D0000}"/>
    <cellStyle name="Normal 7 2 3 3 4 2 4 3" xfId="45995" xr:uid="{00000000-0005-0000-0000-00009D5D0000}"/>
    <cellStyle name="Normal 7 2 3 3 4 2 5" xfId="19976" xr:uid="{00000000-0005-0000-0000-00009E5D0000}"/>
    <cellStyle name="Normal 7 2 3 3 4 2 6" xfId="37322" xr:uid="{00000000-0005-0000-0000-00009F5D0000}"/>
    <cellStyle name="Normal 7 2 3 3 4 3" xfId="1545" xr:uid="{00000000-0005-0000-0000-0000A05D0000}"/>
    <cellStyle name="Normal 7 2 3 3 4 3 2" xfId="7327" xr:uid="{00000000-0005-0000-0000-0000A15D0000}"/>
    <cellStyle name="Normal 7 2 3 3 4 3 2 2" xfId="16000" xr:uid="{00000000-0005-0000-0000-0000A25D0000}"/>
    <cellStyle name="Normal 7 2 3 3 4 3 2 2 2" xfId="33353" xr:uid="{00000000-0005-0000-0000-0000A35D0000}"/>
    <cellStyle name="Normal 7 2 3 3 4 3 2 2 3" xfId="50699" xr:uid="{00000000-0005-0000-0000-0000A45D0000}"/>
    <cellStyle name="Normal 7 2 3 3 4 3 2 3" xfId="24680" xr:uid="{00000000-0005-0000-0000-0000A55D0000}"/>
    <cellStyle name="Normal 7 2 3 3 4 3 2 4" xfId="42026" xr:uid="{00000000-0005-0000-0000-0000A65D0000}"/>
    <cellStyle name="Normal 7 2 3 3 4 3 3" xfId="5171" xr:uid="{00000000-0005-0000-0000-0000A75D0000}"/>
    <cellStyle name="Normal 7 2 3 3 4 3 3 2" xfId="13844" xr:uid="{00000000-0005-0000-0000-0000A85D0000}"/>
    <cellStyle name="Normal 7 2 3 3 4 3 3 2 2" xfId="31197" xr:uid="{00000000-0005-0000-0000-0000A95D0000}"/>
    <cellStyle name="Normal 7 2 3 3 4 3 3 2 3" xfId="48543" xr:uid="{00000000-0005-0000-0000-0000AA5D0000}"/>
    <cellStyle name="Normal 7 2 3 3 4 3 3 3" xfId="22524" xr:uid="{00000000-0005-0000-0000-0000AB5D0000}"/>
    <cellStyle name="Normal 7 2 3 3 4 3 3 4" xfId="39870" xr:uid="{00000000-0005-0000-0000-0000AC5D0000}"/>
    <cellStyle name="Normal 7 2 3 3 4 3 4" xfId="10218" xr:uid="{00000000-0005-0000-0000-0000AD5D0000}"/>
    <cellStyle name="Normal 7 2 3 3 4 3 4 2" xfId="27571" xr:uid="{00000000-0005-0000-0000-0000AE5D0000}"/>
    <cellStyle name="Normal 7 2 3 3 4 3 4 3" xfId="44917" xr:uid="{00000000-0005-0000-0000-0000AF5D0000}"/>
    <cellStyle name="Normal 7 2 3 3 4 3 5" xfId="18898" xr:uid="{00000000-0005-0000-0000-0000B05D0000}"/>
    <cellStyle name="Normal 7 2 3 3 4 3 6" xfId="36244" xr:uid="{00000000-0005-0000-0000-0000B15D0000}"/>
    <cellStyle name="Normal 7 2 3 3 4 4" xfId="6592" xr:uid="{00000000-0005-0000-0000-0000B25D0000}"/>
    <cellStyle name="Normal 7 2 3 3 4 4 2" xfId="15265" xr:uid="{00000000-0005-0000-0000-0000B35D0000}"/>
    <cellStyle name="Normal 7 2 3 3 4 4 2 2" xfId="32618" xr:uid="{00000000-0005-0000-0000-0000B45D0000}"/>
    <cellStyle name="Normal 7 2 3 3 4 4 2 3" xfId="49964" xr:uid="{00000000-0005-0000-0000-0000B55D0000}"/>
    <cellStyle name="Normal 7 2 3 3 4 4 3" xfId="23945" xr:uid="{00000000-0005-0000-0000-0000B65D0000}"/>
    <cellStyle name="Normal 7 2 3 3 4 4 4" xfId="41291" xr:uid="{00000000-0005-0000-0000-0000B75D0000}"/>
    <cellStyle name="Normal 7 2 3 3 4 5" xfId="3358" xr:uid="{00000000-0005-0000-0000-0000B85D0000}"/>
    <cellStyle name="Normal 7 2 3 3 4 5 2" xfId="12031" xr:uid="{00000000-0005-0000-0000-0000B95D0000}"/>
    <cellStyle name="Normal 7 2 3 3 4 5 2 2" xfId="29384" xr:uid="{00000000-0005-0000-0000-0000BA5D0000}"/>
    <cellStyle name="Normal 7 2 3 3 4 5 2 3" xfId="46730" xr:uid="{00000000-0005-0000-0000-0000BB5D0000}"/>
    <cellStyle name="Normal 7 2 3 3 4 5 3" xfId="20711" xr:uid="{00000000-0005-0000-0000-0000BC5D0000}"/>
    <cellStyle name="Normal 7 2 3 3 4 5 4" xfId="38057" xr:uid="{00000000-0005-0000-0000-0000BD5D0000}"/>
    <cellStyle name="Normal 7 2 3 3 4 6" xfId="9483" xr:uid="{00000000-0005-0000-0000-0000BE5D0000}"/>
    <cellStyle name="Normal 7 2 3 3 4 6 2" xfId="26836" xr:uid="{00000000-0005-0000-0000-0000BF5D0000}"/>
    <cellStyle name="Normal 7 2 3 3 4 6 3" xfId="44182" xr:uid="{00000000-0005-0000-0000-0000C05D0000}"/>
    <cellStyle name="Normal 7 2 3 3 4 7" xfId="18163" xr:uid="{00000000-0005-0000-0000-0000C15D0000}"/>
    <cellStyle name="Normal 7 2 3 3 4 8" xfId="35509" xr:uid="{00000000-0005-0000-0000-0000C25D0000}"/>
    <cellStyle name="Normal 7 2 3 3 5" xfId="467" xr:uid="{00000000-0005-0000-0000-0000C35D0000}"/>
    <cellStyle name="Normal 7 2 3 3 5 2" xfId="2280" xr:uid="{00000000-0005-0000-0000-0000C45D0000}"/>
    <cellStyle name="Normal 7 2 3 3 5 2 2" xfId="8062" xr:uid="{00000000-0005-0000-0000-0000C55D0000}"/>
    <cellStyle name="Normal 7 2 3 3 5 2 2 2" xfId="16735" xr:uid="{00000000-0005-0000-0000-0000C65D0000}"/>
    <cellStyle name="Normal 7 2 3 3 5 2 2 2 2" xfId="34088" xr:uid="{00000000-0005-0000-0000-0000C75D0000}"/>
    <cellStyle name="Normal 7 2 3 3 5 2 2 2 3" xfId="51434" xr:uid="{00000000-0005-0000-0000-0000C85D0000}"/>
    <cellStyle name="Normal 7 2 3 3 5 2 2 3" xfId="25415" xr:uid="{00000000-0005-0000-0000-0000C95D0000}"/>
    <cellStyle name="Normal 7 2 3 3 5 2 2 4" xfId="42761" xr:uid="{00000000-0005-0000-0000-0000CA5D0000}"/>
    <cellStyle name="Normal 7 2 3 3 5 2 3" xfId="5563" xr:uid="{00000000-0005-0000-0000-0000CB5D0000}"/>
    <cellStyle name="Normal 7 2 3 3 5 2 3 2" xfId="14236" xr:uid="{00000000-0005-0000-0000-0000CC5D0000}"/>
    <cellStyle name="Normal 7 2 3 3 5 2 3 2 2" xfId="31589" xr:uid="{00000000-0005-0000-0000-0000CD5D0000}"/>
    <cellStyle name="Normal 7 2 3 3 5 2 3 2 3" xfId="48935" xr:uid="{00000000-0005-0000-0000-0000CE5D0000}"/>
    <cellStyle name="Normal 7 2 3 3 5 2 3 3" xfId="22916" xr:uid="{00000000-0005-0000-0000-0000CF5D0000}"/>
    <cellStyle name="Normal 7 2 3 3 5 2 3 4" xfId="40262" xr:uid="{00000000-0005-0000-0000-0000D05D0000}"/>
    <cellStyle name="Normal 7 2 3 3 5 2 4" xfId="10953" xr:uid="{00000000-0005-0000-0000-0000D15D0000}"/>
    <cellStyle name="Normal 7 2 3 3 5 2 4 2" xfId="28306" xr:uid="{00000000-0005-0000-0000-0000D25D0000}"/>
    <cellStyle name="Normal 7 2 3 3 5 2 4 3" xfId="45652" xr:uid="{00000000-0005-0000-0000-0000D35D0000}"/>
    <cellStyle name="Normal 7 2 3 3 5 2 5" xfId="19633" xr:uid="{00000000-0005-0000-0000-0000D45D0000}"/>
    <cellStyle name="Normal 7 2 3 3 5 2 6" xfId="36979" xr:uid="{00000000-0005-0000-0000-0000D55D0000}"/>
    <cellStyle name="Normal 7 2 3 3 5 3" xfId="6249" xr:uid="{00000000-0005-0000-0000-0000D65D0000}"/>
    <cellStyle name="Normal 7 2 3 3 5 3 2" xfId="14922" xr:uid="{00000000-0005-0000-0000-0000D75D0000}"/>
    <cellStyle name="Normal 7 2 3 3 5 3 2 2" xfId="32275" xr:uid="{00000000-0005-0000-0000-0000D85D0000}"/>
    <cellStyle name="Normal 7 2 3 3 5 3 2 3" xfId="49621" xr:uid="{00000000-0005-0000-0000-0000D95D0000}"/>
    <cellStyle name="Normal 7 2 3 3 5 3 3" xfId="23602" xr:uid="{00000000-0005-0000-0000-0000DA5D0000}"/>
    <cellStyle name="Normal 7 2 3 3 5 3 4" xfId="40948" xr:uid="{00000000-0005-0000-0000-0000DB5D0000}"/>
    <cellStyle name="Normal 7 2 3 3 5 4" xfId="4093" xr:uid="{00000000-0005-0000-0000-0000DC5D0000}"/>
    <cellStyle name="Normal 7 2 3 3 5 4 2" xfId="12766" xr:uid="{00000000-0005-0000-0000-0000DD5D0000}"/>
    <cellStyle name="Normal 7 2 3 3 5 4 2 2" xfId="30119" xr:uid="{00000000-0005-0000-0000-0000DE5D0000}"/>
    <cellStyle name="Normal 7 2 3 3 5 4 2 3" xfId="47465" xr:uid="{00000000-0005-0000-0000-0000DF5D0000}"/>
    <cellStyle name="Normal 7 2 3 3 5 4 3" xfId="21446" xr:uid="{00000000-0005-0000-0000-0000E05D0000}"/>
    <cellStyle name="Normal 7 2 3 3 5 4 4" xfId="38792" xr:uid="{00000000-0005-0000-0000-0000E15D0000}"/>
    <cellStyle name="Normal 7 2 3 3 5 5" xfId="9140" xr:uid="{00000000-0005-0000-0000-0000E25D0000}"/>
    <cellStyle name="Normal 7 2 3 3 5 5 2" xfId="26493" xr:uid="{00000000-0005-0000-0000-0000E35D0000}"/>
    <cellStyle name="Normal 7 2 3 3 5 5 3" xfId="43839" xr:uid="{00000000-0005-0000-0000-0000E45D0000}"/>
    <cellStyle name="Normal 7 2 3 3 5 6" xfId="17820" xr:uid="{00000000-0005-0000-0000-0000E55D0000}"/>
    <cellStyle name="Normal 7 2 3 3 5 7" xfId="35166" xr:uid="{00000000-0005-0000-0000-0000E65D0000}"/>
    <cellStyle name="Normal 7 2 3 3 6" xfId="1888" xr:uid="{00000000-0005-0000-0000-0000E75D0000}"/>
    <cellStyle name="Normal 7 2 3 3 6 2" xfId="7670" xr:uid="{00000000-0005-0000-0000-0000E85D0000}"/>
    <cellStyle name="Normal 7 2 3 3 6 2 2" xfId="16343" xr:uid="{00000000-0005-0000-0000-0000E95D0000}"/>
    <cellStyle name="Normal 7 2 3 3 6 2 2 2" xfId="33696" xr:uid="{00000000-0005-0000-0000-0000EA5D0000}"/>
    <cellStyle name="Normal 7 2 3 3 6 2 2 3" xfId="51042" xr:uid="{00000000-0005-0000-0000-0000EB5D0000}"/>
    <cellStyle name="Normal 7 2 3 3 6 2 3" xfId="25023" xr:uid="{00000000-0005-0000-0000-0000EC5D0000}"/>
    <cellStyle name="Normal 7 2 3 3 6 2 4" xfId="42369" xr:uid="{00000000-0005-0000-0000-0000ED5D0000}"/>
    <cellStyle name="Normal 7 2 3 3 6 3" xfId="3701" xr:uid="{00000000-0005-0000-0000-0000EE5D0000}"/>
    <cellStyle name="Normal 7 2 3 3 6 3 2" xfId="12374" xr:uid="{00000000-0005-0000-0000-0000EF5D0000}"/>
    <cellStyle name="Normal 7 2 3 3 6 3 2 2" xfId="29727" xr:uid="{00000000-0005-0000-0000-0000F05D0000}"/>
    <cellStyle name="Normal 7 2 3 3 6 3 2 3" xfId="47073" xr:uid="{00000000-0005-0000-0000-0000F15D0000}"/>
    <cellStyle name="Normal 7 2 3 3 6 3 3" xfId="21054" xr:uid="{00000000-0005-0000-0000-0000F25D0000}"/>
    <cellStyle name="Normal 7 2 3 3 6 3 4" xfId="38400" xr:uid="{00000000-0005-0000-0000-0000F35D0000}"/>
    <cellStyle name="Normal 7 2 3 3 6 4" xfId="10561" xr:uid="{00000000-0005-0000-0000-0000F45D0000}"/>
    <cellStyle name="Normal 7 2 3 3 6 4 2" xfId="27914" xr:uid="{00000000-0005-0000-0000-0000F55D0000}"/>
    <cellStyle name="Normal 7 2 3 3 6 4 3" xfId="45260" xr:uid="{00000000-0005-0000-0000-0000F65D0000}"/>
    <cellStyle name="Normal 7 2 3 3 6 5" xfId="19241" xr:uid="{00000000-0005-0000-0000-0000F75D0000}"/>
    <cellStyle name="Normal 7 2 3 3 6 6" xfId="36587" xr:uid="{00000000-0005-0000-0000-0000F85D0000}"/>
    <cellStyle name="Normal 7 2 3 3 7" xfId="1202" xr:uid="{00000000-0005-0000-0000-0000F95D0000}"/>
    <cellStyle name="Normal 7 2 3 3 7 2" xfId="6984" xr:uid="{00000000-0005-0000-0000-0000FA5D0000}"/>
    <cellStyle name="Normal 7 2 3 3 7 2 2" xfId="15657" xr:uid="{00000000-0005-0000-0000-0000FB5D0000}"/>
    <cellStyle name="Normal 7 2 3 3 7 2 2 2" xfId="33010" xr:uid="{00000000-0005-0000-0000-0000FC5D0000}"/>
    <cellStyle name="Normal 7 2 3 3 7 2 2 3" xfId="50356" xr:uid="{00000000-0005-0000-0000-0000FD5D0000}"/>
    <cellStyle name="Normal 7 2 3 3 7 2 3" xfId="24337" xr:uid="{00000000-0005-0000-0000-0000FE5D0000}"/>
    <cellStyle name="Normal 7 2 3 3 7 2 4" xfId="41683" xr:uid="{00000000-0005-0000-0000-0000FF5D0000}"/>
    <cellStyle name="Normal 7 2 3 3 7 3" xfId="4828" xr:uid="{00000000-0005-0000-0000-0000005E0000}"/>
    <cellStyle name="Normal 7 2 3 3 7 3 2" xfId="13501" xr:uid="{00000000-0005-0000-0000-0000015E0000}"/>
    <cellStyle name="Normal 7 2 3 3 7 3 2 2" xfId="30854" xr:uid="{00000000-0005-0000-0000-0000025E0000}"/>
    <cellStyle name="Normal 7 2 3 3 7 3 2 3" xfId="48200" xr:uid="{00000000-0005-0000-0000-0000035E0000}"/>
    <cellStyle name="Normal 7 2 3 3 7 3 3" xfId="22181" xr:uid="{00000000-0005-0000-0000-0000045E0000}"/>
    <cellStyle name="Normal 7 2 3 3 7 3 4" xfId="39527" xr:uid="{00000000-0005-0000-0000-0000055E0000}"/>
    <cellStyle name="Normal 7 2 3 3 7 4" xfId="9875" xr:uid="{00000000-0005-0000-0000-0000065E0000}"/>
    <cellStyle name="Normal 7 2 3 3 7 4 2" xfId="27228" xr:uid="{00000000-0005-0000-0000-0000075E0000}"/>
    <cellStyle name="Normal 7 2 3 3 7 4 3" xfId="44574" xr:uid="{00000000-0005-0000-0000-0000085E0000}"/>
    <cellStyle name="Normal 7 2 3 3 7 5" xfId="18555" xr:uid="{00000000-0005-0000-0000-0000095E0000}"/>
    <cellStyle name="Normal 7 2 3 3 7 6" xfId="35901" xr:uid="{00000000-0005-0000-0000-00000A5E0000}"/>
    <cellStyle name="Normal 7 2 3 3 8" xfId="5857" xr:uid="{00000000-0005-0000-0000-00000B5E0000}"/>
    <cellStyle name="Normal 7 2 3 3 8 2" xfId="14530" xr:uid="{00000000-0005-0000-0000-00000C5E0000}"/>
    <cellStyle name="Normal 7 2 3 3 8 2 2" xfId="31883" xr:uid="{00000000-0005-0000-0000-00000D5E0000}"/>
    <cellStyle name="Normal 7 2 3 3 8 2 3" xfId="49229" xr:uid="{00000000-0005-0000-0000-00000E5E0000}"/>
    <cellStyle name="Normal 7 2 3 3 8 3" xfId="23210" xr:uid="{00000000-0005-0000-0000-00000F5E0000}"/>
    <cellStyle name="Normal 7 2 3 3 8 4" xfId="40556" xr:uid="{00000000-0005-0000-0000-0000105E0000}"/>
    <cellStyle name="Normal 7 2 3 3 9" xfId="3015" xr:uid="{00000000-0005-0000-0000-0000115E0000}"/>
    <cellStyle name="Normal 7 2 3 3 9 2" xfId="11688" xr:uid="{00000000-0005-0000-0000-0000125E0000}"/>
    <cellStyle name="Normal 7 2 3 3 9 2 2" xfId="29041" xr:uid="{00000000-0005-0000-0000-0000135E0000}"/>
    <cellStyle name="Normal 7 2 3 3 9 2 3" xfId="46387" xr:uid="{00000000-0005-0000-0000-0000145E0000}"/>
    <cellStyle name="Normal 7 2 3 3 9 3" xfId="20368" xr:uid="{00000000-0005-0000-0000-0000155E0000}"/>
    <cellStyle name="Normal 7 2 3 3 9 4" xfId="37714" xr:uid="{00000000-0005-0000-0000-0000165E0000}"/>
    <cellStyle name="Normal 7 2 3 4" xfId="173" xr:uid="{00000000-0005-0000-0000-0000175E0000}"/>
    <cellStyle name="Normal 7 2 3 4 10" xfId="17526" xr:uid="{00000000-0005-0000-0000-0000185E0000}"/>
    <cellStyle name="Normal 7 2 3 4 11" xfId="34872" xr:uid="{00000000-0005-0000-0000-0000195E0000}"/>
    <cellStyle name="Normal 7 2 3 4 2" xfId="663" xr:uid="{00000000-0005-0000-0000-00001A5E0000}"/>
    <cellStyle name="Normal 7 2 3 4 2 2" xfId="2476" xr:uid="{00000000-0005-0000-0000-00001B5E0000}"/>
    <cellStyle name="Normal 7 2 3 4 2 2 2" xfId="8258" xr:uid="{00000000-0005-0000-0000-00001C5E0000}"/>
    <cellStyle name="Normal 7 2 3 4 2 2 2 2" xfId="16931" xr:uid="{00000000-0005-0000-0000-00001D5E0000}"/>
    <cellStyle name="Normal 7 2 3 4 2 2 2 2 2" xfId="34284" xr:uid="{00000000-0005-0000-0000-00001E5E0000}"/>
    <cellStyle name="Normal 7 2 3 4 2 2 2 2 3" xfId="51630" xr:uid="{00000000-0005-0000-0000-00001F5E0000}"/>
    <cellStyle name="Normal 7 2 3 4 2 2 2 3" xfId="25611" xr:uid="{00000000-0005-0000-0000-0000205E0000}"/>
    <cellStyle name="Normal 7 2 3 4 2 2 2 4" xfId="42957" xr:uid="{00000000-0005-0000-0000-0000215E0000}"/>
    <cellStyle name="Normal 7 2 3 4 2 2 3" xfId="4289" xr:uid="{00000000-0005-0000-0000-0000225E0000}"/>
    <cellStyle name="Normal 7 2 3 4 2 2 3 2" xfId="12962" xr:uid="{00000000-0005-0000-0000-0000235E0000}"/>
    <cellStyle name="Normal 7 2 3 4 2 2 3 2 2" xfId="30315" xr:uid="{00000000-0005-0000-0000-0000245E0000}"/>
    <cellStyle name="Normal 7 2 3 4 2 2 3 2 3" xfId="47661" xr:uid="{00000000-0005-0000-0000-0000255E0000}"/>
    <cellStyle name="Normal 7 2 3 4 2 2 3 3" xfId="21642" xr:uid="{00000000-0005-0000-0000-0000265E0000}"/>
    <cellStyle name="Normal 7 2 3 4 2 2 3 4" xfId="38988" xr:uid="{00000000-0005-0000-0000-0000275E0000}"/>
    <cellStyle name="Normal 7 2 3 4 2 2 4" xfId="11149" xr:uid="{00000000-0005-0000-0000-0000285E0000}"/>
    <cellStyle name="Normal 7 2 3 4 2 2 4 2" xfId="28502" xr:uid="{00000000-0005-0000-0000-0000295E0000}"/>
    <cellStyle name="Normal 7 2 3 4 2 2 4 3" xfId="45848" xr:uid="{00000000-0005-0000-0000-00002A5E0000}"/>
    <cellStyle name="Normal 7 2 3 4 2 2 5" xfId="19829" xr:uid="{00000000-0005-0000-0000-00002B5E0000}"/>
    <cellStyle name="Normal 7 2 3 4 2 2 6" xfId="37175" xr:uid="{00000000-0005-0000-0000-00002C5E0000}"/>
    <cellStyle name="Normal 7 2 3 4 2 3" xfId="1398" xr:uid="{00000000-0005-0000-0000-00002D5E0000}"/>
    <cellStyle name="Normal 7 2 3 4 2 3 2" xfId="7180" xr:uid="{00000000-0005-0000-0000-00002E5E0000}"/>
    <cellStyle name="Normal 7 2 3 4 2 3 2 2" xfId="15853" xr:uid="{00000000-0005-0000-0000-00002F5E0000}"/>
    <cellStyle name="Normal 7 2 3 4 2 3 2 2 2" xfId="33206" xr:uid="{00000000-0005-0000-0000-0000305E0000}"/>
    <cellStyle name="Normal 7 2 3 4 2 3 2 2 3" xfId="50552" xr:uid="{00000000-0005-0000-0000-0000315E0000}"/>
    <cellStyle name="Normal 7 2 3 4 2 3 2 3" xfId="24533" xr:uid="{00000000-0005-0000-0000-0000325E0000}"/>
    <cellStyle name="Normal 7 2 3 4 2 3 2 4" xfId="41879" xr:uid="{00000000-0005-0000-0000-0000335E0000}"/>
    <cellStyle name="Normal 7 2 3 4 2 3 3" xfId="5024" xr:uid="{00000000-0005-0000-0000-0000345E0000}"/>
    <cellStyle name="Normal 7 2 3 4 2 3 3 2" xfId="13697" xr:uid="{00000000-0005-0000-0000-0000355E0000}"/>
    <cellStyle name="Normal 7 2 3 4 2 3 3 2 2" xfId="31050" xr:uid="{00000000-0005-0000-0000-0000365E0000}"/>
    <cellStyle name="Normal 7 2 3 4 2 3 3 2 3" xfId="48396" xr:uid="{00000000-0005-0000-0000-0000375E0000}"/>
    <cellStyle name="Normal 7 2 3 4 2 3 3 3" xfId="22377" xr:uid="{00000000-0005-0000-0000-0000385E0000}"/>
    <cellStyle name="Normal 7 2 3 4 2 3 3 4" xfId="39723" xr:uid="{00000000-0005-0000-0000-0000395E0000}"/>
    <cellStyle name="Normal 7 2 3 4 2 3 4" xfId="10071" xr:uid="{00000000-0005-0000-0000-00003A5E0000}"/>
    <cellStyle name="Normal 7 2 3 4 2 3 4 2" xfId="27424" xr:uid="{00000000-0005-0000-0000-00003B5E0000}"/>
    <cellStyle name="Normal 7 2 3 4 2 3 4 3" xfId="44770" xr:uid="{00000000-0005-0000-0000-00003C5E0000}"/>
    <cellStyle name="Normal 7 2 3 4 2 3 5" xfId="18751" xr:uid="{00000000-0005-0000-0000-00003D5E0000}"/>
    <cellStyle name="Normal 7 2 3 4 2 3 6" xfId="36097" xr:uid="{00000000-0005-0000-0000-00003E5E0000}"/>
    <cellStyle name="Normal 7 2 3 4 2 4" xfId="6445" xr:uid="{00000000-0005-0000-0000-00003F5E0000}"/>
    <cellStyle name="Normal 7 2 3 4 2 4 2" xfId="15118" xr:uid="{00000000-0005-0000-0000-0000405E0000}"/>
    <cellStyle name="Normal 7 2 3 4 2 4 2 2" xfId="32471" xr:uid="{00000000-0005-0000-0000-0000415E0000}"/>
    <cellStyle name="Normal 7 2 3 4 2 4 2 3" xfId="49817" xr:uid="{00000000-0005-0000-0000-0000425E0000}"/>
    <cellStyle name="Normal 7 2 3 4 2 4 3" xfId="23798" xr:uid="{00000000-0005-0000-0000-0000435E0000}"/>
    <cellStyle name="Normal 7 2 3 4 2 4 4" xfId="41144" xr:uid="{00000000-0005-0000-0000-0000445E0000}"/>
    <cellStyle name="Normal 7 2 3 4 2 5" xfId="3211" xr:uid="{00000000-0005-0000-0000-0000455E0000}"/>
    <cellStyle name="Normal 7 2 3 4 2 5 2" xfId="11884" xr:uid="{00000000-0005-0000-0000-0000465E0000}"/>
    <cellStyle name="Normal 7 2 3 4 2 5 2 2" xfId="29237" xr:uid="{00000000-0005-0000-0000-0000475E0000}"/>
    <cellStyle name="Normal 7 2 3 4 2 5 2 3" xfId="46583" xr:uid="{00000000-0005-0000-0000-0000485E0000}"/>
    <cellStyle name="Normal 7 2 3 4 2 5 3" xfId="20564" xr:uid="{00000000-0005-0000-0000-0000495E0000}"/>
    <cellStyle name="Normal 7 2 3 4 2 5 4" xfId="37910" xr:uid="{00000000-0005-0000-0000-00004A5E0000}"/>
    <cellStyle name="Normal 7 2 3 4 2 6" xfId="9336" xr:uid="{00000000-0005-0000-0000-00004B5E0000}"/>
    <cellStyle name="Normal 7 2 3 4 2 6 2" xfId="26689" xr:uid="{00000000-0005-0000-0000-00004C5E0000}"/>
    <cellStyle name="Normal 7 2 3 4 2 6 3" xfId="44035" xr:uid="{00000000-0005-0000-0000-00004D5E0000}"/>
    <cellStyle name="Normal 7 2 3 4 2 7" xfId="18016" xr:uid="{00000000-0005-0000-0000-00004E5E0000}"/>
    <cellStyle name="Normal 7 2 3 4 2 8" xfId="35362" xr:uid="{00000000-0005-0000-0000-00004F5E0000}"/>
    <cellStyle name="Normal 7 2 3 4 3" xfId="908" xr:uid="{00000000-0005-0000-0000-0000505E0000}"/>
    <cellStyle name="Normal 7 2 3 4 3 2" xfId="2721" xr:uid="{00000000-0005-0000-0000-0000515E0000}"/>
    <cellStyle name="Normal 7 2 3 4 3 2 2" xfId="8503" xr:uid="{00000000-0005-0000-0000-0000525E0000}"/>
    <cellStyle name="Normal 7 2 3 4 3 2 2 2" xfId="17176" xr:uid="{00000000-0005-0000-0000-0000535E0000}"/>
    <cellStyle name="Normal 7 2 3 4 3 2 2 2 2" xfId="34529" xr:uid="{00000000-0005-0000-0000-0000545E0000}"/>
    <cellStyle name="Normal 7 2 3 4 3 2 2 2 3" xfId="51875" xr:uid="{00000000-0005-0000-0000-0000555E0000}"/>
    <cellStyle name="Normal 7 2 3 4 3 2 2 3" xfId="25856" xr:uid="{00000000-0005-0000-0000-0000565E0000}"/>
    <cellStyle name="Normal 7 2 3 4 3 2 2 4" xfId="43202" xr:uid="{00000000-0005-0000-0000-0000575E0000}"/>
    <cellStyle name="Normal 7 2 3 4 3 2 3" xfId="4534" xr:uid="{00000000-0005-0000-0000-0000585E0000}"/>
    <cellStyle name="Normal 7 2 3 4 3 2 3 2" xfId="13207" xr:uid="{00000000-0005-0000-0000-0000595E0000}"/>
    <cellStyle name="Normal 7 2 3 4 3 2 3 2 2" xfId="30560" xr:uid="{00000000-0005-0000-0000-00005A5E0000}"/>
    <cellStyle name="Normal 7 2 3 4 3 2 3 2 3" xfId="47906" xr:uid="{00000000-0005-0000-0000-00005B5E0000}"/>
    <cellStyle name="Normal 7 2 3 4 3 2 3 3" xfId="21887" xr:uid="{00000000-0005-0000-0000-00005C5E0000}"/>
    <cellStyle name="Normal 7 2 3 4 3 2 3 4" xfId="39233" xr:uid="{00000000-0005-0000-0000-00005D5E0000}"/>
    <cellStyle name="Normal 7 2 3 4 3 2 4" xfId="11394" xr:uid="{00000000-0005-0000-0000-00005E5E0000}"/>
    <cellStyle name="Normal 7 2 3 4 3 2 4 2" xfId="28747" xr:uid="{00000000-0005-0000-0000-00005F5E0000}"/>
    <cellStyle name="Normal 7 2 3 4 3 2 4 3" xfId="46093" xr:uid="{00000000-0005-0000-0000-0000605E0000}"/>
    <cellStyle name="Normal 7 2 3 4 3 2 5" xfId="20074" xr:uid="{00000000-0005-0000-0000-0000615E0000}"/>
    <cellStyle name="Normal 7 2 3 4 3 2 6" xfId="37420" xr:uid="{00000000-0005-0000-0000-0000625E0000}"/>
    <cellStyle name="Normal 7 2 3 4 3 3" xfId="1643" xr:uid="{00000000-0005-0000-0000-0000635E0000}"/>
    <cellStyle name="Normal 7 2 3 4 3 3 2" xfId="7425" xr:uid="{00000000-0005-0000-0000-0000645E0000}"/>
    <cellStyle name="Normal 7 2 3 4 3 3 2 2" xfId="16098" xr:uid="{00000000-0005-0000-0000-0000655E0000}"/>
    <cellStyle name="Normal 7 2 3 4 3 3 2 2 2" xfId="33451" xr:uid="{00000000-0005-0000-0000-0000665E0000}"/>
    <cellStyle name="Normal 7 2 3 4 3 3 2 2 3" xfId="50797" xr:uid="{00000000-0005-0000-0000-0000675E0000}"/>
    <cellStyle name="Normal 7 2 3 4 3 3 2 3" xfId="24778" xr:uid="{00000000-0005-0000-0000-0000685E0000}"/>
    <cellStyle name="Normal 7 2 3 4 3 3 2 4" xfId="42124" xr:uid="{00000000-0005-0000-0000-0000695E0000}"/>
    <cellStyle name="Normal 7 2 3 4 3 3 3" xfId="5269" xr:uid="{00000000-0005-0000-0000-00006A5E0000}"/>
    <cellStyle name="Normal 7 2 3 4 3 3 3 2" xfId="13942" xr:uid="{00000000-0005-0000-0000-00006B5E0000}"/>
    <cellStyle name="Normal 7 2 3 4 3 3 3 2 2" xfId="31295" xr:uid="{00000000-0005-0000-0000-00006C5E0000}"/>
    <cellStyle name="Normal 7 2 3 4 3 3 3 2 3" xfId="48641" xr:uid="{00000000-0005-0000-0000-00006D5E0000}"/>
    <cellStyle name="Normal 7 2 3 4 3 3 3 3" xfId="22622" xr:uid="{00000000-0005-0000-0000-00006E5E0000}"/>
    <cellStyle name="Normal 7 2 3 4 3 3 3 4" xfId="39968" xr:uid="{00000000-0005-0000-0000-00006F5E0000}"/>
    <cellStyle name="Normal 7 2 3 4 3 3 4" xfId="10316" xr:uid="{00000000-0005-0000-0000-0000705E0000}"/>
    <cellStyle name="Normal 7 2 3 4 3 3 4 2" xfId="27669" xr:uid="{00000000-0005-0000-0000-0000715E0000}"/>
    <cellStyle name="Normal 7 2 3 4 3 3 4 3" xfId="45015" xr:uid="{00000000-0005-0000-0000-0000725E0000}"/>
    <cellStyle name="Normal 7 2 3 4 3 3 5" xfId="18996" xr:uid="{00000000-0005-0000-0000-0000735E0000}"/>
    <cellStyle name="Normal 7 2 3 4 3 3 6" xfId="36342" xr:uid="{00000000-0005-0000-0000-0000745E0000}"/>
    <cellStyle name="Normal 7 2 3 4 3 4" xfId="6690" xr:uid="{00000000-0005-0000-0000-0000755E0000}"/>
    <cellStyle name="Normal 7 2 3 4 3 4 2" xfId="15363" xr:uid="{00000000-0005-0000-0000-0000765E0000}"/>
    <cellStyle name="Normal 7 2 3 4 3 4 2 2" xfId="32716" xr:uid="{00000000-0005-0000-0000-0000775E0000}"/>
    <cellStyle name="Normal 7 2 3 4 3 4 2 3" xfId="50062" xr:uid="{00000000-0005-0000-0000-0000785E0000}"/>
    <cellStyle name="Normal 7 2 3 4 3 4 3" xfId="24043" xr:uid="{00000000-0005-0000-0000-0000795E0000}"/>
    <cellStyle name="Normal 7 2 3 4 3 4 4" xfId="41389" xr:uid="{00000000-0005-0000-0000-00007A5E0000}"/>
    <cellStyle name="Normal 7 2 3 4 3 5" xfId="3456" xr:uid="{00000000-0005-0000-0000-00007B5E0000}"/>
    <cellStyle name="Normal 7 2 3 4 3 5 2" xfId="12129" xr:uid="{00000000-0005-0000-0000-00007C5E0000}"/>
    <cellStyle name="Normal 7 2 3 4 3 5 2 2" xfId="29482" xr:uid="{00000000-0005-0000-0000-00007D5E0000}"/>
    <cellStyle name="Normal 7 2 3 4 3 5 2 3" xfId="46828" xr:uid="{00000000-0005-0000-0000-00007E5E0000}"/>
    <cellStyle name="Normal 7 2 3 4 3 5 3" xfId="20809" xr:uid="{00000000-0005-0000-0000-00007F5E0000}"/>
    <cellStyle name="Normal 7 2 3 4 3 5 4" xfId="38155" xr:uid="{00000000-0005-0000-0000-0000805E0000}"/>
    <cellStyle name="Normal 7 2 3 4 3 6" xfId="9581" xr:uid="{00000000-0005-0000-0000-0000815E0000}"/>
    <cellStyle name="Normal 7 2 3 4 3 6 2" xfId="26934" xr:uid="{00000000-0005-0000-0000-0000825E0000}"/>
    <cellStyle name="Normal 7 2 3 4 3 6 3" xfId="44280" xr:uid="{00000000-0005-0000-0000-0000835E0000}"/>
    <cellStyle name="Normal 7 2 3 4 3 7" xfId="18261" xr:uid="{00000000-0005-0000-0000-0000845E0000}"/>
    <cellStyle name="Normal 7 2 3 4 3 8" xfId="35607" xr:uid="{00000000-0005-0000-0000-0000855E0000}"/>
    <cellStyle name="Normal 7 2 3 4 4" xfId="418" xr:uid="{00000000-0005-0000-0000-0000865E0000}"/>
    <cellStyle name="Normal 7 2 3 4 4 2" xfId="2231" xr:uid="{00000000-0005-0000-0000-0000875E0000}"/>
    <cellStyle name="Normal 7 2 3 4 4 2 2" xfId="8013" xr:uid="{00000000-0005-0000-0000-0000885E0000}"/>
    <cellStyle name="Normal 7 2 3 4 4 2 2 2" xfId="16686" xr:uid="{00000000-0005-0000-0000-0000895E0000}"/>
    <cellStyle name="Normal 7 2 3 4 4 2 2 2 2" xfId="34039" xr:uid="{00000000-0005-0000-0000-00008A5E0000}"/>
    <cellStyle name="Normal 7 2 3 4 4 2 2 2 3" xfId="51385" xr:uid="{00000000-0005-0000-0000-00008B5E0000}"/>
    <cellStyle name="Normal 7 2 3 4 4 2 2 3" xfId="25366" xr:uid="{00000000-0005-0000-0000-00008C5E0000}"/>
    <cellStyle name="Normal 7 2 3 4 4 2 2 4" xfId="42712" xr:uid="{00000000-0005-0000-0000-00008D5E0000}"/>
    <cellStyle name="Normal 7 2 3 4 4 2 3" xfId="5514" xr:uid="{00000000-0005-0000-0000-00008E5E0000}"/>
    <cellStyle name="Normal 7 2 3 4 4 2 3 2" xfId="14187" xr:uid="{00000000-0005-0000-0000-00008F5E0000}"/>
    <cellStyle name="Normal 7 2 3 4 4 2 3 2 2" xfId="31540" xr:uid="{00000000-0005-0000-0000-0000905E0000}"/>
    <cellStyle name="Normal 7 2 3 4 4 2 3 2 3" xfId="48886" xr:uid="{00000000-0005-0000-0000-0000915E0000}"/>
    <cellStyle name="Normal 7 2 3 4 4 2 3 3" xfId="22867" xr:uid="{00000000-0005-0000-0000-0000925E0000}"/>
    <cellStyle name="Normal 7 2 3 4 4 2 3 4" xfId="40213" xr:uid="{00000000-0005-0000-0000-0000935E0000}"/>
    <cellStyle name="Normal 7 2 3 4 4 2 4" xfId="10904" xr:uid="{00000000-0005-0000-0000-0000945E0000}"/>
    <cellStyle name="Normal 7 2 3 4 4 2 4 2" xfId="28257" xr:uid="{00000000-0005-0000-0000-0000955E0000}"/>
    <cellStyle name="Normal 7 2 3 4 4 2 4 3" xfId="45603" xr:uid="{00000000-0005-0000-0000-0000965E0000}"/>
    <cellStyle name="Normal 7 2 3 4 4 2 5" xfId="19584" xr:uid="{00000000-0005-0000-0000-0000975E0000}"/>
    <cellStyle name="Normal 7 2 3 4 4 2 6" xfId="36930" xr:uid="{00000000-0005-0000-0000-0000985E0000}"/>
    <cellStyle name="Normal 7 2 3 4 4 3" xfId="6200" xr:uid="{00000000-0005-0000-0000-0000995E0000}"/>
    <cellStyle name="Normal 7 2 3 4 4 3 2" xfId="14873" xr:uid="{00000000-0005-0000-0000-00009A5E0000}"/>
    <cellStyle name="Normal 7 2 3 4 4 3 2 2" xfId="32226" xr:uid="{00000000-0005-0000-0000-00009B5E0000}"/>
    <cellStyle name="Normal 7 2 3 4 4 3 2 3" xfId="49572" xr:uid="{00000000-0005-0000-0000-00009C5E0000}"/>
    <cellStyle name="Normal 7 2 3 4 4 3 3" xfId="23553" xr:uid="{00000000-0005-0000-0000-00009D5E0000}"/>
    <cellStyle name="Normal 7 2 3 4 4 3 4" xfId="40899" xr:uid="{00000000-0005-0000-0000-00009E5E0000}"/>
    <cellStyle name="Normal 7 2 3 4 4 4" xfId="4044" xr:uid="{00000000-0005-0000-0000-00009F5E0000}"/>
    <cellStyle name="Normal 7 2 3 4 4 4 2" xfId="12717" xr:uid="{00000000-0005-0000-0000-0000A05E0000}"/>
    <cellStyle name="Normal 7 2 3 4 4 4 2 2" xfId="30070" xr:uid="{00000000-0005-0000-0000-0000A15E0000}"/>
    <cellStyle name="Normal 7 2 3 4 4 4 2 3" xfId="47416" xr:uid="{00000000-0005-0000-0000-0000A25E0000}"/>
    <cellStyle name="Normal 7 2 3 4 4 4 3" xfId="21397" xr:uid="{00000000-0005-0000-0000-0000A35E0000}"/>
    <cellStyle name="Normal 7 2 3 4 4 4 4" xfId="38743" xr:uid="{00000000-0005-0000-0000-0000A45E0000}"/>
    <cellStyle name="Normal 7 2 3 4 4 5" xfId="9091" xr:uid="{00000000-0005-0000-0000-0000A55E0000}"/>
    <cellStyle name="Normal 7 2 3 4 4 5 2" xfId="26444" xr:uid="{00000000-0005-0000-0000-0000A65E0000}"/>
    <cellStyle name="Normal 7 2 3 4 4 5 3" xfId="43790" xr:uid="{00000000-0005-0000-0000-0000A75E0000}"/>
    <cellStyle name="Normal 7 2 3 4 4 6" xfId="17771" xr:uid="{00000000-0005-0000-0000-0000A85E0000}"/>
    <cellStyle name="Normal 7 2 3 4 4 7" xfId="35117" xr:uid="{00000000-0005-0000-0000-0000A95E0000}"/>
    <cellStyle name="Normal 7 2 3 4 5" xfId="1986" xr:uid="{00000000-0005-0000-0000-0000AA5E0000}"/>
    <cellStyle name="Normal 7 2 3 4 5 2" xfId="7768" xr:uid="{00000000-0005-0000-0000-0000AB5E0000}"/>
    <cellStyle name="Normal 7 2 3 4 5 2 2" xfId="16441" xr:uid="{00000000-0005-0000-0000-0000AC5E0000}"/>
    <cellStyle name="Normal 7 2 3 4 5 2 2 2" xfId="33794" xr:uid="{00000000-0005-0000-0000-0000AD5E0000}"/>
    <cellStyle name="Normal 7 2 3 4 5 2 2 3" xfId="51140" xr:uid="{00000000-0005-0000-0000-0000AE5E0000}"/>
    <cellStyle name="Normal 7 2 3 4 5 2 3" xfId="25121" xr:uid="{00000000-0005-0000-0000-0000AF5E0000}"/>
    <cellStyle name="Normal 7 2 3 4 5 2 4" xfId="42467" xr:uid="{00000000-0005-0000-0000-0000B05E0000}"/>
    <cellStyle name="Normal 7 2 3 4 5 3" xfId="3799" xr:uid="{00000000-0005-0000-0000-0000B15E0000}"/>
    <cellStyle name="Normal 7 2 3 4 5 3 2" xfId="12472" xr:uid="{00000000-0005-0000-0000-0000B25E0000}"/>
    <cellStyle name="Normal 7 2 3 4 5 3 2 2" xfId="29825" xr:uid="{00000000-0005-0000-0000-0000B35E0000}"/>
    <cellStyle name="Normal 7 2 3 4 5 3 2 3" xfId="47171" xr:uid="{00000000-0005-0000-0000-0000B45E0000}"/>
    <cellStyle name="Normal 7 2 3 4 5 3 3" xfId="21152" xr:uid="{00000000-0005-0000-0000-0000B55E0000}"/>
    <cellStyle name="Normal 7 2 3 4 5 3 4" xfId="38498" xr:uid="{00000000-0005-0000-0000-0000B65E0000}"/>
    <cellStyle name="Normal 7 2 3 4 5 4" xfId="10659" xr:uid="{00000000-0005-0000-0000-0000B75E0000}"/>
    <cellStyle name="Normal 7 2 3 4 5 4 2" xfId="28012" xr:uid="{00000000-0005-0000-0000-0000B85E0000}"/>
    <cellStyle name="Normal 7 2 3 4 5 4 3" xfId="45358" xr:uid="{00000000-0005-0000-0000-0000B95E0000}"/>
    <cellStyle name="Normal 7 2 3 4 5 5" xfId="19339" xr:uid="{00000000-0005-0000-0000-0000BA5E0000}"/>
    <cellStyle name="Normal 7 2 3 4 5 6" xfId="36685" xr:uid="{00000000-0005-0000-0000-0000BB5E0000}"/>
    <cellStyle name="Normal 7 2 3 4 6" xfId="1153" xr:uid="{00000000-0005-0000-0000-0000BC5E0000}"/>
    <cellStyle name="Normal 7 2 3 4 6 2" xfId="6935" xr:uid="{00000000-0005-0000-0000-0000BD5E0000}"/>
    <cellStyle name="Normal 7 2 3 4 6 2 2" xfId="15608" xr:uid="{00000000-0005-0000-0000-0000BE5E0000}"/>
    <cellStyle name="Normal 7 2 3 4 6 2 2 2" xfId="32961" xr:uid="{00000000-0005-0000-0000-0000BF5E0000}"/>
    <cellStyle name="Normal 7 2 3 4 6 2 2 3" xfId="50307" xr:uid="{00000000-0005-0000-0000-0000C05E0000}"/>
    <cellStyle name="Normal 7 2 3 4 6 2 3" xfId="24288" xr:uid="{00000000-0005-0000-0000-0000C15E0000}"/>
    <cellStyle name="Normal 7 2 3 4 6 2 4" xfId="41634" xr:uid="{00000000-0005-0000-0000-0000C25E0000}"/>
    <cellStyle name="Normal 7 2 3 4 6 3" xfId="4779" xr:uid="{00000000-0005-0000-0000-0000C35E0000}"/>
    <cellStyle name="Normal 7 2 3 4 6 3 2" xfId="13452" xr:uid="{00000000-0005-0000-0000-0000C45E0000}"/>
    <cellStyle name="Normal 7 2 3 4 6 3 2 2" xfId="30805" xr:uid="{00000000-0005-0000-0000-0000C55E0000}"/>
    <cellStyle name="Normal 7 2 3 4 6 3 2 3" xfId="48151" xr:uid="{00000000-0005-0000-0000-0000C65E0000}"/>
    <cellStyle name="Normal 7 2 3 4 6 3 3" xfId="22132" xr:uid="{00000000-0005-0000-0000-0000C75E0000}"/>
    <cellStyle name="Normal 7 2 3 4 6 3 4" xfId="39478" xr:uid="{00000000-0005-0000-0000-0000C85E0000}"/>
    <cellStyle name="Normal 7 2 3 4 6 4" xfId="9826" xr:uid="{00000000-0005-0000-0000-0000C95E0000}"/>
    <cellStyle name="Normal 7 2 3 4 6 4 2" xfId="27179" xr:uid="{00000000-0005-0000-0000-0000CA5E0000}"/>
    <cellStyle name="Normal 7 2 3 4 6 4 3" xfId="44525" xr:uid="{00000000-0005-0000-0000-0000CB5E0000}"/>
    <cellStyle name="Normal 7 2 3 4 6 5" xfId="18506" xr:uid="{00000000-0005-0000-0000-0000CC5E0000}"/>
    <cellStyle name="Normal 7 2 3 4 6 6" xfId="35852" xr:uid="{00000000-0005-0000-0000-0000CD5E0000}"/>
    <cellStyle name="Normal 7 2 3 4 7" xfId="5955" xr:uid="{00000000-0005-0000-0000-0000CE5E0000}"/>
    <cellStyle name="Normal 7 2 3 4 7 2" xfId="14628" xr:uid="{00000000-0005-0000-0000-0000CF5E0000}"/>
    <cellStyle name="Normal 7 2 3 4 7 2 2" xfId="31981" xr:uid="{00000000-0005-0000-0000-0000D05E0000}"/>
    <cellStyle name="Normal 7 2 3 4 7 2 3" xfId="49327" xr:uid="{00000000-0005-0000-0000-0000D15E0000}"/>
    <cellStyle name="Normal 7 2 3 4 7 3" xfId="23308" xr:uid="{00000000-0005-0000-0000-0000D25E0000}"/>
    <cellStyle name="Normal 7 2 3 4 7 4" xfId="40654" xr:uid="{00000000-0005-0000-0000-0000D35E0000}"/>
    <cellStyle name="Normal 7 2 3 4 8" xfId="2966" xr:uid="{00000000-0005-0000-0000-0000D45E0000}"/>
    <cellStyle name="Normal 7 2 3 4 8 2" xfId="11639" xr:uid="{00000000-0005-0000-0000-0000D55E0000}"/>
    <cellStyle name="Normal 7 2 3 4 8 2 2" xfId="28992" xr:uid="{00000000-0005-0000-0000-0000D65E0000}"/>
    <cellStyle name="Normal 7 2 3 4 8 2 3" xfId="46338" xr:uid="{00000000-0005-0000-0000-0000D75E0000}"/>
    <cellStyle name="Normal 7 2 3 4 8 3" xfId="20319" xr:uid="{00000000-0005-0000-0000-0000D85E0000}"/>
    <cellStyle name="Normal 7 2 3 4 8 4" xfId="37665" xr:uid="{00000000-0005-0000-0000-0000D95E0000}"/>
    <cellStyle name="Normal 7 2 3 4 9" xfId="8846" xr:uid="{00000000-0005-0000-0000-0000DA5E0000}"/>
    <cellStyle name="Normal 7 2 3 4 9 2" xfId="26199" xr:uid="{00000000-0005-0000-0000-0000DB5E0000}"/>
    <cellStyle name="Normal 7 2 3 4 9 3" xfId="43545" xr:uid="{00000000-0005-0000-0000-0000DC5E0000}"/>
    <cellStyle name="Normal 7 2 3 5" xfId="271" xr:uid="{00000000-0005-0000-0000-0000DD5E0000}"/>
    <cellStyle name="Normal 7 2 3 5 10" xfId="34970" xr:uid="{00000000-0005-0000-0000-0000DE5E0000}"/>
    <cellStyle name="Normal 7 2 3 5 2" xfId="1006" xr:uid="{00000000-0005-0000-0000-0000DF5E0000}"/>
    <cellStyle name="Normal 7 2 3 5 2 2" xfId="2819" xr:uid="{00000000-0005-0000-0000-0000E05E0000}"/>
    <cellStyle name="Normal 7 2 3 5 2 2 2" xfId="8601" xr:uid="{00000000-0005-0000-0000-0000E15E0000}"/>
    <cellStyle name="Normal 7 2 3 5 2 2 2 2" xfId="17274" xr:uid="{00000000-0005-0000-0000-0000E25E0000}"/>
    <cellStyle name="Normal 7 2 3 5 2 2 2 2 2" xfId="34627" xr:uid="{00000000-0005-0000-0000-0000E35E0000}"/>
    <cellStyle name="Normal 7 2 3 5 2 2 2 2 3" xfId="51973" xr:uid="{00000000-0005-0000-0000-0000E45E0000}"/>
    <cellStyle name="Normal 7 2 3 5 2 2 2 3" xfId="25954" xr:uid="{00000000-0005-0000-0000-0000E55E0000}"/>
    <cellStyle name="Normal 7 2 3 5 2 2 2 4" xfId="43300" xr:uid="{00000000-0005-0000-0000-0000E65E0000}"/>
    <cellStyle name="Normal 7 2 3 5 2 2 3" xfId="4632" xr:uid="{00000000-0005-0000-0000-0000E75E0000}"/>
    <cellStyle name="Normal 7 2 3 5 2 2 3 2" xfId="13305" xr:uid="{00000000-0005-0000-0000-0000E85E0000}"/>
    <cellStyle name="Normal 7 2 3 5 2 2 3 2 2" xfId="30658" xr:uid="{00000000-0005-0000-0000-0000E95E0000}"/>
    <cellStyle name="Normal 7 2 3 5 2 2 3 2 3" xfId="48004" xr:uid="{00000000-0005-0000-0000-0000EA5E0000}"/>
    <cellStyle name="Normal 7 2 3 5 2 2 3 3" xfId="21985" xr:uid="{00000000-0005-0000-0000-0000EB5E0000}"/>
    <cellStyle name="Normal 7 2 3 5 2 2 3 4" xfId="39331" xr:uid="{00000000-0005-0000-0000-0000EC5E0000}"/>
    <cellStyle name="Normal 7 2 3 5 2 2 4" xfId="11492" xr:uid="{00000000-0005-0000-0000-0000ED5E0000}"/>
    <cellStyle name="Normal 7 2 3 5 2 2 4 2" xfId="28845" xr:uid="{00000000-0005-0000-0000-0000EE5E0000}"/>
    <cellStyle name="Normal 7 2 3 5 2 2 4 3" xfId="46191" xr:uid="{00000000-0005-0000-0000-0000EF5E0000}"/>
    <cellStyle name="Normal 7 2 3 5 2 2 5" xfId="20172" xr:uid="{00000000-0005-0000-0000-0000F05E0000}"/>
    <cellStyle name="Normal 7 2 3 5 2 2 6" xfId="37518" xr:uid="{00000000-0005-0000-0000-0000F15E0000}"/>
    <cellStyle name="Normal 7 2 3 5 2 3" xfId="1741" xr:uid="{00000000-0005-0000-0000-0000F25E0000}"/>
    <cellStyle name="Normal 7 2 3 5 2 3 2" xfId="7523" xr:uid="{00000000-0005-0000-0000-0000F35E0000}"/>
    <cellStyle name="Normal 7 2 3 5 2 3 2 2" xfId="16196" xr:uid="{00000000-0005-0000-0000-0000F45E0000}"/>
    <cellStyle name="Normal 7 2 3 5 2 3 2 2 2" xfId="33549" xr:uid="{00000000-0005-0000-0000-0000F55E0000}"/>
    <cellStyle name="Normal 7 2 3 5 2 3 2 2 3" xfId="50895" xr:uid="{00000000-0005-0000-0000-0000F65E0000}"/>
    <cellStyle name="Normal 7 2 3 5 2 3 2 3" xfId="24876" xr:uid="{00000000-0005-0000-0000-0000F75E0000}"/>
    <cellStyle name="Normal 7 2 3 5 2 3 2 4" xfId="42222" xr:uid="{00000000-0005-0000-0000-0000F85E0000}"/>
    <cellStyle name="Normal 7 2 3 5 2 3 3" xfId="5367" xr:uid="{00000000-0005-0000-0000-0000F95E0000}"/>
    <cellStyle name="Normal 7 2 3 5 2 3 3 2" xfId="14040" xr:uid="{00000000-0005-0000-0000-0000FA5E0000}"/>
    <cellStyle name="Normal 7 2 3 5 2 3 3 2 2" xfId="31393" xr:uid="{00000000-0005-0000-0000-0000FB5E0000}"/>
    <cellStyle name="Normal 7 2 3 5 2 3 3 2 3" xfId="48739" xr:uid="{00000000-0005-0000-0000-0000FC5E0000}"/>
    <cellStyle name="Normal 7 2 3 5 2 3 3 3" xfId="22720" xr:uid="{00000000-0005-0000-0000-0000FD5E0000}"/>
    <cellStyle name="Normal 7 2 3 5 2 3 3 4" xfId="40066" xr:uid="{00000000-0005-0000-0000-0000FE5E0000}"/>
    <cellStyle name="Normal 7 2 3 5 2 3 4" xfId="10414" xr:uid="{00000000-0005-0000-0000-0000FF5E0000}"/>
    <cellStyle name="Normal 7 2 3 5 2 3 4 2" xfId="27767" xr:uid="{00000000-0005-0000-0000-0000005F0000}"/>
    <cellStyle name="Normal 7 2 3 5 2 3 4 3" xfId="45113" xr:uid="{00000000-0005-0000-0000-0000015F0000}"/>
    <cellStyle name="Normal 7 2 3 5 2 3 5" xfId="19094" xr:uid="{00000000-0005-0000-0000-0000025F0000}"/>
    <cellStyle name="Normal 7 2 3 5 2 3 6" xfId="36440" xr:uid="{00000000-0005-0000-0000-0000035F0000}"/>
    <cellStyle name="Normal 7 2 3 5 2 4" xfId="6788" xr:uid="{00000000-0005-0000-0000-0000045F0000}"/>
    <cellStyle name="Normal 7 2 3 5 2 4 2" xfId="15461" xr:uid="{00000000-0005-0000-0000-0000055F0000}"/>
    <cellStyle name="Normal 7 2 3 5 2 4 2 2" xfId="32814" xr:uid="{00000000-0005-0000-0000-0000065F0000}"/>
    <cellStyle name="Normal 7 2 3 5 2 4 2 3" xfId="50160" xr:uid="{00000000-0005-0000-0000-0000075F0000}"/>
    <cellStyle name="Normal 7 2 3 5 2 4 3" xfId="24141" xr:uid="{00000000-0005-0000-0000-0000085F0000}"/>
    <cellStyle name="Normal 7 2 3 5 2 4 4" xfId="41487" xr:uid="{00000000-0005-0000-0000-0000095F0000}"/>
    <cellStyle name="Normal 7 2 3 5 2 5" xfId="3554" xr:uid="{00000000-0005-0000-0000-00000A5F0000}"/>
    <cellStyle name="Normal 7 2 3 5 2 5 2" xfId="12227" xr:uid="{00000000-0005-0000-0000-00000B5F0000}"/>
    <cellStyle name="Normal 7 2 3 5 2 5 2 2" xfId="29580" xr:uid="{00000000-0005-0000-0000-00000C5F0000}"/>
    <cellStyle name="Normal 7 2 3 5 2 5 2 3" xfId="46926" xr:uid="{00000000-0005-0000-0000-00000D5F0000}"/>
    <cellStyle name="Normal 7 2 3 5 2 5 3" xfId="20907" xr:uid="{00000000-0005-0000-0000-00000E5F0000}"/>
    <cellStyle name="Normal 7 2 3 5 2 5 4" xfId="38253" xr:uid="{00000000-0005-0000-0000-00000F5F0000}"/>
    <cellStyle name="Normal 7 2 3 5 2 6" xfId="9679" xr:uid="{00000000-0005-0000-0000-0000105F0000}"/>
    <cellStyle name="Normal 7 2 3 5 2 6 2" xfId="27032" xr:uid="{00000000-0005-0000-0000-0000115F0000}"/>
    <cellStyle name="Normal 7 2 3 5 2 6 3" xfId="44378" xr:uid="{00000000-0005-0000-0000-0000125F0000}"/>
    <cellStyle name="Normal 7 2 3 5 2 7" xfId="18359" xr:uid="{00000000-0005-0000-0000-0000135F0000}"/>
    <cellStyle name="Normal 7 2 3 5 2 8" xfId="35705" xr:uid="{00000000-0005-0000-0000-0000145F0000}"/>
    <cellStyle name="Normal 7 2 3 5 3" xfId="516" xr:uid="{00000000-0005-0000-0000-0000155F0000}"/>
    <cellStyle name="Normal 7 2 3 5 3 2" xfId="2329" xr:uid="{00000000-0005-0000-0000-0000165F0000}"/>
    <cellStyle name="Normal 7 2 3 5 3 2 2" xfId="8111" xr:uid="{00000000-0005-0000-0000-0000175F0000}"/>
    <cellStyle name="Normal 7 2 3 5 3 2 2 2" xfId="16784" xr:uid="{00000000-0005-0000-0000-0000185F0000}"/>
    <cellStyle name="Normal 7 2 3 5 3 2 2 2 2" xfId="34137" xr:uid="{00000000-0005-0000-0000-0000195F0000}"/>
    <cellStyle name="Normal 7 2 3 5 3 2 2 2 3" xfId="51483" xr:uid="{00000000-0005-0000-0000-00001A5F0000}"/>
    <cellStyle name="Normal 7 2 3 5 3 2 2 3" xfId="25464" xr:uid="{00000000-0005-0000-0000-00001B5F0000}"/>
    <cellStyle name="Normal 7 2 3 5 3 2 2 4" xfId="42810" xr:uid="{00000000-0005-0000-0000-00001C5F0000}"/>
    <cellStyle name="Normal 7 2 3 5 3 2 3" xfId="5612" xr:uid="{00000000-0005-0000-0000-00001D5F0000}"/>
    <cellStyle name="Normal 7 2 3 5 3 2 3 2" xfId="14285" xr:uid="{00000000-0005-0000-0000-00001E5F0000}"/>
    <cellStyle name="Normal 7 2 3 5 3 2 3 2 2" xfId="31638" xr:uid="{00000000-0005-0000-0000-00001F5F0000}"/>
    <cellStyle name="Normal 7 2 3 5 3 2 3 2 3" xfId="48984" xr:uid="{00000000-0005-0000-0000-0000205F0000}"/>
    <cellStyle name="Normal 7 2 3 5 3 2 3 3" xfId="22965" xr:uid="{00000000-0005-0000-0000-0000215F0000}"/>
    <cellStyle name="Normal 7 2 3 5 3 2 3 4" xfId="40311" xr:uid="{00000000-0005-0000-0000-0000225F0000}"/>
    <cellStyle name="Normal 7 2 3 5 3 2 4" xfId="11002" xr:uid="{00000000-0005-0000-0000-0000235F0000}"/>
    <cellStyle name="Normal 7 2 3 5 3 2 4 2" xfId="28355" xr:uid="{00000000-0005-0000-0000-0000245F0000}"/>
    <cellStyle name="Normal 7 2 3 5 3 2 4 3" xfId="45701" xr:uid="{00000000-0005-0000-0000-0000255F0000}"/>
    <cellStyle name="Normal 7 2 3 5 3 2 5" xfId="19682" xr:uid="{00000000-0005-0000-0000-0000265F0000}"/>
    <cellStyle name="Normal 7 2 3 5 3 2 6" xfId="37028" xr:uid="{00000000-0005-0000-0000-0000275F0000}"/>
    <cellStyle name="Normal 7 2 3 5 3 3" xfId="6298" xr:uid="{00000000-0005-0000-0000-0000285F0000}"/>
    <cellStyle name="Normal 7 2 3 5 3 3 2" xfId="14971" xr:uid="{00000000-0005-0000-0000-0000295F0000}"/>
    <cellStyle name="Normal 7 2 3 5 3 3 2 2" xfId="32324" xr:uid="{00000000-0005-0000-0000-00002A5F0000}"/>
    <cellStyle name="Normal 7 2 3 5 3 3 2 3" xfId="49670" xr:uid="{00000000-0005-0000-0000-00002B5F0000}"/>
    <cellStyle name="Normal 7 2 3 5 3 3 3" xfId="23651" xr:uid="{00000000-0005-0000-0000-00002C5F0000}"/>
    <cellStyle name="Normal 7 2 3 5 3 3 4" xfId="40997" xr:uid="{00000000-0005-0000-0000-00002D5F0000}"/>
    <cellStyle name="Normal 7 2 3 5 3 4" xfId="4142" xr:uid="{00000000-0005-0000-0000-00002E5F0000}"/>
    <cellStyle name="Normal 7 2 3 5 3 4 2" xfId="12815" xr:uid="{00000000-0005-0000-0000-00002F5F0000}"/>
    <cellStyle name="Normal 7 2 3 5 3 4 2 2" xfId="30168" xr:uid="{00000000-0005-0000-0000-0000305F0000}"/>
    <cellStyle name="Normal 7 2 3 5 3 4 2 3" xfId="47514" xr:uid="{00000000-0005-0000-0000-0000315F0000}"/>
    <cellStyle name="Normal 7 2 3 5 3 4 3" xfId="21495" xr:uid="{00000000-0005-0000-0000-0000325F0000}"/>
    <cellStyle name="Normal 7 2 3 5 3 4 4" xfId="38841" xr:uid="{00000000-0005-0000-0000-0000335F0000}"/>
    <cellStyle name="Normal 7 2 3 5 3 5" xfId="9189" xr:uid="{00000000-0005-0000-0000-0000345F0000}"/>
    <cellStyle name="Normal 7 2 3 5 3 5 2" xfId="26542" xr:uid="{00000000-0005-0000-0000-0000355F0000}"/>
    <cellStyle name="Normal 7 2 3 5 3 5 3" xfId="43888" xr:uid="{00000000-0005-0000-0000-0000365F0000}"/>
    <cellStyle name="Normal 7 2 3 5 3 6" xfId="17869" xr:uid="{00000000-0005-0000-0000-0000375F0000}"/>
    <cellStyle name="Normal 7 2 3 5 3 7" xfId="35215" xr:uid="{00000000-0005-0000-0000-0000385F0000}"/>
    <cellStyle name="Normal 7 2 3 5 4" xfId="2084" xr:uid="{00000000-0005-0000-0000-0000395F0000}"/>
    <cellStyle name="Normal 7 2 3 5 4 2" xfId="7866" xr:uid="{00000000-0005-0000-0000-00003A5F0000}"/>
    <cellStyle name="Normal 7 2 3 5 4 2 2" xfId="16539" xr:uid="{00000000-0005-0000-0000-00003B5F0000}"/>
    <cellStyle name="Normal 7 2 3 5 4 2 2 2" xfId="33892" xr:uid="{00000000-0005-0000-0000-00003C5F0000}"/>
    <cellStyle name="Normal 7 2 3 5 4 2 2 3" xfId="51238" xr:uid="{00000000-0005-0000-0000-00003D5F0000}"/>
    <cellStyle name="Normal 7 2 3 5 4 2 3" xfId="25219" xr:uid="{00000000-0005-0000-0000-00003E5F0000}"/>
    <cellStyle name="Normal 7 2 3 5 4 2 4" xfId="42565" xr:uid="{00000000-0005-0000-0000-00003F5F0000}"/>
    <cellStyle name="Normal 7 2 3 5 4 3" xfId="3897" xr:uid="{00000000-0005-0000-0000-0000405F0000}"/>
    <cellStyle name="Normal 7 2 3 5 4 3 2" xfId="12570" xr:uid="{00000000-0005-0000-0000-0000415F0000}"/>
    <cellStyle name="Normal 7 2 3 5 4 3 2 2" xfId="29923" xr:uid="{00000000-0005-0000-0000-0000425F0000}"/>
    <cellStyle name="Normal 7 2 3 5 4 3 2 3" xfId="47269" xr:uid="{00000000-0005-0000-0000-0000435F0000}"/>
    <cellStyle name="Normal 7 2 3 5 4 3 3" xfId="21250" xr:uid="{00000000-0005-0000-0000-0000445F0000}"/>
    <cellStyle name="Normal 7 2 3 5 4 3 4" xfId="38596" xr:uid="{00000000-0005-0000-0000-0000455F0000}"/>
    <cellStyle name="Normal 7 2 3 5 4 4" xfId="10757" xr:uid="{00000000-0005-0000-0000-0000465F0000}"/>
    <cellStyle name="Normal 7 2 3 5 4 4 2" xfId="28110" xr:uid="{00000000-0005-0000-0000-0000475F0000}"/>
    <cellStyle name="Normal 7 2 3 5 4 4 3" xfId="45456" xr:uid="{00000000-0005-0000-0000-0000485F0000}"/>
    <cellStyle name="Normal 7 2 3 5 4 5" xfId="19437" xr:uid="{00000000-0005-0000-0000-0000495F0000}"/>
    <cellStyle name="Normal 7 2 3 5 4 6" xfId="36783" xr:uid="{00000000-0005-0000-0000-00004A5F0000}"/>
    <cellStyle name="Normal 7 2 3 5 5" xfId="1251" xr:uid="{00000000-0005-0000-0000-00004B5F0000}"/>
    <cellStyle name="Normal 7 2 3 5 5 2" xfId="7033" xr:uid="{00000000-0005-0000-0000-00004C5F0000}"/>
    <cellStyle name="Normal 7 2 3 5 5 2 2" xfId="15706" xr:uid="{00000000-0005-0000-0000-00004D5F0000}"/>
    <cellStyle name="Normal 7 2 3 5 5 2 2 2" xfId="33059" xr:uid="{00000000-0005-0000-0000-00004E5F0000}"/>
    <cellStyle name="Normal 7 2 3 5 5 2 2 3" xfId="50405" xr:uid="{00000000-0005-0000-0000-00004F5F0000}"/>
    <cellStyle name="Normal 7 2 3 5 5 2 3" xfId="24386" xr:uid="{00000000-0005-0000-0000-0000505F0000}"/>
    <cellStyle name="Normal 7 2 3 5 5 2 4" xfId="41732" xr:uid="{00000000-0005-0000-0000-0000515F0000}"/>
    <cellStyle name="Normal 7 2 3 5 5 3" xfId="4877" xr:uid="{00000000-0005-0000-0000-0000525F0000}"/>
    <cellStyle name="Normal 7 2 3 5 5 3 2" xfId="13550" xr:uid="{00000000-0005-0000-0000-0000535F0000}"/>
    <cellStyle name="Normal 7 2 3 5 5 3 2 2" xfId="30903" xr:uid="{00000000-0005-0000-0000-0000545F0000}"/>
    <cellStyle name="Normal 7 2 3 5 5 3 2 3" xfId="48249" xr:uid="{00000000-0005-0000-0000-0000555F0000}"/>
    <cellStyle name="Normal 7 2 3 5 5 3 3" xfId="22230" xr:uid="{00000000-0005-0000-0000-0000565F0000}"/>
    <cellStyle name="Normal 7 2 3 5 5 3 4" xfId="39576" xr:uid="{00000000-0005-0000-0000-0000575F0000}"/>
    <cellStyle name="Normal 7 2 3 5 5 4" xfId="9924" xr:uid="{00000000-0005-0000-0000-0000585F0000}"/>
    <cellStyle name="Normal 7 2 3 5 5 4 2" xfId="27277" xr:uid="{00000000-0005-0000-0000-0000595F0000}"/>
    <cellStyle name="Normal 7 2 3 5 5 4 3" xfId="44623" xr:uid="{00000000-0005-0000-0000-00005A5F0000}"/>
    <cellStyle name="Normal 7 2 3 5 5 5" xfId="18604" xr:uid="{00000000-0005-0000-0000-00005B5F0000}"/>
    <cellStyle name="Normal 7 2 3 5 5 6" xfId="35950" xr:uid="{00000000-0005-0000-0000-00005C5F0000}"/>
    <cellStyle name="Normal 7 2 3 5 6" xfId="6053" xr:uid="{00000000-0005-0000-0000-00005D5F0000}"/>
    <cellStyle name="Normal 7 2 3 5 6 2" xfId="14726" xr:uid="{00000000-0005-0000-0000-00005E5F0000}"/>
    <cellStyle name="Normal 7 2 3 5 6 2 2" xfId="32079" xr:uid="{00000000-0005-0000-0000-00005F5F0000}"/>
    <cellStyle name="Normal 7 2 3 5 6 2 3" xfId="49425" xr:uid="{00000000-0005-0000-0000-0000605F0000}"/>
    <cellStyle name="Normal 7 2 3 5 6 3" xfId="23406" xr:uid="{00000000-0005-0000-0000-0000615F0000}"/>
    <cellStyle name="Normal 7 2 3 5 6 4" xfId="40752" xr:uid="{00000000-0005-0000-0000-0000625F0000}"/>
    <cellStyle name="Normal 7 2 3 5 7" xfId="3064" xr:uid="{00000000-0005-0000-0000-0000635F0000}"/>
    <cellStyle name="Normal 7 2 3 5 7 2" xfId="11737" xr:uid="{00000000-0005-0000-0000-0000645F0000}"/>
    <cellStyle name="Normal 7 2 3 5 7 2 2" xfId="29090" xr:uid="{00000000-0005-0000-0000-0000655F0000}"/>
    <cellStyle name="Normal 7 2 3 5 7 2 3" xfId="46436" xr:uid="{00000000-0005-0000-0000-0000665F0000}"/>
    <cellStyle name="Normal 7 2 3 5 7 3" xfId="20417" xr:uid="{00000000-0005-0000-0000-0000675F0000}"/>
    <cellStyle name="Normal 7 2 3 5 7 4" xfId="37763" xr:uid="{00000000-0005-0000-0000-0000685F0000}"/>
    <cellStyle name="Normal 7 2 3 5 8" xfId="8944" xr:uid="{00000000-0005-0000-0000-0000695F0000}"/>
    <cellStyle name="Normal 7 2 3 5 8 2" xfId="26297" xr:uid="{00000000-0005-0000-0000-00006A5F0000}"/>
    <cellStyle name="Normal 7 2 3 5 8 3" xfId="43643" xr:uid="{00000000-0005-0000-0000-00006B5F0000}"/>
    <cellStyle name="Normal 7 2 3 5 9" xfId="17624" xr:uid="{00000000-0005-0000-0000-00006C5F0000}"/>
    <cellStyle name="Normal 7 2 3 6" xfId="124" xr:uid="{00000000-0005-0000-0000-00006D5F0000}"/>
    <cellStyle name="Normal 7 2 3 6 10" xfId="34823" xr:uid="{00000000-0005-0000-0000-00006E5F0000}"/>
    <cellStyle name="Normal 7 2 3 6 2" xfId="859" xr:uid="{00000000-0005-0000-0000-00006F5F0000}"/>
    <cellStyle name="Normal 7 2 3 6 2 2" xfId="2672" xr:uid="{00000000-0005-0000-0000-0000705F0000}"/>
    <cellStyle name="Normal 7 2 3 6 2 2 2" xfId="8454" xr:uid="{00000000-0005-0000-0000-0000715F0000}"/>
    <cellStyle name="Normal 7 2 3 6 2 2 2 2" xfId="17127" xr:uid="{00000000-0005-0000-0000-0000725F0000}"/>
    <cellStyle name="Normal 7 2 3 6 2 2 2 2 2" xfId="34480" xr:uid="{00000000-0005-0000-0000-0000735F0000}"/>
    <cellStyle name="Normal 7 2 3 6 2 2 2 2 3" xfId="51826" xr:uid="{00000000-0005-0000-0000-0000745F0000}"/>
    <cellStyle name="Normal 7 2 3 6 2 2 2 3" xfId="25807" xr:uid="{00000000-0005-0000-0000-0000755F0000}"/>
    <cellStyle name="Normal 7 2 3 6 2 2 2 4" xfId="43153" xr:uid="{00000000-0005-0000-0000-0000765F0000}"/>
    <cellStyle name="Normal 7 2 3 6 2 2 3" xfId="4485" xr:uid="{00000000-0005-0000-0000-0000775F0000}"/>
    <cellStyle name="Normal 7 2 3 6 2 2 3 2" xfId="13158" xr:uid="{00000000-0005-0000-0000-0000785F0000}"/>
    <cellStyle name="Normal 7 2 3 6 2 2 3 2 2" xfId="30511" xr:uid="{00000000-0005-0000-0000-0000795F0000}"/>
    <cellStyle name="Normal 7 2 3 6 2 2 3 2 3" xfId="47857" xr:uid="{00000000-0005-0000-0000-00007A5F0000}"/>
    <cellStyle name="Normal 7 2 3 6 2 2 3 3" xfId="21838" xr:uid="{00000000-0005-0000-0000-00007B5F0000}"/>
    <cellStyle name="Normal 7 2 3 6 2 2 3 4" xfId="39184" xr:uid="{00000000-0005-0000-0000-00007C5F0000}"/>
    <cellStyle name="Normal 7 2 3 6 2 2 4" xfId="11345" xr:uid="{00000000-0005-0000-0000-00007D5F0000}"/>
    <cellStyle name="Normal 7 2 3 6 2 2 4 2" xfId="28698" xr:uid="{00000000-0005-0000-0000-00007E5F0000}"/>
    <cellStyle name="Normal 7 2 3 6 2 2 4 3" xfId="46044" xr:uid="{00000000-0005-0000-0000-00007F5F0000}"/>
    <cellStyle name="Normal 7 2 3 6 2 2 5" xfId="20025" xr:uid="{00000000-0005-0000-0000-0000805F0000}"/>
    <cellStyle name="Normal 7 2 3 6 2 2 6" xfId="37371" xr:uid="{00000000-0005-0000-0000-0000815F0000}"/>
    <cellStyle name="Normal 7 2 3 6 2 3" xfId="1594" xr:uid="{00000000-0005-0000-0000-0000825F0000}"/>
    <cellStyle name="Normal 7 2 3 6 2 3 2" xfId="7376" xr:uid="{00000000-0005-0000-0000-0000835F0000}"/>
    <cellStyle name="Normal 7 2 3 6 2 3 2 2" xfId="16049" xr:uid="{00000000-0005-0000-0000-0000845F0000}"/>
    <cellStyle name="Normal 7 2 3 6 2 3 2 2 2" xfId="33402" xr:uid="{00000000-0005-0000-0000-0000855F0000}"/>
    <cellStyle name="Normal 7 2 3 6 2 3 2 2 3" xfId="50748" xr:uid="{00000000-0005-0000-0000-0000865F0000}"/>
    <cellStyle name="Normal 7 2 3 6 2 3 2 3" xfId="24729" xr:uid="{00000000-0005-0000-0000-0000875F0000}"/>
    <cellStyle name="Normal 7 2 3 6 2 3 2 4" xfId="42075" xr:uid="{00000000-0005-0000-0000-0000885F0000}"/>
    <cellStyle name="Normal 7 2 3 6 2 3 3" xfId="5220" xr:uid="{00000000-0005-0000-0000-0000895F0000}"/>
    <cellStyle name="Normal 7 2 3 6 2 3 3 2" xfId="13893" xr:uid="{00000000-0005-0000-0000-00008A5F0000}"/>
    <cellStyle name="Normal 7 2 3 6 2 3 3 2 2" xfId="31246" xr:uid="{00000000-0005-0000-0000-00008B5F0000}"/>
    <cellStyle name="Normal 7 2 3 6 2 3 3 2 3" xfId="48592" xr:uid="{00000000-0005-0000-0000-00008C5F0000}"/>
    <cellStyle name="Normal 7 2 3 6 2 3 3 3" xfId="22573" xr:uid="{00000000-0005-0000-0000-00008D5F0000}"/>
    <cellStyle name="Normal 7 2 3 6 2 3 3 4" xfId="39919" xr:uid="{00000000-0005-0000-0000-00008E5F0000}"/>
    <cellStyle name="Normal 7 2 3 6 2 3 4" xfId="10267" xr:uid="{00000000-0005-0000-0000-00008F5F0000}"/>
    <cellStyle name="Normal 7 2 3 6 2 3 4 2" xfId="27620" xr:uid="{00000000-0005-0000-0000-0000905F0000}"/>
    <cellStyle name="Normal 7 2 3 6 2 3 4 3" xfId="44966" xr:uid="{00000000-0005-0000-0000-0000915F0000}"/>
    <cellStyle name="Normal 7 2 3 6 2 3 5" xfId="18947" xr:uid="{00000000-0005-0000-0000-0000925F0000}"/>
    <cellStyle name="Normal 7 2 3 6 2 3 6" xfId="36293" xr:uid="{00000000-0005-0000-0000-0000935F0000}"/>
    <cellStyle name="Normal 7 2 3 6 2 4" xfId="6641" xr:uid="{00000000-0005-0000-0000-0000945F0000}"/>
    <cellStyle name="Normal 7 2 3 6 2 4 2" xfId="15314" xr:uid="{00000000-0005-0000-0000-0000955F0000}"/>
    <cellStyle name="Normal 7 2 3 6 2 4 2 2" xfId="32667" xr:uid="{00000000-0005-0000-0000-0000965F0000}"/>
    <cellStyle name="Normal 7 2 3 6 2 4 2 3" xfId="50013" xr:uid="{00000000-0005-0000-0000-0000975F0000}"/>
    <cellStyle name="Normal 7 2 3 6 2 4 3" xfId="23994" xr:uid="{00000000-0005-0000-0000-0000985F0000}"/>
    <cellStyle name="Normal 7 2 3 6 2 4 4" xfId="41340" xr:uid="{00000000-0005-0000-0000-0000995F0000}"/>
    <cellStyle name="Normal 7 2 3 6 2 5" xfId="3407" xr:uid="{00000000-0005-0000-0000-00009A5F0000}"/>
    <cellStyle name="Normal 7 2 3 6 2 5 2" xfId="12080" xr:uid="{00000000-0005-0000-0000-00009B5F0000}"/>
    <cellStyle name="Normal 7 2 3 6 2 5 2 2" xfId="29433" xr:uid="{00000000-0005-0000-0000-00009C5F0000}"/>
    <cellStyle name="Normal 7 2 3 6 2 5 2 3" xfId="46779" xr:uid="{00000000-0005-0000-0000-00009D5F0000}"/>
    <cellStyle name="Normal 7 2 3 6 2 5 3" xfId="20760" xr:uid="{00000000-0005-0000-0000-00009E5F0000}"/>
    <cellStyle name="Normal 7 2 3 6 2 5 4" xfId="38106" xr:uid="{00000000-0005-0000-0000-00009F5F0000}"/>
    <cellStyle name="Normal 7 2 3 6 2 6" xfId="9532" xr:uid="{00000000-0005-0000-0000-0000A05F0000}"/>
    <cellStyle name="Normal 7 2 3 6 2 6 2" xfId="26885" xr:uid="{00000000-0005-0000-0000-0000A15F0000}"/>
    <cellStyle name="Normal 7 2 3 6 2 6 3" xfId="44231" xr:uid="{00000000-0005-0000-0000-0000A25F0000}"/>
    <cellStyle name="Normal 7 2 3 6 2 7" xfId="18212" xr:uid="{00000000-0005-0000-0000-0000A35F0000}"/>
    <cellStyle name="Normal 7 2 3 6 2 8" xfId="35558" xr:uid="{00000000-0005-0000-0000-0000A45F0000}"/>
    <cellStyle name="Normal 7 2 3 6 3" xfId="614" xr:uid="{00000000-0005-0000-0000-0000A55F0000}"/>
    <cellStyle name="Normal 7 2 3 6 3 2" xfId="2427" xr:uid="{00000000-0005-0000-0000-0000A65F0000}"/>
    <cellStyle name="Normal 7 2 3 6 3 2 2" xfId="8209" xr:uid="{00000000-0005-0000-0000-0000A75F0000}"/>
    <cellStyle name="Normal 7 2 3 6 3 2 2 2" xfId="16882" xr:uid="{00000000-0005-0000-0000-0000A85F0000}"/>
    <cellStyle name="Normal 7 2 3 6 3 2 2 2 2" xfId="34235" xr:uid="{00000000-0005-0000-0000-0000A95F0000}"/>
    <cellStyle name="Normal 7 2 3 6 3 2 2 2 3" xfId="51581" xr:uid="{00000000-0005-0000-0000-0000AA5F0000}"/>
    <cellStyle name="Normal 7 2 3 6 3 2 2 3" xfId="25562" xr:uid="{00000000-0005-0000-0000-0000AB5F0000}"/>
    <cellStyle name="Normal 7 2 3 6 3 2 2 4" xfId="42908" xr:uid="{00000000-0005-0000-0000-0000AC5F0000}"/>
    <cellStyle name="Normal 7 2 3 6 3 2 3" xfId="5710" xr:uid="{00000000-0005-0000-0000-0000AD5F0000}"/>
    <cellStyle name="Normal 7 2 3 6 3 2 3 2" xfId="14383" xr:uid="{00000000-0005-0000-0000-0000AE5F0000}"/>
    <cellStyle name="Normal 7 2 3 6 3 2 3 2 2" xfId="31736" xr:uid="{00000000-0005-0000-0000-0000AF5F0000}"/>
    <cellStyle name="Normal 7 2 3 6 3 2 3 2 3" xfId="49082" xr:uid="{00000000-0005-0000-0000-0000B05F0000}"/>
    <cellStyle name="Normal 7 2 3 6 3 2 3 3" xfId="23063" xr:uid="{00000000-0005-0000-0000-0000B15F0000}"/>
    <cellStyle name="Normal 7 2 3 6 3 2 3 4" xfId="40409" xr:uid="{00000000-0005-0000-0000-0000B25F0000}"/>
    <cellStyle name="Normal 7 2 3 6 3 2 4" xfId="11100" xr:uid="{00000000-0005-0000-0000-0000B35F0000}"/>
    <cellStyle name="Normal 7 2 3 6 3 2 4 2" xfId="28453" xr:uid="{00000000-0005-0000-0000-0000B45F0000}"/>
    <cellStyle name="Normal 7 2 3 6 3 2 4 3" xfId="45799" xr:uid="{00000000-0005-0000-0000-0000B55F0000}"/>
    <cellStyle name="Normal 7 2 3 6 3 2 5" xfId="19780" xr:uid="{00000000-0005-0000-0000-0000B65F0000}"/>
    <cellStyle name="Normal 7 2 3 6 3 2 6" xfId="37126" xr:uid="{00000000-0005-0000-0000-0000B75F0000}"/>
    <cellStyle name="Normal 7 2 3 6 3 3" xfId="6396" xr:uid="{00000000-0005-0000-0000-0000B85F0000}"/>
    <cellStyle name="Normal 7 2 3 6 3 3 2" xfId="15069" xr:uid="{00000000-0005-0000-0000-0000B95F0000}"/>
    <cellStyle name="Normal 7 2 3 6 3 3 2 2" xfId="32422" xr:uid="{00000000-0005-0000-0000-0000BA5F0000}"/>
    <cellStyle name="Normal 7 2 3 6 3 3 2 3" xfId="49768" xr:uid="{00000000-0005-0000-0000-0000BB5F0000}"/>
    <cellStyle name="Normal 7 2 3 6 3 3 3" xfId="23749" xr:uid="{00000000-0005-0000-0000-0000BC5F0000}"/>
    <cellStyle name="Normal 7 2 3 6 3 3 4" xfId="41095" xr:uid="{00000000-0005-0000-0000-0000BD5F0000}"/>
    <cellStyle name="Normal 7 2 3 6 3 4" xfId="4240" xr:uid="{00000000-0005-0000-0000-0000BE5F0000}"/>
    <cellStyle name="Normal 7 2 3 6 3 4 2" xfId="12913" xr:uid="{00000000-0005-0000-0000-0000BF5F0000}"/>
    <cellStyle name="Normal 7 2 3 6 3 4 2 2" xfId="30266" xr:uid="{00000000-0005-0000-0000-0000C05F0000}"/>
    <cellStyle name="Normal 7 2 3 6 3 4 2 3" xfId="47612" xr:uid="{00000000-0005-0000-0000-0000C15F0000}"/>
    <cellStyle name="Normal 7 2 3 6 3 4 3" xfId="21593" xr:uid="{00000000-0005-0000-0000-0000C25F0000}"/>
    <cellStyle name="Normal 7 2 3 6 3 4 4" xfId="38939" xr:uid="{00000000-0005-0000-0000-0000C35F0000}"/>
    <cellStyle name="Normal 7 2 3 6 3 5" xfId="9287" xr:uid="{00000000-0005-0000-0000-0000C45F0000}"/>
    <cellStyle name="Normal 7 2 3 6 3 5 2" xfId="26640" xr:uid="{00000000-0005-0000-0000-0000C55F0000}"/>
    <cellStyle name="Normal 7 2 3 6 3 5 3" xfId="43986" xr:uid="{00000000-0005-0000-0000-0000C65F0000}"/>
    <cellStyle name="Normal 7 2 3 6 3 6" xfId="17967" xr:uid="{00000000-0005-0000-0000-0000C75F0000}"/>
    <cellStyle name="Normal 7 2 3 6 3 7" xfId="35313" xr:uid="{00000000-0005-0000-0000-0000C85F0000}"/>
    <cellStyle name="Normal 7 2 3 6 4" xfId="1937" xr:uid="{00000000-0005-0000-0000-0000C95F0000}"/>
    <cellStyle name="Normal 7 2 3 6 4 2" xfId="7719" xr:uid="{00000000-0005-0000-0000-0000CA5F0000}"/>
    <cellStyle name="Normal 7 2 3 6 4 2 2" xfId="16392" xr:uid="{00000000-0005-0000-0000-0000CB5F0000}"/>
    <cellStyle name="Normal 7 2 3 6 4 2 2 2" xfId="33745" xr:uid="{00000000-0005-0000-0000-0000CC5F0000}"/>
    <cellStyle name="Normal 7 2 3 6 4 2 2 3" xfId="51091" xr:uid="{00000000-0005-0000-0000-0000CD5F0000}"/>
    <cellStyle name="Normal 7 2 3 6 4 2 3" xfId="25072" xr:uid="{00000000-0005-0000-0000-0000CE5F0000}"/>
    <cellStyle name="Normal 7 2 3 6 4 2 4" xfId="42418" xr:uid="{00000000-0005-0000-0000-0000CF5F0000}"/>
    <cellStyle name="Normal 7 2 3 6 4 3" xfId="3750" xr:uid="{00000000-0005-0000-0000-0000D05F0000}"/>
    <cellStyle name="Normal 7 2 3 6 4 3 2" xfId="12423" xr:uid="{00000000-0005-0000-0000-0000D15F0000}"/>
    <cellStyle name="Normal 7 2 3 6 4 3 2 2" xfId="29776" xr:uid="{00000000-0005-0000-0000-0000D25F0000}"/>
    <cellStyle name="Normal 7 2 3 6 4 3 2 3" xfId="47122" xr:uid="{00000000-0005-0000-0000-0000D35F0000}"/>
    <cellStyle name="Normal 7 2 3 6 4 3 3" xfId="21103" xr:uid="{00000000-0005-0000-0000-0000D45F0000}"/>
    <cellStyle name="Normal 7 2 3 6 4 3 4" xfId="38449" xr:uid="{00000000-0005-0000-0000-0000D55F0000}"/>
    <cellStyle name="Normal 7 2 3 6 4 4" xfId="10610" xr:uid="{00000000-0005-0000-0000-0000D65F0000}"/>
    <cellStyle name="Normal 7 2 3 6 4 4 2" xfId="27963" xr:uid="{00000000-0005-0000-0000-0000D75F0000}"/>
    <cellStyle name="Normal 7 2 3 6 4 4 3" xfId="45309" xr:uid="{00000000-0005-0000-0000-0000D85F0000}"/>
    <cellStyle name="Normal 7 2 3 6 4 5" xfId="19290" xr:uid="{00000000-0005-0000-0000-0000D95F0000}"/>
    <cellStyle name="Normal 7 2 3 6 4 6" xfId="36636" xr:uid="{00000000-0005-0000-0000-0000DA5F0000}"/>
    <cellStyle name="Normal 7 2 3 6 5" xfId="1349" xr:uid="{00000000-0005-0000-0000-0000DB5F0000}"/>
    <cellStyle name="Normal 7 2 3 6 5 2" xfId="7131" xr:uid="{00000000-0005-0000-0000-0000DC5F0000}"/>
    <cellStyle name="Normal 7 2 3 6 5 2 2" xfId="15804" xr:uid="{00000000-0005-0000-0000-0000DD5F0000}"/>
    <cellStyle name="Normal 7 2 3 6 5 2 2 2" xfId="33157" xr:uid="{00000000-0005-0000-0000-0000DE5F0000}"/>
    <cellStyle name="Normal 7 2 3 6 5 2 2 3" xfId="50503" xr:uid="{00000000-0005-0000-0000-0000DF5F0000}"/>
    <cellStyle name="Normal 7 2 3 6 5 2 3" xfId="24484" xr:uid="{00000000-0005-0000-0000-0000E05F0000}"/>
    <cellStyle name="Normal 7 2 3 6 5 2 4" xfId="41830" xr:uid="{00000000-0005-0000-0000-0000E15F0000}"/>
    <cellStyle name="Normal 7 2 3 6 5 3" xfId="4975" xr:uid="{00000000-0005-0000-0000-0000E25F0000}"/>
    <cellStyle name="Normal 7 2 3 6 5 3 2" xfId="13648" xr:uid="{00000000-0005-0000-0000-0000E35F0000}"/>
    <cellStyle name="Normal 7 2 3 6 5 3 2 2" xfId="31001" xr:uid="{00000000-0005-0000-0000-0000E45F0000}"/>
    <cellStyle name="Normal 7 2 3 6 5 3 2 3" xfId="48347" xr:uid="{00000000-0005-0000-0000-0000E55F0000}"/>
    <cellStyle name="Normal 7 2 3 6 5 3 3" xfId="22328" xr:uid="{00000000-0005-0000-0000-0000E65F0000}"/>
    <cellStyle name="Normal 7 2 3 6 5 3 4" xfId="39674" xr:uid="{00000000-0005-0000-0000-0000E75F0000}"/>
    <cellStyle name="Normal 7 2 3 6 5 4" xfId="10022" xr:uid="{00000000-0005-0000-0000-0000E85F0000}"/>
    <cellStyle name="Normal 7 2 3 6 5 4 2" xfId="27375" xr:uid="{00000000-0005-0000-0000-0000E95F0000}"/>
    <cellStyle name="Normal 7 2 3 6 5 4 3" xfId="44721" xr:uid="{00000000-0005-0000-0000-0000EA5F0000}"/>
    <cellStyle name="Normal 7 2 3 6 5 5" xfId="18702" xr:uid="{00000000-0005-0000-0000-0000EB5F0000}"/>
    <cellStyle name="Normal 7 2 3 6 5 6" xfId="36048" xr:uid="{00000000-0005-0000-0000-0000EC5F0000}"/>
    <cellStyle name="Normal 7 2 3 6 6" xfId="5906" xr:uid="{00000000-0005-0000-0000-0000ED5F0000}"/>
    <cellStyle name="Normal 7 2 3 6 6 2" xfId="14579" xr:uid="{00000000-0005-0000-0000-0000EE5F0000}"/>
    <cellStyle name="Normal 7 2 3 6 6 2 2" xfId="31932" xr:uid="{00000000-0005-0000-0000-0000EF5F0000}"/>
    <cellStyle name="Normal 7 2 3 6 6 2 3" xfId="49278" xr:uid="{00000000-0005-0000-0000-0000F05F0000}"/>
    <cellStyle name="Normal 7 2 3 6 6 3" xfId="23259" xr:uid="{00000000-0005-0000-0000-0000F15F0000}"/>
    <cellStyle name="Normal 7 2 3 6 6 4" xfId="40605" xr:uid="{00000000-0005-0000-0000-0000F25F0000}"/>
    <cellStyle name="Normal 7 2 3 6 7" xfId="3162" xr:uid="{00000000-0005-0000-0000-0000F35F0000}"/>
    <cellStyle name="Normal 7 2 3 6 7 2" xfId="11835" xr:uid="{00000000-0005-0000-0000-0000F45F0000}"/>
    <cellStyle name="Normal 7 2 3 6 7 2 2" xfId="29188" xr:uid="{00000000-0005-0000-0000-0000F55F0000}"/>
    <cellStyle name="Normal 7 2 3 6 7 2 3" xfId="46534" xr:uid="{00000000-0005-0000-0000-0000F65F0000}"/>
    <cellStyle name="Normal 7 2 3 6 7 3" xfId="20515" xr:uid="{00000000-0005-0000-0000-0000F75F0000}"/>
    <cellStyle name="Normal 7 2 3 6 7 4" xfId="37861" xr:uid="{00000000-0005-0000-0000-0000F85F0000}"/>
    <cellStyle name="Normal 7 2 3 6 8" xfId="8797" xr:uid="{00000000-0005-0000-0000-0000F95F0000}"/>
    <cellStyle name="Normal 7 2 3 6 8 2" xfId="26150" xr:uid="{00000000-0005-0000-0000-0000FA5F0000}"/>
    <cellStyle name="Normal 7 2 3 6 8 3" xfId="43496" xr:uid="{00000000-0005-0000-0000-0000FB5F0000}"/>
    <cellStyle name="Normal 7 2 3 6 9" xfId="17477" xr:uid="{00000000-0005-0000-0000-0000FC5F0000}"/>
    <cellStyle name="Normal 7 2 3 7" xfId="761" xr:uid="{00000000-0005-0000-0000-0000FD5F0000}"/>
    <cellStyle name="Normal 7 2 3 7 2" xfId="2574" xr:uid="{00000000-0005-0000-0000-0000FE5F0000}"/>
    <cellStyle name="Normal 7 2 3 7 2 2" xfId="8356" xr:uid="{00000000-0005-0000-0000-0000FF5F0000}"/>
    <cellStyle name="Normal 7 2 3 7 2 2 2" xfId="17029" xr:uid="{00000000-0005-0000-0000-000000600000}"/>
    <cellStyle name="Normal 7 2 3 7 2 2 2 2" xfId="34382" xr:uid="{00000000-0005-0000-0000-000001600000}"/>
    <cellStyle name="Normal 7 2 3 7 2 2 2 3" xfId="51728" xr:uid="{00000000-0005-0000-0000-000002600000}"/>
    <cellStyle name="Normal 7 2 3 7 2 2 3" xfId="25709" xr:uid="{00000000-0005-0000-0000-000003600000}"/>
    <cellStyle name="Normal 7 2 3 7 2 2 4" xfId="43055" xr:uid="{00000000-0005-0000-0000-000004600000}"/>
    <cellStyle name="Normal 7 2 3 7 2 3" xfId="4387" xr:uid="{00000000-0005-0000-0000-000005600000}"/>
    <cellStyle name="Normal 7 2 3 7 2 3 2" xfId="13060" xr:uid="{00000000-0005-0000-0000-000006600000}"/>
    <cellStyle name="Normal 7 2 3 7 2 3 2 2" xfId="30413" xr:uid="{00000000-0005-0000-0000-000007600000}"/>
    <cellStyle name="Normal 7 2 3 7 2 3 2 3" xfId="47759" xr:uid="{00000000-0005-0000-0000-000008600000}"/>
    <cellStyle name="Normal 7 2 3 7 2 3 3" xfId="21740" xr:uid="{00000000-0005-0000-0000-000009600000}"/>
    <cellStyle name="Normal 7 2 3 7 2 3 4" xfId="39086" xr:uid="{00000000-0005-0000-0000-00000A600000}"/>
    <cellStyle name="Normal 7 2 3 7 2 4" xfId="11247" xr:uid="{00000000-0005-0000-0000-00000B600000}"/>
    <cellStyle name="Normal 7 2 3 7 2 4 2" xfId="28600" xr:uid="{00000000-0005-0000-0000-00000C600000}"/>
    <cellStyle name="Normal 7 2 3 7 2 4 3" xfId="45946" xr:uid="{00000000-0005-0000-0000-00000D600000}"/>
    <cellStyle name="Normal 7 2 3 7 2 5" xfId="19927" xr:uid="{00000000-0005-0000-0000-00000E600000}"/>
    <cellStyle name="Normal 7 2 3 7 2 6" xfId="37273" xr:uid="{00000000-0005-0000-0000-00000F600000}"/>
    <cellStyle name="Normal 7 2 3 7 3" xfId="1496" xr:uid="{00000000-0005-0000-0000-000010600000}"/>
    <cellStyle name="Normal 7 2 3 7 3 2" xfId="7278" xr:uid="{00000000-0005-0000-0000-000011600000}"/>
    <cellStyle name="Normal 7 2 3 7 3 2 2" xfId="15951" xr:uid="{00000000-0005-0000-0000-000012600000}"/>
    <cellStyle name="Normal 7 2 3 7 3 2 2 2" xfId="33304" xr:uid="{00000000-0005-0000-0000-000013600000}"/>
    <cellStyle name="Normal 7 2 3 7 3 2 2 3" xfId="50650" xr:uid="{00000000-0005-0000-0000-000014600000}"/>
    <cellStyle name="Normal 7 2 3 7 3 2 3" xfId="24631" xr:uid="{00000000-0005-0000-0000-000015600000}"/>
    <cellStyle name="Normal 7 2 3 7 3 2 4" xfId="41977" xr:uid="{00000000-0005-0000-0000-000016600000}"/>
    <cellStyle name="Normal 7 2 3 7 3 3" xfId="5122" xr:uid="{00000000-0005-0000-0000-000017600000}"/>
    <cellStyle name="Normal 7 2 3 7 3 3 2" xfId="13795" xr:uid="{00000000-0005-0000-0000-000018600000}"/>
    <cellStyle name="Normal 7 2 3 7 3 3 2 2" xfId="31148" xr:uid="{00000000-0005-0000-0000-000019600000}"/>
    <cellStyle name="Normal 7 2 3 7 3 3 2 3" xfId="48494" xr:uid="{00000000-0005-0000-0000-00001A600000}"/>
    <cellStyle name="Normal 7 2 3 7 3 3 3" xfId="22475" xr:uid="{00000000-0005-0000-0000-00001B600000}"/>
    <cellStyle name="Normal 7 2 3 7 3 3 4" xfId="39821" xr:uid="{00000000-0005-0000-0000-00001C600000}"/>
    <cellStyle name="Normal 7 2 3 7 3 4" xfId="10169" xr:uid="{00000000-0005-0000-0000-00001D600000}"/>
    <cellStyle name="Normal 7 2 3 7 3 4 2" xfId="27522" xr:uid="{00000000-0005-0000-0000-00001E600000}"/>
    <cellStyle name="Normal 7 2 3 7 3 4 3" xfId="44868" xr:uid="{00000000-0005-0000-0000-00001F600000}"/>
    <cellStyle name="Normal 7 2 3 7 3 5" xfId="18849" xr:uid="{00000000-0005-0000-0000-000020600000}"/>
    <cellStyle name="Normal 7 2 3 7 3 6" xfId="36195" xr:uid="{00000000-0005-0000-0000-000021600000}"/>
    <cellStyle name="Normal 7 2 3 7 4" xfId="6543" xr:uid="{00000000-0005-0000-0000-000022600000}"/>
    <cellStyle name="Normal 7 2 3 7 4 2" xfId="15216" xr:uid="{00000000-0005-0000-0000-000023600000}"/>
    <cellStyle name="Normal 7 2 3 7 4 2 2" xfId="32569" xr:uid="{00000000-0005-0000-0000-000024600000}"/>
    <cellStyle name="Normal 7 2 3 7 4 2 3" xfId="49915" xr:uid="{00000000-0005-0000-0000-000025600000}"/>
    <cellStyle name="Normal 7 2 3 7 4 3" xfId="23896" xr:uid="{00000000-0005-0000-0000-000026600000}"/>
    <cellStyle name="Normal 7 2 3 7 4 4" xfId="41242" xr:uid="{00000000-0005-0000-0000-000027600000}"/>
    <cellStyle name="Normal 7 2 3 7 5" xfId="3309" xr:uid="{00000000-0005-0000-0000-000028600000}"/>
    <cellStyle name="Normal 7 2 3 7 5 2" xfId="11982" xr:uid="{00000000-0005-0000-0000-000029600000}"/>
    <cellStyle name="Normal 7 2 3 7 5 2 2" xfId="29335" xr:uid="{00000000-0005-0000-0000-00002A600000}"/>
    <cellStyle name="Normal 7 2 3 7 5 2 3" xfId="46681" xr:uid="{00000000-0005-0000-0000-00002B600000}"/>
    <cellStyle name="Normal 7 2 3 7 5 3" xfId="20662" xr:uid="{00000000-0005-0000-0000-00002C600000}"/>
    <cellStyle name="Normal 7 2 3 7 5 4" xfId="38008" xr:uid="{00000000-0005-0000-0000-00002D600000}"/>
    <cellStyle name="Normal 7 2 3 7 6" xfId="9434" xr:uid="{00000000-0005-0000-0000-00002E600000}"/>
    <cellStyle name="Normal 7 2 3 7 6 2" xfId="26787" xr:uid="{00000000-0005-0000-0000-00002F600000}"/>
    <cellStyle name="Normal 7 2 3 7 6 3" xfId="44133" xr:uid="{00000000-0005-0000-0000-000030600000}"/>
    <cellStyle name="Normal 7 2 3 7 7" xfId="18114" xr:uid="{00000000-0005-0000-0000-000031600000}"/>
    <cellStyle name="Normal 7 2 3 7 8" xfId="35460" xr:uid="{00000000-0005-0000-0000-000032600000}"/>
    <cellStyle name="Normal 7 2 3 8" xfId="369" xr:uid="{00000000-0005-0000-0000-000033600000}"/>
    <cellStyle name="Normal 7 2 3 8 2" xfId="2182" xr:uid="{00000000-0005-0000-0000-000034600000}"/>
    <cellStyle name="Normal 7 2 3 8 2 2" xfId="7964" xr:uid="{00000000-0005-0000-0000-000035600000}"/>
    <cellStyle name="Normal 7 2 3 8 2 2 2" xfId="16637" xr:uid="{00000000-0005-0000-0000-000036600000}"/>
    <cellStyle name="Normal 7 2 3 8 2 2 2 2" xfId="33990" xr:uid="{00000000-0005-0000-0000-000037600000}"/>
    <cellStyle name="Normal 7 2 3 8 2 2 2 3" xfId="51336" xr:uid="{00000000-0005-0000-0000-000038600000}"/>
    <cellStyle name="Normal 7 2 3 8 2 2 3" xfId="25317" xr:uid="{00000000-0005-0000-0000-000039600000}"/>
    <cellStyle name="Normal 7 2 3 8 2 2 4" xfId="42663" xr:uid="{00000000-0005-0000-0000-00003A600000}"/>
    <cellStyle name="Normal 7 2 3 8 2 3" xfId="5465" xr:uid="{00000000-0005-0000-0000-00003B600000}"/>
    <cellStyle name="Normal 7 2 3 8 2 3 2" xfId="14138" xr:uid="{00000000-0005-0000-0000-00003C600000}"/>
    <cellStyle name="Normal 7 2 3 8 2 3 2 2" xfId="31491" xr:uid="{00000000-0005-0000-0000-00003D600000}"/>
    <cellStyle name="Normal 7 2 3 8 2 3 2 3" xfId="48837" xr:uid="{00000000-0005-0000-0000-00003E600000}"/>
    <cellStyle name="Normal 7 2 3 8 2 3 3" xfId="22818" xr:uid="{00000000-0005-0000-0000-00003F600000}"/>
    <cellStyle name="Normal 7 2 3 8 2 3 4" xfId="40164" xr:uid="{00000000-0005-0000-0000-000040600000}"/>
    <cellStyle name="Normal 7 2 3 8 2 4" xfId="10855" xr:uid="{00000000-0005-0000-0000-000041600000}"/>
    <cellStyle name="Normal 7 2 3 8 2 4 2" xfId="28208" xr:uid="{00000000-0005-0000-0000-000042600000}"/>
    <cellStyle name="Normal 7 2 3 8 2 4 3" xfId="45554" xr:uid="{00000000-0005-0000-0000-000043600000}"/>
    <cellStyle name="Normal 7 2 3 8 2 5" xfId="19535" xr:uid="{00000000-0005-0000-0000-000044600000}"/>
    <cellStyle name="Normal 7 2 3 8 2 6" xfId="36881" xr:uid="{00000000-0005-0000-0000-000045600000}"/>
    <cellStyle name="Normal 7 2 3 8 3" xfId="6151" xr:uid="{00000000-0005-0000-0000-000046600000}"/>
    <cellStyle name="Normal 7 2 3 8 3 2" xfId="14824" xr:uid="{00000000-0005-0000-0000-000047600000}"/>
    <cellStyle name="Normal 7 2 3 8 3 2 2" xfId="32177" xr:uid="{00000000-0005-0000-0000-000048600000}"/>
    <cellStyle name="Normal 7 2 3 8 3 2 3" xfId="49523" xr:uid="{00000000-0005-0000-0000-000049600000}"/>
    <cellStyle name="Normal 7 2 3 8 3 3" xfId="23504" xr:uid="{00000000-0005-0000-0000-00004A600000}"/>
    <cellStyle name="Normal 7 2 3 8 3 4" xfId="40850" xr:uid="{00000000-0005-0000-0000-00004B600000}"/>
    <cellStyle name="Normal 7 2 3 8 4" xfId="3995" xr:uid="{00000000-0005-0000-0000-00004C600000}"/>
    <cellStyle name="Normal 7 2 3 8 4 2" xfId="12668" xr:uid="{00000000-0005-0000-0000-00004D600000}"/>
    <cellStyle name="Normal 7 2 3 8 4 2 2" xfId="30021" xr:uid="{00000000-0005-0000-0000-00004E600000}"/>
    <cellStyle name="Normal 7 2 3 8 4 2 3" xfId="47367" xr:uid="{00000000-0005-0000-0000-00004F600000}"/>
    <cellStyle name="Normal 7 2 3 8 4 3" xfId="21348" xr:uid="{00000000-0005-0000-0000-000050600000}"/>
    <cellStyle name="Normal 7 2 3 8 4 4" xfId="38694" xr:uid="{00000000-0005-0000-0000-000051600000}"/>
    <cellStyle name="Normal 7 2 3 8 5" xfId="9042" xr:uid="{00000000-0005-0000-0000-000052600000}"/>
    <cellStyle name="Normal 7 2 3 8 5 2" xfId="26395" xr:uid="{00000000-0005-0000-0000-000053600000}"/>
    <cellStyle name="Normal 7 2 3 8 5 3" xfId="43741" xr:uid="{00000000-0005-0000-0000-000054600000}"/>
    <cellStyle name="Normal 7 2 3 8 6" xfId="17722" xr:uid="{00000000-0005-0000-0000-000055600000}"/>
    <cellStyle name="Normal 7 2 3 8 7" xfId="35068" xr:uid="{00000000-0005-0000-0000-000056600000}"/>
    <cellStyle name="Normal 7 2 3 9" xfId="1839" xr:uid="{00000000-0005-0000-0000-000057600000}"/>
    <cellStyle name="Normal 7 2 3 9 2" xfId="7621" xr:uid="{00000000-0005-0000-0000-000058600000}"/>
    <cellStyle name="Normal 7 2 3 9 2 2" xfId="16294" xr:uid="{00000000-0005-0000-0000-000059600000}"/>
    <cellStyle name="Normal 7 2 3 9 2 2 2" xfId="33647" xr:uid="{00000000-0005-0000-0000-00005A600000}"/>
    <cellStyle name="Normal 7 2 3 9 2 2 3" xfId="50993" xr:uid="{00000000-0005-0000-0000-00005B600000}"/>
    <cellStyle name="Normal 7 2 3 9 2 3" xfId="24974" xr:uid="{00000000-0005-0000-0000-00005C600000}"/>
    <cellStyle name="Normal 7 2 3 9 2 4" xfId="42320" xr:uid="{00000000-0005-0000-0000-00005D600000}"/>
    <cellStyle name="Normal 7 2 3 9 3" xfId="3652" xr:uid="{00000000-0005-0000-0000-00005E600000}"/>
    <cellStyle name="Normal 7 2 3 9 3 2" xfId="12325" xr:uid="{00000000-0005-0000-0000-00005F600000}"/>
    <cellStyle name="Normal 7 2 3 9 3 2 2" xfId="29678" xr:uid="{00000000-0005-0000-0000-000060600000}"/>
    <cellStyle name="Normal 7 2 3 9 3 2 3" xfId="47024" xr:uid="{00000000-0005-0000-0000-000061600000}"/>
    <cellStyle name="Normal 7 2 3 9 3 3" xfId="21005" xr:uid="{00000000-0005-0000-0000-000062600000}"/>
    <cellStyle name="Normal 7 2 3 9 3 4" xfId="38351" xr:uid="{00000000-0005-0000-0000-000063600000}"/>
    <cellStyle name="Normal 7 2 3 9 4" xfId="10512" xr:uid="{00000000-0005-0000-0000-000064600000}"/>
    <cellStyle name="Normal 7 2 3 9 4 2" xfId="27865" xr:uid="{00000000-0005-0000-0000-000065600000}"/>
    <cellStyle name="Normal 7 2 3 9 4 3" xfId="45211" xr:uid="{00000000-0005-0000-0000-000066600000}"/>
    <cellStyle name="Normal 7 2 3 9 5" xfId="19192" xr:uid="{00000000-0005-0000-0000-000067600000}"/>
    <cellStyle name="Normal 7 2 3 9 6" xfId="36538" xr:uid="{00000000-0005-0000-0000-000068600000}"/>
    <cellStyle name="Normal 7 2 4" xfId="43" xr:uid="{00000000-0005-0000-0000-000069600000}"/>
    <cellStyle name="Normal 7 2 4 10" xfId="5825" xr:uid="{00000000-0005-0000-0000-00006A600000}"/>
    <cellStyle name="Normal 7 2 4 10 2" xfId="14498" xr:uid="{00000000-0005-0000-0000-00006B600000}"/>
    <cellStyle name="Normal 7 2 4 10 2 2" xfId="31851" xr:uid="{00000000-0005-0000-0000-00006C600000}"/>
    <cellStyle name="Normal 7 2 4 10 2 3" xfId="49197" xr:uid="{00000000-0005-0000-0000-00006D600000}"/>
    <cellStyle name="Normal 7 2 4 10 3" xfId="23178" xr:uid="{00000000-0005-0000-0000-00006E600000}"/>
    <cellStyle name="Normal 7 2 4 10 4" xfId="40524" xr:uid="{00000000-0005-0000-0000-00006F600000}"/>
    <cellStyle name="Normal 7 2 4 11" xfId="2934" xr:uid="{00000000-0005-0000-0000-000070600000}"/>
    <cellStyle name="Normal 7 2 4 11 2" xfId="11607" xr:uid="{00000000-0005-0000-0000-000071600000}"/>
    <cellStyle name="Normal 7 2 4 11 2 2" xfId="28960" xr:uid="{00000000-0005-0000-0000-000072600000}"/>
    <cellStyle name="Normal 7 2 4 11 2 3" xfId="46306" xr:uid="{00000000-0005-0000-0000-000073600000}"/>
    <cellStyle name="Normal 7 2 4 11 3" xfId="20287" xr:uid="{00000000-0005-0000-0000-000074600000}"/>
    <cellStyle name="Normal 7 2 4 11 4" xfId="37633" xr:uid="{00000000-0005-0000-0000-000075600000}"/>
    <cellStyle name="Normal 7 2 4 12" xfId="8716" xr:uid="{00000000-0005-0000-0000-000076600000}"/>
    <cellStyle name="Normal 7 2 4 12 2" xfId="26069" xr:uid="{00000000-0005-0000-0000-000077600000}"/>
    <cellStyle name="Normal 7 2 4 12 3" xfId="43415" xr:uid="{00000000-0005-0000-0000-000078600000}"/>
    <cellStyle name="Normal 7 2 4 13" xfId="17396" xr:uid="{00000000-0005-0000-0000-000079600000}"/>
    <cellStyle name="Normal 7 2 4 14" xfId="34742" xr:uid="{00000000-0005-0000-0000-00007A600000}"/>
    <cellStyle name="Normal 7 2 4 2" xfId="92" xr:uid="{00000000-0005-0000-0000-00007B600000}"/>
    <cellStyle name="Normal 7 2 4 2 10" xfId="8765" xr:uid="{00000000-0005-0000-0000-00007C600000}"/>
    <cellStyle name="Normal 7 2 4 2 10 2" xfId="26118" xr:uid="{00000000-0005-0000-0000-00007D600000}"/>
    <cellStyle name="Normal 7 2 4 2 10 3" xfId="43464" xr:uid="{00000000-0005-0000-0000-00007E600000}"/>
    <cellStyle name="Normal 7 2 4 2 11" xfId="17445" xr:uid="{00000000-0005-0000-0000-00007F600000}"/>
    <cellStyle name="Normal 7 2 4 2 12" xfId="34791" xr:uid="{00000000-0005-0000-0000-000080600000}"/>
    <cellStyle name="Normal 7 2 4 2 2" xfId="337" xr:uid="{00000000-0005-0000-0000-000081600000}"/>
    <cellStyle name="Normal 7 2 4 2 2 10" xfId="35036" xr:uid="{00000000-0005-0000-0000-000082600000}"/>
    <cellStyle name="Normal 7 2 4 2 2 2" xfId="1072" xr:uid="{00000000-0005-0000-0000-000083600000}"/>
    <cellStyle name="Normal 7 2 4 2 2 2 2" xfId="2885" xr:uid="{00000000-0005-0000-0000-000084600000}"/>
    <cellStyle name="Normal 7 2 4 2 2 2 2 2" xfId="8667" xr:uid="{00000000-0005-0000-0000-000085600000}"/>
    <cellStyle name="Normal 7 2 4 2 2 2 2 2 2" xfId="17340" xr:uid="{00000000-0005-0000-0000-000086600000}"/>
    <cellStyle name="Normal 7 2 4 2 2 2 2 2 2 2" xfId="34693" xr:uid="{00000000-0005-0000-0000-000087600000}"/>
    <cellStyle name="Normal 7 2 4 2 2 2 2 2 2 3" xfId="52039" xr:uid="{00000000-0005-0000-0000-000088600000}"/>
    <cellStyle name="Normal 7 2 4 2 2 2 2 2 3" xfId="26020" xr:uid="{00000000-0005-0000-0000-000089600000}"/>
    <cellStyle name="Normal 7 2 4 2 2 2 2 2 4" xfId="43366" xr:uid="{00000000-0005-0000-0000-00008A600000}"/>
    <cellStyle name="Normal 7 2 4 2 2 2 2 3" xfId="4698" xr:uid="{00000000-0005-0000-0000-00008B600000}"/>
    <cellStyle name="Normal 7 2 4 2 2 2 2 3 2" xfId="13371" xr:uid="{00000000-0005-0000-0000-00008C600000}"/>
    <cellStyle name="Normal 7 2 4 2 2 2 2 3 2 2" xfId="30724" xr:uid="{00000000-0005-0000-0000-00008D600000}"/>
    <cellStyle name="Normal 7 2 4 2 2 2 2 3 2 3" xfId="48070" xr:uid="{00000000-0005-0000-0000-00008E600000}"/>
    <cellStyle name="Normal 7 2 4 2 2 2 2 3 3" xfId="22051" xr:uid="{00000000-0005-0000-0000-00008F600000}"/>
    <cellStyle name="Normal 7 2 4 2 2 2 2 3 4" xfId="39397" xr:uid="{00000000-0005-0000-0000-000090600000}"/>
    <cellStyle name="Normal 7 2 4 2 2 2 2 4" xfId="11558" xr:uid="{00000000-0005-0000-0000-000091600000}"/>
    <cellStyle name="Normal 7 2 4 2 2 2 2 4 2" xfId="28911" xr:uid="{00000000-0005-0000-0000-000092600000}"/>
    <cellStyle name="Normal 7 2 4 2 2 2 2 4 3" xfId="46257" xr:uid="{00000000-0005-0000-0000-000093600000}"/>
    <cellStyle name="Normal 7 2 4 2 2 2 2 5" xfId="20238" xr:uid="{00000000-0005-0000-0000-000094600000}"/>
    <cellStyle name="Normal 7 2 4 2 2 2 2 6" xfId="37584" xr:uid="{00000000-0005-0000-0000-000095600000}"/>
    <cellStyle name="Normal 7 2 4 2 2 2 3" xfId="1807" xr:uid="{00000000-0005-0000-0000-000096600000}"/>
    <cellStyle name="Normal 7 2 4 2 2 2 3 2" xfId="7589" xr:uid="{00000000-0005-0000-0000-000097600000}"/>
    <cellStyle name="Normal 7 2 4 2 2 2 3 2 2" xfId="16262" xr:uid="{00000000-0005-0000-0000-000098600000}"/>
    <cellStyle name="Normal 7 2 4 2 2 2 3 2 2 2" xfId="33615" xr:uid="{00000000-0005-0000-0000-000099600000}"/>
    <cellStyle name="Normal 7 2 4 2 2 2 3 2 2 3" xfId="50961" xr:uid="{00000000-0005-0000-0000-00009A600000}"/>
    <cellStyle name="Normal 7 2 4 2 2 2 3 2 3" xfId="24942" xr:uid="{00000000-0005-0000-0000-00009B600000}"/>
    <cellStyle name="Normal 7 2 4 2 2 2 3 2 4" xfId="42288" xr:uid="{00000000-0005-0000-0000-00009C600000}"/>
    <cellStyle name="Normal 7 2 4 2 2 2 3 3" xfId="5433" xr:uid="{00000000-0005-0000-0000-00009D600000}"/>
    <cellStyle name="Normal 7 2 4 2 2 2 3 3 2" xfId="14106" xr:uid="{00000000-0005-0000-0000-00009E600000}"/>
    <cellStyle name="Normal 7 2 4 2 2 2 3 3 2 2" xfId="31459" xr:uid="{00000000-0005-0000-0000-00009F600000}"/>
    <cellStyle name="Normal 7 2 4 2 2 2 3 3 2 3" xfId="48805" xr:uid="{00000000-0005-0000-0000-0000A0600000}"/>
    <cellStyle name="Normal 7 2 4 2 2 2 3 3 3" xfId="22786" xr:uid="{00000000-0005-0000-0000-0000A1600000}"/>
    <cellStyle name="Normal 7 2 4 2 2 2 3 3 4" xfId="40132" xr:uid="{00000000-0005-0000-0000-0000A2600000}"/>
    <cellStyle name="Normal 7 2 4 2 2 2 3 4" xfId="10480" xr:uid="{00000000-0005-0000-0000-0000A3600000}"/>
    <cellStyle name="Normal 7 2 4 2 2 2 3 4 2" xfId="27833" xr:uid="{00000000-0005-0000-0000-0000A4600000}"/>
    <cellStyle name="Normal 7 2 4 2 2 2 3 4 3" xfId="45179" xr:uid="{00000000-0005-0000-0000-0000A5600000}"/>
    <cellStyle name="Normal 7 2 4 2 2 2 3 5" xfId="19160" xr:uid="{00000000-0005-0000-0000-0000A6600000}"/>
    <cellStyle name="Normal 7 2 4 2 2 2 3 6" xfId="36506" xr:uid="{00000000-0005-0000-0000-0000A7600000}"/>
    <cellStyle name="Normal 7 2 4 2 2 2 4" xfId="6854" xr:uid="{00000000-0005-0000-0000-0000A8600000}"/>
    <cellStyle name="Normal 7 2 4 2 2 2 4 2" xfId="15527" xr:uid="{00000000-0005-0000-0000-0000A9600000}"/>
    <cellStyle name="Normal 7 2 4 2 2 2 4 2 2" xfId="32880" xr:uid="{00000000-0005-0000-0000-0000AA600000}"/>
    <cellStyle name="Normal 7 2 4 2 2 2 4 2 3" xfId="50226" xr:uid="{00000000-0005-0000-0000-0000AB600000}"/>
    <cellStyle name="Normal 7 2 4 2 2 2 4 3" xfId="24207" xr:uid="{00000000-0005-0000-0000-0000AC600000}"/>
    <cellStyle name="Normal 7 2 4 2 2 2 4 4" xfId="41553" xr:uid="{00000000-0005-0000-0000-0000AD600000}"/>
    <cellStyle name="Normal 7 2 4 2 2 2 5" xfId="3620" xr:uid="{00000000-0005-0000-0000-0000AE600000}"/>
    <cellStyle name="Normal 7 2 4 2 2 2 5 2" xfId="12293" xr:uid="{00000000-0005-0000-0000-0000AF600000}"/>
    <cellStyle name="Normal 7 2 4 2 2 2 5 2 2" xfId="29646" xr:uid="{00000000-0005-0000-0000-0000B0600000}"/>
    <cellStyle name="Normal 7 2 4 2 2 2 5 2 3" xfId="46992" xr:uid="{00000000-0005-0000-0000-0000B1600000}"/>
    <cellStyle name="Normal 7 2 4 2 2 2 5 3" xfId="20973" xr:uid="{00000000-0005-0000-0000-0000B2600000}"/>
    <cellStyle name="Normal 7 2 4 2 2 2 5 4" xfId="38319" xr:uid="{00000000-0005-0000-0000-0000B3600000}"/>
    <cellStyle name="Normal 7 2 4 2 2 2 6" xfId="9745" xr:uid="{00000000-0005-0000-0000-0000B4600000}"/>
    <cellStyle name="Normal 7 2 4 2 2 2 6 2" xfId="27098" xr:uid="{00000000-0005-0000-0000-0000B5600000}"/>
    <cellStyle name="Normal 7 2 4 2 2 2 6 3" xfId="44444" xr:uid="{00000000-0005-0000-0000-0000B6600000}"/>
    <cellStyle name="Normal 7 2 4 2 2 2 7" xfId="18425" xr:uid="{00000000-0005-0000-0000-0000B7600000}"/>
    <cellStyle name="Normal 7 2 4 2 2 2 8" xfId="35771" xr:uid="{00000000-0005-0000-0000-0000B8600000}"/>
    <cellStyle name="Normal 7 2 4 2 2 3" xfId="582" xr:uid="{00000000-0005-0000-0000-0000B9600000}"/>
    <cellStyle name="Normal 7 2 4 2 2 3 2" xfId="2395" xr:uid="{00000000-0005-0000-0000-0000BA600000}"/>
    <cellStyle name="Normal 7 2 4 2 2 3 2 2" xfId="8177" xr:uid="{00000000-0005-0000-0000-0000BB600000}"/>
    <cellStyle name="Normal 7 2 4 2 2 3 2 2 2" xfId="16850" xr:uid="{00000000-0005-0000-0000-0000BC600000}"/>
    <cellStyle name="Normal 7 2 4 2 2 3 2 2 2 2" xfId="34203" xr:uid="{00000000-0005-0000-0000-0000BD600000}"/>
    <cellStyle name="Normal 7 2 4 2 2 3 2 2 2 3" xfId="51549" xr:uid="{00000000-0005-0000-0000-0000BE600000}"/>
    <cellStyle name="Normal 7 2 4 2 2 3 2 2 3" xfId="25530" xr:uid="{00000000-0005-0000-0000-0000BF600000}"/>
    <cellStyle name="Normal 7 2 4 2 2 3 2 2 4" xfId="42876" xr:uid="{00000000-0005-0000-0000-0000C0600000}"/>
    <cellStyle name="Normal 7 2 4 2 2 3 2 3" xfId="5678" xr:uid="{00000000-0005-0000-0000-0000C1600000}"/>
    <cellStyle name="Normal 7 2 4 2 2 3 2 3 2" xfId="14351" xr:uid="{00000000-0005-0000-0000-0000C2600000}"/>
    <cellStyle name="Normal 7 2 4 2 2 3 2 3 2 2" xfId="31704" xr:uid="{00000000-0005-0000-0000-0000C3600000}"/>
    <cellStyle name="Normal 7 2 4 2 2 3 2 3 2 3" xfId="49050" xr:uid="{00000000-0005-0000-0000-0000C4600000}"/>
    <cellStyle name="Normal 7 2 4 2 2 3 2 3 3" xfId="23031" xr:uid="{00000000-0005-0000-0000-0000C5600000}"/>
    <cellStyle name="Normal 7 2 4 2 2 3 2 3 4" xfId="40377" xr:uid="{00000000-0005-0000-0000-0000C6600000}"/>
    <cellStyle name="Normal 7 2 4 2 2 3 2 4" xfId="11068" xr:uid="{00000000-0005-0000-0000-0000C7600000}"/>
    <cellStyle name="Normal 7 2 4 2 2 3 2 4 2" xfId="28421" xr:uid="{00000000-0005-0000-0000-0000C8600000}"/>
    <cellStyle name="Normal 7 2 4 2 2 3 2 4 3" xfId="45767" xr:uid="{00000000-0005-0000-0000-0000C9600000}"/>
    <cellStyle name="Normal 7 2 4 2 2 3 2 5" xfId="19748" xr:uid="{00000000-0005-0000-0000-0000CA600000}"/>
    <cellStyle name="Normal 7 2 4 2 2 3 2 6" xfId="37094" xr:uid="{00000000-0005-0000-0000-0000CB600000}"/>
    <cellStyle name="Normal 7 2 4 2 2 3 3" xfId="6364" xr:uid="{00000000-0005-0000-0000-0000CC600000}"/>
    <cellStyle name="Normal 7 2 4 2 2 3 3 2" xfId="15037" xr:uid="{00000000-0005-0000-0000-0000CD600000}"/>
    <cellStyle name="Normal 7 2 4 2 2 3 3 2 2" xfId="32390" xr:uid="{00000000-0005-0000-0000-0000CE600000}"/>
    <cellStyle name="Normal 7 2 4 2 2 3 3 2 3" xfId="49736" xr:uid="{00000000-0005-0000-0000-0000CF600000}"/>
    <cellStyle name="Normal 7 2 4 2 2 3 3 3" xfId="23717" xr:uid="{00000000-0005-0000-0000-0000D0600000}"/>
    <cellStyle name="Normal 7 2 4 2 2 3 3 4" xfId="41063" xr:uid="{00000000-0005-0000-0000-0000D1600000}"/>
    <cellStyle name="Normal 7 2 4 2 2 3 4" xfId="4208" xr:uid="{00000000-0005-0000-0000-0000D2600000}"/>
    <cellStyle name="Normal 7 2 4 2 2 3 4 2" xfId="12881" xr:uid="{00000000-0005-0000-0000-0000D3600000}"/>
    <cellStyle name="Normal 7 2 4 2 2 3 4 2 2" xfId="30234" xr:uid="{00000000-0005-0000-0000-0000D4600000}"/>
    <cellStyle name="Normal 7 2 4 2 2 3 4 2 3" xfId="47580" xr:uid="{00000000-0005-0000-0000-0000D5600000}"/>
    <cellStyle name="Normal 7 2 4 2 2 3 4 3" xfId="21561" xr:uid="{00000000-0005-0000-0000-0000D6600000}"/>
    <cellStyle name="Normal 7 2 4 2 2 3 4 4" xfId="38907" xr:uid="{00000000-0005-0000-0000-0000D7600000}"/>
    <cellStyle name="Normal 7 2 4 2 2 3 5" xfId="9255" xr:uid="{00000000-0005-0000-0000-0000D8600000}"/>
    <cellStyle name="Normal 7 2 4 2 2 3 5 2" xfId="26608" xr:uid="{00000000-0005-0000-0000-0000D9600000}"/>
    <cellStyle name="Normal 7 2 4 2 2 3 5 3" xfId="43954" xr:uid="{00000000-0005-0000-0000-0000DA600000}"/>
    <cellStyle name="Normal 7 2 4 2 2 3 6" xfId="17935" xr:uid="{00000000-0005-0000-0000-0000DB600000}"/>
    <cellStyle name="Normal 7 2 4 2 2 3 7" xfId="35281" xr:uid="{00000000-0005-0000-0000-0000DC600000}"/>
    <cellStyle name="Normal 7 2 4 2 2 4" xfId="2150" xr:uid="{00000000-0005-0000-0000-0000DD600000}"/>
    <cellStyle name="Normal 7 2 4 2 2 4 2" xfId="7932" xr:uid="{00000000-0005-0000-0000-0000DE600000}"/>
    <cellStyle name="Normal 7 2 4 2 2 4 2 2" xfId="16605" xr:uid="{00000000-0005-0000-0000-0000DF600000}"/>
    <cellStyle name="Normal 7 2 4 2 2 4 2 2 2" xfId="33958" xr:uid="{00000000-0005-0000-0000-0000E0600000}"/>
    <cellStyle name="Normal 7 2 4 2 2 4 2 2 3" xfId="51304" xr:uid="{00000000-0005-0000-0000-0000E1600000}"/>
    <cellStyle name="Normal 7 2 4 2 2 4 2 3" xfId="25285" xr:uid="{00000000-0005-0000-0000-0000E2600000}"/>
    <cellStyle name="Normal 7 2 4 2 2 4 2 4" xfId="42631" xr:uid="{00000000-0005-0000-0000-0000E3600000}"/>
    <cellStyle name="Normal 7 2 4 2 2 4 3" xfId="3963" xr:uid="{00000000-0005-0000-0000-0000E4600000}"/>
    <cellStyle name="Normal 7 2 4 2 2 4 3 2" xfId="12636" xr:uid="{00000000-0005-0000-0000-0000E5600000}"/>
    <cellStyle name="Normal 7 2 4 2 2 4 3 2 2" xfId="29989" xr:uid="{00000000-0005-0000-0000-0000E6600000}"/>
    <cellStyle name="Normal 7 2 4 2 2 4 3 2 3" xfId="47335" xr:uid="{00000000-0005-0000-0000-0000E7600000}"/>
    <cellStyle name="Normal 7 2 4 2 2 4 3 3" xfId="21316" xr:uid="{00000000-0005-0000-0000-0000E8600000}"/>
    <cellStyle name="Normal 7 2 4 2 2 4 3 4" xfId="38662" xr:uid="{00000000-0005-0000-0000-0000E9600000}"/>
    <cellStyle name="Normal 7 2 4 2 2 4 4" xfId="10823" xr:uid="{00000000-0005-0000-0000-0000EA600000}"/>
    <cellStyle name="Normal 7 2 4 2 2 4 4 2" xfId="28176" xr:uid="{00000000-0005-0000-0000-0000EB600000}"/>
    <cellStyle name="Normal 7 2 4 2 2 4 4 3" xfId="45522" xr:uid="{00000000-0005-0000-0000-0000EC600000}"/>
    <cellStyle name="Normal 7 2 4 2 2 4 5" xfId="19503" xr:uid="{00000000-0005-0000-0000-0000ED600000}"/>
    <cellStyle name="Normal 7 2 4 2 2 4 6" xfId="36849" xr:uid="{00000000-0005-0000-0000-0000EE600000}"/>
    <cellStyle name="Normal 7 2 4 2 2 5" xfId="1317" xr:uid="{00000000-0005-0000-0000-0000EF600000}"/>
    <cellStyle name="Normal 7 2 4 2 2 5 2" xfId="7099" xr:uid="{00000000-0005-0000-0000-0000F0600000}"/>
    <cellStyle name="Normal 7 2 4 2 2 5 2 2" xfId="15772" xr:uid="{00000000-0005-0000-0000-0000F1600000}"/>
    <cellStyle name="Normal 7 2 4 2 2 5 2 2 2" xfId="33125" xr:uid="{00000000-0005-0000-0000-0000F2600000}"/>
    <cellStyle name="Normal 7 2 4 2 2 5 2 2 3" xfId="50471" xr:uid="{00000000-0005-0000-0000-0000F3600000}"/>
    <cellStyle name="Normal 7 2 4 2 2 5 2 3" xfId="24452" xr:uid="{00000000-0005-0000-0000-0000F4600000}"/>
    <cellStyle name="Normal 7 2 4 2 2 5 2 4" xfId="41798" xr:uid="{00000000-0005-0000-0000-0000F5600000}"/>
    <cellStyle name="Normal 7 2 4 2 2 5 3" xfId="4943" xr:uid="{00000000-0005-0000-0000-0000F6600000}"/>
    <cellStyle name="Normal 7 2 4 2 2 5 3 2" xfId="13616" xr:uid="{00000000-0005-0000-0000-0000F7600000}"/>
    <cellStyle name="Normal 7 2 4 2 2 5 3 2 2" xfId="30969" xr:uid="{00000000-0005-0000-0000-0000F8600000}"/>
    <cellStyle name="Normal 7 2 4 2 2 5 3 2 3" xfId="48315" xr:uid="{00000000-0005-0000-0000-0000F9600000}"/>
    <cellStyle name="Normal 7 2 4 2 2 5 3 3" xfId="22296" xr:uid="{00000000-0005-0000-0000-0000FA600000}"/>
    <cellStyle name="Normal 7 2 4 2 2 5 3 4" xfId="39642" xr:uid="{00000000-0005-0000-0000-0000FB600000}"/>
    <cellStyle name="Normal 7 2 4 2 2 5 4" xfId="9990" xr:uid="{00000000-0005-0000-0000-0000FC600000}"/>
    <cellStyle name="Normal 7 2 4 2 2 5 4 2" xfId="27343" xr:uid="{00000000-0005-0000-0000-0000FD600000}"/>
    <cellStyle name="Normal 7 2 4 2 2 5 4 3" xfId="44689" xr:uid="{00000000-0005-0000-0000-0000FE600000}"/>
    <cellStyle name="Normal 7 2 4 2 2 5 5" xfId="18670" xr:uid="{00000000-0005-0000-0000-0000FF600000}"/>
    <cellStyle name="Normal 7 2 4 2 2 5 6" xfId="36016" xr:uid="{00000000-0005-0000-0000-000000610000}"/>
    <cellStyle name="Normal 7 2 4 2 2 6" xfId="6119" xr:uid="{00000000-0005-0000-0000-000001610000}"/>
    <cellStyle name="Normal 7 2 4 2 2 6 2" xfId="14792" xr:uid="{00000000-0005-0000-0000-000002610000}"/>
    <cellStyle name="Normal 7 2 4 2 2 6 2 2" xfId="32145" xr:uid="{00000000-0005-0000-0000-000003610000}"/>
    <cellStyle name="Normal 7 2 4 2 2 6 2 3" xfId="49491" xr:uid="{00000000-0005-0000-0000-000004610000}"/>
    <cellStyle name="Normal 7 2 4 2 2 6 3" xfId="23472" xr:uid="{00000000-0005-0000-0000-000005610000}"/>
    <cellStyle name="Normal 7 2 4 2 2 6 4" xfId="40818" xr:uid="{00000000-0005-0000-0000-000006610000}"/>
    <cellStyle name="Normal 7 2 4 2 2 7" xfId="3130" xr:uid="{00000000-0005-0000-0000-000007610000}"/>
    <cellStyle name="Normal 7 2 4 2 2 7 2" xfId="11803" xr:uid="{00000000-0005-0000-0000-000008610000}"/>
    <cellStyle name="Normal 7 2 4 2 2 7 2 2" xfId="29156" xr:uid="{00000000-0005-0000-0000-000009610000}"/>
    <cellStyle name="Normal 7 2 4 2 2 7 2 3" xfId="46502" xr:uid="{00000000-0005-0000-0000-00000A610000}"/>
    <cellStyle name="Normal 7 2 4 2 2 7 3" xfId="20483" xr:uid="{00000000-0005-0000-0000-00000B610000}"/>
    <cellStyle name="Normal 7 2 4 2 2 7 4" xfId="37829" xr:uid="{00000000-0005-0000-0000-00000C610000}"/>
    <cellStyle name="Normal 7 2 4 2 2 8" xfId="9010" xr:uid="{00000000-0005-0000-0000-00000D610000}"/>
    <cellStyle name="Normal 7 2 4 2 2 8 2" xfId="26363" xr:uid="{00000000-0005-0000-0000-00000E610000}"/>
    <cellStyle name="Normal 7 2 4 2 2 8 3" xfId="43709" xr:uid="{00000000-0005-0000-0000-00000F610000}"/>
    <cellStyle name="Normal 7 2 4 2 2 9" xfId="17690" xr:uid="{00000000-0005-0000-0000-000010610000}"/>
    <cellStyle name="Normal 7 2 4 2 3" xfId="239" xr:uid="{00000000-0005-0000-0000-000011610000}"/>
    <cellStyle name="Normal 7 2 4 2 3 10" xfId="34938" xr:uid="{00000000-0005-0000-0000-000012610000}"/>
    <cellStyle name="Normal 7 2 4 2 3 2" xfId="974" xr:uid="{00000000-0005-0000-0000-000013610000}"/>
    <cellStyle name="Normal 7 2 4 2 3 2 2" xfId="2787" xr:uid="{00000000-0005-0000-0000-000014610000}"/>
    <cellStyle name="Normal 7 2 4 2 3 2 2 2" xfId="8569" xr:uid="{00000000-0005-0000-0000-000015610000}"/>
    <cellStyle name="Normal 7 2 4 2 3 2 2 2 2" xfId="17242" xr:uid="{00000000-0005-0000-0000-000016610000}"/>
    <cellStyle name="Normal 7 2 4 2 3 2 2 2 2 2" xfId="34595" xr:uid="{00000000-0005-0000-0000-000017610000}"/>
    <cellStyle name="Normal 7 2 4 2 3 2 2 2 2 3" xfId="51941" xr:uid="{00000000-0005-0000-0000-000018610000}"/>
    <cellStyle name="Normal 7 2 4 2 3 2 2 2 3" xfId="25922" xr:uid="{00000000-0005-0000-0000-000019610000}"/>
    <cellStyle name="Normal 7 2 4 2 3 2 2 2 4" xfId="43268" xr:uid="{00000000-0005-0000-0000-00001A610000}"/>
    <cellStyle name="Normal 7 2 4 2 3 2 2 3" xfId="4600" xr:uid="{00000000-0005-0000-0000-00001B610000}"/>
    <cellStyle name="Normal 7 2 4 2 3 2 2 3 2" xfId="13273" xr:uid="{00000000-0005-0000-0000-00001C610000}"/>
    <cellStyle name="Normal 7 2 4 2 3 2 2 3 2 2" xfId="30626" xr:uid="{00000000-0005-0000-0000-00001D610000}"/>
    <cellStyle name="Normal 7 2 4 2 3 2 2 3 2 3" xfId="47972" xr:uid="{00000000-0005-0000-0000-00001E610000}"/>
    <cellStyle name="Normal 7 2 4 2 3 2 2 3 3" xfId="21953" xr:uid="{00000000-0005-0000-0000-00001F610000}"/>
    <cellStyle name="Normal 7 2 4 2 3 2 2 3 4" xfId="39299" xr:uid="{00000000-0005-0000-0000-000020610000}"/>
    <cellStyle name="Normal 7 2 4 2 3 2 2 4" xfId="11460" xr:uid="{00000000-0005-0000-0000-000021610000}"/>
    <cellStyle name="Normal 7 2 4 2 3 2 2 4 2" xfId="28813" xr:uid="{00000000-0005-0000-0000-000022610000}"/>
    <cellStyle name="Normal 7 2 4 2 3 2 2 4 3" xfId="46159" xr:uid="{00000000-0005-0000-0000-000023610000}"/>
    <cellStyle name="Normal 7 2 4 2 3 2 2 5" xfId="20140" xr:uid="{00000000-0005-0000-0000-000024610000}"/>
    <cellStyle name="Normal 7 2 4 2 3 2 2 6" xfId="37486" xr:uid="{00000000-0005-0000-0000-000025610000}"/>
    <cellStyle name="Normal 7 2 4 2 3 2 3" xfId="1709" xr:uid="{00000000-0005-0000-0000-000026610000}"/>
    <cellStyle name="Normal 7 2 4 2 3 2 3 2" xfId="7491" xr:uid="{00000000-0005-0000-0000-000027610000}"/>
    <cellStyle name="Normal 7 2 4 2 3 2 3 2 2" xfId="16164" xr:uid="{00000000-0005-0000-0000-000028610000}"/>
    <cellStyle name="Normal 7 2 4 2 3 2 3 2 2 2" xfId="33517" xr:uid="{00000000-0005-0000-0000-000029610000}"/>
    <cellStyle name="Normal 7 2 4 2 3 2 3 2 2 3" xfId="50863" xr:uid="{00000000-0005-0000-0000-00002A610000}"/>
    <cellStyle name="Normal 7 2 4 2 3 2 3 2 3" xfId="24844" xr:uid="{00000000-0005-0000-0000-00002B610000}"/>
    <cellStyle name="Normal 7 2 4 2 3 2 3 2 4" xfId="42190" xr:uid="{00000000-0005-0000-0000-00002C610000}"/>
    <cellStyle name="Normal 7 2 4 2 3 2 3 3" xfId="5335" xr:uid="{00000000-0005-0000-0000-00002D610000}"/>
    <cellStyle name="Normal 7 2 4 2 3 2 3 3 2" xfId="14008" xr:uid="{00000000-0005-0000-0000-00002E610000}"/>
    <cellStyle name="Normal 7 2 4 2 3 2 3 3 2 2" xfId="31361" xr:uid="{00000000-0005-0000-0000-00002F610000}"/>
    <cellStyle name="Normal 7 2 4 2 3 2 3 3 2 3" xfId="48707" xr:uid="{00000000-0005-0000-0000-000030610000}"/>
    <cellStyle name="Normal 7 2 4 2 3 2 3 3 3" xfId="22688" xr:uid="{00000000-0005-0000-0000-000031610000}"/>
    <cellStyle name="Normal 7 2 4 2 3 2 3 3 4" xfId="40034" xr:uid="{00000000-0005-0000-0000-000032610000}"/>
    <cellStyle name="Normal 7 2 4 2 3 2 3 4" xfId="10382" xr:uid="{00000000-0005-0000-0000-000033610000}"/>
    <cellStyle name="Normal 7 2 4 2 3 2 3 4 2" xfId="27735" xr:uid="{00000000-0005-0000-0000-000034610000}"/>
    <cellStyle name="Normal 7 2 4 2 3 2 3 4 3" xfId="45081" xr:uid="{00000000-0005-0000-0000-000035610000}"/>
    <cellStyle name="Normal 7 2 4 2 3 2 3 5" xfId="19062" xr:uid="{00000000-0005-0000-0000-000036610000}"/>
    <cellStyle name="Normal 7 2 4 2 3 2 3 6" xfId="36408" xr:uid="{00000000-0005-0000-0000-000037610000}"/>
    <cellStyle name="Normal 7 2 4 2 3 2 4" xfId="6756" xr:uid="{00000000-0005-0000-0000-000038610000}"/>
    <cellStyle name="Normal 7 2 4 2 3 2 4 2" xfId="15429" xr:uid="{00000000-0005-0000-0000-000039610000}"/>
    <cellStyle name="Normal 7 2 4 2 3 2 4 2 2" xfId="32782" xr:uid="{00000000-0005-0000-0000-00003A610000}"/>
    <cellStyle name="Normal 7 2 4 2 3 2 4 2 3" xfId="50128" xr:uid="{00000000-0005-0000-0000-00003B610000}"/>
    <cellStyle name="Normal 7 2 4 2 3 2 4 3" xfId="24109" xr:uid="{00000000-0005-0000-0000-00003C610000}"/>
    <cellStyle name="Normal 7 2 4 2 3 2 4 4" xfId="41455" xr:uid="{00000000-0005-0000-0000-00003D610000}"/>
    <cellStyle name="Normal 7 2 4 2 3 2 5" xfId="3522" xr:uid="{00000000-0005-0000-0000-00003E610000}"/>
    <cellStyle name="Normal 7 2 4 2 3 2 5 2" xfId="12195" xr:uid="{00000000-0005-0000-0000-00003F610000}"/>
    <cellStyle name="Normal 7 2 4 2 3 2 5 2 2" xfId="29548" xr:uid="{00000000-0005-0000-0000-000040610000}"/>
    <cellStyle name="Normal 7 2 4 2 3 2 5 2 3" xfId="46894" xr:uid="{00000000-0005-0000-0000-000041610000}"/>
    <cellStyle name="Normal 7 2 4 2 3 2 5 3" xfId="20875" xr:uid="{00000000-0005-0000-0000-000042610000}"/>
    <cellStyle name="Normal 7 2 4 2 3 2 5 4" xfId="38221" xr:uid="{00000000-0005-0000-0000-000043610000}"/>
    <cellStyle name="Normal 7 2 4 2 3 2 6" xfId="9647" xr:uid="{00000000-0005-0000-0000-000044610000}"/>
    <cellStyle name="Normal 7 2 4 2 3 2 6 2" xfId="27000" xr:uid="{00000000-0005-0000-0000-000045610000}"/>
    <cellStyle name="Normal 7 2 4 2 3 2 6 3" xfId="44346" xr:uid="{00000000-0005-0000-0000-000046610000}"/>
    <cellStyle name="Normal 7 2 4 2 3 2 7" xfId="18327" xr:uid="{00000000-0005-0000-0000-000047610000}"/>
    <cellStyle name="Normal 7 2 4 2 3 2 8" xfId="35673" xr:uid="{00000000-0005-0000-0000-000048610000}"/>
    <cellStyle name="Normal 7 2 4 2 3 3" xfId="729" xr:uid="{00000000-0005-0000-0000-000049610000}"/>
    <cellStyle name="Normal 7 2 4 2 3 3 2" xfId="2542" xr:uid="{00000000-0005-0000-0000-00004A610000}"/>
    <cellStyle name="Normal 7 2 4 2 3 3 2 2" xfId="8324" xr:uid="{00000000-0005-0000-0000-00004B610000}"/>
    <cellStyle name="Normal 7 2 4 2 3 3 2 2 2" xfId="16997" xr:uid="{00000000-0005-0000-0000-00004C610000}"/>
    <cellStyle name="Normal 7 2 4 2 3 3 2 2 2 2" xfId="34350" xr:uid="{00000000-0005-0000-0000-00004D610000}"/>
    <cellStyle name="Normal 7 2 4 2 3 3 2 2 2 3" xfId="51696" xr:uid="{00000000-0005-0000-0000-00004E610000}"/>
    <cellStyle name="Normal 7 2 4 2 3 3 2 2 3" xfId="25677" xr:uid="{00000000-0005-0000-0000-00004F610000}"/>
    <cellStyle name="Normal 7 2 4 2 3 3 2 2 4" xfId="43023" xr:uid="{00000000-0005-0000-0000-000050610000}"/>
    <cellStyle name="Normal 7 2 4 2 3 3 2 3" xfId="5776" xr:uid="{00000000-0005-0000-0000-000051610000}"/>
    <cellStyle name="Normal 7 2 4 2 3 3 2 3 2" xfId="14449" xr:uid="{00000000-0005-0000-0000-000052610000}"/>
    <cellStyle name="Normal 7 2 4 2 3 3 2 3 2 2" xfId="31802" xr:uid="{00000000-0005-0000-0000-000053610000}"/>
    <cellStyle name="Normal 7 2 4 2 3 3 2 3 2 3" xfId="49148" xr:uid="{00000000-0005-0000-0000-000054610000}"/>
    <cellStyle name="Normal 7 2 4 2 3 3 2 3 3" xfId="23129" xr:uid="{00000000-0005-0000-0000-000055610000}"/>
    <cellStyle name="Normal 7 2 4 2 3 3 2 3 4" xfId="40475" xr:uid="{00000000-0005-0000-0000-000056610000}"/>
    <cellStyle name="Normal 7 2 4 2 3 3 2 4" xfId="11215" xr:uid="{00000000-0005-0000-0000-000057610000}"/>
    <cellStyle name="Normal 7 2 4 2 3 3 2 4 2" xfId="28568" xr:uid="{00000000-0005-0000-0000-000058610000}"/>
    <cellStyle name="Normal 7 2 4 2 3 3 2 4 3" xfId="45914" xr:uid="{00000000-0005-0000-0000-000059610000}"/>
    <cellStyle name="Normal 7 2 4 2 3 3 2 5" xfId="19895" xr:uid="{00000000-0005-0000-0000-00005A610000}"/>
    <cellStyle name="Normal 7 2 4 2 3 3 2 6" xfId="37241" xr:uid="{00000000-0005-0000-0000-00005B610000}"/>
    <cellStyle name="Normal 7 2 4 2 3 3 3" xfId="6511" xr:uid="{00000000-0005-0000-0000-00005C610000}"/>
    <cellStyle name="Normal 7 2 4 2 3 3 3 2" xfId="15184" xr:uid="{00000000-0005-0000-0000-00005D610000}"/>
    <cellStyle name="Normal 7 2 4 2 3 3 3 2 2" xfId="32537" xr:uid="{00000000-0005-0000-0000-00005E610000}"/>
    <cellStyle name="Normal 7 2 4 2 3 3 3 2 3" xfId="49883" xr:uid="{00000000-0005-0000-0000-00005F610000}"/>
    <cellStyle name="Normal 7 2 4 2 3 3 3 3" xfId="23864" xr:uid="{00000000-0005-0000-0000-000060610000}"/>
    <cellStyle name="Normal 7 2 4 2 3 3 3 4" xfId="41210" xr:uid="{00000000-0005-0000-0000-000061610000}"/>
    <cellStyle name="Normal 7 2 4 2 3 3 4" xfId="4355" xr:uid="{00000000-0005-0000-0000-000062610000}"/>
    <cellStyle name="Normal 7 2 4 2 3 3 4 2" xfId="13028" xr:uid="{00000000-0005-0000-0000-000063610000}"/>
    <cellStyle name="Normal 7 2 4 2 3 3 4 2 2" xfId="30381" xr:uid="{00000000-0005-0000-0000-000064610000}"/>
    <cellStyle name="Normal 7 2 4 2 3 3 4 2 3" xfId="47727" xr:uid="{00000000-0005-0000-0000-000065610000}"/>
    <cellStyle name="Normal 7 2 4 2 3 3 4 3" xfId="21708" xr:uid="{00000000-0005-0000-0000-000066610000}"/>
    <cellStyle name="Normal 7 2 4 2 3 3 4 4" xfId="39054" xr:uid="{00000000-0005-0000-0000-000067610000}"/>
    <cellStyle name="Normal 7 2 4 2 3 3 5" xfId="9402" xr:uid="{00000000-0005-0000-0000-000068610000}"/>
    <cellStyle name="Normal 7 2 4 2 3 3 5 2" xfId="26755" xr:uid="{00000000-0005-0000-0000-000069610000}"/>
    <cellStyle name="Normal 7 2 4 2 3 3 5 3" xfId="44101" xr:uid="{00000000-0005-0000-0000-00006A610000}"/>
    <cellStyle name="Normal 7 2 4 2 3 3 6" xfId="18082" xr:uid="{00000000-0005-0000-0000-00006B610000}"/>
    <cellStyle name="Normal 7 2 4 2 3 3 7" xfId="35428" xr:uid="{00000000-0005-0000-0000-00006C610000}"/>
    <cellStyle name="Normal 7 2 4 2 3 4" xfId="2052" xr:uid="{00000000-0005-0000-0000-00006D610000}"/>
    <cellStyle name="Normal 7 2 4 2 3 4 2" xfId="7834" xr:uid="{00000000-0005-0000-0000-00006E610000}"/>
    <cellStyle name="Normal 7 2 4 2 3 4 2 2" xfId="16507" xr:uid="{00000000-0005-0000-0000-00006F610000}"/>
    <cellStyle name="Normal 7 2 4 2 3 4 2 2 2" xfId="33860" xr:uid="{00000000-0005-0000-0000-000070610000}"/>
    <cellStyle name="Normal 7 2 4 2 3 4 2 2 3" xfId="51206" xr:uid="{00000000-0005-0000-0000-000071610000}"/>
    <cellStyle name="Normal 7 2 4 2 3 4 2 3" xfId="25187" xr:uid="{00000000-0005-0000-0000-000072610000}"/>
    <cellStyle name="Normal 7 2 4 2 3 4 2 4" xfId="42533" xr:uid="{00000000-0005-0000-0000-000073610000}"/>
    <cellStyle name="Normal 7 2 4 2 3 4 3" xfId="3865" xr:uid="{00000000-0005-0000-0000-000074610000}"/>
    <cellStyle name="Normal 7 2 4 2 3 4 3 2" xfId="12538" xr:uid="{00000000-0005-0000-0000-000075610000}"/>
    <cellStyle name="Normal 7 2 4 2 3 4 3 2 2" xfId="29891" xr:uid="{00000000-0005-0000-0000-000076610000}"/>
    <cellStyle name="Normal 7 2 4 2 3 4 3 2 3" xfId="47237" xr:uid="{00000000-0005-0000-0000-000077610000}"/>
    <cellStyle name="Normal 7 2 4 2 3 4 3 3" xfId="21218" xr:uid="{00000000-0005-0000-0000-000078610000}"/>
    <cellStyle name="Normal 7 2 4 2 3 4 3 4" xfId="38564" xr:uid="{00000000-0005-0000-0000-000079610000}"/>
    <cellStyle name="Normal 7 2 4 2 3 4 4" xfId="10725" xr:uid="{00000000-0005-0000-0000-00007A610000}"/>
    <cellStyle name="Normal 7 2 4 2 3 4 4 2" xfId="28078" xr:uid="{00000000-0005-0000-0000-00007B610000}"/>
    <cellStyle name="Normal 7 2 4 2 3 4 4 3" xfId="45424" xr:uid="{00000000-0005-0000-0000-00007C610000}"/>
    <cellStyle name="Normal 7 2 4 2 3 4 5" xfId="19405" xr:uid="{00000000-0005-0000-0000-00007D610000}"/>
    <cellStyle name="Normal 7 2 4 2 3 4 6" xfId="36751" xr:uid="{00000000-0005-0000-0000-00007E610000}"/>
    <cellStyle name="Normal 7 2 4 2 3 5" xfId="1464" xr:uid="{00000000-0005-0000-0000-00007F610000}"/>
    <cellStyle name="Normal 7 2 4 2 3 5 2" xfId="7246" xr:uid="{00000000-0005-0000-0000-000080610000}"/>
    <cellStyle name="Normal 7 2 4 2 3 5 2 2" xfId="15919" xr:uid="{00000000-0005-0000-0000-000081610000}"/>
    <cellStyle name="Normal 7 2 4 2 3 5 2 2 2" xfId="33272" xr:uid="{00000000-0005-0000-0000-000082610000}"/>
    <cellStyle name="Normal 7 2 4 2 3 5 2 2 3" xfId="50618" xr:uid="{00000000-0005-0000-0000-000083610000}"/>
    <cellStyle name="Normal 7 2 4 2 3 5 2 3" xfId="24599" xr:uid="{00000000-0005-0000-0000-000084610000}"/>
    <cellStyle name="Normal 7 2 4 2 3 5 2 4" xfId="41945" xr:uid="{00000000-0005-0000-0000-000085610000}"/>
    <cellStyle name="Normal 7 2 4 2 3 5 3" xfId="5090" xr:uid="{00000000-0005-0000-0000-000086610000}"/>
    <cellStyle name="Normal 7 2 4 2 3 5 3 2" xfId="13763" xr:uid="{00000000-0005-0000-0000-000087610000}"/>
    <cellStyle name="Normal 7 2 4 2 3 5 3 2 2" xfId="31116" xr:uid="{00000000-0005-0000-0000-000088610000}"/>
    <cellStyle name="Normal 7 2 4 2 3 5 3 2 3" xfId="48462" xr:uid="{00000000-0005-0000-0000-000089610000}"/>
    <cellStyle name="Normal 7 2 4 2 3 5 3 3" xfId="22443" xr:uid="{00000000-0005-0000-0000-00008A610000}"/>
    <cellStyle name="Normal 7 2 4 2 3 5 3 4" xfId="39789" xr:uid="{00000000-0005-0000-0000-00008B610000}"/>
    <cellStyle name="Normal 7 2 4 2 3 5 4" xfId="10137" xr:uid="{00000000-0005-0000-0000-00008C610000}"/>
    <cellStyle name="Normal 7 2 4 2 3 5 4 2" xfId="27490" xr:uid="{00000000-0005-0000-0000-00008D610000}"/>
    <cellStyle name="Normal 7 2 4 2 3 5 4 3" xfId="44836" xr:uid="{00000000-0005-0000-0000-00008E610000}"/>
    <cellStyle name="Normal 7 2 4 2 3 5 5" xfId="18817" xr:uid="{00000000-0005-0000-0000-00008F610000}"/>
    <cellStyle name="Normal 7 2 4 2 3 5 6" xfId="36163" xr:uid="{00000000-0005-0000-0000-000090610000}"/>
    <cellStyle name="Normal 7 2 4 2 3 6" xfId="6021" xr:uid="{00000000-0005-0000-0000-000091610000}"/>
    <cellStyle name="Normal 7 2 4 2 3 6 2" xfId="14694" xr:uid="{00000000-0005-0000-0000-000092610000}"/>
    <cellStyle name="Normal 7 2 4 2 3 6 2 2" xfId="32047" xr:uid="{00000000-0005-0000-0000-000093610000}"/>
    <cellStyle name="Normal 7 2 4 2 3 6 2 3" xfId="49393" xr:uid="{00000000-0005-0000-0000-000094610000}"/>
    <cellStyle name="Normal 7 2 4 2 3 6 3" xfId="23374" xr:uid="{00000000-0005-0000-0000-000095610000}"/>
    <cellStyle name="Normal 7 2 4 2 3 6 4" xfId="40720" xr:uid="{00000000-0005-0000-0000-000096610000}"/>
    <cellStyle name="Normal 7 2 4 2 3 7" xfId="3277" xr:uid="{00000000-0005-0000-0000-000097610000}"/>
    <cellStyle name="Normal 7 2 4 2 3 7 2" xfId="11950" xr:uid="{00000000-0005-0000-0000-000098610000}"/>
    <cellStyle name="Normal 7 2 4 2 3 7 2 2" xfId="29303" xr:uid="{00000000-0005-0000-0000-000099610000}"/>
    <cellStyle name="Normal 7 2 4 2 3 7 2 3" xfId="46649" xr:uid="{00000000-0005-0000-0000-00009A610000}"/>
    <cellStyle name="Normal 7 2 4 2 3 7 3" xfId="20630" xr:uid="{00000000-0005-0000-0000-00009B610000}"/>
    <cellStyle name="Normal 7 2 4 2 3 7 4" xfId="37976" xr:uid="{00000000-0005-0000-0000-00009C610000}"/>
    <cellStyle name="Normal 7 2 4 2 3 8" xfId="8912" xr:uid="{00000000-0005-0000-0000-00009D610000}"/>
    <cellStyle name="Normal 7 2 4 2 3 8 2" xfId="26265" xr:uid="{00000000-0005-0000-0000-00009E610000}"/>
    <cellStyle name="Normal 7 2 4 2 3 8 3" xfId="43611" xr:uid="{00000000-0005-0000-0000-00009F610000}"/>
    <cellStyle name="Normal 7 2 4 2 3 9" xfId="17592" xr:uid="{00000000-0005-0000-0000-0000A0610000}"/>
    <cellStyle name="Normal 7 2 4 2 4" xfId="827" xr:uid="{00000000-0005-0000-0000-0000A1610000}"/>
    <cellStyle name="Normal 7 2 4 2 4 2" xfId="2640" xr:uid="{00000000-0005-0000-0000-0000A2610000}"/>
    <cellStyle name="Normal 7 2 4 2 4 2 2" xfId="8422" xr:uid="{00000000-0005-0000-0000-0000A3610000}"/>
    <cellStyle name="Normal 7 2 4 2 4 2 2 2" xfId="17095" xr:uid="{00000000-0005-0000-0000-0000A4610000}"/>
    <cellStyle name="Normal 7 2 4 2 4 2 2 2 2" xfId="34448" xr:uid="{00000000-0005-0000-0000-0000A5610000}"/>
    <cellStyle name="Normal 7 2 4 2 4 2 2 2 3" xfId="51794" xr:uid="{00000000-0005-0000-0000-0000A6610000}"/>
    <cellStyle name="Normal 7 2 4 2 4 2 2 3" xfId="25775" xr:uid="{00000000-0005-0000-0000-0000A7610000}"/>
    <cellStyle name="Normal 7 2 4 2 4 2 2 4" xfId="43121" xr:uid="{00000000-0005-0000-0000-0000A8610000}"/>
    <cellStyle name="Normal 7 2 4 2 4 2 3" xfId="4453" xr:uid="{00000000-0005-0000-0000-0000A9610000}"/>
    <cellStyle name="Normal 7 2 4 2 4 2 3 2" xfId="13126" xr:uid="{00000000-0005-0000-0000-0000AA610000}"/>
    <cellStyle name="Normal 7 2 4 2 4 2 3 2 2" xfId="30479" xr:uid="{00000000-0005-0000-0000-0000AB610000}"/>
    <cellStyle name="Normal 7 2 4 2 4 2 3 2 3" xfId="47825" xr:uid="{00000000-0005-0000-0000-0000AC610000}"/>
    <cellStyle name="Normal 7 2 4 2 4 2 3 3" xfId="21806" xr:uid="{00000000-0005-0000-0000-0000AD610000}"/>
    <cellStyle name="Normal 7 2 4 2 4 2 3 4" xfId="39152" xr:uid="{00000000-0005-0000-0000-0000AE610000}"/>
    <cellStyle name="Normal 7 2 4 2 4 2 4" xfId="11313" xr:uid="{00000000-0005-0000-0000-0000AF610000}"/>
    <cellStyle name="Normal 7 2 4 2 4 2 4 2" xfId="28666" xr:uid="{00000000-0005-0000-0000-0000B0610000}"/>
    <cellStyle name="Normal 7 2 4 2 4 2 4 3" xfId="46012" xr:uid="{00000000-0005-0000-0000-0000B1610000}"/>
    <cellStyle name="Normal 7 2 4 2 4 2 5" xfId="19993" xr:uid="{00000000-0005-0000-0000-0000B2610000}"/>
    <cellStyle name="Normal 7 2 4 2 4 2 6" xfId="37339" xr:uid="{00000000-0005-0000-0000-0000B3610000}"/>
    <cellStyle name="Normal 7 2 4 2 4 3" xfId="1562" xr:uid="{00000000-0005-0000-0000-0000B4610000}"/>
    <cellStyle name="Normal 7 2 4 2 4 3 2" xfId="7344" xr:uid="{00000000-0005-0000-0000-0000B5610000}"/>
    <cellStyle name="Normal 7 2 4 2 4 3 2 2" xfId="16017" xr:uid="{00000000-0005-0000-0000-0000B6610000}"/>
    <cellStyle name="Normal 7 2 4 2 4 3 2 2 2" xfId="33370" xr:uid="{00000000-0005-0000-0000-0000B7610000}"/>
    <cellStyle name="Normal 7 2 4 2 4 3 2 2 3" xfId="50716" xr:uid="{00000000-0005-0000-0000-0000B8610000}"/>
    <cellStyle name="Normal 7 2 4 2 4 3 2 3" xfId="24697" xr:uid="{00000000-0005-0000-0000-0000B9610000}"/>
    <cellStyle name="Normal 7 2 4 2 4 3 2 4" xfId="42043" xr:uid="{00000000-0005-0000-0000-0000BA610000}"/>
    <cellStyle name="Normal 7 2 4 2 4 3 3" xfId="5188" xr:uid="{00000000-0005-0000-0000-0000BB610000}"/>
    <cellStyle name="Normal 7 2 4 2 4 3 3 2" xfId="13861" xr:uid="{00000000-0005-0000-0000-0000BC610000}"/>
    <cellStyle name="Normal 7 2 4 2 4 3 3 2 2" xfId="31214" xr:uid="{00000000-0005-0000-0000-0000BD610000}"/>
    <cellStyle name="Normal 7 2 4 2 4 3 3 2 3" xfId="48560" xr:uid="{00000000-0005-0000-0000-0000BE610000}"/>
    <cellStyle name="Normal 7 2 4 2 4 3 3 3" xfId="22541" xr:uid="{00000000-0005-0000-0000-0000BF610000}"/>
    <cellStyle name="Normal 7 2 4 2 4 3 3 4" xfId="39887" xr:uid="{00000000-0005-0000-0000-0000C0610000}"/>
    <cellStyle name="Normal 7 2 4 2 4 3 4" xfId="10235" xr:uid="{00000000-0005-0000-0000-0000C1610000}"/>
    <cellStyle name="Normal 7 2 4 2 4 3 4 2" xfId="27588" xr:uid="{00000000-0005-0000-0000-0000C2610000}"/>
    <cellStyle name="Normal 7 2 4 2 4 3 4 3" xfId="44934" xr:uid="{00000000-0005-0000-0000-0000C3610000}"/>
    <cellStyle name="Normal 7 2 4 2 4 3 5" xfId="18915" xr:uid="{00000000-0005-0000-0000-0000C4610000}"/>
    <cellStyle name="Normal 7 2 4 2 4 3 6" xfId="36261" xr:uid="{00000000-0005-0000-0000-0000C5610000}"/>
    <cellStyle name="Normal 7 2 4 2 4 4" xfId="6609" xr:uid="{00000000-0005-0000-0000-0000C6610000}"/>
    <cellStyle name="Normal 7 2 4 2 4 4 2" xfId="15282" xr:uid="{00000000-0005-0000-0000-0000C7610000}"/>
    <cellStyle name="Normal 7 2 4 2 4 4 2 2" xfId="32635" xr:uid="{00000000-0005-0000-0000-0000C8610000}"/>
    <cellStyle name="Normal 7 2 4 2 4 4 2 3" xfId="49981" xr:uid="{00000000-0005-0000-0000-0000C9610000}"/>
    <cellStyle name="Normal 7 2 4 2 4 4 3" xfId="23962" xr:uid="{00000000-0005-0000-0000-0000CA610000}"/>
    <cellStyle name="Normal 7 2 4 2 4 4 4" xfId="41308" xr:uid="{00000000-0005-0000-0000-0000CB610000}"/>
    <cellStyle name="Normal 7 2 4 2 4 5" xfId="3375" xr:uid="{00000000-0005-0000-0000-0000CC610000}"/>
    <cellStyle name="Normal 7 2 4 2 4 5 2" xfId="12048" xr:uid="{00000000-0005-0000-0000-0000CD610000}"/>
    <cellStyle name="Normal 7 2 4 2 4 5 2 2" xfId="29401" xr:uid="{00000000-0005-0000-0000-0000CE610000}"/>
    <cellStyle name="Normal 7 2 4 2 4 5 2 3" xfId="46747" xr:uid="{00000000-0005-0000-0000-0000CF610000}"/>
    <cellStyle name="Normal 7 2 4 2 4 5 3" xfId="20728" xr:uid="{00000000-0005-0000-0000-0000D0610000}"/>
    <cellStyle name="Normal 7 2 4 2 4 5 4" xfId="38074" xr:uid="{00000000-0005-0000-0000-0000D1610000}"/>
    <cellStyle name="Normal 7 2 4 2 4 6" xfId="9500" xr:uid="{00000000-0005-0000-0000-0000D2610000}"/>
    <cellStyle name="Normal 7 2 4 2 4 6 2" xfId="26853" xr:uid="{00000000-0005-0000-0000-0000D3610000}"/>
    <cellStyle name="Normal 7 2 4 2 4 6 3" xfId="44199" xr:uid="{00000000-0005-0000-0000-0000D4610000}"/>
    <cellStyle name="Normal 7 2 4 2 4 7" xfId="18180" xr:uid="{00000000-0005-0000-0000-0000D5610000}"/>
    <cellStyle name="Normal 7 2 4 2 4 8" xfId="35526" xr:uid="{00000000-0005-0000-0000-0000D6610000}"/>
    <cellStyle name="Normal 7 2 4 2 5" xfId="484" xr:uid="{00000000-0005-0000-0000-0000D7610000}"/>
    <cellStyle name="Normal 7 2 4 2 5 2" xfId="2297" xr:uid="{00000000-0005-0000-0000-0000D8610000}"/>
    <cellStyle name="Normal 7 2 4 2 5 2 2" xfId="8079" xr:uid="{00000000-0005-0000-0000-0000D9610000}"/>
    <cellStyle name="Normal 7 2 4 2 5 2 2 2" xfId="16752" xr:uid="{00000000-0005-0000-0000-0000DA610000}"/>
    <cellStyle name="Normal 7 2 4 2 5 2 2 2 2" xfId="34105" xr:uid="{00000000-0005-0000-0000-0000DB610000}"/>
    <cellStyle name="Normal 7 2 4 2 5 2 2 2 3" xfId="51451" xr:uid="{00000000-0005-0000-0000-0000DC610000}"/>
    <cellStyle name="Normal 7 2 4 2 5 2 2 3" xfId="25432" xr:uid="{00000000-0005-0000-0000-0000DD610000}"/>
    <cellStyle name="Normal 7 2 4 2 5 2 2 4" xfId="42778" xr:uid="{00000000-0005-0000-0000-0000DE610000}"/>
    <cellStyle name="Normal 7 2 4 2 5 2 3" xfId="5580" xr:uid="{00000000-0005-0000-0000-0000DF610000}"/>
    <cellStyle name="Normal 7 2 4 2 5 2 3 2" xfId="14253" xr:uid="{00000000-0005-0000-0000-0000E0610000}"/>
    <cellStyle name="Normal 7 2 4 2 5 2 3 2 2" xfId="31606" xr:uid="{00000000-0005-0000-0000-0000E1610000}"/>
    <cellStyle name="Normal 7 2 4 2 5 2 3 2 3" xfId="48952" xr:uid="{00000000-0005-0000-0000-0000E2610000}"/>
    <cellStyle name="Normal 7 2 4 2 5 2 3 3" xfId="22933" xr:uid="{00000000-0005-0000-0000-0000E3610000}"/>
    <cellStyle name="Normal 7 2 4 2 5 2 3 4" xfId="40279" xr:uid="{00000000-0005-0000-0000-0000E4610000}"/>
    <cellStyle name="Normal 7 2 4 2 5 2 4" xfId="10970" xr:uid="{00000000-0005-0000-0000-0000E5610000}"/>
    <cellStyle name="Normal 7 2 4 2 5 2 4 2" xfId="28323" xr:uid="{00000000-0005-0000-0000-0000E6610000}"/>
    <cellStyle name="Normal 7 2 4 2 5 2 4 3" xfId="45669" xr:uid="{00000000-0005-0000-0000-0000E7610000}"/>
    <cellStyle name="Normal 7 2 4 2 5 2 5" xfId="19650" xr:uid="{00000000-0005-0000-0000-0000E8610000}"/>
    <cellStyle name="Normal 7 2 4 2 5 2 6" xfId="36996" xr:uid="{00000000-0005-0000-0000-0000E9610000}"/>
    <cellStyle name="Normal 7 2 4 2 5 3" xfId="6266" xr:uid="{00000000-0005-0000-0000-0000EA610000}"/>
    <cellStyle name="Normal 7 2 4 2 5 3 2" xfId="14939" xr:uid="{00000000-0005-0000-0000-0000EB610000}"/>
    <cellStyle name="Normal 7 2 4 2 5 3 2 2" xfId="32292" xr:uid="{00000000-0005-0000-0000-0000EC610000}"/>
    <cellStyle name="Normal 7 2 4 2 5 3 2 3" xfId="49638" xr:uid="{00000000-0005-0000-0000-0000ED610000}"/>
    <cellStyle name="Normal 7 2 4 2 5 3 3" xfId="23619" xr:uid="{00000000-0005-0000-0000-0000EE610000}"/>
    <cellStyle name="Normal 7 2 4 2 5 3 4" xfId="40965" xr:uid="{00000000-0005-0000-0000-0000EF610000}"/>
    <cellStyle name="Normal 7 2 4 2 5 4" xfId="4110" xr:uid="{00000000-0005-0000-0000-0000F0610000}"/>
    <cellStyle name="Normal 7 2 4 2 5 4 2" xfId="12783" xr:uid="{00000000-0005-0000-0000-0000F1610000}"/>
    <cellStyle name="Normal 7 2 4 2 5 4 2 2" xfId="30136" xr:uid="{00000000-0005-0000-0000-0000F2610000}"/>
    <cellStyle name="Normal 7 2 4 2 5 4 2 3" xfId="47482" xr:uid="{00000000-0005-0000-0000-0000F3610000}"/>
    <cellStyle name="Normal 7 2 4 2 5 4 3" xfId="21463" xr:uid="{00000000-0005-0000-0000-0000F4610000}"/>
    <cellStyle name="Normal 7 2 4 2 5 4 4" xfId="38809" xr:uid="{00000000-0005-0000-0000-0000F5610000}"/>
    <cellStyle name="Normal 7 2 4 2 5 5" xfId="9157" xr:uid="{00000000-0005-0000-0000-0000F6610000}"/>
    <cellStyle name="Normal 7 2 4 2 5 5 2" xfId="26510" xr:uid="{00000000-0005-0000-0000-0000F7610000}"/>
    <cellStyle name="Normal 7 2 4 2 5 5 3" xfId="43856" xr:uid="{00000000-0005-0000-0000-0000F8610000}"/>
    <cellStyle name="Normal 7 2 4 2 5 6" xfId="17837" xr:uid="{00000000-0005-0000-0000-0000F9610000}"/>
    <cellStyle name="Normal 7 2 4 2 5 7" xfId="35183" xr:uid="{00000000-0005-0000-0000-0000FA610000}"/>
    <cellStyle name="Normal 7 2 4 2 6" xfId="1905" xr:uid="{00000000-0005-0000-0000-0000FB610000}"/>
    <cellStyle name="Normal 7 2 4 2 6 2" xfId="7687" xr:uid="{00000000-0005-0000-0000-0000FC610000}"/>
    <cellStyle name="Normal 7 2 4 2 6 2 2" xfId="16360" xr:uid="{00000000-0005-0000-0000-0000FD610000}"/>
    <cellStyle name="Normal 7 2 4 2 6 2 2 2" xfId="33713" xr:uid="{00000000-0005-0000-0000-0000FE610000}"/>
    <cellStyle name="Normal 7 2 4 2 6 2 2 3" xfId="51059" xr:uid="{00000000-0005-0000-0000-0000FF610000}"/>
    <cellStyle name="Normal 7 2 4 2 6 2 3" xfId="25040" xr:uid="{00000000-0005-0000-0000-000000620000}"/>
    <cellStyle name="Normal 7 2 4 2 6 2 4" xfId="42386" xr:uid="{00000000-0005-0000-0000-000001620000}"/>
    <cellStyle name="Normal 7 2 4 2 6 3" xfId="3718" xr:uid="{00000000-0005-0000-0000-000002620000}"/>
    <cellStyle name="Normal 7 2 4 2 6 3 2" xfId="12391" xr:uid="{00000000-0005-0000-0000-000003620000}"/>
    <cellStyle name="Normal 7 2 4 2 6 3 2 2" xfId="29744" xr:uid="{00000000-0005-0000-0000-000004620000}"/>
    <cellStyle name="Normal 7 2 4 2 6 3 2 3" xfId="47090" xr:uid="{00000000-0005-0000-0000-000005620000}"/>
    <cellStyle name="Normal 7 2 4 2 6 3 3" xfId="21071" xr:uid="{00000000-0005-0000-0000-000006620000}"/>
    <cellStyle name="Normal 7 2 4 2 6 3 4" xfId="38417" xr:uid="{00000000-0005-0000-0000-000007620000}"/>
    <cellStyle name="Normal 7 2 4 2 6 4" xfId="10578" xr:uid="{00000000-0005-0000-0000-000008620000}"/>
    <cellStyle name="Normal 7 2 4 2 6 4 2" xfId="27931" xr:uid="{00000000-0005-0000-0000-000009620000}"/>
    <cellStyle name="Normal 7 2 4 2 6 4 3" xfId="45277" xr:uid="{00000000-0005-0000-0000-00000A620000}"/>
    <cellStyle name="Normal 7 2 4 2 6 5" xfId="19258" xr:uid="{00000000-0005-0000-0000-00000B620000}"/>
    <cellStyle name="Normal 7 2 4 2 6 6" xfId="36604" xr:uid="{00000000-0005-0000-0000-00000C620000}"/>
    <cellStyle name="Normal 7 2 4 2 7" xfId="1219" xr:uid="{00000000-0005-0000-0000-00000D620000}"/>
    <cellStyle name="Normal 7 2 4 2 7 2" xfId="7001" xr:uid="{00000000-0005-0000-0000-00000E620000}"/>
    <cellStyle name="Normal 7 2 4 2 7 2 2" xfId="15674" xr:uid="{00000000-0005-0000-0000-00000F620000}"/>
    <cellStyle name="Normal 7 2 4 2 7 2 2 2" xfId="33027" xr:uid="{00000000-0005-0000-0000-000010620000}"/>
    <cellStyle name="Normal 7 2 4 2 7 2 2 3" xfId="50373" xr:uid="{00000000-0005-0000-0000-000011620000}"/>
    <cellStyle name="Normal 7 2 4 2 7 2 3" xfId="24354" xr:uid="{00000000-0005-0000-0000-000012620000}"/>
    <cellStyle name="Normal 7 2 4 2 7 2 4" xfId="41700" xr:uid="{00000000-0005-0000-0000-000013620000}"/>
    <cellStyle name="Normal 7 2 4 2 7 3" xfId="4845" xr:uid="{00000000-0005-0000-0000-000014620000}"/>
    <cellStyle name="Normal 7 2 4 2 7 3 2" xfId="13518" xr:uid="{00000000-0005-0000-0000-000015620000}"/>
    <cellStyle name="Normal 7 2 4 2 7 3 2 2" xfId="30871" xr:uid="{00000000-0005-0000-0000-000016620000}"/>
    <cellStyle name="Normal 7 2 4 2 7 3 2 3" xfId="48217" xr:uid="{00000000-0005-0000-0000-000017620000}"/>
    <cellStyle name="Normal 7 2 4 2 7 3 3" xfId="22198" xr:uid="{00000000-0005-0000-0000-000018620000}"/>
    <cellStyle name="Normal 7 2 4 2 7 3 4" xfId="39544" xr:uid="{00000000-0005-0000-0000-000019620000}"/>
    <cellStyle name="Normal 7 2 4 2 7 4" xfId="9892" xr:uid="{00000000-0005-0000-0000-00001A620000}"/>
    <cellStyle name="Normal 7 2 4 2 7 4 2" xfId="27245" xr:uid="{00000000-0005-0000-0000-00001B620000}"/>
    <cellStyle name="Normal 7 2 4 2 7 4 3" xfId="44591" xr:uid="{00000000-0005-0000-0000-00001C620000}"/>
    <cellStyle name="Normal 7 2 4 2 7 5" xfId="18572" xr:uid="{00000000-0005-0000-0000-00001D620000}"/>
    <cellStyle name="Normal 7 2 4 2 7 6" xfId="35918" xr:uid="{00000000-0005-0000-0000-00001E620000}"/>
    <cellStyle name="Normal 7 2 4 2 8" xfId="5874" xr:uid="{00000000-0005-0000-0000-00001F620000}"/>
    <cellStyle name="Normal 7 2 4 2 8 2" xfId="14547" xr:uid="{00000000-0005-0000-0000-000020620000}"/>
    <cellStyle name="Normal 7 2 4 2 8 2 2" xfId="31900" xr:uid="{00000000-0005-0000-0000-000021620000}"/>
    <cellStyle name="Normal 7 2 4 2 8 2 3" xfId="49246" xr:uid="{00000000-0005-0000-0000-000022620000}"/>
    <cellStyle name="Normal 7 2 4 2 8 3" xfId="23227" xr:uid="{00000000-0005-0000-0000-000023620000}"/>
    <cellStyle name="Normal 7 2 4 2 8 4" xfId="40573" xr:uid="{00000000-0005-0000-0000-000024620000}"/>
    <cellStyle name="Normal 7 2 4 2 9" xfId="3032" xr:uid="{00000000-0005-0000-0000-000025620000}"/>
    <cellStyle name="Normal 7 2 4 2 9 2" xfId="11705" xr:uid="{00000000-0005-0000-0000-000026620000}"/>
    <cellStyle name="Normal 7 2 4 2 9 2 2" xfId="29058" xr:uid="{00000000-0005-0000-0000-000027620000}"/>
    <cellStyle name="Normal 7 2 4 2 9 2 3" xfId="46404" xr:uid="{00000000-0005-0000-0000-000028620000}"/>
    <cellStyle name="Normal 7 2 4 2 9 3" xfId="20385" xr:uid="{00000000-0005-0000-0000-000029620000}"/>
    <cellStyle name="Normal 7 2 4 2 9 4" xfId="37731" xr:uid="{00000000-0005-0000-0000-00002A620000}"/>
    <cellStyle name="Normal 7 2 4 3" xfId="190" xr:uid="{00000000-0005-0000-0000-00002B620000}"/>
    <cellStyle name="Normal 7 2 4 3 10" xfId="17543" xr:uid="{00000000-0005-0000-0000-00002C620000}"/>
    <cellStyle name="Normal 7 2 4 3 11" xfId="34889" xr:uid="{00000000-0005-0000-0000-00002D620000}"/>
    <cellStyle name="Normal 7 2 4 3 2" xfId="680" xr:uid="{00000000-0005-0000-0000-00002E620000}"/>
    <cellStyle name="Normal 7 2 4 3 2 2" xfId="2493" xr:uid="{00000000-0005-0000-0000-00002F620000}"/>
    <cellStyle name="Normal 7 2 4 3 2 2 2" xfId="8275" xr:uid="{00000000-0005-0000-0000-000030620000}"/>
    <cellStyle name="Normal 7 2 4 3 2 2 2 2" xfId="16948" xr:uid="{00000000-0005-0000-0000-000031620000}"/>
    <cellStyle name="Normal 7 2 4 3 2 2 2 2 2" xfId="34301" xr:uid="{00000000-0005-0000-0000-000032620000}"/>
    <cellStyle name="Normal 7 2 4 3 2 2 2 2 3" xfId="51647" xr:uid="{00000000-0005-0000-0000-000033620000}"/>
    <cellStyle name="Normal 7 2 4 3 2 2 2 3" xfId="25628" xr:uid="{00000000-0005-0000-0000-000034620000}"/>
    <cellStyle name="Normal 7 2 4 3 2 2 2 4" xfId="42974" xr:uid="{00000000-0005-0000-0000-000035620000}"/>
    <cellStyle name="Normal 7 2 4 3 2 2 3" xfId="4306" xr:uid="{00000000-0005-0000-0000-000036620000}"/>
    <cellStyle name="Normal 7 2 4 3 2 2 3 2" xfId="12979" xr:uid="{00000000-0005-0000-0000-000037620000}"/>
    <cellStyle name="Normal 7 2 4 3 2 2 3 2 2" xfId="30332" xr:uid="{00000000-0005-0000-0000-000038620000}"/>
    <cellStyle name="Normal 7 2 4 3 2 2 3 2 3" xfId="47678" xr:uid="{00000000-0005-0000-0000-000039620000}"/>
    <cellStyle name="Normal 7 2 4 3 2 2 3 3" xfId="21659" xr:uid="{00000000-0005-0000-0000-00003A620000}"/>
    <cellStyle name="Normal 7 2 4 3 2 2 3 4" xfId="39005" xr:uid="{00000000-0005-0000-0000-00003B620000}"/>
    <cellStyle name="Normal 7 2 4 3 2 2 4" xfId="11166" xr:uid="{00000000-0005-0000-0000-00003C620000}"/>
    <cellStyle name="Normal 7 2 4 3 2 2 4 2" xfId="28519" xr:uid="{00000000-0005-0000-0000-00003D620000}"/>
    <cellStyle name="Normal 7 2 4 3 2 2 4 3" xfId="45865" xr:uid="{00000000-0005-0000-0000-00003E620000}"/>
    <cellStyle name="Normal 7 2 4 3 2 2 5" xfId="19846" xr:uid="{00000000-0005-0000-0000-00003F620000}"/>
    <cellStyle name="Normal 7 2 4 3 2 2 6" xfId="37192" xr:uid="{00000000-0005-0000-0000-000040620000}"/>
    <cellStyle name="Normal 7 2 4 3 2 3" xfId="1415" xr:uid="{00000000-0005-0000-0000-000041620000}"/>
    <cellStyle name="Normal 7 2 4 3 2 3 2" xfId="7197" xr:uid="{00000000-0005-0000-0000-000042620000}"/>
    <cellStyle name="Normal 7 2 4 3 2 3 2 2" xfId="15870" xr:uid="{00000000-0005-0000-0000-000043620000}"/>
    <cellStyle name="Normal 7 2 4 3 2 3 2 2 2" xfId="33223" xr:uid="{00000000-0005-0000-0000-000044620000}"/>
    <cellStyle name="Normal 7 2 4 3 2 3 2 2 3" xfId="50569" xr:uid="{00000000-0005-0000-0000-000045620000}"/>
    <cellStyle name="Normal 7 2 4 3 2 3 2 3" xfId="24550" xr:uid="{00000000-0005-0000-0000-000046620000}"/>
    <cellStyle name="Normal 7 2 4 3 2 3 2 4" xfId="41896" xr:uid="{00000000-0005-0000-0000-000047620000}"/>
    <cellStyle name="Normal 7 2 4 3 2 3 3" xfId="5041" xr:uid="{00000000-0005-0000-0000-000048620000}"/>
    <cellStyle name="Normal 7 2 4 3 2 3 3 2" xfId="13714" xr:uid="{00000000-0005-0000-0000-000049620000}"/>
    <cellStyle name="Normal 7 2 4 3 2 3 3 2 2" xfId="31067" xr:uid="{00000000-0005-0000-0000-00004A620000}"/>
    <cellStyle name="Normal 7 2 4 3 2 3 3 2 3" xfId="48413" xr:uid="{00000000-0005-0000-0000-00004B620000}"/>
    <cellStyle name="Normal 7 2 4 3 2 3 3 3" xfId="22394" xr:uid="{00000000-0005-0000-0000-00004C620000}"/>
    <cellStyle name="Normal 7 2 4 3 2 3 3 4" xfId="39740" xr:uid="{00000000-0005-0000-0000-00004D620000}"/>
    <cellStyle name="Normal 7 2 4 3 2 3 4" xfId="10088" xr:uid="{00000000-0005-0000-0000-00004E620000}"/>
    <cellStyle name="Normal 7 2 4 3 2 3 4 2" xfId="27441" xr:uid="{00000000-0005-0000-0000-00004F620000}"/>
    <cellStyle name="Normal 7 2 4 3 2 3 4 3" xfId="44787" xr:uid="{00000000-0005-0000-0000-000050620000}"/>
    <cellStyle name="Normal 7 2 4 3 2 3 5" xfId="18768" xr:uid="{00000000-0005-0000-0000-000051620000}"/>
    <cellStyle name="Normal 7 2 4 3 2 3 6" xfId="36114" xr:uid="{00000000-0005-0000-0000-000052620000}"/>
    <cellStyle name="Normal 7 2 4 3 2 4" xfId="6462" xr:uid="{00000000-0005-0000-0000-000053620000}"/>
    <cellStyle name="Normal 7 2 4 3 2 4 2" xfId="15135" xr:uid="{00000000-0005-0000-0000-000054620000}"/>
    <cellStyle name="Normal 7 2 4 3 2 4 2 2" xfId="32488" xr:uid="{00000000-0005-0000-0000-000055620000}"/>
    <cellStyle name="Normal 7 2 4 3 2 4 2 3" xfId="49834" xr:uid="{00000000-0005-0000-0000-000056620000}"/>
    <cellStyle name="Normal 7 2 4 3 2 4 3" xfId="23815" xr:uid="{00000000-0005-0000-0000-000057620000}"/>
    <cellStyle name="Normal 7 2 4 3 2 4 4" xfId="41161" xr:uid="{00000000-0005-0000-0000-000058620000}"/>
    <cellStyle name="Normal 7 2 4 3 2 5" xfId="3228" xr:uid="{00000000-0005-0000-0000-000059620000}"/>
    <cellStyle name="Normal 7 2 4 3 2 5 2" xfId="11901" xr:uid="{00000000-0005-0000-0000-00005A620000}"/>
    <cellStyle name="Normal 7 2 4 3 2 5 2 2" xfId="29254" xr:uid="{00000000-0005-0000-0000-00005B620000}"/>
    <cellStyle name="Normal 7 2 4 3 2 5 2 3" xfId="46600" xr:uid="{00000000-0005-0000-0000-00005C620000}"/>
    <cellStyle name="Normal 7 2 4 3 2 5 3" xfId="20581" xr:uid="{00000000-0005-0000-0000-00005D620000}"/>
    <cellStyle name="Normal 7 2 4 3 2 5 4" xfId="37927" xr:uid="{00000000-0005-0000-0000-00005E620000}"/>
    <cellStyle name="Normal 7 2 4 3 2 6" xfId="9353" xr:uid="{00000000-0005-0000-0000-00005F620000}"/>
    <cellStyle name="Normal 7 2 4 3 2 6 2" xfId="26706" xr:uid="{00000000-0005-0000-0000-000060620000}"/>
    <cellStyle name="Normal 7 2 4 3 2 6 3" xfId="44052" xr:uid="{00000000-0005-0000-0000-000061620000}"/>
    <cellStyle name="Normal 7 2 4 3 2 7" xfId="18033" xr:uid="{00000000-0005-0000-0000-000062620000}"/>
    <cellStyle name="Normal 7 2 4 3 2 8" xfId="35379" xr:uid="{00000000-0005-0000-0000-000063620000}"/>
    <cellStyle name="Normal 7 2 4 3 3" xfId="925" xr:uid="{00000000-0005-0000-0000-000064620000}"/>
    <cellStyle name="Normal 7 2 4 3 3 2" xfId="2738" xr:uid="{00000000-0005-0000-0000-000065620000}"/>
    <cellStyle name="Normal 7 2 4 3 3 2 2" xfId="8520" xr:uid="{00000000-0005-0000-0000-000066620000}"/>
    <cellStyle name="Normal 7 2 4 3 3 2 2 2" xfId="17193" xr:uid="{00000000-0005-0000-0000-000067620000}"/>
    <cellStyle name="Normal 7 2 4 3 3 2 2 2 2" xfId="34546" xr:uid="{00000000-0005-0000-0000-000068620000}"/>
    <cellStyle name="Normal 7 2 4 3 3 2 2 2 3" xfId="51892" xr:uid="{00000000-0005-0000-0000-000069620000}"/>
    <cellStyle name="Normal 7 2 4 3 3 2 2 3" xfId="25873" xr:uid="{00000000-0005-0000-0000-00006A620000}"/>
    <cellStyle name="Normal 7 2 4 3 3 2 2 4" xfId="43219" xr:uid="{00000000-0005-0000-0000-00006B620000}"/>
    <cellStyle name="Normal 7 2 4 3 3 2 3" xfId="4551" xr:uid="{00000000-0005-0000-0000-00006C620000}"/>
    <cellStyle name="Normal 7 2 4 3 3 2 3 2" xfId="13224" xr:uid="{00000000-0005-0000-0000-00006D620000}"/>
    <cellStyle name="Normal 7 2 4 3 3 2 3 2 2" xfId="30577" xr:uid="{00000000-0005-0000-0000-00006E620000}"/>
    <cellStyle name="Normal 7 2 4 3 3 2 3 2 3" xfId="47923" xr:uid="{00000000-0005-0000-0000-00006F620000}"/>
    <cellStyle name="Normal 7 2 4 3 3 2 3 3" xfId="21904" xr:uid="{00000000-0005-0000-0000-000070620000}"/>
    <cellStyle name="Normal 7 2 4 3 3 2 3 4" xfId="39250" xr:uid="{00000000-0005-0000-0000-000071620000}"/>
    <cellStyle name="Normal 7 2 4 3 3 2 4" xfId="11411" xr:uid="{00000000-0005-0000-0000-000072620000}"/>
    <cellStyle name="Normal 7 2 4 3 3 2 4 2" xfId="28764" xr:uid="{00000000-0005-0000-0000-000073620000}"/>
    <cellStyle name="Normal 7 2 4 3 3 2 4 3" xfId="46110" xr:uid="{00000000-0005-0000-0000-000074620000}"/>
    <cellStyle name="Normal 7 2 4 3 3 2 5" xfId="20091" xr:uid="{00000000-0005-0000-0000-000075620000}"/>
    <cellStyle name="Normal 7 2 4 3 3 2 6" xfId="37437" xr:uid="{00000000-0005-0000-0000-000076620000}"/>
    <cellStyle name="Normal 7 2 4 3 3 3" xfId="1660" xr:uid="{00000000-0005-0000-0000-000077620000}"/>
    <cellStyle name="Normal 7 2 4 3 3 3 2" xfId="7442" xr:uid="{00000000-0005-0000-0000-000078620000}"/>
    <cellStyle name="Normal 7 2 4 3 3 3 2 2" xfId="16115" xr:uid="{00000000-0005-0000-0000-000079620000}"/>
    <cellStyle name="Normal 7 2 4 3 3 3 2 2 2" xfId="33468" xr:uid="{00000000-0005-0000-0000-00007A620000}"/>
    <cellStyle name="Normal 7 2 4 3 3 3 2 2 3" xfId="50814" xr:uid="{00000000-0005-0000-0000-00007B620000}"/>
    <cellStyle name="Normal 7 2 4 3 3 3 2 3" xfId="24795" xr:uid="{00000000-0005-0000-0000-00007C620000}"/>
    <cellStyle name="Normal 7 2 4 3 3 3 2 4" xfId="42141" xr:uid="{00000000-0005-0000-0000-00007D620000}"/>
    <cellStyle name="Normal 7 2 4 3 3 3 3" xfId="5286" xr:uid="{00000000-0005-0000-0000-00007E620000}"/>
    <cellStyle name="Normal 7 2 4 3 3 3 3 2" xfId="13959" xr:uid="{00000000-0005-0000-0000-00007F620000}"/>
    <cellStyle name="Normal 7 2 4 3 3 3 3 2 2" xfId="31312" xr:uid="{00000000-0005-0000-0000-000080620000}"/>
    <cellStyle name="Normal 7 2 4 3 3 3 3 2 3" xfId="48658" xr:uid="{00000000-0005-0000-0000-000081620000}"/>
    <cellStyle name="Normal 7 2 4 3 3 3 3 3" xfId="22639" xr:uid="{00000000-0005-0000-0000-000082620000}"/>
    <cellStyle name="Normal 7 2 4 3 3 3 3 4" xfId="39985" xr:uid="{00000000-0005-0000-0000-000083620000}"/>
    <cellStyle name="Normal 7 2 4 3 3 3 4" xfId="10333" xr:uid="{00000000-0005-0000-0000-000084620000}"/>
    <cellStyle name="Normal 7 2 4 3 3 3 4 2" xfId="27686" xr:uid="{00000000-0005-0000-0000-000085620000}"/>
    <cellStyle name="Normal 7 2 4 3 3 3 4 3" xfId="45032" xr:uid="{00000000-0005-0000-0000-000086620000}"/>
    <cellStyle name="Normal 7 2 4 3 3 3 5" xfId="19013" xr:uid="{00000000-0005-0000-0000-000087620000}"/>
    <cellStyle name="Normal 7 2 4 3 3 3 6" xfId="36359" xr:uid="{00000000-0005-0000-0000-000088620000}"/>
    <cellStyle name="Normal 7 2 4 3 3 4" xfId="6707" xr:uid="{00000000-0005-0000-0000-000089620000}"/>
    <cellStyle name="Normal 7 2 4 3 3 4 2" xfId="15380" xr:uid="{00000000-0005-0000-0000-00008A620000}"/>
    <cellStyle name="Normal 7 2 4 3 3 4 2 2" xfId="32733" xr:uid="{00000000-0005-0000-0000-00008B620000}"/>
    <cellStyle name="Normal 7 2 4 3 3 4 2 3" xfId="50079" xr:uid="{00000000-0005-0000-0000-00008C620000}"/>
    <cellStyle name="Normal 7 2 4 3 3 4 3" xfId="24060" xr:uid="{00000000-0005-0000-0000-00008D620000}"/>
    <cellStyle name="Normal 7 2 4 3 3 4 4" xfId="41406" xr:uid="{00000000-0005-0000-0000-00008E620000}"/>
    <cellStyle name="Normal 7 2 4 3 3 5" xfId="3473" xr:uid="{00000000-0005-0000-0000-00008F620000}"/>
    <cellStyle name="Normal 7 2 4 3 3 5 2" xfId="12146" xr:uid="{00000000-0005-0000-0000-000090620000}"/>
    <cellStyle name="Normal 7 2 4 3 3 5 2 2" xfId="29499" xr:uid="{00000000-0005-0000-0000-000091620000}"/>
    <cellStyle name="Normal 7 2 4 3 3 5 2 3" xfId="46845" xr:uid="{00000000-0005-0000-0000-000092620000}"/>
    <cellStyle name="Normal 7 2 4 3 3 5 3" xfId="20826" xr:uid="{00000000-0005-0000-0000-000093620000}"/>
    <cellStyle name="Normal 7 2 4 3 3 5 4" xfId="38172" xr:uid="{00000000-0005-0000-0000-000094620000}"/>
    <cellStyle name="Normal 7 2 4 3 3 6" xfId="9598" xr:uid="{00000000-0005-0000-0000-000095620000}"/>
    <cellStyle name="Normal 7 2 4 3 3 6 2" xfId="26951" xr:uid="{00000000-0005-0000-0000-000096620000}"/>
    <cellStyle name="Normal 7 2 4 3 3 6 3" xfId="44297" xr:uid="{00000000-0005-0000-0000-000097620000}"/>
    <cellStyle name="Normal 7 2 4 3 3 7" xfId="18278" xr:uid="{00000000-0005-0000-0000-000098620000}"/>
    <cellStyle name="Normal 7 2 4 3 3 8" xfId="35624" xr:uid="{00000000-0005-0000-0000-000099620000}"/>
    <cellStyle name="Normal 7 2 4 3 4" xfId="435" xr:uid="{00000000-0005-0000-0000-00009A620000}"/>
    <cellStyle name="Normal 7 2 4 3 4 2" xfId="2248" xr:uid="{00000000-0005-0000-0000-00009B620000}"/>
    <cellStyle name="Normal 7 2 4 3 4 2 2" xfId="8030" xr:uid="{00000000-0005-0000-0000-00009C620000}"/>
    <cellStyle name="Normal 7 2 4 3 4 2 2 2" xfId="16703" xr:uid="{00000000-0005-0000-0000-00009D620000}"/>
    <cellStyle name="Normal 7 2 4 3 4 2 2 2 2" xfId="34056" xr:uid="{00000000-0005-0000-0000-00009E620000}"/>
    <cellStyle name="Normal 7 2 4 3 4 2 2 2 3" xfId="51402" xr:uid="{00000000-0005-0000-0000-00009F620000}"/>
    <cellStyle name="Normal 7 2 4 3 4 2 2 3" xfId="25383" xr:uid="{00000000-0005-0000-0000-0000A0620000}"/>
    <cellStyle name="Normal 7 2 4 3 4 2 2 4" xfId="42729" xr:uid="{00000000-0005-0000-0000-0000A1620000}"/>
    <cellStyle name="Normal 7 2 4 3 4 2 3" xfId="5531" xr:uid="{00000000-0005-0000-0000-0000A2620000}"/>
    <cellStyle name="Normal 7 2 4 3 4 2 3 2" xfId="14204" xr:uid="{00000000-0005-0000-0000-0000A3620000}"/>
    <cellStyle name="Normal 7 2 4 3 4 2 3 2 2" xfId="31557" xr:uid="{00000000-0005-0000-0000-0000A4620000}"/>
    <cellStyle name="Normal 7 2 4 3 4 2 3 2 3" xfId="48903" xr:uid="{00000000-0005-0000-0000-0000A5620000}"/>
    <cellStyle name="Normal 7 2 4 3 4 2 3 3" xfId="22884" xr:uid="{00000000-0005-0000-0000-0000A6620000}"/>
    <cellStyle name="Normal 7 2 4 3 4 2 3 4" xfId="40230" xr:uid="{00000000-0005-0000-0000-0000A7620000}"/>
    <cellStyle name="Normal 7 2 4 3 4 2 4" xfId="10921" xr:uid="{00000000-0005-0000-0000-0000A8620000}"/>
    <cellStyle name="Normal 7 2 4 3 4 2 4 2" xfId="28274" xr:uid="{00000000-0005-0000-0000-0000A9620000}"/>
    <cellStyle name="Normal 7 2 4 3 4 2 4 3" xfId="45620" xr:uid="{00000000-0005-0000-0000-0000AA620000}"/>
    <cellStyle name="Normal 7 2 4 3 4 2 5" xfId="19601" xr:uid="{00000000-0005-0000-0000-0000AB620000}"/>
    <cellStyle name="Normal 7 2 4 3 4 2 6" xfId="36947" xr:uid="{00000000-0005-0000-0000-0000AC620000}"/>
    <cellStyle name="Normal 7 2 4 3 4 3" xfId="6217" xr:uid="{00000000-0005-0000-0000-0000AD620000}"/>
    <cellStyle name="Normal 7 2 4 3 4 3 2" xfId="14890" xr:uid="{00000000-0005-0000-0000-0000AE620000}"/>
    <cellStyle name="Normal 7 2 4 3 4 3 2 2" xfId="32243" xr:uid="{00000000-0005-0000-0000-0000AF620000}"/>
    <cellStyle name="Normal 7 2 4 3 4 3 2 3" xfId="49589" xr:uid="{00000000-0005-0000-0000-0000B0620000}"/>
    <cellStyle name="Normal 7 2 4 3 4 3 3" xfId="23570" xr:uid="{00000000-0005-0000-0000-0000B1620000}"/>
    <cellStyle name="Normal 7 2 4 3 4 3 4" xfId="40916" xr:uid="{00000000-0005-0000-0000-0000B2620000}"/>
    <cellStyle name="Normal 7 2 4 3 4 4" xfId="4061" xr:uid="{00000000-0005-0000-0000-0000B3620000}"/>
    <cellStyle name="Normal 7 2 4 3 4 4 2" xfId="12734" xr:uid="{00000000-0005-0000-0000-0000B4620000}"/>
    <cellStyle name="Normal 7 2 4 3 4 4 2 2" xfId="30087" xr:uid="{00000000-0005-0000-0000-0000B5620000}"/>
    <cellStyle name="Normal 7 2 4 3 4 4 2 3" xfId="47433" xr:uid="{00000000-0005-0000-0000-0000B6620000}"/>
    <cellStyle name="Normal 7 2 4 3 4 4 3" xfId="21414" xr:uid="{00000000-0005-0000-0000-0000B7620000}"/>
    <cellStyle name="Normal 7 2 4 3 4 4 4" xfId="38760" xr:uid="{00000000-0005-0000-0000-0000B8620000}"/>
    <cellStyle name="Normal 7 2 4 3 4 5" xfId="9108" xr:uid="{00000000-0005-0000-0000-0000B9620000}"/>
    <cellStyle name="Normal 7 2 4 3 4 5 2" xfId="26461" xr:uid="{00000000-0005-0000-0000-0000BA620000}"/>
    <cellStyle name="Normal 7 2 4 3 4 5 3" xfId="43807" xr:uid="{00000000-0005-0000-0000-0000BB620000}"/>
    <cellStyle name="Normal 7 2 4 3 4 6" xfId="17788" xr:uid="{00000000-0005-0000-0000-0000BC620000}"/>
    <cellStyle name="Normal 7 2 4 3 4 7" xfId="35134" xr:uid="{00000000-0005-0000-0000-0000BD620000}"/>
    <cellStyle name="Normal 7 2 4 3 5" xfId="2003" xr:uid="{00000000-0005-0000-0000-0000BE620000}"/>
    <cellStyle name="Normal 7 2 4 3 5 2" xfId="7785" xr:uid="{00000000-0005-0000-0000-0000BF620000}"/>
    <cellStyle name="Normal 7 2 4 3 5 2 2" xfId="16458" xr:uid="{00000000-0005-0000-0000-0000C0620000}"/>
    <cellStyle name="Normal 7 2 4 3 5 2 2 2" xfId="33811" xr:uid="{00000000-0005-0000-0000-0000C1620000}"/>
    <cellStyle name="Normal 7 2 4 3 5 2 2 3" xfId="51157" xr:uid="{00000000-0005-0000-0000-0000C2620000}"/>
    <cellStyle name="Normal 7 2 4 3 5 2 3" xfId="25138" xr:uid="{00000000-0005-0000-0000-0000C3620000}"/>
    <cellStyle name="Normal 7 2 4 3 5 2 4" xfId="42484" xr:uid="{00000000-0005-0000-0000-0000C4620000}"/>
    <cellStyle name="Normal 7 2 4 3 5 3" xfId="3816" xr:uid="{00000000-0005-0000-0000-0000C5620000}"/>
    <cellStyle name="Normal 7 2 4 3 5 3 2" xfId="12489" xr:uid="{00000000-0005-0000-0000-0000C6620000}"/>
    <cellStyle name="Normal 7 2 4 3 5 3 2 2" xfId="29842" xr:uid="{00000000-0005-0000-0000-0000C7620000}"/>
    <cellStyle name="Normal 7 2 4 3 5 3 2 3" xfId="47188" xr:uid="{00000000-0005-0000-0000-0000C8620000}"/>
    <cellStyle name="Normal 7 2 4 3 5 3 3" xfId="21169" xr:uid="{00000000-0005-0000-0000-0000C9620000}"/>
    <cellStyle name="Normal 7 2 4 3 5 3 4" xfId="38515" xr:uid="{00000000-0005-0000-0000-0000CA620000}"/>
    <cellStyle name="Normal 7 2 4 3 5 4" xfId="10676" xr:uid="{00000000-0005-0000-0000-0000CB620000}"/>
    <cellStyle name="Normal 7 2 4 3 5 4 2" xfId="28029" xr:uid="{00000000-0005-0000-0000-0000CC620000}"/>
    <cellStyle name="Normal 7 2 4 3 5 4 3" xfId="45375" xr:uid="{00000000-0005-0000-0000-0000CD620000}"/>
    <cellStyle name="Normal 7 2 4 3 5 5" xfId="19356" xr:uid="{00000000-0005-0000-0000-0000CE620000}"/>
    <cellStyle name="Normal 7 2 4 3 5 6" xfId="36702" xr:uid="{00000000-0005-0000-0000-0000CF620000}"/>
    <cellStyle name="Normal 7 2 4 3 6" xfId="1170" xr:uid="{00000000-0005-0000-0000-0000D0620000}"/>
    <cellStyle name="Normal 7 2 4 3 6 2" xfId="6952" xr:uid="{00000000-0005-0000-0000-0000D1620000}"/>
    <cellStyle name="Normal 7 2 4 3 6 2 2" xfId="15625" xr:uid="{00000000-0005-0000-0000-0000D2620000}"/>
    <cellStyle name="Normal 7 2 4 3 6 2 2 2" xfId="32978" xr:uid="{00000000-0005-0000-0000-0000D3620000}"/>
    <cellStyle name="Normal 7 2 4 3 6 2 2 3" xfId="50324" xr:uid="{00000000-0005-0000-0000-0000D4620000}"/>
    <cellStyle name="Normal 7 2 4 3 6 2 3" xfId="24305" xr:uid="{00000000-0005-0000-0000-0000D5620000}"/>
    <cellStyle name="Normal 7 2 4 3 6 2 4" xfId="41651" xr:uid="{00000000-0005-0000-0000-0000D6620000}"/>
    <cellStyle name="Normal 7 2 4 3 6 3" xfId="4796" xr:uid="{00000000-0005-0000-0000-0000D7620000}"/>
    <cellStyle name="Normal 7 2 4 3 6 3 2" xfId="13469" xr:uid="{00000000-0005-0000-0000-0000D8620000}"/>
    <cellStyle name="Normal 7 2 4 3 6 3 2 2" xfId="30822" xr:uid="{00000000-0005-0000-0000-0000D9620000}"/>
    <cellStyle name="Normal 7 2 4 3 6 3 2 3" xfId="48168" xr:uid="{00000000-0005-0000-0000-0000DA620000}"/>
    <cellStyle name="Normal 7 2 4 3 6 3 3" xfId="22149" xr:uid="{00000000-0005-0000-0000-0000DB620000}"/>
    <cellStyle name="Normal 7 2 4 3 6 3 4" xfId="39495" xr:uid="{00000000-0005-0000-0000-0000DC620000}"/>
    <cellStyle name="Normal 7 2 4 3 6 4" xfId="9843" xr:uid="{00000000-0005-0000-0000-0000DD620000}"/>
    <cellStyle name="Normal 7 2 4 3 6 4 2" xfId="27196" xr:uid="{00000000-0005-0000-0000-0000DE620000}"/>
    <cellStyle name="Normal 7 2 4 3 6 4 3" xfId="44542" xr:uid="{00000000-0005-0000-0000-0000DF620000}"/>
    <cellStyle name="Normal 7 2 4 3 6 5" xfId="18523" xr:uid="{00000000-0005-0000-0000-0000E0620000}"/>
    <cellStyle name="Normal 7 2 4 3 6 6" xfId="35869" xr:uid="{00000000-0005-0000-0000-0000E1620000}"/>
    <cellStyle name="Normal 7 2 4 3 7" xfId="5972" xr:uid="{00000000-0005-0000-0000-0000E2620000}"/>
    <cellStyle name="Normal 7 2 4 3 7 2" xfId="14645" xr:uid="{00000000-0005-0000-0000-0000E3620000}"/>
    <cellStyle name="Normal 7 2 4 3 7 2 2" xfId="31998" xr:uid="{00000000-0005-0000-0000-0000E4620000}"/>
    <cellStyle name="Normal 7 2 4 3 7 2 3" xfId="49344" xr:uid="{00000000-0005-0000-0000-0000E5620000}"/>
    <cellStyle name="Normal 7 2 4 3 7 3" xfId="23325" xr:uid="{00000000-0005-0000-0000-0000E6620000}"/>
    <cellStyle name="Normal 7 2 4 3 7 4" xfId="40671" xr:uid="{00000000-0005-0000-0000-0000E7620000}"/>
    <cellStyle name="Normal 7 2 4 3 8" xfId="2983" xr:uid="{00000000-0005-0000-0000-0000E8620000}"/>
    <cellStyle name="Normal 7 2 4 3 8 2" xfId="11656" xr:uid="{00000000-0005-0000-0000-0000E9620000}"/>
    <cellStyle name="Normal 7 2 4 3 8 2 2" xfId="29009" xr:uid="{00000000-0005-0000-0000-0000EA620000}"/>
    <cellStyle name="Normal 7 2 4 3 8 2 3" xfId="46355" xr:uid="{00000000-0005-0000-0000-0000EB620000}"/>
    <cellStyle name="Normal 7 2 4 3 8 3" xfId="20336" xr:uid="{00000000-0005-0000-0000-0000EC620000}"/>
    <cellStyle name="Normal 7 2 4 3 8 4" xfId="37682" xr:uid="{00000000-0005-0000-0000-0000ED620000}"/>
    <cellStyle name="Normal 7 2 4 3 9" xfId="8863" xr:uid="{00000000-0005-0000-0000-0000EE620000}"/>
    <cellStyle name="Normal 7 2 4 3 9 2" xfId="26216" xr:uid="{00000000-0005-0000-0000-0000EF620000}"/>
    <cellStyle name="Normal 7 2 4 3 9 3" xfId="43562" xr:uid="{00000000-0005-0000-0000-0000F0620000}"/>
    <cellStyle name="Normal 7 2 4 4" xfId="288" xr:uid="{00000000-0005-0000-0000-0000F1620000}"/>
    <cellStyle name="Normal 7 2 4 4 10" xfId="34987" xr:uid="{00000000-0005-0000-0000-0000F2620000}"/>
    <cellStyle name="Normal 7 2 4 4 2" xfId="1023" xr:uid="{00000000-0005-0000-0000-0000F3620000}"/>
    <cellStyle name="Normal 7 2 4 4 2 2" xfId="2836" xr:uid="{00000000-0005-0000-0000-0000F4620000}"/>
    <cellStyle name="Normal 7 2 4 4 2 2 2" xfId="8618" xr:uid="{00000000-0005-0000-0000-0000F5620000}"/>
    <cellStyle name="Normal 7 2 4 4 2 2 2 2" xfId="17291" xr:uid="{00000000-0005-0000-0000-0000F6620000}"/>
    <cellStyle name="Normal 7 2 4 4 2 2 2 2 2" xfId="34644" xr:uid="{00000000-0005-0000-0000-0000F7620000}"/>
    <cellStyle name="Normal 7 2 4 4 2 2 2 2 3" xfId="51990" xr:uid="{00000000-0005-0000-0000-0000F8620000}"/>
    <cellStyle name="Normal 7 2 4 4 2 2 2 3" xfId="25971" xr:uid="{00000000-0005-0000-0000-0000F9620000}"/>
    <cellStyle name="Normal 7 2 4 4 2 2 2 4" xfId="43317" xr:uid="{00000000-0005-0000-0000-0000FA620000}"/>
    <cellStyle name="Normal 7 2 4 4 2 2 3" xfId="4649" xr:uid="{00000000-0005-0000-0000-0000FB620000}"/>
    <cellStyle name="Normal 7 2 4 4 2 2 3 2" xfId="13322" xr:uid="{00000000-0005-0000-0000-0000FC620000}"/>
    <cellStyle name="Normal 7 2 4 4 2 2 3 2 2" xfId="30675" xr:uid="{00000000-0005-0000-0000-0000FD620000}"/>
    <cellStyle name="Normal 7 2 4 4 2 2 3 2 3" xfId="48021" xr:uid="{00000000-0005-0000-0000-0000FE620000}"/>
    <cellStyle name="Normal 7 2 4 4 2 2 3 3" xfId="22002" xr:uid="{00000000-0005-0000-0000-0000FF620000}"/>
    <cellStyle name="Normal 7 2 4 4 2 2 3 4" xfId="39348" xr:uid="{00000000-0005-0000-0000-000000630000}"/>
    <cellStyle name="Normal 7 2 4 4 2 2 4" xfId="11509" xr:uid="{00000000-0005-0000-0000-000001630000}"/>
    <cellStyle name="Normal 7 2 4 4 2 2 4 2" xfId="28862" xr:uid="{00000000-0005-0000-0000-000002630000}"/>
    <cellStyle name="Normal 7 2 4 4 2 2 4 3" xfId="46208" xr:uid="{00000000-0005-0000-0000-000003630000}"/>
    <cellStyle name="Normal 7 2 4 4 2 2 5" xfId="20189" xr:uid="{00000000-0005-0000-0000-000004630000}"/>
    <cellStyle name="Normal 7 2 4 4 2 2 6" xfId="37535" xr:uid="{00000000-0005-0000-0000-000005630000}"/>
    <cellStyle name="Normal 7 2 4 4 2 3" xfId="1758" xr:uid="{00000000-0005-0000-0000-000006630000}"/>
    <cellStyle name="Normal 7 2 4 4 2 3 2" xfId="7540" xr:uid="{00000000-0005-0000-0000-000007630000}"/>
    <cellStyle name="Normal 7 2 4 4 2 3 2 2" xfId="16213" xr:uid="{00000000-0005-0000-0000-000008630000}"/>
    <cellStyle name="Normal 7 2 4 4 2 3 2 2 2" xfId="33566" xr:uid="{00000000-0005-0000-0000-000009630000}"/>
    <cellStyle name="Normal 7 2 4 4 2 3 2 2 3" xfId="50912" xr:uid="{00000000-0005-0000-0000-00000A630000}"/>
    <cellStyle name="Normal 7 2 4 4 2 3 2 3" xfId="24893" xr:uid="{00000000-0005-0000-0000-00000B630000}"/>
    <cellStyle name="Normal 7 2 4 4 2 3 2 4" xfId="42239" xr:uid="{00000000-0005-0000-0000-00000C630000}"/>
    <cellStyle name="Normal 7 2 4 4 2 3 3" xfId="5384" xr:uid="{00000000-0005-0000-0000-00000D630000}"/>
    <cellStyle name="Normal 7 2 4 4 2 3 3 2" xfId="14057" xr:uid="{00000000-0005-0000-0000-00000E630000}"/>
    <cellStyle name="Normal 7 2 4 4 2 3 3 2 2" xfId="31410" xr:uid="{00000000-0005-0000-0000-00000F630000}"/>
    <cellStyle name="Normal 7 2 4 4 2 3 3 2 3" xfId="48756" xr:uid="{00000000-0005-0000-0000-000010630000}"/>
    <cellStyle name="Normal 7 2 4 4 2 3 3 3" xfId="22737" xr:uid="{00000000-0005-0000-0000-000011630000}"/>
    <cellStyle name="Normal 7 2 4 4 2 3 3 4" xfId="40083" xr:uid="{00000000-0005-0000-0000-000012630000}"/>
    <cellStyle name="Normal 7 2 4 4 2 3 4" xfId="10431" xr:uid="{00000000-0005-0000-0000-000013630000}"/>
    <cellStyle name="Normal 7 2 4 4 2 3 4 2" xfId="27784" xr:uid="{00000000-0005-0000-0000-000014630000}"/>
    <cellStyle name="Normal 7 2 4 4 2 3 4 3" xfId="45130" xr:uid="{00000000-0005-0000-0000-000015630000}"/>
    <cellStyle name="Normal 7 2 4 4 2 3 5" xfId="19111" xr:uid="{00000000-0005-0000-0000-000016630000}"/>
    <cellStyle name="Normal 7 2 4 4 2 3 6" xfId="36457" xr:uid="{00000000-0005-0000-0000-000017630000}"/>
    <cellStyle name="Normal 7 2 4 4 2 4" xfId="6805" xr:uid="{00000000-0005-0000-0000-000018630000}"/>
    <cellStyle name="Normal 7 2 4 4 2 4 2" xfId="15478" xr:uid="{00000000-0005-0000-0000-000019630000}"/>
    <cellStyle name="Normal 7 2 4 4 2 4 2 2" xfId="32831" xr:uid="{00000000-0005-0000-0000-00001A630000}"/>
    <cellStyle name="Normal 7 2 4 4 2 4 2 3" xfId="50177" xr:uid="{00000000-0005-0000-0000-00001B630000}"/>
    <cellStyle name="Normal 7 2 4 4 2 4 3" xfId="24158" xr:uid="{00000000-0005-0000-0000-00001C630000}"/>
    <cellStyle name="Normal 7 2 4 4 2 4 4" xfId="41504" xr:uid="{00000000-0005-0000-0000-00001D630000}"/>
    <cellStyle name="Normal 7 2 4 4 2 5" xfId="3571" xr:uid="{00000000-0005-0000-0000-00001E630000}"/>
    <cellStyle name="Normal 7 2 4 4 2 5 2" xfId="12244" xr:uid="{00000000-0005-0000-0000-00001F630000}"/>
    <cellStyle name="Normal 7 2 4 4 2 5 2 2" xfId="29597" xr:uid="{00000000-0005-0000-0000-000020630000}"/>
    <cellStyle name="Normal 7 2 4 4 2 5 2 3" xfId="46943" xr:uid="{00000000-0005-0000-0000-000021630000}"/>
    <cellStyle name="Normal 7 2 4 4 2 5 3" xfId="20924" xr:uid="{00000000-0005-0000-0000-000022630000}"/>
    <cellStyle name="Normal 7 2 4 4 2 5 4" xfId="38270" xr:uid="{00000000-0005-0000-0000-000023630000}"/>
    <cellStyle name="Normal 7 2 4 4 2 6" xfId="9696" xr:uid="{00000000-0005-0000-0000-000024630000}"/>
    <cellStyle name="Normal 7 2 4 4 2 6 2" xfId="27049" xr:uid="{00000000-0005-0000-0000-000025630000}"/>
    <cellStyle name="Normal 7 2 4 4 2 6 3" xfId="44395" xr:uid="{00000000-0005-0000-0000-000026630000}"/>
    <cellStyle name="Normal 7 2 4 4 2 7" xfId="18376" xr:uid="{00000000-0005-0000-0000-000027630000}"/>
    <cellStyle name="Normal 7 2 4 4 2 8" xfId="35722" xr:uid="{00000000-0005-0000-0000-000028630000}"/>
    <cellStyle name="Normal 7 2 4 4 3" xfId="533" xr:uid="{00000000-0005-0000-0000-000029630000}"/>
    <cellStyle name="Normal 7 2 4 4 3 2" xfId="2346" xr:uid="{00000000-0005-0000-0000-00002A630000}"/>
    <cellStyle name="Normal 7 2 4 4 3 2 2" xfId="8128" xr:uid="{00000000-0005-0000-0000-00002B630000}"/>
    <cellStyle name="Normal 7 2 4 4 3 2 2 2" xfId="16801" xr:uid="{00000000-0005-0000-0000-00002C630000}"/>
    <cellStyle name="Normal 7 2 4 4 3 2 2 2 2" xfId="34154" xr:uid="{00000000-0005-0000-0000-00002D630000}"/>
    <cellStyle name="Normal 7 2 4 4 3 2 2 2 3" xfId="51500" xr:uid="{00000000-0005-0000-0000-00002E630000}"/>
    <cellStyle name="Normal 7 2 4 4 3 2 2 3" xfId="25481" xr:uid="{00000000-0005-0000-0000-00002F630000}"/>
    <cellStyle name="Normal 7 2 4 4 3 2 2 4" xfId="42827" xr:uid="{00000000-0005-0000-0000-000030630000}"/>
    <cellStyle name="Normal 7 2 4 4 3 2 3" xfId="5629" xr:uid="{00000000-0005-0000-0000-000031630000}"/>
    <cellStyle name="Normal 7 2 4 4 3 2 3 2" xfId="14302" xr:uid="{00000000-0005-0000-0000-000032630000}"/>
    <cellStyle name="Normal 7 2 4 4 3 2 3 2 2" xfId="31655" xr:uid="{00000000-0005-0000-0000-000033630000}"/>
    <cellStyle name="Normal 7 2 4 4 3 2 3 2 3" xfId="49001" xr:uid="{00000000-0005-0000-0000-000034630000}"/>
    <cellStyle name="Normal 7 2 4 4 3 2 3 3" xfId="22982" xr:uid="{00000000-0005-0000-0000-000035630000}"/>
    <cellStyle name="Normal 7 2 4 4 3 2 3 4" xfId="40328" xr:uid="{00000000-0005-0000-0000-000036630000}"/>
    <cellStyle name="Normal 7 2 4 4 3 2 4" xfId="11019" xr:uid="{00000000-0005-0000-0000-000037630000}"/>
    <cellStyle name="Normal 7 2 4 4 3 2 4 2" xfId="28372" xr:uid="{00000000-0005-0000-0000-000038630000}"/>
    <cellStyle name="Normal 7 2 4 4 3 2 4 3" xfId="45718" xr:uid="{00000000-0005-0000-0000-000039630000}"/>
    <cellStyle name="Normal 7 2 4 4 3 2 5" xfId="19699" xr:uid="{00000000-0005-0000-0000-00003A630000}"/>
    <cellStyle name="Normal 7 2 4 4 3 2 6" xfId="37045" xr:uid="{00000000-0005-0000-0000-00003B630000}"/>
    <cellStyle name="Normal 7 2 4 4 3 3" xfId="6315" xr:uid="{00000000-0005-0000-0000-00003C630000}"/>
    <cellStyle name="Normal 7 2 4 4 3 3 2" xfId="14988" xr:uid="{00000000-0005-0000-0000-00003D630000}"/>
    <cellStyle name="Normal 7 2 4 4 3 3 2 2" xfId="32341" xr:uid="{00000000-0005-0000-0000-00003E630000}"/>
    <cellStyle name="Normal 7 2 4 4 3 3 2 3" xfId="49687" xr:uid="{00000000-0005-0000-0000-00003F630000}"/>
    <cellStyle name="Normal 7 2 4 4 3 3 3" xfId="23668" xr:uid="{00000000-0005-0000-0000-000040630000}"/>
    <cellStyle name="Normal 7 2 4 4 3 3 4" xfId="41014" xr:uid="{00000000-0005-0000-0000-000041630000}"/>
    <cellStyle name="Normal 7 2 4 4 3 4" xfId="4159" xr:uid="{00000000-0005-0000-0000-000042630000}"/>
    <cellStyle name="Normal 7 2 4 4 3 4 2" xfId="12832" xr:uid="{00000000-0005-0000-0000-000043630000}"/>
    <cellStyle name="Normal 7 2 4 4 3 4 2 2" xfId="30185" xr:uid="{00000000-0005-0000-0000-000044630000}"/>
    <cellStyle name="Normal 7 2 4 4 3 4 2 3" xfId="47531" xr:uid="{00000000-0005-0000-0000-000045630000}"/>
    <cellStyle name="Normal 7 2 4 4 3 4 3" xfId="21512" xr:uid="{00000000-0005-0000-0000-000046630000}"/>
    <cellStyle name="Normal 7 2 4 4 3 4 4" xfId="38858" xr:uid="{00000000-0005-0000-0000-000047630000}"/>
    <cellStyle name="Normal 7 2 4 4 3 5" xfId="9206" xr:uid="{00000000-0005-0000-0000-000048630000}"/>
    <cellStyle name="Normal 7 2 4 4 3 5 2" xfId="26559" xr:uid="{00000000-0005-0000-0000-000049630000}"/>
    <cellStyle name="Normal 7 2 4 4 3 5 3" xfId="43905" xr:uid="{00000000-0005-0000-0000-00004A630000}"/>
    <cellStyle name="Normal 7 2 4 4 3 6" xfId="17886" xr:uid="{00000000-0005-0000-0000-00004B630000}"/>
    <cellStyle name="Normal 7 2 4 4 3 7" xfId="35232" xr:uid="{00000000-0005-0000-0000-00004C630000}"/>
    <cellStyle name="Normal 7 2 4 4 4" xfId="2101" xr:uid="{00000000-0005-0000-0000-00004D630000}"/>
    <cellStyle name="Normal 7 2 4 4 4 2" xfId="7883" xr:uid="{00000000-0005-0000-0000-00004E630000}"/>
    <cellStyle name="Normal 7 2 4 4 4 2 2" xfId="16556" xr:uid="{00000000-0005-0000-0000-00004F630000}"/>
    <cellStyle name="Normal 7 2 4 4 4 2 2 2" xfId="33909" xr:uid="{00000000-0005-0000-0000-000050630000}"/>
    <cellStyle name="Normal 7 2 4 4 4 2 2 3" xfId="51255" xr:uid="{00000000-0005-0000-0000-000051630000}"/>
    <cellStyle name="Normal 7 2 4 4 4 2 3" xfId="25236" xr:uid="{00000000-0005-0000-0000-000052630000}"/>
    <cellStyle name="Normal 7 2 4 4 4 2 4" xfId="42582" xr:uid="{00000000-0005-0000-0000-000053630000}"/>
    <cellStyle name="Normal 7 2 4 4 4 3" xfId="3914" xr:uid="{00000000-0005-0000-0000-000054630000}"/>
    <cellStyle name="Normal 7 2 4 4 4 3 2" xfId="12587" xr:uid="{00000000-0005-0000-0000-000055630000}"/>
    <cellStyle name="Normal 7 2 4 4 4 3 2 2" xfId="29940" xr:uid="{00000000-0005-0000-0000-000056630000}"/>
    <cellStyle name="Normal 7 2 4 4 4 3 2 3" xfId="47286" xr:uid="{00000000-0005-0000-0000-000057630000}"/>
    <cellStyle name="Normal 7 2 4 4 4 3 3" xfId="21267" xr:uid="{00000000-0005-0000-0000-000058630000}"/>
    <cellStyle name="Normal 7 2 4 4 4 3 4" xfId="38613" xr:uid="{00000000-0005-0000-0000-000059630000}"/>
    <cellStyle name="Normal 7 2 4 4 4 4" xfId="10774" xr:uid="{00000000-0005-0000-0000-00005A630000}"/>
    <cellStyle name="Normal 7 2 4 4 4 4 2" xfId="28127" xr:uid="{00000000-0005-0000-0000-00005B630000}"/>
    <cellStyle name="Normal 7 2 4 4 4 4 3" xfId="45473" xr:uid="{00000000-0005-0000-0000-00005C630000}"/>
    <cellStyle name="Normal 7 2 4 4 4 5" xfId="19454" xr:uid="{00000000-0005-0000-0000-00005D630000}"/>
    <cellStyle name="Normal 7 2 4 4 4 6" xfId="36800" xr:uid="{00000000-0005-0000-0000-00005E630000}"/>
    <cellStyle name="Normal 7 2 4 4 5" xfId="1268" xr:uid="{00000000-0005-0000-0000-00005F630000}"/>
    <cellStyle name="Normal 7 2 4 4 5 2" xfId="7050" xr:uid="{00000000-0005-0000-0000-000060630000}"/>
    <cellStyle name="Normal 7 2 4 4 5 2 2" xfId="15723" xr:uid="{00000000-0005-0000-0000-000061630000}"/>
    <cellStyle name="Normal 7 2 4 4 5 2 2 2" xfId="33076" xr:uid="{00000000-0005-0000-0000-000062630000}"/>
    <cellStyle name="Normal 7 2 4 4 5 2 2 3" xfId="50422" xr:uid="{00000000-0005-0000-0000-000063630000}"/>
    <cellStyle name="Normal 7 2 4 4 5 2 3" xfId="24403" xr:uid="{00000000-0005-0000-0000-000064630000}"/>
    <cellStyle name="Normal 7 2 4 4 5 2 4" xfId="41749" xr:uid="{00000000-0005-0000-0000-000065630000}"/>
    <cellStyle name="Normal 7 2 4 4 5 3" xfId="4894" xr:uid="{00000000-0005-0000-0000-000066630000}"/>
    <cellStyle name="Normal 7 2 4 4 5 3 2" xfId="13567" xr:uid="{00000000-0005-0000-0000-000067630000}"/>
    <cellStyle name="Normal 7 2 4 4 5 3 2 2" xfId="30920" xr:uid="{00000000-0005-0000-0000-000068630000}"/>
    <cellStyle name="Normal 7 2 4 4 5 3 2 3" xfId="48266" xr:uid="{00000000-0005-0000-0000-000069630000}"/>
    <cellStyle name="Normal 7 2 4 4 5 3 3" xfId="22247" xr:uid="{00000000-0005-0000-0000-00006A630000}"/>
    <cellStyle name="Normal 7 2 4 4 5 3 4" xfId="39593" xr:uid="{00000000-0005-0000-0000-00006B630000}"/>
    <cellStyle name="Normal 7 2 4 4 5 4" xfId="9941" xr:uid="{00000000-0005-0000-0000-00006C630000}"/>
    <cellStyle name="Normal 7 2 4 4 5 4 2" xfId="27294" xr:uid="{00000000-0005-0000-0000-00006D630000}"/>
    <cellStyle name="Normal 7 2 4 4 5 4 3" xfId="44640" xr:uid="{00000000-0005-0000-0000-00006E630000}"/>
    <cellStyle name="Normal 7 2 4 4 5 5" xfId="18621" xr:uid="{00000000-0005-0000-0000-00006F630000}"/>
    <cellStyle name="Normal 7 2 4 4 5 6" xfId="35967" xr:uid="{00000000-0005-0000-0000-000070630000}"/>
    <cellStyle name="Normal 7 2 4 4 6" xfId="6070" xr:uid="{00000000-0005-0000-0000-000071630000}"/>
    <cellStyle name="Normal 7 2 4 4 6 2" xfId="14743" xr:uid="{00000000-0005-0000-0000-000072630000}"/>
    <cellStyle name="Normal 7 2 4 4 6 2 2" xfId="32096" xr:uid="{00000000-0005-0000-0000-000073630000}"/>
    <cellStyle name="Normal 7 2 4 4 6 2 3" xfId="49442" xr:uid="{00000000-0005-0000-0000-000074630000}"/>
    <cellStyle name="Normal 7 2 4 4 6 3" xfId="23423" xr:uid="{00000000-0005-0000-0000-000075630000}"/>
    <cellStyle name="Normal 7 2 4 4 6 4" xfId="40769" xr:uid="{00000000-0005-0000-0000-000076630000}"/>
    <cellStyle name="Normal 7 2 4 4 7" xfId="3081" xr:uid="{00000000-0005-0000-0000-000077630000}"/>
    <cellStyle name="Normal 7 2 4 4 7 2" xfId="11754" xr:uid="{00000000-0005-0000-0000-000078630000}"/>
    <cellStyle name="Normal 7 2 4 4 7 2 2" xfId="29107" xr:uid="{00000000-0005-0000-0000-000079630000}"/>
    <cellStyle name="Normal 7 2 4 4 7 2 3" xfId="46453" xr:uid="{00000000-0005-0000-0000-00007A630000}"/>
    <cellStyle name="Normal 7 2 4 4 7 3" xfId="20434" xr:uid="{00000000-0005-0000-0000-00007B630000}"/>
    <cellStyle name="Normal 7 2 4 4 7 4" xfId="37780" xr:uid="{00000000-0005-0000-0000-00007C630000}"/>
    <cellStyle name="Normal 7 2 4 4 8" xfId="8961" xr:uid="{00000000-0005-0000-0000-00007D630000}"/>
    <cellStyle name="Normal 7 2 4 4 8 2" xfId="26314" xr:uid="{00000000-0005-0000-0000-00007E630000}"/>
    <cellStyle name="Normal 7 2 4 4 8 3" xfId="43660" xr:uid="{00000000-0005-0000-0000-00007F630000}"/>
    <cellStyle name="Normal 7 2 4 4 9" xfId="17641" xr:uid="{00000000-0005-0000-0000-000080630000}"/>
    <cellStyle name="Normal 7 2 4 5" xfId="141" xr:uid="{00000000-0005-0000-0000-000081630000}"/>
    <cellStyle name="Normal 7 2 4 5 10" xfId="34840" xr:uid="{00000000-0005-0000-0000-000082630000}"/>
    <cellStyle name="Normal 7 2 4 5 2" xfId="876" xr:uid="{00000000-0005-0000-0000-000083630000}"/>
    <cellStyle name="Normal 7 2 4 5 2 2" xfId="2689" xr:uid="{00000000-0005-0000-0000-000084630000}"/>
    <cellStyle name="Normal 7 2 4 5 2 2 2" xfId="8471" xr:uid="{00000000-0005-0000-0000-000085630000}"/>
    <cellStyle name="Normal 7 2 4 5 2 2 2 2" xfId="17144" xr:uid="{00000000-0005-0000-0000-000086630000}"/>
    <cellStyle name="Normal 7 2 4 5 2 2 2 2 2" xfId="34497" xr:uid="{00000000-0005-0000-0000-000087630000}"/>
    <cellStyle name="Normal 7 2 4 5 2 2 2 2 3" xfId="51843" xr:uid="{00000000-0005-0000-0000-000088630000}"/>
    <cellStyle name="Normal 7 2 4 5 2 2 2 3" xfId="25824" xr:uid="{00000000-0005-0000-0000-000089630000}"/>
    <cellStyle name="Normal 7 2 4 5 2 2 2 4" xfId="43170" xr:uid="{00000000-0005-0000-0000-00008A630000}"/>
    <cellStyle name="Normal 7 2 4 5 2 2 3" xfId="4502" xr:uid="{00000000-0005-0000-0000-00008B630000}"/>
    <cellStyle name="Normal 7 2 4 5 2 2 3 2" xfId="13175" xr:uid="{00000000-0005-0000-0000-00008C630000}"/>
    <cellStyle name="Normal 7 2 4 5 2 2 3 2 2" xfId="30528" xr:uid="{00000000-0005-0000-0000-00008D630000}"/>
    <cellStyle name="Normal 7 2 4 5 2 2 3 2 3" xfId="47874" xr:uid="{00000000-0005-0000-0000-00008E630000}"/>
    <cellStyle name="Normal 7 2 4 5 2 2 3 3" xfId="21855" xr:uid="{00000000-0005-0000-0000-00008F630000}"/>
    <cellStyle name="Normal 7 2 4 5 2 2 3 4" xfId="39201" xr:uid="{00000000-0005-0000-0000-000090630000}"/>
    <cellStyle name="Normal 7 2 4 5 2 2 4" xfId="11362" xr:uid="{00000000-0005-0000-0000-000091630000}"/>
    <cellStyle name="Normal 7 2 4 5 2 2 4 2" xfId="28715" xr:uid="{00000000-0005-0000-0000-000092630000}"/>
    <cellStyle name="Normal 7 2 4 5 2 2 4 3" xfId="46061" xr:uid="{00000000-0005-0000-0000-000093630000}"/>
    <cellStyle name="Normal 7 2 4 5 2 2 5" xfId="20042" xr:uid="{00000000-0005-0000-0000-000094630000}"/>
    <cellStyle name="Normal 7 2 4 5 2 2 6" xfId="37388" xr:uid="{00000000-0005-0000-0000-000095630000}"/>
    <cellStyle name="Normal 7 2 4 5 2 3" xfId="1611" xr:uid="{00000000-0005-0000-0000-000096630000}"/>
    <cellStyle name="Normal 7 2 4 5 2 3 2" xfId="7393" xr:uid="{00000000-0005-0000-0000-000097630000}"/>
    <cellStyle name="Normal 7 2 4 5 2 3 2 2" xfId="16066" xr:uid="{00000000-0005-0000-0000-000098630000}"/>
    <cellStyle name="Normal 7 2 4 5 2 3 2 2 2" xfId="33419" xr:uid="{00000000-0005-0000-0000-000099630000}"/>
    <cellStyle name="Normal 7 2 4 5 2 3 2 2 3" xfId="50765" xr:uid="{00000000-0005-0000-0000-00009A630000}"/>
    <cellStyle name="Normal 7 2 4 5 2 3 2 3" xfId="24746" xr:uid="{00000000-0005-0000-0000-00009B630000}"/>
    <cellStyle name="Normal 7 2 4 5 2 3 2 4" xfId="42092" xr:uid="{00000000-0005-0000-0000-00009C630000}"/>
    <cellStyle name="Normal 7 2 4 5 2 3 3" xfId="5237" xr:uid="{00000000-0005-0000-0000-00009D630000}"/>
    <cellStyle name="Normal 7 2 4 5 2 3 3 2" xfId="13910" xr:uid="{00000000-0005-0000-0000-00009E630000}"/>
    <cellStyle name="Normal 7 2 4 5 2 3 3 2 2" xfId="31263" xr:uid="{00000000-0005-0000-0000-00009F630000}"/>
    <cellStyle name="Normal 7 2 4 5 2 3 3 2 3" xfId="48609" xr:uid="{00000000-0005-0000-0000-0000A0630000}"/>
    <cellStyle name="Normal 7 2 4 5 2 3 3 3" xfId="22590" xr:uid="{00000000-0005-0000-0000-0000A1630000}"/>
    <cellStyle name="Normal 7 2 4 5 2 3 3 4" xfId="39936" xr:uid="{00000000-0005-0000-0000-0000A2630000}"/>
    <cellStyle name="Normal 7 2 4 5 2 3 4" xfId="10284" xr:uid="{00000000-0005-0000-0000-0000A3630000}"/>
    <cellStyle name="Normal 7 2 4 5 2 3 4 2" xfId="27637" xr:uid="{00000000-0005-0000-0000-0000A4630000}"/>
    <cellStyle name="Normal 7 2 4 5 2 3 4 3" xfId="44983" xr:uid="{00000000-0005-0000-0000-0000A5630000}"/>
    <cellStyle name="Normal 7 2 4 5 2 3 5" xfId="18964" xr:uid="{00000000-0005-0000-0000-0000A6630000}"/>
    <cellStyle name="Normal 7 2 4 5 2 3 6" xfId="36310" xr:uid="{00000000-0005-0000-0000-0000A7630000}"/>
    <cellStyle name="Normal 7 2 4 5 2 4" xfId="6658" xr:uid="{00000000-0005-0000-0000-0000A8630000}"/>
    <cellStyle name="Normal 7 2 4 5 2 4 2" xfId="15331" xr:uid="{00000000-0005-0000-0000-0000A9630000}"/>
    <cellStyle name="Normal 7 2 4 5 2 4 2 2" xfId="32684" xr:uid="{00000000-0005-0000-0000-0000AA630000}"/>
    <cellStyle name="Normal 7 2 4 5 2 4 2 3" xfId="50030" xr:uid="{00000000-0005-0000-0000-0000AB630000}"/>
    <cellStyle name="Normal 7 2 4 5 2 4 3" xfId="24011" xr:uid="{00000000-0005-0000-0000-0000AC630000}"/>
    <cellStyle name="Normal 7 2 4 5 2 4 4" xfId="41357" xr:uid="{00000000-0005-0000-0000-0000AD630000}"/>
    <cellStyle name="Normal 7 2 4 5 2 5" xfId="3424" xr:uid="{00000000-0005-0000-0000-0000AE630000}"/>
    <cellStyle name="Normal 7 2 4 5 2 5 2" xfId="12097" xr:uid="{00000000-0005-0000-0000-0000AF630000}"/>
    <cellStyle name="Normal 7 2 4 5 2 5 2 2" xfId="29450" xr:uid="{00000000-0005-0000-0000-0000B0630000}"/>
    <cellStyle name="Normal 7 2 4 5 2 5 2 3" xfId="46796" xr:uid="{00000000-0005-0000-0000-0000B1630000}"/>
    <cellStyle name="Normal 7 2 4 5 2 5 3" xfId="20777" xr:uid="{00000000-0005-0000-0000-0000B2630000}"/>
    <cellStyle name="Normal 7 2 4 5 2 5 4" xfId="38123" xr:uid="{00000000-0005-0000-0000-0000B3630000}"/>
    <cellStyle name="Normal 7 2 4 5 2 6" xfId="9549" xr:uid="{00000000-0005-0000-0000-0000B4630000}"/>
    <cellStyle name="Normal 7 2 4 5 2 6 2" xfId="26902" xr:uid="{00000000-0005-0000-0000-0000B5630000}"/>
    <cellStyle name="Normal 7 2 4 5 2 6 3" xfId="44248" xr:uid="{00000000-0005-0000-0000-0000B6630000}"/>
    <cellStyle name="Normal 7 2 4 5 2 7" xfId="18229" xr:uid="{00000000-0005-0000-0000-0000B7630000}"/>
    <cellStyle name="Normal 7 2 4 5 2 8" xfId="35575" xr:uid="{00000000-0005-0000-0000-0000B8630000}"/>
    <cellStyle name="Normal 7 2 4 5 3" xfId="631" xr:uid="{00000000-0005-0000-0000-0000B9630000}"/>
    <cellStyle name="Normal 7 2 4 5 3 2" xfId="2444" xr:uid="{00000000-0005-0000-0000-0000BA630000}"/>
    <cellStyle name="Normal 7 2 4 5 3 2 2" xfId="8226" xr:uid="{00000000-0005-0000-0000-0000BB630000}"/>
    <cellStyle name="Normal 7 2 4 5 3 2 2 2" xfId="16899" xr:uid="{00000000-0005-0000-0000-0000BC630000}"/>
    <cellStyle name="Normal 7 2 4 5 3 2 2 2 2" xfId="34252" xr:uid="{00000000-0005-0000-0000-0000BD630000}"/>
    <cellStyle name="Normal 7 2 4 5 3 2 2 2 3" xfId="51598" xr:uid="{00000000-0005-0000-0000-0000BE630000}"/>
    <cellStyle name="Normal 7 2 4 5 3 2 2 3" xfId="25579" xr:uid="{00000000-0005-0000-0000-0000BF630000}"/>
    <cellStyle name="Normal 7 2 4 5 3 2 2 4" xfId="42925" xr:uid="{00000000-0005-0000-0000-0000C0630000}"/>
    <cellStyle name="Normal 7 2 4 5 3 2 3" xfId="5727" xr:uid="{00000000-0005-0000-0000-0000C1630000}"/>
    <cellStyle name="Normal 7 2 4 5 3 2 3 2" xfId="14400" xr:uid="{00000000-0005-0000-0000-0000C2630000}"/>
    <cellStyle name="Normal 7 2 4 5 3 2 3 2 2" xfId="31753" xr:uid="{00000000-0005-0000-0000-0000C3630000}"/>
    <cellStyle name="Normal 7 2 4 5 3 2 3 2 3" xfId="49099" xr:uid="{00000000-0005-0000-0000-0000C4630000}"/>
    <cellStyle name="Normal 7 2 4 5 3 2 3 3" xfId="23080" xr:uid="{00000000-0005-0000-0000-0000C5630000}"/>
    <cellStyle name="Normal 7 2 4 5 3 2 3 4" xfId="40426" xr:uid="{00000000-0005-0000-0000-0000C6630000}"/>
    <cellStyle name="Normal 7 2 4 5 3 2 4" xfId="11117" xr:uid="{00000000-0005-0000-0000-0000C7630000}"/>
    <cellStyle name="Normal 7 2 4 5 3 2 4 2" xfId="28470" xr:uid="{00000000-0005-0000-0000-0000C8630000}"/>
    <cellStyle name="Normal 7 2 4 5 3 2 4 3" xfId="45816" xr:uid="{00000000-0005-0000-0000-0000C9630000}"/>
    <cellStyle name="Normal 7 2 4 5 3 2 5" xfId="19797" xr:uid="{00000000-0005-0000-0000-0000CA630000}"/>
    <cellStyle name="Normal 7 2 4 5 3 2 6" xfId="37143" xr:uid="{00000000-0005-0000-0000-0000CB630000}"/>
    <cellStyle name="Normal 7 2 4 5 3 3" xfId="6413" xr:uid="{00000000-0005-0000-0000-0000CC630000}"/>
    <cellStyle name="Normal 7 2 4 5 3 3 2" xfId="15086" xr:uid="{00000000-0005-0000-0000-0000CD630000}"/>
    <cellStyle name="Normal 7 2 4 5 3 3 2 2" xfId="32439" xr:uid="{00000000-0005-0000-0000-0000CE630000}"/>
    <cellStyle name="Normal 7 2 4 5 3 3 2 3" xfId="49785" xr:uid="{00000000-0005-0000-0000-0000CF630000}"/>
    <cellStyle name="Normal 7 2 4 5 3 3 3" xfId="23766" xr:uid="{00000000-0005-0000-0000-0000D0630000}"/>
    <cellStyle name="Normal 7 2 4 5 3 3 4" xfId="41112" xr:uid="{00000000-0005-0000-0000-0000D1630000}"/>
    <cellStyle name="Normal 7 2 4 5 3 4" xfId="4257" xr:uid="{00000000-0005-0000-0000-0000D2630000}"/>
    <cellStyle name="Normal 7 2 4 5 3 4 2" xfId="12930" xr:uid="{00000000-0005-0000-0000-0000D3630000}"/>
    <cellStyle name="Normal 7 2 4 5 3 4 2 2" xfId="30283" xr:uid="{00000000-0005-0000-0000-0000D4630000}"/>
    <cellStyle name="Normal 7 2 4 5 3 4 2 3" xfId="47629" xr:uid="{00000000-0005-0000-0000-0000D5630000}"/>
    <cellStyle name="Normal 7 2 4 5 3 4 3" xfId="21610" xr:uid="{00000000-0005-0000-0000-0000D6630000}"/>
    <cellStyle name="Normal 7 2 4 5 3 4 4" xfId="38956" xr:uid="{00000000-0005-0000-0000-0000D7630000}"/>
    <cellStyle name="Normal 7 2 4 5 3 5" xfId="9304" xr:uid="{00000000-0005-0000-0000-0000D8630000}"/>
    <cellStyle name="Normal 7 2 4 5 3 5 2" xfId="26657" xr:uid="{00000000-0005-0000-0000-0000D9630000}"/>
    <cellStyle name="Normal 7 2 4 5 3 5 3" xfId="44003" xr:uid="{00000000-0005-0000-0000-0000DA630000}"/>
    <cellStyle name="Normal 7 2 4 5 3 6" xfId="17984" xr:uid="{00000000-0005-0000-0000-0000DB630000}"/>
    <cellStyle name="Normal 7 2 4 5 3 7" xfId="35330" xr:uid="{00000000-0005-0000-0000-0000DC630000}"/>
    <cellStyle name="Normal 7 2 4 5 4" xfId="1954" xr:uid="{00000000-0005-0000-0000-0000DD630000}"/>
    <cellStyle name="Normal 7 2 4 5 4 2" xfId="7736" xr:uid="{00000000-0005-0000-0000-0000DE630000}"/>
    <cellStyle name="Normal 7 2 4 5 4 2 2" xfId="16409" xr:uid="{00000000-0005-0000-0000-0000DF630000}"/>
    <cellStyle name="Normal 7 2 4 5 4 2 2 2" xfId="33762" xr:uid="{00000000-0005-0000-0000-0000E0630000}"/>
    <cellStyle name="Normal 7 2 4 5 4 2 2 3" xfId="51108" xr:uid="{00000000-0005-0000-0000-0000E1630000}"/>
    <cellStyle name="Normal 7 2 4 5 4 2 3" xfId="25089" xr:uid="{00000000-0005-0000-0000-0000E2630000}"/>
    <cellStyle name="Normal 7 2 4 5 4 2 4" xfId="42435" xr:uid="{00000000-0005-0000-0000-0000E3630000}"/>
    <cellStyle name="Normal 7 2 4 5 4 3" xfId="3767" xr:uid="{00000000-0005-0000-0000-0000E4630000}"/>
    <cellStyle name="Normal 7 2 4 5 4 3 2" xfId="12440" xr:uid="{00000000-0005-0000-0000-0000E5630000}"/>
    <cellStyle name="Normal 7 2 4 5 4 3 2 2" xfId="29793" xr:uid="{00000000-0005-0000-0000-0000E6630000}"/>
    <cellStyle name="Normal 7 2 4 5 4 3 2 3" xfId="47139" xr:uid="{00000000-0005-0000-0000-0000E7630000}"/>
    <cellStyle name="Normal 7 2 4 5 4 3 3" xfId="21120" xr:uid="{00000000-0005-0000-0000-0000E8630000}"/>
    <cellStyle name="Normal 7 2 4 5 4 3 4" xfId="38466" xr:uid="{00000000-0005-0000-0000-0000E9630000}"/>
    <cellStyle name="Normal 7 2 4 5 4 4" xfId="10627" xr:uid="{00000000-0005-0000-0000-0000EA630000}"/>
    <cellStyle name="Normal 7 2 4 5 4 4 2" xfId="27980" xr:uid="{00000000-0005-0000-0000-0000EB630000}"/>
    <cellStyle name="Normal 7 2 4 5 4 4 3" xfId="45326" xr:uid="{00000000-0005-0000-0000-0000EC630000}"/>
    <cellStyle name="Normal 7 2 4 5 4 5" xfId="19307" xr:uid="{00000000-0005-0000-0000-0000ED630000}"/>
    <cellStyle name="Normal 7 2 4 5 4 6" xfId="36653" xr:uid="{00000000-0005-0000-0000-0000EE630000}"/>
    <cellStyle name="Normal 7 2 4 5 5" xfId="1366" xr:uid="{00000000-0005-0000-0000-0000EF630000}"/>
    <cellStyle name="Normal 7 2 4 5 5 2" xfId="7148" xr:uid="{00000000-0005-0000-0000-0000F0630000}"/>
    <cellStyle name="Normal 7 2 4 5 5 2 2" xfId="15821" xr:uid="{00000000-0005-0000-0000-0000F1630000}"/>
    <cellStyle name="Normal 7 2 4 5 5 2 2 2" xfId="33174" xr:uid="{00000000-0005-0000-0000-0000F2630000}"/>
    <cellStyle name="Normal 7 2 4 5 5 2 2 3" xfId="50520" xr:uid="{00000000-0005-0000-0000-0000F3630000}"/>
    <cellStyle name="Normal 7 2 4 5 5 2 3" xfId="24501" xr:uid="{00000000-0005-0000-0000-0000F4630000}"/>
    <cellStyle name="Normal 7 2 4 5 5 2 4" xfId="41847" xr:uid="{00000000-0005-0000-0000-0000F5630000}"/>
    <cellStyle name="Normal 7 2 4 5 5 3" xfId="4992" xr:uid="{00000000-0005-0000-0000-0000F6630000}"/>
    <cellStyle name="Normal 7 2 4 5 5 3 2" xfId="13665" xr:uid="{00000000-0005-0000-0000-0000F7630000}"/>
    <cellStyle name="Normal 7 2 4 5 5 3 2 2" xfId="31018" xr:uid="{00000000-0005-0000-0000-0000F8630000}"/>
    <cellStyle name="Normal 7 2 4 5 5 3 2 3" xfId="48364" xr:uid="{00000000-0005-0000-0000-0000F9630000}"/>
    <cellStyle name="Normal 7 2 4 5 5 3 3" xfId="22345" xr:uid="{00000000-0005-0000-0000-0000FA630000}"/>
    <cellStyle name="Normal 7 2 4 5 5 3 4" xfId="39691" xr:uid="{00000000-0005-0000-0000-0000FB630000}"/>
    <cellStyle name="Normal 7 2 4 5 5 4" xfId="10039" xr:uid="{00000000-0005-0000-0000-0000FC630000}"/>
    <cellStyle name="Normal 7 2 4 5 5 4 2" xfId="27392" xr:uid="{00000000-0005-0000-0000-0000FD630000}"/>
    <cellStyle name="Normal 7 2 4 5 5 4 3" xfId="44738" xr:uid="{00000000-0005-0000-0000-0000FE630000}"/>
    <cellStyle name="Normal 7 2 4 5 5 5" xfId="18719" xr:uid="{00000000-0005-0000-0000-0000FF630000}"/>
    <cellStyle name="Normal 7 2 4 5 5 6" xfId="36065" xr:uid="{00000000-0005-0000-0000-000000640000}"/>
    <cellStyle name="Normal 7 2 4 5 6" xfId="5923" xr:uid="{00000000-0005-0000-0000-000001640000}"/>
    <cellStyle name="Normal 7 2 4 5 6 2" xfId="14596" xr:uid="{00000000-0005-0000-0000-000002640000}"/>
    <cellStyle name="Normal 7 2 4 5 6 2 2" xfId="31949" xr:uid="{00000000-0005-0000-0000-000003640000}"/>
    <cellStyle name="Normal 7 2 4 5 6 2 3" xfId="49295" xr:uid="{00000000-0005-0000-0000-000004640000}"/>
    <cellStyle name="Normal 7 2 4 5 6 3" xfId="23276" xr:uid="{00000000-0005-0000-0000-000005640000}"/>
    <cellStyle name="Normal 7 2 4 5 6 4" xfId="40622" xr:uid="{00000000-0005-0000-0000-000006640000}"/>
    <cellStyle name="Normal 7 2 4 5 7" xfId="3179" xr:uid="{00000000-0005-0000-0000-000007640000}"/>
    <cellStyle name="Normal 7 2 4 5 7 2" xfId="11852" xr:uid="{00000000-0005-0000-0000-000008640000}"/>
    <cellStyle name="Normal 7 2 4 5 7 2 2" xfId="29205" xr:uid="{00000000-0005-0000-0000-000009640000}"/>
    <cellStyle name="Normal 7 2 4 5 7 2 3" xfId="46551" xr:uid="{00000000-0005-0000-0000-00000A640000}"/>
    <cellStyle name="Normal 7 2 4 5 7 3" xfId="20532" xr:uid="{00000000-0005-0000-0000-00000B640000}"/>
    <cellStyle name="Normal 7 2 4 5 7 4" xfId="37878" xr:uid="{00000000-0005-0000-0000-00000C640000}"/>
    <cellStyle name="Normal 7 2 4 5 8" xfId="8814" xr:uid="{00000000-0005-0000-0000-00000D640000}"/>
    <cellStyle name="Normal 7 2 4 5 8 2" xfId="26167" xr:uid="{00000000-0005-0000-0000-00000E640000}"/>
    <cellStyle name="Normal 7 2 4 5 8 3" xfId="43513" xr:uid="{00000000-0005-0000-0000-00000F640000}"/>
    <cellStyle name="Normal 7 2 4 5 9" xfId="17494" xr:uid="{00000000-0005-0000-0000-000010640000}"/>
    <cellStyle name="Normal 7 2 4 6" xfId="778" xr:uid="{00000000-0005-0000-0000-000011640000}"/>
    <cellStyle name="Normal 7 2 4 6 2" xfId="2591" xr:uid="{00000000-0005-0000-0000-000012640000}"/>
    <cellStyle name="Normal 7 2 4 6 2 2" xfId="8373" xr:uid="{00000000-0005-0000-0000-000013640000}"/>
    <cellStyle name="Normal 7 2 4 6 2 2 2" xfId="17046" xr:uid="{00000000-0005-0000-0000-000014640000}"/>
    <cellStyle name="Normal 7 2 4 6 2 2 2 2" xfId="34399" xr:uid="{00000000-0005-0000-0000-000015640000}"/>
    <cellStyle name="Normal 7 2 4 6 2 2 2 3" xfId="51745" xr:uid="{00000000-0005-0000-0000-000016640000}"/>
    <cellStyle name="Normal 7 2 4 6 2 2 3" xfId="25726" xr:uid="{00000000-0005-0000-0000-000017640000}"/>
    <cellStyle name="Normal 7 2 4 6 2 2 4" xfId="43072" xr:uid="{00000000-0005-0000-0000-000018640000}"/>
    <cellStyle name="Normal 7 2 4 6 2 3" xfId="4404" xr:uid="{00000000-0005-0000-0000-000019640000}"/>
    <cellStyle name="Normal 7 2 4 6 2 3 2" xfId="13077" xr:uid="{00000000-0005-0000-0000-00001A640000}"/>
    <cellStyle name="Normal 7 2 4 6 2 3 2 2" xfId="30430" xr:uid="{00000000-0005-0000-0000-00001B640000}"/>
    <cellStyle name="Normal 7 2 4 6 2 3 2 3" xfId="47776" xr:uid="{00000000-0005-0000-0000-00001C640000}"/>
    <cellStyle name="Normal 7 2 4 6 2 3 3" xfId="21757" xr:uid="{00000000-0005-0000-0000-00001D640000}"/>
    <cellStyle name="Normal 7 2 4 6 2 3 4" xfId="39103" xr:uid="{00000000-0005-0000-0000-00001E640000}"/>
    <cellStyle name="Normal 7 2 4 6 2 4" xfId="11264" xr:uid="{00000000-0005-0000-0000-00001F640000}"/>
    <cellStyle name="Normal 7 2 4 6 2 4 2" xfId="28617" xr:uid="{00000000-0005-0000-0000-000020640000}"/>
    <cellStyle name="Normal 7 2 4 6 2 4 3" xfId="45963" xr:uid="{00000000-0005-0000-0000-000021640000}"/>
    <cellStyle name="Normal 7 2 4 6 2 5" xfId="19944" xr:uid="{00000000-0005-0000-0000-000022640000}"/>
    <cellStyle name="Normal 7 2 4 6 2 6" xfId="37290" xr:uid="{00000000-0005-0000-0000-000023640000}"/>
    <cellStyle name="Normal 7 2 4 6 3" xfId="1513" xr:uid="{00000000-0005-0000-0000-000024640000}"/>
    <cellStyle name="Normal 7 2 4 6 3 2" xfId="7295" xr:uid="{00000000-0005-0000-0000-000025640000}"/>
    <cellStyle name="Normal 7 2 4 6 3 2 2" xfId="15968" xr:uid="{00000000-0005-0000-0000-000026640000}"/>
    <cellStyle name="Normal 7 2 4 6 3 2 2 2" xfId="33321" xr:uid="{00000000-0005-0000-0000-000027640000}"/>
    <cellStyle name="Normal 7 2 4 6 3 2 2 3" xfId="50667" xr:uid="{00000000-0005-0000-0000-000028640000}"/>
    <cellStyle name="Normal 7 2 4 6 3 2 3" xfId="24648" xr:uid="{00000000-0005-0000-0000-000029640000}"/>
    <cellStyle name="Normal 7 2 4 6 3 2 4" xfId="41994" xr:uid="{00000000-0005-0000-0000-00002A640000}"/>
    <cellStyle name="Normal 7 2 4 6 3 3" xfId="5139" xr:uid="{00000000-0005-0000-0000-00002B640000}"/>
    <cellStyle name="Normal 7 2 4 6 3 3 2" xfId="13812" xr:uid="{00000000-0005-0000-0000-00002C640000}"/>
    <cellStyle name="Normal 7 2 4 6 3 3 2 2" xfId="31165" xr:uid="{00000000-0005-0000-0000-00002D640000}"/>
    <cellStyle name="Normal 7 2 4 6 3 3 2 3" xfId="48511" xr:uid="{00000000-0005-0000-0000-00002E640000}"/>
    <cellStyle name="Normal 7 2 4 6 3 3 3" xfId="22492" xr:uid="{00000000-0005-0000-0000-00002F640000}"/>
    <cellStyle name="Normal 7 2 4 6 3 3 4" xfId="39838" xr:uid="{00000000-0005-0000-0000-000030640000}"/>
    <cellStyle name="Normal 7 2 4 6 3 4" xfId="10186" xr:uid="{00000000-0005-0000-0000-000031640000}"/>
    <cellStyle name="Normal 7 2 4 6 3 4 2" xfId="27539" xr:uid="{00000000-0005-0000-0000-000032640000}"/>
    <cellStyle name="Normal 7 2 4 6 3 4 3" xfId="44885" xr:uid="{00000000-0005-0000-0000-000033640000}"/>
    <cellStyle name="Normal 7 2 4 6 3 5" xfId="18866" xr:uid="{00000000-0005-0000-0000-000034640000}"/>
    <cellStyle name="Normal 7 2 4 6 3 6" xfId="36212" xr:uid="{00000000-0005-0000-0000-000035640000}"/>
    <cellStyle name="Normal 7 2 4 6 4" xfId="6560" xr:uid="{00000000-0005-0000-0000-000036640000}"/>
    <cellStyle name="Normal 7 2 4 6 4 2" xfId="15233" xr:uid="{00000000-0005-0000-0000-000037640000}"/>
    <cellStyle name="Normal 7 2 4 6 4 2 2" xfId="32586" xr:uid="{00000000-0005-0000-0000-000038640000}"/>
    <cellStyle name="Normal 7 2 4 6 4 2 3" xfId="49932" xr:uid="{00000000-0005-0000-0000-000039640000}"/>
    <cellStyle name="Normal 7 2 4 6 4 3" xfId="23913" xr:uid="{00000000-0005-0000-0000-00003A640000}"/>
    <cellStyle name="Normal 7 2 4 6 4 4" xfId="41259" xr:uid="{00000000-0005-0000-0000-00003B640000}"/>
    <cellStyle name="Normal 7 2 4 6 5" xfId="3326" xr:uid="{00000000-0005-0000-0000-00003C640000}"/>
    <cellStyle name="Normal 7 2 4 6 5 2" xfId="11999" xr:uid="{00000000-0005-0000-0000-00003D640000}"/>
    <cellStyle name="Normal 7 2 4 6 5 2 2" xfId="29352" xr:uid="{00000000-0005-0000-0000-00003E640000}"/>
    <cellStyle name="Normal 7 2 4 6 5 2 3" xfId="46698" xr:uid="{00000000-0005-0000-0000-00003F640000}"/>
    <cellStyle name="Normal 7 2 4 6 5 3" xfId="20679" xr:uid="{00000000-0005-0000-0000-000040640000}"/>
    <cellStyle name="Normal 7 2 4 6 5 4" xfId="38025" xr:uid="{00000000-0005-0000-0000-000041640000}"/>
    <cellStyle name="Normal 7 2 4 6 6" xfId="9451" xr:uid="{00000000-0005-0000-0000-000042640000}"/>
    <cellStyle name="Normal 7 2 4 6 6 2" xfId="26804" xr:uid="{00000000-0005-0000-0000-000043640000}"/>
    <cellStyle name="Normal 7 2 4 6 6 3" xfId="44150" xr:uid="{00000000-0005-0000-0000-000044640000}"/>
    <cellStyle name="Normal 7 2 4 6 7" xfId="18131" xr:uid="{00000000-0005-0000-0000-000045640000}"/>
    <cellStyle name="Normal 7 2 4 6 8" xfId="35477" xr:uid="{00000000-0005-0000-0000-000046640000}"/>
    <cellStyle name="Normal 7 2 4 7" xfId="386" xr:uid="{00000000-0005-0000-0000-000047640000}"/>
    <cellStyle name="Normal 7 2 4 7 2" xfId="2199" xr:uid="{00000000-0005-0000-0000-000048640000}"/>
    <cellStyle name="Normal 7 2 4 7 2 2" xfId="7981" xr:uid="{00000000-0005-0000-0000-000049640000}"/>
    <cellStyle name="Normal 7 2 4 7 2 2 2" xfId="16654" xr:uid="{00000000-0005-0000-0000-00004A640000}"/>
    <cellStyle name="Normal 7 2 4 7 2 2 2 2" xfId="34007" xr:uid="{00000000-0005-0000-0000-00004B640000}"/>
    <cellStyle name="Normal 7 2 4 7 2 2 2 3" xfId="51353" xr:uid="{00000000-0005-0000-0000-00004C640000}"/>
    <cellStyle name="Normal 7 2 4 7 2 2 3" xfId="25334" xr:uid="{00000000-0005-0000-0000-00004D640000}"/>
    <cellStyle name="Normal 7 2 4 7 2 2 4" xfId="42680" xr:uid="{00000000-0005-0000-0000-00004E640000}"/>
    <cellStyle name="Normal 7 2 4 7 2 3" xfId="5482" xr:uid="{00000000-0005-0000-0000-00004F640000}"/>
    <cellStyle name="Normal 7 2 4 7 2 3 2" xfId="14155" xr:uid="{00000000-0005-0000-0000-000050640000}"/>
    <cellStyle name="Normal 7 2 4 7 2 3 2 2" xfId="31508" xr:uid="{00000000-0005-0000-0000-000051640000}"/>
    <cellStyle name="Normal 7 2 4 7 2 3 2 3" xfId="48854" xr:uid="{00000000-0005-0000-0000-000052640000}"/>
    <cellStyle name="Normal 7 2 4 7 2 3 3" xfId="22835" xr:uid="{00000000-0005-0000-0000-000053640000}"/>
    <cellStyle name="Normal 7 2 4 7 2 3 4" xfId="40181" xr:uid="{00000000-0005-0000-0000-000054640000}"/>
    <cellStyle name="Normal 7 2 4 7 2 4" xfId="10872" xr:uid="{00000000-0005-0000-0000-000055640000}"/>
    <cellStyle name="Normal 7 2 4 7 2 4 2" xfId="28225" xr:uid="{00000000-0005-0000-0000-000056640000}"/>
    <cellStyle name="Normal 7 2 4 7 2 4 3" xfId="45571" xr:uid="{00000000-0005-0000-0000-000057640000}"/>
    <cellStyle name="Normal 7 2 4 7 2 5" xfId="19552" xr:uid="{00000000-0005-0000-0000-000058640000}"/>
    <cellStyle name="Normal 7 2 4 7 2 6" xfId="36898" xr:uid="{00000000-0005-0000-0000-000059640000}"/>
    <cellStyle name="Normal 7 2 4 7 3" xfId="6168" xr:uid="{00000000-0005-0000-0000-00005A640000}"/>
    <cellStyle name="Normal 7 2 4 7 3 2" xfId="14841" xr:uid="{00000000-0005-0000-0000-00005B640000}"/>
    <cellStyle name="Normal 7 2 4 7 3 2 2" xfId="32194" xr:uid="{00000000-0005-0000-0000-00005C640000}"/>
    <cellStyle name="Normal 7 2 4 7 3 2 3" xfId="49540" xr:uid="{00000000-0005-0000-0000-00005D640000}"/>
    <cellStyle name="Normal 7 2 4 7 3 3" xfId="23521" xr:uid="{00000000-0005-0000-0000-00005E640000}"/>
    <cellStyle name="Normal 7 2 4 7 3 4" xfId="40867" xr:uid="{00000000-0005-0000-0000-00005F640000}"/>
    <cellStyle name="Normal 7 2 4 7 4" xfId="4012" xr:uid="{00000000-0005-0000-0000-000060640000}"/>
    <cellStyle name="Normal 7 2 4 7 4 2" xfId="12685" xr:uid="{00000000-0005-0000-0000-000061640000}"/>
    <cellStyle name="Normal 7 2 4 7 4 2 2" xfId="30038" xr:uid="{00000000-0005-0000-0000-000062640000}"/>
    <cellStyle name="Normal 7 2 4 7 4 2 3" xfId="47384" xr:uid="{00000000-0005-0000-0000-000063640000}"/>
    <cellStyle name="Normal 7 2 4 7 4 3" xfId="21365" xr:uid="{00000000-0005-0000-0000-000064640000}"/>
    <cellStyle name="Normal 7 2 4 7 4 4" xfId="38711" xr:uid="{00000000-0005-0000-0000-000065640000}"/>
    <cellStyle name="Normal 7 2 4 7 5" xfId="9059" xr:uid="{00000000-0005-0000-0000-000066640000}"/>
    <cellStyle name="Normal 7 2 4 7 5 2" xfId="26412" xr:uid="{00000000-0005-0000-0000-000067640000}"/>
    <cellStyle name="Normal 7 2 4 7 5 3" xfId="43758" xr:uid="{00000000-0005-0000-0000-000068640000}"/>
    <cellStyle name="Normal 7 2 4 7 6" xfId="17739" xr:uid="{00000000-0005-0000-0000-000069640000}"/>
    <cellStyle name="Normal 7 2 4 7 7" xfId="35085" xr:uid="{00000000-0005-0000-0000-00006A640000}"/>
    <cellStyle name="Normal 7 2 4 8" xfId="1856" xr:uid="{00000000-0005-0000-0000-00006B640000}"/>
    <cellStyle name="Normal 7 2 4 8 2" xfId="7638" xr:uid="{00000000-0005-0000-0000-00006C640000}"/>
    <cellStyle name="Normal 7 2 4 8 2 2" xfId="16311" xr:uid="{00000000-0005-0000-0000-00006D640000}"/>
    <cellStyle name="Normal 7 2 4 8 2 2 2" xfId="33664" xr:uid="{00000000-0005-0000-0000-00006E640000}"/>
    <cellStyle name="Normal 7 2 4 8 2 2 3" xfId="51010" xr:uid="{00000000-0005-0000-0000-00006F640000}"/>
    <cellStyle name="Normal 7 2 4 8 2 3" xfId="24991" xr:uid="{00000000-0005-0000-0000-000070640000}"/>
    <cellStyle name="Normal 7 2 4 8 2 4" xfId="42337" xr:uid="{00000000-0005-0000-0000-000071640000}"/>
    <cellStyle name="Normal 7 2 4 8 3" xfId="3669" xr:uid="{00000000-0005-0000-0000-000072640000}"/>
    <cellStyle name="Normal 7 2 4 8 3 2" xfId="12342" xr:uid="{00000000-0005-0000-0000-000073640000}"/>
    <cellStyle name="Normal 7 2 4 8 3 2 2" xfId="29695" xr:uid="{00000000-0005-0000-0000-000074640000}"/>
    <cellStyle name="Normal 7 2 4 8 3 2 3" xfId="47041" xr:uid="{00000000-0005-0000-0000-000075640000}"/>
    <cellStyle name="Normal 7 2 4 8 3 3" xfId="21022" xr:uid="{00000000-0005-0000-0000-000076640000}"/>
    <cellStyle name="Normal 7 2 4 8 3 4" xfId="38368" xr:uid="{00000000-0005-0000-0000-000077640000}"/>
    <cellStyle name="Normal 7 2 4 8 4" xfId="10529" xr:uid="{00000000-0005-0000-0000-000078640000}"/>
    <cellStyle name="Normal 7 2 4 8 4 2" xfId="27882" xr:uid="{00000000-0005-0000-0000-000079640000}"/>
    <cellStyle name="Normal 7 2 4 8 4 3" xfId="45228" xr:uid="{00000000-0005-0000-0000-00007A640000}"/>
    <cellStyle name="Normal 7 2 4 8 5" xfId="19209" xr:uid="{00000000-0005-0000-0000-00007B640000}"/>
    <cellStyle name="Normal 7 2 4 8 6" xfId="36555" xr:uid="{00000000-0005-0000-0000-00007C640000}"/>
    <cellStyle name="Normal 7 2 4 9" xfId="1121" xr:uid="{00000000-0005-0000-0000-00007D640000}"/>
    <cellStyle name="Normal 7 2 4 9 2" xfId="6903" xr:uid="{00000000-0005-0000-0000-00007E640000}"/>
    <cellStyle name="Normal 7 2 4 9 2 2" xfId="15576" xr:uid="{00000000-0005-0000-0000-00007F640000}"/>
    <cellStyle name="Normal 7 2 4 9 2 2 2" xfId="32929" xr:uid="{00000000-0005-0000-0000-000080640000}"/>
    <cellStyle name="Normal 7 2 4 9 2 2 3" xfId="50275" xr:uid="{00000000-0005-0000-0000-000081640000}"/>
    <cellStyle name="Normal 7 2 4 9 2 3" xfId="24256" xr:uid="{00000000-0005-0000-0000-000082640000}"/>
    <cellStyle name="Normal 7 2 4 9 2 4" xfId="41602" xr:uid="{00000000-0005-0000-0000-000083640000}"/>
    <cellStyle name="Normal 7 2 4 9 3" xfId="4747" xr:uid="{00000000-0005-0000-0000-000084640000}"/>
    <cellStyle name="Normal 7 2 4 9 3 2" xfId="13420" xr:uid="{00000000-0005-0000-0000-000085640000}"/>
    <cellStyle name="Normal 7 2 4 9 3 2 2" xfId="30773" xr:uid="{00000000-0005-0000-0000-000086640000}"/>
    <cellStyle name="Normal 7 2 4 9 3 2 3" xfId="48119" xr:uid="{00000000-0005-0000-0000-000087640000}"/>
    <cellStyle name="Normal 7 2 4 9 3 3" xfId="22100" xr:uid="{00000000-0005-0000-0000-000088640000}"/>
    <cellStyle name="Normal 7 2 4 9 3 4" xfId="39446" xr:uid="{00000000-0005-0000-0000-000089640000}"/>
    <cellStyle name="Normal 7 2 4 9 4" xfId="9794" xr:uid="{00000000-0005-0000-0000-00008A640000}"/>
    <cellStyle name="Normal 7 2 4 9 4 2" xfId="27147" xr:uid="{00000000-0005-0000-0000-00008B640000}"/>
    <cellStyle name="Normal 7 2 4 9 4 3" xfId="44493" xr:uid="{00000000-0005-0000-0000-00008C640000}"/>
    <cellStyle name="Normal 7 2 4 9 5" xfId="18474" xr:uid="{00000000-0005-0000-0000-00008D640000}"/>
    <cellStyle name="Normal 7 2 4 9 6" xfId="35820" xr:uid="{00000000-0005-0000-0000-00008E640000}"/>
    <cellStyle name="Normal 7 2 5" xfId="63" xr:uid="{00000000-0005-0000-0000-00008F640000}"/>
    <cellStyle name="Normal 7 2 5 10" xfId="8736" xr:uid="{00000000-0005-0000-0000-000090640000}"/>
    <cellStyle name="Normal 7 2 5 10 2" xfId="26089" xr:uid="{00000000-0005-0000-0000-000091640000}"/>
    <cellStyle name="Normal 7 2 5 10 3" xfId="43435" xr:uid="{00000000-0005-0000-0000-000092640000}"/>
    <cellStyle name="Normal 7 2 5 11" xfId="17416" xr:uid="{00000000-0005-0000-0000-000093640000}"/>
    <cellStyle name="Normal 7 2 5 12" xfId="34762" xr:uid="{00000000-0005-0000-0000-000094640000}"/>
    <cellStyle name="Normal 7 2 5 2" xfId="308" xr:uid="{00000000-0005-0000-0000-000095640000}"/>
    <cellStyle name="Normal 7 2 5 2 10" xfId="35007" xr:uid="{00000000-0005-0000-0000-000096640000}"/>
    <cellStyle name="Normal 7 2 5 2 2" xfId="1043" xr:uid="{00000000-0005-0000-0000-000097640000}"/>
    <cellStyle name="Normal 7 2 5 2 2 2" xfId="2856" xr:uid="{00000000-0005-0000-0000-000098640000}"/>
    <cellStyle name="Normal 7 2 5 2 2 2 2" xfId="8638" xr:uid="{00000000-0005-0000-0000-000099640000}"/>
    <cellStyle name="Normal 7 2 5 2 2 2 2 2" xfId="17311" xr:uid="{00000000-0005-0000-0000-00009A640000}"/>
    <cellStyle name="Normal 7 2 5 2 2 2 2 2 2" xfId="34664" xr:uid="{00000000-0005-0000-0000-00009B640000}"/>
    <cellStyle name="Normal 7 2 5 2 2 2 2 2 3" xfId="52010" xr:uid="{00000000-0005-0000-0000-00009C640000}"/>
    <cellStyle name="Normal 7 2 5 2 2 2 2 3" xfId="25991" xr:uid="{00000000-0005-0000-0000-00009D640000}"/>
    <cellStyle name="Normal 7 2 5 2 2 2 2 4" xfId="43337" xr:uid="{00000000-0005-0000-0000-00009E640000}"/>
    <cellStyle name="Normal 7 2 5 2 2 2 3" xfId="4669" xr:uid="{00000000-0005-0000-0000-00009F640000}"/>
    <cellStyle name="Normal 7 2 5 2 2 2 3 2" xfId="13342" xr:uid="{00000000-0005-0000-0000-0000A0640000}"/>
    <cellStyle name="Normal 7 2 5 2 2 2 3 2 2" xfId="30695" xr:uid="{00000000-0005-0000-0000-0000A1640000}"/>
    <cellStyle name="Normal 7 2 5 2 2 2 3 2 3" xfId="48041" xr:uid="{00000000-0005-0000-0000-0000A2640000}"/>
    <cellStyle name="Normal 7 2 5 2 2 2 3 3" xfId="22022" xr:uid="{00000000-0005-0000-0000-0000A3640000}"/>
    <cellStyle name="Normal 7 2 5 2 2 2 3 4" xfId="39368" xr:uid="{00000000-0005-0000-0000-0000A4640000}"/>
    <cellStyle name="Normal 7 2 5 2 2 2 4" xfId="11529" xr:uid="{00000000-0005-0000-0000-0000A5640000}"/>
    <cellStyle name="Normal 7 2 5 2 2 2 4 2" xfId="28882" xr:uid="{00000000-0005-0000-0000-0000A6640000}"/>
    <cellStyle name="Normal 7 2 5 2 2 2 4 3" xfId="46228" xr:uid="{00000000-0005-0000-0000-0000A7640000}"/>
    <cellStyle name="Normal 7 2 5 2 2 2 5" xfId="20209" xr:uid="{00000000-0005-0000-0000-0000A8640000}"/>
    <cellStyle name="Normal 7 2 5 2 2 2 6" xfId="37555" xr:uid="{00000000-0005-0000-0000-0000A9640000}"/>
    <cellStyle name="Normal 7 2 5 2 2 3" xfId="1778" xr:uid="{00000000-0005-0000-0000-0000AA640000}"/>
    <cellStyle name="Normal 7 2 5 2 2 3 2" xfId="7560" xr:uid="{00000000-0005-0000-0000-0000AB640000}"/>
    <cellStyle name="Normal 7 2 5 2 2 3 2 2" xfId="16233" xr:uid="{00000000-0005-0000-0000-0000AC640000}"/>
    <cellStyle name="Normal 7 2 5 2 2 3 2 2 2" xfId="33586" xr:uid="{00000000-0005-0000-0000-0000AD640000}"/>
    <cellStyle name="Normal 7 2 5 2 2 3 2 2 3" xfId="50932" xr:uid="{00000000-0005-0000-0000-0000AE640000}"/>
    <cellStyle name="Normal 7 2 5 2 2 3 2 3" xfId="24913" xr:uid="{00000000-0005-0000-0000-0000AF640000}"/>
    <cellStyle name="Normal 7 2 5 2 2 3 2 4" xfId="42259" xr:uid="{00000000-0005-0000-0000-0000B0640000}"/>
    <cellStyle name="Normal 7 2 5 2 2 3 3" xfId="5404" xr:uid="{00000000-0005-0000-0000-0000B1640000}"/>
    <cellStyle name="Normal 7 2 5 2 2 3 3 2" xfId="14077" xr:uid="{00000000-0005-0000-0000-0000B2640000}"/>
    <cellStyle name="Normal 7 2 5 2 2 3 3 2 2" xfId="31430" xr:uid="{00000000-0005-0000-0000-0000B3640000}"/>
    <cellStyle name="Normal 7 2 5 2 2 3 3 2 3" xfId="48776" xr:uid="{00000000-0005-0000-0000-0000B4640000}"/>
    <cellStyle name="Normal 7 2 5 2 2 3 3 3" xfId="22757" xr:uid="{00000000-0005-0000-0000-0000B5640000}"/>
    <cellStyle name="Normal 7 2 5 2 2 3 3 4" xfId="40103" xr:uid="{00000000-0005-0000-0000-0000B6640000}"/>
    <cellStyle name="Normal 7 2 5 2 2 3 4" xfId="10451" xr:uid="{00000000-0005-0000-0000-0000B7640000}"/>
    <cellStyle name="Normal 7 2 5 2 2 3 4 2" xfId="27804" xr:uid="{00000000-0005-0000-0000-0000B8640000}"/>
    <cellStyle name="Normal 7 2 5 2 2 3 4 3" xfId="45150" xr:uid="{00000000-0005-0000-0000-0000B9640000}"/>
    <cellStyle name="Normal 7 2 5 2 2 3 5" xfId="19131" xr:uid="{00000000-0005-0000-0000-0000BA640000}"/>
    <cellStyle name="Normal 7 2 5 2 2 3 6" xfId="36477" xr:uid="{00000000-0005-0000-0000-0000BB640000}"/>
    <cellStyle name="Normal 7 2 5 2 2 4" xfId="6825" xr:uid="{00000000-0005-0000-0000-0000BC640000}"/>
    <cellStyle name="Normal 7 2 5 2 2 4 2" xfId="15498" xr:uid="{00000000-0005-0000-0000-0000BD640000}"/>
    <cellStyle name="Normal 7 2 5 2 2 4 2 2" xfId="32851" xr:uid="{00000000-0005-0000-0000-0000BE640000}"/>
    <cellStyle name="Normal 7 2 5 2 2 4 2 3" xfId="50197" xr:uid="{00000000-0005-0000-0000-0000BF640000}"/>
    <cellStyle name="Normal 7 2 5 2 2 4 3" xfId="24178" xr:uid="{00000000-0005-0000-0000-0000C0640000}"/>
    <cellStyle name="Normal 7 2 5 2 2 4 4" xfId="41524" xr:uid="{00000000-0005-0000-0000-0000C1640000}"/>
    <cellStyle name="Normal 7 2 5 2 2 5" xfId="3591" xr:uid="{00000000-0005-0000-0000-0000C2640000}"/>
    <cellStyle name="Normal 7 2 5 2 2 5 2" xfId="12264" xr:uid="{00000000-0005-0000-0000-0000C3640000}"/>
    <cellStyle name="Normal 7 2 5 2 2 5 2 2" xfId="29617" xr:uid="{00000000-0005-0000-0000-0000C4640000}"/>
    <cellStyle name="Normal 7 2 5 2 2 5 2 3" xfId="46963" xr:uid="{00000000-0005-0000-0000-0000C5640000}"/>
    <cellStyle name="Normal 7 2 5 2 2 5 3" xfId="20944" xr:uid="{00000000-0005-0000-0000-0000C6640000}"/>
    <cellStyle name="Normal 7 2 5 2 2 5 4" xfId="38290" xr:uid="{00000000-0005-0000-0000-0000C7640000}"/>
    <cellStyle name="Normal 7 2 5 2 2 6" xfId="9716" xr:uid="{00000000-0005-0000-0000-0000C8640000}"/>
    <cellStyle name="Normal 7 2 5 2 2 6 2" xfId="27069" xr:uid="{00000000-0005-0000-0000-0000C9640000}"/>
    <cellStyle name="Normal 7 2 5 2 2 6 3" xfId="44415" xr:uid="{00000000-0005-0000-0000-0000CA640000}"/>
    <cellStyle name="Normal 7 2 5 2 2 7" xfId="18396" xr:uid="{00000000-0005-0000-0000-0000CB640000}"/>
    <cellStyle name="Normal 7 2 5 2 2 8" xfId="35742" xr:uid="{00000000-0005-0000-0000-0000CC640000}"/>
    <cellStyle name="Normal 7 2 5 2 3" xfId="553" xr:uid="{00000000-0005-0000-0000-0000CD640000}"/>
    <cellStyle name="Normal 7 2 5 2 3 2" xfId="2366" xr:uid="{00000000-0005-0000-0000-0000CE640000}"/>
    <cellStyle name="Normal 7 2 5 2 3 2 2" xfId="8148" xr:uid="{00000000-0005-0000-0000-0000CF640000}"/>
    <cellStyle name="Normal 7 2 5 2 3 2 2 2" xfId="16821" xr:uid="{00000000-0005-0000-0000-0000D0640000}"/>
    <cellStyle name="Normal 7 2 5 2 3 2 2 2 2" xfId="34174" xr:uid="{00000000-0005-0000-0000-0000D1640000}"/>
    <cellStyle name="Normal 7 2 5 2 3 2 2 2 3" xfId="51520" xr:uid="{00000000-0005-0000-0000-0000D2640000}"/>
    <cellStyle name="Normal 7 2 5 2 3 2 2 3" xfId="25501" xr:uid="{00000000-0005-0000-0000-0000D3640000}"/>
    <cellStyle name="Normal 7 2 5 2 3 2 2 4" xfId="42847" xr:uid="{00000000-0005-0000-0000-0000D4640000}"/>
    <cellStyle name="Normal 7 2 5 2 3 2 3" xfId="5649" xr:uid="{00000000-0005-0000-0000-0000D5640000}"/>
    <cellStyle name="Normal 7 2 5 2 3 2 3 2" xfId="14322" xr:uid="{00000000-0005-0000-0000-0000D6640000}"/>
    <cellStyle name="Normal 7 2 5 2 3 2 3 2 2" xfId="31675" xr:uid="{00000000-0005-0000-0000-0000D7640000}"/>
    <cellStyle name="Normal 7 2 5 2 3 2 3 2 3" xfId="49021" xr:uid="{00000000-0005-0000-0000-0000D8640000}"/>
    <cellStyle name="Normal 7 2 5 2 3 2 3 3" xfId="23002" xr:uid="{00000000-0005-0000-0000-0000D9640000}"/>
    <cellStyle name="Normal 7 2 5 2 3 2 3 4" xfId="40348" xr:uid="{00000000-0005-0000-0000-0000DA640000}"/>
    <cellStyle name="Normal 7 2 5 2 3 2 4" xfId="11039" xr:uid="{00000000-0005-0000-0000-0000DB640000}"/>
    <cellStyle name="Normal 7 2 5 2 3 2 4 2" xfId="28392" xr:uid="{00000000-0005-0000-0000-0000DC640000}"/>
    <cellStyle name="Normal 7 2 5 2 3 2 4 3" xfId="45738" xr:uid="{00000000-0005-0000-0000-0000DD640000}"/>
    <cellStyle name="Normal 7 2 5 2 3 2 5" xfId="19719" xr:uid="{00000000-0005-0000-0000-0000DE640000}"/>
    <cellStyle name="Normal 7 2 5 2 3 2 6" xfId="37065" xr:uid="{00000000-0005-0000-0000-0000DF640000}"/>
    <cellStyle name="Normal 7 2 5 2 3 3" xfId="6335" xr:uid="{00000000-0005-0000-0000-0000E0640000}"/>
    <cellStyle name="Normal 7 2 5 2 3 3 2" xfId="15008" xr:uid="{00000000-0005-0000-0000-0000E1640000}"/>
    <cellStyle name="Normal 7 2 5 2 3 3 2 2" xfId="32361" xr:uid="{00000000-0005-0000-0000-0000E2640000}"/>
    <cellStyle name="Normal 7 2 5 2 3 3 2 3" xfId="49707" xr:uid="{00000000-0005-0000-0000-0000E3640000}"/>
    <cellStyle name="Normal 7 2 5 2 3 3 3" xfId="23688" xr:uid="{00000000-0005-0000-0000-0000E4640000}"/>
    <cellStyle name="Normal 7 2 5 2 3 3 4" xfId="41034" xr:uid="{00000000-0005-0000-0000-0000E5640000}"/>
    <cellStyle name="Normal 7 2 5 2 3 4" xfId="4179" xr:uid="{00000000-0005-0000-0000-0000E6640000}"/>
    <cellStyle name="Normal 7 2 5 2 3 4 2" xfId="12852" xr:uid="{00000000-0005-0000-0000-0000E7640000}"/>
    <cellStyle name="Normal 7 2 5 2 3 4 2 2" xfId="30205" xr:uid="{00000000-0005-0000-0000-0000E8640000}"/>
    <cellStyle name="Normal 7 2 5 2 3 4 2 3" xfId="47551" xr:uid="{00000000-0005-0000-0000-0000E9640000}"/>
    <cellStyle name="Normal 7 2 5 2 3 4 3" xfId="21532" xr:uid="{00000000-0005-0000-0000-0000EA640000}"/>
    <cellStyle name="Normal 7 2 5 2 3 4 4" xfId="38878" xr:uid="{00000000-0005-0000-0000-0000EB640000}"/>
    <cellStyle name="Normal 7 2 5 2 3 5" xfId="9226" xr:uid="{00000000-0005-0000-0000-0000EC640000}"/>
    <cellStyle name="Normal 7 2 5 2 3 5 2" xfId="26579" xr:uid="{00000000-0005-0000-0000-0000ED640000}"/>
    <cellStyle name="Normal 7 2 5 2 3 5 3" xfId="43925" xr:uid="{00000000-0005-0000-0000-0000EE640000}"/>
    <cellStyle name="Normal 7 2 5 2 3 6" xfId="17906" xr:uid="{00000000-0005-0000-0000-0000EF640000}"/>
    <cellStyle name="Normal 7 2 5 2 3 7" xfId="35252" xr:uid="{00000000-0005-0000-0000-0000F0640000}"/>
    <cellStyle name="Normal 7 2 5 2 4" xfId="2121" xr:uid="{00000000-0005-0000-0000-0000F1640000}"/>
    <cellStyle name="Normal 7 2 5 2 4 2" xfId="7903" xr:uid="{00000000-0005-0000-0000-0000F2640000}"/>
    <cellStyle name="Normal 7 2 5 2 4 2 2" xfId="16576" xr:uid="{00000000-0005-0000-0000-0000F3640000}"/>
    <cellStyle name="Normal 7 2 5 2 4 2 2 2" xfId="33929" xr:uid="{00000000-0005-0000-0000-0000F4640000}"/>
    <cellStyle name="Normal 7 2 5 2 4 2 2 3" xfId="51275" xr:uid="{00000000-0005-0000-0000-0000F5640000}"/>
    <cellStyle name="Normal 7 2 5 2 4 2 3" xfId="25256" xr:uid="{00000000-0005-0000-0000-0000F6640000}"/>
    <cellStyle name="Normal 7 2 5 2 4 2 4" xfId="42602" xr:uid="{00000000-0005-0000-0000-0000F7640000}"/>
    <cellStyle name="Normal 7 2 5 2 4 3" xfId="3934" xr:uid="{00000000-0005-0000-0000-0000F8640000}"/>
    <cellStyle name="Normal 7 2 5 2 4 3 2" xfId="12607" xr:uid="{00000000-0005-0000-0000-0000F9640000}"/>
    <cellStyle name="Normal 7 2 5 2 4 3 2 2" xfId="29960" xr:uid="{00000000-0005-0000-0000-0000FA640000}"/>
    <cellStyle name="Normal 7 2 5 2 4 3 2 3" xfId="47306" xr:uid="{00000000-0005-0000-0000-0000FB640000}"/>
    <cellStyle name="Normal 7 2 5 2 4 3 3" xfId="21287" xr:uid="{00000000-0005-0000-0000-0000FC640000}"/>
    <cellStyle name="Normal 7 2 5 2 4 3 4" xfId="38633" xr:uid="{00000000-0005-0000-0000-0000FD640000}"/>
    <cellStyle name="Normal 7 2 5 2 4 4" xfId="10794" xr:uid="{00000000-0005-0000-0000-0000FE640000}"/>
    <cellStyle name="Normal 7 2 5 2 4 4 2" xfId="28147" xr:uid="{00000000-0005-0000-0000-0000FF640000}"/>
    <cellStyle name="Normal 7 2 5 2 4 4 3" xfId="45493" xr:uid="{00000000-0005-0000-0000-000000650000}"/>
    <cellStyle name="Normal 7 2 5 2 4 5" xfId="19474" xr:uid="{00000000-0005-0000-0000-000001650000}"/>
    <cellStyle name="Normal 7 2 5 2 4 6" xfId="36820" xr:uid="{00000000-0005-0000-0000-000002650000}"/>
    <cellStyle name="Normal 7 2 5 2 5" xfId="1288" xr:uid="{00000000-0005-0000-0000-000003650000}"/>
    <cellStyle name="Normal 7 2 5 2 5 2" xfId="7070" xr:uid="{00000000-0005-0000-0000-000004650000}"/>
    <cellStyle name="Normal 7 2 5 2 5 2 2" xfId="15743" xr:uid="{00000000-0005-0000-0000-000005650000}"/>
    <cellStyle name="Normal 7 2 5 2 5 2 2 2" xfId="33096" xr:uid="{00000000-0005-0000-0000-000006650000}"/>
    <cellStyle name="Normal 7 2 5 2 5 2 2 3" xfId="50442" xr:uid="{00000000-0005-0000-0000-000007650000}"/>
    <cellStyle name="Normal 7 2 5 2 5 2 3" xfId="24423" xr:uid="{00000000-0005-0000-0000-000008650000}"/>
    <cellStyle name="Normal 7 2 5 2 5 2 4" xfId="41769" xr:uid="{00000000-0005-0000-0000-000009650000}"/>
    <cellStyle name="Normal 7 2 5 2 5 3" xfId="4914" xr:uid="{00000000-0005-0000-0000-00000A650000}"/>
    <cellStyle name="Normal 7 2 5 2 5 3 2" xfId="13587" xr:uid="{00000000-0005-0000-0000-00000B650000}"/>
    <cellStyle name="Normal 7 2 5 2 5 3 2 2" xfId="30940" xr:uid="{00000000-0005-0000-0000-00000C650000}"/>
    <cellStyle name="Normal 7 2 5 2 5 3 2 3" xfId="48286" xr:uid="{00000000-0005-0000-0000-00000D650000}"/>
    <cellStyle name="Normal 7 2 5 2 5 3 3" xfId="22267" xr:uid="{00000000-0005-0000-0000-00000E650000}"/>
    <cellStyle name="Normal 7 2 5 2 5 3 4" xfId="39613" xr:uid="{00000000-0005-0000-0000-00000F650000}"/>
    <cellStyle name="Normal 7 2 5 2 5 4" xfId="9961" xr:uid="{00000000-0005-0000-0000-000010650000}"/>
    <cellStyle name="Normal 7 2 5 2 5 4 2" xfId="27314" xr:uid="{00000000-0005-0000-0000-000011650000}"/>
    <cellStyle name="Normal 7 2 5 2 5 4 3" xfId="44660" xr:uid="{00000000-0005-0000-0000-000012650000}"/>
    <cellStyle name="Normal 7 2 5 2 5 5" xfId="18641" xr:uid="{00000000-0005-0000-0000-000013650000}"/>
    <cellStyle name="Normal 7 2 5 2 5 6" xfId="35987" xr:uid="{00000000-0005-0000-0000-000014650000}"/>
    <cellStyle name="Normal 7 2 5 2 6" xfId="6090" xr:uid="{00000000-0005-0000-0000-000015650000}"/>
    <cellStyle name="Normal 7 2 5 2 6 2" xfId="14763" xr:uid="{00000000-0005-0000-0000-000016650000}"/>
    <cellStyle name="Normal 7 2 5 2 6 2 2" xfId="32116" xr:uid="{00000000-0005-0000-0000-000017650000}"/>
    <cellStyle name="Normal 7 2 5 2 6 2 3" xfId="49462" xr:uid="{00000000-0005-0000-0000-000018650000}"/>
    <cellStyle name="Normal 7 2 5 2 6 3" xfId="23443" xr:uid="{00000000-0005-0000-0000-000019650000}"/>
    <cellStyle name="Normal 7 2 5 2 6 4" xfId="40789" xr:uid="{00000000-0005-0000-0000-00001A650000}"/>
    <cellStyle name="Normal 7 2 5 2 7" xfId="3101" xr:uid="{00000000-0005-0000-0000-00001B650000}"/>
    <cellStyle name="Normal 7 2 5 2 7 2" xfId="11774" xr:uid="{00000000-0005-0000-0000-00001C650000}"/>
    <cellStyle name="Normal 7 2 5 2 7 2 2" xfId="29127" xr:uid="{00000000-0005-0000-0000-00001D650000}"/>
    <cellStyle name="Normal 7 2 5 2 7 2 3" xfId="46473" xr:uid="{00000000-0005-0000-0000-00001E650000}"/>
    <cellStyle name="Normal 7 2 5 2 7 3" xfId="20454" xr:uid="{00000000-0005-0000-0000-00001F650000}"/>
    <cellStyle name="Normal 7 2 5 2 7 4" xfId="37800" xr:uid="{00000000-0005-0000-0000-000020650000}"/>
    <cellStyle name="Normal 7 2 5 2 8" xfId="8981" xr:uid="{00000000-0005-0000-0000-000021650000}"/>
    <cellStyle name="Normal 7 2 5 2 8 2" xfId="26334" xr:uid="{00000000-0005-0000-0000-000022650000}"/>
    <cellStyle name="Normal 7 2 5 2 8 3" xfId="43680" xr:uid="{00000000-0005-0000-0000-000023650000}"/>
    <cellStyle name="Normal 7 2 5 2 9" xfId="17661" xr:uid="{00000000-0005-0000-0000-000024650000}"/>
    <cellStyle name="Normal 7 2 5 3" xfId="210" xr:uid="{00000000-0005-0000-0000-000025650000}"/>
    <cellStyle name="Normal 7 2 5 3 10" xfId="34909" xr:uid="{00000000-0005-0000-0000-000026650000}"/>
    <cellStyle name="Normal 7 2 5 3 2" xfId="945" xr:uid="{00000000-0005-0000-0000-000027650000}"/>
    <cellStyle name="Normal 7 2 5 3 2 2" xfId="2758" xr:uid="{00000000-0005-0000-0000-000028650000}"/>
    <cellStyle name="Normal 7 2 5 3 2 2 2" xfId="8540" xr:uid="{00000000-0005-0000-0000-000029650000}"/>
    <cellStyle name="Normal 7 2 5 3 2 2 2 2" xfId="17213" xr:uid="{00000000-0005-0000-0000-00002A650000}"/>
    <cellStyle name="Normal 7 2 5 3 2 2 2 2 2" xfId="34566" xr:uid="{00000000-0005-0000-0000-00002B650000}"/>
    <cellStyle name="Normal 7 2 5 3 2 2 2 2 3" xfId="51912" xr:uid="{00000000-0005-0000-0000-00002C650000}"/>
    <cellStyle name="Normal 7 2 5 3 2 2 2 3" xfId="25893" xr:uid="{00000000-0005-0000-0000-00002D650000}"/>
    <cellStyle name="Normal 7 2 5 3 2 2 2 4" xfId="43239" xr:uid="{00000000-0005-0000-0000-00002E650000}"/>
    <cellStyle name="Normal 7 2 5 3 2 2 3" xfId="4571" xr:uid="{00000000-0005-0000-0000-00002F650000}"/>
    <cellStyle name="Normal 7 2 5 3 2 2 3 2" xfId="13244" xr:uid="{00000000-0005-0000-0000-000030650000}"/>
    <cellStyle name="Normal 7 2 5 3 2 2 3 2 2" xfId="30597" xr:uid="{00000000-0005-0000-0000-000031650000}"/>
    <cellStyle name="Normal 7 2 5 3 2 2 3 2 3" xfId="47943" xr:uid="{00000000-0005-0000-0000-000032650000}"/>
    <cellStyle name="Normal 7 2 5 3 2 2 3 3" xfId="21924" xr:uid="{00000000-0005-0000-0000-000033650000}"/>
    <cellStyle name="Normal 7 2 5 3 2 2 3 4" xfId="39270" xr:uid="{00000000-0005-0000-0000-000034650000}"/>
    <cellStyle name="Normal 7 2 5 3 2 2 4" xfId="11431" xr:uid="{00000000-0005-0000-0000-000035650000}"/>
    <cellStyle name="Normal 7 2 5 3 2 2 4 2" xfId="28784" xr:uid="{00000000-0005-0000-0000-000036650000}"/>
    <cellStyle name="Normal 7 2 5 3 2 2 4 3" xfId="46130" xr:uid="{00000000-0005-0000-0000-000037650000}"/>
    <cellStyle name="Normal 7 2 5 3 2 2 5" xfId="20111" xr:uid="{00000000-0005-0000-0000-000038650000}"/>
    <cellStyle name="Normal 7 2 5 3 2 2 6" xfId="37457" xr:uid="{00000000-0005-0000-0000-000039650000}"/>
    <cellStyle name="Normal 7 2 5 3 2 3" xfId="1680" xr:uid="{00000000-0005-0000-0000-00003A650000}"/>
    <cellStyle name="Normal 7 2 5 3 2 3 2" xfId="7462" xr:uid="{00000000-0005-0000-0000-00003B650000}"/>
    <cellStyle name="Normal 7 2 5 3 2 3 2 2" xfId="16135" xr:uid="{00000000-0005-0000-0000-00003C650000}"/>
    <cellStyle name="Normal 7 2 5 3 2 3 2 2 2" xfId="33488" xr:uid="{00000000-0005-0000-0000-00003D650000}"/>
    <cellStyle name="Normal 7 2 5 3 2 3 2 2 3" xfId="50834" xr:uid="{00000000-0005-0000-0000-00003E650000}"/>
    <cellStyle name="Normal 7 2 5 3 2 3 2 3" xfId="24815" xr:uid="{00000000-0005-0000-0000-00003F650000}"/>
    <cellStyle name="Normal 7 2 5 3 2 3 2 4" xfId="42161" xr:uid="{00000000-0005-0000-0000-000040650000}"/>
    <cellStyle name="Normal 7 2 5 3 2 3 3" xfId="5306" xr:uid="{00000000-0005-0000-0000-000041650000}"/>
    <cellStyle name="Normal 7 2 5 3 2 3 3 2" xfId="13979" xr:uid="{00000000-0005-0000-0000-000042650000}"/>
    <cellStyle name="Normal 7 2 5 3 2 3 3 2 2" xfId="31332" xr:uid="{00000000-0005-0000-0000-000043650000}"/>
    <cellStyle name="Normal 7 2 5 3 2 3 3 2 3" xfId="48678" xr:uid="{00000000-0005-0000-0000-000044650000}"/>
    <cellStyle name="Normal 7 2 5 3 2 3 3 3" xfId="22659" xr:uid="{00000000-0005-0000-0000-000045650000}"/>
    <cellStyle name="Normal 7 2 5 3 2 3 3 4" xfId="40005" xr:uid="{00000000-0005-0000-0000-000046650000}"/>
    <cellStyle name="Normal 7 2 5 3 2 3 4" xfId="10353" xr:uid="{00000000-0005-0000-0000-000047650000}"/>
    <cellStyle name="Normal 7 2 5 3 2 3 4 2" xfId="27706" xr:uid="{00000000-0005-0000-0000-000048650000}"/>
    <cellStyle name="Normal 7 2 5 3 2 3 4 3" xfId="45052" xr:uid="{00000000-0005-0000-0000-000049650000}"/>
    <cellStyle name="Normal 7 2 5 3 2 3 5" xfId="19033" xr:uid="{00000000-0005-0000-0000-00004A650000}"/>
    <cellStyle name="Normal 7 2 5 3 2 3 6" xfId="36379" xr:uid="{00000000-0005-0000-0000-00004B650000}"/>
    <cellStyle name="Normal 7 2 5 3 2 4" xfId="6727" xr:uid="{00000000-0005-0000-0000-00004C650000}"/>
    <cellStyle name="Normal 7 2 5 3 2 4 2" xfId="15400" xr:uid="{00000000-0005-0000-0000-00004D650000}"/>
    <cellStyle name="Normal 7 2 5 3 2 4 2 2" xfId="32753" xr:uid="{00000000-0005-0000-0000-00004E650000}"/>
    <cellStyle name="Normal 7 2 5 3 2 4 2 3" xfId="50099" xr:uid="{00000000-0005-0000-0000-00004F650000}"/>
    <cellStyle name="Normal 7 2 5 3 2 4 3" xfId="24080" xr:uid="{00000000-0005-0000-0000-000050650000}"/>
    <cellStyle name="Normal 7 2 5 3 2 4 4" xfId="41426" xr:uid="{00000000-0005-0000-0000-000051650000}"/>
    <cellStyle name="Normal 7 2 5 3 2 5" xfId="3493" xr:uid="{00000000-0005-0000-0000-000052650000}"/>
    <cellStyle name="Normal 7 2 5 3 2 5 2" xfId="12166" xr:uid="{00000000-0005-0000-0000-000053650000}"/>
    <cellStyle name="Normal 7 2 5 3 2 5 2 2" xfId="29519" xr:uid="{00000000-0005-0000-0000-000054650000}"/>
    <cellStyle name="Normal 7 2 5 3 2 5 2 3" xfId="46865" xr:uid="{00000000-0005-0000-0000-000055650000}"/>
    <cellStyle name="Normal 7 2 5 3 2 5 3" xfId="20846" xr:uid="{00000000-0005-0000-0000-000056650000}"/>
    <cellStyle name="Normal 7 2 5 3 2 5 4" xfId="38192" xr:uid="{00000000-0005-0000-0000-000057650000}"/>
    <cellStyle name="Normal 7 2 5 3 2 6" xfId="9618" xr:uid="{00000000-0005-0000-0000-000058650000}"/>
    <cellStyle name="Normal 7 2 5 3 2 6 2" xfId="26971" xr:uid="{00000000-0005-0000-0000-000059650000}"/>
    <cellStyle name="Normal 7 2 5 3 2 6 3" xfId="44317" xr:uid="{00000000-0005-0000-0000-00005A650000}"/>
    <cellStyle name="Normal 7 2 5 3 2 7" xfId="18298" xr:uid="{00000000-0005-0000-0000-00005B650000}"/>
    <cellStyle name="Normal 7 2 5 3 2 8" xfId="35644" xr:uid="{00000000-0005-0000-0000-00005C650000}"/>
    <cellStyle name="Normal 7 2 5 3 3" xfId="700" xr:uid="{00000000-0005-0000-0000-00005D650000}"/>
    <cellStyle name="Normal 7 2 5 3 3 2" xfId="2513" xr:uid="{00000000-0005-0000-0000-00005E650000}"/>
    <cellStyle name="Normal 7 2 5 3 3 2 2" xfId="8295" xr:uid="{00000000-0005-0000-0000-00005F650000}"/>
    <cellStyle name="Normal 7 2 5 3 3 2 2 2" xfId="16968" xr:uid="{00000000-0005-0000-0000-000060650000}"/>
    <cellStyle name="Normal 7 2 5 3 3 2 2 2 2" xfId="34321" xr:uid="{00000000-0005-0000-0000-000061650000}"/>
    <cellStyle name="Normal 7 2 5 3 3 2 2 2 3" xfId="51667" xr:uid="{00000000-0005-0000-0000-000062650000}"/>
    <cellStyle name="Normal 7 2 5 3 3 2 2 3" xfId="25648" xr:uid="{00000000-0005-0000-0000-000063650000}"/>
    <cellStyle name="Normal 7 2 5 3 3 2 2 4" xfId="42994" xr:uid="{00000000-0005-0000-0000-000064650000}"/>
    <cellStyle name="Normal 7 2 5 3 3 2 3" xfId="5747" xr:uid="{00000000-0005-0000-0000-000065650000}"/>
    <cellStyle name="Normal 7 2 5 3 3 2 3 2" xfId="14420" xr:uid="{00000000-0005-0000-0000-000066650000}"/>
    <cellStyle name="Normal 7 2 5 3 3 2 3 2 2" xfId="31773" xr:uid="{00000000-0005-0000-0000-000067650000}"/>
    <cellStyle name="Normal 7 2 5 3 3 2 3 2 3" xfId="49119" xr:uid="{00000000-0005-0000-0000-000068650000}"/>
    <cellStyle name="Normal 7 2 5 3 3 2 3 3" xfId="23100" xr:uid="{00000000-0005-0000-0000-000069650000}"/>
    <cellStyle name="Normal 7 2 5 3 3 2 3 4" xfId="40446" xr:uid="{00000000-0005-0000-0000-00006A650000}"/>
    <cellStyle name="Normal 7 2 5 3 3 2 4" xfId="11186" xr:uid="{00000000-0005-0000-0000-00006B650000}"/>
    <cellStyle name="Normal 7 2 5 3 3 2 4 2" xfId="28539" xr:uid="{00000000-0005-0000-0000-00006C650000}"/>
    <cellStyle name="Normal 7 2 5 3 3 2 4 3" xfId="45885" xr:uid="{00000000-0005-0000-0000-00006D650000}"/>
    <cellStyle name="Normal 7 2 5 3 3 2 5" xfId="19866" xr:uid="{00000000-0005-0000-0000-00006E650000}"/>
    <cellStyle name="Normal 7 2 5 3 3 2 6" xfId="37212" xr:uid="{00000000-0005-0000-0000-00006F650000}"/>
    <cellStyle name="Normal 7 2 5 3 3 3" xfId="6482" xr:uid="{00000000-0005-0000-0000-000070650000}"/>
    <cellStyle name="Normal 7 2 5 3 3 3 2" xfId="15155" xr:uid="{00000000-0005-0000-0000-000071650000}"/>
    <cellStyle name="Normal 7 2 5 3 3 3 2 2" xfId="32508" xr:uid="{00000000-0005-0000-0000-000072650000}"/>
    <cellStyle name="Normal 7 2 5 3 3 3 2 3" xfId="49854" xr:uid="{00000000-0005-0000-0000-000073650000}"/>
    <cellStyle name="Normal 7 2 5 3 3 3 3" xfId="23835" xr:uid="{00000000-0005-0000-0000-000074650000}"/>
    <cellStyle name="Normal 7 2 5 3 3 3 4" xfId="41181" xr:uid="{00000000-0005-0000-0000-000075650000}"/>
    <cellStyle name="Normal 7 2 5 3 3 4" xfId="4326" xr:uid="{00000000-0005-0000-0000-000076650000}"/>
    <cellStyle name="Normal 7 2 5 3 3 4 2" xfId="12999" xr:uid="{00000000-0005-0000-0000-000077650000}"/>
    <cellStyle name="Normal 7 2 5 3 3 4 2 2" xfId="30352" xr:uid="{00000000-0005-0000-0000-000078650000}"/>
    <cellStyle name="Normal 7 2 5 3 3 4 2 3" xfId="47698" xr:uid="{00000000-0005-0000-0000-000079650000}"/>
    <cellStyle name="Normal 7 2 5 3 3 4 3" xfId="21679" xr:uid="{00000000-0005-0000-0000-00007A650000}"/>
    <cellStyle name="Normal 7 2 5 3 3 4 4" xfId="39025" xr:uid="{00000000-0005-0000-0000-00007B650000}"/>
    <cellStyle name="Normal 7 2 5 3 3 5" xfId="9373" xr:uid="{00000000-0005-0000-0000-00007C650000}"/>
    <cellStyle name="Normal 7 2 5 3 3 5 2" xfId="26726" xr:uid="{00000000-0005-0000-0000-00007D650000}"/>
    <cellStyle name="Normal 7 2 5 3 3 5 3" xfId="44072" xr:uid="{00000000-0005-0000-0000-00007E650000}"/>
    <cellStyle name="Normal 7 2 5 3 3 6" xfId="18053" xr:uid="{00000000-0005-0000-0000-00007F650000}"/>
    <cellStyle name="Normal 7 2 5 3 3 7" xfId="35399" xr:uid="{00000000-0005-0000-0000-000080650000}"/>
    <cellStyle name="Normal 7 2 5 3 4" xfId="2023" xr:uid="{00000000-0005-0000-0000-000081650000}"/>
    <cellStyle name="Normal 7 2 5 3 4 2" xfId="7805" xr:uid="{00000000-0005-0000-0000-000082650000}"/>
    <cellStyle name="Normal 7 2 5 3 4 2 2" xfId="16478" xr:uid="{00000000-0005-0000-0000-000083650000}"/>
    <cellStyle name="Normal 7 2 5 3 4 2 2 2" xfId="33831" xr:uid="{00000000-0005-0000-0000-000084650000}"/>
    <cellStyle name="Normal 7 2 5 3 4 2 2 3" xfId="51177" xr:uid="{00000000-0005-0000-0000-000085650000}"/>
    <cellStyle name="Normal 7 2 5 3 4 2 3" xfId="25158" xr:uid="{00000000-0005-0000-0000-000086650000}"/>
    <cellStyle name="Normal 7 2 5 3 4 2 4" xfId="42504" xr:uid="{00000000-0005-0000-0000-000087650000}"/>
    <cellStyle name="Normal 7 2 5 3 4 3" xfId="3836" xr:uid="{00000000-0005-0000-0000-000088650000}"/>
    <cellStyle name="Normal 7 2 5 3 4 3 2" xfId="12509" xr:uid="{00000000-0005-0000-0000-000089650000}"/>
    <cellStyle name="Normal 7 2 5 3 4 3 2 2" xfId="29862" xr:uid="{00000000-0005-0000-0000-00008A650000}"/>
    <cellStyle name="Normal 7 2 5 3 4 3 2 3" xfId="47208" xr:uid="{00000000-0005-0000-0000-00008B650000}"/>
    <cellStyle name="Normal 7 2 5 3 4 3 3" xfId="21189" xr:uid="{00000000-0005-0000-0000-00008C650000}"/>
    <cellStyle name="Normal 7 2 5 3 4 3 4" xfId="38535" xr:uid="{00000000-0005-0000-0000-00008D650000}"/>
    <cellStyle name="Normal 7 2 5 3 4 4" xfId="10696" xr:uid="{00000000-0005-0000-0000-00008E650000}"/>
    <cellStyle name="Normal 7 2 5 3 4 4 2" xfId="28049" xr:uid="{00000000-0005-0000-0000-00008F650000}"/>
    <cellStyle name="Normal 7 2 5 3 4 4 3" xfId="45395" xr:uid="{00000000-0005-0000-0000-000090650000}"/>
    <cellStyle name="Normal 7 2 5 3 4 5" xfId="19376" xr:uid="{00000000-0005-0000-0000-000091650000}"/>
    <cellStyle name="Normal 7 2 5 3 4 6" xfId="36722" xr:uid="{00000000-0005-0000-0000-000092650000}"/>
    <cellStyle name="Normal 7 2 5 3 5" xfId="1435" xr:uid="{00000000-0005-0000-0000-000093650000}"/>
    <cellStyle name="Normal 7 2 5 3 5 2" xfId="7217" xr:uid="{00000000-0005-0000-0000-000094650000}"/>
    <cellStyle name="Normal 7 2 5 3 5 2 2" xfId="15890" xr:uid="{00000000-0005-0000-0000-000095650000}"/>
    <cellStyle name="Normal 7 2 5 3 5 2 2 2" xfId="33243" xr:uid="{00000000-0005-0000-0000-000096650000}"/>
    <cellStyle name="Normal 7 2 5 3 5 2 2 3" xfId="50589" xr:uid="{00000000-0005-0000-0000-000097650000}"/>
    <cellStyle name="Normal 7 2 5 3 5 2 3" xfId="24570" xr:uid="{00000000-0005-0000-0000-000098650000}"/>
    <cellStyle name="Normal 7 2 5 3 5 2 4" xfId="41916" xr:uid="{00000000-0005-0000-0000-000099650000}"/>
    <cellStyle name="Normal 7 2 5 3 5 3" xfId="5061" xr:uid="{00000000-0005-0000-0000-00009A650000}"/>
    <cellStyle name="Normal 7 2 5 3 5 3 2" xfId="13734" xr:uid="{00000000-0005-0000-0000-00009B650000}"/>
    <cellStyle name="Normal 7 2 5 3 5 3 2 2" xfId="31087" xr:uid="{00000000-0005-0000-0000-00009C650000}"/>
    <cellStyle name="Normal 7 2 5 3 5 3 2 3" xfId="48433" xr:uid="{00000000-0005-0000-0000-00009D650000}"/>
    <cellStyle name="Normal 7 2 5 3 5 3 3" xfId="22414" xr:uid="{00000000-0005-0000-0000-00009E650000}"/>
    <cellStyle name="Normal 7 2 5 3 5 3 4" xfId="39760" xr:uid="{00000000-0005-0000-0000-00009F650000}"/>
    <cellStyle name="Normal 7 2 5 3 5 4" xfId="10108" xr:uid="{00000000-0005-0000-0000-0000A0650000}"/>
    <cellStyle name="Normal 7 2 5 3 5 4 2" xfId="27461" xr:uid="{00000000-0005-0000-0000-0000A1650000}"/>
    <cellStyle name="Normal 7 2 5 3 5 4 3" xfId="44807" xr:uid="{00000000-0005-0000-0000-0000A2650000}"/>
    <cellStyle name="Normal 7 2 5 3 5 5" xfId="18788" xr:uid="{00000000-0005-0000-0000-0000A3650000}"/>
    <cellStyle name="Normal 7 2 5 3 5 6" xfId="36134" xr:uid="{00000000-0005-0000-0000-0000A4650000}"/>
    <cellStyle name="Normal 7 2 5 3 6" xfId="5992" xr:uid="{00000000-0005-0000-0000-0000A5650000}"/>
    <cellStyle name="Normal 7 2 5 3 6 2" xfId="14665" xr:uid="{00000000-0005-0000-0000-0000A6650000}"/>
    <cellStyle name="Normal 7 2 5 3 6 2 2" xfId="32018" xr:uid="{00000000-0005-0000-0000-0000A7650000}"/>
    <cellStyle name="Normal 7 2 5 3 6 2 3" xfId="49364" xr:uid="{00000000-0005-0000-0000-0000A8650000}"/>
    <cellStyle name="Normal 7 2 5 3 6 3" xfId="23345" xr:uid="{00000000-0005-0000-0000-0000A9650000}"/>
    <cellStyle name="Normal 7 2 5 3 6 4" xfId="40691" xr:uid="{00000000-0005-0000-0000-0000AA650000}"/>
    <cellStyle name="Normal 7 2 5 3 7" xfId="3248" xr:uid="{00000000-0005-0000-0000-0000AB650000}"/>
    <cellStyle name="Normal 7 2 5 3 7 2" xfId="11921" xr:uid="{00000000-0005-0000-0000-0000AC650000}"/>
    <cellStyle name="Normal 7 2 5 3 7 2 2" xfId="29274" xr:uid="{00000000-0005-0000-0000-0000AD650000}"/>
    <cellStyle name="Normal 7 2 5 3 7 2 3" xfId="46620" xr:uid="{00000000-0005-0000-0000-0000AE650000}"/>
    <cellStyle name="Normal 7 2 5 3 7 3" xfId="20601" xr:uid="{00000000-0005-0000-0000-0000AF650000}"/>
    <cellStyle name="Normal 7 2 5 3 7 4" xfId="37947" xr:uid="{00000000-0005-0000-0000-0000B0650000}"/>
    <cellStyle name="Normal 7 2 5 3 8" xfId="8883" xr:uid="{00000000-0005-0000-0000-0000B1650000}"/>
    <cellStyle name="Normal 7 2 5 3 8 2" xfId="26236" xr:uid="{00000000-0005-0000-0000-0000B2650000}"/>
    <cellStyle name="Normal 7 2 5 3 8 3" xfId="43582" xr:uid="{00000000-0005-0000-0000-0000B3650000}"/>
    <cellStyle name="Normal 7 2 5 3 9" xfId="17563" xr:uid="{00000000-0005-0000-0000-0000B4650000}"/>
    <cellStyle name="Normal 7 2 5 4" xfId="798" xr:uid="{00000000-0005-0000-0000-0000B5650000}"/>
    <cellStyle name="Normal 7 2 5 4 2" xfId="2611" xr:uid="{00000000-0005-0000-0000-0000B6650000}"/>
    <cellStyle name="Normal 7 2 5 4 2 2" xfId="8393" xr:uid="{00000000-0005-0000-0000-0000B7650000}"/>
    <cellStyle name="Normal 7 2 5 4 2 2 2" xfId="17066" xr:uid="{00000000-0005-0000-0000-0000B8650000}"/>
    <cellStyle name="Normal 7 2 5 4 2 2 2 2" xfId="34419" xr:uid="{00000000-0005-0000-0000-0000B9650000}"/>
    <cellStyle name="Normal 7 2 5 4 2 2 2 3" xfId="51765" xr:uid="{00000000-0005-0000-0000-0000BA650000}"/>
    <cellStyle name="Normal 7 2 5 4 2 2 3" xfId="25746" xr:uid="{00000000-0005-0000-0000-0000BB650000}"/>
    <cellStyle name="Normal 7 2 5 4 2 2 4" xfId="43092" xr:uid="{00000000-0005-0000-0000-0000BC650000}"/>
    <cellStyle name="Normal 7 2 5 4 2 3" xfId="4424" xr:uid="{00000000-0005-0000-0000-0000BD650000}"/>
    <cellStyle name="Normal 7 2 5 4 2 3 2" xfId="13097" xr:uid="{00000000-0005-0000-0000-0000BE650000}"/>
    <cellStyle name="Normal 7 2 5 4 2 3 2 2" xfId="30450" xr:uid="{00000000-0005-0000-0000-0000BF650000}"/>
    <cellStyle name="Normal 7 2 5 4 2 3 2 3" xfId="47796" xr:uid="{00000000-0005-0000-0000-0000C0650000}"/>
    <cellStyle name="Normal 7 2 5 4 2 3 3" xfId="21777" xr:uid="{00000000-0005-0000-0000-0000C1650000}"/>
    <cellStyle name="Normal 7 2 5 4 2 3 4" xfId="39123" xr:uid="{00000000-0005-0000-0000-0000C2650000}"/>
    <cellStyle name="Normal 7 2 5 4 2 4" xfId="11284" xr:uid="{00000000-0005-0000-0000-0000C3650000}"/>
    <cellStyle name="Normal 7 2 5 4 2 4 2" xfId="28637" xr:uid="{00000000-0005-0000-0000-0000C4650000}"/>
    <cellStyle name="Normal 7 2 5 4 2 4 3" xfId="45983" xr:uid="{00000000-0005-0000-0000-0000C5650000}"/>
    <cellStyle name="Normal 7 2 5 4 2 5" xfId="19964" xr:uid="{00000000-0005-0000-0000-0000C6650000}"/>
    <cellStyle name="Normal 7 2 5 4 2 6" xfId="37310" xr:uid="{00000000-0005-0000-0000-0000C7650000}"/>
    <cellStyle name="Normal 7 2 5 4 3" xfId="1533" xr:uid="{00000000-0005-0000-0000-0000C8650000}"/>
    <cellStyle name="Normal 7 2 5 4 3 2" xfId="7315" xr:uid="{00000000-0005-0000-0000-0000C9650000}"/>
    <cellStyle name="Normal 7 2 5 4 3 2 2" xfId="15988" xr:uid="{00000000-0005-0000-0000-0000CA650000}"/>
    <cellStyle name="Normal 7 2 5 4 3 2 2 2" xfId="33341" xr:uid="{00000000-0005-0000-0000-0000CB650000}"/>
    <cellStyle name="Normal 7 2 5 4 3 2 2 3" xfId="50687" xr:uid="{00000000-0005-0000-0000-0000CC650000}"/>
    <cellStyle name="Normal 7 2 5 4 3 2 3" xfId="24668" xr:uid="{00000000-0005-0000-0000-0000CD650000}"/>
    <cellStyle name="Normal 7 2 5 4 3 2 4" xfId="42014" xr:uid="{00000000-0005-0000-0000-0000CE650000}"/>
    <cellStyle name="Normal 7 2 5 4 3 3" xfId="5159" xr:uid="{00000000-0005-0000-0000-0000CF650000}"/>
    <cellStyle name="Normal 7 2 5 4 3 3 2" xfId="13832" xr:uid="{00000000-0005-0000-0000-0000D0650000}"/>
    <cellStyle name="Normal 7 2 5 4 3 3 2 2" xfId="31185" xr:uid="{00000000-0005-0000-0000-0000D1650000}"/>
    <cellStyle name="Normal 7 2 5 4 3 3 2 3" xfId="48531" xr:uid="{00000000-0005-0000-0000-0000D2650000}"/>
    <cellStyle name="Normal 7 2 5 4 3 3 3" xfId="22512" xr:uid="{00000000-0005-0000-0000-0000D3650000}"/>
    <cellStyle name="Normal 7 2 5 4 3 3 4" xfId="39858" xr:uid="{00000000-0005-0000-0000-0000D4650000}"/>
    <cellStyle name="Normal 7 2 5 4 3 4" xfId="10206" xr:uid="{00000000-0005-0000-0000-0000D5650000}"/>
    <cellStyle name="Normal 7 2 5 4 3 4 2" xfId="27559" xr:uid="{00000000-0005-0000-0000-0000D6650000}"/>
    <cellStyle name="Normal 7 2 5 4 3 4 3" xfId="44905" xr:uid="{00000000-0005-0000-0000-0000D7650000}"/>
    <cellStyle name="Normal 7 2 5 4 3 5" xfId="18886" xr:uid="{00000000-0005-0000-0000-0000D8650000}"/>
    <cellStyle name="Normal 7 2 5 4 3 6" xfId="36232" xr:uid="{00000000-0005-0000-0000-0000D9650000}"/>
    <cellStyle name="Normal 7 2 5 4 4" xfId="6580" xr:uid="{00000000-0005-0000-0000-0000DA650000}"/>
    <cellStyle name="Normal 7 2 5 4 4 2" xfId="15253" xr:uid="{00000000-0005-0000-0000-0000DB650000}"/>
    <cellStyle name="Normal 7 2 5 4 4 2 2" xfId="32606" xr:uid="{00000000-0005-0000-0000-0000DC650000}"/>
    <cellStyle name="Normal 7 2 5 4 4 2 3" xfId="49952" xr:uid="{00000000-0005-0000-0000-0000DD650000}"/>
    <cellStyle name="Normal 7 2 5 4 4 3" xfId="23933" xr:uid="{00000000-0005-0000-0000-0000DE650000}"/>
    <cellStyle name="Normal 7 2 5 4 4 4" xfId="41279" xr:uid="{00000000-0005-0000-0000-0000DF650000}"/>
    <cellStyle name="Normal 7 2 5 4 5" xfId="3346" xr:uid="{00000000-0005-0000-0000-0000E0650000}"/>
    <cellStyle name="Normal 7 2 5 4 5 2" xfId="12019" xr:uid="{00000000-0005-0000-0000-0000E1650000}"/>
    <cellStyle name="Normal 7 2 5 4 5 2 2" xfId="29372" xr:uid="{00000000-0005-0000-0000-0000E2650000}"/>
    <cellStyle name="Normal 7 2 5 4 5 2 3" xfId="46718" xr:uid="{00000000-0005-0000-0000-0000E3650000}"/>
    <cellStyle name="Normal 7 2 5 4 5 3" xfId="20699" xr:uid="{00000000-0005-0000-0000-0000E4650000}"/>
    <cellStyle name="Normal 7 2 5 4 5 4" xfId="38045" xr:uid="{00000000-0005-0000-0000-0000E5650000}"/>
    <cellStyle name="Normal 7 2 5 4 6" xfId="9471" xr:uid="{00000000-0005-0000-0000-0000E6650000}"/>
    <cellStyle name="Normal 7 2 5 4 6 2" xfId="26824" xr:uid="{00000000-0005-0000-0000-0000E7650000}"/>
    <cellStyle name="Normal 7 2 5 4 6 3" xfId="44170" xr:uid="{00000000-0005-0000-0000-0000E8650000}"/>
    <cellStyle name="Normal 7 2 5 4 7" xfId="18151" xr:uid="{00000000-0005-0000-0000-0000E9650000}"/>
    <cellStyle name="Normal 7 2 5 4 8" xfId="35497" xr:uid="{00000000-0005-0000-0000-0000EA650000}"/>
    <cellStyle name="Normal 7 2 5 5" xfId="455" xr:uid="{00000000-0005-0000-0000-0000EB650000}"/>
    <cellStyle name="Normal 7 2 5 5 2" xfId="2268" xr:uid="{00000000-0005-0000-0000-0000EC650000}"/>
    <cellStyle name="Normal 7 2 5 5 2 2" xfId="8050" xr:uid="{00000000-0005-0000-0000-0000ED650000}"/>
    <cellStyle name="Normal 7 2 5 5 2 2 2" xfId="16723" xr:uid="{00000000-0005-0000-0000-0000EE650000}"/>
    <cellStyle name="Normal 7 2 5 5 2 2 2 2" xfId="34076" xr:uid="{00000000-0005-0000-0000-0000EF650000}"/>
    <cellStyle name="Normal 7 2 5 5 2 2 2 3" xfId="51422" xr:uid="{00000000-0005-0000-0000-0000F0650000}"/>
    <cellStyle name="Normal 7 2 5 5 2 2 3" xfId="25403" xr:uid="{00000000-0005-0000-0000-0000F1650000}"/>
    <cellStyle name="Normal 7 2 5 5 2 2 4" xfId="42749" xr:uid="{00000000-0005-0000-0000-0000F2650000}"/>
    <cellStyle name="Normal 7 2 5 5 2 3" xfId="5551" xr:uid="{00000000-0005-0000-0000-0000F3650000}"/>
    <cellStyle name="Normal 7 2 5 5 2 3 2" xfId="14224" xr:uid="{00000000-0005-0000-0000-0000F4650000}"/>
    <cellStyle name="Normal 7 2 5 5 2 3 2 2" xfId="31577" xr:uid="{00000000-0005-0000-0000-0000F5650000}"/>
    <cellStyle name="Normal 7 2 5 5 2 3 2 3" xfId="48923" xr:uid="{00000000-0005-0000-0000-0000F6650000}"/>
    <cellStyle name="Normal 7 2 5 5 2 3 3" xfId="22904" xr:uid="{00000000-0005-0000-0000-0000F7650000}"/>
    <cellStyle name="Normal 7 2 5 5 2 3 4" xfId="40250" xr:uid="{00000000-0005-0000-0000-0000F8650000}"/>
    <cellStyle name="Normal 7 2 5 5 2 4" xfId="10941" xr:uid="{00000000-0005-0000-0000-0000F9650000}"/>
    <cellStyle name="Normal 7 2 5 5 2 4 2" xfId="28294" xr:uid="{00000000-0005-0000-0000-0000FA650000}"/>
    <cellStyle name="Normal 7 2 5 5 2 4 3" xfId="45640" xr:uid="{00000000-0005-0000-0000-0000FB650000}"/>
    <cellStyle name="Normal 7 2 5 5 2 5" xfId="19621" xr:uid="{00000000-0005-0000-0000-0000FC650000}"/>
    <cellStyle name="Normal 7 2 5 5 2 6" xfId="36967" xr:uid="{00000000-0005-0000-0000-0000FD650000}"/>
    <cellStyle name="Normal 7 2 5 5 3" xfId="6237" xr:uid="{00000000-0005-0000-0000-0000FE650000}"/>
    <cellStyle name="Normal 7 2 5 5 3 2" xfId="14910" xr:uid="{00000000-0005-0000-0000-0000FF650000}"/>
    <cellStyle name="Normal 7 2 5 5 3 2 2" xfId="32263" xr:uid="{00000000-0005-0000-0000-000000660000}"/>
    <cellStyle name="Normal 7 2 5 5 3 2 3" xfId="49609" xr:uid="{00000000-0005-0000-0000-000001660000}"/>
    <cellStyle name="Normal 7 2 5 5 3 3" xfId="23590" xr:uid="{00000000-0005-0000-0000-000002660000}"/>
    <cellStyle name="Normal 7 2 5 5 3 4" xfId="40936" xr:uid="{00000000-0005-0000-0000-000003660000}"/>
    <cellStyle name="Normal 7 2 5 5 4" xfId="4081" xr:uid="{00000000-0005-0000-0000-000004660000}"/>
    <cellStyle name="Normal 7 2 5 5 4 2" xfId="12754" xr:uid="{00000000-0005-0000-0000-000005660000}"/>
    <cellStyle name="Normal 7 2 5 5 4 2 2" xfId="30107" xr:uid="{00000000-0005-0000-0000-000006660000}"/>
    <cellStyle name="Normal 7 2 5 5 4 2 3" xfId="47453" xr:uid="{00000000-0005-0000-0000-000007660000}"/>
    <cellStyle name="Normal 7 2 5 5 4 3" xfId="21434" xr:uid="{00000000-0005-0000-0000-000008660000}"/>
    <cellStyle name="Normal 7 2 5 5 4 4" xfId="38780" xr:uid="{00000000-0005-0000-0000-000009660000}"/>
    <cellStyle name="Normal 7 2 5 5 5" xfId="9128" xr:uid="{00000000-0005-0000-0000-00000A660000}"/>
    <cellStyle name="Normal 7 2 5 5 5 2" xfId="26481" xr:uid="{00000000-0005-0000-0000-00000B660000}"/>
    <cellStyle name="Normal 7 2 5 5 5 3" xfId="43827" xr:uid="{00000000-0005-0000-0000-00000C660000}"/>
    <cellStyle name="Normal 7 2 5 5 6" xfId="17808" xr:uid="{00000000-0005-0000-0000-00000D660000}"/>
    <cellStyle name="Normal 7 2 5 5 7" xfId="35154" xr:uid="{00000000-0005-0000-0000-00000E660000}"/>
    <cellStyle name="Normal 7 2 5 6" xfId="1876" xr:uid="{00000000-0005-0000-0000-00000F660000}"/>
    <cellStyle name="Normal 7 2 5 6 2" xfId="7658" xr:uid="{00000000-0005-0000-0000-000010660000}"/>
    <cellStyle name="Normal 7 2 5 6 2 2" xfId="16331" xr:uid="{00000000-0005-0000-0000-000011660000}"/>
    <cellStyle name="Normal 7 2 5 6 2 2 2" xfId="33684" xr:uid="{00000000-0005-0000-0000-000012660000}"/>
    <cellStyle name="Normal 7 2 5 6 2 2 3" xfId="51030" xr:uid="{00000000-0005-0000-0000-000013660000}"/>
    <cellStyle name="Normal 7 2 5 6 2 3" xfId="25011" xr:uid="{00000000-0005-0000-0000-000014660000}"/>
    <cellStyle name="Normal 7 2 5 6 2 4" xfId="42357" xr:uid="{00000000-0005-0000-0000-000015660000}"/>
    <cellStyle name="Normal 7 2 5 6 3" xfId="3689" xr:uid="{00000000-0005-0000-0000-000016660000}"/>
    <cellStyle name="Normal 7 2 5 6 3 2" xfId="12362" xr:uid="{00000000-0005-0000-0000-000017660000}"/>
    <cellStyle name="Normal 7 2 5 6 3 2 2" xfId="29715" xr:uid="{00000000-0005-0000-0000-000018660000}"/>
    <cellStyle name="Normal 7 2 5 6 3 2 3" xfId="47061" xr:uid="{00000000-0005-0000-0000-000019660000}"/>
    <cellStyle name="Normal 7 2 5 6 3 3" xfId="21042" xr:uid="{00000000-0005-0000-0000-00001A660000}"/>
    <cellStyle name="Normal 7 2 5 6 3 4" xfId="38388" xr:uid="{00000000-0005-0000-0000-00001B660000}"/>
    <cellStyle name="Normal 7 2 5 6 4" xfId="10549" xr:uid="{00000000-0005-0000-0000-00001C660000}"/>
    <cellStyle name="Normal 7 2 5 6 4 2" xfId="27902" xr:uid="{00000000-0005-0000-0000-00001D660000}"/>
    <cellStyle name="Normal 7 2 5 6 4 3" xfId="45248" xr:uid="{00000000-0005-0000-0000-00001E660000}"/>
    <cellStyle name="Normal 7 2 5 6 5" xfId="19229" xr:uid="{00000000-0005-0000-0000-00001F660000}"/>
    <cellStyle name="Normal 7 2 5 6 6" xfId="36575" xr:uid="{00000000-0005-0000-0000-000020660000}"/>
    <cellStyle name="Normal 7 2 5 7" xfId="1190" xr:uid="{00000000-0005-0000-0000-000021660000}"/>
    <cellStyle name="Normal 7 2 5 7 2" xfId="6972" xr:uid="{00000000-0005-0000-0000-000022660000}"/>
    <cellStyle name="Normal 7 2 5 7 2 2" xfId="15645" xr:uid="{00000000-0005-0000-0000-000023660000}"/>
    <cellStyle name="Normal 7 2 5 7 2 2 2" xfId="32998" xr:uid="{00000000-0005-0000-0000-000024660000}"/>
    <cellStyle name="Normal 7 2 5 7 2 2 3" xfId="50344" xr:uid="{00000000-0005-0000-0000-000025660000}"/>
    <cellStyle name="Normal 7 2 5 7 2 3" xfId="24325" xr:uid="{00000000-0005-0000-0000-000026660000}"/>
    <cellStyle name="Normal 7 2 5 7 2 4" xfId="41671" xr:uid="{00000000-0005-0000-0000-000027660000}"/>
    <cellStyle name="Normal 7 2 5 7 3" xfId="4816" xr:uid="{00000000-0005-0000-0000-000028660000}"/>
    <cellStyle name="Normal 7 2 5 7 3 2" xfId="13489" xr:uid="{00000000-0005-0000-0000-000029660000}"/>
    <cellStyle name="Normal 7 2 5 7 3 2 2" xfId="30842" xr:uid="{00000000-0005-0000-0000-00002A660000}"/>
    <cellStyle name="Normal 7 2 5 7 3 2 3" xfId="48188" xr:uid="{00000000-0005-0000-0000-00002B660000}"/>
    <cellStyle name="Normal 7 2 5 7 3 3" xfId="22169" xr:uid="{00000000-0005-0000-0000-00002C660000}"/>
    <cellStyle name="Normal 7 2 5 7 3 4" xfId="39515" xr:uid="{00000000-0005-0000-0000-00002D660000}"/>
    <cellStyle name="Normal 7 2 5 7 4" xfId="9863" xr:uid="{00000000-0005-0000-0000-00002E660000}"/>
    <cellStyle name="Normal 7 2 5 7 4 2" xfId="27216" xr:uid="{00000000-0005-0000-0000-00002F660000}"/>
    <cellStyle name="Normal 7 2 5 7 4 3" xfId="44562" xr:uid="{00000000-0005-0000-0000-000030660000}"/>
    <cellStyle name="Normal 7 2 5 7 5" xfId="18543" xr:uid="{00000000-0005-0000-0000-000031660000}"/>
    <cellStyle name="Normal 7 2 5 7 6" xfId="35889" xr:uid="{00000000-0005-0000-0000-000032660000}"/>
    <cellStyle name="Normal 7 2 5 8" xfId="5845" xr:uid="{00000000-0005-0000-0000-000033660000}"/>
    <cellStyle name="Normal 7 2 5 8 2" xfId="14518" xr:uid="{00000000-0005-0000-0000-000034660000}"/>
    <cellStyle name="Normal 7 2 5 8 2 2" xfId="31871" xr:uid="{00000000-0005-0000-0000-000035660000}"/>
    <cellStyle name="Normal 7 2 5 8 2 3" xfId="49217" xr:uid="{00000000-0005-0000-0000-000036660000}"/>
    <cellStyle name="Normal 7 2 5 8 3" xfId="23198" xr:uid="{00000000-0005-0000-0000-000037660000}"/>
    <cellStyle name="Normal 7 2 5 8 4" xfId="40544" xr:uid="{00000000-0005-0000-0000-000038660000}"/>
    <cellStyle name="Normal 7 2 5 9" xfId="3003" xr:uid="{00000000-0005-0000-0000-000039660000}"/>
    <cellStyle name="Normal 7 2 5 9 2" xfId="11676" xr:uid="{00000000-0005-0000-0000-00003A660000}"/>
    <cellStyle name="Normal 7 2 5 9 2 2" xfId="29029" xr:uid="{00000000-0005-0000-0000-00003B660000}"/>
    <cellStyle name="Normal 7 2 5 9 2 3" xfId="46375" xr:uid="{00000000-0005-0000-0000-00003C660000}"/>
    <cellStyle name="Normal 7 2 5 9 3" xfId="20356" xr:uid="{00000000-0005-0000-0000-00003D660000}"/>
    <cellStyle name="Normal 7 2 5 9 4" xfId="37702" xr:uid="{00000000-0005-0000-0000-00003E660000}"/>
    <cellStyle name="Normal 7 2 6" xfId="161" xr:uid="{00000000-0005-0000-0000-00003F660000}"/>
    <cellStyle name="Normal 7 2 6 10" xfId="17514" xr:uid="{00000000-0005-0000-0000-000040660000}"/>
    <cellStyle name="Normal 7 2 6 11" xfId="34860" xr:uid="{00000000-0005-0000-0000-000041660000}"/>
    <cellStyle name="Normal 7 2 6 2" xfId="651" xr:uid="{00000000-0005-0000-0000-000042660000}"/>
    <cellStyle name="Normal 7 2 6 2 2" xfId="2464" xr:uid="{00000000-0005-0000-0000-000043660000}"/>
    <cellStyle name="Normal 7 2 6 2 2 2" xfId="8246" xr:uid="{00000000-0005-0000-0000-000044660000}"/>
    <cellStyle name="Normal 7 2 6 2 2 2 2" xfId="16919" xr:uid="{00000000-0005-0000-0000-000045660000}"/>
    <cellStyle name="Normal 7 2 6 2 2 2 2 2" xfId="34272" xr:uid="{00000000-0005-0000-0000-000046660000}"/>
    <cellStyle name="Normal 7 2 6 2 2 2 2 3" xfId="51618" xr:uid="{00000000-0005-0000-0000-000047660000}"/>
    <cellStyle name="Normal 7 2 6 2 2 2 3" xfId="25599" xr:uid="{00000000-0005-0000-0000-000048660000}"/>
    <cellStyle name="Normal 7 2 6 2 2 2 4" xfId="42945" xr:uid="{00000000-0005-0000-0000-000049660000}"/>
    <cellStyle name="Normal 7 2 6 2 2 3" xfId="4277" xr:uid="{00000000-0005-0000-0000-00004A660000}"/>
    <cellStyle name="Normal 7 2 6 2 2 3 2" xfId="12950" xr:uid="{00000000-0005-0000-0000-00004B660000}"/>
    <cellStyle name="Normal 7 2 6 2 2 3 2 2" xfId="30303" xr:uid="{00000000-0005-0000-0000-00004C660000}"/>
    <cellStyle name="Normal 7 2 6 2 2 3 2 3" xfId="47649" xr:uid="{00000000-0005-0000-0000-00004D660000}"/>
    <cellStyle name="Normal 7 2 6 2 2 3 3" xfId="21630" xr:uid="{00000000-0005-0000-0000-00004E660000}"/>
    <cellStyle name="Normal 7 2 6 2 2 3 4" xfId="38976" xr:uid="{00000000-0005-0000-0000-00004F660000}"/>
    <cellStyle name="Normal 7 2 6 2 2 4" xfId="11137" xr:uid="{00000000-0005-0000-0000-000050660000}"/>
    <cellStyle name="Normal 7 2 6 2 2 4 2" xfId="28490" xr:uid="{00000000-0005-0000-0000-000051660000}"/>
    <cellStyle name="Normal 7 2 6 2 2 4 3" xfId="45836" xr:uid="{00000000-0005-0000-0000-000052660000}"/>
    <cellStyle name="Normal 7 2 6 2 2 5" xfId="19817" xr:uid="{00000000-0005-0000-0000-000053660000}"/>
    <cellStyle name="Normal 7 2 6 2 2 6" xfId="37163" xr:uid="{00000000-0005-0000-0000-000054660000}"/>
    <cellStyle name="Normal 7 2 6 2 3" xfId="1386" xr:uid="{00000000-0005-0000-0000-000055660000}"/>
    <cellStyle name="Normal 7 2 6 2 3 2" xfId="7168" xr:uid="{00000000-0005-0000-0000-000056660000}"/>
    <cellStyle name="Normal 7 2 6 2 3 2 2" xfId="15841" xr:uid="{00000000-0005-0000-0000-000057660000}"/>
    <cellStyle name="Normal 7 2 6 2 3 2 2 2" xfId="33194" xr:uid="{00000000-0005-0000-0000-000058660000}"/>
    <cellStyle name="Normal 7 2 6 2 3 2 2 3" xfId="50540" xr:uid="{00000000-0005-0000-0000-000059660000}"/>
    <cellStyle name="Normal 7 2 6 2 3 2 3" xfId="24521" xr:uid="{00000000-0005-0000-0000-00005A660000}"/>
    <cellStyle name="Normal 7 2 6 2 3 2 4" xfId="41867" xr:uid="{00000000-0005-0000-0000-00005B660000}"/>
    <cellStyle name="Normal 7 2 6 2 3 3" xfId="5012" xr:uid="{00000000-0005-0000-0000-00005C660000}"/>
    <cellStyle name="Normal 7 2 6 2 3 3 2" xfId="13685" xr:uid="{00000000-0005-0000-0000-00005D660000}"/>
    <cellStyle name="Normal 7 2 6 2 3 3 2 2" xfId="31038" xr:uid="{00000000-0005-0000-0000-00005E660000}"/>
    <cellStyle name="Normal 7 2 6 2 3 3 2 3" xfId="48384" xr:uid="{00000000-0005-0000-0000-00005F660000}"/>
    <cellStyle name="Normal 7 2 6 2 3 3 3" xfId="22365" xr:uid="{00000000-0005-0000-0000-000060660000}"/>
    <cellStyle name="Normal 7 2 6 2 3 3 4" xfId="39711" xr:uid="{00000000-0005-0000-0000-000061660000}"/>
    <cellStyle name="Normal 7 2 6 2 3 4" xfId="10059" xr:uid="{00000000-0005-0000-0000-000062660000}"/>
    <cellStyle name="Normal 7 2 6 2 3 4 2" xfId="27412" xr:uid="{00000000-0005-0000-0000-000063660000}"/>
    <cellStyle name="Normal 7 2 6 2 3 4 3" xfId="44758" xr:uid="{00000000-0005-0000-0000-000064660000}"/>
    <cellStyle name="Normal 7 2 6 2 3 5" xfId="18739" xr:uid="{00000000-0005-0000-0000-000065660000}"/>
    <cellStyle name="Normal 7 2 6 2 3 6" xfId="36085" xr:uid="{00000000-0005-0000-0000-000066660000}"/>
    <cellStyle name="Normal 7 2 6 2 4" xfId="6433" xr:uid="{00000000-0005-0000-0000-000067660000}"/>
    <cellStyle name="Normal 7 2 6 2 4 2" xfId="15106" xr:uid="{00000000-0005-0000-0000-000068660000}"/>
    <cellStyle name="Normal 7 2 6 2 4 2 2" xfId="32459" xr:uid="{00000000-0005-0000-0000-000069660000}"/>
    <cellStyle name="Normal 7 2 6 2 4 2 3" xfId="49805" xr:uid="{00000000-0005-0000-0000-00006A660000}"/>
    <cellStyle name="Normal 7 2 6 2 4 3" xfId="23786" xr:uid="{00000000-0005-0000-0000-00006B660000}"/>
    <cellStyle name="Normal 7 2 6 2 4 4" xfId="41132" xr:uid="{00000000-0005-0000-0000-00006C660000}"/>
    <cellStyle name="Normal 7 2 6 2 5" xfId="3199" xr:uid="{00000000-0005-0000-0000-00006D660000}"/>
    <cellStyle name="Normal 7 2 6 2 5 2" xfId="11872" xr:uid="{00000000-0005-0000-0000-00006E660000}"/>
    <cellStyle name="Normal 7 2 6 2 5 2 2" xfId="29225" xr:uid="{00000000-0005-0000-0000-00006F660000}"/>
    <cellStyle name="Normal 7 2 6 2 5 2 3" xfId="46571" xr:uid="{00000000-0005-0000-0000-000070660000}"/>
    <cellStyle name="Normal 7 2 6 2 5 3" xfId="20552" xr:uid="{00000000-0005-0000-0000-000071660000}"/>
    <cellStyle name="Normal 7 2 6 2 5 4" xfId="37898" xr:uid="{00000000-0005-0000-0000-000072660000}"/>
    <cellStyle name="Normal 7 2 6 2 6" xfId="9324" xr:uid="{00000000-0005-0000-0000-000073660000}"/>
    <cellStyle name="Normal 7 2 6 2 6 2" xfId="26677" xr:uid="{00000000-0005-0000-0000-000074660000}"/>
    <cellStyle name="Normal 7 2 6 2 6 3" xfId="44023" xr:uid="{00000000-0005-0000-0000-000075660000}"/>
    <cellStyle name="Normal 7 2 6 2 7" xfId="18004" xr:uid="{00000000-0005-0000-0000-000076660000}"/>
    <cellStyle name="Normal 7 2 6 2 8" xfId="35350" xr:uid="{00000000-0005-0000-0000-000077660000}"/>
    <cellStyle name="Normal 7 2 6 3" xfId="896" xr:uid="{00000000-0005-0000-0000-000078660000}"/>
    <cellStyle name="Normal 7 2 6 3 2" xfId="2709" xr:uid="{00000000-0005-0000-0000-000079660000}"/>
    <cellStyle name="Normal 7 2 6 3 2 2" xfId="8491" xr:uid="{00000000-0005-0000-0000-00007A660000}"/>
    <cellStyle name="Normal 7 2 6 3 2 2 2" xfId="17164" xr:uid="{00000000-0005-0000-0000-00007B660000}"/>
    <cellStyle name="Normal 7 2 6 3 2 2 2 2" xfId="34517" xr:uid="{00000000-0005-0000-0000-00007C660000}"/>
    <cellStyle name="Normal 7 2 6 3 2 2 2 3" xfId="51863" xr:uid="{00000000-0005-0000-0000-00007D660000}"/>
    <cellStyle name="Normal 7 2 6 3 2 2 3" xfId="25844" xr:uid="{00000000-0005-0000-0000-00007E660000}"/>
    <cellStyle name="Normal 7 2 6 3 2 2 4" xfId="43190" xr:uid="{00000000-0005-0000-0000-00007F660000}"/>
    <cellStyle name="Normal 7 2 6 3 2 3" xfId="4522" xr:uid="{00000000-0005-0000-0000-000080660000}"/>
    <cellStyle name="Normal 7 2 6 3 2 3 2" xfId="13195" xr:uid="{00000000-0005-0000-0000-000081660000}"/>
    <cellStyle name="Normal 7 2 6 3 2 3 2 2" xfId="30548" xr:uid="{00000000-0005-0000-0000-000082660000}"/>
    <cellStyle name="Normal 7 2 6 3 2 3 2 3" xfId="47894" xr:uid="{00000000-0005-0000-0000-000083660000}"/>
    <cellStyle name="Normal 7 2 6 3 2 3 3" xfId="21875" xr:uid="{00000000-0005-0000-0000-000084660000}"/>
    <cellStyle name="Normal 7 2 6 3 2 3 4" xfId="39221" xr:uid="{00000000-0005-0000-0000-000085660000}"/>
    <cellStyle name="Normal 7 2 6 3 2 4" xfId="11382" xr:uid="{00000000-0005-0000-0000-000086660000}"/>
    <cellStyle name="Normal 7 2 6 3 2 4 2" xfId="28735" xr:uid="{00000000-0005-0000-0000-000087660000}"/>
    <cellStyle name="Normal 7 2 6 3 2 4 3" xfId="46081" xr:uid="{00000000-0005-0000-0000-000088660000}"/>
    <cellStyle name="Normal 7 2 6 3 2 5" xfId="20062" xr:uid="{00000000-0005-0000-0000-000089660000}"/>
    <cellStyle name="Normal 7 2 6 3 2 6" xfId="37408" xr:uid="{00000000-0005-0000-0000-00008A660000}"/>
    <cellStyle name="Normal 7 2 6 3 3" xfId="1631" xr:uid="{00000000-0005-0000-0000-00008B660000}"/>
    <cellStyle name="Normal 7 2 6 3 3 2" xfId="7413" xr:uid="{00000000-0005-0000-0000-00008C660000}"/>
    <cellStyle name="Normal 7 2 6 3 3 2 2" xfId="16086" xr:uid="{00000000-0005-0000-0000-00008D660000}"/>
    <cellStyle name="Normal 7 2 6 3 3 2 2 2" xfId="33439" xr:uid="{00000000-0005-0000-0000-00008E660000}"/>
    <cellStyle name="Normal 7 2 6 3 3 2 2 3" xfId="50785" xr:uid="{00000000-0005-0000-0000-00008F660000}"/>
    <cellStyle name="Normal 7 2 6 3 3 2 3" xfId="24766" xr:uid="{00000000-0005-0000-0000-000090660000}"/>
    <cellStyle name="Normal 7 2 6 3 3 2 4" xfId="42112" xr:uid="{00000000-0005-0000-0000-000091660000}"/>
    <cellStyle name="Normal 7 2 6 3 3 3" xfId="5257" xr:uid="{00000000-0005-0000-0000-000092660000}"/>
    <cellStyle name="Normal 7 2 6 3 3 3 2" xfId="13930" xr:uid="{00000000-0005-0000-0000-000093660000}"/>
    <cellStyle name="Normal 7 2 6 3 3 3 2 2" xfId="31283" xr:uid="{00000000-0005-0000-0000-000094660000}"/>
    <cellStyle name="Normal 7 2 6 3 3 3 2 3" xfId="48629" xr:uid="{00000000-0005-0000-0000-000095660000}"/>
    <cellStyle name="Normal 7 2 6 3 3 3 3" xfId="22610" xr:uid="{00000000-0005-0000-0000-000096660000}"/>
    <cellStyle name="Normal 7 2 6 3 3 3 4" xfId="39956" xr:uid="{00000000-0005-0000-0000-000097660000}"/>
    <cellStyle name="Normal 7 2 6 3 3 4" xfId="10304" xr:uid="{00000000-0005-0000-0000-000098660000}"/>
    <cellStyle name="Normal 7 2 6 3 3 4 2" xfId="27657" xr:uid="{00000000-0005-0000-0000-000099660000}"/>
    <cellStyle name="Normal 7 2 6 3 3 4 3" xfId="45003" xr:uid="{00000000-0005-0000-0000-00009A660000}"/>
    <cellStyle name="Normal 7 2 6 3 3 5" xfId="18984" xr:uid="{00000000-0005-0000-0000-00009B660000}"/>
    <cellStyle name="Normal 7 2 6 3 3 6" xfId="36330" xr:uid="{00000000-0005-0000-0000-00009C660000}"/>
    <cellStyle name="Normal 7 2 6 3 4" xfId="6678" xr:uid="{00000000-0005-0000-0000-00009D660000}"/>
    <cellStyle name="Normal 7 2 6 3 4 2" xfId="15351" xr:uid="{00000000-0005-0000-0000-00009E660000}"/>
    <cellStyle name="Normal 7 2 6 3 4 2 2" xfId="32704" xr:uid="{00000000-0005-0000-0000-00009F660000}"/>
    <cellStyle name="Normal 7 2 6 3 4 2 3" xfId="50050" xr:uid="{00000000-0005-0000-0000-0000A0660000}"/>
    <cellStyle name="Normal 7 2 6 3 4 3" xfId="24031" xr:uid="{00000000-0005-0000-0000-0000A1660000}"/>
    <cellStyle name="Normal 7 2 6 3 4 4" xfId="41377" xr:uid="{00000000-0005-0000-0000-0000A2660000}"/>
    <cellStyle name="Normal 7 2 6 3 5" xfId="3444" xr:uid="{00000000-0005-0000-0000-0000A3660000}"/>
    <cellStyle name="Normal 7 2 6 3 5 2" xfId="12117" xr:uid="{00000000-0005-0000-0000-0000A4660000}"/>
    <cellStyle name="Normal 7 2 6 3 5 2 2" xfId="29470" xr:uid="{00000000-0005-0000-0000-0000A5660000}"/>
    <cellStyle name="Normal 7 2 6 3 5 2 3" xfId="46816" xr:uid="{00000000-0005-0000-0000-0000A6660000}"/>
    <cellStyle name="Normal 7 2 6 3 5 3" xfId="20797" xr:uid="{00000000-0005-0000-0000-0000A7660000}"/>
    <cellStyle name="Normal 7 2 6 3 5 4" xfId="38143" xr:uid="{00000000-0005-0000-0000-0000A8660000}"/>
    <cellStyle name="Normal 7 2 6 3 6" xfId="9569" xr:uid="{00000000-0005-0000-0000-0000A9660000}"/>
    <cellStyle name="Normal 7 2 6 3 6 2" xfId="26922" xr:uid="{00000000-0005-0000-0000-0000AA660000}"/>
    <cellStyle name="Normal 7 2 6 3 6 3" xfId="44268" xr:uid="{00000000-0005-0000-0000-0000AB660000}"/>
    <cellStyle name="Normal 7 2 6 3 7" xfId="18249" xr:uid="{00000000-0005-0000-0000-0000AC660000}"/>
    <cellStyle name="Normal 7 2 6 3 8" xfId="35595" xr:uid="{00000000-0005-0000-0000-0000AD660000}"/>
    <cellStyle name="Normal 7 2 6 4" xfId="406" xr:uid="{00000000-0005-0000-0000-0000AE660000}"/>
    <cellStyle name="Normal 7 2 6 4 2" xfId="2219" xr:uid="{00000000-0005-0000-0000-0000AF660000}"/>
    <cellStyle name="Normal 7 2 6 4 2 2" xfId="8001" xr:uid="{00000000-0005-0000-0000-0000B0660000}"/>
    <cellStyle name="Normal 7 2 6 4 2 2 2" xfId="16674" xr:uid="{00000000-0005-0000-0000-0000B1660000}"/>
    <cellStyle name="Normal 7 2 6 4 2 2 2 2" xfId="34027" xr:uid="{00000000-0005-0000-0000-0000B2660000}"/>
    <cellStyle name="Normal 7 2 6 4 2 2 2 3" xfId="51373" xr:uid="{00000000-0005-0000-0000-0000B3660000}"/>
    <cellStyle name="Normal 7 2 6 4 2 2 3" xfId="25354" xr:uid="{00000000-0005-0000-0000-0000B4660000}"/>
    <cellStyle name="Normal 7 2 6 4 2 2 4" xfId="42700" xr:uid="{00000000-0005-0000-0000-0000B5660000}"/>
    <cellStyle name="Normal 7 2 6 4 2 3" xfId="5502" xr:uid="{00000000-0005-0000-0000-0000B6660000}"/>
    <cellStyle name="Normal 7 2 6 4 2 3 2" xfId="14175" xr:uid="{00000000-0005-0000-0000-0000B7660000}"/>
    <cellStyle name="Normal 7 2 6 4 2 3 2 2" xfId="31528" xr:uid="{00000000-0005-0000-0000-0000B8660000}"/>
    <cellStyle name="Normal 7 2 6 4 2 3 2 3" xfId="48874" xr:uid="{00000000-0005-0000-0000-0000B9660000}"/>
    <cellStyle name="Normal 7 2 6 4 2 3 3" xfId="22855" xr:uid="{00000000-0005-0000-0000-0000BA660000}"/>
    <cellStyle name="Normal 7 2 6 4 2 3 4" xfId="40201" xr:uid="{00000000-0005-0000-0000-0000BB660000}"/>
    <cellStyle name="Normal 7 2 6 4 2 4" xfId="10892" xr:uid="{00000000-0005-0000-0000-0000BC660000}"/>
    <cellStyle name="Normal 7 2 6 4 2 4 2" xfId="28245" xr:uid="{00000000-0005-0000-0000-0000BD660000}"/>
    <cellStyle name="Normal 7 2 6 4 2 4 3" xfId="45591" xr:uid="{00000000-0005-0000-0000-0000BE660000}"/>
    <cellStyle name="Normal 7 2 6 4 2 5" xfId="19572" xr:uid="{00000000-0005-0000-0000-0000BF660000}"/>
    <cellStyle name="Normal 7 2 6 4 2 6" xfId="36918" xr:uid="{00000000-0005-0000-0000-0000C0660000}"/>
    <cellStyle name="Normal 7 2 6 4 3" xfId="6188" xr:uid="{00000000-0005-0000-0000-0000C1660000}"/>
    <cellStyle name="Normal 7 2 6 4 3 2" xfId="14861" xr:uid="{00000000-0005-0000-0000-0000C2660000}"/>
    <cellStyle name="Normal 7 2 6 4 3 2 2" xfId="32214" xr:uid="{00000000-0005-0000-0000-0000C3660000}"/>
    <cellStyle name="Normal 7 2 6 4 3 2 3" xfId="49560" xr:uid="{00000000-0005-0000-0000-0000C4660000}"/>
    <cellStyle name="Normal 7 2 6 4 3 3" xfId="23541" xr:uid="{00000000-0005-0000-0000-0000C5660000}"/>
    <cellStyle name="Normal 7 2 6 4 3 4" xfId="40887" xr:uid="{00000000-0005-0000-0000-0000C6660000}"/>
    <cellStyle name="Normal 7 2 6 4 4" xfId="4032" xr:uid="{00000000-0005-0000-0000-0000C7660000}"/>
    <cellStyle name="Normal 7 2 6 4 4 2" xfId="12705" xr:uid="{00000000-0005-0000-0000-0000C8660000}"/>
    <cellStyle name="Normal 7 2 6 4 4 2 2" xfId="30058" xr:uid="{00000000-0005-0000-0000-0000C9660000}"/>
    <cellStyle name="Normal 7 2 6 4 4 2 3" xfId="47404" xr:uid="{00000000-0005-0000-0000-0000CA660000}"/>
    <cellStyle name="Normal 7 2 6 4 4 3" xfId="21385" xr:uid="{00000000-0005-0000-0000-0000CB660000}"/>
    <cellStyle name="Normal 7 2 6 4 4 4" xfId="38731" xr:uid="{00000000-0005-0000-0000-0000CC660000}"/>
    <cellStyle name="Normal 7 2 6 4 5" xfId="9079" xr:uid="{00000000-0005-0000-0000-0000CD660000}"/>
    <cellStyle name="Normal 7 2 6 4 5 2" xfId="26432" xr:uid="{00000000-0005-0000-0000-0000CE660000}"/>
    <cellStyle name="Normal 7 2 6 4 5 3" xfId="43778" xr:uid="{00000000-0005-0000-0000-0000CF660000}"/>
    <cellStyle name="Normal 7 2 6 4 6" xfId="17759" xr:uid="{00000000-0005-0000-0000-0000D0660000}"/>
    <cellStyle name="Normal 7 2 6 4 7" xfId="35105" xr:uid="{00000000-0005-0000-0000-0000D1660000}"/>
    <cellStyle name="Normal 7 2 6 5" xfId="1974" xr:uid="{00000000-0005-0000-0000-0000D2660000}"/>
    <cellStyle name="Normal 7 2 6 5 2" xfId="7756" xr:uid="{00000000-0005-0000-0000-0000D3660000}"/>
    <cellStyle name="Normal 7 2 6 5 2 2" xfId="16429" xr:uid="{00000000-0005-0000-0000-0000D4660000}"/>
    <cellStyle name="Normal 7 2 6 5 2 2 2" xfId="33782" xr:uid="{00000000-0005-0000-0000-0000D5660000}"/>
    <cellStyle name="Normal 7 2 6 5 2 2 3" xfId="51128" xr:uid="{00000000-0005-0000-0000-0000D6660000}"/>
    <cellStyle name="Normal 7 2 6 5 2 3" xfId="25109" xr:uid="{00000000-0005-0000-0000-0000D7660000}"/>
    <cellStyle name="Normal 7 2 6 5 2 4" xfId="42455" xr:uid="{00000000-0005-0000-0000-0000D8660000}"/>
    <cellStyle name="Normal 7 2 6 5 3" xfId="3787" xr:uid="{00000000-0005-0000-0000-0000D9660000}"/>
    <cellStyle name="Normal 7 2 6 5 3 2" xfId="12460" xr:uid="{00000000-0005-0000-0000-0000DA660000}"/>
    <cellStyle name="Normal 7 2 6 5 3 2 2" xfId="29813" xr:uid="{00000000-0005-0000-0000-0000DB660000}"/>
    <cellStyle name="Normal 7 2 6 5 3 2 3" xfId="47159" xr:uid="{00000000-0005-0000-0000-0000DC660000}"/>
    <cellStyle name="Normal 7 2 6 5 3 3" xfId="21140" xr:uid="{00000000-0005-0000-0000-0000DD660000}"/>
    <cellStyle name="Normal 7 2 6 5 3 4" xfId="38486" xr:uid="{00000000-0005-0000-0000-0000DE660000}"/>
    <cellStyle name="Normal 7 2 6 5 4" xfId="10647" xr:uid="{00000000-0005-0000-0000-0000DF660000}"/>
    <cellStyle name="Normal 7 2 6 5 4 2" xfId="28000" xr:uid="{00000000-0005-0000-0000-0000E0660000}"/>
    <cellStyle name="Normal 7 2 6 5 4 3" xfId="45346" xr:uid="{00000000-0005-0000-0000-0000E1660000}"/>
    <cellStyle name="Normal 7 2 6 5 5" xfId="19327" xr:uid="{00000000-0005-0000-0000-0000E2660000}"/>
    <cellStyle name="Normal 7 2 6 5 6" xfId="36673" xr:uid="{00000000-0005-0000-0000-0000E3660000}"/>
    <cellStyle name="Normal 7 2 6 6" xfId="1141" xr:uid="{00000000-0005-0000-0000-0000E4660000}"/>
    <cellStyle name="Normal 7 2 6 6 2" xfId="6923" xr:uid="{00000000-0005-0000-0000-0000E5660000}"/>
    <cellStyle name="Normal 7 2 6 6 2 2" xfId="15596" xr:uid="{00000000-0005-0000-0000-0000E6660000}"/>
    <cellStyle name="Normal 7 2 6 6 2 2 2" xfId="32949" xr:uid="{00000000-0005-0000-0000-0000E7660000}"/>
    <cellStyle name="Normal 7 2 6 6 2 2 3" xfId="50295" xr:uid="{00000000-0005-0000-0000-0000E8660000}"/>
    <cellStyle name="Normal 7 2 6 6 2 3" xfId="24276" xr:uid="{00000000-0005-0000-0000-0000E9660000}"/>
    <cellStyle name="Normal 7 2 6 6 2 4" xfId="41622" xr:uid="{00000000-0005-0000-0000-0000EA660000}"/>
    <cellStyle name="Normal 7 2 6 6 3" xfId="4767" xr:uid="{00000000-0005-0000-0000-0000EB660000}"/>
    <cellStyle name="Normal 7 2 6 6 3 2" xfId="13440" xr:uid="{00000000-0005-0000-0000-0000EC660000}"/>
    <cellStyle name="Normal 7 2 6 6 3 2 2" xfId="30793" xr:uid="{00000000-0005-0000-0000-0000ED660000}"/>
    <cellStyle name="Normal 7 2 6 6 3 2 3" xfId="48139" xr:uid="{00000000-0005-0000-0000-0000EE660000}"/>
    <cellStyle name="Normal 7 2 6 6 3 3" xfId="22120" xr:uid="{00000000-0005-0000-0000-0000EF660000}"/>
    <cellStyle name="Normal 7 2 6 6 3 4" xfId="39466" xr:uid="{00000000-0005-0000-0000-0000F0660000}"/>
    <cellStyle name="Normal 7 2 6 6 4" xfId="9814" xr:uid="{00000000-0005-0000-0000-0000F1660000}"/>
    <cellStyle name="Normal 7 2 6 6 4 2" xfId="27167" xr:uid="{00000000-0005-0000-0000-0000F2660000}"/>
    <cellStyle name="Normal 7 2 6 6 4 3" xfId="44513" xr:uid="{00000000-0005-0000-0000-0000F3660000}"/>
    <cellStyle name="Normal 7 2 6 6 5" xfId="18494" xr:uid="{00000000-0005-0000-0000-0000F4660000}"/>
    <cellStyle name="Normal 7 2 6 6 6" xfId="35840" xr:uid="{00000000-0005-0000-0000-0000F5660000}"/>
    <cellStyle name="Normal 7 2 6 7" xfId="5943" xr:uid="{00000000-0005-0000-0000-0000F6660000}"/>
    <cellStyle name="Normal 7 2 6 7 2" xfId="14616" xr:uid="{00000000-0005-0000-0000-0000F7660000}"/>
    <cellStyle name="Normal 7 2 6 7 2 2" xfId="31969" xr:uid="{00000000-0005-0000-0000-0000F8660000}"/>
    <cellStyle name="Normal 7 2 6 7 2 3" xfId="49315" xr:uid="{00000000-0005-0000-0000-0000F9660000}"/>
    <cellStyle name="Normal 7 2 6 7 3" xfId="23296" xr:uid="{00000000-0005-0000-0000-0000FA660000}"/>
    <cellStyle name="Normal 7 2 6 7 4" xfId="40642" xr:uid="{00000000-0005-0000-0000-0000FB660000}"/>
    <cellStyle name="Normal 7 2 6 8" xfId="2954" xr:uid="{00000000-0005-0000-0000-0000FC660000}"/>
    <cellStyle name="Normal 7 2 6 8 2" xfId="11627" xr:uid="{00000000-0005-0000-0000-0000FD660000}"/>
    <cellStyle name="Normal 7 2 6 8 2 2" xfId="28980" xr:uid="{00000000-0005-0000-0000-0000FE660000}"/>
    <cellStyle name="Normal 7 2 6 8 2 3" xfId="46326" xr:uid="{00000000-0005-0000-0000-0000FF660000}"/>
    <cellStyle name="Normal 7 2 6 8 3" xfId="20307" xr:uid="{00000000-0005-0000-0000-000000670000}"/>
    <cellStyle name="Normal 7 2 6 8 4" xfId="37653" xr:uid="{00000000-0005-0000-0000-000001670000}"/>
    <cellStyle name="Normal 7 2 6 9" xfId="8834" xr:uid="{00000000-0005-0000-0000-000002670000}"/>
    <cellStyle name="Normal 7 2 6 9 2" xfId="26187" xr:uid="{00000000-0005-0000-0000-000003670000}"/>
    <cellStyle name="Normal 7 2 6 9 3" xfId="43533" xr:uid="{00000000-0005-0000-0000-000004670000}"/>
    <cellStyle name="Normal 7 2 7" xfId="259" xr:uid="{00000000-0005-0000-0000-000005670000}"/>
    <cellStyle name="Normal 7 2 7 10" xfId="34958" xr:uid="{00000000-0005-0000-0000-000006670000}"/>
    <cellStyle name="Normal 7 2 7 2" xfId="994" xr:uid="{00000000-0005-0000-0000-000007670000}"/>
    <cellStyle name="Normal 7 2 7 2 2" xfId="2807" xr:uid="{00000000-0005-0000-0000-000008670000}"/>
    <cellStyle name="Normal 7 2 7 2 2 2" xfId="8589" xr:uid="{00000000-0005-0000-0000-000009670000}"/>
    <cellStyle name="Normal 7 2 7 2 2 2 2" xfId="17262" xr:uid="{00000000-0005-0000-0000-00000A670000}"/>
    <cellStyle name="Normal 7 2 7 2 2 2 2 2" xfId="34615" xr:uid="{00000000-0005-0000-0000-00000B670000}"/>
    <cellStyle name="Normal 7 2 7 2 2 2 2 3" xfId="51961" xr:uid="{00000000-0005-0000-0000-00000C670000}"/>
    <cellStyle name="Normal 7 2 7 2 2 2 3" xfId="25942" xr:uid="{00000000-0005-0000-0000-00000D670000}"/>
    <cellStyle name="Normal 7 2 7 2 2 2 4" xfId="43288" xr:uid="{00000000-0005-0000-0000-00000E670000}"/>
    <cellStyle name="Normal 7 2 7 2 2 3" xfId="4620" xr:uid="{00000000-0005-0000-0000-00000F670000}"/>
    <cellStyle name="Normal 7 2 7 2 2 3 2" xfId="13293" xr:uid="{00000000-0005-0000-0000-000010670000}"/>
    <cellStyle name="Normal 7 2 7 2 2 3 2 2" xfId="30646" xr:uid="{00000000-0005-0000-0000-000011670000}"/>
    <cellStyle name="Normal 7 2 7 2 2 3 2 3" xfId="47992" xr:uid="{00000000-0005-0000-0000-000012670000}"/>
    <cellStyle name="Normal 7 2 7 2 2 3 3" xfId="21973" xr:uid="{00000000-0005-0000-0000-000013670000}"/>
    <cellStyle name="Normal 7 2 7 2 2 3 4" xfId="39319" xr:uid="{00000000-0005-0000-0000-000014670000}"/>
    <cellStyle name="Normal 7 2 7 2 2 4" xfId="11480" xr:uid="{00000000-0005-0000-0000-000015670000}"/>
    <cellStyle name="Normal 7 2 7 2 2 4 2" xfId="28833" xr:uid="{00000000-0005-0000-0000-000016670000}"/>
    <cellStyle name="Normal 7 2 7 2 2 4 3" xfId="46179" xr:uid="{00000000-0005-0000-0000-000017670000}"/>
    <cellStyle name="Normal 7 2 7 2 2 5" xfId="20160" xr:uid="{00000000-0005-0000-0000-000018670000}"/>
    <cellStyle name="Normal 7 2 7 2 2 6" xfId="37506" xr:uid="{00000000-0005-0000-0000-000019670000}"/>
    <cellStyle name="Normal 7 2 7 2 3" xfId="1729" xr:uid="{00000000-0005-0000-0000-00001A670000}"/>
    <cellStyle name="Normal 7 2 7 2 3 2" xfId="7511" xr:uid="{00000000-0005-0000-0000-00001B670000}"/>
    <cellStyle name="Normal 7 2 7 2 3 2 2" xfId="16184" xr:uid="{00000000-0005-0000-0000-00001C670000}"/>
    <cellStyle name="Normal 7 2 7 2 3 2 2 2" xfId="33537" xr:uid="{00000000-0005-0000-0000-00001D670000}"/>
    <cellStyle name="Normal 7 2 7 2 3 2 2 3" xfId="50883" xr:uid="{00000000-0005-0000-0000-00001E670000}"/>
    <cellStyle name="Normal 7 2 7 2 3 2 3" xfId="24864" xr:uid="{00000000-0005-0000-0000-00001F670000}"/>
    <cellStyle name="Normal 7 2 7 2 3 2 4" xfId="42210" xr:uid="{00000000-0005-0000-0000-000020670000}"/>
    <cellStyle name="Normal 7 2 7 2 3 3" xfId="5355" xr:uid="{00000000-0005-0000-0000-000021670000}"/>
    <cellStyle name="Normal 7 2 7 2 3 3 2" xfId="14028" xr:uid="{00000000-0005-0000-0000-000022670000}"/>
    <cellStyle name="Normal 7 2 7 2 3 3 2 2" xfId="31381" xr:uid="{00000000-0005-0000-0000-000023670000}"/>
    <cellStyle name="Normal 7 2 7 2 3 3 2 3" xfId="48727" xr:uid="{00000000-0005-0000-0000-000024670000}"/>
    <cellStyle name="Normal 7 2 7 2 3 3 3" xfId="22708" xr:uid="{00000000-0005-0000-0000-000025670000}"/>
    <cellStyle name="Normal 7 2 7 2 3 3 4" xfId="40054" xr:uid="{00000000-0005-0000-0000-000026670000}"/>
    <cellStyle name="Normal 7 2 7 2 3 4" xfId="10402" xr:uid="{00000000-0005-0000-0000-000027670000}"/>
    <cellStyle name="Normal 7 2 7 2 3 4 2" xfId="27755" xr:uid="{00000000-0005-0000-0000-000028670000}"/>
    <cellStyle name="Normal 7 2 7 2 3 4 3" xfId="45101" xr:uid="{00000000-0005-0000-0000-000029670000}"/>
    <cellStyle name="Normal 7 2 7 2 3 5" xfId="19082" xr:uid="{00000000-0005-0000-0000-00002A670000}"/>
    <cellStyle name="Normal 7 2 7 2 3 6" xfId="36428" xr:uid="{00000000-0005-0000-0000-00002B670000}"/>
    <cellStyle name="Normal 7 2 7 2 4" xfId="6776" xr:uid="{00000000-0005-0000-0000-00002C670000}"/>
    <cellStyle name="Normal 7 2 7 2 4 2" xfId="15449" xr:uid="{00000000-0005-0000-0000-00002D670000}"/>
    <cellStyle name="Normal 7 2 7 2 4 2 2" xfId="32802" xr:uid="{00000000-0005-0000-0000-00002E670000}"/>
    <cellStyle name="Normal 7 2 7 2 4 2 3" xfId="50148" xr:uid="{00000000-0005-0000-0000-00002F670000}"/>
    <cellStyle name="Normal 7 2 7 2 4 3" xfId="24129" xr:uid="{00000000-0005-0000-0000-000030670000}"/>
    <cellStyle name="Normal 7 2 7 2 4 4" xfId="41475" xr:uid="{00000000-0005-0000-0000-000031670000}"/>
    <cellStyle name="Normal 7 2 7 2 5" xfId="3542" xr:uid="{00000000-0005-0000-0000-000032670000}"/>
    <cellStyle name="Normal 7 2 7 2 5 2" xfId="12215" xr:uid="{00000000-0005-0000-0000-000033670000}"/>
    <cellStyle name="Normal 7 2 7 2 5 2 2" xfId="29568" xr:uid="{00000000-0005-0000-0000-000034670000}"/>
    <cellStyle name="Normal 7 2 7 2 5 2 3" xfId="46914" xr:uid="{00000000-0005-0000-0000-000035670000}"/>
    <cellStyle name="Normal 7 2 7 2 5 3" xfId="20895" xr:uid="{00000000-0005-0000-0000-000036670000}"/>
    <cellStyle name="Normal 7 2 7 2 5 4" xfId="38241" xr:uid="{00000000-0005-0000-0000-000037670000}"/>
    <cellStyle name="Normal 7 2 7 2 6" xfId="9667" xr:uid="{00000000-0005-0000-0000-000038670000}"/>
    <cellStyle name="Normal 7 2 7 2 6 2" xfId="27020" xr:uid="{00000000-0005-0000-0000-000039670000}"/>
    <cellStyle name="Normal 7 2 7 2 6 3" xfId="44366" xr:uid="{00000000-0005-0000-0000-00003A670000}"/>
    <cellStyle name="Normal 7 2 7 2 7" xfId="18347" xr:uid="{00000000-0005-0000-0000-00003B670000}"/>
    <cellStyle name="Normal 7 2 7 2 8" xfId="35693" xr:uid="{00000000-0005-0000-0000-00003C670000}"/>
    <cellStyle name="Normal 7 2 7 3" xfId="504" xr:uid="{00000000-0005-0000-0000-00003D670000}"/>
    <cellStyle name="Normal 7 2 7 3 2" xfId="2317" xr:uid="{00000000-0005-0000-0000-00003E670000}"/>
    <cellStyle name="Normal 7 2 7 3 2 2" xfId="8099" xr:uid="{00000000-0005-0000-0000-00003F670000}"/>
    <cellStyle name="Normal 7 2 7 3 2 2 2" xfId="16772" xr:uid="{00000000-0005-0000-0000-000040670000}"/>
    <cellStyle name="Normal 7 2 7 3 2 2 2 2" xfId="34125" xr:uid="{00000000-0005-0000-0000-000041670000}"/>
    <cellStyle name="Normal 7 2 7 3 2 2 2 3" xfId="51471" xr:uid="{00000000-0005-0000-0000-000042670000}"/>
    <cellStyle name="Normal 7 2 7 3 2 2 3" xfId="25452" xr:uid="{00000000-0005-0000-0000-000043670000}"/>
    <cellStyle name="Normal 7 2 7 3 2 2 4" xfId="42798" xr:uid="{00000000-0005-0000-0000-000044670000}"/>
    <cellStyle name="Normal 7 2 7 3 2 3" xfId="5600" xr:uid="{00000000-0005-0000-0000-000045670000}"/>
    <cellStyle name="Normal 7 2 7 3 2 3 2" xfId="14273" xr:uid="{00000000-0005-0000-0000-000046670000}"/>
    <cellStyle name="Normal 7 2 7 3 2 3 2 2" xfId="31626" xr:uid="{00000000-0005-0000-0000-000047670000}"/>
    <cellStyle name="Normal 7 2 7 3 2 3 2 3" xfId="48972" xr:uid="{00000000-0005-0000-0000-000048670000}"/>
    <cellStyle name="Normal 7 2 7 3 2 3 3" xfId="22953" xr:uid="{00000000-0005-0000-0000-000049670000}"/>
    <cellStyle name="Normal 7 2 7 3 2 3 4" xfId="40299" xr:uid="{00000000-0005-0000-0000-00004A670000}"/>
    <cellStyle name="Normal 7 2 7 3 2 4" xfId="10990" xr:uid="{00000000-0005-0000-0000-00004B670000}"/>
    <cellStyle name="Normal 7 2 7 3 2 4 2" xfId="28343" xr:uid="{00000000-0005-0000-0000-00004C670000}"/>
    <cellStyle name="Normal 7 2 7 3 2 4 3" xfId="45689" xr:uid="{00000000-0005-0000-0000-00004D670000}"/>
    <cellStyle name="Normal 7 2 7 3 2 5" xfId="19670" xr:uid="{00000000-0005-0000-0000-00004E670000}"/>
    <cellStyle name="Normal 7 2 7 3 2 6" xfId="37016" xr:uid="{00000000-0005-0000-0000-00004F670000}"/>
    <cellStyle name="Normal 7 2 7 3 3" xfId="6286" xr:uid="{00000000-0005-0000-0000-000050670000}"/>
    <cellStyle name="Normal 7 2 7 3 3 2" xfId="14959" xr:uid="{00000000-0005-0000-0000-000051670000}"/>
    <cellStyle name="Normal 7 2 7 3 3 2 2" xfId="32312" xr:uid="{00000000-0005-0000-0000-000052670000}"/>
    <cellStyle name="Normal 7 2 7 3 3 2 3" xfId="49658" xr:uid="{00000000-0005-0000-0000-000053670000}"/>
    <cellStyle name="Normal 7 2 7 3 3 3" xfId="23639" xr:uid="{00000000-0005-0000-0000-000054670000}"/>
    <cellStyle name="Normal 7 2 7 3 3 4" xfId="40985" xr:uid="{00000000-0005-0000-0000-000055670000}"/>
    <cellStyle name="Normal 7 2 7 3 4" xfId="4130" xr:uid="{00000000-0005-0000-0000-000056670000}"/>
    <cellStyle name="Normal 7 2 7 3 4 2" xfId="12803" xr:uid="{00000000-0005-0000-0000-000057670000}"/>
    <cellStyle name="Normal 7 2 7 3 4 2 2" xfId="30156" xr:uid="{00000000-0005-0000-0000-000058670000}"/>
    <cellStyle name="Normal 7 2 7 3 4 2 3" xfId="47502" xr:uid="{00000000-0005-0000-0000-000059670000}"/>
    <cellStyle name="Normal 7 2 7 3 4 3" xfId="21483" xr:uid="{00000000-0005-0000-0000-00005A670000}"/>
    <cellStyle name="Normal 7 2 7 3 4 4" xfId="38829" xr:uid="{00000000-0005-0000-0000-00005B670000}"/>
    <cellStyle name="Normal 7 2 7 3 5" xfId="9177" xr:uid="{00000000-0005-0000-0000-00005C670000}"/>
    <cellStyle name="Normal 7 2 7 3 5 2" xfId="26530" xr:uid="{00000000-0005-0000-0000-00005D670000}"/>
    <cellStyle name="Normal 7 2 7 3 5 3" xfId="43876" xr:uid="{00000000-0005-0000-0000-00005E670000}"/>
    <cellStyle name="Normal 7 2 7 3 6" xfId="17857" xr:uid="{00000000-0005-0000-0000-00005F670000}"/>
    <cellStyle name="Normal 7 2 7 3 7" xfId="35203" xr:uid="{00000000-0005-0000-0000-000060670000}"/>
    <cellStyle name="Normal 7 2 7 4" xfId="2072" xr:uid="{00000000-0005-0000-0000-000061670000}"/>
    <cellStyle name="Normal 7 2 7 4 2" xfId="7854" xr:uid="{00000000-0005-0000-0000-000062670000}"/>
    <cellStyle name="Normal 7 2 7 4 2 2" xfId="16527" xr:uid="{00000000-0005-0000-0000-000063670000}"/>
    <cellStyle name="Normal 7 2 7 4 2 2 2" xfId="33880" xr:uid="{00000000-0005-0000-0000-000064670000}"/>
    <cellStyle name="Normal 7 2 7 4 2 2 3" xfId="51226" xr:uid="{00000000-0005-0000-0000-000065670000}"/>
    <cellStyle name="Normal 7 2 7 4 2 3" xfId="25207" xr:uid="{00000000-0005-0000-0000-000066670000}"/>
    <cellStyle name="Normal 7 2 7 4 2 4" xfId="42553" xr:uid="{00000000-0005-0000-0000-000067670000}"/>
    <cellStyle name="Normal 7 2 7 4 3" xfId="3885" xr:uid="{00000000-0005-0000-0000-000068670000}"/>
    <cellStyle name="Normal 7 2 7 4 3 2" xfId="12558" xr:uid="{00000000-0005-0000-0000-000069670000}"/>
    <cellStyle name="Normal 7 2 7 4 3 2 2" xfId="29911" xr:uid="{00000000-0005-0000-0000-00006A670000}"/>
    <cellStyle name="Normal 7 2 7 4 3 2 3" xfId="47257" xr:uid="{00000000-0005-0000-0000-00006B670000}"/>
    <cellStyle name="Normal 7 2 7 4 3 3" xfId="21238" xr:uid="{00000000-0005-0000-0000-00006C670000}"/>
    <cellStyle name="Normal 7 2 7 4 3 4" xfId="38584" xr:uid="{00000000-0005-0000-0000-00006D670000}"/>
    <cellStyle name="Normal 7 2 7 4 4" xfId="10745" xr:uid="{00000000-0005-0000-0000-00006E670000}"/>
    <cellStyle name="Normal 7 2 7 4 4 2" xfId="28098" xr:uid="{00000000-0005-0000-0000-00006F670000}"/>
    <cellStyle name="Normal 7 2 7 4 4 3" xfId="45444" xr:uid="{00000000-0005-0000-0000-000070670000}"/>
    <cellStyle name="Normal 7 2 7 4 5" xfId="19425" xr:uid="{00000000-0005-0000-0000-000071670000}"/>
    <cellStyle name="Normal 7 2 7 4 6" xfId="36771" xr:uid="{00000000-0005-0000-0000-000072670000}"/>
    <cellStyle name="Normal 7 2 7 5" xfId="1239" xr:uid="{00000000-0005-0000-0000-000073670000}"/>
    <cellStyle name="Normal 7 2 7 5 2" xfId="7021" xr:uid="{00000000-0005-0000-0000-000074670000}"/>
    <cellStyle name="Normal 7 2 7 5 2 2" xfId="15694" xr:uid="{00000000-0005-0000-0000-000075670000}"/>
    <cellStyle name="Normal 7 2 7 5 2 2 2" xfId="33047" xr:uid="{00000000-0005-0000-0000-000076670000}"/>
    <cellStyle name="Normal 7 2 7 5 2 2 3" xfId="50393" xr:uid="{00000000-0005-0000-0000-000077670000}"/>
    <cellStyle name="Normal 7 2 7 5 2 3" xfId="24374" xr:uid="{00000000-0005-0000-0000-000078670000}"/>
    <cellStyle name="Normal 7 2 7 5 2 4" xfId="41720" xr:uid="{00000000-0005-0000-0000-000079670000}"/>
    <cellStyle name="Normal 7 2 7 5 3" xfId="4865" xr:uid="{00000000-0005-0000-0000-00007A670000}"/>
    <cellStyle name="Normal 7 2 7 5 3 2" xfId="13538" xr:uid="{00000000-0005-0000-0000-00007B670000}"/>
    <cellStyle name="Normal 7 2 7 5 3 2 2" xfId="30891" xr:uid="{00000000-0005-0000-0000-00007C670000}"/>
    <cellStyle name="Normal 7 2 7 5 3 2 3" xfId="48237" xr:uid="{00000000-0005-0000-0000-00007D670000}"/>
    <cellStyle name="Normal 7 2 7 5 3 3" xfId="22218" xr:uid="{00000000-0005-0000-0000-00007E670000}"/>
    <cellStyle name="Normal 7 2 7 5 3 4" xfId="39564" xr:uid="{00000000-0005-0000-0000-00007F670000}"/>
    <cellStyle name="Normal 7 2 7 5 4" xfId="9912" xr:uid="{00000000-0005-0000-0000-000080670000}"/>
    <cellStyle name="Normal 7 2 7 5 4 2" xfId="27265" xr:uid="{00000000-0005-0000-0000-000081670000}"/>
    <cellStyle name="Normal 7 2 7 5 4 3" xfId="44611" xr:uid="{00000000-0005-0000-0000-000082670000}"/>
    <cellStyle name="Normal 7 2 7 5 5" xfId="18592" xr:uid="{00000000-0005-0000-0000-000083670000}"/>
    <cellStyle name="Normal 7 2 7 5 6" xfId="35938" xr:uid="{00000000-0005-0000-0000-000084670000}"/>
    <cellStyle name="Normal 7 2 7 6" xfId="6041" xr:uid="{00000000-0005-0000-0000-000085670000}"/>
    <cellStyle name="Normal 7 2 7 6 2" xfId="14714" xr:uid="{00000000-0005-0000-0000-000086670000}"/>
    <cellStyle name="Normal 7 2 7 6 2 2" xfId="32067" xr:uid="{00000000-0005-0000-0000-000087670000}"/>
    <cellStyle name="Normal 7 2 7 6 2 3" xfId="49413" xr:uid="{00000000-0005-0000-0000-000088670000}"/>
    <cellStyle name="Normal 7 2 7 6 3" xfId="23394" xr:uid="{00000000-0005-0000-0000-000089670000}"/>
    <cellStyle name="Normal 7 2 7 6 4" xfId="40740" xr:uid="{00000000-0005-0000-0000-00008A670000}"/>
    <cellStyle name="Normal 7 2 7 7" xfId="3052" xr:uid="{00000000-0005-0000-0000-00008B670000}"/>
    <cellStyle name="Normal 7 2 7 7 2" xfId="11725" xr:uid="{00000000-0005-0000-0000-00008C670000}"/>
    <cellStyle name="Normal 7 2 7 7 2 2" xfId="29078" xr:uid="{00000000-0005-0000-0000-00008D670000}"/>
    <cellStyle name="Normal 7 2 7 7 2 3" xfId="46424" xr:uid="{00000000-0005-0000-0000-00008E670000}"/>
    <cellStyle name="Normal 7 2 7 7 3" xfId="20405" xr:uid="{00000000-0005-0000-0000-00008F670000}"/>
    <cellStyle name="Normal 7 2 7 7 4" xfId="37751" xr:uid="{00000000-0005-0000-0000-000090670000}"/>
    <cellStyle name="Normal 7 2 7 8" xfId="8932" xr:uid="{00000000-0005-0000-0000-000091670000}"/>
    <cellStyle name="Normal 7 2 7 8 2" xfId="26285" xr:uid="{00000000-0005-0000-0000-000092670000}"/>
    <cellStyle name="Normal 7 2 7 8 3" xfId="43631" xr:uid="{00000000-0005-0000-0000-000093670000}"/>
    <cellStyle name="Normal 7 2 7 9" xfId="17612" xr:uid="{00000000-0005-0000-0000-000094670000}"/>
    <cellStyle name="Normal 7 2 8" xfId="112" xr:uid="{00000000-0005-0000-0000-000095670000}"/>
    <cellStyle name="Normal 7 2 8 10" xfId="34811" xr:uid="{00000000-0005-0000-0000-000096670000}"/>
    <cellStyle name="Normal 7 2 8 2" xfId="847" xr:uid="{00000000-0005-0000-0000-000097670000}"/>
    <cellStyle name="Normal 7 2 8 2 2" xfId="2660" xr:uid="{00000000-0005-0000-0000-000098670000}"/>
    <cellStyle name="Normal 7 2 8 2 2 2" xfId="8442" xr:uid="{00000000-0005-0000-0000-000099670000}"/>
    <cellStyle name="Normal 7 2 8 2 2 2 2" xfId="17115" xr:uid="{00000000-0005-0000-0000-00009A670000}"/>
    <cellStyle name="Normal 7 2 8 2 2 2 2 2" xfId="34468" xr:uid="{00000000-0005-0000-0000-00009B670000}"/>
    <cellStyle name="Normal 7 2 8 2 2 2 2 3" xfId="51814" xr:uid="{00000000-0005-0000-0000-00009C670000}"/>
    <cellStyle name="Normal 7 2 8 2 2 2 3" xfId="25795" xr:uid="{00000000-0005-0000-0000-00009D670000}"/>
    <cellStyle name="Normal 7 2 8 2 2 2 4" xfId="43141" xr:uid="{00000000-0005-0000-0000-00009E670000}"/>
    <cellStyle name="Normal 7 2 8 2 2 3" xfId="4473" xr:uid="{00000000-0005-0000-0000-00009F670000}"/>
    <cellStyle name="Normal 7 2 8 2 2 3 2" xfId="13146" xr:uid="{00000000-0005-0000-0000-0000A0670000}"/>
    <cellStyle name="Normal 7 2 8 2 2 3 2 2" xfId="30499" xr:uid="{00000000-0005-0000-0000-0000A1670000}"/>
    <cellStyle name="Normal 7 2 8 2 2 3 2 3" xfId="47845" xr:uid="{00000000-0005-0000-0000-0000A2670000}"/>
    <cellStyle name="Normal 7 2 8 2 2 3 3" xfId="21826" xr:uid="{00000000-0005-0000-0000-0000A3670000}"/>
    <cellStyle name="Normal 7 2 8 2 2 3 4" xfId="39172" xr:uid="{00000000-0005-0000-0000-0000A4670000}"/>
    <cellStyle name="Normal 7 2 8 2 2 4" xfId="11333" xr:uid="{00000000-0005-0000-0000-0000A5670000}"/>
    <cellStyle name="Normal 7 2 8 2 2 4 2" xfId="28686" xr:uid="{00000000-0005-0000-0000-0000A6670000}"/>
    <cellStyle name="Normal 7 2 8 2 2 4 3" xfId="46032" xr:uid="{00000000-0005-0000-0000-0000A7670000}"/>
    <cellStyle name="Normal 7 2 8 2 2 5" xfId="20013" xr:uid="{00000000-0005-0000-0000-0000A8670000}"/>
    <cellStyle name="Normal 7 2 8 2 2 6" xfId="37359" xr:uid="{00000000-0005-0000-0000-0000A9670000}"/>
    <cellStyle name="Normal 7 2 8 2 3" xfId="1582" xr:uid="{00000000-0005-0000-0000-0000AA670000}"/>
    <cellStyle name="Normal 7 2 8 2 3 2" xfId="7364" xr:uid="{00000000-0005-0000-0000-0000AB670000}"/>
    <cellStyle name="Normal 7 2 8 2 3 2 2" xfId="16037" xr:uid="{00000000-0005-0000-0000-0000AC670000}"/>
    <cellStyle name="Normal 7 2 8 2 3 2 2 2" xfId="33390" xr:uid="{00000000-0005-0000-0000-0000AD670000}"/>
    <cellStyle name="Normal 7 2 8 2 3 2 2 3" xfId="50736" xr:uid="{00000000-0005-0000-0000-0000AE670000}"/>
    <cellStyle name="Normal 7 2 8 2 3 2 3" xfId="24717" xr:uid="{00000000-0005-0000-0000-0000AF670000}"/>
    <cellStyle name="Normal 7 2 8 2 3 2 4" xfId="42063" xr:uid="{00000000-0005-0000-0000-0000B0670000}"/>
    <cellStyle name="Normal 7 2 8 2 3 3" xfId="5208" xr:uid="{00000000-0005-0000-0000-0000B1670000}"/>
    <cellStyle name="Normal 7 2 8 2 3 3 2" xfId="13881" xr:uid="{00000000-0005-0000-0000-0000B2670000}"/>
    <cellStyle name="Normal 7 2 8 2 3 3 2 2" xfId="31234" xr:uid="{00000000-0005-0000-0000-0000B3670000}"/>
    <cellStyle name="Normal 7 2 8 2 3 3 2 3" xfId="48580" xr:uid="{00000000-0005-0000-0000-0000B4670000}"/>
    <cellStyle name="Normal 7 2 8 2 3 3 3" xfId="22561" xr:uid="{00000000-0005-0000-0000-0000B5670000}"/>
    <cellStyle name="Normal 7 2 8 2 3 3 4" xfId="39907" xr:uid="{00000000-0005-0000-0000-0000B6670000}"/>
    <cellStyle name="Normal 7 2 8 2 3 4" xfId="10255" xr:uid="{00000000-0005-0000-0000-0000B7670000}"/>
    <cellStyle name="Normal 7 2 8 2 3 4 2" xfId="27608" xr:uid="{00000000-0005-0000-0000-0000B8670000}"/>
    <cellStyle name="Normal 7 2 8 2 3 4 3" xfId="44954" xr:uid="{00000000-0005-0000-0000-0000B9670000}"/>
    <cellStyle name="Normal 7 2 8 2 3 5" xfId="18935" xr:uid="{00000000-0005-0000-0000-0000BA670000}"/>
    <cellStyle name="Normal 7 2 8 2 3 6" xfId="36281" xr:uid="{00000000-0005-0000-0000-0000BB670000}"/>
    <cellStyle name="Normal 7 2 8 2 4" xfId="6629" xr:uid="{00000000-0005-0000-0000-0000BC670000}"/>
    <cellStyle name="Normal 7 2 8 2 4 2" xfId="15302" xr:uid="{00000000-0005-0000-0000-0000BD670000}"/>
    <cellStyle name="Normal 7 2 8 2 4 2 2" xfId="32655" xr:uid="{00000000-0005-0000-0000-0000BE670000}"/>
    <cellStyle name="Normal 7 2 8 2 4 2 3" xfId="50001" xr:uid="{00000000-0005-0000-0000-0000BF670000}"/>
    <cellStyle name="Normal 7 2 8 2 4 3" xfId="23982" xr:uid="{00000000-0005-0000-0000-0000C0670000}"/>
    <cellStyle name="Normal 7 2 8 2 4 4" xfId="41328" xr:uid="{00000000-0005-0000-0000-0000C1670000}"/>
    <cellStyle name="Normal 7 2 8 2 5" xfId="3395" xr:uid="{00000000-0005-0000-0000-0000C2670000}"/>
    <cellStyle name="Normal 7 2 8 2 5 2" xfId="12068" xr:uid="{00000000-0005-0000-0000-0000C3670000}"/>
    <cellStyle name="Normal 7 2 8 2 5 2 2" xfId="29421" xr:uid="{00000000-0005-0000-0000-0000C4670000}"/>
    <cellStyle name="Normal 7 2 8 2 5 2 3" xfId="46767" xr:uid="{00000000-0005-0000-0000-0000C5670000}"/>
    <cellStyle name="Normal 7 2 8 2 5 3" xfId="20748" xr:uid="{00000000-0005-0000-0000-0000C6670000}"/>
    <cellStyle name="Normal 7 2 8 2 5 4" xfId="38094" xr:uid="{00000000-0005-0000-0000-0000C7670000}"/>
    <cellStyle name="Normal 7 2 8 2 6" xfId="9520" xr:uid="{00000000-0005-0000-0000-0000C8670000}"/>
    <cellStyle name="Normal 7 2 8 2 6 2" xfId="26873" xr:uid="{00000000-0005-0000-0000-0000C9670000}"/>
    <cellStyle name="Normal 7 2 8 2 6 3" xfId="44219" xr:uid="{00000000-0005-0000-0000-0000CA670000}"/>
    <cellStyle name="Normal 7 2 8 2 7" xfId="18200" xr:uid="{00000000-0005-0000-0000-0000CB670000}"/>
    <cellStyle name="Normal 7 2 8 2 8" xfId="35546" xr:uid="{00000000-0005-0000-0000-0000CC670000}"/>
    <cellStyle name="Normal 7 2 8 3" xfId="602" xr:uid="{00000000-0005-0000-0000-0000CD670000}"/>
    <cellStyle name="Normal 7 2 8 3 2" xfId="2415" xr:uid="{00000000-0005-0000-0000-0000CE670000}"/>
    <cellStyle name="Normal 7 2 8 3 2 2" xfId="8197" xr:uid="{00000000-0005-0000-0000-0000CF670000}"/>
    <cellStyle name="Normal 7 2 8 3 2 2 2" xfId="16870" xr:uid="{00000000-0005-0000-0000-0000D0670000}"/>
    <cellStyle name="Normal 7 2 8 3 2 2 2 2" xfId="34223" xr:uid="{00000000-0005-0000-0000-0000D1670000}"/>
    <cellStyle name="Normal 7 2 8 3 2 2 2 3" xfId="51569" xr:uid="{00000000-0005-0000-0000-0000D2670000}"/>
    <cellStyle name="Normal 7 2 8 3 2 2 3" xfId="25550" xr:uid="{00000000-0005-0000-0000-0000D3670000}"/>
    <cellStyle name="Normal 7 2 8 3 2 2 4" xfId="42896" xr:uid="{00000000-0005-0000-0000-0000D4670000}"/>
    <cellStyle name="Normal 7 2 8 3 2 3" xfId="5698" xr:uid="{00000000-0005-0000-0000-0000D5670000}"/>
    <cellStyle name="Normal 7 2 8 3 2 3 2" xfId="14371" xr:uid="{00000000-0005-0000-0000-0000D6670000}"/>
    <cellStyle name="Normal 7 2 8 3 2 3 2 2" xfId="31724" xr:uid="{00000000-0005-0000-0000-0000D7670000}"/>
    <cellStyle name="Normal 7 2 8 3 2 3 2 3" xfId="49070" xr:uid="{00000000-0005-0000-0000-0000D8670000}"/>
    <cellStyle name="Normal 7 2 8 3 2 3 3" xfId="23051" xr:uid="{00000000-0005-0000-0000-0000D9670000}"/>
    <cellStyle name="Normal 7 2 8 3 2 3 4" xfId="40397" xr:uid="{00000000-0005-0000-0000-0000DA670000}"/>
    <cellStyle name="Normal 7 2 8 3 2 4" xfId="11088" xr:uid="{00000000-0005-0000-0000-0000DB670000}"/>
    <cellStyle name="Normal 7 2 8 3 2 4 2" xfId="28441" xr:uid="{00000000-0005-0000-0000-0000DC670000}"/>
    <cellStyle name="Normal 7 2 8 3 2 4 3" xfId="45787" xr:uid="{00000000-0005-0000-0000-0000DD670000}"/>
    <cellStyle name="Normal 7 2 8 3 2 5" xfId="19768" xr:uid="{00000000-0005-0000-0000-0000DE670000}"/>
    <cellStyle name="Normal 7 2 8 3 2 6" xfId="37114" xr:uid="{00000000-0005-0000-0000-0000DF670000}"/>
    <cellStyle name="Normal 7 2 8 3 3" xfId="6384" xr:uid="{00000000-0005-0000-0000-0000E0670000}"/>
    <cellStyle name="Normal 7 2 8 3 3 2" xfId="15057" xr:uid="{00000000-0005-0000-0000-0000E1670000}"/>
    <cellStyle name="Normal 7 2 8 3 3 2 2" xfId="32410" xr:uid="{00000000-0005-0000-0000-0000E2670000}"/>
    <cellStyle name="Normal 7 2 8 3 3 2 3" xfId="49756" xr:uid="{00000000-0005-0000-0000-0000E3670000}"/>
    <cellStyle name="Normal 7 2 8 3 3 3" xfId="23737" xr:uid="{00000000-0005-0000-0000-0000E4670000}"/>
    <cellStyle name="Normal 7 2 8 3 3 4" xfId="41083" xr:uid="{00000000-0005-0000-0000-0000E5670000}"/>
    <cellStyle name="Normal 7 2 8 3 4" xfId="4228" xr:uid="{00000000-0005-0000-0000-0000E6670000}"/>
    <cellStyle name="Normal 7 2 8 3 4 2" xfId="12901" xr:uid="{00000000-0005-0000-0000-0000E7670000}"/>
    <cellStyle name="Normal 7 2 8 3 4 2 2" xfId="30254" xr:uid="{00000000-0005-0000-0000-0000E8670000}"/>
    <cellStyle name="Normal 7 2 8 3 4 2 3" xfId="47600" xr:uid="{00000000-0005-0000-0000-0000E9670000}"/>
    <cellStyle name="Normal 7 2 8 3 4 3" xfId="21581" xr:uid="{00000000-0005-0000-0000-0000EA670000}"/>
    <cellStyle name="Normal 7 2 8 3 4 4" xfId="38927" xr:uid="{00000000-0005-0000-0000-0000EB670000}"/>
    <cellStyle name="Normal 7 2 8 3 5" xfId="9275" xr:uid="{00000000-0005-0000-0000-0000EC670000}"/>
    <cellStyle name="Normal 7 2 8 3 5 2" xfId="26628" xr:uid="{00000000-0005-0000-0000-0000ED670000}"/>
    <cellStyle name="Normal 7 2 8 3 5 3" xfId="43974" xr:uid="{00000000-0005-0000-0000-0000EE670000}"/>
    <cellStyle name="Normal 7 2 8 3 6" xfId="17955" xr:uid="{00000000-0005-0000-0000-0000EF670000}"/>
    <cellStyle name="Normal 7 2 8 3 7" xfId="35301" xr:uid="{00000000-0005-0000-0000-0000F0670000}"/>
    <cellStyle name="Normal 7 2 8 4" xfId="1925" xr:uid="{00000000-0005-0000-0000-0000F1670000}"/>
    <cellStyle name="Normal 7 2 8 4 2" xfId="7707" xr:uid="{00000000-0005-0000-0000-0000F2670000}"/>
    <cellStyle name="Normal 7 2 8 4 2 2" xfId="16380" xr:uid="{00000000-0005-0000-0000-0000F3670000}"/>
    <cellStyle name="Normal 7 2 8 4 2 2 2" xfId="33733" xr:uid="{00000000-0005-0000-0000-0000F4670000}"/>
    <cellStyle name="Normal 7 2 8 4 2 2 3" xfId="51079" xr:uid="{00000000-0005-0000-0000-0000F5670000}"/>
    <cellStyle name="Normal 7 2 8 4 2 3" xfId="25060" xr:uid="{00000000-0005-0000-0000-0000F6670000}"/>
    <cellStyle name="Normal 7 2 8 4 2 4" xfId="42406" xr:uid="{00000000-0005-0000-0000-0000F7670000}"/>
    <cellStyle name="Normal 7 2 8 4 3" xfId="3738" xr:uid="{00000000-0005-0000-0000-0000F8670000}"/>
    <cellStyle name="Normal 7 2 8 4 3 2" xfId="12411" xr:uid="{00000000-0005-0000-0000-0000F9670000}"/>
    <cellStyle name="Normal 7 2 8 4 3 2 2" xfId="29764" xr:uid="{00000000-0005-0000-0000-0000FA670000}"/>
    <cellStyle name="Normal 7 2 8 4 3 2 3" xfId="47110" xr:uid="{00000000-0005-0000-0000-0000FB670000}"/>
    <cellStyle name="Normal 7 2 8 4 3 3" xfId="21091" xr:uid="{00000000-0005-0000-0000-0000FC670000}"/>
    <cellStyle name="Normal 7 2 8 4 3 4" xfId="38437" xr:uid="{00000000-0005-0000-0000-0000FD670000}"/>
    <cellStyle name="Normal 7 2 8 4 4" xfId="10598" xr:uid="{00000000-0005-0000-0000-0000FE670000}"/>
    <cellStyle name="Normal 7 2 8 4 4 2" xfId="27951" xr:uid="{00000000-0005-0000-0000-0000FF670000}"/>
    <cellStyle name="Normal 7 2 8 4 4 3" xfId="45297" xr:uid="{00000000-0005-0000-0000-000000680000}"/>
    <cellStyle name="Normal 7 2 8 4 5" xfId="19278" xr:uid="{00000000-0005-0000-0000-000001680000}"/>
    <cellStyle name="Normal 7 2 8 4 6" xfId="36624" xr:uid="{00000000-0005-0000-0000-000002680000}"/>
    <cellStyle name="Normal 7 2 8 5" xfId="1337" xr:uid="{00000000-0005-0000-0000-000003680000}"/>
    <cellStyle name="Normal 7 2 8 5 2" xfId="7119" xr:uid="{00000000-0005-0000-0000-000004680000}"/>
    <cellStyle name="Normal 7 2 8 5 2 2" xfId="15792" xr:uid="{00000000-0005-0000-0000-000005680000}"/>
    <cellStyle name="Normal 7 2 8 5 2 2 2" xfId="33145" xr:uid="{00000000-0005-0000-0000-000006680000}"/>
    <cellStyle name="Normal 7 2 8 5 2 2 3" xfId="50491" xr:uid="{00000000-0005-0000-0000-000007680000}"/>
    <cellStyle name="Normal 7 2 8 5 2 3" xfId="24472" xr:uid="{00000000-0005-0000-0000-000008680000}"/>
    <cellStyle name="Normal 7 2 8 5 2 4" xfId="41818" xr:uid="{00000000-0005-0000-0000-000009680000}"/>
    <cellStyle name="Normal 7 2 8 5 3" xfId="4963" xr:uid="{00000000-0005-0000-0000-00000A680000}"/>
    <cellStyle name="Normal 7 2 8 5 3 2" xfId="13636" xr:uid="{00000000-0005-0000-0000-00000B680000}"/>
    <cellStyle name="Normal 7 2 8 5 3 2 2" xfId="30989" xr:uid="{00000000-0005-0000-0000-00000C680000}"/>
    <cellStyle name="Normal 7 2 8 5 3 2 3" xfId="48335" xr:uid="{00000000-0005-0000-0000-00000D680000}"/>
    <cellStyle name="Normal 7 2 8 5 3 3" xfId="22316" xr:uid="{00000000-0005-0000-0000-00000E680000}"/>
    <cellStyle name="Normal 7 2 8 5 3 4" xfId="39662" xr:uid="{00000000-0005-0000-0000-00000F680000}"/>
    <cellStyle name="Normal 7 2 8 5 4" xfId="10010" xr:uid="{00000000-0005-0000-0000-000010680000}"/>
    <cellStyle name="Normal 7 2 8 5 4 2" xfId="27363" xr:uid="{00000000-0005-0000-0000-000011680000}"/>
    <cellStyle name="Normal 7 2 8 5 4 3" xfId="44709" xr:uid="{00000000-0005-0000-0000-000012680000}"/>
    <cellStyle name="Normal 7 2 8 5 5" xfId="18690" xr:uid="{00000000-0005-0000-0000-000013680000}"/>
    <cellStyle name="Normal 7 2 8 5 6" xfId="36036" xr:uid="{00000000-0005-0000-0000-000014680000}"/>
    <cellStyle name="Normal 7 2 8 6" xfId="5894" xr:uid="{00000000-0005-0000-0000-000015680000}"/>
    <cellStyle name="Normal 7 2 8 6 2" xfId="14567" xr:uid="{00000000-0005-0000-0000-000016680000}"/>
    <cellStyle name="Normal 7 2 8 6 2 2" xfId="31920" xr:uid="{00000000-0005-0000-0000-000017680000}"/>
    <cellStyle name="Normal 7 2 8 6 2 3" xfId="49266" xr:uid="{00000000-0005-0000-0000-000018680000}"/>
    <cellStyle name="Normal 7 2 8 6 3" xfId="23247" xr:uid="{00000000-0005-0000-0000-000019680000}"/>
    <cellStyle name="Normal 7 2 8 6 4" xfId="40593" xr:uid="{00000000-0005-0000-0000-00001A680000}"/>
    <cellStyle name="Normal 7 2 8 7" xfId="3150" xr:uid="{00000000-0005-0000-0000-00001B680000}"/>
    <cellStyle name="Normal 7 2 8 7 2" xfId="11823" xr:uid="{00000000-0005-0000-0000-00001C680000}"/>
    <cellStyle name="Normal 7 2 8 7 2 2" xfId="29176" xr:uid="{00000000-0005-0000-0000-00001D680000}"/>
    <cellStyle name="Normal 7 2 8 7 2 3" xfId="46522" xr:uid="{00000000-0005-0000-0000-00001E680000}"/>
    <cellStyle name="Normal 7 2 8 7 3" xfId="20503" xr:uid="{00000000-0005-0000-0000-00001F680000}"/>
    <cellStyle name="Normal 7 2 8 7 4" xfId="37849" xr:uid="{00000000-0005-0000-0000-000020680000}"/>
    <cellStyle name="Normal 7 2 8 8" xfId="8785" xr:uid="{00000000-0005-0000-0000-000021680000}"/>
    <cellStyle name="Normal 7 2 8 8 2" xfId="26138" xr:uid="{00000000-0005-0000-0000-000022680000}"/>
    <cellStyle name="Normal 7 2 8 8 3" xfId="43484" xr:uid="{00000000-0005-0000-0000-000023680000}"/>
    <cellStyle name="Normal 7 2 8 9" xfId="17465" xr:uid="{00000000-0005-0000-0000-000024680000}"/>
    <cellStyle name="Normal 7 2 9" xfId="749" xr:uid="{00000000-0005-0000-0000-000025680000}"/>
    <cellStyle name="Normal 7 2 9 2" xfId="2562" xr:uid="{00000000-0005-0000-0000-000026680000}"/>
    <cellStyle name="Normal 7 2 9 2 2" xfId="8344" xr:uid="{00000000-0005-0000-0000-000027680000}"/>
    <cellStyle name="Normal 7 2 9 2 2 2" xfId="17017" xr:uid="{00000000-0005-0000-0000-000028680000}"/>
    <cellStyle name="Normal 7 2 9 2 2 2 2" xfId="34370" xr:uid="{00000000-0005-0000-0000-000029680000}"/>
    <cellStyle name="Normal 7 2 9 2 2 2 3" xfId="51716" xr:uid="{00000000-0005-0000-0000-00002A680000}"/>
    <cellStyle name="Normal 7 2 9 2 2 3" xfId="25697" xr:uid="{00000000-0005-0000-0000-00002B680000}"/>
    <cellStyle name="Normal 7 2 9 2 2 4" xfId="43043" xr:uid="{00000000-0005-0000-0000-00002C680000}"/>
    <cellStyle name="Normal 7 2 9 2 3" xfId="4375" xr:uid="{00000000-0005-0000-0000-00002D680000}"/>
    <cellStyle name="Normal 7 2 9 2 3 2" xfId="13048" xr:uid="{00000000-0005-0000-0000-00002E680000}"/>
    <cellStyle name="Normal 7 2 9 2 3 2 2" xfId="30401" xr:uid="{00000000-0005-0000-0000-00002F680000}"/>
    <cellStyle name="Normal 7 2 9 2 3 2 3" xfId="47747" xr:uid="{00000000-0005-0000-0000-000030680000}"/>
    <cellStyle name="Normal 7 2 9 2 3 3" xfId="21728" xr:uid="{00000000-0005-0000-0000-000031680000}"/>
    <cellStyle name="Normal 7 2 9 2 3 4" xfId="39074" xr:uid="{00000000-0005-0000-0000-000032680000}"/>
    <cellStyle name="Normal 7 2 9 2 4" xfId="11235" xr:uid="{00000000-0005-0000-0000-000033680000}"/>
    <cellStyle name="Normal 7 2 9 2 4 2" xfId="28588" xr:uid="{00000000-0005-0000-0000-000034680000}"/>
    <cellStyle name="Normal 7 2 9 2 4 3" xfId="45934" xr:uid="{00000000-0005-0000-0000-000035680000}"/>
    <cellStyle name="Normal 7 2 9 2 5" xfId="19915" xr:uid="{00000000-0005-0000-0000-000036680000}"/>
    <cellStyle name="Normal 7 2 9 2 6" xfId="37261" xr:uid="{00000000-0005-0000-0000-000037680000}"/>
    <cellStyle name="Normal 7 2 9 3" xfId="1484" xr:uid="{00000000-0005-0000-0000-000038680000}"/>
    <cellStyle name="Normal 7 2 9 3 2" xfId="7266" xr:uid="{00000000-0005-0000-0000-000039680000}"/>
    <cellStyle name="Normal 7 2 9 3 2 2" xfId="15939" xr:uid="{00000000-0005-0000-0000-00003A680000}"/>
    <cellStyle name="Normal 7 2 9 3 2 2 2" xfId="33292" xr:uid="{00000000-0005-0000-0000-00003B680000}"/>
    <cellStyle name="Normal 7 2 9 3 2 2 3" xfId="50638" xr:uid="{00000000-0005-0000-0000-00003C680000}"/>
    <cellStyle name="Normal 7 2 9 3 2 3" xfId="24619" xr:uid="{00000000-0005-0000-0000-00003D680000}"/>
    <cellStyle name="Normal 7 2 9 3 2 4" xfId="41965" xr:uid="{00000000-0005-0000-0000-00003E680000}"/>
    <cellStyle name="Normal 7 2 9 3 3" xfId="5110" xr:uid="{00000000-0005-0000-0000-00003F680000}"/>
    <cellStyle name="Normal 7 2 9 3 3 2" xfId="13783" xr:uid="{00000000-0005-0000-0000-000040680000}"/>
    <cellStyle name="Normal 7 2 9 3 3 2 2" xfId="31136" xr:uid="{00000000-0005-0000-0000-000041680000}"/>
    <cellStyle name="Normal 7 2 9 3 3 2 3" xfId="48482" xr:uid="{00000000-0005-0000-0000-000042680000}"/>
    <cellStyle name="Normal 7 2 9 3 3 3" xfId="22463" xr:uid="{00000000-0005-0000-0000-000043680000}"/>
    <cellStyle name="Normal 7 2 9 3 3 4" xfId="39809" xr:uid="{00000000-0005-0000-0000-000044680000}"/>
    <cellStyle name="Normal 7 2 9 3 4" xfId="10157" xr:uid="{00000000-0005-0000-0000-000045680000}"/>
    <cellStyle name="Normal 7 2 9 3 4 2" xfId="27510" xr:uid="{00000000-0005-0000-0000-000046680000}"/>
    <cellStyle name="Normal 7 2 9 3 4 3" xfId="44856" xr:uid="{00000000-0005-0000-0000-000047680000}"/>
    <cellStyle name="Normal 7 2 9 3 5" xfId="18837" xr:uid="{00000000-0005-0000-0000-000048680000}"/>
    <cellStyle name="Normal 7 2 9 3 6" xfId="36183" xr:uid="{00000000-0005-0000-0000-000049680000}"/>
    <cellStyle name="Normal 7 2 9 4" xfId="6531" xr:uid="{00000000-0005-0000-0000-00004A680000}"/>
    <cellStyle name="Normal 7 2 9 4 2" xfId="15204" xr:uid="{00000000-0005-0000-0000-00004B680000}"/>
    <cellStyle name="Normal 7 2 9 4 2 2" xfId="32557" xr:uid="{00000000-0005-0000-0000-00004C680000}"/>
    <cellStyle name="Normal 7 2 9 4 2 3" xfId="49903" xr:uid="{00000000-0005-0000-0000-00004D680000}"/>
    <cellStyle name="Normal 7 2 9 4 3" xfId="23884" xr:uid="{00000000-0005-0000-0000-00004E680000}"/>
    <cellStyle name="Normal 7 2 9 4 4" xfId="41230" xr:uid="{00000000-0005-0000-0000-00004F680000}"/>
    <cellStyle name="Normal 7 2 9 5" xfId="3297" xr:uid="{00000000-0005-0000-0000-000050680000}"/>
    <cellStyle name="Normal 7 2 9 5 2" xfId="11970" xr:uid="{00000000-0005-0000-0000-000051680000}"/>
    <cellStyle name="Normal 7 2 9 5 2 2" xfId="29323" xr:uid="{00000000-0005-0000-0000-000052680000}"/>
    <cellStyle name="Normal 7 2 9 5 2 3" xfId="46669" xr:uid="{00000000-0005-0000-0000-000053680000}"/>
    <cellStyle name="Normal 7 2 9 5 3" xfId="20650" xr:uid="{00000000-0005-0000-0000-000054680000}"/>
    <cellStyle name="Normal 7 2 9 5 4" xfId="37996" xr:uid="{00000000-0005-0000-0000-000055680000}"/>
    <cellStyle name="Normal 7 2 9 6" xfId="9422" xr:uid="{00000000-0005-0000-0000-000056680000}"/>
    <cellStyle name="Normal 7 2 9 6 2" xfId="26775" xr:uid="{00000000-0005-0000-0000-000057680000}"/>
    <cellStyle name="Normal 7 2 9 6 3" xfId="44121" xr:uid="{00000000-0005-0000-0000-000058680000}"/>
    <cellStyle name="Normal 7 2 9 7" xfId="18102" xr:uid="{00000000-0005-0000-0000-000059680000}"/>
    <cellStyle name="Normal 7 2 9 8" xfId="35448" xr:uid="{00000000-0005-0000-0000-00005A680000}"/>
    <cellStyle name="Normal 7 3" xfId="17" xr:uid="{00000000-0005-0000-0000-00005B680000}"/>
    <cellStyle name="Normal 7 3 10" xfId="1831" xr:uid="{00000000-0005-0000-0000-00005C680000}"/>
    <cellStyle name="Normal 7 3 10 2" xfId="7613" xr:uid="{00000000-0005-0000-0000-00005D680000}"/>
    <cellStyle name="Normal 7 3 10 2 2" xfId="16286" xr:uid="{00000000-0005-0000-0000-00005E680000}"/>
    <cellStyle name="Normal 7 3 10 2 2 2" xfId="33639" xr:uid="{00000000-0005-0000-0000-00005F680000}"/>
    <cellStyle name="Normal 7 3 10 2 2 3" xfId="50985" xr:uid="{00000000-0005-0000-0000-000060680000}"/>
    <cellStyle name="Normal 7 3 10 2 3" xfId="24966" xr:uid="{00000000-0005-0000-0000-000061680000}"/>
    <cellStyle name="Normal 7 3 10 2 4" xfId="42312" xr:uid="{00000000-0005-0000-0000-000062680000}"/>
    <cellStyle name="Normal 7 3 10 3" xfId="3644" xr:uid="{00000000-0005-0000-0000-000063680000}"/>
    <cellStyle name="Normal 7 3 10 3 2" xfId="12317" xr:uid="{00000000-0005-0000-0000-000064680000}"/>
    <cellStyle name="Normal 7 3 10 3 2 2" xfId="29670" xr:uid="{00000000-0005-0000-0000-000065680000}"/>
    <cellStyle name="Normal 7 3 10 3 2 3" xfId="47016" xr:uid="{00000000-0005-0000-0000-000066680000}"/>
    <cellStyle name="Normal 7 3 10 3 3" xfId="20997" xr:uid="{00000000-0005-0000-0000-000067680000}"/>
    <cellStyle name="Normal 7 3 10 3 4" xfId="38343" xr:uid="{00000000-0005-0000-0000-000068680000}"/>
    <cellStyle name="Normal 7 3 10 4" xfId="10504" xr:uid="{00000000-0005-0000-0000-000069680000}"/>
    <cellStyle name="Normal 7 3 10 4 2" xfId="27857" xr:uid="{00000000-0005-0000-0000-00006A680000}"/>
    <cellStyle name="Normal 7 3 10 4 3" xfId="45203" xr:uid="{00000000-0005-0000-0000-00006B680000}"/>
    <cellStyle name="Normal 7 3 10 5" xfId="19184" xr:uid="{00000000-0005-0000-0000-00006C680000}"/>
    <cellStyle name="Normal 7 3 10 6" xfId="36530" xr:uid="{00000000-0005-0000-0000-00006D680000}"/>
    <cellStyle name="Normal 7 3 11" xfId="1096" xr:uid="{00000000-0005-0000-0000-00006E680000}"/>
    <cellStyle name="Normal 7 3 11 2" xfId="6878" xr:uid="{00000000-0005-0000-0000-00006F680000}"/>
    <cellStyle name="Normal 7 3 11 2 2" xfId="15551" xr:uid="{00000000-0005-0000-0000-000070680000}"/>
    <cellStyle name="Normal 7 3 11 2 2 2" xfId="32904" xr:uid="{00000000-0005-0000-0000-000071680000}"/>
    <cellStyle name="Normal 7 3 11 2 2 3" xfId="50250" xr:uid="{00000000-0005-0000-0000-000072680000}"/>
    <cellStyle name="Normal 7 3 11 2 3" xfId="24231" xr:uid="{00000000-0005-0000-0000-000073680000}"/>
    <cellStyle name="Normal 7 3 11 2 4" xfId="41577" xr:uid="{00000000-0005-0000-0000-000074680000}"/>
    <cellStyle name="Normal 7 3 11 3" xfId="4722" xr:uid="{00000000-0005-0000-0000-000075680000}"/>
    <cellStyle name="Normal 7 3 11 3 2" xfId="13395" xr:uid="{00000000-0005-0000-0000-000076680000}"/>
    <cellStyle name="Normal 7 3 11 3 2 2" xfId="30748" xr:uid="{00000000-0005-0000-0000-000077680000}"/>
    <cellStyle name="Normal 7 3 11 3 2 3" xfId="48094" xr:uid="{00000000-0005-0000-0000-000078680000}"/>
    <cellStyle name="Normal 7 3 11 3 3" xfId="22075" xr:uid="{00000000-0005-0000-0000-000079680000}"/>
    <cellStyle name="Normal 7 3 11 3 4" xfId="39421" xr:uid="{00000000-0005-0000-0000-00007A680000}"/>
    <cellStyle name="Normal 7 3 11 4" xfId="9769" xr:uid="{00000000-0005-0000-0000-00007B680000}"/>
    <cellStyle name="Normal 7 3 11 4 2" xfId="27122" xr:uid="{00000000-0005-0000-0000-00007C680000}"/>
    <cellStyle name="Normal 7 3 11 4 3" xfId="44468" xr:uid="{00000000-0005-0000-0000-00007D680000}"/>
    <cellStyle name="Normal 7 3 11 5" xfId="18449" xr:uid="{00000000-0005-0000-0000-00007E680000}"/>
    <cellStyle name="Normal 7 3 11 6" xfId="35795" xr:uid="{00000000-0005-0000-0000-00007F680000}"/>
    <cellStyle name="Normal 7 3 12" xfId="5800" xr:uid="{00000000-0005-0000-0000-000080680000}"/>
    <cellStyle name="Normal 7 3 12 2" xfId="14473" xr:uid="{00000000-0005-0000-0000-000081680000}"/>
    <cellStyle name="Normal 7 3 12 2 2" xfId="31826" xr:uid="{00000000-0005-0000-0000-000082680000}"/>
    <cellStyle name="Normal 7 3 12 2 3" xfId="49172" xr:uid="{00000000-0005-0000-0000-000083680000}"/>
    <cellStyle name="Normal 7 3 12 3" xfId="23153" xr:uid="{00000000-0005-0000-0000-000084680000}"/>
    <cellStyle name="Normal 7 3 12 4" xfId="40499" xr:uid="{00000000-0005-0000-0000-000085680000}"/>
    <cellStyle name="Normal 7 3 13" xfId="2909" xr:uid="{00000000-0005-0000-0000-000086680000}"/>
    <cellStyle name="Normal 7 3 13 2" xfId="11582" xr:uid="{00000000-0005-0000-0000-000087680000}"/>
    <cellStyle name="Normal 7 3 13 2 2" xfId="28935" xr:uid="{00000000-0005-0000-0000-000088680000}"/>
    <cellStyle name="Normal 7 3 13 2 3" xfId="46281" xr:uid="{00000000-0005-0000-0000-000089680000}"/>
    <cellStyle name="Normal 7 3 13 3" xfId="20262" xr:uid="{00000000-0005-0000-0000-00008A680000}"/>
    <cellStyle name="Normal 7 3 13 4" xfId="37608" xr:uid="{00000000-0005-0000-0000-00008B680000}"/>
    <cellStyle name="Normal 7 3 14" xfId="8691" xr:uid="{00000000-0005-0000-0000-00008C680000}"/>
    <cellStyle name="Normal 7 3 14 2" xfId="26044" xr:uid="{00000000-0005-0000-0000-00008D680000}"/>
    <cellStyle name="Normal 7 3 14 3" xfId="43390" xr:uid="{00000000-0005-0000-0000-00008E680000}"/>
    <cellStyle name="Normal 7 3 15" xfId="17372" xr:uid="{00000000-0005-0000-0000-00008F680000}"/>
    <cellStyle name="Normal 7 3 16" xfId="34717" xr:uid="{00000000-0005-0000-0000-000090680000}"/>
    <cellStyle name="Normal 7 3 2" xfId="29" xr:uid="{00000000-0005-0000-0000-000091680000}"/>
    <cellStyle name="Normal 7 3 2 10" xfId="1108" xr:uid="{00000000-0005-0000-0000-000092680000}"/>
    <cellStyle name="Normal 7 3 2 10 2" xfId="6890" xr:uid="{00000000-0005-0000-0000-000093680000}"/>
    <cellStyle name="Normal 7 3 2 10 2 2" xfId="15563" xr:uid="{00000000-0005-0000-0000-000094680000}"/>
    <cellStyle name="Normal 7 3 2 10 2 2 2" xfId="32916" xr:uid="{00000000-0005-0000-0000-000095680000}"/>
    <cellStyle name="Normal 7 3 2 10 2 2 3" xfId="50262" xr:uid="{00000000-0005-0000-0000-000096680000}"/>
    <cellStyle name="Normal 7 3 2 10 2 3" xfId="24243" xr:uid="{00000000-0005-0000-0000-000097680000}"/>
    <cellStyle name="Normal 7 3 2 10 2 4" xfId="41589" xr:uid="{00000000-0005-0000-0000-000098680000}"/>
    <cellStyle name="Normal 7 3 2 10 3" xfId="4734" xr:uid="{00000000-0005-0000-0000-000099680000}"/>
    <cellStyle name="Normal 7 3 2 10 3 2" xfId="13407" xr:uid="{00000000-0005-0000-0000-00009A680000}"/>
    <cellStyle name="Normal 7 3 2 10 3 2 2" xfId="30760" xr:uid="{00000000-0005-0000-0000-00009B680000}"/>
    <cellStyle name="Normal 7 3 2 10 3 2 3" xfId="48106" xr:uid="{00000000-0005-0000-0000-00009C680000}"/>
    <cellStyle name="Normal 7 3 2 10 3 3" xfId="22087" xr:uid="{00000000-0005-0000-0000-00009D680000}"/>
    <cellStyle name="Normal 7 3 2 10 3 4" xfId="39433" xr:uid="{00000000-0005-0000-0000-00009E680000}"/>
    <cellStyle name="Normal 7 3 2 10 4" xfId="9781" xr:uid="{00000000-0005-0000-0000-00009F680000}"/>
    <cellStyle name="Normal 7 3 2 10 4 2" xfId="27134" xr:uid="{00000000-0005-0000-0000-0000A0680000}"/>
    <cellStyle name="Normal 7 3 2 10 4 3" xfId="44480" xr:uid="{00000000-0005-0000-0000-0000A1680000}"/>
    <cellStyle name="Normal 7 3 2 10 5" xfId="18461" xr:uid="{00000000-0005-0000-0000-0000A2680000}"/>
    <cellStyle name="Normal 7 3 2 10 6" xfId="35807" xr:uid="{00000000-0005-0000-0000-0000A3680000}"/>
    <cellStyle name="Normal 7 3 2 11" xfId="5812" xr:uid="{00000000-0005-0000-0000-0000A4680000}"/>
    <cellStyle name="Normal 7 3 2 11 2" xfId="14485" xr:uid="{00000000-0005-0000-0000-0000A5680000}"/>
    <cellStyle name="Normal 7 3 2 11 2 2" xfId="31838" xr:uid="{00000000-0005-0000-0000-0000A6680000}"/>
    <cellStyle name="Normal 7 3 2 11 2 3" xfId="49184" xr:uid="{00000000-0005-0000-0000-0000A7680000}"/>
    <cellStyle name="Normal 7 3 2 11 3" xfId="23165" xr:uid="{00000000-0005-0000-0000-0000A8680000}"/>
    <cellStyle name="Normal 7 3 2 11 4" xfId="40511" xr:uid="{00000000-0005-0000-0000-0000A9680000}"/>
    <cellStyle name="Normal 7 3 2 12" xfId="2921" xr:uid="{00000000-0005-0000-0000-0000AA680000}"/>
    <cellStyle name="Normal 7 3 2 12 2" xfId="11594" xr:uid="{00000000-0005-0000-0000-0000AB680000}"/>
    <cellStyle name="Normal 7 3 2 12 2 2" xfId="28947" xr:uid="{00000000-0005-0000-0000-0000AC680000}"/>
    <cellStyle name="Normal 7 3 2 12 2 3" xfId="46293" xr:uid="{00000000-0005-0000-0000-0000AD680000}"/>
    <cellStyle name="Normal 7 3 2 12 3" xfId="20274" xr:uid="{00000000-0005-0000-0000-0000AE680000}"/>
    <cellStyle name="Normal 7 3 2 12 4" xfId="37620" xr:uid="{00000000-0005-0000-0000-0000AF680000}"/>
    <cellStyle name="Normal 7 3 2 13" xfId="8703" xr:uid="{00000000-0005-0000-0000-0000B0680000}"/>
    <cellStyle name="Normal 7 3 2 13 2" xfId="26056" xr:uid="{00000000-0005-0000-0000-0000B1680000}"/>
    <cellStyle name="Normal 7 3 2 13 3" xfId="43402" xr:uid="{00000000-0005-0000-0000-0000B2680000}"/>
    <cellStyle name="Normal 7 3 2 14" xfId="17384" xr:uid="{00000000-0005-0000-0000-0000B3680000}"/>
    <cellStyle name="Normal 7 3 2 15" xfId="34729" xr:uid="{00000000-0005-0000-0000-0000B4680000}"/>
    <cellStyle name="Normal 7 3 2 2" xfId="48" xr:uid="{00000000-0005-0000-0000-0000B5680000}"/>
    <cellStyle name="Normal 7 3 2 2 10" xfId="5830" xr:uid="{00000000-0005-0000-0000-0000B6680000}"/>
    <cellStyle name="Normal 7 3 2 2 10 2" xfId="14503" xr:uid="{00000000-0005-0000-0000-0000B7680000}"/>
    <cellStyle name="Normal 7 3 2 2 10 2 2" xfId="31856" xr:uid="{00000000-0005-0000-0000-0000B8680000}"/>
    <cellStyle name="Normal 7 3 2 2 10 2 3" xfId="49202" xr:uid="{00000000-0005-0000-0000-0000B9680000}"/>
    <cellStyle name="Normal 7 3 2 2 10 3" xfId="23183" xr:uid="{00000000-0005-0000-0000-0000BA680000}"/>
    <cellStyle name="Normal 7 3 2 2 10 4" xfId="40529" xr:uid="{00000000-0005-0000-0000-0000BB680000}"/>
    <cellStyle name="Normal 7 3 2 2 11" xfId="2939" xr:uid="{00000000-0005-0000-0000-0000BC680000}"/>
    <cellStyle name="Normal 7 3 2 2 11 2" xfId="11612" xr:uid="{00000000-0005-0000-0000-0000BD680000}"/>
    <cellStyle name="Normal 7 3 2 2 11 2 2" xfId="28965" xr:uid="{00000000-0005-0000-0000-0000BE680000}"/>
    <cellStyle name="Normal 7 3 2 2 11 2 3" xfId="46311" xr:uid="{00000000-0005-0000-0000-0000BF680000}"/>
    <cellStyle name="Normal 7 3 2 2 11 3" xfId="20292" xr:uid="{00000000-0005-0000-0000-0000C0680000}"/>
    <cellStyle name="Normal 7 3 2 2 11 4" xfId="37638" xr:uid="{00000000-0005-0000-0000-0000C1680000}"/>
    <cellStyle name="Normal 7 3 2 2 12" xfId="8721" xr:uid="{00000000-0005-0000-0000-0000C2680000}"/>
    <cellStyle name="Normal 7 3 2 2 12 2" xfId="26074" xr:uid="{00000000-0005-0000-0000-0000C3680000}"/>
    <cellStyle name="Normal 7 3 2 2 12 3" xfId="43420" xr:uid="{00000000-0005-0000-0000-0000C4680000}"/>
    <cellStyle name="Normal 7 3 2 2 13" xfId="17401" xr:uid="{00000000-0005-0000-0000-0000C5680000}"/>
    <cellStyle name="Normal 7 3 2 2 14" xfId="34747" xr:uid="{00000000-0005-0000-0000-0000C6680000}"/>
    <cellStyle name="Normal 7 3 2 2 2" xfId="97" xr:uid="{00000000-0005-0000-0000-0000C7680000}"/>
    <cellStyle name="Normal 7 3 2 2 2 10" xfId="8770" xr:uid="{00000000-0005-0000-0000-0000C8680000}"/>
    <cellStyle name="Normal 7 3 2 2 2 10 2" xfId="26123" xr:uid="{00000000-0005-0000-0000-0000C9680000}"/>
    <cellStyle name="Normal 7 3 2 2 2 10 3" xfId="43469" xr:uid="{00000000-0005-0000-0000-0000CA680000}"/>
    <cellStyle name="Normal 7 3 2 2 2 11" xfId="17450" xr:uid="{00000000-0005-0000-0000-0000CB680000}"/>
    <cellStyle name="Normal 7 3 2 2 2 12" xfId="34796" xr:uid="{00000000-0005-0000-0000-0000CC680000}"/>
    <cellStyle name="Normal 7 3 2 2 2 2" xfId="342" xr:uid="{00000000-0005-0000-0000-0000CD680000}"/>
    <cellStyle name="Normal 7 3 2 2 2 2 10" xfId="35041" xr:uid="{00000000-0005-0000-0000-0000CE680000}"/>
    <cellStyle name="Normal 7 3 2 2 2 2 2" xfId="1077" xr:uid="{00000000-0005-0000-0000-0000CF680000}"/>
    <cellStyle name="Normal 7 3 2 2 2 2 2 2" xfId="2890" xr:uid="{00000000-0005-0000-0000-0000D0680000}"/>
    <cellStyle name="Normal 7 3 2 2 2 2 2 2 2" xfId="8672" xr:uid="{00000000-0005-0000-0000-0000D1680000}"/>
    <cellStyle name="Normal 7 3 2 2 2 2 2 2 2 2" xfId="17345" xr:uid="{00000000-0005-0000-0000-0000D2680000}"/>
    <cellStyle name="Normal 7 3 2 2 2 2 2 2 2 2 2" xfId="34698" xr:uid="{00000000-0005-0000-0000-0000D3680000}"/>
    <cellStyle name="Normal 7 3 2 2 2 2 2 2 2 2 3" xfId="52044" xr:uid="{00000000-0005-0000-0000-0000D4680000}"/>
    <cellStyle name="Normal 7 3 2 2 2 2 2 2 2 3" xfId="26025" xr:uid="{00000000-0005-0000-0000-0000D5680000}"/>
    <cellStyle name="Normal 7 3 2 2 2 2 2 2 2 4" xfId="43371" xr:uid="{00000000-0005-0000-0000-0000D6680000}"/>
    <cellStyle name="Normal 7 3 2 2 2 2 2 2 3" xfId="4703" xr:uid="{00000000-0005-0000-0000-0000D7680000}"/>
    <cellStyle name="Normal 7 3 2 2 2 2 2 2 3 2" xfId="13376" xr:uid="{00000000-0005-0000-0000-0000D8680000}"/>
    <cellStyle name="Normal 7 3 2 2 2 2 2 2 3 2 2" xfId="30729" xr:uid="{00000000-0005-0000-0000-0000D9680000}"/>
    <cellStyle name="Normal 7 3 2 2 2 2 2 2 3 2 3" xfId="48075" xr:uid="{00000000-0005-0000-0000-0000DA680000}"/>
    <cellStyle name="Normal 7 3 2 2 2 2 2 2 3 3" xfId="22056" xr:uid="{00000000-0005-0000-0000-0000DB680000}"/>
    <cellStyle name="Normal 7 3 2 2 2 2 2 2 3 4" xfId="39402" xr:uid="{00000000-0005-0000-0000-0000DC680000}"/>
    <cellStyle name="Normal 7 3 2 2 2 2 2 2 4" xfId="11563" xr:uid="{00000000-0005-0000-0000-0000DD680000}"/>
    <cellStyle name="Normal 7 3 2 2 2 2 2 2 4 2" xfId="28916" xr:uid="{00000000-0005-0000-0000-0000DE680000}"/>
    <cellStyle name="Normal 7 3 2 2 2 2 2 2 4 3" xfId="46262" xr:uid="{00000000-0005-0000-0000-0000DF680000}"/>
    <cellStyle name="Normal 7 3 2 2 2 2 2 2 5" xfId="20243" xr:uid="{00000000-0005-0000-0000-0000E0680000}"/>
    <cellStyle name="Normal 7 3 2 2 2 2 2 2 6" xfId="37589" xr:uid="{00000000-0005-0000-0000-0000E1680000}"/>
    <cellStyle name="Normal 7 3 2 2 2 2 2 3" xfId="1812" xr:uid="{00000000-0005-0000-0000-0000E2680000}"/>
    <cellStyle name="Normal 7 3 2 2 2 2 2 3 2" xfId="7594" xr:uid="{00000000-0005-0000-0000-0000E3680000}"/>
    <cellStyle name="Normal 7 3 2 2 2 2 2 3 2 2" xfId="16267" xr:uid="{00000000-0005-0000-0000-0000E4680000}"/>
    <cellStyle name="Normal 7 3 2 2 2 2 2 3 2 2 2" xfId="33620" xr:uid="{00000000-0005-0000-0000-0000E5680000}"/>
    <cellStyle name="Normal 7 3 2 2 2 2 2 3 2 2 3" xfId="50966" xr:uid="{00000000-0005-0000-0000-0000E6680000}"/>
    <cellStyle name="Normal 7 3 2 2 2 2 2 3 2 3" xfId="24947" xr:uid="{00000000-0005-0000-0000-0000E7680000}"/>
    <cellStyle name="Normal 7 3 2 2 2 2 2 3 2 4" xfId="42293" xr:uid="{00000000-0005-0000-0000-0000E8680000}"/>
    <cellStyle name="Normal 7 3 2 2 2 2 2 3 3" xfId="5438" xr:uid="{00000000-0005-0000-0000-0000E9680000}"/>
    <cellStyle name="Normal 7 3 2 2 2 2 2 3 3 2" xfId="14111" xr:uid="{00000000-0005-0000-0000-0000EA680000}"/>
    <cellStyle name="Normal 7 3 2 2 2 2 2 3 3 2 2" xfId="31464" xr:uid="{00000000-0005-0000-0000-0000EB680000}"/>
    <cellStyle name="Normal 7 3 2 2 2 2 2 3 3 2 3" xfId="48810" xr:uid="{00000000-0005-0000-0000-0000EC680000}"/>
    <cellStyle name="Normal 7 3 2 2 2 2 2 3 3 3" xfId="22791" xr:uid="{00000000-0005-0000-0000-0000ED680000}"/>
    <cellStyle name="Normal 7 3 2 2 2 2 2 3 3 4" xfId="40137" xr:uid="{00000000-0005-0000-0000-0000EE680000}"/>
    <cellStyle name="Normal 7 3 2 2 2 2 2 3 4" xfId="10485" xr:uid="{00000000-0005-0000-0000-0000EF680000}"/>
    <cellStyle name="Normal 7 3 2 2 2 2 2 3 4 2" xfId="27838" xr:uid="{00000000-0005-0000-0000-0000F0680000}"/>
    <cellStyle name="Normal 7 3 2 2 2 2 2 3 4 3" xfId="45184" xr:uid="{00000000-0005-0000-0000-0000F1680000}"/>
    <cellStyle name="Normal 7 3 2 2 2 2 2 3 5" xfId="19165" xr:uid="{00000000-0005-0000-0000-0000F2680000}"/>
    <cellStyle name="Normal 7 3 2 2 2 2 2 3 6" xfId="36511" xr:uid="{00000000-0005-0000-0000-0000F3680000}"/>
    <cellStyle name="Normal 7 3 2 2 2 2 2 4" xfId="6859" xr:uid="{00000000-0005-0000-0000-0000F4680000}"/>
    <cellStyle name="Normal 7 3 2 2 2 2 2 4 2" xfId="15532" xr:uid="{00000000-0005-0000-0000-0000F5680000}"/>
    <cellStyle name="Normal 7 3 2 2 2 2 2 4 2 2" xfId="32885" xr:uid="{00000000-0005-0000-0000-0000F6680000}"/>
    <cellStyle name="Normal 7 3 2 2 2 2 2 4 2 3" xfId="50231" xr:uid="{00000000-0005-0000-0000-0000F7680000}"/>
    <cellStyle name="Normal 7 3 2 2 2 2 2 4 3" xfId="24212" xr:uid="{00000000-0005-0000-0000-0000F8680000}"/>
    <cellStyle name="Normal 7 3 2 2 2 2 2 4 4" xfId="41558" xr:uid="{00000000-0005-0000-0000-0000F9680000}"/>
    <cellStyle name="Normal 7 3 2 2 2 2 2 5" xfId="3625" xr:uid="{00000000-0005-0000-0000-0000FA680000}"/>
    <cellStyle name="Normal 7 3 2 2 2 2 2 5 2" xfId="12298" xr:uid="{00000000-0005-0000-0000-0000FB680000}"/>
    <cellStyle name="Normal 7 3 2 2 2 2 2 5 2 2" xfId="29651" xr:uid="{00000000-0005-0000-0000-0000FC680000}"/>
    <cellStyle name="Normal 7 3 2 2 2 2 2 5 2 3" xfId="46997" xr:uid="{00000000-0005-0000-0000-0000FD680000}"/>
    <cellStyle name="Normal 7 3 2 2 2 2 2 5 3" xfId="20978" xr:uid="{00000000-0005-0000-0000-0000FE680000}"/>
    <cellStyle name="Normal 7 3 2 2 2 2 2 5 4" xfId="38324" xr:uid="{00000000-0005-0000-0000-0000FF680000}"/>
    <cellStyle name="Normal 7 3 2 2 2 2 2 6" xfId="9750" xr:uid="{00000000-0005-0000-0000-000000690000}"/>
    <cellStyle name="Normal 7 3 2 2 2 2 2 6 2" xfId="27103" xr:uid="{00000000-0005-0000-0000-000001690000}"/>
    <cellStyle name="Normal 7 3 2 2 2 2 2 6 3" xfId="44449" xr:uid="{00000000-0005-0000-0000-000002690000}"/>
    <cellStyle name="Normal 7 3 2 2 2 2 2 7" xfId="18430" xr:uid="{00000000-0005-0000-0000-000003690000}"/>
    <cellStyle name="Normal 7 3 2 2 2 2 2 8" xfId="35776" xr:uid="{00000000-0005-0000-0000-000004690000}"/>
    <cellStyle name="Normal 7 3 2 2 2 2 3" xfId="587" xr:uid="{00000000-0005-0000-0000-000005690000}"/>
    <cellStyle name="Normal 7 3 2 2 2 2 3 2" xfId="2400" xr:uid="{00000000-0005-0000-0000-000006690000}"/>
    <cellStyle name="Normal 7 3 2 2 2 2 3 2 2" xfId="8182" xr:uid="{00000000-0005-0000-0000-000007690000}"/>
    <cellStyle name="Normal 7 3 2 2 2 2 3 2 2 2" xfId="16855" xr:uid="{00000000-0005-0000-0000-000008690000}"/>
    <cellStyle name="Normal 7 3 2 2 2 2 3 2 2 2 2" xfId="34208" xr:uid="{00000000-0005-0000-0000-000009690000}"/>
    <cellStyle name="Normal 7 3 2 2 2 2 3 2 2 2 3" xfId="51554" xr:uid="{00000000-0005-0000-0000-00000A690000}"/>
    <cellStyle name="Normal 7 3 2 2 2 2 3 2 2 3" xfId="25535" xr:uid="{00000000-0005-0000-0000-00000B690000}"/>
    <cellStyle name="Normal 7 3 2 2 2 2 3 2 2 4" xfId="42881" xr:uid="{00000000-0005-0000-0000-00000C690000}"/>
    <cellStyle name="Normal 7 3 2 2 2 2 3 2 3" xfId="5683" xr:uid="{00000000-0005-0000-0000-00000D690000}"/>
    <cellStyle name="Normal 7 3 2 2 2 2 3 2 3 2" xfId="14356" xr:uid="{00000000-0005-0000-0000-00000E690000}"/>
    <cellStyle name="Normal 7 3 2 2 2 2 3 2 3 2 2" xfId="31709" xr:uid="{00000000-0005-0000-0000-00000F690000}"/>
    <cellStyle name="Normal 7 3 2 2 2 2 3 2 3 2 3" xfId="49055" xr:uid="{00000000-0005-0000-0000-000010690000}"/>
    <cellStyle name="Normal 7 3 2 2 2 2 3 2 3 3" xfId="23036" xr:uid="{00000000-0005-0000-0000-000011690000}"/>
    <cellStyle name="Normal 7 3 2 2 2 2 3 2 3 4" xfId="40382" xr:uid="{00000000-0005-0000-0000-000012690000}"/>
    <cellStyle name="Normal 7 3 2 2 2 2 3 2 4" xfId="11073" xr:uid="{00000000-0005-0000-0000-000013690000}"/>
    <cellStyle name="Normal 7 3 2 2 2 2 3 2 4 2" xfId="28426" xr:uid="{00000000-0005-0000-0000-000014690000}"/>
    <cellStyle name="Normal 7 3 2 2 2 2 3 2 4 3" xfId="45772" xr:uid="{00000000-0005-0000-0000-000015690000}"/>
    <cellStyle name="Normal 7 3 2 2 2 2 3 2 5" xfId="19753" xr:uid="{00000000-0005-0000-0000-000016690000}"/>
    <cellStyle name="Normal 7 3 2 2 2 2 3 2 6" xfId="37099" xr:uid="{00000000-0005-0000-0000-000017690000}"/>
    <cellStyle name="Normal 7 3 2 2 2 2 3 3" xfId="6369" xr:uid="{00000000-0005-0000-0000-000018690000}"/>
    <cellStyle name="Normal 7 3 2 2 2 2 3 3 2" xfId="15042" xr:uid="{00000000-0005-0000-0000-000019690000}"/>
    <cellStyle name="Normal 7 3 2 2 2 2 3 3 2 2" xfId="32395" xr:uid="{00000000-0005-0000-0000-00001A690000}"/>
    <cellStyle name="Normal 7 3 2 2 2 2 3 3 2 3" xfId="49741" xr:uid="{00000000-0005-0000-0000-00001B690000}"/>
    <cellStyle name="Normal 7 3 2 2 2 2 3 3 3" xfId="23722" xr:uid="{00000000-0005-0000-0000-00001C690000}"/>
    <cellStyle name="Normal 7 3 2 2 2 2 3 3 4" xfId="41068" xr:uid="{00000000-0005-0000-0000-00001D690000}"/>
    <cellStyle name="Normal 7 3 2 2 2 2 3 4" xfId="4213" xr:uid="{00000000-0005-0000-0000-00001E690000}"/>
    <cellStyle name="Normal 7 3 2 2 2 2 3 4 2" xfId="12886" xr:uid="{00000000-0005-0000-0000-00001F690000}"/>
    <cellStyle name="Normal 7 3 2 2 2 2 3 4 2 2" xfId="30239" xr:uid="{00000000-0005-0000-0000-000020690000}"/>
    <cellStyle name="Normal 7 3 2 2 2 2 3 4 2 3" xfId="47585" xr:uid="{00000000-0005-0000-0000-000021690000}"/>
    <cellStyle name="Normal 7 3 2 2 2 2 3 4 3" xfId="21566" xr:uid="{00000000-0005-0000-0000-000022690000}"/>
    <cellStyle name="Normal 7 3 2 2 2 2 3 4 4" xfId="38912" xr:uid="{00000000-0005-0000-0000-000023690000}"/>
    <cellStyle name="Normal 7 3 2 2 2 2 3 5" xfId="9260" xr:uid="{00000000-0005-0000-0000-000024690000}"/>
    <cellStyle name="Normal 7 3 2 2 2 2 3 5 2" xfId="26613" xr:uid="{00000000-0005-0000-0000-000025690000}"/>
    <cellStyle name="Normal 7 3 2 2 2 2 3 5 3" xfId="43959" xr:uid="{00000000-0005-0000-0000-000026690000}"/>
    <cellStyle name="Normal 7 3 2 2 2 2 3 6" xfId="17940" xr:uid="{00000000-0005-0000-0000-000027690000}"/>
    <cellStyle name="Normal 7 3 2 2 2 2 3 7" xfId="35286" xr:uid="{00000000-0005-0000-0000-000028690000}"/>
    <cellStyle name="Normal 7 3 2 2 2 2 4" xfId="2155" xr:uid="{00000000-0005-0000-0000-000029690000}"/>
    <cellStyle name="Normal 7 3 2 2 2 2 4 2" xfId="7937" xr:uid="{00000000-0005-0000-0000-00002A690000}"/>
    <cellStyle name="Normal 7 3 2 2 2 2 4 2 2" xfId="16610" xr:uid="{00000000-0005-0000-0000-00002B690000}"/>
    <cellStyle name="Normal 7 3 2 2 2 2 4 2 2 2" xfId="33963" xr:uid="{00000000-0005-0000-0000-00002C690000}"/>
    <cellStyle name="Normal 7 3 2 2 2 2 4 2 2 3" xfId="51309" xr:uid="{00000000-0005-0000-0000-00002D690000}"/>
    <cellStyle name="Normal 7 3 2 2 2 2 4 2 3" xfId="25290" xr:uid="{00000000-0005-0000-0000-00002E690000}"/>
    <cellStyle name="Normal 7 3 2 2 2 2 4 2 4" xfId="42636" xr:uid="{00000000-0005-0000-0000-00002F690000}"/>
    <cellStyle name="Normal 7 3 2 2 2 2 4 3" xfId="3968" xr:uid="{00000000-0005-0000-0000-000030690000}"/>
    <cellStyle name="Normal 7 3 2 2 2 2 4 3 2" xfId="12641" xr:uid="{00000000-0005-0000-0000-000031690000}"/>
    <cellStyle name="Normal 7 3 2 2 2 2 4 3 2 2" xfId="29994" xr:uid="{00000000-0005-0000-0000-000032690000}"/>
    <cellStyle name="Normal 7 3 2 2 2 2 4 3 2 3" xfId="47340" xr:uid="{00000000-0005-0000-0000-000033690000}"/>
    <cellStyle name="Normal 7 3 2 2 2 2 4 3 3" xfId="21321" xr:uid="{00000000-0005-0000-0000-000034690000}"/>
    <cellStyle name="Normal 7 3 2 2 2 2 4 3 4" xfId="38667" xr:uid="{00000000-0005-0000-0000-000035690000}"/>
    <cellStyle name="Normal 7 3 2 2 2 2 4 4" xfId="10828" xr:uid="{00000000-0005-0000-0000-000036690000}"/>
    <cellStyle name="Normal 7 3 2 2 2 2 4 4 2" xfId="28181" xr:uid="{00000000-0005-0000-0000-000037690000}"/>
    <cellStyle name="Normal 7 3 2 2 2 2 4 4 3" xfId="45527" xr:uid="{00000000-0005-0000-0000-000038690000}"/>
    <cellStyle name="Normal 7 3 2 2 2 2 4 5" xfId="19508" xr:uid="{00000000-0005-0000-0000-000039690000}"/>
    <cellStyle name="Normal 7 3 2 2 2 2 4 6" xfId="36854" xr:uid="{00000000-0005-0000-0000-00003A690000}"/>
    <cellStyle name="Normal 7 3 2 2 2 2 5" xfId="1322" xr:uid="{00000000-0005-0000-0000-00003B690000}"/>
    <cellStyle name="Normal 7 3 2 2 2 2 5 2" xfId="7104" xr:uid="{00000000-0005-0000-0000-00003C690000}"/>
    <cellStyle name="Normal 7 3 2 2 2 2 5 2 2" xfId="15777" xr:uid="{00000000-0005-0000-0000-00003D690000}"/>
    <cellStyle name="Normal 7 3 2 2 2 2 5 2 2 2" xfId="33130" xr:uid="{00000000-0005-0000-0000-00003E690000}"/>
    <cellStyle name="Normal 7 3 2 2 2 2 5 2 2 3" xfId="50476" xr:uid="{00000000-0005-0000-0000-00003F690000}"/>
    <cellStyle name="Normal 7 3 2 2 2 2 5 2 3" xfId="24457" xr:uid="{00000000-0005-0000-0000-000040690000}"/>
    <cellStyle name="Normal 7 3 2 2 2 2 5 2 4" xfId="41803" xr:uid="{00000000-0005-0000-0000-000041690000}"/>
    <cellStyle name="Normal 7 3 2 2 2 2 5 3" xfId="4948" xr:uid="{00000000-0005-0000-0000-000042690000}"/>
    <cellStyle name="Normal 7 3 2 2 2 2 5 3 2" xfId="13621" xr:uid="{00000000-0005-0000-0000-000043690000}"/>
    <cellStyle name="Normal 7 3 2 2 2 2 5 3 2 2" xfId="30974" xr:uid="{00000000-0005-0000-0000-000044690000}"/>
    <cellStyle name="Normal 7 3 2 2 2 2 5 3 2 3" xfId="48320" xr:uid="{00000000-0005-0000-0000-000045690000}"/>
    <cellStyle name="Normal 7 3 2 2 2 2 5 3 3" xfId="22301" xr:uid="{00000000-0005-0000-0000-000046690000}"/>
    <cellStyle name="Normal 7 3 2 2 2 2 5 3 4" xfId="39647" xr:uid="{00000000-0005-0000-0000-000047690000}"/>
    <cellStyle name="Normal 7 3 2 2 2 2 5 4" xfId="9995" xr:uid="{00000000-0005-0000-0000-000048690000}"/>
    <cellStyle name="Normal 7 3 2 2 2 2 5 4 2" xfId="27348" xr:uid="{00000000-0005-0000-0000-000049690000}"/>
    <cellStyle name="Normal 7 3 2 2 2 2 5 4 3" xfId="44694" xr:uid="{00000000-0005-0000-0000-00004A690000}"/>
    <cellStyle name="Normal 7 3 2 2 2 2 5 5" xfId="18675" xr:uid="{00000000-0005-0000-0000-00004B690000}"/>
    <cellStyle name="Normal 7 3 2 2 2 2 5 6" xfId="36021" xr:uid="{00000000-0005-0000-0000-00004C690000}"/>
    <cellStyle name="Normal 7 3 2 2 2 2 6" xfId="6124" xr:uid="{00000000-0005-0000-0000-00004D690000}"/>
    <cellStyle name="Normal 7 3 2 2 2 2 6 2" xfId="14797" xr:uid="{00000000-0005-0000-0000-00004E690000}"/>
    <cellStyle name="Normal 7 3 2 2 2 2 6 2 2" xfId="32150" xr:uid="{00000000-0005-0000-0000-00004F690000}"/>
    <cellStyle name="Normal 7 3 2 2 2 2 6 2 3" xfId="49496" xr:uid="{00000000-0005-0000-0000-000050690000}"/>
    <cellStyle name="Normal 7 3 2 2 2 2 6 3" xfId="23477" xr:uid="{00000000-0005-0000-0000-000051690000}"/>
    <cellStyle name="Normal 7 3 2 2 2 2 6 4" xfId="40823" xr:uid="{00000000-0005-0000-0000-000052690000}"/>
    <cellStyle name="Normal 7 3 2 2 2 2 7" xfId="3135" xr:uid="{00000000-0005-0000-0000-000053690000}"/>
    <cellStyle name="Normal 7 3 2 2 2 2 7 2" xfId="11808" xr:uid="{00000000-0005-0000-0000-000054690000}"/>
    <cellStyle name="Normal 7 3 2 2 2 2 7 2 2" xfId="29161" xr:uid="{00000000-0005-0000-0000-000055690000}"/>
    <cellStyle name="Normal 7 3 2 2 2 2 7 2 3" xfId="46507" xr:uid="{00000000-0005-0000-0000-000056690000}"/>
    <cellStyle name="Normal 7 3 2 2 2 2 7 3" xfId="20488" xr:uid="{00000000-0005-0000-0000-000057690000}"/>
    <cellStyle name="Normal 7 3 2 2 2 2 7 4" xfId="37834" xr:uid="{00000000-0005-0000-0000-000058690000}"/>
    <cellStyle name="Normal 7 3 2 2 2 2 8" xfId="9015" xr:uid="{00000000-0005-0000-0000-000059690000}"/>
    <cellStyle name="Normal 7 3 2 2 2 2 8 2" xfId="26368" xr:uid="{00000000-0005-0000-0000-00005A690000}"/>
    <cellStyle name="Normal 7 3 2 2 2 2 8 3" xfId="43714" xr:uid="{00000000-0005-0000-0000-00005B690000}"/>
    <cellStyle name="Normal 7 3 2 2 2 2 9" xfId="17695" xr:uid="{00000000-0005-0000-0000-00005C690000}"/>
    <cellStyle name="Normal 7 3 2 2 2 3" xfId="244" xr:uid="{00000000-0005-0000-0000-00005D690000}"/>
    <cellStyle name="Normal 7 3 2 2 2 3 10" xfId="34943" xr:uid="{00000000-0005-0000-0000-00005E690000}"/>
    <cellStyle name="Normal 7 3 2 2 2 3 2" xfId="979" xr:uid="{00000000-0005-0000-0000-00005F690000}"/>
    <cellStyle name="Normal 7 3 2 2 2 3 2 2" xfId="2792" xr:uid="{00000000-0005-0000-0000-000060690000}"/>
    <cellStyle name="Normal 7 3 2 2 2 3 2 2 2" xfId="8574" xr:uid="{00000000-0005-0000-0000-000061690000}"/>
    <cellStyle name="Normal 7 3 2 2 2 3 2 2 2 2" xfId="17247" xr:uid="{00000000-0005-0000-0000-000062690000}"/>
    <cellStyle name="Normal 7 3 2 2 2 3 2 2 2 2 2" xfId="34600" xr:uid="{00000000-0005-0000-0000-000063690000}"/>
    <cellStyle name="Normal 7 3 2 2 2 3 2 2 2 2 3" xfId="51946" xr:uid="{00000000-0005-0000-0000-000064690000}"/>
    <cellStyle name="Normal 7 3 2 2 2 3 2 2 2 3" xfId="25927" xr:uid="{00000000-0005-0000-0000-000065690000}"/>
    <cellStyle name="Normal 7 3 2 2 2 3 2 2 2 4" xfId="43273" xr:uid="{00000000-0005-0000-0000-000066690000}"/>
    <cellStyle name="Normal 7 3 2 2 2 3 2 2 3" xfId="4605" xr:uid="{00000000-0005-0000-0000-000067690000}"/>
    <cellStyle name="Normal 7 3 2 2 2 3 2 2 3 2" xfId="13278" xr:uid="{00000000-0005-0000-0000-000068690000}"/>
    <cellStyle name="Normal 7 3 2 2 2 3 2 2 3 2 2" xfId="30631" xr:uid="{00000000-0005-0000-0000-000069690000}"/>
    <cellStyle name="Normal 7 3 2 2 2 3 2 2 3 2 3" xfId="47977" xr:uid="{00000000-0005-0000-0000-00006A690000}"/>
    <cellStyle name="Normal 7 3 2 2 2 3 2 2 3 3" xfId="21958" xr:uid="{00000000-0005-0000-0000-00006B690000}"/>
    <cellStyle name="Normal 7 3 2 2 2 3 2 2 3 4" xfId="39304" xr:uid="{00000000-0005-0000-0000-00006C690000}"/>
    <cellStyle name="Normal 7 3 2 2 2 3 2 2 4" xfId="11465" xr:uid="{00000000-0005-0000-0000-00006D690000}"/>
    <cellStyle name="Normal 7 3 2 2 2 3 2 2 4 2" xfId="28818" xr:uid="{00000000-0005-0000-0000-00006E690000}"/>
    <cellStyle name="Normal 7 3 2 2 2 3 2 2 4 3" xfId="46164" xr:uid="{00000000-0005-0000-0000-00006F690000}"/>
    <cellStyle name="Normal 7 3 2 2 2 3 2 2 5" xfId="20145" xr:uid="{00000000-0005-0000-0000-000070690000}"/>
    <cellStyle name="Normal 7 3 2 2 2 3 2 2 6" xfId="37491" xr:uid="{00000000-0005-0000-0000-000071690000}"/>
    <cellStyle name="Normal 7 3 2 2 2 3 2 3" xfId="1714" xr:uid="{00000000-0005-0000-0000-000072690000}"/>
    <cellStyle name="Normal 7 3 2 2 2 3 2 3 2" xfId="7496" xr:uid="{00000000-0005-0000-0000-000073690000}"/>
    <cellStyle name="Normal 7 3 2 2 2 3 2 3 2 2" xfId="16169" xr:uid="{00000000-0005-0000-0000-000074690000}"/>
    <cellStyle name="Normal 7 3 2 2 2 3 2 3 2 2 2" xfId="33522" xr:uid="{00000000-0005-0000-0000-000075690000}"/>
    <cellStyle name="Normal 7 3 2 2 2 3 2 3 2 2 3" xfId="50868" xr:uid="{00000000-0005-0000-0000-000076690000}"/>
    <cellStyle name="Normal 7 3 2 2 2 3 2 3 2 3" xfId="24849" xr:uid="{00000000-0005-0000-0000-000077690000}"/>
    <cellStyle name="Normal 7 3 2 2 2 3 2 3 2 4" xfId="42195" xr:uid="{00000000-0005-0000-0000-000078690000}"/>
    <cellStyle name="Normal 7 3 2 2 2 3 2 3 3" xfId="5340" xr:uid="{00000000-0005-0000-0000-000079690000}"/>
    <cellStyle name="Normal 7 3 2 2 2 3 2 3 3 2" xfId="14013" xr:uid="{00000000-0005-0000-0000-00007A690000}"/>
    <cellStyle name="Normal 7 3 2 2 2 3 2 3 3 2 2" xfId="31366" xr:uid="{00000000-0005-0000-0000-00007B690000}"/>
    <cellStyle name="Normal 7 3 2 2 2 3 2 3 3 2 3" xfId="48712" xr:uid="{00000000-0005-0000-0000-00007C690000}"/>
    <cellStyle name="Normal 7 3 2 2 2 3 2 3 3 3" xfId="22693" xr:uid="{00000000-0005-0000-0000-00007D690000}"/>
    <cellStyle name="Normal 7 3 2 2 2 3 2 3 3 4" xfId="40039" xr:uid="{00000000-0005-0000-0000-00007E690000}"/>
    <cellStyle name="Normal 7 3 2 2 2 3 2 3 4" xfId="10387" xr:uid="{00000000-0005-0000-0000-00007F690000}"/>
    <cellStyle name="Normal 7 3 2 2 2 3 2 3 4 2" xfId="27740" xr:uid="{00000000-0005-0000-0000-000080690000}"/>
    <cellStyle name="Normal 7 3 2 2 2 3 2 3 4 3" xfId="45086" xr:uid="{00000000-0005-0000-0000-000081690000}"/>
    <cellStyle name="Normal 7 3 2 2 2 3 2 3 5" xfId="19067" xr:uid="{00000000-0005-0000-0000-000082690000}"/>
    <cellStyle name="Normal 7 3 2 2 2 3 2 3 6" xfId="36413" xr:uid="{00000000-0005-0000-0000-000083690000}"/>
    <cellStyle name="Normal 7 3 2 2 2 3 2 4" xfId="6761" xr:uid="{00000000-0005-0000-0000-000084690000}"/>
    <cellStyle name="Normal 7 3 2 2 2 3 2 4 2" xfId="15434" xr:uid="{00000000-0005-0000-0000-000085690000}"/>
    <cellStyle name="Normal 7 3 2 2 2 3 2 4 2 2" xfId="32787" xr:uid="{00000000-0005-0000-0000-000086690000}"/>
    <cellStyle name="Normal 7 3 2 2 2 3 2 4 2 3" xfId="50133" xr:uid="{00000000-0005-0000-0000-000087690000}"/>
    <cellStyle name="Normal 7 3 2 2 2 3 2 4 3" xfId="24114" xr:uid="{00000000-0005-0000-0000-000088690000}"/>
    <cellStyle name="Normal 7 3 2 2 2 3 2 4 4" xfId="41460" xr:uid="{00000000-0005-0000-0000-000089690000}"/>
    <cellStyle name="Normal 7 3 2 2 2 3 2 5" xfId="3527" xr:uid="{00000000-0005-0000-0000-00008A690000}"/>
    <cellStyle name="Normal 7 3 2 2 2 3 2 5 2" xfId="12200" xr:uid="{00000000-0005-0000-0000-00008B690000}"/>
    <cellStyle name="Normal 7 3 2 2 2 3 2 5 2 2" xfId="29553" xr:uid="{00000000-0005-0000-0000-00008C690000}"/>
    <cellStyle name="Normal 7 3 2 2 2 3 2 5 2 3" xfId="46899" xr:uid="{00000000-0005-0000-0000-00008D690000}"/>
    <cellStyle name="Normal 7 3 2 2 2 3 2 5 3" xfId="20880" xr:uid="{00000000-0005-0000-0000-00008E690000}"/>
    <cellStyle name="Normal 7 3 2 2 2 3 2 5 4" xfId="38226" xr:uid="{00000000-0005-0000-0000-00008F690000}"/>
    <cellStyle name="Normal 7 3 2 2 2 3 2 6" xfId="9652" xr:uid="{00000000-0005-0000-0000-000090690000}"/>
    <cellStyle name="Normal 7 3 2 2 2 3 2 6 2" xfId="27005" xr:uid="{00000000-0005-0000-0000-000091690000}"/>
    <cellStyle name="Normal 7 3 2 2 2 3 2 6 3" xfId="44351" xr:uid="{00000000-0005-0000-0000-000092690000}"/>
    <cellStyle name="Normal 7 3 2 2 2 3 2 7" xfId="18332" xr:uid="{00000000-0005-0000-0000-000093690000}"/>
    <cellStyle name="Normal 7 3 2 2 2 3 2 8" xfId="35678" xr:uid="{00000000-0005-0000-0000-000094690000}"/>
    <cellStyle name="Normal 7 3 2 2 2 3 3" xfId="734" xr:uid="{00000000-0005-0000-0000-000095690000}"/>
    <cellStyle name="Normal 7 3 2 2 2 3 3 2" xfId="2547" xr:uid="{00000000-0005-0000-0000-000096690000}"/>
    <cellStyle name="Normal 7 3 2 2 2 3 3 2 2" xfId="8329" xr:uid="{00000000-0005-0000-0000-000097690000}"/>
    <cellStyle name="Normal 7 3 2 2 2 3 3 2 2 2" xfId="17002" xr:uid="{00000000-0005-0000-0000-000098690000}"/>
    <cellStyle name="Normal 7 3 2 2 2 3 3 2 2 2 2" xfId="34355" xr:uid="{00000000-0005-0000-0000-000099690000}"/>
    <cellStyle name="Normal 7 3 2 2 2 3 3 2 2 2 3" xfId="51701" xr:uid="{00000000-0005-0000-0000-00009A690000}"/>
    <cellStyle name="Normal 7 3 2 2 2 3 3 2 2 3" xfId="25682" xr:uid="{00000000-0005-0000-0000-00009B690000}"/>
    <cellStyle name="Normal 7 3 2 2 2 3 3 2 2 4" xfId="43028" xr:uid="{00000000-0005-0000-0000-00009C690000}"/>
    <cellStyle name="Normal 7 3 2 2 2 3 3 2 3" xfId="5781" xr:uid="{00000000-0005-0000-0000-00009D690000}"/>
    <cellStyle name="Normal 7 3 2 2 2 3 3 2 3 2" xfId="14454" xr:uid="{00000000-0005-0000-0000-00009E690000}"/>
    <cellStyle name="Normal 7 3 2 2 2 3 3 2 3 2 2" xfId="31807" xr:uid="{00000000-0005-0000-0000-00009F690000}"/>
    <cellStyle name="Normal 7 3 2 2 2 3 3 2 3 2 3" xfId="49153" xr:uid="{00000000-0005-0000-0000-0000A0690000}"/>
    <cellStyle name="Normal 7 3 2 2 2 3 3 2 3 3" xfId="23134" xr:uid="{00000000-0005-0000-0000-0000A1690000}"/>
    <cellStyle name="Normal 7 3 2 2 2 3 3 2 3 4" xfId="40480" xr:uid="{00000000-0005-0000-0000-0000A2690000}"/>
    <cellStyle name="Normal 7 3 2 2 2 3 3 2 4" xfId="11220" xr:uid="{00000000-0005-0000-0000-0000A3690000}"/>
    <cellStyle name="Normal 7 3 2 2 2 3 3 2 4 2" xfId="28573" xr:uid="{00000000-0005-0000-0000-0000A4690000}"/>
    <cellStyle name="Normal 7 3 2 2 2 3 3 2 4 3" xfId="45919" xr:uid="{00000000-0005-0000-0000-0000A5690000}"/>
    <cellStyle name="Normal 7 3 2 2 2 3 3 2 5" xfId="19900" xr:uid="{00000000-0005-0000-0000-0000A6690000}"/>
    <cellStyle name="Normal 7 3 2 2 2 3 3 2 6" xfId="37246" xr:uid="{00000000-0005-0000-0000-0000A7690000}"/>
    <cellStyle name="Normal 7 3 2 2 2 3 3 3" xfId="6516" xr:uid="{00000000-0005-0000-0000-0000A8690000}"/>
    <cellStyle name="Normal 7 3 2 2 2 3 3 3 2" xfId="15189" xr:uid="{00000000-0005-0000-0000-0000A9690000}"/>
    <cellStyle name="Normal 7 3 2 2 2 3 3 3 2 2" xfId="32542" xr:uid="{00000000-0005-0000-0000-0000AA690000}"/>
    <cellStyle name="Normal 7 3 2 2 2 3 3 3 2 3" xfId="49888" xr:uid="{00000000-0005-0000-0000-0000AB690000}"/>
    <cellStyle name="Normal 7 3 2 2 2 3 3 3 3" xfId="23869" xr:uid="{00000000-0005-0000-0000-0000AC690000}"/>
    <cellStyle name="Normal 7 3 2 2 2 3 3 3 4" xfId="41215" xr:uid="{00000000-0005-0000-0000-0000AD690000}"/>
    <cellStyle name="Normal 7 3 2 2 2 3 3 4" xfId="4360" xr:uid="{00000000-0005-0000-0000-0000AE690000}"/>
    <cellStyle name="Normal 7 3 2 2 2 3 3 4 2" xfId="13033" xr:uid="{00000000-0005-0000-0000-0000AF690000}"/>
    <cellStyle name="Normal 7 3 2 2 2 3 3 4 2 2" xfId="30386" xr:uid="{00000000-0005-0000-0000-0000B0690000}"/>
    <cellStyle name="Normal 7 3 2 2 2 3 3 4 2 3" xfId="47732" xr:uid="{00000000-0005-0000-0000-0000B1690000}"/>
    <cellStyle name="Normal 7 3 2 2 2 3 3 4 3" xfId="21713" xr:uid="{00000000-0005-0000-0000-0000B2690000}"/>
    <cellStyle name="Normal 7 3 2 2 2 3 3 4 4" xfId="39059" xr:uid="{00000000-0005-0000-0000-0000B3690000}"/>
    <cellStyle name="Normal 7 3 2 2 2 3 3 5" xfId="9407" xr:uid="{00000000-0005-0000-0000-0000B4690000}"/>
    <cellStyle name="Normal 7 3 2 2 2 3 3 5 2" xfId="26760" xr:uid="{00000000-0005-0000-0000-0000B5690000}"/>
    <cellStyle name="Normal 7 3 2 2 2 3 3 5 3" xfId="44106" xr:uid="{00000000-0005-0000-0000-0000B6690000}"/>
    <cellStyle name="Normal 7 3 2 2 2 3 3 6" xfId="18087" xr:uid="{00000000-0005-0000-0000-0000B7690000}"/>
    <cellStyle name="Normal 7 3 2 2 2 3 3 7" xfId="35433" xr:uid="{00000000-0005-0000-0000-0000B8690000}"/>
    <cellStyle name="Normal 7 3 2 2 2 3 4" xfId="2057" xr:uid="{00000000-0005-0000-0000-0000B9690000}"/>
    <cellStyle name="Normal 7 3 2 2 2 3 4 2" xfId="7839" xr:uid="{00000000-0005-0000-0000-0000BA690000}"/>
    <cellStyle name="Normal 7 3 2 2 2 3 4 2 2" xfId="16512" xr:uid="{00000000-0005-0000-0000-0000BB690000}"/>
    <cellStyle name="Normal 7 3 2 2 2 3 4 2 2 2" xfId="33865" xr:uid="{00000000-0005-0000-0000-0000BC690000}"/>
    <cellStyle name="Normal 7 3 2 2 2 3 4 2 2 3" xfId="51211" xr:uid="{00000000-0005-0000-0000-0000BD690000}"/>
    <cellStyle name="Normal 7 3 2 2 2 3 4 2 3" xfId="25192" xr:uid="{00000000-0005-0000-0000-0000BE690000}"/>
    <cellStyle name="Normal 7 3 2 2 2 3 4 2 4" xfId="42538" xr:uid="{00000000-0005-0000-0000-0000BF690000}"/>
    <cellStyle name="Normal 7 3 2 2 2 3 4 3" xfId="3870" xr:uid="{00000000-0005-0000-0000-0000C0690000}"/>
    <cellStyle name="Normal 7 3 2 2 2 3 4 3 2" xfId="12543" xr:uid="{00000000-0005-0000-0000-0000C1690000}"/>
    <cellStyle name="Normal 7 3 2 2 2 3 4 3 2 2" xfId="29896" xr:uid="{00000000-0005-0000-0000-0000C2690000}"/>
    <cellStyle name="Normal 7 3 2 2 2 3 4 3 2 3" xfId="47242" xr:uid="{00000000-0005-0000-0000-0000C3690000}"/>
    <cellStyle name="Normal 7 3 2 2 2 3 4 3 3" xfId="21223" xr:uid="{00000000-0005-0000-0000-0000C4690000}"/>
    <cellStyle name="Normal 7 3 2 2 2 3 4 3 4" xfId="38569" xr:uid="{00000000-0005-0000-0000-0000C5690000}"/>
    <cellStyle name="Normal 7 3 2 2 2 3 4 4" xfId="10730" xr:uid="{00000000-0005-0000-0000-0000C6690000}"/>
    <cellStyle name="Normal 7 3 2 2 2 3 4 4 2" xfId="28083" xr:uid="{00000000-0005-0000-0000-0000C7690000}"/>
    <cellStyle name="Normal 7 3 2 2 2 3 4 4 3" xfId="45429" xr:uid="{00000000-0005-0000-0000-0000C8690000}"/>
    <cellStyle name="Normal 7 3 2 2 2 3 4 5" xfId="19410" xr:uid="{00000000-0005-0000-0000-0000C9690000}"/>
    <cellStyle name="Normal 7 3 2 2 2 3 4 6" xfId="36756" xr:uid="{00000000-0005-0000-0000-0000CA690000}"/>
    <cellStyle name="Normal 7 3 2 2 2 3 5" xfId="1469" xr:uid="{00000000-0005-0000-0000-0000CB690000}"/>
    <cellStyle name="Normal 7 3 2 2 2 3 5 2" xfId="7251" xr:uid="{00000000-0005-0000-0000-0000CC690000}"/>
    <cellStyle name="Normal 7 3 2 2 2 3 5 2 2" xfId="15924" xr:uid="{00000000-0005-0000-0000-0000CD690000}"/>
    <cellStyle name="Normal 7 3 2 2 2 3 5 2 2 2" xfId="33277" xr:uid="{00000000-0005-0000-0000-0000CE690000}"/>
    <cellStyle name="Normal 7 3 2 2 2 3 5 2 2 3" xfId="50623" xr:uid="{00000000-0005-0000-0000-0000CF690000}"/>
    <cellStyle name="Normal 7 3 2 2 2 3 5 2 3" xfId="24604" xr:uid="{00000000-0005-0000-0000-0000D0690000}"/>
    <cellStyle name="Normal 7 3 2 2 2 3 5 2 4" xfId="41950" xr:uid="{00000000-0005-0000-0000-0000D1690000}"/>
    <cellStyle name="Normal 7 3 2 2 2 3 5 3" xfId="5095" xr:uid="{00000000-0005-0000-0000-0000D2690000}"/>
    <cellStyle name="Normal 7 3 2 2 2 3 5 3 2" xfId="13768" xr:uid="{00000000-0005-0000-0000-0000D3690000}"/>
    <cellStyle name="Normal 7 3 2 2 2 3 5 3 2 2" xfId="31121" xr:uid="{00000000-0005-0000-0000-0000D4690000}"/>
    <cellStyle name="Normal 7 3 2 2 2 3 5 3 2 3" xfId="48467" xr:uid="{00000000-0005-0000-0000-0000D5690000}"/>
    <cellStyle name="Normal 7 3 2 2 2 3 5 3 3" xfId="22448" xr:uid="{00000000-0005-0000-0000-0000D6690000}"/>
    <cellStyle name="Normal 7 3 2 2 2 3 5 3 4" xfId="39794" xr:uid="{00000000-0005-0000-0000-0000D7690000}"/>
    <cellStyle name="Normal 7 3 2 2 2 3 5 4" xfId="10142" xr:uid="{00000000-0005-0000-0000-0000D8690000}"/>
    <cellStyle name="Normal 7 3 2 2 2 3 5 4 2" xfId="27495" xr:uid="{00000000-0005-0000-0000-0000D9690000}"/>
    <cellStyle name="Normal 7 3 2 2 2 3 5 4 3" xfId="44841" xr:uid="{00000000-0005-0000-0000-0000DA690000}"/>
    <cellStyle name="Normal 7 3 2 2 2 3 5 5" xfId="18822" xr:uid="{00000000-0005-0000-0000-0000DB690000}"/>
    <cellStyle name="Normal 7 3 2 2 2 3 5 6" xfId="36168" xr:uid="{00000000-0005-0000-0000-0000DC690000}"/>
    <cellStyle name="Normal 7 3 2 2 2 3 6" xfId="6026" xr:uid="{00000000-0005-0000-0000-0000DD690000}"/>
    <cellStyle name="Normal 7 3 2 2 2 3 6 2" xfId="14699" xr:uid="{00000000-0005-0000-0000-0000DE690000}"/>
    <cellStyle name="Normal 7 3 2 2 2 3 6 2 2" xfId="32052" xr:uid="{00000000-0005-0000-0000-0000DF690000}"/>
    <cellStyle name="Normal 7 3 2 2 2 3 6 2 3" xfId="49398" xr:uid="{00000000-0005-0000-0000-0000E0690000}"/>
    <cellStyle name="Normal 7 3 2 2 2 3 6 3" xfId="23379" xr:uid="{00000000-0005-0000-0000-0000E1690000}"/>
    <cellStyle name="Normal 7 3 2 2 2 3 6 4" xfId="40725" xr:uid="{00000000-0005-0000-0000-0000E2690000}"/>
    <cellStyle name="Normal 7 3 2 2 2 3 7" xfId="3282" xr:uid="{00000000-0005-0000-0000-0000E3690000}"/>
    <cellStyle name="Normal 7 3 2 2 2 3 7 2" xfId="11955" xr:uid="{00000000-0005-0000-0000-0000E4690000}"/>
    <cellStyle name="Normal 7 3 2 2 2 3 7 2 2" xfId="29308" xr:uid="{00000000-0005-0000-0000-0000E5690000}"/>
    <cellStyle name="Normal 7 3 2 2 2 3 7 2 3" xfId="46654" xr:uid="{00000000-0005-0000-0000-0000E6690000}"/>
    <cellStyle name="Normal 7 3 2 2 2 3 7 3" xfId="20635" xr:uid="{00000000-0005-0000-0000-0000E7690000}"/>
    <cellStyle name="Normal 7 3 2 2 2 3 7 4" xfId="37981" xr:uid="{00000000-0005-0000-0000-0000E8690000}"/>
    <cellStyle name="Normal 7 3 2 2 2 3 8" xfId="8917" xr:uid="{00000000-0005-0000-0000-0000E9690000}"/>
    <cellStyle name="Normal 7 3 2 2 2 3 8 2" xfId="26270" xr:uid="{00000000-0005-0000-0000-0000EA690000}"/>
    <cellStyle name="Normal 7 3 2 2 2 3 8 3" xfId="43616" xr:uid="{00000000-0005-0000-0000-0000EB690000}"/>
    <cellStyle name="Normal 7 3 2 2 2 3 9" xfId="17597" xr:uid="{00000000-0005-0000-0000-0000EC690000}"/>
    <cellStyle name="Normal 7 3 2 2 2 4" xfId="832" xr:uid="{00000000-0005-0000-0000-0000ED690000}"/>
    <cellStyle name="Normal 7 3 2 2 2 4 2" xfId="2645" xr:uid="{00000000-0005-0000-0000-0000EE690000}"/>
    <cellStyle name="Normal 7 3 2 2 2 4 2 2" xfId="8427" xr:uid="{00000000-0005-0000-0000-0000EF690000}"/>
    <cellStyle name="Normal 7 3 2 2 2 4 2 2 2" xfId="17100" xr:uid="{00000000-0005-0000-0000-0000F0690000}"/>
    <cellStyle name="Normal 7 3 2 2 2 4 2 2 2 2" xfId="34453" xr:uid="{00000000-0005-0000-0000-0000F1690000}"/>
    <cellStyle name="Normal 7 3 2 2 2 4 2 2 2 3" xfId="51799" xr:uid="{00000000-0005-0000-0000-0000F2690000}"/>
    <cellStyle name="Normal 7 3 2 2 2 4 2 2 3" xfId="25780" xr:uid="{00000000-0005-0000-0000-0000F3690000}"/>
    <cellStyle name="Normal 7 3 2 2 2 4 2 2 4" xfId="43126" xr:uid="{00000000-0005-0000-0000-0000F4690000}"/>
    <cellStyle name="Normal 7 3 2 2 2 4 2 3" xfId="4458" xr:uid="{00000000-0005-0000-0000-0000F5690000}"/>
    <cellStyle name="Normal 7 3 2 2 2 4 2 3 2" xfId="13131" xr:uid="{00000000-0005-0000-0000-0000F6690000}"/>
    <cellStyle name="Normal 7 3 2 2 2 4 2 3 2 2" xfId="30484" xr:uid="{00000000-0005-0000-0000-0000F7690000}"/>
    <cellStyle name="Normal 7 3 2 2 2 4 2 3 2 3" xfId="47830" xr:uid="{00000000-0005-0000-0000-0000F8690000}"/>
    <cellStyle name="Normal 7 3 2 2 2 4 2 3 3" xfId="21811" xr:uid="{00000000-0005-0000-0000-0000F9690000}"/>
    <cellStyle name="Normal 7 3 2 2 2 4 2 3 4" xfId="39157" xr:uid="{00000000-0005-0000-0000-0000FA690000}"/>
    <cellStyle name="Normal 7 3 2 2 2 4 2 4" xfId="11318" xr:uid="{00000000-0005-0000-0000-0000FB690000}"/>
    <cellStyle name="Normal 7 3 2 2 2 4 2 4 2" xfId="28671" xr:uid="{00000000-0005-0000-0000-0000FC690000}"/>
    <cellStyle name="Normal 7 3 2 2 2 4 2 4 3" xfId="46017" xr:uid="{00000000-0005-0000-0000-0000FD690000}"/>
    <cellStyle name="Normal 7 3 2 2 2 4 2 5" xfId="19998" xr:uid="{00000000-0005-0000-0000-0000FE690000}"/>
    <cellStyle name="Normal 7 3 2 2 2 4 2 6" xfId="37344" xr:uid="{00000000-0005-0000-0000-0000FF690000}"/>
    <cellStyle name="Normal 7 3 2 2 2 4 3" xfId="1567" xr:uid="{00000000-0005-0000-0000-0000006A0000}"/>
    <cellStyle name="Normal 7 3 2 2 2 4 3 2" xfId="7349" xr:uid="{00000000-0005-0000-0000-0000016A0000}"/>
    <cellStyle name="Normal 7 3 2 2 2 4 3 2 2" xfId="16022" xr:uid="{00000000-0005-0000-0000-0000026A0000}"/>
    <cellStyle name="Normal 7 3 2 2 2 4 3 2 2 2" xfId="33375" xr:uid="{00000000-0005-0000-0000-0000036A0000}"/>
    <cellStyle name="Normal 7 3 2 2 2 4 3 2 2 3" xfId="50721" xr:uid="{00000000-0005-0000-0000-0000046A0000}"/>
    <cellStyle name="Normal 7 3 2 2 2 4 3 2 3" xfId="24702" xr:uid="{00000000-0005-0000-0000-0000056A0000}"/>
    <cellStyle name="Normal 7 3 2 2 2 4 3 2 4" xfId="42048" xr:uid="{00000000-0005-0000-0000-0000066A0000}"/>
    <cellStyle name="Normal 7 3 2 2 2 4 3 3" xfId="5193" xr:uid="{00000000-0005-0000-0000-0000076A0000}"/>
    <cellStyle name="Normal 7 3 2 2 2 4 3 3 2" xfId="13866" xr:uid="{00000000-0005-0000-0000-0000086A0000}"/>
    <cellStyle name="Normal 7 3 2 2 2 4 3 3 2 2" xfId="31219" xr:uid="{00000000-0005-0000-0000-0000096A0000}"/>
    <cellStyle name="Normal 7 3 2 2 2 4 3 3 2 3" xfId="48565" xr:uid="{00000000-0005-0000-0000-00000A6A0000}"/>
    <cellStyle name="Normal 7 3 2 2 2 4 3 3 3" xfId="22546" xr:uid="{00000000-0005-0000-0000-00000B6A0000}"/>
    <cellStyle name="Normal 7 3 2 2 2 4 3 3 4" xfId="39892" xr:uid="{00000000-0005-0000-0000-00000C6A0000}"/>
    <cellStyle name="Normal 7 3 2 2 2 4 3 4" xfId="10240" xr:uid="{00000000-0005-0000-0000-00000D6A0000}"/>
    <cellStyle name="Normal 7 3 2 2 2 4 3 4 2" xfId="27593" xr:uid="{00000000-0005-0000-0000-00000E6A0000}"/>
    <cellStyle name="Normal 7 3 2 2 2 4 3 4 3" xfId="44939" xr:uid="{00000000-0005-0000-0000-00000F6A0000}"/>
    <cellStyle name="Normal 7 3 2 2 2 4 3 5" xfId="18920" xr:uid="{00000000-0005-0000-0000-0000106A0000}"/>
    <cellStyle name="Normal 7 3 2 2 2 4 3 6" xfId="36266" xr:uid="{00000000-0005-0000-0000-0000116A0000}"/>
    <cellStyle name="Normal 7 3 2 2 2 4 4" xfId="6614" xr:uid="{00000000-0005-0000-0000-0000126A0000}"/>
    <cellStyle name="Normal 7 3 2 2 2 4 4 2" xfId="15287" xr:uid="{00000000-0005-0000-0000-0000136A0000}"/>
    <cellStyle name="Normal 7 3 2 2 2 4 4 2 2" xfId="32640" xr:uid="{00000000-0005-0000-0000-0000146A0000}"/>
    <cellStyle name="Normal 7 3 2 2 2 4 4 2 3" xfId="49986" xr:uid="{00000000-0005-0000-0000-0000156A0000}"/>
    <cellStyle name="Normal 7 3 2 2 2 4 4 3" xfId="23967" xr:uid="{00000000-0005-0000-0000-0000166A0000}"/>
    <cellStyle name="Normal 7 3 2 2 2 4 4 4" xfId="41313" xr:uid="{00000000-0005-0000-0000-0000176A0000}"/>
    <cellStyle name="Normal 7 3 2 2 2 4 5" xfId="3380" xr:uid="{00000000-0005-0000-0000-0000186A0000}"/>
    <cellStyle name="Normal 7 3 2 2 2 4 5 2" xfId="12053" xr:uid="{00000000-0005-0000-0000-0000196A0000}"/>
    <cellStyle name="Normal 7 3 2 2 2 4 5 2 2" xfId="29406" xr:uid="{00000000-0005-0000-0000-00001A6A0000}"/>
    <cellStyle name="Normal 7 3 2 2 2 4 5 2 3" xfId="46752" xr:uid="{00000000-0005-0000-0000-00001B6A0000}"/>
    <cellStyle name="Normal 7 3 2 2 2 4 5 3" xfId="20733" xr:uid="{00000000-0005-0000-0000-00001C6A0000}"/>
    <cellStyle name="Normal 7 3 2 2 2 4 5 4" xfId="38079" xr:uid="{00000000-0005-0000-0000-00001D6A0000}"/>
    <cellStyle name="Normal 7 3 2 2 2 4 6" xfId="9505" xr:uid="{00000000-0005-0000-0000-00001E6A0000}"/>
    <cellStyle name="Normal 7 3 2 2 2 4 6 2" xfId="26858" xr:uid="{00000000-0005-0000-0000-00001F6A0000}"/>
    <cellStyle name="Normal 7 3 2 2 2 4 6 3" xfId="44204" xr:uid="{00000000-0005-0000-0000-0000206A0000}"/>
    <cellStyle name="Normal 7 3 2 2 2 4 7" xfId="18185" xr:uid="{00000000-0005-0000-0000-0000216A0000}"/>
    <cellStyle name="Normal 7 3 2 2 2 4 8" xfId="35531" xr:uid="{00000000-0005-0000-0000-0000226A0000}"/>
    <cellStyle name="Normal 7 3 2 2 2 5" xfId="489" xr:uid="{00000000-0005-0000-0000-0000236A0000}"/>
    <cellStyle name="Normal 7 3 2 2 2 5 2" xfId="2302" xr:uid="{00000000-0005-0000-0000-0000246A0000}"/>
    <cellStyle name="Normal 7 3 2 2 2 5 2 2" xfId="8084" xr:uid="{00000000-0005-0000-0000-0000256A0000}"/>
    <cellStyle name="Normal 7 3 2 2 2 5 2 2 2" xfId="16757" xr:uid="{00000000-0005-0000-0000-0000266A0000}"/>
    <cellStyle name="Normal 7 3 2 2 2 5 2 2 2 2" xfId="34110" xr:uid="{00000000-0005-0000-0000-0000276A0000}"/>
    <cellStyle name="Normal 7 3 2 2 2 5 2 2 2 3" xfId="51456" xr:uid="{00000000-0005-0000-0000-0000286A0000}"/>
    <cellStyle name="Normal 7 3 2 2 2 5 2 2 3" xfId="25437" xr:uid="{00000000-0005-0000-0000-0000296A0000}"/>
    <cellStyle name="Normal 7 3 2 2 2 5 2 2 4" xfId="42783" xr:uid="{00000000-0005-0000-0000-00002A6A0000}"/>
    <cellStyle name="Normal 7 3 2 2 2 5 2 3" xfId="5585" xr:uid="{00000000-0005-0000-0000-00002B6A0000}"/>
    <cellStyle name="Normal 7 3 2 2 2 5 2 3 2" xfId="14258" xr:uid="{00000000-0005-0000-0000-00002C6A0000}"/>
    <cellStyle name="Normal 7 3 2 2 2 5 2 3 2 2" xfId="31611" xr:uid="{00000000-0005-0000-0000-00002D6A0000}"/>
    <cellStyle name="Normal 7 3 2 2 2 5 2 3 2 3" xfId="48957" xr:uid="{00000000-0005-0000-0000-00002E6A0000}"/>
    <cellStyle name="Normal 7 3 2 2 2 5 2 3 3" xfId="22938" xr:uid="{00000000-0005-0000-0000-00002F6A0000}"/>
    <cellStyle name="Normal 7 3 2 2 2 5 2 3 4" xfId="40284" xr:uid="{00000000-0005-0000-0000-0000306A0000}"/>
    <cellStyle name="Normal 7 3 2 2 2 5 2 4" xfId="10975" xr:uid="{00000000-0005-0000-0000-0000316A0000}"/>
    <cellStyle name="Normal 7 3 2 2 2 5 2 4 2" xfId="28328" xr:uid="{00000000-0005-0000-0000-0000326A0000}"/>
    <cellStyle name="Normal 7 3 2 2 2 5 2 4 3" xfId="45674" xr:uid="{00000000-0005-0000-0000-0000336A0000}"/>
    <cellStyle name="Normal 7 3 2 2 2 5 2 5" xfId="19655" xr:uid="{00000000-0005-0000-0000-0000346A0000}"/>
    <cellStyle name="Normal 7 3 2 2 2 5 2 6" xfId="37001" xr:uid="{00000000-0005-0000-0000-0000356A0000}"/>
    <cellStyle name="Normal 7 3 2 2 2 5 3" xfId="6271" xr:uid="{00000000-0005-0000-0000-0000366A0000}"/>
    <cellStyle name="Normal 7 3 2 2 2 5 3 2" xfId="14944" xr:uid="{00000000-0005-0000-0000-0000376A0000}"/>
    <cellStyle name="Normal 7 3 2 2 2 5 3 2 2" xfId="32297" xr:uid="{00000000-0005-0000-0000-0000386A0000}"/>
    <cellStyle name="Normal 7 3 2 2 2 5 3 2 3" xfId="49643" xr:uid="{00000000-0005-0000-0000-0000396A0000}"/>
    <cellStyle name="Normal 7 3 2 2 2 5 3 3" xfId="23624" xr:uid="{00000000-0005-0000-0000-00003A6A0000}"/>
    <cellStyle name="Normal 7 3 2 2 2 5 3 4" xfId="40970" xr:uid="{00000000-0005-0000-0000-00003B6A0000}"/>
    <cellStyle name="Normal 7 3 2 2 2 5 4" xfId="4115" xr:uid="{00000000-0005-0000-0000-00003C6A0000}"/>
    <cellStyle name="Normal 7 3 2 2 2 5 4 2" xfId="12788" xr:uid="{00000000-0005-0000-0000-00003D6A0000}"/>
    <cellStyle name="Normal 7 3 2 2 2 5 4 2 2" xfId="30141" xr:uid="{00000000-0005-0000-0000-00003E6A0000}"/>
    <cellStyle name="Normal 7 3 2 2 2 5 4 2 3" xfId="47487" xr:uid="{00000000-0005-0000-0000-00003F6A0000}"/>
    <cellStyle name="Normal 7 3 2 2 2 5 4 3" xfId="21468" xr:uid="{00000000-0005-0000-0000-0000406A0000}"/>
    <cellStyle name="Normal 7 3 2 2 2 5 4 4" xfId="38814" xr:uid="{00000000-0005-0000-0000-0000416A0000}"/>
    <cellStyle name="Normal 7 3 2 2 2 5 5" xfId="9162" xr:uid="{00000000-0005-0000-0000-0000426A0000}"/>
    <cellStyle name="Normal 7 3 2 2 2 5 5 2" xfId="26515" xr:uid="{00000000-0005-0000-0000-0000436A0000}"/>
    <cellStyle name="Normal 7 3 2 2 2 5 5 3" xfId="43861" xr:uid="{00000000-0005-0000-0000-0000446A0000}"/>
    <cellStyle name="Normal 7 3 2 2 2 5 6" xfId="17842" xr:uid="{00000000-0005-0000-0000-0000456A0000}"/>
    <cellStyle name="Normal 7 3 2 2 2 5 7" xfId="35188" xr:uid="{00000000-0005-0000-0000-0000466A0000}"/>
    <cellStyle name="Normal 7 3 2 2 2 6" xfId="1910" xr:uid="{00000000-0005-0000-0000-0000476A0000}"/>
    <cellStyle name="Normal 7 3 2 2 2 6 2" xfId="7692" xr:uid="{00000000-0005-0000-0000-0000486A0000}"/>
    <cellStyle name="Normal 7 3 2 2 2 6 2 2" xfId="16365" xr:uid="{00000000-0005-0000-0000-0000496A0000}"/>
    <cellStyle name="Normal 7 3 2 2 2 6 2 2 2" xfId="33718" xr:uid="{00000000-0005-0000-0000-00004A6A0000}"/>
    <cellStyle name="Normal 7 3 2 2 2 6 2 2 3" xfId="51064" xr:uid="{00000000-0005-0000-0000-00004B6A0000}"/>
    <cellStyle name="Normal 7 3 2 2 2 6 2 3" xfId="25045" xr:uid="{00000000-0005-0000-0000-00004C6A0000}"/>
    <cellStyle name="Normal 7 3 2 2 2 6 2 4" xfId="42391" xr:uid="{00000000-0005-0000-0000-00004D6A0000}"/>
    <cellStyle name="Normal 7 3 2 2 2 6 3" xfId="3723" xr:uid="{00000000-0005-0000-0000-00004E6A0000}"/>
    <cellStyle name="Normal 7 3 2 2 2 6 3 2" xfId="12396" xr:uid="{00000000-0005-0000-0000-00004F6A0000}"/>
    <cellStyle name="Normal 7 3 2 2 2 6 3 2 2" xfId="29749" xr:uid="{00000000-0005-0000-0000-0000506A0000}"/>
    <cellStyle name="Normal 7 3 2 2 2 6 3 2 3" xfId="47095" xr:uid="{00000000-0005-0000-0000-0000516A0000}"/>
    <cellStyle name="Normal 7 3 2 2 2 6 3 3" xfId="21076" xr:uid="{00000000-0005-0000-0000-0000526A0000}"/>
    <cellStyle name="Normal 7 3 2 2 2 6 3 4" xfId="38422" xr:uid="{00000000-0005-0000-0000-0000536A0000}"/>
    <cellStyle name="Normal 7 3 2 2 2 6 4" xfId="10583" xr:uid="{00000000-0005-0000-0000-0000546A0000}"/>
    <cellStyle name="Normal 7 3 2 2 2 6 4 2" xfId="27936" xr:uid="{00000000-0005-0000-0000-0000556A0000}"/>
    <cellStyle name="Normal 7 3 2 2 2 6 4 3" xfId="45282" xr:uid="{00000000-0005-0000-0000-0000566A0000}"/>
    <cellStyle name="Normal 7 3 2 2 2 6 5" xfId="19263" xr:uid="{00000000-0005-0000-0000-0000576A0000}"/>
    <cellStyle name="Normal 7 3 2 2 2 6 6" xfId="36609" xr:uid="{00000000-0005-0000-0000-0000586A0000}"/>
    <cellStyle name="Normal 7 3 2 2 2 7" xfId="1224" xr:uid="{00000000-0005-0000-0000-0000596A0000}"/>
    <cellStyle name="Normal 7 3 2 2 2 7 2" xfId="7006" xr:uid="{00000000-0005-0000-0000-00005A6A0000}"/>
    <cellStyle name="Normal 7 3 2 2 2 7 2 2" xfId="15679" xr:uid="{00000000-0005-0000-0000-00005B6A0000}"/>
    <cellStyle name="Normal 7 3 2 2 2 7 2 2 2" xfId="33032" xr:uid="{00000000-0005-0000-0000-00005C6A0000}"/>
    <cellStyle name="Normal 7 3 2 2 2 7 2 2 3" xfId="50378" xr:uid="{00000000-0005-0000-0000-00005D6A0000}"/>
    <cellStyle name="Normal 7 3 2 2 2 7 2 3" xfId="24359" xr:uid="{00000000-0005-0000-0000-00005E6A0000}"/>
    <cellStyle name="Normal 7 3 2 2 2 7 2 4" xfId="41705" xr:uid="{00000000-0005-0000-0000-00005F6A0000}"/>
    <cellStyle name="Normal 7 3 2 2 2 7 3" xfId="4850" xr:uid="{00000000-0005-0000-0000-0000606A0000}"/>
    <cellStyle name="Normal 7 3 2 2 2 7 3 2" xfId="13523" xr:uid="{00000000-0005-0000-0000-0000616A0000}"/>
    <cellStyle name="Normal 7 3 2 2 2 7 3 2 2" xfId="30876" xr:uid="{00000000-0005-0000-0000-0000626A0000}"/>
    <cellStyle name="Normal 7 3 2 2 2 7 3 2 3" xfId="48222" xr:uid="{00000000-0005-0000-0000-0000636A0000}"/>
    <cellStyle name="Normal 7 3 2 2 2 7 3 3" xfId="22203" xr:uid="{00000000-0005-0000-0000-0000646A0000}"/>
    <cellStyle name="Normal 7 3 2 2 2 7 3 4" xfId="39549" xr:uid="{00000000-0005-0000-0000-0000656A0000}"/>
    <cellStyle name="Normal 7 3 2 2 2 7 4" xfId="9897" xr:uid="{00000000-0005-0000-0000-0000666A0000}"/>
    <cellStyle name="Normal 7 3 2 2 2 7 4 2" xfId="27250" xr:uid="{00000000-0005-0000-0000-0000676A0000}"/>
    <cellStyle name="Normal 7 3 2 2 2 7 4 3" xfId="44596" xr:uid="{00000000-0005-0000-0000-0000686A0000}"/>
    <cellStyle name="Normal 7 3 2 2 2 7 5" xfId="18577" xr:uid="{00000000-0005-0000-0000-0000696A0000}"/>
    <cellStyle name="Normal 7 3 2 2 2 7 6" xfId="35923" xr:uid="{00000000-0005-0000-0000-00006A6A0000}"/>
    <cellStyle name="Normal 7 3 2 2 2 8" xfId="5879" xr:uid="{00000000-0005-0000-0000-00006B6A0000}"/>
    <cellStyle name="Normal 7 3 2 2 2 8 2" xfId="14552" xr:uid="{00000000-0005-0000-0000-00006C6A0000}"/>
    <cellStyle name="Normal 7 3 2 2 2 8 2 2" xfId="31905" xr:uid="{00000000-0005-0000-0000-00006D6A0000}"/>
    <cellStyle name="Normal 7 3 2 2 2 8 2 3" xfId="49251" xr:uid="{00000000-0005-0000-0000-00006E6A0000}"/>
    <cellStyle name="Normal 7 3 2 2 2 8 3" xfId="23232" xr:uid="{00000000-0005-0000-0000-00006F6A0000}"/>
    <cellStyle name="Normal 7 3 2 2 2 8 4" xfId="40578" xr:uid="{00000000-0005-0000-0000-0000706A0000}"/>
    <cellStyle name="Normal 7 3 2 2 2 9" xfId="3037" xr:uid="{00000000-0005-0000-0000-0000716A0000}"/>
    <cellStyle name="Normal 7 3 2 2 2 9 2" xfId="11710" xr:uid="{00000000-0005-0000-0000-0000726A0000}"/>
    <cellStyle name="Normal 7 3 2 2 2 9 2 2" xfId="29063" xr:uid="{00000000-0005-0000-0000-0000736A0000}"/>
    <cellStyle name="Normal 7 3 2 2 2 9 2 3" xfId="46409" xr:uid="{00000000-0005-0000-0000-0000746A0000}"/>
    <cellStyle name="Normal 7 3 2 2 2 9 3" xfId="20390" xr:uid="{00000000-0005-0000-0000-0000756A0000}"/>
    <cellStyle name="Normal 7 3 2 2 2 9 4" xfId="37736" xr:uid="{00000000-0005-0000-0000-0000766A0000}"/>
    <cellStyle name="Normal 7 3 2 2 3" xfId="195" xr:uid="{00000000-0005-0000-0000-0000776A0000}"/>
    <cellStyle name="Normal 7 3 2 2 3 10" xfId="17548" xr:uid="{00000000-0005-0000-0000-0000786A0000}"/>
    <cellStyle name="Normal 7 3 2 2 3 11" xfId="34894" xr:uid="{00000000-0005-0000-0000-0000796A0000}"/>
    <cellStyle name="Normal 7 3 2 2 3 2" xfId="685" xr:uid="{00000000-0005-0000-0000-00007A6A0000}"/>
    <cellStyle name="Normal 7 3 2 2 3 2 2" xfId="2498" xr:uid="{00000000-0005-0000-0000-00007B6A0000}"/>
    <cellStyle name="Normal 7 3 2 2 3 2 2 2" xfId="8280" xr:uid="{00000000-0005-0000-0000-00007C6A0000}"/>
    <cellStyle name="Normal 7 3 2 2 3 2 2 2 2" xfId="16953" xr:uid="{00000000-0005-0000-0000-00007D6A0000}"/>
    <cellStyle name="Normal 7 3 2 2 3 2 2 2 2 2" xfId="34306" xr:uid="{00000000-0005-0000-0000-00007E6A0000}"/>
    <cellStyle name="Normal 7 3 2 2 3 2 2 2 2 3" xfId="51652" xr:uid="{00000000-0005-0000-0000-00007F6A0000}"/>
    <cellStyle name="Normal 7 3 2 2 3 2 2 2 3" xfId="25633" xr:uid="{00000000-0005-0000-0000-0000806A0000}"/>
    <cellStyle name="Normal 7 3 2 2 3 2 2 2 4" xfId="42979" xr:uid="{00000000-0005-0000-0000-0000816A0000}"/>
    <cellStyle name="Normal 7 3 2 2 3 2 2 3" xfId="4311" xr:uid="{00000000-0005-0000-0000-0000826A0000}"/>
    <cellStyle name="Normal 7 3 2 2 3 2 2 3 2" xfId="12984" xr:uid="{00000000-0005-0000-0000-0000836A0000}"/>
    <cellStyle name="Normal 7 3 2 2 3 2 2 3 2 2" xfId="30337" xr:uid="{00000000-0005-0000-0000-0000846A0000}"/>
    <cellStyle name="Normal 7 3 2 2 3 2 2 3 2 3" xfId="47683" xr:uid="{00000000-0005-0000-0000-0000856A0000}"/>
    <cellStyle name="Normal 7 3 2 2 3 2 2 3 3" xfId="21664" xr:uid="{00000000-0005-0000-0000-0000866A0000}"/>
    <cellStyle name="Normal 7 3 2 2 3 2 2 3 4" xfId="39010" xr:uid="{00000000-0005-0000-0000-0000876A0000}"/>
    <cellStyle name="Normal 7 3 2 2 3 2 2 4" xfId="11171" xr:uid="{00000000-0005-0000-0000-0000886A0000}"/>
    <cellStyle name="Normal 7 3 2 2 3 2 2 4 2" xfId="28524" xr:uid="{00000000-0005-0000-0000-0000896A0000}"/>
    <cellStyle name="Normal 7 3 2 2 3 2 2 4 3" xfId="45870" xr:uid="{00000000-0005-0000-0000-00008A6A0000}"/>
    <cellStyle name="Normal 7 3 2 2 3 2 2 5" xfId="19851" xr:uid="{00000000-0005-0000-0000-00008B6A0000}"/>
    <cellStyle name="Normal 7 3 2 2 3 2 2 6" xfId="37197" xr:uid="{00000000-0005-0000-0000-00008C6A0000}"/>
    <cellStyle name="Normal 7 3 2 2 3 2 3" xfId="1420" xr:uid="{00000000-0005-0000-0000-00008D6A0000}"/>
    <cellStyle name="Normal 7 3 2 2 3 2 3 2" xfId="7202" xr:uid="{00000000-0005-0000-0000-00008E6A0000}"/>
    <cellStyle name="Normal 7 3 2 2 3 2 3 2 2" xfId="15875" xr:uid="{00000000-0005-0000-0000-00008F6A0000}"/>
    <cellStyle name="Normal 7 3 2 2 3 2 3 2 2 2" xfId="33228" xr:uid="{00000000-0005-0000-0000-0000906A0000}"/>
    <cellStyle name="Normal 7 3 2 2 3 2 3 2 2 3" xfId="50574" xr:uid="{00000000-0005-0000-0000-0000916A0000}"/>
    <cellStyle name="Normal 7 3 2 2 3 2 3 2 3" xfId="24555" xr:uid="{00000000-0005-0000-0000-0000926A0000}"/>
    <cellStyle name="Normal 7 3 2 2 3 2 3 2 4" xfId="41901" xr:uid="{00000000-0005-0000-0000-0000936A0000}"/>
    <cellStyle name="Normal 7 3 2 2 3 2 3 3" xfId="5046" xr:uid="{00000000-0005-0000-0000-0000946A0000}"/>
    <cellStyle name="Normal 7 3 2 2 3 2 3 3 2" xfId="13719" xr:uid="{00000000-0005-0000-0000-0000956A0000}"/>
    <cellStyle name="Normal 7 3 2 2 3 2 3 3 2 2" xfId="31072" xr:uid="{00000000-0005-0000-0000-0000966A0000}"/>
    <cellStyle name="Normal 7 3 2 2 3 2 3 3 2 3" xfId="48418" xr:uid="{00000000-0005-0000-0000-0000976A0000}"/>
    <cellStyle name="Normal 7 3 2 2 3 2 3 3 3" xfId="22399" xr:uid="{00000000-0005-0000-0000-0000986A0000}"/>
    <cellStyle name="Normal 7 3 2 2 3 2 3 3 4" xfId="39745" xr:uid="{00000000-0005-0000-0000-0000996A0000}"/>
    <cellStyle name="Normal 7 3 2 2 3 2 3 4" xfId="10093" xr:uid="{00000000-0005-0000-0000-00009A6A0000}"/>
    <cellStyle name="Normal 7 3 2 2 3 2 3 4 2" xfId="27446" xr:uid="{00000000-0005-0000-0000-00009B6A0000}"/>
    <cellStyle name="Normal 7 3 2 2 3 2 3 4 3" xfId="44792" xr:uid="{00000000-0005-0000-0000-00009C6A0000}"/>
    <cellStyle name="Normal 7 3 2 2 3 2 3 5" xfId="18773" xr:uid="{00000000-0005-0000-0000-00009D6A0000}"/>
    <cellStyle name="Normal 7 3 2 2 3 2 3 6" xfId="36119" xr:uid="{00000000-0005-0000-0000-00009E6A0000}"/>
    <cellStyle name="Normal 7 3 2 2 3 2 4" xfId="6467" xr:uid="{00000000-0005-0000-0000-00009F6A0000}"/>
    <cellStyle name="Normal 7 3 2 2 3 2 4 2" xfId="15140" xr:uid="{00000000-0005-0000-0000-0000A06A0000}"/>
    <cellStyle name="Normal 7 3 2 2 3 2 4 2 2" xfId="32493" xr:uid="{00000000-0005-0000-0000-0000A16A0000}"/>
    <cellStyle name="Normal 7 3 2 2 3 2 4 2 3" xfId="49839" xr:uid="{00000000-0005-0000-0000-0000A26A0000}"/>
    <cellStyle name="Normal 7 3 2 2 3 2 4 3" xfId="23820" xr:uid="{00000000-0005-0000-0000-0000A36A0000}"/>
    <cellStyle name="Normal 7 3 2 2 3 2 4 4" xfId="41166" xr:uid="{00000000-0005-0000-0000-0000A46A0000}"/>
    <cellStyle name="Normal 7 3 2 2 3 2 5" xfId="3233" xr:uid="{00000000-0005-0000-0000-0000A56A0000}"/>
    <cellStyle name="Normal 7 3 2 2 3 2 5 2" xfId="11906" xr:uid="{00000000-0005-0000-0000-0000A66A0000}"/>
    <cellStyle name="Normal 7 3 2 2 3 2 5 2 2" xfId="29259" xr:uid="{00000000-0005-0000-0000-0000A76A0000}"/>
    <cellStyle name="Normal 7 3 2 2 3 2 5 2 3" xfId="46605" xr:uid="{00000000-0005-0000-0000-0000A86A0000}"/>
    <cellStyle name="Normal 7 3 2 2 3 2 5 3" xfId="20586" xr:uid="{00000000-0005-0000-0000-0000A96A0000}"/>
    <cellStyle name="Normal 7 3 2 2 3 2 5 4" xfId="37932" xr:uid="{00000000-0005-0000-0000-0000AA6A0000}"/>
    <cellStyle name="Normal 7 3 2 2 3 2 6" xfId="9358" xr:uid="{00000000-0005-0000-0000-0000AB6A0000}"/>
    <cellStyle name="Normal 7 3 2 2 3 2 6 2" xfId="26711" xr:uid="{00000000-0005-0000-0000-0000AC6A0000}"/>
    <cellStyle name="Normal 7 3 2 2 3 2 6 3" xfId="44057" xr:uid="{00000000-0005-0000-0000-0000AD6A0000}"/>
    <cellStyle name="Normal 7 3 2 2 3 2 7" xfId="18038" xr:uid="{00000000-0005-0000-0000-0000AE6A0000}"/>
    <cellStyle name="Normal 7 3 2 2 3 2 8" xfId="35384" xr:uid="{00000000-0005-0000-0000-0000AF6A0000}"/>
    <cellStyle name="Normal 7 3 2 2 3 3" xfId="930" xr:uid="{00000000-0005-0000-0000-0000B06A0000}"/>
    <cellStyle name="Normal 7 3 2 2 3 3 2" xfId="2743" xr:uid="{00000000-0005-0000-0000-0000B16A0000}"/>
    <cellStyle name="Normal 7 3 2 2 3 3 2 2" xfId="8525" xr:uid="{00000000-0005-0000-0000-0000B26A0000}"/>
    <cellStyle name="Normal 7 3 2 2 3 3 2 2 2" xfId="17198" xr:uid="{00000000-0005-0000-0000-0000B36A0000}"/>
    <cellStyle name="Normal 7 3 2 2 3 3 2 2 2 2" xfId="34551" xr:uid="{00000000-0005-0000-0000-0000B46A0000}"/>
    <cellStyle name="Normal 7 3 2 2 3 3 2 2 2 3" xfId="51897" xr:uid="{00000000-0005-0000-0000-0000B56A0000}"/>
    <cellStyle name="Normal 7 3 2 2 3 3 2 2 3" xfId="25878" xr:uid="{00000000-0005-0000-0000-0000B66A0000}"/>
    <cellStyle name="Normal 7 3 2 2 3 3 2 2 4" xfId="43224" xr:uid="{00000000-0005-0000-0000-0000B76A0000}"/>
    <cellStyle name="Normal 7 3 2 2 3 3 2 3" xfId="4556" xr:uid="{00000000-0005-0000-0000-0000B86A0000}"/>
    <cellStyle name="Normal 7 3 2 2 3 3 2 3 2" xfId="13229" xr:uid="{00000000-0005-0000-0000-0000B96A0000}"/>
    <cellStyle name="Normal 7 3 2 2 3 3 2 3 2 2" xfId="30582" xr:uid="{00000000-0005-0000-0000-0000BA6A0000}"/>
    <cellStyle name="Normal 7 3 2 2 3 3 2 3 2 3" xfId="47928" xr:uid="{00000000-0005-0000-0000-0000BB6A0000}"/>
    <cellStyle name="Normal 7 3 2 2 3 3 2 3 3" xfId="21909" xr:uid="{00000000-0005-0000-0000-0000BC6A0000}"/>
    <cellStyle name="Normal 7 3 2 2 3 3 2 3 4" xfId="39255" xr:uid="{00000000-0005-0000-0000-0000BD6A0000}"/>
    <cellStyle name="Normal 7 3 2 2 3 3 2 4" xfId="11416" xr:uid="{00000000-0005-0000-0000-0000BE6A0000}"/>
    <cellStyle name="Normal 7 3 2 2 3 3 2 4 2" xfId="28769" xr:uid="{00000000-0005-0000-0000-0000BF6A0000}"/>
    <cellStyle name="Normal 7 3 2 2 3 3 2 4 3" xfId="46115" xr:uid="{00000000-0005-0000-0000-0000C06A0000}"/>
    <cellStyle name="Normal 7 3 2 2 3 3 2 5" xfId="20096" xr:uid="{00000000-0005-0000-0000-0000C16A0000}"/>
    <cellStyle name="Normal 7 3 2 2 3 3 2 6" xfId="37442" xr:uid="{00000000-0005-0000-0000-0000C26A0000}"/>
    <cellStyle name="Normal 7 3 2 2 3 3 3" xfId="1665" xr:uid="{00000000-0005-0000-0000-0000C36A0000}"/>
    <cellStyle name="Normal 7 3 2 2 3 3 3 2" xfId="7447" xr:uid="{00000000-0005-0000-0000-0000C46A0000}"/>
    <cellStyle name="Normal 7 3 2 2 3 3 3 2 2" xfId="16120" xr:uid="{00000000-0005-0000-0000-0000C56A0000}"/>
    <cellStyle name="Normal 7 3 2 2 3 3 3 2 2 2" xfId="33473" xr:uid="{00000000-0005-0000-0000-0000C66A0000}"/>
    <cellStyle name="Normal 7 3 2 2 3 3 3 2 2 3" xfId="50819" xr:uid="{00000000-0005-0000-0000-0000C76A0000}"/>
    <cellStyle name="Normal 7 3 2 2 3 3 3 2 3" xfId="24800" xr:uid="{00000000-0005-0000-0000-0000C86A0000}"/>
    <cellStyle name="Normal 7 3 2 2 3 3 3 2 4" xfId="42146" xr:uid="{00000000-0005-0000-0000-0000C96A0000}"/>
    <cellStyle name="Normal 7 3 2 2 3 3 3 3" xfId="5291" xr:uid="{00000000-0005-0000-0000-0000CA6A0000}"/>
    <cellStyle name="Normal 7 3 2 2 3 3 3 3 2" xfId="13964" xr:uid="{00000000-0005-0000-0000-0000CB6A0000}"/>
    <cellStyle name="Normal 7 3 2 2 3 3 3 3 2 2" xfId="31317" xr:uid="{00000000-0005-0000-0000-0000CC6A0000}"/>
    <cellStyle name="Normal 7 3 2 2 3 3 3 3 2 3" xfId="48663" xr:uid="{00000000-0005-0000-0000-0000CD6A0000}"/>
    <cellStyle name="Normal 7 3 2 2 3 3 3 3 3" xfId="22644" xr:uid="{00000000-0005-0000-0000-0000CE6A0000}"/>
    <cellStyle name="Normal 7 3 2 2 3 3 3 3 4" xfId="39990" xr:uid="{00000000-0005-0000-0000-0000CF6A0000}"/>
    <cellStyle name="Normal 7 3 2 2 3 3 3 4" xfId="10338" xr:uid="{00000000-0005-0000-0000-0000D06A0000}"/>
    <cellStyle name="Normal 7 3 2 2 3 3 3 4 2" xfId="27691" xr:uid="{00000000-0005-0000-0000-0000D16A0000}"/>
    <cellStyle name="Normal 7 3 2 2 3 3 3 4 3" xfId="45037" xr:uid="{00000000-0005-0000-0000-0000D26A0000}"/>
    <cellStyle name="Normal 7 3 2 2 3 3 3 5" xfId="19018" xr:uid="{00000000-0005-0000-0000-0000D36A0000}"/>
    <cellStyle name="Normal 7 3 2 2 3 3 3 6" xfId="36364" xr:uid="{00000000-0005-0000-0000-0000D46A0000}"/>
    <cellStyle name="Normal 7 3 2 2 3 3 4" xfId="6712" xr:uid="{00000000-0005-0000-0000-0000D56A0000}"/>
    <cellStyle name="Normal 7 3 2 2 3 3 4 2" xfId="15385" xr:uid="{00000000-0005-0000-0000-0000D66A0000}"/>
    <cellStyle name="Normal 7 3 2 2 3 3 4 2 2" xfId="32738" xr:uid="{00000000-0005-0000-0000-0000D76A0000}"/>
    <cellStyle name="Normal 7 3 2 2 3 3 4 2 3" xfId="50084" xr:uid="{00000000-0005-0000-0000-0000D86A0000}"/>
    <cellStyle name="Normal 7 3 2 2 3 3 4 3" xfId="24065" xr:uid="{00000000-0005-0000-0000-0000D96A0000}"/>
    <cellStyle name="Normal 7 3 2 2 3 3 4 4" xfId="41411" xr:uid="{00000000-0005-0000-0000-0000DA6A0000}"/>
    <cellStyle name="Normal 7 3 2 2 3 3 5" xfId="3478" xr:uid="{00000000-0005-0000-0000-0000DB6A0000}"/>
    <cellStyle name="Normal 7 3 2 2 3 3 5 2" xfId="12151" xr:uid="{00000000-0005-0000-0000-0000DC6A0000}"/>
    <cellStyle name="Normal 7 3 2 2 3 3 5 2 2" xfId="29504" xr:uid="{00000000-0005-0000-0000-0000DD6A0000}"/>
    <cellStyle name="Normal 7 3 2 2 3 3 5 2 3" xfId="46850" xr:uid="{00000000-0005-0000-0000-0000DE6A0000}"/>
    <cellStyle name="Normal 7 3 2 2 3 3 5 3" xfId="20831" xr:uid="{00000000-0005-0000-0000-0000DF6A0000}"/>
    <cellStyle name="Normal 7 3 2 2 3 3 5 4" xfId="38177" xr:uid="{00000000-0005-0000-0000-0000E06A0000}"/>
    <cellStyle name="Normal 7 3 2 2 3 3 6" xfId="9603" xr:uid="{00000000-0005-0000-0000-0000E16A0000}"/>
    <cellStyle name="Normal 7 3 2 2 3 3 6 2" xfId="26956" xr:uid="{00000000-0005-0000-0000-0000E26A0000}"/>
    <cellStyle name="Normal 7 3 2 2 3 3 6 3" xfId="44302" xr:uid="{00000000-0005-0000-0000-0000E36A0000}"/>
    <cellStyle name="Normal 7 3 2 2 3 3 7" xfId="18283" xr:uid="{00000000-0005-0000-0000-0000E46A0000}"/>
    <cellStyle name="Normal 7 3 2 2 3 3 8" xfId="35629" xr:uid="{00000000-0005-0000-0000-0000E56A0000}"/>
    <cellStyle name="Normal 7 3 2 2 3 4" xfId="440" xr:uid="{00000000-0005-0000-0000-0000E66A0000}"/>
    <cellStyle name="Normal 7 3 2 2 3 4 2" xfId="2253" xr:uid="{00000000-0005-0000-0000-0000E76A0000}"/>
    <cellStyle name="Normal 7 3 2 2 3 4 2 2" xfId="8035" xr:uid="{00000000-0005-0000-0000-0000E86A0000}"/>
    <cellStyle name="Normal 7 3 2 2 3 4 2 2 2" xfId="16708" xr:uid="{00000000-0005-0000-0000-0000E96A0000}"/>
    <cellStyle name="Normal 7 3 2 2 3 4 2 2 2 2" xfId="34061" xr:uid="{00000000-0005-0000-0000-0000EA6A0000}"/>
    <cellStyle name="Normal 7 3 2 2 3 4 2 2 2 3" xfId="51407" xr:uid="{00000000-0005-0000-0000-0000EB6A0000}"/>
    <cellStyle name="Normal 7 3 2 2 3 4 2 2 3" xfId="25388" xr:uid="{00000000-0005-0000-0000-0000EC6A0000}"/>
    <cellStyle name="Normal 7 3 2 2 3 4 2 2 4" xfId="42734" xr:uid="{00000000-0005-0000-0000-0000ED6A0000}"/>
    <cellStyle name="Normal 7 3 2 2 3 4 2 3" xfId="5536" xr:uid="{00000000-0005-0000-0000-0000EE6A0000}"/>
    <cellStyle name="Normal 7 3 2 2 3 4 2 3 2" xfId="14209" xr:uid="{00000000-0005-0000-0000-0000EF6A0000}"/>
    <cellStyle name="Normal 7 3 2 2 3 4 2 3 2 2" xfId="31562" xr:uid="{00000000-0005-0000-0000-0000F06A0000}"/>
    <cellStyle name="Normal 7 3 2 2 3 4 2 3 2 3" xfId="48908" xr:uid="{00000000-0005-0000-0000-0000F16A0000}"/>
    <cellStyle name="Normal 7 3 2 2 3 4 2 3 3" xfId="22889" xr:uid="{00000000-0005-0000-0000-0000F26A0000}"/>
    <cellStyle name="Normal 7 3 2 2 3 4 2 3 4" xfId="40235" xr:uid="{00000000-0005-0000-0000-0000F36A0000}"/>
    <cellStyle name="Normal 7 3 2 2 3 4 2 4" xfId="10926" xr:uid="{00000000-0005-0000-0000-0000F46A0000}"/>
    <cellStyle name="Normal 7 3 2 2 3 4 2 4 2" xfId="28279" xr:uid="{00000000-0005-0000-0000-0000F56A0000}"/>
    <cellStyle name="Normal 7 3 2 2 3 4 2 4 3" xfId="45625" xr:uid="{00000000-0005-0000-0000-0000F66A0000}"/>
    <cellStyle name="Normal 7 3 2 2 3 4 2 5" xfId="19606" xr:uid="{00000000-0005-0000-0000-0000F76A0000}"/>
    <cellStyle name="Normal 7 3 2 2 3 4 2 6" xfId="36952" xr:uid="{00000000-0005-0000-0000-0000F86A0000}"/>
    <cellStyle name="Normal 7 3 2 2 3 4 3" xfId="6222" xr:uid="{00000000-0005-0000-0000-0000F96A0000}"/>
    <cellStyle name="Normal 7 3 2 2 3 4 3 2" xfId="14895" xr:uid="{00000000-0005-0000-0000-0000FA6A0000}"/>
    <cellStyle name="Normal 7 3 2 2 3 4 3 2 2" xfId="32248" xr:uid="{00000000-0005-0000-0000-0000FB6A0000}"/>
    <cellStyle name="Normal 7 3 2 2 3 4 3 2 3" xfId="49594" xr:uid="{00000000-0005-0000-0000-0000FC6A0000}"/>
    <cellStyle name="Normal 7 3 2 2 3 4 3 3" xfId="23575" xr:uid="{00000000-0005-0000-0000-0000FD6A0000}"/>
    <cellStyle name="Normal 7 3 2 2 3 4 3 4" xfId="40921" xr:uid="{00000000-0005-0000-0000-0000FE6A0000}"/>
    <cellStyle name="Normal 7 3 2 2 3 4 4" xfId="4066" xr:uid="{00000000-0005-0000-0000-0000FF6A0000}"/>
    <cellStyle name="Normal 7 3 2 2 3 4 4 2" xfId="12739" xr:uid="{00000000-0005-0000-0000-0000006B0000}"/>
    <cellStyle name="Normal 7 3 2 2 3 4 4 2 2" xfId="30092" xr:uid="{00000000-0005-0000-0000-0000016B0000}"/>
    <cellStyle name="Normal 7 3 2 2 3 4 4 2 3" xfId="47438" xr:uid="{00000000-0005-0000-0000-0000026B0000}"/>
    <cellStyle name="Normal 7 3 2 2 3 4 4 3" xfId="21419" xr:uid="{00000000-0005-0000-0000-0000036B0000}"/>
    <cellStyle name="Normal 7 3 2 2 3 4 4 4" xfId="38765" xr:uid="{00000000-0005-0000-0000-0000046B0000}"/>
    <cellStyle name="Normal 7 3 2 2 3 4 5" xfId="9113" xr:uid="{00000000-0005-0000-0000-0000056B0000}"/>
    <cellStyle name="Normal 7 3 2 2 3 4 5 2" xfId="26466" xr:uid="{00000000-0005-0000-0000-0000066B0000}"/>
    <cellStyle name="Normal 7 3 2 2 3 4 5 3" xfId="43812" xr:uid="{00000000-0005-0000-0000-0000076B0000}"/>
    <cellStyle name="Normal 7 3 2 2 3 4 6" xfId="17793" xr:uid="{00000000-0005-0000-0000-0000086B0000}"/>
    <cellStyle name="Normal 7 3 2 2 3 4 7" xfId="35139" xr:uid="{00000000-0005-0000-0000-0000096B0000}"/>
    <cellStyle name="Normal 7 3 2 2 3 5" xfId="2008" xr:uid="{00000000-0005-0000-0000-00000A6B0000}"/>
    <cellStyle name="Normal 7 3 2 2 3 5 2" xfId="7790" xr:uid="{00000000-0005-0000-0000-00000B6B0000}"/>
    <cellStyle name="Normal 7 3 2 2 3 5 2 2" xfId="16463" xr:uid="{00000000-0005-0000-0000-00000C6B0000}"/>
    <cellStyle name="Normal 7 3 2 2 3 5 2 2 2" xfId="33816" xr:uid="{00000000-0005-0000-0000-00000D6B0000}"/>
    <cellStyle name="Normal 7 3 2 2 3 5 2 2 3" xfId="51162" xr:uid="{00000000-0005-0000-0000-00000E6B0000}"/>
    <cellStyle name="Normal 7 3 2 2 3 5 2 3" xfId="25143" xr:uid="{00000000-0005-0000-0000-00000F6B0000}"/>
    <cellStyle name="Normal 7 3 2 2 3 5 2 4" xfId="42489" xr:uid="{00000000-0005-0000-0000-0000106B0000}"/>
    <cellStyle name="Normal 7 3 2 2 3 5 3" xfId="3821" xr:uid="{00000000-0005-0000-0000-0000116B0000}"/>
    <cellStyle name="Normal 7 3 2 2 3 5 3 2" xfId="12494" xr:uid="{00000000-0005-0000-0000-0000126B0000}"/>
    <cellStyle name="Normal 7 3 2 2 3 5 3 2 2" xfId="29847" xr:uid="{00000000-0005-0000-0000-0000136B0000}"/>
    <cellStyle name="Normal 7 3 2 2 3 5 3 2 3" xfId="47193" xr:uid="{00000000-0005-0000-0000-0000146B0000}"/>
    <cellStyle name="Normal 7 3 2 2 3 5 3 3" xfId="21174" xr:uid="{00000000-0005-0000-0000-0000156B0000}"/>
    <cellStyle name="Normal 7 3 2 2 3 5 3 4" xfId="38520" xr:uid="{00000000-0005-0000-0000-0000166B0000}"/>
    <cellStyle name="Normal 7 3 2 2 3 5 4" xfId="10681" xr:uid="{00000000-0005-0000-0000-0000176B0000}"/>
    <cellStyle name="Normal 7 3 2 2 3 5 4 2" xfId="28034" xr:uid="{00000000-0005-0000-0000-0000186B0000}"/>
    <cellStyle name="Normal 7 3 2 2 3 5 4 3" xfId="45380" xr:uid="{00000000-0005-0000-0000-0000196B0000}"/>
    <cellStyle name="Normal 7 3 2 2 3 5 5" xfId="19361" xr:uid="{00000000-0005-0000-0000-00001A6B0000}"/>
    <cellStyle name="Normal 7 3 2 2 3 5 6" xfId="36707" xr:uid="{00000000-0005-0000-0000-00001B6B0000}"/>
    <cellStyle name="Normal 7 3 2 2 3 6" xfId="1175" xr:uid="{00000000-0005-0000-0000-00001C6B0000}"/>
    <cellStyle name="Normal 7 3 2 2 3 6 2" xfId="6957" xr:uid="{00000000-0005-0000-0000-00001D6B0000}"/>
    <cellStyle name="Normal 7 3 2 2 3 6 2 2" xfId="15630" xr:uid="{00000000-0005-0000-0000-00001E6B0000}"/>
    <cellStyle name="Normal 7 3 2 2 3 6 2 2 2" xfId="32983" xr:uid="{00000000-0005-0000-0000-00001F6B0000}"/>
    <cellStyle name="Normal 7 3 2 2 3 6 2 2 3" xfId="50329" xr:uid="{00000000-0005-0000-0000-0000206B0000}"/>
    <cellStyle name="Normal 7 3 2 2 3 6 2 3" xfId="24310" xr:uid="{00000000-0005-0000-0000-0000216B0000}"/>
    <cellStyle name="Normal 7 3 2 2 3 6 2 4" xfId="41656" xr:uid="{00000000-0005-0000-0000-0000226B0000}"/>
    <cellStyle name="Normal 7 3 2 2 3 6 3" xfId="4801" xr:uid="{00000000-0005-0000-0000-0000236B0000}"/>
    <cellStyle name="Normal 7 3 2 2 3 6 3 2" xfId="13474" xr:uid="{00000000-0005-0000-0000-0000246B0000}"/>
    <cellStyle name="Normal 7 3 2 2 3 6 3 2 2" xfId="30827" xr:uid="{00000000-0005-0000-0000-0000256B0000}"/>
    <cellStyle name="Normal 7 3 2 2 3 6 3 2 3" xfId="48173" xr:uid="{00000000-0005-0000-0000-0000266B0000}"/>
    <cellStyle name="Normal 7 3 2 2 3 6 3 3" xfId="22154" xr:uid="{00000000-0005-0000-0000-0000276B0000}"/>
    <cellStyle name="Normal 7 3 2 2 3 6 3 4" xfId="39500" xr:uid="{00000000-0005-0000-0000-0000286B0000}"/>
    <cellStyle name="Normal 7 3 2 2 3 6 4" xfId="9848" xr:uid="{00000000-0005-0000-0000-0000296B0000}"/>
    <cellStyle name="Normal 7 3 2 2 3 6 4 2" xfId="27201" xr:uid="{00000000-0005-0000-0000-00002A6B0000}"/>
    <cellStyle name="Normal 7 3 2 2 3 6 4 3" xfId="44547" xr:uid="{00000000-0005-0000-0000-00002B6B0000}"/>
    <cellStyle name="Normal 7 3 2 2 3 6 5" xfId="18528" xr:uid="{00000000-0005-0000-0000-00002C6B0000}"/>
    <cellStyle name="Normal 7 3 2 2 3 6 6" xfId="35874" xr:uid="{00000000-0005-0000-0000-00002D6B0000}"/>
    <cellStyle name="Normal 7 3 2 2 3 7" xfId="5977" xr:uid="{00000000-0005-0000-0000-00002E6B0000}"/>
    <cellStyle name="Normal 7 3 2 2 3 7 2" xfId="14650" xr:uid="{00000000-0005-0000-0000-00002F6B0000}"/>
    <cellStyle name="Normal 7 3 2 2 3 7 2 2" xfId="32003" xr:uid="{00000000-0005-0000-0000-0000306B0000}"/>
    <cellStyle name="Normal 7 3 2 2 3 7 2 3" xfId="49349" xr:uid="{00000000-0005-0000-0000-0000316B0000}"/>
    <cellStyle name="Normal 7 3 2 2 3 7 3" xfId="23330" xr:uid="{00000000-0005-0000-0000-0000326B0000}"/>
    <cellStyle name="Normal 7 3 2 2 3 7 4" xfId="40676" xr:uid="{00000000-0005-0000-0000-0000336B0000}"/>
    <cellStyle name="Normal 7 3 2 2 3 8" xfId="2988" xr:uid="{00000000-0005-0000-0000-0000346B0000}"/>
    <cellStyle name="Normal 7 3 2 2 3 8 2" xfId="11661" xr:uid="{00000000-0005-0000-0000-0000356B0000}"/>
    <cellStyle name="Normal 7 3 2 2 3 8 2 2" xfId="29014" xr:uid="{00000000-0005-0000-0000-0000366B0000}"/>
    <cellStyle name="Normal 7 3 2 2 3 8 2 3" xfId="46360" xr:uid="{00000000-0005-0000-0000-0000376B0000}"/>
    <cellStyle name="Normal 7 3 2 2 3 8 3" xfId="20341" xr:uid="{00000000-0005-0000-0000-0000386B0000}"/>
    <cellStyle name="Normal 7 3 2 2 3 8 4" xfId="37687" xr:uid="{00000000-0005-0000-0000-0000396B0000}"/>
    <cellStyle name="Normal 7 3 2 2 3 9" xfId="8868" xr:uid="{00000000-0005-0000-0000-00003A6B0000}"/>
    <cellStyle name="Normal 7 3 2 2 3 9 2" xfId="26221" xr:uid="{00000000-0005-0000-0000-00003B6B0000}"/>
    <cellStyle name="Normal 7 3 2 2 3 9 3" xfId="43567" xr:uid="{00000000-0005-0000-0000-00003C6B0000}"/>
    <cellStyle name="Normal 7 3 2 2 4" xfId="293" xr:uid="{00000000-0005-0000-0000-00003D6B0000}"/>
    <cellStyle name="Normal 7 3 2 2 4 10" xfId="34992" xr:uid="{00000000-0005-0000-0000-00003E6B0000}"/>
    <cellStyle name="Normal 7 3 2 2 4 2" xfId="1028" xr:uid="{00000000-0005-0000-0000-00003F6B0000}"/>
    <cellStyle name="Normal 7 3 2 2 4 2 2" xfId="2841" xr:uid="{00000000-0005-0000-0000-0000406B0000}"/>
    <cellStyle name="Normal 7 3 2 2 4 2 2 2" xfId="8623" xr:uid="{00000000-0005-0000-0000-0000416B0000}"/>
    <cellStyle name="Normal 7 3 2 2 4 2 2 2 2" xfId="17296" xr:uid="{00000000-0005-0000-0000-0000426B0000}"/>
    <cellStyle name="Normal 7 3 2 2 4 2 2 2 2 2" xfId="34649" xr:uid="{00000000-0005-0000-0000-0000436B0000}"/>
    <cellStyle name="Normal 7 3 2 2 4 2 2 2 2 3" xfId="51995" xr:uid="{00000000-0005-0000-0000-0000446B0000}"/>
    <cellStyle name="Normal 7 3 2 2 4 2 2 2 3" xfId="25976" xr:uid="{00000000-0005-0000-0000-0000456B0000}"/>
    <cellStyle name="Normal 7 3 2 2 4 2 2 2 4" xfId="43322" xr:uid="{00000000-0005-0000-0000-0000466B0000}"/>
    <cellStyle name="Normal 7 3 2 2 4 2 2 3" xfId="4654" xr:uid="{00000000-0005-0000-0000-0000476B0000}"/>
    <cellStyle name="Normal 7 3 2 2 4 2 2 3 2" xfId="13327" xr:uid="{00000000-0005-0000-0000-0000486B0000}"/>
    <cellStyle name="Normal 7 3 2 2 4 2 2 3 2 2" xfId="30680" xr:uid="{00000000-0005-0000-0000-0000496B0000}"/>
    <cellStyle name="Normal 7 3 2 2 4 2 2 3 2 3" xfId="48026" xr:uid="{00000000-0005-0000-0000-00004A6B0000}"/>
    <cellStyle name="Normal 7 3 2 2 4 2 2 3 3" xfId="22007" xr:uid="{00000000-0005-0000-0000-00004B6B0000}"/>
    <cellStyle name="Normal 7 3 2 2 4 2 2 3 4" xfId="39353" xr:uid="{00000000-0005-0000-0000-00004C6B0000}"/>
    <cellStyle name="Normal 7 3 2 2 4 2 2 4" xfId="11514" xr:uid="{00000000-0005-0000-0000-00004D6B0000}"/>
    <cellStyle name="Normal 7 3 2 2 4 2 2 4 2" xfId="28867" xr:uid="{00000000-0005-0000-0000-00004E6B0000}"/>
    <cellStyle name="Normal 7 3 2 2 4 2 2 4 3" xfId="46213" xr:uid="{00000000-0005-0000-0000-00004F6B0000}"/>
    <cellStyle name="Normal 7 3 2 2 4 2 2 5" xfId="20194" xr:uid="{00000000-0005-0000-0000-0000506B0000}"/>
    <cellStyle name="Normal 7 3 2 2 4 2 2 6" xfId="37540" xr:uid="{00000000-0005-0000-0000-0000516B0000}"/>
    <cellStyle name="Normal 7 3 2 2 4 2 3" xfId="1763" xr:uid="{00000000-0005-0000-0000-0000526B0000}"/>
    <cellStyle name="Normal 7 3 2 2 4 2 3 2" xfId="7545" xr:uid="{00000000-0005-0000-0000-0000536B0000}"/>
    <cellStyle name="Normal 7 3 2 2 4 2 3 2 2" xfId="16218" xr:uid="{00000000-0005-0000-0000-0000546B0000}"/>
    <cellStyle name="Normal 7 3 2 2 4 2 3 2 2 2" xfId="33571" xr:uid="{00000000-0005-0000-0000-0000556B0000}"/>
    <cellStyle name="Normal 7 3 2 2 4 2 3 2 2 3" xfId="50917" xr:uid="{00000000-0005-0000-0000-0000566B0000}"/>
    <cellStyle name="Normal 7 3 2 2 4 2 3 2 3" xfId="24898" xr:uid="{00000000-0005-0000-0000-0000576B0000}"/>
    <cellStyle name="Normal 7 3 2 2 4 2 3 2 4" xfId="42244" xr:uid="{00000000-0005-0000-0000-0000586B0000}"/>
    <cellStyle name="Normal 7 3 2 2 4 2 3 3" xfId="5389" xr:uid="{00000000-0005-0000-0000-0000596B0000}"/>
    <cellStyle name="Normal 7 3 2 2 4 2 3 3 2" xfId="14062" xr:uid="{00000000-0005-0000-0000-00005A6B0000}"/>
    <cellStyle name="Normal 7 3 2 2 4 2 3 3 2 2" xfId="31415" xr:uid="{00000000-0005-0000-0000-00005B6B0000}"/>
    <cellStyle name="Normal 7 3 2 2 4 2 3 3 2 3" xfId="48761" xr:uid="{00000000-0005-0000-0000-00005C6B0000}"/>
    <cellStyle name="Normal 7 3 2 2 4 2 3 3 3" xfId="22742" xr:uid="{00000000-0005-0000-0000-00005D6B0000}"/>
    <cellStyle name="Normal 7 3 2 2 4 2 3 3 4" xfId="40088" xr:uid="{00000000-0005-0000-0000-00005E6B0000}"/>
    <cellStyle name="Normal 7 3 2 2 4 2 3 4" xfId="10436" xr:uid="{00000000-0005-0000-0000-00005F6B0000}"/>
    <cellStyle name="Normal 7 3 2 2 4 2 3 4 2" xfId="27789" xr:uid="{00000000-0005-0000-0000-0000606B0000}"/>
    <cellStyle name="Normal 7 3 2 2 4 2 3 4 3" xfId="45135" xr:uid="{00000000-0005-0000-0000-0000616B0000}"/>
    <cellStyle name="Normal 7 3 2 2 4 2 3 5" xfId="19116" xr:uid="{00000000-0005-0000-0000-0000626B0000}"/>
    <cellStyle name="Normal 7 3 2 2 4 2 3 6" xfId="36462" xr:uid="{00000000-0005-0000-0000-0000636B0000}"/>
    <cellStyle name="Normal 7 3 2 2 4 2 4" xfId="6810" xr:uid="{00000000-0005-0000-0000-0000646B0000}"/>
    <cellStyle name="Normal 7 3 2 2 4 2 4 2" xfId="15483" xr:uid="{00000000-0005-0000-0000-0000656B0000}"/>
    <cellStyle name="Normal 7 3 2 2 4 2 4 2 2" xfId="32836" xr:uid="{00000000-0005-0000-0000-0000666B0000}"/>
    <cellStyle name="Normal 7 3 2 2 4 2 4 2 3" xfId="50182" xr:uid="{00000000-0005-0000-0000-0000676B0000}"/>
    <cellStyle name="Normal 7 3 2 2 4 2 4 3" xfId="24163" xr:uid="{00000000-0005-0000-0000-0000686B0000}"/>
    <cellStyle name="Normal 7 3 2 2 4 2 4 4" xfId="41509" xr:uid="{00000000-0005-0000-0000-0000696B0000}"/>
    <cellStyle name="Normal 7 3 2 2 4 2 5" xfId="3576" xr:uid="{00000000-0005-0000-0000-00006A6B0000}"/>
    <cellStyle name="Normal 7 3 2 2 4 2 5 2" xfId="12249" xr:uid="{00000000-0005-0000-0000-00006B6B0000}"/>
    <cellStyle name="Normal 7 3 2 2 4 2 5 2 2" xfId="29602" xr:uid="{00000000-0005-0000-0000-00006C6B0000}"/>
    <cellStyle name="Normal 7 3 2 2 4 2 5 2 3" xfId="46948" xr:uid="{00000000-0005-0000-0000-00006D6B0000}"/>
    <cellStyle name="Normal 7 3 2 2 4 2 5 3" xfId="20929" xr:uid="{00000000-0005-0000-0000-00006E6B0000}"/>
    <cellStyle name="Normal 7 3 2 2 4 2 5 4" xfId="38275" xr:uid="{00000000-0005-0000-0000-00006F6B0000}"/>
    <cellStyle name="Normal 7 3 2 2 4 2 6" xfId="9701" xr:uid="{00000000-0005-0000-0000-0000706B0000}"/>
    <cellStyle name="Normal 7 3 2 2 4 2 6 2" xfId="27054" xr:uid="{00000000-0005-0000-0000-0000716B0000}"/>
    <cellStyle name="Normal 7 3 2 2 4 2 6 3" xfId="44400" xr:uid="{00000000-0005-0000-0000-0000726B0000}"/>
    <cellStyle name="Normal 7 3 2 2 4 2 7" xfId="18381" xr:uid="{00000000-0005-0000-0000-0000736B0000}"/>
    <cellStyle name="Normal 7 3 2 2 4 2 8" xfId="35727" xr:uid="{00000000-0005-0000-0000-0000746B0000}"/>
    <cellStyle name="Normal 7 3 2 2 4 3" xfId="538" xr:uid="{00000000-0005-0000-0000-0000756B0000}"/>
    <cellStyle name="Normal 7 3 2 2 4 3 2" xfId="2351" xr:uid="{00000000-0005-0000-0000-0000766B0000}"/>
    <cellStyle name="Normal 7 3 2 2 4 3 2 2" xfId="8133" xr:uid="{00000000-0005-0000-0000-0000776B0000}"/>
    <cellStyle name="Normal 7 3 2 2 4 3 2 2 2" xfId="16806" xr:uid="{00000000-0005-0000-0000-0000786B0000}"/>
    <cellStyle name="Normal 7 3 2 2 4 3 2 2 2 2" xfId="34159" xr:uid="{00000000-0005-0000-0000-0000796B0000}"/>
    <cellStyle name="Normal 7 3 2 2 4 3 2 2 2 3" xfId="51505" xr:uid="{00000000-0005-0000-0000-00007A6B0000}"/>
    <cellStyle name="Normal 7 3 2 2 4 3 2 2 3" xfId="25486" xr:uid="{00000000-0005-0000-0000-00007B6B0000}"/>
    <cellStyle name="Normal 7 3 2 2 4 3 2 2 4" xfId="42832" xr:uid="{00000000-0005-0000-0000-00007C6B0000}"/>
    <cellStyle name="Normal 7 3 2 2 4 3 2 3" xfId="5634" xr:uid="{00000000-0005-0000-0000-00007D6B0000}"/>
    <cellStyle name="Normal 7 3 2 2 4 3 2 3 2" xfId="14307" xr:uid="{00000000-0005-0000-0000-00007E6B0000}"/>
    <cellStyle name="Normal 7 3 2 2 4 3 2 3 2 2" xfId="31660" xr:uid="{00000000-0005-0000-0000-00007F6B0000}"/>
    <cellStyle name="Normal 7 3 2 2 4 3 2 3 2 3" xfId="49006" xr:uid="{00000000-0005-0000-0000-0000806B0000}"/>
    <cellStyle name="Normal 7 3 2 2 4 3 2 3 3" xfId="22987" xr:uid="{00000000-0005-0000-0000-0000816B0000}"/>
    <cellStyle name="Normal 7 3 2 2 4 3 2 3 4" xfId="40333" xr:uid="{00000000-0005-0000-0000-0000826B0000}"/>
    <cellStyle name="Normal 7 3 2 2 4 3 2 4" xfId="11024" xr:uid="{00000000-0005-0000-0000-0000836B0000}"/>
    <cellStyle name="Normal 7 3 2 2 4 3 2 4 2" xfId="28377" xr:uid="{00000000-0005-0000-0000-0000846B0000}"/>
    <cellStyle name="Normal 7 3 2 2 4 3 2 4 3" xfId="45723" xr:uid="{00000000-0005-0000-0000-0000856B0000}"/>
    <cellStyle name="Normal 7 3 2 2 4 3 2 5" xfId="19704" xr:uid="{00000000-0005-0000-0000-0000866B0000}"/>
    <cellStyle name="Normal 7 3 2 2 4 3 2 6" xfId="37050" xr:uid="{00000000-0005-0000-0000-0000876B0000}"/>
    <cellStyle name="Normal 7 3 2 2 4 3 3" xfId="6320" xr:uid="{00000000-0005-0000-0000-0000886B0000}"/>
    <cellStyle name="Normal 7 3 2 2 4 3 3 2" xfId="14993" xr:uid="{00000000-0005-0000-0000-0000896B0000}"/>
    <cellStyle name="Normal 7 3 2 2 4 3 3 2 2" xfId="32346" xr:uid="{00000000-0005-0000-0000-00008A6B0000}"/>
    <cellStyle name="Normal 7 3 2 2 4 3 3 2 3" xfId="49692" xr:uid="{00000000-0005-0000-0000-00008B6B0000}"/>
    <cellStyle name="Normal 7 3 2 2 4 3 3 3" xfId="23673" xr:uid="{00000000-0005-0000-0000-00008C6B0000}"/>
    <cellStyle name="Normal 7 3 2 2 4 3 3 4" xfId="41019" xr:uid="{00000000-0005-0000-0000-00008D6B0000}"/>
    <cellStyle name="Normal 7 3 2 2 4 3 4" xfId="4164" xr:uid="{00000000-0005-0000-0000-00008E6B0000}"/>
    <cellStyle name="Normal 7 3 2 2 4 3 4 2" xfId="12837" xr:uid="{00000000-0005-0000-0000-00008F6B0000}"/>
    <cellStyle name="Normal 7 3 2 2 4 3 4 2 2" xfId="30190" xr:uid="{00000000-0005-0000-0000-0000906B0000}"/>
    <cellStyle name="Normal 7 3 2 2 4 3 4 2 3" xfId="47536" xr:uid="{00000000-0005-0000-0000-0000916B0000}"/>
    <cellStyle name="Normal 7 3 2 2 4 3 4 3" xfId="21517" xr:uid="{00000000-0005-0000-0000-0000926B0000}"/>
    <cellStyle name="Normal 7 3 2 2 4 3 4 4" xfId="38863" xr:uid="{00000000-0005-0000-0000-0000936B0000}"/>
    <cellStyle name="Normal 7 3 2 2 4 3 5" xfId="9211" xr:uid="{00000000-0005-0000-0000-0000946B0000}"/>
    <cellStyle name="Normal 7 3 2 2 4 3 5 2" xfId="26564" xr:uid="{00000000-0005-0000-0000-0000956B0000}"/>
    <cellStyle name="Normal 7 3 2 2 4 3 5 3" xfId="43910" xr:uid="{00000000-0005-0000-0000-0000966B0000}"/>
    <cellStyle name="Normal 7 3 2 2 4 3 6" xfId="17891" xr:uid="{00000000-0005-0000-0000-0000976B0000}"/>
    <cellStyle name="Normal 7 3 2 2 4 3 7" xfId="35237" xr:uid="{00000000-0005-0000-0000-0000986B0000}"/>
    <cellStyle name="Normal 7 3 2 2 4 4" xfId="2106" xr:uid="{00000000-0005-0000-0000-0000996B0000}"/>
    <cellStyle name="Normal 7 3 2 2 4 4 2" xfId="7888" xr:uid="{00000000-0005-0000-0000-00009A6B0000}"/>
    <cellStyle name="Normal 7 3 2 2 4 4 2 2" xfId="16561" xr:uid="{00000000-0005-0000-0000-00009B6B0000}"/>
    <cellStyle name="Normal 7 3 2 2 4 4 2 2 2" xfId="33914" xr:uid="{00000000-0005-0000-0000-00009C6B0000}"/>
    <cellStyle name="Normal 7 3 2 2 4 4 2 2 3" xfId="51260" xr:uid="{00000000-0005-0000-0000-00009D6B0000}"/>
    <cellStyle name="Normal 7 3 2 2 4 4 2 3" xfId="25241" xr:uid="{00000000-0005-0000-0000-00009E6B0000}"/>
    <cellStyle name="Normal 7 3 2 2 4 4 2 4" xfId="42587" xr:uid="{00000000-0005-0000-0000-00009F6B0000}"/>
    <cellStyle name="Normal 7 3 2 2 4 4 3" xfId="3919" xr:uid="{00000000-0005-0000-0000-0000A06B0000}"/>
    <cellStyle name="Normal 7 3 2 2 4 4 3 2" xfId="12592" xr:uid="{00000000-0005-0000-0000-0000A16B0000}"/>
    <cellStyle name="Normal 7 3 2 2 4 4 3 2 2" xfId="29945" xr:uid="{00000000-0005-0000-0000-0000A26B0000}"/>
    <cellStyle name="Normal 7 3 2 2 4 4 3 2 3" xfId="47291" xr:uid="{00000000-0005-0000-0000-0000A36B0000}"/>
    <cellStyle name="Normal 7 3 2 2 4 4 3 3" xfId="21272" xr:uid="{00000000-0005-0000-0000-0000A46B0000}"/>
    <cellStyle name="Normal 7 3 2 2 4 4 3 4" xfId="38618" xr:uid="{00000000-0005-0000-0000-0000A56B0000}"/>
    <cellStyle name="Normal 7 3 2 2 4 4 4" xfId="10779" xr:uid="{00000000-0005-0000-0000-0000A66B0000}"/>
    <cellStyle name="Normal 7 3 2 2 4 4 4 2" xfId="28132" xr:uid="{00000000-0005-0000-0000-0000A76B0000}"/>
    <cellStyle name="Normal 7 3 2 2 4 4 4 3" xfId="45478" xr:uid="{00000000-0005-0000-0000-0000A86B0000}"/>
    <cellStyle name="Normal 7 3 2 2 4 4 5" xfId="19459" xr:uid="{00000000-0005-0000-0000-0000A96B0000}"/>
    <cellStyle name="Normal 7 3 2 2 4 4 6" xfId="36805" xr:uid="{00000000-0005-0000-0000-0000AA6B0000}"/>
    <cellStyle name="Normal 7 3 2 2 4 5" xfId="1273" xr:uid="{00000000-0005-0000-0000-0000AB6B0000}"/>
    <cellStyle name="Normal 7 3 2 2 4 5 2" xfId="7055" xr:uid="{00000000-0005-0000-0000-0000AC6B0000}"/>
    <cellStyle name="Normal 7 3 2 2 4 5 2 2" xfId="15728" xr:uid="{00000000-0005-0000-0000-0000AD6B0000}"/>
    <cellStyle name="Normal 7 3 2 2 4 5 2 2 2" xfId="33081" xr:uid="{00000000-0005-0000-0000-0000AE6B0000}"/>
    <cellStyle name="Normal 7 3 2 2 4 5 2 2 3" xfId="50427" xr:uid="{00000000-0005-0000-0000-0000AF6B0000}"/>
    <cellStyle name="Normal 7 3 2 2 4 5 2 3" xfId="24408" xr:uid="{00000000-0005-0000-0000-0000B06B0000}"/>
    <cellStyle name="Normal 7 3 2 2 4 5 2 4" xfId="41754" xr:uid="{00000000-0005-0000-0000-0000B16B0000}"/>
    <cellStyle name="Normal 7 3 2 2 4 5 3" xfId="4899" xr:uid="{00000000-0005-0000-0000-0000B26B0000}"/>
    <cellStyle name="Normal 7 3 2 2 4 5 3 2" xfId="13572" xr:uid="{00000000-0005-0000-0000-0000B36B0000}"/>
    <cellStyle name="Normal 7 3 2 2 4 5 3 2 2" xfId="30925" xr:uid="{00000000-0005-0000-0000-0000B46B0000}"/>
    <cellStyle name="Normal 7 3 2 2 4 5 3 2 3" xfId="48271" xr:uid="{00000000-0005-0000-0000-0000B56B0000}"/>
    <cellStyle name="Normal 7 3 2 2 4 5 3 3" xfId="22252" xr:uid="{00000000-0005-0000-0000-0000B66B0000}"/>
    <cellStyle name="Normal 7 3 2 2 4 5 3 4" xfId="39598" xr:uid="{00000000-0005-0000-0000-0000B76B0000}"/>
    <cellStyle name="Normal 7 3 2 2 4 5 4" xfId="9946" xr:uid="{00000000-0005-0000-0000-0000B86B0000}"/>
    <cellStyle name="Normal 7 3 2 2 4 5 4 2" xfId="27299" xr:uid="{00000000-0005-0000-0000-0000B96B0000}"/>
    <cellStyle name="Normal 7 3 2 2 4 5 4 3" xfId="44645" xr:uid="{00000000-0005-0000-0000-0000BA6B0000}"/>
    <cellStyle name="Normal 7 3 2 2 4 5 5" xfId="18626" xr:uid="{00000000-0005-0000-0000-0000BB6B0000}"/>
    <cellStyle name="Normal 7 3 2 2 4 5 6" xfId="35972" xr:uid="{00000000-0005-0000-0000-0000BC6B0000}"/>
    <cellStyle name="Normal 7 3 2 2 4 6" xfId="6075" xr:uid="{00000000-0005-0000-0000-0000BD6B0000}"/>
    <cellStyle name="Normal 7 3 2 2 4 6 2" xfId="14748" xr:uid="{00000000-0005-0000-0000-0000BE6B0000}"/>
    <cellStyle name="Normal 7 3 2 2 4 6 2 2" xfId="32101" xr:uid="{00000000-0005-0000-0000-0000BF6B0000}"/>
    <cellStyle name="Normal 7 3 2 2 4 6 2 3" xfId="49447" xr:uid="{00000000-0005-0000-0000-0000C06B0000}"/>
    <cellStyle name="Normal 7 3 2 2 4 6 3" xfId="23428" xr:uid="{00000000-0005-0000-0000-0000C16B0000}"/>
    <cellStyle name="Normal 7 3 2 2 4 6 4" xfId="40774" xr:uid="{00000000-0005-0000-0000-0000C26B0000}"/>
    <cellStyle name="Normal 7 3 2 2 4 7" xfId="3086" xr:uid="{00000000-0005-0000-0000-0000C36B0000}"/>
    <cellStyle name="Normal 7 3 2 2 4 7 2" xfId="11759" xr:uid="{00000000-0005-0000-0000-0000C46B0000}"/>
    <cellStyle name="Normal 7 3 2 2 4 7 2 2" xfId="29112" xr:uid="{00000000-0005-0000-0000-0000C56B0000}"/>
    <cellStyle name="Normal 7 3 2 2 4 7 2 3" xfId="46458" xr:uid="{00000000-0005-0000-0000-0000C66B0000}"/>
    <cellStyle name="Normal 7 3 2 2 4 7 3" xfId="20439" xr:uid="{00000000-0005-0000-0000-0000C76B0000}"/>
    <cellStyle name="Normal 7 3 2 2 4 7 4" xfId="37785" xr:uid="{00000000-0005-0000-0000-0000C86B0000}"/>
    <cellStyle name="Normal 7 3 2 2 4 8" xfId="8966" xr:uid="{00000000-0005-0000-0000-0000C96B0000}"/>
    <cellStyle name="Normal 7 3 2 2 4 8 2" xfId="26319" xr:uid="{00000000-0005-0000-0000-0000CA6B0000}"/>
    <cellStyle name="Normal 7 3 2 2 4 8 3" xfId="43665" xr:uid="{00000000-0005-0000-0000-0000CB6B0000}"/>
    <cellStyle name="Normal 7 3 2 2 4 9" xfId="17646" xr:uid="{00000000-0005-0000-0000-0000CC6B0000}"/>
    <cellStyle name="Normal 7 3 2 2 5" xfId="146" xr:uid="{00000000-0005-0000-0000-0000CD6B0000}"/>
    <cellStyle name="Normal 7 3 2 2 5 10" xfId="34845" xr:uid="{00000000-0005-0000-0000-0000CE6B0000}"/>
    <cellStyle name="Normal 7 3 2 2 5 2" xfId="881" xr:uid="{00000000-0005-0000-0000-0000CF6B0000}"/>
    <cellStyle name="Normal 7 3 2 2 5 2 2" xfId="2694" xr:uid="{00000000-0005-0000-0000-0000D06B0000}"/>
    <cellStyle name="Normal 7 3 2 2 5 2 2 2" xfId="8476" xr:uid="{00000000-0005-0000-0000-0000D16B0000}"/>
    <cellStyle name="Normal 7 3 2 2 5 2 2 2 2" xfId="17149" xr:uid="{00000000-0005-0000-0000-0000D26B0000}"/>
    <cellStyle name="Normal 7 3 2 2 5 2 2 2 2 2" xfId="34502" xr:uid="{00000000-0005-0000-0000-0000D36B0000}"/>
    <cellStyle name="Normal 7 3 2 2 5 2 2 2 2 3" xfId="51848" xr:uid="{00000000-0005-0000-0000-0000D46B0000}"/>
    <cellStyle name="Normal 7 3 2 2 5 2 2 2 3" xfId="25829" xr:uid="{00000000-0005-0000-0000-0000D56B0000}"/>
    <cellStyle name="Normal 7 3 2 2 5 2 2 2 4" xfId="43175" xr:uid="{00000000-0005-0000-0000-0000D66B0000}"/>
    <cellStyle name="Normal 7 3 2 2 5 2 2 3" xfId="4507" xr:uid="{00000000-0005-0000-0000-0000D76B0000}"/>
    <cellStyle name="Normal 7 3 2 2 5 2 2 3 2" xfId="13180" xr:uid="{00000000-0005-0000-0000-0000D86B0000}"/>
    <cellStyle name="Normal 7 3 2 2 5 2 2 3 2 2" xfId="30533" xr:uid="{00000000-0005-0000-0000-0000D96B0000}"/>
    <cellStyle name="Normal 7 3 2 2 5 2 2 3 2 3" xfId="47879" xr:uid="{00000000-0005-0000-0000-0000DA6B0000}"/>
    <cellStyle name="Normal 7 3 2 2 5 2 2 3 3" xfId="21860" xr:uid="{00000000-0005-0000-0000-0000DB6B0000}"/>
    <cellStyle name="Normal 7 3 2 2 5 2 2 3 4" xfId="39206" xr:uid="{00000000-0005-0000-0000-0000DC6B0000}"/>
    <cellStyle name="Normal 7 3 2 2 5 2 2 4" xfId="11367" xr:uid="{00000000-0005-0000-0000-0000DD6B0000}"/>
    <cellStyle name="Normal 7 3 2 2 5 2 2 4 2" xfId="28720" xr:uid="{00000000-0005-0000-0000-0000DE6B0000}"/>
    <cellStyle name="Normal 7 3 2 2 5 2 2 4 3" xfId="46066" xr:uid="{00000000-0005-0000-0000-0000DF6B0000}"/>
    <cellStyle name="Normal 7 3 2 2 5 2 2 5" xfId="20047" xr:uid="{00000000-0005-0000-0000-0000E06B0000}"/>
    <cellStyle name="Normal 7 3 2 2 5 2 2 6" xfId="37393" xr:uid="{00000000-0005-0000-0000-0000E16B0000}"/>
    <cellStyle name="Normal 7 3 2 2 5 2 3" xfId="1616" xr:uid="{00000000-0005-0000-0000-0000E26B0000}"/>
    <cellStyle name="Normal 7 3 2 2 5 2 3 2" xfId="7398" xr:uid="{00000000-0005-0000-0000-0000E36B0000}"/>
    <cellStyle name="Normal 7 3 2 2 5 2 3 2 2" xfId="16071" xr:uid="{00000000-0005-0000-0000-0000E46B0000}"/>
    <cellStyle name="Normal 7 3 2 2 5 2 3 2 2 2" xfId="33424" xr:uid="{00000000-0005-0000-0000-0000E56B0000}"/>
    <cellStyle name="Normal 7 3 2 2 5 2 3 2 2 3" xfId="50770" xr:uid="{00000000-0005-0000-0000-0000E66B0000}"/>
    <cellStyle name="Normal 7 3 2 2 5 2 3 2 3" xfId="24751" xr:uid="{00000000-0005-0000-0000-0000E76B0000}"/>
    <cellStyle name="Normal 7 3 2 2 5 2 3 2 4" xfId="42097" xr:uid="{00000000-0005-0000-0000-0000E86B0000}"/>
    <cellStyle name="Normal 7 3 2 2 5 2 3 3" xfId="5242" xr:uid="{00000000-0005-0000-0000-0000E96B0000}"/>
    <cellStyle name="Normal 7 3 2 2 5 2 3 3 2" xfId="13915" xr:uid="{00000000-0005-0000-0000-0000EA6B0000}"/>
    <cellStyle name="Normal 7 3 2 2 5 2 3 3 2 2" xfId="31268" xr:uid="{00000000-0005-0000-0000-0000EB6B0000}"/>
    <cellStyle name="Normal 7 3 2 2 5 2 3 3 2 3" xfId="48614" xr:uid="{00000000-0005-0000-0000-0000EC6B0000}"/>
    <cellStyle name="Normal 7 3 2 2 5 2 3 3 3" xfId="22595" xr:uid="{00000000-0005-0000-0000-0000ED6B0000}"/>
    <cellStyle name="Normal 7 3 2 2 5 2 3 3 4" xfId="39941" xr:uid="{00000000-0005-0000-0000-0000EE6B0000}"/>
    <cellStyle name="Normal 7 3 2 2 5 2 3 4" xfId="10289" xr:uid="{00000000-0005-0000-0000-0000EF6B0000}"/>
    <cellStyle name="Normal 7 3 2 2 5 2 3 4 2" xfId="27642" xr:uid="{00000000-0005-0000-0000-0000F06B0000}"/>
    <cellStyle name="Normal 7 3 2 2 5 2 3 4 3" xfId="44988" xr:uid="{00000000-0005-0000-0000-0000F16B0000}"/>
    <cellStyle name="Normal 7 3 2 2 5 2 3 5" xfId="18969" xr:uid="{00000000-0005-0000-0000-0000F26B0000}"/>
    <cellStyle name="Normal 7 3 2 2 5 2 3 6" xfId="36315" xr:uid="{00000000-0005-0000-0000-0000F36B0000}"/>
    <cellStyle name="Normal 7 3 2 2 5 2 4" xfId="6663" xr:uid="{00000000-0005-0000-0000-0000F46B0000}"/>
    <cellStyle name="Normal 7 3 2 2 5 2 4 2" xfId="15336" xr:uid="{00000000-0005-0000-0000-0000F56B0000}"/>
    <cellStyle name="Normal 7 3 2 2 5 2 4 2 2" xfId="32689" xr:uid="{00000000-0005-0000-0000-0000F66B0000}"/>
    <cellStyle name="Normal 7 3 2 2 5 2 4 2 3" xfId="50035" xr:uid="{00000000-0005-0000-0000-0000F76B0000}"/>
    <cellStyle name="Normal 7 3 2 2 5 2 4 3" xfId="24016" xr:uid="{00000000-0005-0000-0000-0000F86B0000}"/>
    <cellStyle name="Normal 7 3 2 2 5 2 4 4" xfId="41362" xr:uid="{00000000-0005-0000-0000-0000F96B0000}"/>
    <cellStyle name="Normal 7 3 2 2 5 2 5" xfId="3429" xr:uid="{00000000-0005-0000-0000-0000FA6B0000}"/>
    <cellStyle name="Normal 7 3 2 2 5 2 5 2" xfId="12102" xr:uid="{00000000-0005-0000-0000-0000FB6B0000}"/>
    <cellStyle name="Normal 7 3 2 2 5 2 5 2 2" xfId="29455" xr:uid="{00000000-0005-0000-0000-0000FC6B0000}"/>
    <cellStyle name="Normal 7 3 2 2 5 2 5 2 3" xfId="46801" xr:uid="{00000000-0005-0000-0000-0000FD6B0000}"/>
    <cellStyle name="Normal 7 3 2 2 5 2 5 3" xfId="20782" xr:uid="{00000000-0005-0000-0000-0000FE6B0000}"/>
    <cellStyle name="Normal 7 3 2 2 5 2 5 4" xfId="38128" xr:uid="{00000000-0005-0000-0000-0000FF6B0000}"/>
    <cellStyle name="Normal 7 3 2 2 5 2 6" xfId="9554" xr:uid="{00000000-0005-0000-0000-0000006C0000}"/>
    <cellStyle name="Normal 7 3 2 2 5 2 6 2" xfId="26907" xr:uid="{00000000-0005-0000-0000-0000016C0000}"/>
    <cellStyle name="Normal 7 3 2 2 5 2 6 3" xfId="44253" xr:uid="{00000000-0005-0000-0000-0000026C0000}"/>
    <cellStyle name="Normal 7 3 2 2 5 2 7" xfId="18234" xr:uid="{00000000-0005-0000-0000-0000036C0000}"/>
    <cellStyle name="Normal 7 3 2 2 5 2 8" xfId="35580" xr:uid="{00000000-0005-0000-0000-0000046C0000}"/>
    <cellStyle name="Normal 7 3 2 2 5 3" xfId="636" xr:uid="{00000000-0005-0000-0000-0000056C0000}"/>
    <cellStyle name="Normal 7 3 2 2 5 3 2" xfId="2449" xr:uid="{00000000-0005-0000-0000-0000066C0000}"/>
    <cellStyle name="Normal 7 3 2 2 5 3 2 2" xfId="8231" xr:uid="{00000000-0005-0000-0000-0000076C0000}"/>
    <cellStyle name="Normal 7 3 2 2 5 3 2 2 2" xfId="16904" xr:uid="{00000000-0005-0000-0000-0000086C0000}"/>
    <cellStyle name="Normal 7 3 2 2 5 3 2 2 2 2" xfId="34257" xr:uid="{00000000-0005-0000-0000-0000096C0000}"/>
    <cellStyle name="Normal 7 3 2 2 5 3 2 2 2 3" xfId="51603" xr:uid="{00000000-0005-0000-0000-00000A6C0000}"/>
    <cellStyle name="Normal 7 3 2 2 5 3 2 2 3" xfId="25584" xr:uid="{00000000-0005-0000-0000-00000B6C0000}"/>
    <cellStyle name="Normal 7 3 2 2 5 3 2 2 4" xfId="42930" xr:uid="{00000000-0005-0000-0000-00000C6C0000}"/>
    <cellStyle name="Normal 7 3 2 2 5 3 2 3" xfId="5732" xr:uid="{00000000-0005-0000-0000-00000D6C0000}"/>
    <cellStyle name="Normal 7 3 2 2 5 3 2 3 2" xfId="14405" xr:uid="{00000000-0005-0000-0000-00000E6C0000}"/>
    <cellStyle name="Normal 7 3 2 2 5 3 2 3 2 2" xfId="31758" xr:uid="{00000000-0005-0000-0000-00000F6C0000}"/>
    <cellStyle name="Normal 7 3 2 2 5 3 2 3 2 3" xfId="49104" xr:uid="{00000000-0005-0000-0000-0000106C0000}"/>
    <cellStyle name="Normal 7 3 2 2 5 3 2 3 3" xfId="23085" xr:uid="{00000000-0005-0000-0000-0000116C0000}"/>
    <cellStyle name="Normal 7 3 2 2 5 3 2 3 4" xfId="40431" xr:uid="{00000000-0005-0000-0000-0000126C0000}"/>
    <cellStyle name="Normal 7 3 2 2 5 3 2 4" xfId="11122" xr:uid="{00000000-0005-0000-0000-0000136C0000}"/>
    <cellStyle name="Normal 7 3 2 2 5 3 2 4 2" xfId="28475" xr:uid="{00000000-0005-0000-0000-0000146C0000}"/>
    <cellStyle name="Normal 7 3 2 2 5 3 2 4 3" xfId="45821" xr:uid="{00000000-0005-0000-0000-0000156C0000}"/>
    <cellStyle name="Normal 7 3 2 2 5 3 2 5" xfId="19802" xr:uid="{00000000-0005-0000-0000-0000166C0000}"/>
    <cellStyle name="Normal 7 3 2 2 5 3 2 6" xfId="37148" xr:uid="{00000000-0005-0000-0000-0000176C0000}"/>
    <cellStyle name="Normal 7 3 2 2 5 3 3" xfId="6418" xr:uid="{00000000-0005-0000-0000-0000186C0000}"/>
    <cellStyle name="Normal 7 3 2 2 5 3 3 2" xfId="15091" xr:uid="{00000000-0005-0000-0000-0000196C0000}"/>
    <cellStyle name="Normal 7 3 2 2 5 3 3 2 2" xfId="32444" xr:uid="{00000000-0005-0000-0000-00001A6C0000}"/>
    <cellStyle name="Normal 7 3 2 2 5 3 3 2 3" xfId="49790" xr:uid="{00000000-0005-0000-0000-00001B6C0000}"/>
    <cellStyle name="Normal 7 3 2 2 5 3 3 3" xfId="23771" xr:uid="{00000000-0005-0000-0000-00001C6C0000}"/>
    <cellStyle name="Normal 7 3 2 2 5 3 3 4" xfId="41117" xr:uid="{00000000-0005-0000-0000-00001D6C0000}"/>
    <cellStyle name="Normal 7 3 2 2 5 3 4" xfId="4262" xr:uid="{00000000-0005-0000-0000-00001E6C0000}"/>
    <cellStyle name="Normal 7 3 2 2 5 3 4 2" xfId="12935" xr:uid="{00000000-0005-0000-0000-00001F6C0000}"/>
    <cellStyle name="Normal 7 3 2 2 5 3 4 2 2" xfId="30288" xr:uid="{00000000-0005-0000-0000-0000206C0000}"/>
    <cellStyle name="Normal 7 3 2 2 5 3 4 2 3" xfId="47634" xr:uid="{00000000-0005-0000-0000-0000216C0000}"/>
    <cellStyle name="Normal 7 3 2 2 5 3 4 3" xfId="21615" xr:uid="{00000000-0005-0000-0000-0000226C0000}"/>
    <cellStyle name="Normal 7 3 2 2 5 3 4 4" xfId="38961" xr:uid="{00000000-0005-0000-0000-0000236C0000}"/>
    <cellStyle name="Normal 7 3 2 2 5 3 5" xfId="9309" xr:uid="{00000000-0005-0000-0000-0000246C0000}"/>
    <cellStyle name="Normal 7 3 2 2 5 3 5 2" xfId="26662" xr:uid="{00000000-0005-0000-0000-0000256C0000}"/>
    <cellStyle name="Normal 7 3 2 2 5 3 5 3" xfId="44008" xr:uid="{00000000-0005-0000-0000-0000266C0000}"/>
    <cellStyle name="Normal 7 3 2 2 5 3 6" xfId="17989" xr:uid="{00000000-0005-0000-0000-0000276C0000}"/>
    <cellStyle name="Normal 7 3 2 2 5 3 7" xfId="35335" xr:uid="{00000000-0005-0000-0000-0000286C0000}"/>
    <cellStyle name="Normal 7 3 2 2 5 4" xfId="1959" xr:uid="{00000000-0005-0000-0000-0000296C0000}"/>
    <cellStyle name="Normal 7 3 2 2 5 4 2" xfId="7741" xr:uid="{00000000-0005-0000-0000-00002A6C0000}"/>
    <cellStyle name="Normal 7 3 2 2 5 4 2 2" xfId="16414" xr:uid="{00000000-0005-0000-0000-00002B6C0000}"/>
    <cellStyle name="Normal 7 3 2 2 5 4 2 2 2" xfId="33767" xr:uid="{00000000-0005-0000-0000-00002C6C0000}"/>
    <cellStyle name="Normal 7 3 2 2 5 4 2 2 3" xfId="51113" xr:uid="{00000000-0005-0000-0000-00002D6C0000}"/>
    <cellStyle name="Normal 7 3 2 2 5 4 2 3" xfId="25094" xr:uid="{00000000-0005-0000-0000-00002E6C0000}"/>
    <cellStyle name="Normal 7 3 2 2 5 4 2 4" xfId="42440" xr:uid="{00000000-0005-0000-0000-00002F6C0000}"/>
    <cellStyle name="Normal 7 3 2 2 5 4 3" xfId="3772" xr:uid="{00000000-0005-0000-0000-0000306C0000}"/>
    <cellStyle name="Normal 7 3 2 2 5 4 3 2" xfId="12445" xr:uid="{00000000-0005-0000-0000-0000316C0000}"/>
    <cellStyle name="Normal 7 3 2 2 5 4 3 2 2" xfId="29798" xr:uid="{00000000-0005-0000-0000-0000326C0000}"/>
    <cellStyle name="Normal 7 3 2 2 5 4 3 2 3" xfId="47144" xr:uid="{00000000-0005-0000-0000-0000336C0000}"/>
    <cellStyle name="Normal 7 3 2 2 5 4 3 3" xfId="21125" xr:uid="{00000000-0005-0000-0000-0000346C0000}"/>
    <cellStyle name="Normal 7 3 2 2 5 4 3 4" xfId="38471" xr:uid="{00000000-0005-0000-0000-0000356C0000}"/>
    <cellStyle name="Normal 7 3 2 2 5 4 4" xfId="10632" xr:uid="{00000000-0005-0000-0000-0000366C0000}"/>
    <cellStyle name="Normal 7 3 2 2 5 4 4 2" xfId="27985" xr:uid="{00000000-0005-0000-0000-0000376C0000}"/>
    <cellStyle name="Normal 7 3 2 2 5 4 4 3" xfId="45331" xr:uid="{00000000-0005-0000-0000-0000386C0000}"/>
    <cellStyle name="Normal 7 3 2 2 5 4 5" xfId="19312" xr:uid="{00000000-0005-0000-0000-0000396C0000}"/>
    <cellStyle name="Normal 7 3 2 2 5 4 6" xfId="36658" xr:uid="{00000000-0005-0000-0000-00003A6C0000}"/>
    <cellStyle name="Normal 7 3 2 2 5 5" xfId="1371" xr:uid="{00000000-0005-0000-0000-00003B6C0000}"/>
    <cellStyle name="Normal 7 3 2 2 5 5 2" xfId="7153" xr:uid="{00000000-0005-0000-0000-00003C6C0000}"/>
    <cellStyle name="Normal 7 3 2 2 5 5 2 2" xfId="15826" xr:uid="{00000000-0005-0000-0000-00003D6C0000}"/>
    <cellStyle name="Normal 7 3 2 2 5 5 2 2 2" xfId="33179" xr:uid="{00000000-0005-0000-0000-00003E6C0000}"/>
    <cellStyle name="Normal 7 3 2 2 5 5 2 2 3" xfId="50525" xr:uid="{00000000-0005-0000-0000-00003F6C0000}"/>
    <cellStyle name="Normal 7 3 2 2 5 5 2 3" xfId="24506" xr:uid="{00000000-0005-0000-0000-0000406C0000}"/>
    <cellStyle name="Normal 7 3 2 2 5 5 2 4" xfId="41852" xr:uid="{00000000-0005-0000-0000-0000416C0000}"/>
    <cellStyle name="Normal 7 3 2 2 5 5 3" xfId="4997" xr:uid="{00000000-0005-0000-0000-0000426C0000}"/>
    <cellStyle name="Normal 7 3 2 2 5 5 3 2" xfId="13670" xr:uid="{00000000-0005-0000-0000-0000436C0000}"/>
    <cellStyle name="Normal 7 3 2 2 5 5 3 2 2" xfId="31023" xr:uid="{00000000-0005-0000-0000-0000446C0000}"/>
    <cellStyle name="Normal 7 3 2 2 5 5 3 2 3" xfId="48369" xr:uid="{00000000-0005-0000-0000-0000456C0000}"/>
    <cellStyle name="Normal 7 3 2 2 5 5 3 3" xfId="22350" xr:uid="{00000000-0005-0000-0000-0000466C0000}"/>
    <cellStyle name="Normal 7 3 2 2 5 5 3 4" xfId="39696" xr:uid="{00000000-0005-0000-0000-0000476C0000}"/>
    <cellStyle name="Normal 7 3 2 2 5 5 4" xfId="10044" xr:uid="{00000000-0005-0000-0000-0000486C0000}"/>
    <cellStyle name="Normal 7 3 2 2 5 5 4 2" xfId="27397" xr:uid="{00000000-0005-0000-0000-0000496C0000}"/>
    <cellStyle name="Normal 7 3 2 2 5 5 4 3" xfId="44743" xr:uid="{00000000-0005-0000-0000-00004A6C0000}"/>
    <cellStyle name="Normal 7 3 2 2 5 5 5" xfId="18724" xr:uid="{00000000-0005-0000-0000-00004B6C0000}"/>
    <cellStyle name="Normal 7 3 2 2 5 5 6" xfId="36070" xr:uid="{00000000-0005-0000-0000-00004C6C0000}"/>
    <cellStyle name="Normal 7 3 2 2 5 6" xfId="5928" xr:uid="{00000000-0005-0000-0000-00004D6C0000}"/>
    <cellStyle name="Normal 7 3 2 2 5 6 2" xfId="14601" xr:uid="{00000000-0005-0000-0000-00004E6C0000}"/>
    <cellStyle name="Normal 7 3 2 2 5 6 2 2" xfId="31954" xr:uid="{00000000-0005-0000-0000-00004F6C0000}"/>
    <cellStyle name="Normal 7 3 2 2 5 6 2 3" xfId="49300" xr:uid="{00000000-0005-0000-0000-0000506C0000}"/>
    <cellStyle name="Normal 7 3 2 2 5 6 3" xfId="23281" xr:uid="{00000000-0005-0000-0000-0000516C0000}"/>
    <cellStyle name="Normal 7 3 2 2 5 6 4" xfId="40627" xr:uid="{00000000-0005-0000-0000-0000526C0000}"/>
    <cellStyle name="Normal 7 3 2 2 5 7" xfId="3184" xr:uid="{00000000-0005-0000-0000-0000536C0000}"/>
    <cellStyle name="Normal 7 3 2 2 5 7 2" xfId="11857" xr:uid="{00000000-0005-0000-0000-0000546C0000}"/>
    <cellStyle name="Normal 7 3 2 2 5 7 2 2" xfId="29210" xr:uid="{00000000-0005-0000-0000-0000556C0000}"/>
    <cellStyle name="Normal 7 3 2 2 5 7 2 3" xfId="46556" xr:uid="{00000000-0005-0000-0000-0000566C0000}"/>
    <cellStyle name="Normal 7 3 2 2 5 7 3" xfId="20537" xr:uid="{00000000-0005-0000-0000-0000576C0000}"/>
    <cellStyle name="Normal 7 3 2 2 5 7 4" xfId="37883" xr:uid="{00000000-0005-0000-0000-0000586C0000}"/>
    <cellStyle name="Normal 7 3 2 2 5 8" xfId="8819" xr:uid="{00000000-0005-0000-0000-0000596C0000}"/>
    <cellStyle name="Normal 7 3 2 2 5 8 2" xfId="26172" xr:uid="{00000000-0005-0000-0000-00005A6C0000}"/>
    <cellStyle name="Normal 7 3 2 2 5 8 3" xfId="43518" xr:uid="{00000000-0005-0000-0000-00005B6C0000}"/>
    <cellStyle name="Normal 7 3 2 2 5 9" xfId="17499" xr:uid="{00000000-0005-0000-0000-00005C6C0000}"/>
    <cellStyle name="Normal 7 3 2 2 6" xfId="783" xr:uid="{00000000-0005-0000-0000-00005D6C0000}"/>
    <cellStyle name="Normal 7 3 2 2 6 2" xfId="2596" xr:uid="{00000000-0005-0000-0000-00005E6C0000}"/>
    <cellStyle name="Normal 7 3 2 2 6 2 2" xfId="8378" xr:uid="{00000000-0005-0000-0000-00005F6C0000}"/>
    <cellStyle name="Normal 7 3 2 2 6 2 2 2" xfId="17051" xr:uid="{00000000-0005-0000-0000-0000606C0000}"/>
    <cellStyle name="Normal 7 3 2 2 6 2 2 2 2" xfId="34404" xr:uid="{00000000-0005-0000-0000-0000616C0000}"/>
    <cellStyle name="Normal 7 3 2 2 6 2 2 2 3" xfId="51750" xr:uid="{00000000-0005-0000-0000-0000626C0000}"/>
    <cellStyle name="Normal 7 3 2 2 6 2 2 3" xfId="25731" xr:uid="{00000000-0005-0000-0000-0000636C0000}"/>
    <cellStyle name="Normal 7 3 2 2 6 2 2 4" xfId="43077" xr:uid="{00000000-0005-0000-0000-0000646C0000}"/>
    <cellStyle name="Normal 7 3 2 2 6 2 3" xfId="4409" xr:uid="{00000000-0005-0000-0000-0000656C0000}"/>
    <cellStyle name="Normal 7 3 2 2 6 2 3 2" xfId="13082" xr:uid="{00000000-0005-0000-0000-0000666C0000}"/>
    <cellStyle name="Normal 7 3 2 2 6 2 3 2 2" xfId="30435" xr:uid="{00000000-0005-0000-0000-0000676C0000}"/>
    <cellStyle name="Normal 7 3 2 2 6 2 3 2 3" xfId="47781" xr:uid="{00000000-0005-0000-0000-0000686C0000}"/>
    <cellStyle name="Normal 7 3 2 2 6 2 3 3" xfId="21762" xr:uid="{00000000-0005-0000-0000-0000696C0000}"/>
    <cellStyle name="Normal 7 3 2 2 6 2 3 4" xfId="39108" xr:uid="{00000000-0005-0000-0000-00006A6C0000}"/>
    <cellStyle name="Normal 7 3 2 2 6 2 4" xfId="11269" xr:uid="{00000000-0005-0000-0000-00006B6C0000}"/>
    <cellStyle name="Normal 7 3 2 2 6 2 4 2" xfId="28622" xr:uid="{00000000-0005-0000-0000-00006C6C0000}"/>
    <cellStyle name="Normal 7 3 2 2 6 2 4 3" xfId="45968" xr:uid="{00000000-0005-0000-0000-00006D6C0000}"/>
    <cellStyle name="Normal 7 3 2 2 6 2 5" xfId="19949" xr:uid="{00000000-0005-0000-0000-00006E6C0000}"/>
    <cellStyle name="Normal 7 3 2 2 6 2 6" xfId="37295" xr:uid="{00000000-0005-0000-0000-00006F6C0000}"/>
    <cellStyle name="Normal 7 3 2 2 6 3" xfId="1518" xr:uid="{00000000-0005-0000-0000-0000706C0000}"/>
    <cellStyle name="Normal 7 3 2 2 6 3 2" xfId="7300" xr:uid="{00000000-0005-0000-0000-0000716C0000}"/>
    <cellStyle name="Normal 7 3 2 2 6 3 2 2" xfId="15973" xr:uid="{00000000-0005-0000-0000-0000726C0000}"/>
    <cellStyle name="Normal 7 3 2 2 6 3 2 2 2" xfId="33326" xr:uid="{00000000-0005-0000-0000-0000736C0000}"/>
    <cellStyle name="Normal 7 3 2 2 6 3 2 2 3" xfId="50672" xr:uid="{00000000-0005-0000-0000-0000746C0000}"/>
    <cellStyle name="Normal 7 3 2 2 6 3 2 3" xfId="24653" xr:uid="{00000000-0005-0000-0000-0000756C0000}"/>
    <cellStyle name="Normal 7 3 2 2 6 3 2 4" xfId="41999" xr:uid="{00000000-0005-0000-0000-0000766C0000}"/>
    <cellStyle name="Normal 7 3 2 2 6 3 3" xfId="5144" xr:uid="{00000000-0005-0000-0000-0000776C0000}"/>
    <cellStyle name="Normal 7 3 2 2 6 3 3 2" xfId="13817" xr:uid="{00000000-0005-0000-0000-0000786C0000}"/>
    <cellStyle name="Normal 7 3 2 2 6 3 3 2 2" xfId="31170" xr:uid="{00000000-0005-0000-0000-0000796C0000}"/>
    <cellStyle name="Normal 7 3 2 2 6 3 3 2 3" xfId="48516" xr:uid="{00000000-0005-0000-0000-00007A6C0000}"/>
    <cellStyle name="Normal 7 3 2 2 6 3 3 3" xfId="22497" xr:uid="{00000000-0005-0000-0000-00007B6C0000}"/>
    <cellStyle name="Normal 7 3 2 2 6 3 3 4" xfId="39843" xr:uid="{00000000-0005-0000-0000-00007C6C0000}"/>
    <cellStyle name="Normal 7 3 2 2 6 3 4" xfId="10191" xr:uid="{00000000-0005-0000-0000-00007D6C0000}"/>
    <cellStyle name="Normal 7 3 2 2 6 3 4 2" xfId="27544" xr:uid="{00000000-0005-0000-0000-00007E6C0000}"/>
    <cellStyle name="Normal 7 3 2 2 6 3 4 3" xfId="44890" xr:uid="{00000000-0005-0000-0000-00007F6C0000}"/>
    <cellStyle name="Normal 7 3 2 2 6 3 5" xfId="18871" xr:uid="{00000000-0005-0000-0000-0000806C0000}"/>
    <cellStyle name="Normal 7 3 2 2 6 3 6" xfId="36217" xr:uid="{00000000-0005-0000-0000-0000816C0000}"/>
    <cellStyle name="Normal 7 3 2 2 6 4" xfId="6565" xr:uid="{00000000-0005-0000-0000-0000826C0000}"/>
    <cellStyle name="Normal 7 3 2 2 6 4 2" xfId="15238" xr:uid="{00000000-0005-0000-0000-0000836C0000}"/>
    <cellStyle name="Normal 7 3 2 2 6 4 2 2" xfId="32591" xr:uid="{00000000-0005-0000-0000-0000846C0000}"/>
    <cellStyle name="Normal 7 3 2 2 6 4 2 3" xfId="49937" xr:uid="{00000000-0005-0000-0000-0000856C0000}"/>
    <cellStyle name="Normal 7 3 2 2 6 4 3" xfId="23918" xr:uid="{00000000-0005-0000-0000-0000866C0000}"/>
    <cellStyle name="Normal 7 3 2 2 6 4 4" xfId="41264" xr:uid="{00000000-0005-0000-0000-0000876C0000}"/>
    <cellStyle name="Normal 7 3 2 2 6 5" xfId="3331" xr:uid="{00000000-0005-0000-0000-0000886C0000}"/>
    <cellStyle name="Normal 7 3 2 2 6 5 2" xfId="12004" xr:uid="{00000000-0005-0000-0000-0000896C0000}"/>
    <cellStyle name="Normal 7 3 2 2 6 5 2 2" xfId="29357" xr:uid="{00000000-0005-0000-0000-00008A6C0000}"/>
    <cellStyle name="Normal 7 3 2 2 6 5 2 3" xfId="46703" xr:uid="{00000000-0005-0000-0000-00008B6C0000}"/>
    <cellStyle name="Normal 7 3 2 2 6 5 3" xfId="20684" xr:uid="{00000000-0005-0000-0000-00008C6C0000}"/>
    <cellStyle name="Normal 7 3 2 2 6 5 4" xfId="38030" xr:uid="{00000000-0005-0000-0000-00008D6C0000}"/>
    <cellStyle name="Normal 7 3 2 2 6 6" xfId="9456" xr:uid="{00000000-0005-0000-0000-00008E6C0000}"/>
    <cellStyle name="Normal 7 3 2 2 6 6 2" xfId="26809" xr:uid="{00000000-0005-0000-0000-00008F6C0000}"/>
    <cellStyle name="Normal 7 3 2 2 6 6 3" xfId="44155" xr:uid="{00000000-0005-0000-0000-0000906C0000}"/>
    <cellStyle name="Normal 7 3 2 2 6 7" xfId="18136" xr:uid="{00000000-0005-0000-0000-0000916C0000}"/>
    <cellStyle name="Normal 7 3 2 2 6 8" xfId="35482" xr:uid="{00000000-0005-0000-0000-0000926C0000}"/>
    <cellStyle name="Normal 7 3 2 2 7" xfId="391" xr:uid="{00000000-0005-0000-0000-0000936C0000}"/>
    <cellStyle name="Normal 7 3 2 2 7 2" xfId="2204" xr:uid="{00000000-0005-0000-0000-0000946C0000}"/>
    <cellStyle name="Normal 7 3 2 2 7 2 2" xfId="7986" xr:uid="{00000000-0005-0000-0000-0000956C0000}"/>
    <cellStyle name="Normal 7 3 2 2 7 2 2 2" xfId="16659" xr:uid="{00000000-0005-0000-0000-0000966C0000}"/>
    <cellStyle name="Normal 7 3 2 2 7 2 2 2 2" xfId="34012" xr:uid="{00000000-0005-0000-0000-0000976C0000}"/>
    <cellStyle name="Normal 7 3 2 2 7 2 2 2 3" xfId="51358" xr:uid="{00000000-0005-0000-0000-0000986C0000}"/>
    <cellStyle name="Normal 7 3 2 2 7 2 2 3" xfId="25339" xr:uid="{00000000-0005-0000-0000-0000996C0000}"/>
    <cellStyle name="Normal 7 3 2 2 7 2 2 4" xfId="42685" xr:uid="{00000000-0005-0000-0000-00009A6C0000}"/>
    <cellStyle name="Normal 7 3 2 2 7 2 3" xfId="5487" xr:uid="{00000000-0005-0000-0000-00009B6C0000}"/>
    <cellStyle name="Normal 7 3 2 2 7 2 3 2" xfId="14160" xr:uid="{00000000-0005-0000-0000-00009C6C0000}"/>
    <cellStyle name="Normal 7 3 2 2 7 2 3 2 2" xfId="31513" xr:uid="{00000000-0005-0000-0000-00009D6C0000}"/>
    <cellStyle name="Normal 7 3 2 2 7 2 3 2 3" xfId="48859" xr:uid="{00000000-0005-0000-0000-00009E6C0000}"/>
    <cellStyle name="Normal 7 3 2 2 7 2 3 3" xfId="22840" xr:uid="{00000000-0005-0000-0000-00009F6C0000}"/>
    <cellStyle name="Normal 7 3 2 2 7 2 3 4" xfId="40186" xr:uid="{00000000-0005-0000-0000-0000A06C0000}"/>
    <cellStyle name="Normal 7 3 2 2 7 2 4" xfId="10877" xr:uid="{00000000-0005-0000-0000-0000A16C0000}"/>
    <cellStyle name="Normal 7 3 2 2 7 2 4 2" xfId="28230" xr:uid="{00000000-0005-0000-0000-0000A26C0000}"/>
    <cellStyle name="Normal 7 3 2 2 7 2 4 3" xfId="45576" xr:uid="{00000000-0005-0000-0000-0000A36C0000}"/>
    <cellStyle name="Normal 7 3 2 2 7 2 5" xfId="19557" xr:uid="{00000000-0005-0000-0000-0000A46C0000}"/>
    <cellStyle name="Normal 7 3 2 2 7 2 6" xfId="36903" xr:uid="{00000000-0005-0000-0000-0000A56C0000}"/>
    <cellStyle name="Normal 7 3 2 2 7 3" xfId="6173" xr:uid="{00000000-0005-0000-0000-0000A66C0000}"/>
    <cellStyle name="Normal 7 3 2 2 7 3 2" xfId="14846" xr:uid="{00000000-0005-0000-0000-0000A76C0000}"/>
    <cellStyle name="Normal 7 3 2 2 7 3 2 2" xfId="32199" xr:uid="{00000000-0005-0000-0000-0000A86C0000}"/>
    <cellStyle name="Normal 7 3 2 2 7 3 2 3" xfId="49545" xr:uid="{00000000-0005-0000-0000-0000A96C0000}"/>
    <cellStyle name="Normal 7 3 2 2 7 3 3" xfId="23526" xr:uid="{00000000-0005-0000-0000-0000AA6C0000}"/>
    <cellStyle name="Normal 7 3 2 2 7 3 4" xfId="40872" xr:uid="{00000000-0005-0000-0000-0000AB6C0000}"/>
    <cellStyle name="Normal 7 3 2 2 7 4" xfId="4017" xr:uid="{00000000-0005-0000-0000-0000AC6C0000}"/>
    <cellStyle name="Normal 7 3 2 2 7 4 2" xfId="12690" xr:uid="{00000000-0005-0000-0000-0000AD6C0000}"/>
    <cellStyle name="Normal 7 3 2 2 7 4 2 2" xfId="30043" xr:uid="{00000000-0005-0000-0000-0000AE6C0000}"/>
    <cellStyle name="Normal 7 3 2 2 7 4 2 3" xfId="47389" xr:uid="{00000000-0005-0000-0000-0000AF6C0000}"/>
    <cellStyle name="Normal 7 3 2 2 7 4 3" xfId="21370" xr:uid="{00000000-0005-0000-0000-0000B06C0000}"/>
    <cellStyle name="Normal 7 3 2 2 7 4 4" xfId="38716" xr:uid="{00000000-0005-0000-0000-0000B16C0000}"/>
    <cellStyle name="Normal 7 3 2 2 7 5" xfId="9064" xr:uid="{00000000-0005-0000-0000-0000B26C0000}"/>
    <cellStyle name="Normal 7 3 2 2 7 5 2" xfId="26417" xr:uid="{00000000-0005-0000-0000-0000B36C0000}"/>
    <cellStyle name="Normal 7 3 2 2 7 5 3" xfId="43763" xr:uid="{00000000-0005-0000-0000-0000B46C0000}"/>
    <cellStyle name="Normal 7 3 2 2 7 6" xfId="17744" xr:uid="{00000000-0005-0000-0000-0000B56C0000}"/>
    <cellStyle name="Normal 7 3 2 2 7 7" xfId="35090" xr:uid="{00000000-0005-0000-0000-0000B66C0000}"/>
    <cellStyle name="Normal 7 3 2 2 8" xfId="1861" xr:uid="{00000000-0005-0000-0000-0000B76C0000}"/>
    <cellStyle name="Normal 7 3 2 2 8 2" xfId="7643" xr:uid="{00000000-0005-0000-0000-0000B86C0000}"/>
    <cellStyle name="Normal 7 3 2 2 8 2 2" xfId="16316" xr:uid="{00000000-0005-0000-0000-0000B96C0000}"/>
    <cellStyle name="Normal 7 3 2 2 8 2 2 2" xfId="33669" xr:uid="{00000000-0005-0000-0000-0000BA6C0000}"/>
    <cellStyle name="Normal 7 3 2 2 8 2 2 3" xfId="51015" xr:uid="{00000000-0005-0000-0000-0000BB6C0000}"/>
    <cellStyle name="Normal 7 3 2 2 8 2 3" xfId="24996" xr:uid="{00000000-0005-0000-0000-0000BC6C0000}"/>
    <cellStyle name="Normal 7 3 2 2 8 2 4" xfId="42342" xr:uid="{00000000-0005-0000-0000-0000BD6C0000}"/>
    <cellStyle name="Normal 7 3 2 2 8 3" xfId="3674" xr:uid="{00000000-0005-0000-0000-0000BE6C0000}"/>
    <cellStyle name="Normal 7 3 2 2 8 3 2" xfId="12347" xr:uid="{00000000-0005-0000-0000-0000BF6C0000}"/>
    <cellStyle name="Normal 7 3 2 2 8 3 2 2" xfId="29700" xr:uid="{00000000-0005-0000-0000-0000C06C0000}"/>
    <cellStyle name="Normal 7 3 2 2 8 3 2 3" xfId="47046" xr:uid="{00000000-0005-0000-0000-0000C16C0000}"/>
    <cellStyle name="Normal 7 3 2 2 8 3 3" xfId="21027" xr:uid="{00000000-0005-0000-0000-0000C26C0000}"/>
    <cellStyle name="Normal 7 3 2 2 8 3 4" xfId="38373" xr:uid="{00000000-0005-0000-0000-0000C36C0000}"/>
    <cellStyle name="Normal 7 3 2 2 8 4" xfId="10534" xr:uid="{00000000-0005-0000-0000-0000C46C0000}"/>
    <cellStyle name="Normal 7 3 2 2 8 4 2" xfId="27887" xr:uid="{00000000-0005-0000-0000-0000C56C0000}"/>
    <cellStyle name="Normal 7 3 2 2 8 4 3" xfId="45233" xr:uid="{00000000-0005-0000-0000-0000C66C0000}"/>
    <cellStyle name="Normal 7 3 2 2 8 5" xfId="19214" xr:uid="{00000000-0005-0000-0000-0000C76C0000}"/>
    <cellStyle name="Normal 7 3 2 2 8 6" xfId="36560" xr:uid="{00000000-0005-0000-0000-0000C86C0000}"/>
    <cellStyle name="Normal 7 3 2 2 9" xfId="1126" xr:uid="{00000000-0005-0000-0000-0000C96C0000}"/>
    <cellStyle name="Normal 7 3 2 2 9 2" xfId="6908" xr:uid="{00000000-0005-0000-0000-0000CA6C0000}"/>
    <cellStyle name="Normal 7 3 2 2 9 2 2" xfId="15581" xr:uid="{00000000-0005-0000-0000-0000CB6C0000}"/>
    <cellStyle name="Normal 7 3 2 2 9 2 2 2" xfId="32934" xr:uid="{00000000-0005-0000-0000-0000CC6C0000}"/>
    <cellStyle name="Normal 7 3 2 2 9 2 2 3" xfId="50280" xr:uid="{00000000-0005-0000-0000-0000CD6C0000}"/>
    <cellStyle name="Normal 7 3 2 2 9 2 3" xfId="24261" xr:uid="{00000000-0005-0000-0000-0000CE6C0000}"/>
    <cellStyle name="Normal 7 3 2 2 9 2 4" xfId="41607" xr:uid="{00000000-0005-0000-0000-0000CF6C0000}"/>
    <cellStyle name="Normal 7 3 2 2 9 3" xfId="4752" xr:uid="{00000000-0005-0000-0000-0000D06C0000}"/>
    <cellStyle name="Normal 7 3 2 2 9 3 2" xfId="13425" xr:uid="{00000000-0005-0000-0000-0000D16C0000}"/>
    <cellStyle name="Normal 7 3 2 2 9 3 2 2" xfId="30778" xr:uid="{00000000-0005-0000-0000-0000D26C0000}"/>
    <cellStyle name="Normal 7 3 2 2 9 3 2 3" xfId="48124" xr:uid="{00000000-0005-0000-0000-0000D36C0000}"/>
    <cellStyle name="Normal 7 3 2 2 9 3 3" xfId="22105" xr:uid="{00000000-0005-0000-0000-0000D46C0000}"/>
    <cellStyle name="Normal 7 3 2 2 9 3 4" xfId="39451" xr:uid="{00000000-0005-0000-0000-0000D56C0000}"/>
    <cellStyle name="Normal 7 3 2 2 9 4" xfId="9799" xr:uid="{00000000-0005-0000-0000-0000D66C0000}"/>
    <cellStyle name="Normal 7 3 2 2 9 4 2" xfId="27152" xr:uid="{00000000-0005-0000-0000-0000D76C0000}"/>
    <cellStyle name="Normal 7 3 2 2 9 4 3" xfId="44498" xr:uid="{00000000-0005-0000-0000-0000D86C0000}"/>
    <cellStyle name="Normal 7 3 2 2 9 5" xfId="18479" xr:uid="{00000000-0005-0000-0000-0000D96C0000}"/>
    <cellStyle name="Normal 7 3 2 2 9 6" xfId="35825" xr:uid="{00000000-0005-0000-0000-0000DA6C0000}"/>
    <cellStyle name="Normal 7 3 2 3" xfId="79" xr:uid="{00000000-0005-0000-0000-0000DB6C0000}"/>
    <cellStyle name="Normal 7 3 2 3 10" xfId="8752" xr:uid="{00000000-0005-0000-0000-0000DC6C0000}"/>
    <cellStyle name="Normal 7 3 2 3 10 2" xfId="26105" xr:uid="{00000000-0005-0000-0000-0000DD6C0000}"/>
    <cellStyle name="Normal 7 3 2 3 10 3" xfId="43451" xr:uid="{00000000-0005-0000-0000-0000DE6C0000}"/>
    <cellStyle name="Normal 7 3 2 3 11" xfId="17432" xr:uid="{00000000-0005-0000-0000-0000DF6C0000}"/>
    <cellStyle name="Normal 7 3 2 3 12" xfId="34778" xr:uid="{00000000-0005-0000-0000-0000E06C0000}"/>
    <cellStyle name="Normal 7 3 2 3 2" xfId="324" xr:uid="{00000000-0005-0000-0000-0000E16C0000}"/>
    <cellStyle name="Normal 7 3 2 3 2 10" xfId="35023" xr:uid="{00000000-0005-0000-0000-0000E26C0000}"/>
    <cellStyle name="Normal 7 3 2 3 2 2" xfId="1059" xr:uid="{00000000-0005-0000-0000-0000E36C0000}"/>
    <cellStyle name="Normal 7 3 2 3 2 2 2" xfId="2872" xr:uid="{00000000-0005-0000-0000-0000E46C0000}"/>
    <cellStyle name="Normal 7 3 2 3 2 2 2 2" xfId="8654" xr:uid="{00000000-0005-0000-0000-0000E56C0000}"/>
    <cellStyle name="Normal 7 3 2 3 2 2 2 2 2" xfId="17327" xr:uid="{00000000-0005-0000-0000-0000E66C0000}"/>
    <cellStyle name="Normal 7 3 2 3 2 2 2 2 2 2" xfId="34680" xr:uid="{00000000-0005-0000-0000-0000E76C0000}"/>
    <cellStyle name="Normal 7 3 2 3 2 2 2 2 2 3" xfId="52026" xr:uid="{00000000-0005-0000-0000-0000E86C0000}"/>
    <cellStyle name="Normal 7 3 2 3 2 2 2 2 3" xfId="26007" xr:uid="{00000000-0005-0000-0000-0000E96C0000}"/>
    <cellStyle name="Normal 7 3 2 3 2 2 2 2 4" xfId="43353" xr:uid="{00000000-0005-0000-0000-0000EA6C0000}"/>
    <cellStyle name="Normal 7 3 2 3 2 2 2 3" xfId="4685" xr:uid="{00000000-0005-0000-0000-0000EB6C0000}"/>
    <cellStyle name="Normal 7 3 2 3 2 2 2 3 2" xfId="13358" xr:uid="{00000000-0005-0000-0000-0000EC6C0000}"/>
    <cellStyle name="Normal 7 3 2 3 2 2 2 3 2 2" xfId="30711" xr:uid="{00000000-0005-0000-0000-0000ED6C0000}"/>
    <cellStyle name="Normal 7 3 2 3 2 2 2 3 2 3" xfId="48057" xr:uid="{00000000-0005-0000-0000-0000EE6C0000}"/>
    <cellStyle name="Normal 7 3 2 3 2 2 2 3 3" xfId="22038" xr:uid="{00000000-0005-0000-0000-0000EF6C0000}"/>
    <cellStyle name="Normal 7 3 2 3 2 2 2 3 4" xfId="39384" xr:uid="{00000000-0005-0000-0000-0000F06C0000}"/>
    <cellStyle name="Normal 7 3 2 3 2 2 2 4" xfId="11545" xr:uid="{00000000-0005-0000-0000-0000F16C0000}"/>
    <cellStyle name="Normal 7 3 2 3 2 2 2 4 2" xfId="28898" xr:uid="{00000000-0005-0000-0000-0000F26C0000}"/>
    <cellStyle name="Normal 7 3 2 3 2 2 2 4 3" xfId="46244" xr:uid="{00000000-0005-0000-0000-0000F36C0000}"/>
    <cellStyle name="Normal 7 3 2 3 2 2 2 5" xfId="20225" xr:uid="{00000000-0005-0000-0000-0000F46C0000}"/>
    <cellStyle name="Normal 7 3 2 3 2 2 2 6" xfId="37571" xr:uid="{00000000-0005-0000-0000-0000F56C0000}"/>
    <cellStyle name="Normal 7 3 2 3 2 2 3" xfId="1794" xr:uid="{00000000-0005-0000-0000-0000F66C0000}"/>
    <cellStyle name="Normal 7 3 2 3 2 2 3 2" xfId="7576" xr:uid="{00000000-0005-0000-0000-0000F76C0000}"/>
    <cellStyle name="Normal 7 3 2 3 2 2 3 2 2" xfId="16249" xr:uid="{00000000-0005-0000-0000-0000F86C0000}"/>
    <cellStyle name="Normal 7 3 2 3 2 2 3 2 2 2" xfId="33602" xr:uid="{00000000-0005-0000-0000-0000F96C0000}"/>
    <cellStyle name="Normal 7 3 2 3 2 2 3 2 2 3" xfId="50948" xr:uid="{00000000-0005-0000-0000-0000FA6C0000}"/>
    <cellStyle name="Normal 7 3 2 3 2 2 3 2 3" xfId="24929" xr:uid="{00000000-0005-0000-0000-0000FB6C0000}"/>
    <cellStyle name="Normal 7 3 2 3 2 2 3 2 4" xfId="42275" xr:uid="{00000000-0005-0000-0000-0000FC6C0000}"/>
    <cellStyle name="Normal 7 3 2 3 2 2 3 3" xfId="5420" xr:uid="{00000000-0005-0000-0000-0000FD6C0000}"/>
    <cellStyle name="Normal 7 3 2 3 2 2 3 3 2" xfId="14093" xr:uid="{00000000-0005-0000-0000-0000FE6C0000}"/>
    <cellStyle name="Normal 7 3 2 3 2 2 3 3 2 2" xfId="31446" xr:uid="{00000000-0005-0000-0000-0000FF6C0000}"/>
    <cellStyle name="Normal 7 3 2 3 2 2 3 3 2 3" xfId="48792" xr:uid="{00000000-0005-0000-0000-0000006D0000}"/>
    <cellStyle name="Normal 7 3 2 3 2 2 3 3 3" xfId="22773" xr:uid="{00000000-0005-0000-0000-0000016D0000}"/>
    <cellStyle name="Normal 7 3 2 3 2 2 3 3 4" xfId="40119" xr:uid="{00000000-0005-0000-0000-0000026D0000}"/>
    <cellStyle name="Normal 7 3 2 3 2 2 3 4" xfId="10467" xr:uid="{00000000-0005-0000-0000-0000036D0000}"/>
    <cellStyle name="Normal 7 3 2 3 2 2 3 4 2" xfId="27820" xr:uid="{00000000-0005-0000-0000-0000046D0000}"/>
    <cellStyle name="Normal 7 3 2 3 2 2 3 4 3" xfId="45166" xr:uid="{00000000-0005-0000-0000-0000056D0000}"/>
    <cellStyle name="Normal 7 3 2 3 2 2 3 5" xfId="19147" xr:uid="{00000000-0005-0000-0000-0000066D0000}"/>
    <cellStyle name="Normal 7 3 2 3 2 2 3 6" xfId="36493" xr:uid="{00000000-0005-0000-0000-0000076D0000}"/>
    <cellStyle name="Normal 7 3 2 3 2 2 4" xfId="6841" xr:uid="{00000000-0005-0000-0000-0000086D0000}"/>
    <cellStyle name="Normal 7 3 2 3 2 2 4 2" xfId="15514" xr:uid="{00000000-0005-0000-0000-0000096D0000}"/>
    <cellStyle name="Normal 7 3 2 3 2 2 4 2 2" xfId="32867" xr:uid="{00000000-0005-0000-0000-00000A6D0000}"/>
    <cellStyle name="Normal 7 3 2 3 2 2 4 2 3" xfId="50213" xr:uid="{00000000-0005-0000-0000-00000B6D0000}"/>
    <cellStyle name="Normal 7 3 2 3 2 2 4 3" xfId="24194" xr:uid="{00000000-0005-0000-0000-00000C6D0000}"/>
    <cellStyle name="Normal 7 3 2 3 2 2 4 4" xfId="41540" xr:uid="{00000000-0005-0000-0000-00000D6D0000}"/>
    <cellStyle name="Normal 7 3 2 3 2 2 5" xfId="3607" xr:uid="{00000000-0005-0000-0000-00000E6D0000}"/>
    <cellStyle name="Normal 7 3 2 3 2 2 5 2" xfId="12280" xr:uid="{00000000-0005-0000-0000-00000F6D0000}"/>
    <cellStyle name="Normal 7 3 2 3 2 2 5 2 2" xfId="29633" xr:uid="{00000000-0005-0000-0000-0000106D0000}"/>
    <cellStyle name="Normal 7 3 2 3 2 2 5 2 3" xfId="46979" xr:uid="{00000000-0005-0000-0000-0000116D0000}"/>
    <cellStyle name="Normal 7 3 2 3 2 2 5 3" xfId="20960" xr:uid="{00000000-0005-0000-0000-0000126D0000}"/>
    <cellStyle name="Normal 7 3 2 3 2 2 5 4" xfId="38306" xr:uid="{00000000-0005-0000-0000-0000136D0000}"/>
    <cellStyle name="Normal 7 3 2 3 2 2 6" xfId="9732" xr:uid="{00000000-0005-0000-0000-0000146D0000}"/>
    <cellStyle name="Normal 7 3 2 3 2 2 6 2" xfId="27085" xr:uid="{00000000-0005-0000-0000-0000156D0000}"/>
    <cellStyle name="Normal 7 3 2 3 2 2 6 3" xfId="44431" xr:uid="{00000000-0005-0000-0000-0000166D0000}"/>
    <cellStyle name="Normal 7 3 2 3 2 2 7" xfId="18412" xr:uid="{00000000-0005-0000-0000-0000176D0000}"/>
    <cellStyle name="Normal 7 3 2 3 2 2 8" xfId="35758" xr:uid="{00000000-0005-0000-0000-0000186D0000}"/>
    <cellStyle name="Normal 7 3 2 3 2 3" xfId="569" xr:uid="{00000000-0005-0000-0000-0000196D0000}"/>
    <cellStyle name="Normal 7 3 2 3 2 3 2" xfId="2382" xr:uid="{00000000-0005-0000-0000-00001A6D0000}"/>
    <cellStyle name="Normal 7 3 2 3 2 3 2 2" xfId="8164" xr:uid="{00000000-0005-0000-0000-00001B6D0000}"/>
    <cellStyle name="Normal 7 3 2 3 2 3 2 2 2" xfId="16837" xr:uid="{00000000-0005-0000-0000-00001C6D0000}"/>
    <cellStyle name="Normal 7 3 2 3 2 3 2 2 2 2" xfId="34190" xr:uid="{00000000-0005-0000-0000-00001D6D0000}"/>
    <cellStyle name="Normal 7 3 2 3 2 3 2 2 2 3" xfId="51536" xr:uid="{00000000-0005-0000-0000-00001E6D0000}"/>
    <cellStyle name="Normal 7 3 2 3 2 3 2 2 3" xfId="25517" xr:uid="{00000000-0005-0000-0000-00001F6D0000}"/>
    <cellStyle name="Normal 7 3 2 3 2 3 2 2 4" xfId="42863" xr:uid="{00000000-0005-0000-0000-0000206D0000}"/>
    <cellStyle name="Normal 7 3 2 3 2 3 2 3" xfId="5665" xr:uid="{00000000-0005-0000-0000-0000216D0000}"/>
    <cellStyle name="Normal 7 3 2 3 2 3 2 3 2" xfId="14338" xr:uid="{00000000-0005-0000-0000-0000226D0000}"/>
    <cellStyle name="Normal 7 3 2 3 2 3 2 3 2 2" xfId="31691" xr:uid="{00000000-0005-0000-0000-0000236D0000}"/>
    <cellStyle name="Normal 7 3 2 3 2 3 2 3 2 3" xfId="49037" xr:uid="{00000000-0005-0000-0000-0000246D0000}"/>
    <cellStyle name="Normal 7 3 2 3 2 3 2 3 3" xfId="23018" xr:uid="{00000000-0005-0000-0000-0000256D0000}"/>
    <cellStyle name="Normal 7 3 2 3 2 3 2 3 4" xfId="40364" xr:uid="{00000000-0005-0000-0000-0000266D0000}"/>
    <cellStyle name="Normal 7 3 2 3 2 3 2 4" xfId="11055" xr:uid="{00000000-0005-0000-0000-0000276D0000}"/>
    <cellStyle name="Normal 7 3 2 3 2 3 2 4 2" xfId="28408" xr:uid="{00000000-0005-0000-0000-0000286D0000}"/>
    <cellStyle name="Normal 7 3 2 3 2 3 2 4 3" xfId="45754" xr:uid="{00000000-0005-0000-0000-0000296D0000}"/>
    <cellStyle name="Normal 7 3 2 3 2 3 2 5" xfId="19735" xr:uid="{00000000-0005-0000-0000-00002A6D0000}"/>
    <cellStyle name="Normal 7 3 2 3 2 3 2 6" xfId="37081" xr:uid="{00000000-0005-0000-0000-00002B6D0000}"/>
    <cellStyle name="Normal 7 3 2 3 2 3 3" xfId="6351" xr:uid="{00000000-0005-0000-0000-00002C6D0000}"/>
    <cellStyle name="Normal 7 3 2 3 2 3 3 2" xfId="15024" xr:uid="{00000000-0005-0000-0000-00002D6D0000}"/>
    <cellStyle name="Normal 7 3 2 3 2 3 3 2 2" xfId="32377" xr:uid="{00000000-0005-0000-0000-00002E6D0000}"/>
    <cellStyle name="Normal 7 3 2 3 2 3 3 2 3" xfId="49723" xr:uid="{00000000-0005-0000-0000-00002F6D0000}"/>
    <cellStyle name="Normal 7 3 2 3 2 3 3 3" xfId="23704" xr:uid="{00000000-0005-0000-0000-0000306D0000}"/>
    <cellStyle name="Normal 7 3 2 3 2 3 3 4" xfId="41050" xr:uid="{00000000-0005-0000-0000-0000316D0000}"/>
    <cellStyle name="Normal 7 3 2 3 2 3 4" xfId="4195" xr:uid="{00000000-0005-0000-0000-0000326D0000}"/>
    <cellStyle name="Normal 7 3 2 3 2 3 4 2" xfId="12868" xr:uid="{00000000-0005-0000-0000-0000336D0000}"/>
    <cellStyle name="Normal 7 3 2 3 2 3 4 2 2" xfId="30221" xr:uid="{00000000-0005-0000-0000-0000346D0000}"/>
    <cellStyle name="Normal 7 3 2 3 2 3 4 2 3" xfId="47567" xr:uid="{00000000-0005-0000-0000-0000356D0000}"/>
    <cellStyle name="Normal 7 3 2 3 2 3 4 3" xfId="21548" xr:uid="{00000000-0005-0000-0000-0000366D0000}"/>
    <cellStyle name="Normal 7 3 2 3 2 3 4 4" xfId="38894" xr:uid="{00000000-0005-0000-0000-0000376D0000}"/>
    <cellStyle name="Normal 7 3 2 3 2 3 5" xfId="9242" xr:uid="{00000000-0005-0000-0000-0000386D0000}"/>
    <cellStyle name="Normal 7 3 2 3 2 3 5 2" xfId="26595" xr:uid="{00000000-0005-0000-0000-0000396D0000}"/>
    <cellStyle name="Normal 7 3 2 3 2 3 5 3" xfId="43941" xr:uid="{00000000-0005-0000-0000-00003A6D0000}"/>
    <cellStyle name="Normal 7 3 2 3 2 3 6" xfId="17922" xr:uid="{00000000-0005-0000-0000-00003B6D0000}"/>
    <cellStyle name="Normal 7 3 2 3 2 3 7" xfId="35268" xr:uid="{00000000-0005-0000-0000-00003C6D0000}"/>
    <cellStyle name="Normal 7 3 2 3 2 4" xfId="2137" xr:uid="{00000000-0005-0000-0000-00003D6D0000}"/>
    <cellStyle name="Normal 7 3 2 3 2 4 2" xfId="7919" xr:uid="{00000000-0005-0000-0000-00003E6D0000}"/>
    <cellStyle name="Normal 7 3 2 3 2 4 2 2" xfId="16592" xr:uid="{00000000-0005-0000-0000-00003F6D0000}"/>
    <cellStyle name="Normal 7 3 2 3 2 4 2 2 2" xfId="33945" xr:uid="{00000000-0005-0000-0000-0000406D0000}"/>
    <cellStyle name="Normal 7 3 2 3 2 4 2 2 3" xfId="51291" xr:uid="{00000000-0005-0000-0000-0000416D0000}"/>
    <cellStyle name="Normal 7 3 2 3 2 4 2 3" xfId="25272" xr:uid="{00000000-0005-0000-0000-0000426D0000}"/>
    <cellStyle name="Normal 7 3 2 3 2 4 2 4" xfId="42618" xr:uid="{00000000-0005-0000-0000-0000436D0000}"/>
    <cellStyle name="Normal 7 3 2 3 2 4 3" xfId="3950" xr:uid="{00000000-0005-0000-0000-0000446D0000}"/>
    <cellStyle name="Normal 7 3 2 3 2 4 3 2" xfId="12623" xr:uid="{00000000-0005-0000-0000-0000456D0000}"/>
    <cellStyle name="Normal 7 3 2 3 2 4 3 2 2" xfId="29976" xr:uid="{00000000-0005-0000-0000-0000466D0000}"/>
    <cellStyle name="Normal 7 3 2 3 2 4 3 2 3" xfId="47322" xr:uid="{00000000-0005-0000-0000-0000476D0000}"/>
    <cellStyle name="Normal 7 3 2 3 2 4 3 3" xfId="21303" xr:uid="{00000000-0005-0000-0000-0000486D0000}"/>
    <cellStyle name="Normal 7 3 2 3 2 4 3 4" xfId="38649" xr:uid="{00000000-0005-0000-0000-0000496D0000}"/>
    <cellStyle name="Normal 7 3 2 3 2 4 4" xfId="10810" xr:uid="{00000000-0005-0000-0000-00004A6D0000}"/>
    <cellStyle name="Normal 7 3 2 3 2 4 4 2" xfId="28163" xr:uid="{00000000-0005-0000-0000-00004B6D0000}"/>
    <cellStyle name="Normal 7 3 2 3 2 4 4 3" xfId="45509" xr:uid="{00000000-0005-0000-0000-00004C6D0000}"/>
    <cellStyle name="Normal 7 3 2 3 2 4 5" xfId="19490" xr:uid="{00000000-0005-0000-0000-00004D6D0000}"/>
    <cellStyle name="Normal 7 3 2 3 2 4 6" xfId="36836" xr:uid="{00000000-0005-0000-0000-00004E6D0000}"/>
    <cellStyle name="Normal 7 3 2 3 2 5" xfId="1304" xr:uid="{00000000-0005-0000-0000-00004F6D0000}"/>
    <cellStyle name="Normal 7 3 2 3 2 5 2" xfId="7086" xr:uid="{00000000-0005-0000-0000-0000506D0000}"/>
    <cellStyle name="Normal 7 3 2 3 2 5 2 2" xfId="15759" xr:uid="{00000000-0005-0000-0000-0000516D0000}"/>
    <cellStyle name="Normal 7 3 2 3 2 5 2 2 2" xfId="33112" xr:uid="{00000000-0005-0000-0000-0000526D0000}"/>
    <cellStyle name="Normal 7 3 2 3 2 5 2 2 3" xfId="50458" xr:uid="{00000000-0005-0000-0000-0000536D0000}"/>
    <cellStyle name="Normal 7 3 2 3 2 5 2 3" xfId="24439" xr:uid="{00000000-0005-0000-0000-0000546D0000}"/>
    <cellStyle name="Normal 7 3 2 3 2 5 2 4" xfId="41785" xr:uid="{00000000-0005-0000-0000-0000556D0000}"/>
    <cellStyle name="Normal 7 3 2 3 2 5 3" xfId="4930" xr:uid="{00000000-0005-0000-0000-0000566D0000}"/>
    <cellStyle name="Normal 7 3 2 3 2 5 3 2" xfId="13603" xr:uid="{00000000-0005-0000-0000-0000576D0000}"/>
    <cellStyle name="Normal 7 3 2 3 2 5 3 2 2" xfId="30956" xr:uid="{00000000-0005-0000-0000-0000586D0000}"/>
    <cellStyle name="Normal 7 3 2 3 2 5 3 2 3" xfId="48302" xr:uid="{00000000-0005-0000-0000-0000596D0000}"/>
    <cellStyle name="Normal 7 3 2 3 2 5 3 3" xfId="22283" xr:uid="{00000000-0005-0000-0000-00005A6D0000}"/>
    <cellStyle name="Normal 7 3 2 3 2 5 3 4" xfId="39629" xr:uid="{00000000-0005-0000-0000-00005B6D0000}"/>
    <cellStyle name="Normal 7 3 2 3 2 5 4" xfId="9977" xr:uid="{00000000-0005-0000-0000-00005C6D0000}"/>
    <cellStyle name="Normal 7 3 2 3 2 5 4 2" xfId="27330" xr:uid="{00000000-0005-0000-0000-00005D6D0000}"/>
    <cellStyle name="Normal 7 3 2 3 2 5 4 3" xfId="44676" xr:uid="{00000000-0005-0000-0000-00005E6D0000}"/>
    <cellStyle name="Normal 7 3 2 3 2 5 5" xfId="18657" xr:uid="{00000000-0005-0000-0000-00005F6D0000}"/>
    <cellStyle name="Normal 7 3 2 3 2 5 6" xfId="36003" xr:uid="{00000000-0005-0000-0000-0000606D0000}"/>
    <cellStyle name="Normal 7 3 2 3 2 6" xfId="6106" xr:uid="{00000000-0005-0000-0000-0000616D0000}"/>
    <cellStyle name="Normal 7 3 2 3 2 6 2" xfId="14779" xr:uid="{00000000-0005-0000-0000-0000626D0000}"/>
    <cellStyle name="Normal 7 3 2 3 2 6 2 2" xfId="32132" xr:uid="{00000000-0005-0000-0000-0000636D0000}"/>
    <cellStyle name="Normal 7 3 2 3 2 6 2 3" xfId="49478" xr:uid="{00000000-0005-0000-0000-0000646D0000}"/>
    <cellStyle name="Normal 7 3 2 3 2 6 3" xfId="23459" xr:uid="{00000000-0005-0000-0000-0000656D0000}"/>
    <cellStyle name="Normal 7 3 2 3 2 6 4" xfId="40805" xr:uid="{00000000-0005-0000-0000-0000666D0000}"/>
    <cellStyle name="Normal 7 3 2 3 2 7" xfId="3117" xr:uid="{00000000-0005-0000-0000-0000676D0000}"/>
    <cellStyle name="Normal 7 3 2 3 2 7 2" xfId="11790" xr:uid="{00000000-0005-0000-0000-0000686D0000}"/>
    <cellStyle name="Normal 7 3 2 3 2 7 2 2" xfId="29143" xr:uid="{00000000-0005-0000-0000-0000696D0000}"/>
    <cellStyle name="Normal 7 3 2 3 2 7 2 3" xfId="46489" xr:uid="{00000000-0005-0000-0000-00006A6D0000}"/>
    <cellStyle name="Normal 7 3 2 3 2 7 3" xfId="20470" xr:uid="{00000000-0005-0000-0000-00006B6D0000}"/>
    <cellStyle name="Normal 7 3 2 3 2 7 4" xfId="37816" xr:uid="{00000000-0005-0000-0000-00006C6D0000}"/>
    <cellStyle name="Normal 7 3 2 3 2 8" xfId="8997" xr:uid="{00000000-0005-0000-0000-00006D6D0000}"/>
    <cellStyle name="Normal 7 3 2 3 2 8 2" xfId="26350" xr:uid="{00000000-0005-0000-0000-00006E6D0000}"/>
    <cellStyle name="Normal 7 3 2 3 2 8 3" xfId="43696" xr:uid="{00000000-0005-0000-0000-00006F6D0000}"/>
    <cellStyle name="Normal 7 3 2 3 2 9" xfId="17677" xr:uid="{00000000-0005-0000-0000-0000706D0000}"/>
    <cellStyle name="Normal 7 3 2 3 3" xfId="226" xr:uid="{00000000-0005-0000-0000-0000716D0000}"/>
    <cellStyle name="Normal 7 3 2 3 3 10" xfId="34925" xr:uid="{00000000-0005-0000-0000-0000726D0000}"/>
    <cellStyle name="Normal 7 3 2 3 3 2" xfId="961" xr:uid="{00000000-0005-0000-0000-0000736D0000}"/>
    <cellStyle name="Normal 7 3 2 3 3 2 2" xfId="2774" xr:uid="{00000000-0005-0000-0000-0000746D0000}"/>
    <cellStyle name="Normal 7 3 2 3 3 2 2 2" xfId="8556" xr:uid="{00000000-0005-0000-0000-0000756D0000}"/>
    <cellStyle name="Normal 7 3 2 3 3 2 2 2 2" xfId="17229" xr:uid="{00000000-0005-0000-0000-0000766D0000}"/>
    <cellStyle name="Normal 7 3 2 3 3 2 2 2 2 2" xfId="34582" xr:uid="{00000000-0005-0000-0000-0000776D0000}"/>
    <cellStyle name="Normal 7 3 2 3 3 2 2 2 2 3" xfId="51928" xr:uid="{00000000-0005-0000-0000-0000786D0000}"/>
    <cellStyle name="Normal 7 3 2 3 3 2 2 2 3" xfId="25909" xr:uid="{00000000-0005-0000-0000-0000796D0000}"/>
    <cellStyle name="Normal 7 3 2 3 3 2 2 2 4" xfId="43255" xr:uid="{00000000-0005-0000-0000-00007A6D0000}"/>
    <cellStyle name="Normal 7 3 2 3 3 2 2 3" xfId="4587" xr:uid="{00000000-0005-0000-0000-00007B6D0000}"/>
    <cellStyle name="Normal 7 3 2 3 3 2 2 3 2" xfId="13260" xr:uid="{00000000-0005-0000-0000-00007C6D0000}"/>
    <cellStyle name="Normal 7 3 2 3 3 2 2 3 2 2" xfId="30613" xr:uid="{00000000-0005-0000-0000-00007D6D0000}"/>
    <cellStyle name="Normal 7 3 2 3 3 2 2 3 2 3" xfId="47959" xr:uid="{00000000-0005-0000-0000-00007E6D0000}"/>
    <cellStyle name="Normal 7 3 2 3 3 2 2 3 3" xfId="21940" xr:uid="{00000000-0005-0000-0000-00007F6D0000}"/>
    <cellStyle name="Normal 7 3 2 3 3 2 2 3 4" xfId="39286" xr:uid="{00000000-0005-0000-0000-0000806D0000}"/>
    <cellStyle name="Normal 7 3 2 3 3 2 2 4" xfId="11447" xr:uid="{00000000-0005-0000-0000-0000816D0000}"/>
    <cellStyle name="Normal 7 3 2 3 3 2 2 4 2" xfId="28800" xr:uid="{00000000-0005-0000-0000-0000826D0000}"/>
    <cellStyle name="Normal 7 3 2 3 3 2 2 4 3" xfId="46146" xr:uid="{00000000-0005-0000-0000-0000836D0000}"/>
    <cellStyle name="Normal 7 3 2 3 3 2 2 5" xfId="20127" xr:uid="{00000000-0005-0000-0000-0000846D0000}"/>
    <cellStyle name="Normal 7 3 2 3 3 2 2 6" xfId="37473" xr:uid="{00000000-0005-0000-0000-0000856D0000}"/>
    <cellStyle name="Normal 7 3 2 3 3 2 3" xfId="1696" xr:uid="{00000000-0005-0000-0000-0000866D0000}"/>
    <cellStyle name="Normal 7 3 2 3 3 2 3 2" xfId="7478" xr:uid="{00000000-0005-0000-0000-0000876D0000}"/>
    <cellStyle name="Normal 7 3 2 3 3 2 3 2 2" xfId="16151" xr:uid="{00000000-0005-0000-0000-0000886D0000}"/>
    <cellStyle name="Normal 7 3 2 3 3 2 3 2 2 2" xfId="33504" xr:uid="{00000000-0005-0000-0000-0000896D0000}"/>
    <cellStyle name="Normal 7 3 2 3 3 2 3 2 2 3" xfId="50850" xr:uid="{00000000-0005-0000-0000-00008A6D0000}"/>
    <cellStyle name="Normal 7 3 2 3 3 2 3 2 3" xfId="24831" xr:uid="{00000000-0005-0000-0000-00008B6D0000}"/>
    <cellStyle name="Normal 7 3 2 3 3 2 3 2 4" xfId="42177" xr:uid="{00000000-0005-0000-0000-00008C6D0000}"/>
    <cellStyle name="Normal 7 3 2 3 3 2 3 3" xfId="5322" xr:uid="{00000000-0005-0000-0000-00008D6D0000}"/>
    <cellStyle name="Normal 7 3 2 3 3 2 3 3 2" xfId="13995" xr:uid="{00000000-0005-0000-0000-00008E6D0000}"/>
    <cellStyle name="Normal 7 3 2 3 3 2 3 3 2 2" xfId="31348" xr:uid="{00000000-0005-0000-0000-00008F6D0000}"/>
    <cellStyle name="Normal 7 3 2 3 3 2 3 3 2 3" xfId="48694" xr:uid="{00000000-0005-0000-0000-0000906D0000}"/>
    <cellStyle name="Normal 7 3 2 3 3 2 3 3 3" xfId="22675" xr:uid="{00000000-0005-0000-0000-0000916D0000}"/>
    <cellStyle name="Normal 7 3 2 3 3 2 3 3 4" xfId="40021" xr:uid="{00000000-0005-0000-0000-0000926D0000}"/>
    <cellStyle name="Normal 7 3 2 3 3 2 3 4" xfId="10369" xr:uid="{00000000-0005-0000-0000-0000936D0000}"/>
    <cellStyle name="Normal 7 3 2 3 3 2 3 4 2" xfId="27722" xr:uid="{00000000-0005-0000-0000-0000946D0000}"/>
    <cellStyle name="Normal 7 3 2 3 3 2 3 4 3" xfId="45068" xr:uid="{00000000-0005-0000-0000-0000956D0000}"/>
    <cellStyle name="Normal 7 3 2 3 3 2 3 5" xfId="19049" xr:uid="{00000000-0005-0000-0000-0000966D0000}"/>
    <cellStyle name="Normal 7 3 2 3 3 2 3 6" xfId="36395" xr:uid="{00000000-0005-0000-0000-0000976D0000}"/>
    <cellStyle name="Normal 7 3 2 3 3 2 4" xfId="6743" xr:uid="{00000000-0005-0000-0000-0000986D0000}"/>
    <cellStyle name="Normal 7 3 2 3 3 2 4 2" xfId="15416" xr:uid="{00000000-0005-0000-0000-0000996D0000}"/>
    <cellStyle name="Normal 7 3 2 3 3 2 4 2 2" xfId="32769" xr:uid="{00000000-0005-0000-0000-00009A6D0000}"/>
    <cellStyle name="Normal 7 3 2 3 3 2 4 2 3" xfId="50115" xr:uid="{00000000-0005-0000-0000-00009B6D0000}"/>
    <cellStyle name="Normal 7 3 2 3 3 2 4 3" xfId="24096" xr:uid="{00000000-0005-0000-0000-00009C6D0000}"/>
    <cellStyle name="Normal 7 3 2 3 3 2 4 4" xfId="41442" xr:uid="{00000000-0005-0000-0000-00009D6D0000}"/>
    <cellStyle name="Normal 7 3 2 3 3 2 5" xfId="3509" xr:uid="{00000000-0005-0000-0000-00009E6D0000}"/>
    <cellStyle name="Normal 7 3 2 3 3 2 5 2" xfId="12182" xr:uid="{00000000-0005-0000-0000-00009F6D0000}"/>
    <cellStyle name="Normal 7 3 2 3 3 2 5 2 2" xfId="29535" xr:uid="{00000000-0005-0000-0000-0000A06D0000}"/>
    <cellStyle name="Normal 7 3 2 3 3 2 5 2 3" xfId="46881" xr:uid="{00000000-0005-0000-0000-0000A16D0000}"/>
    <cellStyle name="Normal 7 3 2 3 3 2 5 3" xfId="20862" xr:uid="{00000000-0005-0000-0000-0000A26D0000}"/>
    <cellStyle name="Normal 7 3 2 3 3 2 5 4" xfId="38208" xr:uid="{00000000-0005-0000-0000-0000A36D0000}"/>
    <cellStyle name="Normal 7 3 2 3 3 2 6" xfId="9634" xr:uid="{00000000-0005-0000-0000-0000A46D0000}"/>
    <cellStyle name="Normal 7 3 2 3 3 2 6 2" xfId="26987" xr:uid="{00000000-0005-0000-0000-0000A56D0000}"/>
    <cellStyle name="Normal 7 3 2 3 3 2 6 3" xfId="44333" xr:uid="{00000000-0005-0000-0000-0000A66D0000}"/>
    <cellStyle name="Normal 7 3 2 3 3 2 7" xfId="18314" xr:uid="{00000000-0005-0000-0000-0000A76D0000}"/>
    <cellStyle name="Normal 7 3 2 3 3 2 8" xfId="35660" xr:uid="{00000000-0005-0000-0000-0000A86D0000}"/>
    <cellStyle name="Normal 7 3 2 3 3 3" xfId="716" xr:uid="{00000000-0005-0000-0000-0000A96D0000}"/>
    <cellStyle name="Normal 7 3 2 3 3 3 2" xfId="2529" xr:uid="{00000000-0005-0000-0000-0000AA6D0000}"/>
    <cellStyle name="Normal 7 3 2 3 3 3 2 2" xfId="8311" xr:uid="{00000000-0005-0000-0000-0000AB6D0000}"/>
    <cellStyle name="Normal 7 3 2 3 3 3 2 2 2" xfId="16984" xr:uid="{00000000-0005-0000-0000-0000AC6D0000}"/>
    <cellStyle name="Normal 7 3 2 3 3 3 2 2 2 2" xfId="34337" xr:uid="{00000000-0005-0000-0000-0000AD6D0000}"/>
    <cellStyle name="Normal 7 3 2 3 3 3 2 2 2 3" xfId="51683" xr:uid="{00000000-0005-0000-0000-0000AE6D0000}"/>
    <cellStyle name="Normal 7 3 2 3 3 3 2 2 3" xfId="25664" xr:uid="{00000000-0005-0000-0000-0000AF6D0000}"/>
    <cellStyle name="Normal 7 3 2 3 3 3 2 2 4" xfId="43010" xr:uid="{00000000-0005-0000-0000-0000B06D0000}"/>
    <cellStyle name="Normal 7 3 2 3 3 3 2 3" xfId="5763" xr:uid="{00000000-0005-0000-0000-0000B16D0000}"/>
    <cellStyle name="Normal 7 3 2 3 3 3 2 3 2" xfId="14436" xr:uid="{00000000-0005-0000-0000-0000B26D0000}"/>
    <cellStyle name="Normal 7 3 2 3 3 3 2 3 2 2" xfId="31789" xr:uid="{00000000-0005-0000-0000-0000B36D0000}"/>
    <cellStyle name="Normal 7 3 2 3 3 3 2 3 2 3" xfId="49135" xr:uid="{00000000-0005-0000-0000-0000B46D0000}"/>
    <cellStyle name="Normal 7 3 2 3 3 3 2 3 3" xfId="23116" xr:uid="{00000000-0005-0000-0000-0000B56D0000}"/>
    <cellStyle name="Normal 7 3 2 3 3 3 2 3 4" xfId="40462" xr:uid="{00000000-0005-0000-0000-0000B66D0000}"/>
    <cellStyle name="Normal 7 3 2 3 3 3 2 4" xfId="11202" xr:uid="{00000000-0005-0000-0000-0000B76D0000}"/>
    <cellStyle name="Normal 7 3 2 3 3 3 2 4 2" xfId="28555" xr:uid="{00000000-0005-0000-0000-0000B86D0000}"/>
    <cellStyle name="Normal 7 3 2 3 3 3 2 4 3" xfId="45901" xr:uid="{00000000-0005-0000-0000-0000B96D0000}"/>
    <cellStyle name="Normal 7 3 2 3 3 3 2 5" xfId="19882" xr:uid="{00000000-0005-0000-0000-0000BA6D0000}"/>
    <cellStyle name="Normal 7 3 2 3 3 3 2 6" xfId="37228" xr:uid="{00000000-0005-0000-0000-0000BB6D0000}"/>
    <cellStyle name="Normal 7 3 2 3 3 3 3" xfId="6498" xr:uid="{00000000-0005-0000-0000-0000BC6D0000}"/>
    <cellStyle name="Normal 7 3 2 3 3 3 3 2" xfId="15171" xr:uid="{00000000-0005-0000-0000-0000BD6D0000}"/>
    <cellStyle name="Normal 7 3 2 3 3 3 3 2 2" xfId="32524" xr:uid="{00000000-0005-0000-0000-0000BE6D0000}"/>
    <cellStyle name="Normal 7 3 2 3 3 3 3 2 3" xfId="49870" xr:uid="{00000000-0005-0000-0000-0000BF6D0000}"/>
    <cellStyle name="Normal 7 3 2 3 3 3 3 3" xfId="23851" xr:uid="{00000000-0005-0000-0000-0000C06D0000}"/>
    <cellStyle name="Normal 7 3 2 3 3 3 3 4" xfId="41197" xr:uid="{00000000-0005-0000-0000-0000C16D0000}"/>
    <cellStyle name="Normal 7 3 2 3 3 3 4" xfId="4342" xr:uid="{00000000-0005-0000-0000-0000C26D0000}"/>
    <cellStyle name="Normal 7 3 2 3 3 3 4 2" xfId="13015" xr:uid="{00000000-0005-0000-0000-0000C36D0000}"/>
    <cellStyle name="Normal 7 3 2 3 3 3 4 2 2" xfId="30368" xr:uid="{00000000-0005-0000-0000-0000C46D0000}"/>
    <cellStyle name="Normal 7 3 2 3 3 3 4 2 3" xfId="47714" xr:uid="{00000000-0005-0000-0000-0000C56D0000}"/>
    <cellStyle name="Normal 7 3 2 3 3 3 4 3" xfId="21695" xr:uid="{00000000-0005-0000-0000-0000C66D0000}"/>
    <cellStyle name="Normal 7 3 2 3 3 3 4 4" xfId="39041" xr:uid="{00000000-0005-0000-0000-0000C76D0000}"/>
    <cellStyle name="Normal 7 3 2 3 3 3 5" xfId="9389" xr:uid="{00000000-0005-0000-0000-0000C86D0000}"/>
    <cellStyle name="Normal 7 3 2 3 3 3 5 2" xfId="26742" xr:uid="{00000000-0005-0000-0000-0000C96D0000}"/>
    <cellStyle name="Normal 7 3 2 3 3 3 5 3" xfId="44088" xr:uid="{00000000-0005-0000-0000-0000CA6D0000}"/>
    <cellStyle name="Normal 7 3 2 3 3 3 6" xfId="18069" xr:uid="{00000000-0005-0000-0000-0000CB6D0000}"/>
    <cellStyle name="Normal 7 3 2 3 3 3 7" xfId="35415" xr:uid="{00000000-0005-0000-0000-0000CC6D0000}"/>
    <cellStyle name="Normal 7 3 2 3 3 4" xfId="2039" xr:uid="{00000000-0005-0000-0000-0000CD6D0000}"/>
    <cellStyle name="Normal 7 3 2 3 3 4 2" xfId="7821" xr:uid="{00000000-0005-0000-0000-0000CE6D0000}"/>
    <cellStyle name="Normal 7 3 2 3 3 4 2 2" xfId="16494" xr:uid="{00000000-0005-0000-0000-0000CF6D0000}"/>
    <cellStyle name="Normal 7 3 2 3 3 4 2 2 2" xfId="33847" xr:uid="{00000000-0005-0000-0000-0000D06D0000}"/>
    <cellStyle name="Normal 7 3 2 3 3 4 2 2 3" xfId="51193" xr:uid="{00000000-0005-0000-0000-0000D16D0000}"/>
    <cellStyle name="Normal 7 3 2 3 3 4 2 3" xfId="25174" xr:uid="{00000000-0005-0000-0000-0000D26D0000}"/>
    <cellStyle name="Normal 7 3 2 3 3 4 2 4" xfId="42520" xr:uid="{00000000-0005-0000-0000-0000D36D0000}"/>
    <cellStyle name="Normal 7 3 2 3 3 4 3" xfId="3852" xr:uid="{00000000-0005-0000-0000-0000D46D0000}"/>
    <cellStyle name="Normal 7 3 2 3 3 4 3 2" xfId="12525" xr:uid="{00000000-0005-0000-0000-0000D56D0000}"/>
    <cellStyle name="Normal 7 3 2 3 3 4 3 2 2" xfId="29878" xr:uid="{00000000-0005-0000-0000-0000D66D0000}"/>
    <cellStyle name="Normal 7 3 2 3 3 4 3 2 3" xfId="47224" xr:uid="{00000000-0005-0000-0000-0000D76D0000}"/>
    <cellStyle name="Normal 7 3 2 3 3 4 3 3" xfId="21205" xr:uid="{00000000-0005-0000-0000-0000D86D0000}"/>
    <cellStyle name="Normal 7 3 2 3 3 4 3 4" xfId="38551" xr:uid="{00000000-0005-0000-0000-0000D96D0000}"/>
    <cellStyle name="Normal 7 3 2 3 3 4 4" xfId="10712" xr:uid="{00000000-0005-0000-0000-0000DA6D0000}"/>
    <cellStyle name="Normal 7 3 2 3 3 4 4 2" xfId="28065" xr:uid="{00000000-0005-0000-0000-0000DB6D0000}"/>
    <cellStyle name="Normal 7 3 2 3 3 4 4 3" xfId="45411" xr:uid="{00000000-0005-0000-0000-0000DC6D0000}"/>
    <cellStyle name="Normal 7 3 2 3 3 4 5" xfId="19392" xr:uid="{00000000-0005-0000-0000-0000DD6D0000}"/>
    <cellStyle name="Normal 7 3 2 3 3 4 6" xfId="36738" xr:uid="{00000000-0005-0000-0000-0000DE6D0000}"/>
    <cellStyle name="Normal 7 3 2 3 3 5" xfId="1451" xr:uid="{00000000-0005-0000-0000-0000DF6D0000}"/>
    <cellStyle name="Normal 7 3 2 3 3 5 2" xfId="7233" xr:uid="{00000000-0005-0000-0000-0000E06D0000}"/>
    <cellStyle name="Normal 7 3 2 3 3 5 2 2" xfId="15906" xr:uid="{00000000-0005-0000-0000-0000E16D0000}"/>
    <cellStyle name="Normal 7 3 2 3 3 5 2 2 2" xfId="33259" xr:uid="{00000000-0005-0000-0000-0000E26D0000}"/>
    <cellStyle name="Normal 7 3 2 3 3 5 2 2 3" xfId="50605" xr:uid="{00000000-0005-0000-0000-0000E36D0000}"/>
    <cellStyle name="Normal 7 3 2 3 3 5 2 3" xfId="24586" xr:uid="{00000000-0005-0000-0000-0000E46D0000}"/>
    <cellStyle name="Normal 7 3 2 3 3 5 2 4" xfId="41932" xr:uid="{00000000-0005-0000-0000-0000E56D0000}"/>
    <cellStyle name="Normal 7 3 2 3 3 5 3" xfId="5077" xr:uid="{00000000-0005-0000-0000-0000E66D0000}"/>
    <cellStyle name="Normal 7 3 2 3 3 5 3 2" xfId="13750" xr:uid="{00000000-0005-0000-0000-0000E76D0000}"/>
    <cellStyle name="Normal 7 3 2 3 3 5 3 2 2" xfId="31103" xr:uid="{00000000-0005-0000-0000-0000E86D0000}"/>
    <cellStyle name="Normal 7 3 2 3 3 5 3 2 3" xfId="48449" xr:uid="{00000000-0005-0000-0000-0000E96D0000}"/>
    <cellStyle name="Normal 7 3 2 3 3 5 3 3" xfId="22430" xr:uid="{00000000-0005-0000-0000-0000EA6D0000}"/>
    <cellStyle name="Normal 7 3 2 3 3 5 3 4" xfId="39776" xr:uid="{00000000-0005-0000-0000-0000EB6D0000}"/>
    <cellStyle name="Normal 7 3 2 3 3 5 4" xfId="10124" xr:uid="{00000000-0005-0000-0000-0000EC6D0000}"/>
    <cellStyle name="Normal 7 3 2 3 3 5 4 2" xfId="27477" xr:uid="{00000000-0005-0000-0000-0000ED6D0000}"/>
    <cellStyle name="Normal 7 3 2 3 3 5 4 3" xfId="44823" xr:uid="{00000000-0005-0000-0000-0000EE6D0000}"/>
    <cellStyle name="Normal 7 3 2 3 3 5 5" xfId="18804" xr:uid="{00000000-0005-0000-0000-0000EF6D0000}"/>
    <cellStyle name="Normal 7 3 2 3 3 5 6" xfId="36150" xr:uid="{00000000-0005-0000-0000-0000F06D0000}"/>
    <cellStyle name="Normal 7 3 2 3 3 6" xfId="6008" xr:uid="{00000000-0005-0000-0000-0000F16D0000}"/>
    <cellStyle name="Normal 7 3 2 3 3 6 2" xfId="14681" xr:uid="{00000000-0005-0000-0000-0000F26D0000}"/>
    <cellStyle name="Normal 7 3 2 3 3 6 2 2" xfId="32034" xr:uid="{00000000-0005-0000-0000-0000F36D0000}"/>
    <cellStyle name="Normal 7 3 2 3 3 6 2 3" xfId="49380" xr:uid="{00000000-0005-0000-0000-0000F46D0000}"/>
    <cellStyle name="Normal 7 3 2 3 3 6 3" xfId="23361" xr:uid="{00000000-0005-0000-0000-0000F56D0000}"/>
    <cellStyle name="Normal 7 3 2 3 3 6 4" xfId="40707" xr:uid="{00000000-0005-0000-0000-0000F66D0000}"/>
    <cellStyle name="Normal 7 3 2 3 3 7" xfId="3264" xr:uid="{00000000-0005-0000-0000-0000F76D0000}"/>
    <cellStyle name="Normal 7 3 2 3 3 7 2" xfId="11937" xr:uid="{00000000-0005-0000-0000-0000F86D0000}"/>
    <cellStyle name="Normal 7 3 2 3 3 7 2 2" xfId="29290" xr:uid="{00000000-0005-0000-0000-0000F96D0000}"/>
    <cellStyle name="Normal 7 3 2 3 3 7 2 3" xfId="46636" xr:uid="{00000000-0005-0000-0000-0000FA6D0000}"/>
    <cellStyle name="Normal 7 3 2 3 3 7 3" xfId="20617" xr:uid="{00000000-0005-0000-0000-0000FB6D0000}"/>
    <cellStyle name="Normal 7 3 2 3 3 7 4" xfId="37963" xr:uid="{00000000-0005-0000-0000-0000FC6D0000}"/>
    <cellStyle name="Normal 7 3 2 3 3 8" xfId="8899" xr:uid="{00000000-0005-0000-0000-0000FD6D0000}"/>
    <cellStyle name="Normal 7 3 2 3 3 8 2" xfId="26252" xr:uid="{00000000-0005-0000-0000-0000FE6D0000}"/>
    <cellStyle name="Normal 7 3 2 3 3 8 3" xfId="43598" xr:uid="{00000000-0005-0000-0000-0000FF6D0000}"/>
    <cellStyle name="Normal 7 3 2 3 3 9" xfId="17579" xr:uid="{00000000-0005-0000-0000-0000006E0000}"/>
    <cellStyle name="Normal 7 3 2 3 4" xfId="814" xr:uid="{00000000-0005-0000-0000-0000016E0000}"/>
    <cellStyle name="Normal 7 3 2 3 4 2" xfId="2627" xr:uid="{00000000-0005-0000-0000-0000026E0000}"/>
    <cellStyle name="Normal 7 3 2 3 4 2 2" xfId="8409" xr:uid="{00000000-0005-0000-0000-0000036E0000}"/>
    <cellStyle name="Normal 7 3 2 3 4 2 2 2" xfId="17082" xr:uid="{00000000-0005-0000-0000-0000046E0000}"/>
    <cellStyle name="Normal 7 3 2 3 4 2 2 2 2" xfId="34435" xr:uid="{00000000-0005-0000-0000-0000056E0000}"/>
    <cellStyle name="Normal 7 3 2 3 4 2 2 2 3" xfId="51781" xr:uid="{00000000-0005-0000-0000-0000066E0000}"/>
    <cellStyle name="Normal 7 3 2 3 4 2 2 3" xfId="25762" xr:uid="{00000000-0005-0000-0000-0000076E0000}"/>
    <cellStyle name="Normal 7 3 2 3 4 2 2 4" xfId="43108" xr:uid="{00000000-0005-0000-0000-0000086E0000}"/>
    <cellStyle name="Normal 7 3 2 3 4 2 3" xfId="4440" xr:uid="{00000000-0005-0000-0000-0000096E0000}"/>
    <cellStyle name="Normal 7 3 2 3 4 2 3 2" xfId="13113" xr:uid="{00000000-0005-0000-0000-00000A6E0000}"/>
    <cellStyle name="Normal 7 3 2 3 4 2 3 2 2" xfId="30466" xr:uid="{00000000-0005-0000-0000-00000B6E0000}"/>
    <cellStyle name="Normal 7 3 2 3 4 2 3 2 3" xfId="47812" xr:uid="{00000000-0005-0000-0000-00000C6E0000}"/>
    <cellStyle name="Normal 7 3 2 3 4 2 3 3" xfId="21793" xr:uid="{00000000-0005-0000-0000-00000D6E0000}"/>
    <cellStyle name="Normal 7 3 2 3 4 2 3 4" xfId="39139" xr:uid="{00000000-0005-0000-0000-00000E6E0000}"/>
    <cellStyle name="Normal 7 3 2 3 4 2 4" xfId="11300" xr:uid="{00000000-0005-0000-0000-00000F6E0000}"/>
    <cellStyle name="Normal 7 3 2 3 4 2 4 2" xfId="28653" xr:uid="{00000000-0005-0000-0000-0000106E0000}"/>
    <cellStyle name="Normal 7 3 2 3 4 2 4 3" xfId="45999" xr:uid="{00000000-0005-0000-0000-0000116E0000}"/>
    <cellStyle name="Normal 7 3 2 3 4 2 5" xfId="19980" xr:uid="{00000000-0005-0000-0000-0000126E0000}"/>
    <cellStyle name="Normal 7 3 2 3 4 2 6" xfId="37326" xr:uid="{00000000-0005-0000-0000-0000136E0000}"/>
    <cellStyle name="Normal 7 3 2 3 4 3" xfId="1549" xr:uid="{00000000-0005-0000-0000-0000146E0000}"/>
    <cellStyle name="Normal 7 3 2 3 4 3 2" xfId="7331" xr:uid="{00000000-0005-0000-0000-0000156E0000}"/>
    <cellStyle name="Normal 7 3 2 3 4 3 2 2" xfId="16004" xr:uid="{00000000-0005-0000-0000-0000166E0000}"/>
    <cellStyle name="Normal 7 3 2 3 4 3 2 2 2" xfId="33357" xr:uid="{00000000-0005-0000-0000-0000176E0000}"/>
    <cellStyle name="Normal 7 3 2 3 4 3 2 2 3" xfId="50703" xr:uid="{00000000-0005-0000-0000-0000186E0000}"/>
    <cellStyle name="Normal 7 3 2 3 4 3 2 3" xfId="24684" xr:uid="{00000000-0005-0000-0000-0000196E0000}"/>
    <cellStyle name="Normal 7 3 2 3 4 3 2 4" xfId="42030" xr:uid="{00000000-0005-0000-0000-00001A6E0000}"/>
    <cellStyle name="Normal 7 3 2 3 4 3 3" xfId="5175" xr:uid="{00000000-0005-0000-0000-00001B6E0000}"/>
    <cellStyle name="Normal 7 3 2 3 4 3 3 2" xfId="13848" xr:uid="{00000000-0005-0000-0000-00001C6E0000}"/>
    <cellStyle name="Normal 7 3 2 3 4 3 3 2 2" xfId="31201" xr:uid="{00000000-0005-0000-0000-00001D6E0000}"/>
    <cellStyle name="Normal 7 3 2 3 4 3 3 2 3" xfId="48547" xr:uid="{00000000-0005-0000-0000-00001E6E0000}"/>
    <cellStyle name="Normal 7 3 2 3 4 3 3 3" xfId="22528" xr:uid="{00000000-0005-0000-0000-00001F6E0000}"/>
    <cellStyle name="Normal 7 3 2 3 4 3 3 4" xfId="39874" xr:uid="{00000000-0005-0000-0000-0000206E0000}"/>
    <cellStyle name="Normal 7 3 2 3 4 3 4" xfId="10222" xr:uid="{00000000-0005-0000-0000-0000216E0000}"/>
    <cellStyle name="Normal 7 3 2 3 4 3 4 2" xfId="27575" xr:uid="{00000000-0005-0000-0000-0000226E0000}"/>
    <cellStyle name="Normal 7 3 2 3 4 3 4 3" xfId="44921" xr:uid="{00000000-0005-0000-0000-0000236E0000}"/>
    <cellStyle name="Normal 7 3 2 3 4 3 5" xfId="18902" xr:uid="{00000000-0005-0000-0000-0000246E0000}"/>
    <cellStyle name="Normal 7 3 2 3 4 3 6" xfId="36248" xr:uid="{00000000-0005-0000-0000-0000256E0000}"/>
    <cellStyle name="Normal 7 3 2 3 4 4" xfId="6596" xr:uid="{00000000-0005-0000-0000-0000266E0000}"/>
    <cellStyle name="Normal 7 3 2 3 4 4 2" xfId="15269" xr:uid="{00000000-0005-0000-0000-0000276E0000}"/>
    <cellStyle name="Normal 7 3 2 3 4 4 2 2" xfId="32622" xr:uid="{00000000-0005-0000-0000-0000286E0000}"/>
    <cellStyle name="Normal 7 3 2 3 4 4 2 3" xfId="49968" xr:uid="{00000000-0005-0000-0000-0000296E0000}"/>
    <cellStyle name="Normal 7 3 2 3 4 4 3" xfId="23949" xr:uid="{00000000-0005-0000-0000-00002A6E0000}"/>
    <cellStyle name="Normal 7 3 2 3 4 4 4" xfId="41295" xr:uid="{00000000-0005-0000-0000-00002B6E0000}"/>
    <cellStyle name="Normal 7 3 2 3 4 5" xfId="3362" xr:uid="{00000000-0005-0000-0000-00002C6E0000}"/>
    <cellStyle name="Normal 7 3 2 3 4 5 2" xfId="12035" xr:uid="{00000000-0005-0000-0000-00002D6E0000}"/>
    <cellStyle name="Normal 7 3 2 3 4 5 2 2" xfId="29388" xr:uid="{00000000-0005-0000-0000-00002E6E0000}"/>
    <cellStyle name="Normal 7 3 2 3 4 5 2 3" xfId="46734" xr:uid="{00000000-0005-0000-0000-00002F6E0000}"/>
    <cellStyle name="Normal 7 3 2 3 4 5 3" xfId="20715" xr:uid="{00000000-0005-0000-0000-0000306E0000}"/>
    <cellStyle name="Normal 7 3 2 3 4 5 4" xfId="38061" xr:uid="{00000000-0005-0000-0000-0000316E0000}"/>
    <cellStyle name="Normal 7 3 2 3 4 6" xfId="9487" xr:uid="{00000000-0005-0000-0000-0000326E0000}"/>
    <cellStyle name="Normal 7 3 2 3 4 6 2" xfId="26840" xr:uid="{00000000-0005-0000-0000-0000336E0000}"/>
    <cellStyle name="Normal 7 3 2 3 4 6 3" xfId="44186" xr:uid="{00000000-0005-0000-0000-0000346E0000}"/>
    <cellStyle name="Normal 7 3 2 3 4 7" xfId="18167" xr:uid="{00000000-0005-0000-0000-0000356E0000}"/>
    <cellStyle name="Normal 7 3 2 3 4 8" xfId="35513" xr:uid="{00000000-0005-0000-0000-0000366E0000}"/>
    <cellStyle name="Normal 7 3 2 3 5" xfId="471" xr:uid="{00000000-0005-0000-0000-0000376E0000}"/>
    <cellStyle name="Normal 7 3 2 3 5 2" xfId="2284" xr:uid="{00000000-0005-0000-0000-0000386E0000}"/>
    <cellStyle name="Normal 7 3 2 3 5 2 2" xfId="8066" xr:uid="{00000000-0005-0000-0000-0000396E0000}"/>
    <cellStyle name="Normal 7 3 2 3 5 2 2 2" xfId="16739" xr:uid="{00000000-0005-0000-0000-00003A6E0000}"/>
    <cellStyle name="Normal 7 3 2 3 5 2 2 2 2" xfId="34092" xr:uid="{00000000-0005-0000-0000-00003B6E0000}"/>
    <cellStyle name="Normal 7 3 2 3 5 2 2 2 3" xfId="51438" xr:uid="{00000000-0005-0000-0000-00003C6E0000}"/>
    <cellStyle name="Normal 7 3 2 3 5 2 2 3" xfId="25419" xr:uid="{00000000-0005-0000-0000-00003D6E0000}"/>
    <cellStyle name="Normal 7 3 2 3 5 2 2 4" xfId="42765" xr:uid="{00000000-0005-0000-0000-00003E6E0000}"/>
    <cellStyle name="Normal 7 3 2 3 5 2 3" xfId="5567" xr:uid="{00000000-0005-0000-0000-00003F6E0000}"/>
    <cellStyle name="Normal 7 3 2 3 5 2 3 2" xfId="14240" xr:uid="{00000000-0005-0000-0000-0000406E0000}"/>
    <cellStyle name="Normal 7 3 2 3 5 2 3 2 2" xfId="31593" xr:uid="{00000000-0005-0000-0000-0000416E0000}"/>
    <cellStyle name="Normal 7 3 2 3 5 2 3 2 3" xfId="48939" xr:uid="{00000000-0005-0000-0000-0000426E0000}"/>
    <cellStyle name="Normal 7 3 2 3 5 2 3 3" xfId="22920" xr:uid="{00000000-0005-0000-0000-0000436E0000}"/>
    <cellStyle name="Normal 7 3 2 3 5 2 3 4" xfId="40266" xr:uid="{00000000-0005-0000-0000-0000446E0000}"/>
    <cellStyle name="Normal 7 3 2 3 5 2 4" xfId="10957" xr:uid="{00000000-0005-0000-0000-0000456E0000}"/>
    <cellStyle name="Normal 7 3 2 3 5 2 4 2" xfId="28310" xr:uid="{00000000-0005-0000-0000-0000466E0000}"/>
    <cellStyle name="Normal 7 3 2 3 5 2 4 3" xfId="45656" xr:uid="{00000000-0005-0000-0000-0000476E0000}"/>
    <cellStyle name="Normal 7 3 2 3 5 2 5" xfId="19637" xr:uid="{00000000-0005-0000-0000-0000486E0000}"/>
    <cellStyle name="Normal 7 3 2 3 5 2 6" xfId="36983" xr:uid="{00000000-0005-0000-0000-0000496E0000}"/>
    <cellStyle name="Normal 7 3 2 3 5 3" xfId="6253" xr:uid="{00000000-0005-0000-0000-00004A6E0000}"/>
    <cellStyle name="Normal 7 3 2 3 5 3 2" xfId="14926" xr:uid="{00000000-0005-0000-0000-00004B6E0000}"/>
    <cellStyle name="Normal 7 3 2 3 5 3 2 2" xfId="32279" xr:uid="{00000000-0005-0000-0000-00004C6E0000}"/>
    <cellStyle name="Normal 7 3 2 3 5 3 2 3" xfId="49625" xr:uid="{00000000-0005-0000-0000-00004D6E0000}"/>
    <cellStyle name="Normal 7 3 2 3 5 3 3" xfId="23606" xr:uid="{00000000-0005-0000-0000-00004E6E0000}"/>
    <cellStyle name="Normal 7 3 2 3 5 3 4" xfId="40952" xr:uid="{00000000-0005-0000-0000-00004F6E0000}"/>
    <cellStyle name="Normal 7 3 2 3 5 4" xfId="4097" xr:uid="{00000000-0005-0000-0000-0000506E0000}"/>
    <cellStyle name="Normal 7 3 2 3 5 4 2" xfId="12770" xr:uid="{00000000-0005-0000-0000-0000516E0000}"/>
    <cellStyle name="Normal 7 3 2 3 5 4 2 2" xfId="30123" xr:uid="{00000000-0005-0000-0000-0000526E0000}"/>
    <cellStyle name="Normal 7 3 2 3 5 4 2 3" xfId="47469" xr:uid="{00000000-0005-0000-0000-0000536E0000}"/>
    <cellStyle name="Normal 7 3 2 3 5 4 3" xfId="21450" xr:uid="{00000000-0005-0000-0000-0000546E0000}"/>
    <cellStyle name="Normal 7 3 2 3 5 4 4" xfId="38796" xr:uid="{00000000-0005-0000-0000-0000556E0000}"/>
    <cellStyle name="Normal 7 3 2 3 5 5" xfId="9144" xr:uid="{00000000-0005-0000-0000-0000566E0000}"/>
    <cellStyle name="Normal 7 3 2 3 5 5 2" xfId="26497" xr:uid="{00000000-0005-0000-0000-0000576E0000}"/>
    <cellStyle name="Normal 7 3 2 3 5 5 3" xfId="43843" xr:uid="{00000000-0005-0000-0000-0000586E0000}"/>
    <cellStyle name="Normal 7 3 2 3 5 6" xfId="17824" xr:uid="{00000000-0005-0000-0000-0000596E0000}"/>
    <cellStyle name="Normal 7 3 2 3 5 7" xfId="35170" xr:uid="{00000000-0005-0000-0000-00005A6E0000}"/>
    <cellStyle name="Normal 7 3 2 3 6" xfId="1892" xr:uid="{00000000-0005-0000-0000-00005B6E0000}"/>
    <cellStyle name="Normal 7 3 2 3 6 2" xfId="7674" xr:uid="{00000000-0005-0000-0000-00005C6E0000}"/>
    <cellStyle name="Normal 7 3 2 3 6 2 2" xfId="16347" xr:uid="{00000000-0005-0000-0000-00005D6E0000}"/>
    <cellStyle name="Normal 7 3 2 3 6 2 2 2" xfId="33700" xr:uid="{00000000-0005-0000-0000-00005E6E0000}"/>
    <cellStyle name="Normal 7 3 2 3 6 2 2 3" xfId="51046" xr:uid="{00000000-0005-0000-0000-00005F6E0000}"/>
    <cellStyle name="Normal 7 3 2 3 6 2 3" xfId="25027" xr:uid="{00000000-0005-0000-0000-0000606E0000}"/>
    <cellStyle name="Normal 7 3 2 3 6 2 4" xfId="42373" xr:uid="{00000000-0005-0000-0000-0000616E0000}"/>
    <cellStyle name="Normal 7 3 2 3 6 3" xfId="3705" xr:uid="{00000000-0005-0000-0000-0000626E0000}"/>
    <cellStyle name="Normal 7 3 2 3 6 3 2" xfId="12378" xr:uid="{00000000-0005-0000-0000-0000636E0000}"/>
    <cellStyle name="Normal 7 3 2 3 6 3 2 2" xfId="29731" xr:uid="{00000000-0005-0000-0000-0000646E0000}"/>
    <cellStyle name="Normal 7 3 2 3 6 3 2 3" xfId="47077" xr:uid="{00000000-0005-0000-0000-0000656E0000}"/>
    <cellStyle name="Normal 7 3 2 3 6 3 3" xfId="21058" xr:uid="{00000000-0005-0000-0000-0000666E0000}"/>
    <cellStyle name="Normal 7 3 2 3 6 3 4" xfId="38404" xr:uid="{00000000-0005-0000-0000-0000676E0000}"/>
    <cellStyle name="Normal 7 3 2 3 6 4" xfId="10565" xr:uid="{00000000-0005-0000-0000-0000686E0000}"/>
    <cellStyle name="Normal 7 3 2 3 6 4 2" xfId="27918" xr:uid="{00000000-0005-0000-0000-0000696E0000}"/>
    <cellStyle name="Normal 7 3 2 3 6 4 3" xfId="45264" xr:uid="{00000000-0005-0000-0000-00006A6E0000}"/>
    <cellStyle name="Normal 7 3 2 3 6 5" xfId="19245" xr:uid="{00000000-0005-0000-0000-00006B6E0000}"/>
    <cellStyle name="Normal 7 3 2 3 6 6" xfId="36591" xr:uid="{00000000-0005-0000-0000-00006C6E0000}"/>
    <cellStyle name="Normal 7 3 2 3 7" xfId="1206" xr:uid="{00000000-0005-0000-0000-00006D6E0000}"/>
    <cellStyle name="Normal 7 3 2 3 7 2" xfId="6988" xr:uid="{00000000-0005-0000-0000-00006E6E0000}"/>
    <cellStyle name="Normal 7 3 2 3 7 2 2" xfId="15661" xr:uid="{00000000-0005-0000-0000-00006F6E0000}"/>
    <cellStyle name="Normal 7 3 2 3 7 2 2 2" xfId="33014" xr:uid="{00000000-0005-0000-0000-0000706E0000}"/>
    <cellStyle name="Normal 7 3 2 3 7 2 2 3" xfId="50360" xr:uid="{00000000-0005-0000-0000-0000716E0000}"/>
    <cellStyle name="Normal 7 3 2 3 7 2 3" xfId="24341" xr:uid="{00000000-0005-0000-0000-0000726E0000}"/>
    <cellStyle name="Normal 7 3 2 3 7 2 4" xfId="41687" xr:uid="{00000000-0005-0000-0000-0000736E0000}"/>
    <cellStyle name="Normal 7 3 2 3 7 3" xfId="4832" xr:uid="{00000000-0005-0000-0000-0000746E0000}"/>
    <cellStyle name="Normal 7 3 2 3 7 3 2" xfId="13505" xr:uid="{00000000-0005-0000-0000-0000756E0000}"/>
    <cellStyle name="Normal 7 3 2 3 7 3 2 2" xfId="30858" xr:uid="{00000000-0005-0000-0000-0000766E0000}"/>
    <cellStyle name="Normal 7 3 2 3 7 3 2 3" xfId="48204" xr:uid="{00000000-0005-0000-0000-0000776E0000}"/>
    <cellStyle name="Normal 7 3 2 3 7 3 3" xfId="22185" xr:uid="{00000000-0005-0000-0000-0000786E0000}"/>
    <cellStyle name="Normal 7 3 2 3 7 3 4" xfId="39531" xr:uid="{00000000-0005-0000-0000-0000796E0000}"/>
    <cellStyle name="Normal 7 3 2 3 7 4" xfId="9879" xr:uid="{00000000-0005-0000-0000-00007A6E0000}"/>
    <cellStyle name="Normal 7 3 2 3 7 4 2" xfId="27232" xr:uid="{00000000-0005-0000-0000-00007B6E0000}"/>
    <cellStyle name="Normal 7 3 2 3 7 4 3" xfId="44578" xr:uid="{00000000-0005-0000-0000-00007C6E0000}"/>
    <cellStyle name="Normal 7 3 2 3 7 5" xfId="18559" xr:uid="{00000000-0005-0000-0000-00007D6E0000}"/>
    <cellStyle name="Normal 7 3 2 3 7 6" xfId="35905" xr:uid="{00000000-0005-0000-0000-00007E6E0000}"/>
    <cellStyle name="Normal 7 3 2 3 8" xfId="5861" xr:uid="{00000000-0005-0000-0000-00007F6E0000}"/>
    <cellStyle name="Normal 7 3 2 3 8 2" xfId="14534" xr:uid="{00000000-0005-0000-0000-0000806E0000}"/>
    <cellStyle name="Normal 7 3 2 3 8 2 2" xfId="31887" xr:uid="{00000000-0005-0000-0000-0000816E0000}"/>
    <cellStyle name="Normal 7 3 2 3 8 2 3" xfId="49233" xr:uid="{00000000-0005-0000-0000-0000826E0000}"/>
    <cellStyle name="Normal 7 3 2 3 8 3" xfId="23214" xr:uid="{00000000-0005-0000-0000-0000836E0000}"/>
    <cellStyle name="Normal 7 3 2 3 8 4" xfId="40560" xr:uid="{00000000-0005-0000-0000-0000846E0000}"/>
    <cellStyle name="Normal 7 3 2 3 9" xfId="3019" xr:uid="{00000000-0005-0000-0000-0000856E0000}"/>
    <cellStyle name="Normal 7 3 2 3 9 2" xfId="11692" xr:uid="{00000000-0005-0000-0000-0000866E0000}"/>
    <cellStyle name="Normal 7 3 2 3 9 2 2" xfId="29045" xr:uid="{00000000-0005-0000-0000-0000876E0000}"/>
    <cellStyle name="Normal 7 3 2 3 9 2 3" xfId="46391" xr:uid="{00000000-0005-0000-0000-0000886E0000}"/>
    <cellStyle name="Normal 7 3 2 3 9 3" xfId="20372" xr:uid="{00000000-0005-0000-0000-0000896E0000}"/>
    <cellStyle name="Normal 7 3 2 3 9 4" xfId="37718" xr:uid="{00000000-0005-0000-0000-00008A6E0000}"/>
    <cellStyle name="Normal 7 3 2 4" xfId="177" xr:uid="{00000000-0005-0000-0000-00008B6E0000}"/>
    <cellStyle name="Normal 7 3 2 4 10" xfId="17530" xr:uid="{00000000-0005-0000-0000-00008C6E0000}"/>
    <cellStyle name="Normal 7 3 2 4 11" xfId="34876" xr:uid="{00000000-0005-0000-0000-00008D6E0000}"/>
    <cellStyle name="Normal 7 3 2 4 2" xfId="667" xr:uid="{00000000-0005-0000-0000-00008E6E0000}"/>
    <cellStyle name="Normal 7 3 2 4 2 2" xfId="2480" xr:uid="{00000000-0005-0000-0000-00008F6E0000}"/>
    <cellStyle name="Normal 7 3 2 4 2 2 2" xfId="8262" xr:uid="{00000000-0005-0000-0000-0000906E0000}"/>
    <cellStyle name="Normal 7 3 2 4 2 2 2 2" xfId="16935" xr:uid="{00000000-0005-0000-0000-0000916E0000}"/>
    <cellStyle name="Normal 7 3 2 4 2 2 2 2 2" xfId="34288" xr:uid="{00000000-0005-0000-0000-0000926E0000}"/>
    <cellStyle name="Normal 7 3 2 4 2 2 2 2 3" xfId="51634" xr:uid="{00000000-0005-0000-0000-0000936E0000}"/>
    <cellStyle name="Normal 7 3 2 4 2 2 2 3" xfId="25615" xr:uid="{00000000-0005-0000-0000-0000946E0000}"/>
    <cellStyle name="Normal 7 3 2 4 2 2 2 4" xfId="42961" xr:uid="{00000000-0005-0000-0000-0000956E0000}"/>
    <cellStyle name="Normal 7 3 2 4 2 2 3" xfId="4293" xr:uid="{00000000-0005-0000-0000-0000966E0000}"/>
    <cellStyle name="Normal 7 3 2 4 2 2 3 2" xfId="12966" xr:uid="{00000000-0005-0000-0000-0000976E0000}"/>
    <cellStyle name="Normal 7 3 2 4 2 2 3 2 2" xfId="30319" xr:uid="{00000000-0005-0000-0000-0000986E0000}"/>
    <cellStyle name="Normal 7 3 2 4 2 2 3 2 3" xfId="47665" xr:uid="{00000000-0005-0000-0000-0000996E0000}"/>
    <cellStyle name="Normal 7 3 2 4 2 2 3 3" xfId="21646" xr:uid="{00000000-0005-0000-0000-00009A6E0000}"/>
    <cellStyle name="Normal 7 3 2 4 2 2 3 4" xfId="38992" xr:uid="{00000000-0005-0000-0000-00009B6E0000}"/>
    <cellStyle name="Normal 7 3 2 4 2 2 4" xfId="11153" xr:uid="{00000000-0005-0000-0000-00009C6E0000}"/>
    <cellStyle name="Normal 7 3 2 4 2 2 4 2" xfId="28506" xr:uid="{00000000-0005-0000-0000-00009D6E0000}"/>
    <cellStyle name="Normal 7 3 2 4 2 2 4 3" xfId="45852" xr:uid="{00000000-0005-0000-0000-00009E6E0000}"/>
    <cellStyle name="Normal 7 3 2 4 2 2 5" xfId="19833" xr:uid="{00000000-0005-0000-0000-00009F6E0000}"/>
    <cellStyle name="Normal 7 3 2 4 2 2 6" xfId="37179" xr:uid="{00000000-0005-0000-0000-0000A06E0000}"/>
    <cellStyle name="Normal 7 3 2 4 2 3" xfId="1402" xr:uid="{00000000-0005-0000-0000-0000A16E0000}"/>
    <cellStyle name="Normal 7 3 2 4 2 3 2" xfId="7184" xr:uid="{00000000-0005-0000-0000-0000A26E0000}"/>
    <cellStyle name="Normal 7 3 2 4 2 3 2 2" xfId="15857" xr:uid="{00000000-0005-0000-0000-0000A36E0000}"/>
    <cellStyle name="Normal 7 3 2 4 2 3 2 2 2" xfId="33210" xr:uid="{00000000-0005-0000-0000-0000A46E0000}"/>
    <cellStyle name="Normal 7 3 2 4 2 3 2 2 3" xfId="50556" xr:uid="{00000000-0005-0000-0000-0000A56E0000}"/>
    <cellStyle name="Normal 7 3 2 4 2 3 2 3" xfId="24537" xr:uid="{00000000-0005-0000-0000-0000A66E0000}"/>
    <cellStyle name="Normal 7 3 2 4 2 3 2 4" xfId="41883" xr:uid="{00000000-0005-0000-0000-0000A76E0000}"/>
    <cellStyle name="Normal 7 3 2 4 2 3 3" xfId="5028" xr:uid="{00000000-0005-0000-0000-0000A86E0000}"/>
    <cellStyle name="Normal 7 3 2 4 2 3 3 2" xfId="13701" xr:uid="{00000000-0005-0000-0000-0000A96E0000}"/>
    <cellStyle name="Normal 7 3 2 4 2 3 3 2 2" xfId="31054" xr:uid="{00000000-0005-0000-0000-0000AA6E0000}"/>
    <cellStyle name="Normal 7 3 2 4 2 3 3 2 3" xfId="48400" xr:uid="{00000000-0005-0000-0000-0000AB6E0000}"/>
    <cellStyle name="Normal 7 3 2 4 2 3 3 3" xfId="22381" xr:uid="{00000000-0005-0000-0000-0000AC6E0000}"/>
    <cellStyle name="Normal 7 3 2 4 2 3 3 4" xfId="39727" xr:uid="{00000000-0005-0000-0000-0000AD6E0000}"/>
    <cellStyle name="Normal 7 3 2 4 2 3 4" xfId="10075" xr:uid="{00000000-0005-0000-0000-0000AE6E0000}"/>
    <cellStyle name="Normal 7 3 2 4 2 3 4 2" xfId="27428" xr:uid="{00000000-0005-0000-0000-0000AF6E0000}"/>
    <cellStyle name="Normal 7 3 2 4 2 3 4 3" xfId="44774" xr:uid="{00000000-0005-0000-0000-0000B06E0000}"/>
    <cellStyle name="Normal 7 3 2 4 2 3 5" xfId="18755" xr:uid="{00000000-0005-0000-0000-0000B16E0000}"/>
    <cellStyle name="Normal 7 3 2 4 2 3 6" xfId="36101" xr:uid="{00000000-0005-0000-0000-0000B26E0000}"/>
    <cellStyle name="Normal 7 3 2 4 2 4" xfId="6449" xr:uid="{00000000-0005-0000-0000-0000B36E0000}"/>
    <cellStyle name="Normal 7 3 2 4 2 4 2" xfId="15122" xr:uid="{00000000-0005-0000-0000-0000B46E0000}"/>
    <cellStyle name="Normal 7 3 2 4 2 4 2 2" xfId="32475" xr:uid="{00000000-0005-0000-0000-0000B56E0000}"/>
    <cellStyle name="Normal 7 3 2 4 2 4 2 3" xfId="49821" xr:uid="{00000000-0005-0000-0000-0000B66E0000}"/>
    <cellStyle name="Normal 7 3 2 4 2 4 3" xfId="23802" xr:uid="{00000000-0005-0000-0000-0000B76E0000}"/>
    <cellStyle name="Normal 7 3 2 4 2 4 4" xfId="41148" xr:uid="{00000000-0005-0000-0000-0000B86E0000}"/>
    <cellStyle name="Normal 7 3 2 4 2 5" xfId="3215" xr:uid="{00000000-0005-0000-0000-0000B96E0000}"/>
    <cellStyle name="Normal 7 3 2 4 2 5 2" xfId="11888" xr:uid="{00000000-0005-0000-0000-0000BA6E0000}"/>
    <cellStyle name="Normal 7 3 2 4 2 5 2 2" xfId="29241" xr:uid="{00000000-0005-0000-0000-0000BB6E0000}"/>
    <cellStyle name="Normal 7 3 2 4 2 5 2 3" xfId="46587" xr:uid="{00000000-0005-0000-0000-0000BC6E0000}"/>
    <cellStyle name="Normal 7 3 2 4 2 5 3" xfId="20568" xr:uid="{00000000-0005-0000-0000-0000BD6E0000}"/>
    <cellStyle name="Normal 7 3 2 4 2 5 4" xfId="37914" xr:uid="{00000000-0005-0000-0000-0000BE6E0000}"/>
    <cellStyle name="Normal 7 3 2 4 2 6" xfId="9340" xr:uid="{00000000-0005-0000-0000-0000BF6E0000}"/>
    <cellStyle name="Normal 7 3 2 4 2 6 2" xfId="26693" xr:uid="{00000000-0005-0000-0000-0000C06E0000}"/>
    <cellStyle name="Normal 7 3 2 4 2 6 3" xfId="44039" xr:uid="{00000000-0005-0000-0000-0000C16E0000}"/>
    <cellStyle name="Normal 7 3 2 4 2 7" xfId="18020" xr:uid="{00000000-0005-0000-0000-0000C26E0000}"/>
    <cellStyle name="Normal 7 3 2 4 2 8" xfId="35366" xr:uid="{00000000-0005-0000-0000-0000C36E0000}"/>
    <cellStyle name="Normal 7 3 2 4 3" xfId="912" xr:uid="{00000000-0005-0000-0000-0000C46E0000}"/>
    <cellStyle name="Normal 7 3 2 4 3 2" xfId="2725" xr:uid="{00000000-0005-0000-0000-0000C56E0000}"/>
    <cellStyle name="Normal 7 3 2 4 3 2 2" xfId="8507" xr:uid="{00000000-0005-0000-0000-0000C66E0000}"/>
    <cellStyle name="Normal 7 3 2 4 3 2 2 2" xfId="17180" xr:uid="{00000000-0005-0000-0000-0000C76E0000}"/>
    <cellStyle name="Normal 7 3 2 4 3 2 2 2 2" xfId="34533" xr:uid="{00000000-0005-0000-0000-0000C86E0000}"/>
    <cellStyle name="Normal 7 3 2 4 3 2 2 2 3" xfId="51879" xr:uid="{00000000-0005-0000-0000-0000C96E0000}"/>
    <cellStyle name="Normal 7 3 2 4 3 2 2 3" xfId="25860" xr:uid="{00000000-0005-0000-0000-0000CA6E0000}"/>
    <cellStyle name="Normal 7 3 2 4 3 2 2 4" xfId="43206" xr:uid="{00000000-0005-0000-0000-0000CB6E0000}"/>
    <cellStyle name="Normal 7 3 2 4 3 2 3" xfId="4538" xr:uid="{00000000-0005-0000-0000-0000CC6E0000}"/>
    <cellStyle name="Normal 7 3 2 4 3 2 3 2" xfId="13211" xr:uid="{00000000-0005-0000-0000-0000CD6E0000}"/>
    <cellStyle name="Normal 7 3 2 4 3 2 3 2 2" xfId="30564" xr:uid="{00000000-0005-0000-0000-0000CE6E0000}"/>
    <cellStyle name="Normal 7 3 2 4 3 2 3 2 3" xfId="47910" xr:uid="{00000000-0005-0000-0000-0000CF6E0000}"/>
    <cellStyle name="Normal 7 3 2 4 3 2 3 3" xfId="21891" xr:uid="{00000000-0005-0000-0000-0000D06E0000}"/>
    <cellStyle name="Normal 7 3 2 4 3 2 3 4" xfId="39237" xr:uid="{00000000-0005-0000-0000-0000D16E0000}"/>
    <cellStyle name="Normal 7 3 2 4 3 2 4" xfId="11398" xr:uid="{00000000-0005-0000-0000-0000D26E0000}"/>
    <cellStyle name="Normal 7 3 2 4 3 2 4 2" xfId="28751" xr:uid="{00000000-0005-0000-0000-0000D36E0000}"/>
    <cellStyle name="Normal 7 3 2 4 3 2 4 3" xfId="46097" xr:uid="{00000000-0005-0000-0000-0000D46E0000}"/>
    <cellStyle name="Normal 7 3 2 4 3 2 5" xfId="20078" xr:uid="{00000000-0005-0000-0000-0000D56E0000}"/>
    <cellStyle name="Normal 7 3 2 4 3 2 6" xfId="37424" xr:uid="{00000000-0005-0000-0000-0000D66E0000}"/>
    <cellStyle name="Normal 7 3 2 4 3 3" xfId="1647" xr:uid="{00000000-0005-0000-0000-0000D76E0000}"/>
    <cellStyle name="Normal 7 3 2 4 3 3 2" xfId="7429" xr:uid="{00000000-0005-0000-0000-0000D86E0000}"/>
    <cellStyle name="Normal 7 3 2 4 3 3 2 2" xfId="16102" xr:uid="{00000000-0005-0000-0000-0000D96E0000}"/>
    <cellStyle name="Normal 7 3 2 4 3 3 2 2 2" xfId="33455" xr:uid="{00000000-0005-0000-0000-0000DA6E0000}"/>
    <cellStyle name="Normal 7 3 2 4 3 3 2 2 3" xfId="50801" xr:uid="{00000000-0005-0000-0000-0000DB6E0000}"/>
    <cellStyle name="Normal 7 3 2 4 3 3 2 3" xfId="24782" xr:uid="{00000000-0005-0000-0000-0000DC6E0000}"/>
    <cellStyle name="Normal 7 3 2 4 3 3 2 4" xfId="42128" xr:uid="{00000000-0005-0000-0000-0000DD6E0000}"/>
    <cellStyle name="Normal 7 3 2 4 3 3 3" xfId="5273" xr:uid="{00000000-0005-0000-0000-0000DE6E0000}"/>
    <cellStyle name="Normal 7 3 2 4 3 3 3 2" xfId="13946" xr:uid="{00000000-0005-0000-0000-0000DF6E0000}"/>
    <cellStyle name="Normal 7 3 2 4 3 3 3 2 2" xfId="31299" xr:uid="{00000000-0005-0000-0000-0000E06E0000}"/>
    <cellStyle name="Normal 7 3 2 4 3 3 3 2 3" xfId="48645" xr:uid="{00000000-0005-0000-0000-0000E16E0000}"/>
    <cellStyle name="Normal 7 3 2 4 3 3 3 3" xfId="22626" xr:uid="{00000000-0005-0000-0000-0000E26E0000}"/>
    <cellStyle name="Normal 7 3 2 4 3 3 3 4" xfId="39972" xr:uid="{00000000-0005-0000-0000-0000E36E0000}"/>
    <cellStyle name="Normal 7 3 2 4 3 3 4" xfId="10320" xr:uid="{00000000-0005-0000-0000-0000E46E0000}"/>
    <cellStyle name="Normal 7 3 2 4 3 3 4 2" xfId="27673" xr:uid="{00000000-0005-0000-0000-0000E56E0000}"/>
    <cellStyle name="Normal 7 3 2 4 3 3 4 3" xfId="45019" xr:uid="{00000000-0005-0000-0000-0000E66E0000}"/>
    <cellStyle name="Normal 7 3 2 4 3 3 5" xfId="19000" xr:uid="{00000000-0005-0000-0000-0000E76E0000}"/>
    <cellStyle name="Normal 7 3 2 4 3 3 6" xfId="36346" xr:uid="{00000000-0005-0000-0000-0000E86E0000}"/>
    <cellStyle name="Normal 7 3 2 4 3 4" xfId="6694" xr:uid="{00000000-0005-0000-0000-0000E96E0000}"/>
    <cellStyle name="Normal 7 3 2 4 3 4 2" xfId="15367" xr:uid="{00000000-0005-0000-0000-0000EA6E0000}"/>
    <cellStyle name="Normal 7 3 2 4 3 4 2 2" xfId="32720" xr:uid="{00000000-0005-0000-0000-0000EB6E0000}"/>
    <cellStyle name="Normal 7 3 2 4 3 4 2 3" xfId="50066" xr:uid="{00000000-0005-0000-0000-0000EC6E0000}"/>
    <cellStyle name="Normal 7 3 2 4 3 4 3" xfId="24047" xr:uid="{00000000-0005-0000-0000-0000ED6E0000}"/>
    <cellStyle name="Normal 7 3 2 4 3 4 4" xfId="41393" xr:uid="{00000000-0005-0000-0000-0000EE6E0000}"/>
    <cellStyle name="Normal 7 3 2 4 3 5" xfId="3460" xr:uid="{00000000-0005-0000-0000-0000EF6E0000}"/>
    <cellStyle name="Normal 7 3 2 4 3 5 2" xfId="12133" xr:uid="{00000000-0005-0000-0000-0000F06E0000}"/>
    <cellStyle name="Normal 7 3 2 4 3 5 2 2" xfId="29486" xr:uid="{00000000-0005-0000-0000-0000F16E0000}"/>
    <cellStyle name="Normal 7 3 2 4 3 5 2 3" xfId="46832" xr:uid="{00000000-0005-0000-0000-0000F26E0000}"/>
    <cellStyle name="Normal 7 3 2 4 3 5 3" xfId="20813" xr:uid="{00000000-0005-0000-0000-0000F36E0000}"/>
    <cellStyle name="Normal 7 3 2 4 3 5 4" xfId="38159" xr:uid="{00000000-0005-0000-0000-0000F46E0000}"/>
    <cellStyle name="Normal 7 3 2 4 3 6" xfId="9585" xr:uid="{00000000-0005-0000-0000-0000F56E0000}"/>
    <cellStyle name="Normal 7 3 2 4 3 6 2" xfId="26938" xr:uid="{00000000-0005-0000-0000-0000F66E0000}"/>
    <cellStyle name="Normal 7 3 2 4 3 6 3" xfId="44284" xr:uid="{00000000-0005-0000-0000-0000F76E0000}"/>
    <cellStyle name="Normal 7 3 2 4 3 7" xfId="18265" xr:uid="{00000000-0005-0000-0000-0000F86E0000}"/>
    <cellStyle name="Normal 7 3 2 4 3 8" xfId="35611" xr:uid="{00000000-0005-0000-0000-0000F96E0000}"/>
    <cellStyle name="Normal 7 3 2 4 4" xfId="422" xr:uid="{00000000-0005-0000-0000-0000FA6E0000}"/>
    <cellStyle name="Normal 7 3 2 4 4 2" xfId="2235" xr:uid="{00000000-0005-0000-0000-0000FB6E0000}"/>
    <cellStyle name="Normal 7 3 2 4 4 2 2" xfId="8017" xr:uid="{00000000-0005-0000-0000-0000FC6E0000}"/>
    <cellStyle name="Normal 7 3 2 4 4 2 2 2" xfId="16690" xr:uid="{00000000-0005-0000-0000-0000FD6E0000}"/>
    <cellStyle name="Normal 7 3 2 4 4 2 2 2 2" xfId="34043" xr:uid="{00000000-0005-0000-0000-0000FE6E0000}"/>
    <cellStyle name="Normal 7 3 2 4 4 2 2 2 3" xfId="51389" xr:uid="{00000000-0005-0000-0000-0000FF6E0000}"/>
    <cellStyle name="Normal 7 3 2 4 4 2 2 3" xfId="25370" xr:uid="{00000000-0005-0000-0000-0000006F0000}"/>
    <cellStyle name="Normal 7 3 2 4 4 2 2 4" xfId="42716" xr:uid="{00000000-0005-0000-0000-0000016F0000}"/>
    <cellStyle name="Normal 7 3 2 4 4 2 3" xfId="5518" xr:uid="{00000000-0005-0000-0000-0000026F0000}"/>
    <cellStyle name="Normal 7 3 2 4 4 2 3 2" xfId="14191" xr:uid="{00000000-0005-0000-0000-0000036F0000}"/>
    <cellStyle name="Normal 7 3 2 4 4 2 3 2 2" xfId="31544" xr:uid="{00000000-0005-0000-0000-0000046F0000}"/>
    <cellStyle name="Normal 7 3 2 4 4 2 3 2 3" xfId="48890" xr:uid="{00000000-0005-0000-0000-0000056F0000}"/>
    <cellStyle name="Normal 7 3 2 4 4 2 3 3" xfId="22871" xr:uid="{00000000-0005-0000-0000-0000066F0000}"/>
    <cellStyle name="Normal 7 3 2 4 4 2 3 4" xfId="40217" xr:uid="{00000000-0005-0000-0000-0000076F0000}"/>
    <cellStyle name="Normal 7 3 2 4 4 2 4" xfId="10908" xr:uid="{00000000-0005-0000-0000-0000086F0000}"/>
    <cellStyle name="Normal 7 3 2 4 4 2 4 2" xfId="28261" xr:uid="{00000000-0005-0000-0000-0000096F0000}"/>
    <cellStyle name="Normal 7 3 2 4 4 2 4 3" xfId="45607" xr:uid="{00000000-0005-0000-0000-00000A6F0000}"/>
    <cellStyle name="Normal 7 3 2 4 4 2 5" xfId="19588" xr:uid="{00000000-0005-0000-0000-00000B6F0000}"/>
    <cellStyle name="Normal 7 3 2 4 4 2 6" xfId="36934" xr:uid="{00000000-0005-0000-0000-00000C6F0000}"/>
    <cellStyle name="Normal 7 3 2 4 4 3" xfId="6204" xr:uid="{00000000-0005-0000-0000-00000D6F0000}"/>
    <cellStyle name="Normal 7 3 2 4 4 3 2" xfId="14877" xr:uid="{00000000-0005-0000-0000-00000E6F0000}"/>
    <cellStyle name="Normal 7 3 2 4 4 3 2 2" xfId="32230" xr:uid="{00000000-0005-0000-0000-00000F6F0000}"/>
    <cellStyle name="Normal 7 3 2 4 4 3 2 3" xfId="49576" xr:uid="{00000000-0005-0000-0000-0000106F0000}"/>
    <cellStyle name="Normal 7 3 2 4 4 3 3" xfId="23557" xr:uid="{00000000-0005-0000-0000-0000116F0000}"/>
    <cellStyle name="Normal 7 3 2 4 4 3 4" xfId="40903" xr:uid="{00000000-0005-0000-0000-0000126F0000}"/>
    <cellStyle name="Normal 7 3 2 4 4 4" xfId="4048" xr:uid="{00000000-0005-0000-0000-0000136F0000}"/>
    <cellStyle name="Normal 7 3 2 4 4 4 2" xfId="12721" xr:uid="{00000000-0005-0000-0000-0000146F0000}"/>
    <cellStyle name="Normal 7 3 2 4 4 4 2 2" xfId="30074" xr:uid="{00000000-0005-0000-0000-0000156F0000}"/>
    <cellStyle name="Normal 7 3 2 4 4 4 2 3" xfId="47420" xr:uid="{00000000-0005-0000-0000-0000166F0000}"/>
    <cellStyle name="Normal 7 3 2 4 4 4 3" xfId="21401" xr:uid="{00000000-0005-0000-0000-0000176F0000}"/>
    <cellStyle name="Normal 7 3 2 4 4 4 4" xfId="38747" xr:uid="{00000000-0005-0000-0000-0000186F0000}"/>
    <cellStyle name="Normal 7 3 2 4 4 5" xfId="9095" xr:uid="{00000000-0005-0000-0000-0000196F0000}"/>
    <cellStyle name="Normal 7 3 2 4 4 5 2" xfId="26448" xr:uid="{00000000-0005-0000-0000-00001A6F0000}"/>
    <cellStyle name="Normal 7 3 2 4 4 5 3" xfId="43794" xr:uid="{00000000-0005-0000-0000-00001B6F0000}"/>
    <cellStyle name="Normal 7 3 2 4 4 6" xfId="17775" xr:uid="{00000000-0005-0000-0000-00001C6F0000}"/>
    <cellStyle name="Normal 7 3 2 4 4 7" xfId="35121" xr:uid="{00000000-0005-0000-0000-00001D6F0000}"/>
    <cellStyle name="Normal 7 3 2 4 5" xfId="1990" xr:uid="{00000000-0005-0000-0000-00001E6F0000}"/>
    <cellStyle name="Normal 7 3 2 4 5 2" xfId="7772" xr:uid="{00000000-0005-0000-0000-00001F6F0000}"/>
    <cellStyle name="Normal 7 3 2 4 5 2 2" xfId="16445" xr:uid="{00000000-0005-0000-0000-0000206F0000}"/>
    <cellStyle name="Normal 7 3 2 4 5 2 2 2" xfId="33798" xr:uid="{00000000-0005-0000-0000-0000216F0000}"/>
    <cellStyle name="Normal 7 3 2 4 5 2 2 3" xfId="51144" xr:uid="{00000000-0005-0000-0000-0000226F0000}"/>
    <cellStyle name="Normal 7 3 2 4 5 2 3" xfId="25125" xr:uid="{00000000-0005-0000-0000-0000236F0000}"/>
    <cellStyle name="Normal 7 3 2 4 5 2 4" xfId="42471" xr:uid="{00000000-0005-0000-0000-0000246F0000}"/>
    <cellStyle name="Normal 7 3 2 4 5 3" xfId="3803" xr:uid="{00000000-0005-0000-0000-0000256F0000}"/>
    <cellStyle name="Normal 7 3 2 4 5 3 2" xfId="12476" xr:uid="{00000000-0005-0000-0000-0000266F0000}"/>
    <cellStyle name="Normal 7 3 2 4 5 3 2 2" xfId="29829" xr:uid="{00000000-0005-0000-0000-0000276F0000}"/>
    <cellStyle name="Normal 7 3 2 4 5 3 2 3" xfId="47175" xr:uid="{00000000-0005-0000-0000-0000286F0000}"/>
    <cellStyle name="Normal 7 3 2 4 5 3 3" xfId="21156" xr:uid="{00000000-0005-0000-0000-0000296F0000}"/>
    <cellStyle name="Normal 7 3 2 4 5 3 4" xfId="38502" xr:uid="{00000000-0005-0000-0000-00002A6F0000}"/>
    <cellStyle name="Normal 7 3 2 4 5 4" xfId="10663" xr:uid="{00000000-0005-0000-0000-00002B6F0000}"/>
    <cellStyle name="Normal 7 3 2 4 5 4 2" xfId="28016" xr:uid="{00000000-0005-0000-0000-00002C6F0000}"/>
    <cellStyle name="Normal 7 3 2 4 5 4 3" xfId="45362" xr:uid="{00000000-0005-0000-0000-00002D6F0000}"/>
    <cellStyle name="Normal 7 3 2 4 5 5" xfId="19343" xr:uid="{00000000-0005-0000-0000-00002E6F0000}"/>
    <cellStyle name="Normal 7 3 2 4 5 6" xfId="36689" xr:uid="{00000000-0005-0000-0000-00002F6F0000}"/>
    <cellStyle name="Normal 7 3 2 4 6" xfId="1157" xr:uid="{00000000-0005-0000-0000-0000306F0000}"/>
    <cellStyle name="Normal 7 3 2 4 6 2" xfId="6939" xr:uid="{00000000-0005-0000-0000-0000316F0000}"/>
    <cellStyle name="Normal 7 3 2 4 6 2 2" xfId="15612" xr:uid="{00000000-0005-0000-0000-0000326F0000}"/>
    <cellStyle name="Normal 7 3 2 4 6 2 2 2" xfId="32965" xr:uid="{00000000-0005-0000-0000-0000336F0000}"/>
    <cellStyle name="Normal 7 3 2 4 6 2 2 3" xfId="50311" xr:uid="{00000000-0005-0000-0000-0000346F0000}"/>
    <cellStyle name="Normal 7 3 2 4 6 2 3" xfId="24292" xr:uid="{00000000-0005-0000-0000-0000356F0000}"/>
    <cellStyle name="Normal 7 3 2 4 6 2 4" xfId="41638" xr:uid="{00000000-0005-0000-0000-0000366F0000}"/>
    <cellStyle name="Normal 7 3 2 4 6 3" xfId="4783" xr:uid="{00000000-0005-0000-0000-0000376F0000}"/>
    <cellStyle name="Normal 7 3 2 4 6 3 2" xfId="13456" xr:uid="{00000000-0005-0000-0000-0000386F0000}"/>
    <cellStyle name="Normal 7 3 2 4 6 3 2 2" xfId="30809" xr:uid="{00000000-0005-0000-0000-0000396F0000}"/>
    <cellStyle name="Normal 7 3 2 4 6 3 2 3" xfId="48155" xr:uid="{00000000-0005-0000-0000-00003A6F0000}"/>
    <cellStyle name="Normal 7 3 2 4 6 3 3" xfId="22136" xr:uid="{00000000-0005-0000-0000-00003B6F0000}"/>
    <cellStyle name="Normal 7 3 2 4 6 3 4" xfId="39482" xr:uid="{00000000-0005-0000-0000-00003C6F0000}"/>
    <cellStyle name="Normal 7 3 2 4 6 4" xfId="9830" xr:uid="{00000000-0005-0000-0000-00003D6F0000}"/>
    <cellStyle name="Normal 7 3 2 4 6 4 2" xfId="27183" xr:uid="{00000000-0005-0000-0000-00003E6F0000}"/>
    <cellStyle name="Normal 7 3 2 4 6 4 3" xfId="44529" xr:uid="{00000000-0005-0000-0000-00003F6F0000}"/>
    <cellStyle name="Normal 7 3 2 4 6 5" xfId="18510" xr:uid="{00000000-0005-0000-0000-0000406F0000}"/>
    <cellStyle name="Normal 7 3 2 4 6 6" xfId="35856" xr:uid="{00000000-0005-0000-0000-0000416F0000}"/>
    <cellStyle name="Normal 7 3 2 4 7" xfId="5959" xr:uid="{00000000-0005-0000-0000-0000426F0000}"/>
    <cellStyle name="Normal 7 3 2 4 7 2" xfId="14632" xr:uid="{00000000-0005-0000-0000-0000436F0000}"/>
    <cellStyle name="Normal 7 3 2 4 7 2 2" xfId="31985" xr:uid="{00000000-0005-0000-0000-0000446F0000}"/>
    <cellStyle name="Normal 7 3 2 4 7 2 3" xfId="49331" xr:uid="{00000000-0005-0000-0000-0000456F0000}"/>
    <cellStyle name="Normal 7 3 2 4 7 3" xfId="23312" xr:uid="{00000000-0005-0000-0000-0000466F0000}"/>
    <cellStyle name="Normal 7 3 2 4 7 4" xfId="40658" xr:uid="{00000000-0005-0000-0000-0000476F0000}"/>
    <cellStyle name="Normal 7 3 2 4 8" xfId="2970" xr:uid="{00000000-0005-0000-0000-0000486F0000}"/>
    <cellStyle name="Normal 7 3 2 4 8 2" xfId="11643" xr:uid="{00000000-0005-0000-0000-0000496F0000}"/>
    <cellStyle name="Normal 7 3 2 4 8 2 2" xfId="28996" xr:uid="{00000000-0005-0000-0000-00004A6F0000}"/>
    <cellStyle name="Normal 7 3 2 4 8 2 3" xfId="46342" xr:uid="{00000000-0005-0000-0000-00004B6F0000}"/>
    <cellStyle name="Normal 7 3 2 4 8 3" xfId="20323" xr:uid="{00000000-0005-0000-0000-00004C6F0000}"/>
    <cellStyle name="Normal 7 3 2 4 8 4" xfId="37669" xr:uid="{00000000-0005-0000-0000-00004D6F0000}"/>
    <cellStyle name="Normal 7 3 2 4 9" xfId="8850" xr:uid="{00000000-0005-0000-0000-00004E6F0000}"/>
    <cellStyle name="Normal 7 3 2 4 9 2" xfId="26203" xr:uid="{00000000-0005-0000-0000-00004F6F0000}"/>
    <cellStyle name="Normal 7 3 2 4 9 3" xfId="43549" xr:uid="{00000000-0005-0000-0000-0000506F0000}"/>
    <cellStyle name="Normal 7 3 2 5" xfId="275" xr:uid="{00000000-0005-0000-0000-0000516F0000}"/>
    <cellStyle name="Normal 7 3 2 5 10" xfId="34974" xr:uid="{00000000-0005-0000-0000-0000526F0000}"/>
    <cellStyle name="Normal 7 3 2 5 2" xfId="1010" xr:uid="{00000000-0005-0000-0000-0000536F0000}"/>
    <cellStyle name="Normal 7 3 2 5 2 2" xfId="2823" xr:uid="{00000000-0005-0000-0000-0000546F0000}"/>
    <cellStyle name="Normal 7 3 2 5 2 2 2" xfId="8605" xr:uid="{00000000-0005-0000-0000-0000556F0000}"/>
    <cellStyle name="Normal 7 3 2 5 2 2 2 2" xfId="17278" xr:uid="{00000000-0005-0000-0000-0000566F0000}"/>
    <cellStyle name="Normal 7 3 2 5 2 2 2 2 2" xfId="34631" xr:uid="{00000000-0005-0000-0000-0000576F0000}"/>
    <cellStyle name="Normal 7 3 2 5 2 2 2 2 3" xfId="51977" xr:uid="{00000000-0005-0000-0000-0000586F0000}"/>
    <cellStyle name="Normal 7 3 2 5 2 2 2 3" xfId="25958" xr:uid="{00000000-0005-0000-0000-0000596F0000}"/>
    <cellStyle name="Normal 7 3 2 5 2 2 2 4" xfId="43304" xr:uid="{00000000-0005-0000-0000-00005A6F0000}"/>
    <cellStyle name="Normal 7 3 2 5 2 2 3" xfId="4636" xr:uid="{00000000-0005-0000-0000-00005B6F0000}"/>
    <cellStyle name="Normal 7 3 2 5 2 2 3 2" xfId="13309" xr:uid="{00000000-0005-0000-0000-00005C6F0000}"/>
    <cellStyle name="Normal 7 3 2 5 2 2 3 2 2" xfId="30662" xr:uid="{00000000-0005-0000-0000-00005D6F0000}"/>
    <cellStyle name="Normal 7 3 2 5 2 2 3 2 3" xfId="48008" xr:uid="{00000000-0005-0000-0000-00005E6F0000}"/>
    <cellStyle name="Normal 7 3 2 5 2 2 3 3" xfId="21989" xr:uid="{00000000-0005-0000-0000-00005F6F0000}"/>
    <cellStyle name="Normal 7 3 2 5 2 2 3 4" xfId="39335" xr:uid="{00000000-0005-0000-0000-0000606F0000}"/>
    <cellStyle name="Normal 7 3 2 5 2 2 4" xfId="11496" xr:uid="{00000000-0005-0000-0000-0000616F0000}"/>
    <cellStyle name="Normal 7 3 2 5 2 2 4 2" xfId="28849" xr:uid="{00000000-0005-0000-0000-0000626F0000}"/>
    <cellStyle name="Normal 7 3 2 5 2 2 4 3" xfId="46195" xr:uid="{00000000-0005-0000-0000-0000636F0000}"/>
    <cellStyle name="Normal 7 3 2 5 2 2 5" xfId="20176" xr:uid="{00000000-0005-0000-0000-0000646F0000}"/>
    <cellStyle name="Normal 7 3 2 5 2 2 6" xfId="37522" xr:uid="{00000000-0005-0000-0000-0000656F0000}"/>
    <cellStyle name="Normal 7 3 2 5 2 3" xfId="1745" xr:uid="{00000000-0005-0000-0000-0000666F0000}"/>
    <cellStyle name="Normal 7 3 2 5 2 3 2" xfId="7527" xr:uid="{00000000-0005-0000-0000-0000676F0000}"/>
    <cellStyle name="Normal 7 3 2 5 2 3 2 2" xfId="16200" xr:uid="{00000000-0005-0000-0000-0000686F0000}"/>
    <cellStyle name="Normal 7 3 2 5 2 3 2 2 2" xfId="33553" xr:uid="{00000000-0005-0000-0000-0000696F0000}"/>
    <cellStyle name="Normal 7 3 2 5 2 3 2 2 3" xfId="50899" xr:uid="{00000000-0005-0000-0000-00006A6F0000}"/>
    <cellStyle name="Normal 7 3 2 5 2 3 2 3" xfId="24880" xr:uid="{00000000-0005-0000-0000-00006B6F0000}"/>
    <cellStyle name="Normal 7 3 2 5 2 3 2 4" xfId="42226" xr:uid="{00000000-0005-0000-0000-00006C6F0000}"/>
    <cellStyle name="Normal 7 3 2 5 2 3 3" xfId="5371" xr:uid="{00000000-0005-0000-0000-00006D6F0000}"/>
    <cellStyle name="Normal 7 3 2 5 2 3 3 2" xfId="14044" xr:uid="{00000000-0005-0000-0000-00006E6F0000}"/>
    <cellStyle name="Normal 7 3 2 5 2 3 3 2 2" xfId="31397" xr:uid="{00000000-0005-0000-0000-00006F6F0000}"/>
    <cellStyle name="Normal 7 3 2 5 2 3 3 2 3" xfId="48743" xr:uid="{00000000-0005-0000-0000-0000706F0000}"/>
    <cellStyle name="Normal 7 3 2 5 2 3 3 3" xfId="22724" xr:uid="{00000000-0005-0000-0000-0000716F0000}"/>
    <cellStyle name="Normal 7 3 2 5 2 3 3 4" xfId="40070" xr:uid="{00000000-0005-0000-0000-0000726F0000}"/>
    <cellStyle name="Normal 7 3 2 5 2 3 4" xfId="10418" xr:uid="{00000000-0005-0000-0000-0000736F0000}"/>
    <cellStyle name="Normal 7 3 2 5 2 3 4 2" xfId="27771" xr:uid="{00000000-0005-0000-0000-0000746F0000}"/>
    <cellStyle name="Normal 7 3 2 5 2 3 4 3" xfId="45117" xr:uid="{00000000-0005-0000-0000-0000756F0000}"/>
    <cellStyle name="Normal 7 3 2 5 2 3 5" xfId="19098" xr:uid="{00000000-0005-0000-0000-0000766F0000}"/>
    <cellStyle name="Normal 7 3 2 5 2 3 6" xfId="36444" xr:uid="{00000000-0005-0000-0000-0000776F0000}"/>
    <cellStyle name="Normal 7 3 2 5 2 4" xfId="6792" xr:uid="{00000000-0005-0000-0000-0000786F0000}"/>
    <cellStyle name="Normal 7 3 2 5 2 4 2" xfId="15465" xr:uid="{00000000-0005-0000-0000-0000796F0000}"/>
    <cellStyle name="Normal 7 3 2 5 2 4 2 2" xfId="32818" xr:uid="{00000000-0005-0000-0000-00007A6F0000}"/>
    <cellStyle name="Normal 7 3 2 5 2 4 2 3" xfId="50164" xr:uid="{00000000-0005-0000-0000-00007B6F0000}"/>
    <cellStyle name="Normal 7 3 2 5 2 4 3" xfId="24145" xr:uid="{00000000-0005-0000-0000-00007C6F0000}"/>
    <cellStyle name="Normal 7 3 2 5 2 4 4" xfId="41491" xr:uid="{00000000-0005-0000-0000-00007D6F0000}"/>
    <cellStyle name="Normal 7 3 2 5 2 5" xfId="3558" xr:uid="{00000000-0005-0000-0000-00007E6F0000}"/>
    <cellStyle name="Normal 7 3 2 5 2 5 2" xfId="12231" xr:uid="{00000000-0005-0000-0000-00007F6F0000}"/>
    <cellStyle name="Normal 7 3 2 5 2 5 2 2" xfId="29584" xr:uid="{00000000-0005-0000-0000-0000806F0000}"/>
    <cellStyle name="Normal 7 3 2 5 2 5 2 3" xfId="46930" xr:uid="{00000000-0005-0000-0000-0000816F0000}"/>
    <cellStyle name="Normal 7 3 2 5 2 5 3" xfId="20911" xr:uid="{00000000-0005-0000-0000-0000826F0000}"/>
    <cellStyle name="Normal 7 3 2 5 2 5 4" xfId="38257" xr:uid="{00000000-0005-0000-0000-0000836F0000}"/>
    <cellStyle name="Normal 7 3 2 5 2 6" xfId="9683" xr:uid="{00000000-0005-0000-0000-0000846F0000}"/>
    <cellStyle name="Normal 7 3 2 5 2 6 2" xfId="27036" xr:uid="{00000000-0005-0000-0000-0000856F0000}"/>
    <cellStyle name="Normal 7 3 2 5 2 6 3" xfId="44382" xr:uid="{00000000-0005-0000-0000-0000866F0000}"/>
    <cellStyle name="Normal 7 3 2 5 2 7" xfId="18363" xr:uid="{00000000-0005-0000-0000-0000876F0000}"/>
    <cellStyle name="Normal 7 3 2 5 2 8" xfId="35709" xr:uid="{00000000-0005-0000-0000-0000886F0000}"/>
    <cellStyle name="Normal 7 3 2 5 3" xfId="520" xr:uid="{00000000-0005-0000-0000-0000896F0000}"/>
    <cellStyle name="Normal 7 3 2 5 3 2" xfId="2333" xr:uid="{00000000-0005-0000-0000-00008A6F0000}"/>
    <cellStyle name="Normal 7 3 2 5 3 2 2" xfId="8115" xr:uid="{00000000-0005-0000-0000-00008B6F0000}"/>
    <cellStyle name="Normal 7 3 2 5 3 2 2 2" xfId="16788" xr:uid="{00000000-0005-0000-0000-00008C6F0000}"/>
    <cellStyle name="Normal 7 3 2 5 3 2 2 2 2" xfId="34141" xr:uid="{00000000-0005-0000-0000-00008D6F0000}"/>
    <cellStyle name="Normal 7 3 2 5 3 2 2 2 3" xfId="51487" xr:uid="{00000000-0005-0000-0000-00008E6F0000}"/>
    <cellStyle name="Normal 7 3 2 5 3 2 2 3" xfId="25468" xr:uid="{00000000-0005-0000-0000-00008F6F0000}"/>
    <cellStyle name="Normal 7 3 2 5 3 2 2 4" xfId="42814" xr:uid="{00000000-0005-0000-0000-0000906F0000}"/>
    <cellStyle name="Normal 7 3 2 5 3 2 3" xfId="5616" xr:uid="{00000000-0005-0000-0000-0000916F0000}"/>
    <cellStyle name="Normal 7 3 2 5 3 2 3 2" xfId="14289" xr:uid="{00000000-0005-0000-0000-0000926F0000}"/>
    <cellStyle name="Normal 7 3 2 5 3 2 3 2 2" xfId="31642" xr:uid="{00000000-0005-0000-0000-0000936F0000}"/>
    <cellStyle name="Normal 7 3 2 5 3 2 3 2 3" xfId="48988" xr:uid="{00000000-0005-0000-0000-0000946F0000}"/>
    <cellStyle name="Normal 7 3 2 5 3 2 3 3" xfId="22969" xr:uid="{00000000-0005-0000-0000-0000956F0000}"/>
    <cellStyle name="Normal 7 3 2 5 3 2 3 4" xfId="40315" xr:uid="{00000000-0005-0000-0000-0000966F0000}"/>
    <cellStyle name="Normal 7 3 2 5 3 2 4" xfId="11006" xr:uid="{00000000-0005-0000-0000-0000976F0000}"/>
    <cellStyle name="Normal 7 3 2 5 3 2 4 2" xfId="28359" xr:uid="{00000000-0005-0000-0000-0000986F0000}"/>
    <cellStyle name="Normal 7 3 2 5 3 2 4 3" xfId="45705" xr:uid="{00000000-0005-0000-0000-0000996F0000}"/>
    <cellStyle name="Normal 7 3 2 5 3 2 5" xfId="19686" xr:uid="{00000000-0005-0000-0000-00009A6F0000}"/>
    <cellStyle name="Normal 7 3 2 5 3 2 6" xfId="37032" xr:uid="{00000000-0005-0000-0000-00009B6F0000}"/>
    <cellStyle name="Normal 7 3 2 5 3 3" xfId="6302" xr:uid="{00000000-0005-0000-0000-00009C6F0000}"/>
    <cellStyle name="Normal 7 3 2 5 3 3 2" xfId="14975" xr:uid="{00000000-0005-0000-0000-00009D6F0000}"/>
    <cellStyle name="Normal 7 3 2 5 3 3 2 2" xfId="32328" xr:uid="{00000000-0005-0000-0000-00009E6F0000}"/>
    <cellStyle name="Normal 7 3 2 5 3 3 2 3" xfId="49674" xr:uid="{00000000-0005-0000-0000-00009F6F0000}"/>
    <cellStyle name="Normal 7 3 2 5 3 3 3" xfId="23655" xr:uid="{00000000-0005-0000-0000-0000A06F0000}"/>
    <cellStyle name="Normal 7 3 2 5 3 3 4" xfId="41001" xr:uid="{00000000-0005-0000-0000-0000A16F0000}"/>
    <cellStyle name="Normal 7 3 2 5 3 4" xfId="4146" xr:uid="{00000000-0005-0000-0000-0000A26F0000}"/>
    <cellStyle name="Normal 7 3 2 5 3 4 2" xfId="12819" xr:uid="{00000000-0005-0000-0000-0000A36F0000}"/>
    <cellStyle name="Normal 7 3 2 5 3 4 2 2" xfId="30172" xr:uid="{00000000-0005-0000-0000-0000A46F0000}"/>
    <cellStyle name="Normal 7 3 2 5 3 4 2 3" xfId="47518" xr:uid="{00000000-0005-0000-0000-0000A56F0000}"/>
    <cellStyle name="Normal 7 3 2 5 3 4 3" xfId="21499" xr:uid="{00000000-0005-0000-0000-0000A66F0000}"/>
    <cellStyle name="Normal 7 3 2 5 3 4 4" xfId="38845" xr:uid="{00000000-0005-0000-0000-0000A76F0000}"/>
    <cellStyle name="Normal 7 3 2 5 3 5" xfId="9193" xr:uid="{00000000-0005-0000-0000-0000A86F0000}"/>
    <cellStyle name="Normal 7 3 2 5 3 5 2" xfId="26546" xr:uid="{00000000-0005-0000-0000-0000A96F0000}"/>
    <cellStyle name="Normal 7 3 2 5 3 5 3" xfId="43892" xr:uid="{00000000-0005-0000-0000-0000AA6F0000}"/>
    <cellStyle name="Normal 7 3 2 5 3 6" xfId="17873" xr:uid="{00000000-0005-0000-0000-0000AB6F0000}"/>
    <cellStyle name="Normal 7 3 2 5 3 7" xfId="35219" xr:uid="{00000000-0005-0000-0000-0000AC6F0000}"/>
    <cellStyle name="Normal 7 3 2 5 4" xfId="2088" xr:uid="{00000000-0005-0000-0000-0000AD6F0000}"/>
    <cellStyle name="Normal 7 3 2 5 4 2" xfId="7870" xr:uid="{00000000-0005-0000-0000-0000AE6F0000}"/>
    <cellStyle name="Normal 7 3 2 5 4 2 2" xfId="16543" xr:uid="{00000000-0005-0000-0000-0000AF6F0000}"/>
    <cellStyle name="Normal 7 3 2 5 4 2 2 2" xfId="33896" xr:uid="{00000000-0005-0000-0000-0000B06F0000}"/>
    <cellStyle name="Normal 7 3 2 5 4 2 2 3" xfId="51242" xr:uid="{00000000-0005-0000-0000-0000B16F0000}"/>
    <cellStyle name="Normal 7 3 2 5 4 2 3" xfId="25223" xr:uid="{00000000-0005-0000-0000-0000B26F0000}"/>
    <cellStyle name="Normal 7 3 2 5 4 2 4" xfId="42569" xr:uid="{00000000-0005-0000-0000-0000B36F0000}"/>
    <cellStyle name="Normal 7 3 2 5 4 3" xfId="3901" xr:uid="{00000000-0005-0000-0000-0000B46F0000}"/>
    <cellStyle name="Normal 7 3 2 5 4 3 2" xfId="12574" xr:uid="{00000000-0005-0000-0000-0000B56F0000}"/>
    <cellStyle name="Normal 7 3 2 5 4 3 2 2" xfId="29927" xr:uid="{00000000-0005-0000-0000-0000B66F0000}"/>
    <cellStyle name="Normal 7 3 2 5 4 3 2 3" xfId="47273" xr:uid="{00000000-0005-0000-0000-0000B76F0000}"/>
    <cellStyle name="Normal 7 3 2 5 4 3 3" xfId="21254" xr:uid="{00000000-0005-0000-0000-0000B86F0000}"/>
    <cellStyle name="Normal 7 3 2 5 4 3 4" xfId="38600" xr:uid="{00000000-0005-0000-0000-0000B96F0000}"/>
    <cellStyle name="Normal 7 3 2 5 4 4" xfId="10761" xr:uid="{00000000-0005-0000-0000-0000BA6F0000}"/>
    <cellStyle name="Normal 7 3 2 5 4 4 2" xfId="28114" xr:uid="{00000000-0005-0000-0000-0000BB6F0000}"/>
    <cellStyle name="Normal 7 3 2 5 4 4 3" xfId="45460" xr:uid="{00000000-0005-0000-0000-0000BC6F0000}"/>
    <cellStyle name="Normal 7 3 2 5 4 5" xfId="19441" xr:uid="{00000000-0005-0000-0000-0000BD6F0000}"/>
    <cellStyle name="Normal 7 3 2 5 4 6" xfId="36787" xr:uid="{00000000-0005-0000-0000-0000BE6F0000}"/>
    <cellStyle name="Normal 7 3 2 5 5" xfId="1255" xr:uid="{00000000-0005-0000-0000-0000BF6F0000}"/>
    <cellStyle name="Normal 7 3 2 5 5 2" xfId="7037" xr:uid="{00000000-0005-0000-0000-0000C06F0000}"/>
    <cellStyle name="Normal 7 3 2 5 5 2 2" xfId="15710" xr:uid="{00000000-0005-0000-0000-0000C16F0000}"/>
    <cellStyle name="Normal 7 3 2 5 5 2 2 2" xfId="33063" xr:uid="{00000000-0005-0000-0000-0000C26F0000}"/>
    <cellStyle name="Normal 7 3 2 5 5 2 2 3" xfId="50409" xr:uid="{00000000-0005-0000-0000-0000C36F0000}"/>
    <cellStyle name="Normal 7 3 2 5 5 2 3" xfId="24390" xr:uid="{00000000-0005-0000-0000-0000C46F0000}"/>
    <cellStyle name="Normal 7 3 2 5 5 2 4" xfId="41736" xr:uid="{00000000-0005-0000-0000-0000C56F0000}"/>
    <cellStyle name="Normal 7 3 2 5 5 3" xfId="4881" xr:uid="{00000000-0005-0000-0000-0000C66F0000}"/>
    <cellStyle name="Normal 7 3 2 5 5 3 2" xfId="13554" xr:uid="{00000000-0005-0000-0000-0000C76F0000}"/>
    <cellStyle name="Normal 7 3 2 5 5 3 2 2" xfId="30907" xr:uid="{00000000-0005-0000-0000-0000C86F0000}"/>
    <cellStyle name="Normal 7 3 2 5 5 3 2 3" xfId="48253" xr:uid="{00000000-0005-0000-0000-0000C96F0000}"/>
    <cellStyle name="Normal 7 3 2 5 5 3 3" xfId="22234" xr:uid="{00000000-0005-0000-0000-0000CA6F0000}"/>
    <cellStyle name="Normal 7 3 2 5 5 3 4" xfId="39580" xr:uid="{00000000-0005-0000-0000-0000CB6F0000}"/>
    <cellStyle name="Normal 7 3 2 5 5 4" xfId="9928" xr:uid="{00000000-0005-0000-0000-0000CC6F0000}"/>
    <cellStyle name="Normal 7 3 2 5 5 4 2" xfId="27281" xr:uid="{00000000-0005-0000-0000-0000CD6F0000}"/>
    <cellStyle name="Normal 7 3 2 5 5 4 3" xfId="44627" xr:uid="{00000000-0005-0000-0000-0000CE6F0000}"/>
    <cellStyle name="Normal 7 3 2 5 5 5" xfId="18608" xr:uid="{00000000-0005-0000-0000-0000CF6F0000}"/>
    <cellStyle name="Normal 7 3 2 5 5 6" xfId="35954" xr:uid="{00000000-0005-0000-0000-0000D06F0000}"/>
    <cellStyle name="Normal 7 3 2 5 6" xfId="6057" xr:uid="{00000000-0005-0000-0000-0000D16F0000}"/>
    <cellStyle name="Normal 7 3 2 5 6 2" xfId="14730" xr:uid="{00000000-0005-0000-0000-0000D26F0000}"/>
    <cellStyle name="Normal 7 3 2 5 6 2 2" xfId="32083" xr:uid="{00000000-0005-0000-0000-0000D36F0000}"/>
    <cellStyle name="Normal 7 3 2 5 6 2 3" xfId="49429" xr:uid="{00000000-0005-0000-0000-0000D46F0000}"/>
    <cellStyle name="Normal 7 3 2 5 6 3" xfId="23410" xr:uid="{00000000-0005-0000-0000-0000D56F0000}"/>
    <cellStyle name="Normal 7 3 2 5 6 4" xfId="40756" xr:uid="{00000000-0005-0000-0000-0000D66F0000}"/>
    <cellStyle name="Normal 7 3 2 5 7" xfId="3068" xr:uid="{00000000-0005-0000-0000-0000D76F0000}"/>
    <cellStyle name="Normal 7 3 2 5 7 2" xfId="11741" xr:uid="{00000000-0005-0000-0000-0000D86F0000}"/>
    <cellStyle name="Normal 7 3 2 5 7 2 2" xfId="29094" xr:uid="{00000000-0005-0000-0000-0000D96F0000}"/>
    <cellStyle name="Normal 7 3 2 5 7 2 3" xfId="46440" xr:uid="{00000000-0005-0000-0000-0000DA6F0000}"/>
    <cellStyle name="Normal 7 3 2 5 7 3" xfId="20421" xr:uid="{00000000-0005-0000-0000-0000DB6F0000}"/>
    <cellStyle name="Normal 7 3 2 5 7 4" xfId="37767" xr:uid="{00000000-0005-0000-0000-0000DC6F0000}"/>
    <cellStyle name="Normal 7 3 2 5 8" xfId="8948" xr:uid="{00000000-0005-0000-0000-0000DD6F0000}"/>
    <cellStyle name="Normal 7 3 2 5 8 2" xfId="26301" xr:uid="{00000000-0005-0000-0000-0000DE6F0000}"/>
    <cellStyle name="Normal 7 3 2 5 8 3" xfId="43647" xr:uid="{00000000-0005-0000-0000-0000DF6F0000}"/>
    <cellStyle name="Normal 7 3 2 5 9" xfId="17628" xr:uid="{00000000-0005-0000-0000-0000E06F0000}"/>
    <cellStyle name="Normal 7 3 2 6" xfId="128" xr:uid="{00000000-0005-0000-0000-0000E16F0000}"/>
    <cellStyle name="Normal 7 3 2 6 10" xfId="34827" xr:uid="{00000000-0005-0000-0000-0000E26F0000}"/>
    <cellStyle name="Normal 7 3 2 6 2" xfId="863" xr:uid="{00000000-0005-0000-0000-0000E36F0000}"/>
    <cellStyle name="Normal 7 3 2 6 2 2" xfId="2676" xr:uid="{00000000-0005-0000-0000-0000E46F0000}"/>
    <cellStyle name="Normal 7 3 2 6 2 2 2" xfId="8458" xr:uid="{00000000-0005-0000-0000-0000E56F0000}"/>
    <cellStyle name="Normal 7 3 2 6 2 2 2 2" xfId="17131" xr:uid="{00000000-0005-0000-0000-0000E66F0000}"/>
    <cellStyle name="Normal 7 3 2 6 2 2 2 2 2" xfId="34484" xr:uid="{00000000-0005-0000-0000-0000E76F0000}"/>
    <cellStyle name="Normal 7 3 2 6 2 2 2 2 3" xfId="51830" xr:uid="{00000000-0005-0000-0000-0000E86F0000}"/>
    <cellStyle name="Normal 7 3 2 6 2 2 2 3" xfId="25811" xr:uid="{00000000-0005-0000-0000-0000E96F0000}"/>
    <cellStyle name="Normal 7 3 2 6 2 2 2 4" xfId="43157" xr:uid="{00000000-0005-0000-0000-0000EA6F0000}"/>
    <cellStyle name="Normal 7 3 2 6 2 2 3" xfId="4489" xr:uid="{00000000-0005-0000-0000-0000EB6F0000}"/>
    <cellStyle name="Normal 7 3 2 6 2 2 3 2" xfId="13162" xr:uid="{00000000-0005-0000-0000-0000EC6F0000}"/>
    <cellStyle name="Normal 7 3 2 6 2 2 3 2 2" xfId="30515" xr:uid="{00000000-0005-0000-0000-0000ED6F0000}"/>
    <cellStyle name="Normal 7 3 2 6 2 2 3 2 3" xfId="47861" xr:uid="{00000000-0005-0000-0000-0000EE6F0000}"/>
    <cellStyle name="Normal 7 3 2 6 2 2 3 3" xfId="21842" xr:uid="{00000000-0005-0000-0000-0000EF6F0000}"/>
    <cellStyle name="Normal 7 3 2 6 2 2 3 4" xfId="39188" xr:uid="{00000000-0005-0000-0000-0000F06F0000}"/>
    <cellStyle name="Normal 7 3 2 6 2 2 4" xfId="11349" xr:uid="{00000000-0005-0000-0000-0000F16F0000}"/>
    <cellStyle name="Normal 7 3 2 6 2 2 4 2" xfId="28702" xr:uid="{00000000-0005-0000-0000-0000F26F0000}"/>
    <cellStyle name="Normal 7 3 2 6 2 2 4 3" xfId="46048" xr:uid="{00000000-0005-0000-0000-0000F36F0000}"/>
    <cellStyle name="Normal 7 3 2 6 2 2 5" xfId="20029" xr:uid="{00000000-0005-0000-0000-0000F46F0000}"/>
    <cellStyle name="Normal 7 3 2 6 2 2 6" xfId="37375" xr:uid="{00000000-0005-0000-0000-0000F56F0000}"/>
    <cellStyle name="Normal 7 3 2 6 2 3" xfId="1598" xr:uid="{00000000-0005-0000-0000-0000F66F0000}"/>
    <cellStyle name="Normal 7 3 2 6 2 3 2" xfId="7380" xr:uid="{00000000-0005-0000-0000-0000F76F0000}"/>
    <cellStyle name="Normal 7 3 2 6 2 3 2 2" xfId="16053" xr:uid="{00000000-0005-0000-0000-0000F86F0000}"/>
    <cellStyle name="Normal 7 3 2 6 2 3 2 2 2" xfId="33406" xr:uid="{00000000-0005-0000-0000-0000F96F0000}"/>
    <cellStyle name="Normal 7 3 2 6 2 3 2 2 3" xfId="50752" xr:uid="{00000000-0005-0000-0000-0000FA6F0000}"/>
    <cellStyle name="Normal 7 3 2 6 2 3 2 3" xfId="24733" xr:uid="{00000000-0005-0000-0000-0000FB6F0000}"/>
    <cellStyle name="Normal 7 3 2 6 2 3 2 4" xfId="42079" xr:uid="{00000000-0005-0000-0000-0000FC6F0000}"/>
    <cellStyle name="Normal 7 3 2 6 2 3 3" xfId="5224" xr:uid="{00000000-0005-0000-0000-0000FD6F0000}"/>
    <cellStyle name="Normal 7 3 2 6 2 3 3 2" xfId="13897" xr:uid="{00000000-0005-0000-0000-0000FE6F0000}"/>
    <cellStyle name="Normal 7 3 2 6 2 3 3 2 2" xfId="31250" xr:uid="{00000000-0005-0000-0000-0000FF6F0000}"/>
    <cellStyle name="Normal 7 3 2 6 2 3 3 2 3" xfId="48596" xr:uid="{00000000-0005-0000-0000-000000700000}"/>
    <cellStyle name="Normal 7 3 2 6 2 3 3 3" xfId="22577" xr:uid="{00000000-0005-0000-0000-000001700000}"/>
    <cellStyle name="Normal 7 3 2 6 2 3 3 4" xfId="39923" xr:uid="{00000000-0005-0000-0000-000002700000}"/>
    <cellStyle name="Normal 7 3 2 6 2 3 4" xfId="10271" xr:uid="{00000000-0005-0000-0000-000003700000}"/>
    <cellStyle name="Normal 7 3 2 6 2 3 4 2" xfId="27624" xr:uid="{00000000-0005-0000-0000-000004700000}"/>
    <cellStyle name="Normal 7 3 2 6 2 3 4 3" xfId="44970" xr:uid="{00000000-0005-0000-0000-000005700000}"/>
    <cellStyle name="Normal 7 3 2 6 2 3 5" xfId="18951" xr:uid="{00000000-0005-0000-0000-000006700000}"/>
    <cellStyle name="Normal 7 3 2 6 2 3 6" xfId="36297" xr:uid="{00000000-0005-0000-0000-000007700000}"/>
    <cellStyle name="Normal 7 3 2 6 2 4" xfId="6645" xr:uid="{00000000-0005-0000-0000-000008700000}"/>
    <cellStyle name="Normal 7 3 2 6 2 4 2" xfId="15318" xr:uid="{00000000-0005-0000-0000-000009700000}"/>
    <cellStyle name="Normal 7 3 2 6 2 4 2 2" xfId="32671" xr:uid="{00000000-0005-0000-0000-00000A700000}"/>
    <cellStyle name="Normal 7 3 2 6 2 4 2 3" xfId="50017" xr:uid="{00000000-0005-0000-0000-00000B700000}"/>
    <cellStyle name="Normal 7 3 2 6 2 4 3" xfId="23998" xr:uid="{00000000-0005-0000-0000-00000C700000}"/>
    <cellStyle name="Normal 7 3 2 6 2 4 4" xfId="41344" xr:uid="{00000000-0005-0000-0000-00000D700000}"/>
    <cellStyle name="Normal 7 3 2 6 2 5" xfId="3411" xr:uid="{00000000-0005-0000-0000-00000E700000}"/>
    <cellStyle name="Normal 7 3 2 6 2 5 2" xfId="12084" xr:uid="{00000000-0005-0000-0000-00000F700000}"/>
    <cellStyle name="Normal 7 3 2 6 2 5 2 2" xfId="29437" xr:uid="{00000000-0005-0000-0000-000010700000}"/>
    <cellStyle name="Normal 7 3 2 6 2 5 2 3" xfId="46783" xr:uid="{00000000-0005-0000-0000-000011700000}"/>
    <cellStyle name="Normal 7 3 2 6 2 5 3" xfId="20764" xr:uid="{00000000-0005-0000-0000-000012700000}"/>
    <cellStyle name="Normal 7 3 2 6 2 5 4" xfId="38110" xr:uid="{00000000-0005-0000-0000-000013700000}"/>
    <cellStyle name="Normal 7 3 2 6 2 6" xfId="9536" xr:uid="{00000000-0005-0000-0000-000014700000}"/>
    <cellStyle name="Normal 7 3 2 6 2 6 2" xfId="26889" xr:uid="{00000000-0005-0000-0000-000015700000}"/>
    <cellStyle name="Normal 7 3 2 6 2 6 3" xfId="44235" xr:uid="{00000000-0005-0000-0000-000016700000}"/>
    <cellStyle name="Normal 7 3 2 6 2 7" xfId="18216" xr:uid="{00000000-0005-0000-0000-000017700000}"/>
    <cellStyle name="Normal 7 3 2 6 2 8" xfId="35562" xr:uid="{00000000-0005-0000-0000-000018700000}"/>
    <cellStyle name="Normal 7 3 2 6 3" xfId="618" xr:uid="{00000000-0005-0000-0000-000019700000}"/>
    <cellStyle name="Normal 7 3 2 6 3 2" xfId="2431" xr:uid="{00000000-0005-0000-0000-00001A700000}"/>
    <cellStyle name="Normal 7 3 2 6 3 2 2" xfId="8213" xr:uid="{00000000-0005-0000-0000-00001B700000}"/>
    <cellStyle name="Normal 7 3 2 6 3 2 2 2" xfId="16886" xr:uid="{00000000-0005-0000-0000-00001C700000}"/>
    <cellStyle name="Normal 7 3 2 6 3 2 2 2 2" xfId="34239" xr:uid="{00000000-0005-0000-0000-00001D700000}"/>
    <cellStyle name="Normal 7 3 2 6 3 2 2 2 3" xfId="51585" xr:uid="{00000000-0005-0000-0000-00001E700000}"/>
    <cellStyle name="Normal 7 3 2 6 3 2 2 3" xfId="25566" xr:uid="{00000000-0005-0000-0000-00001F700000}"/>
    <cellStyle name="Normal 7 3 2 6 3 2 2 4" xfId="42912" xr:uid="{00000000-0005-0000-0000-000020700000}"/>
    <cellStyle name="Normal 7 3 2 6 3 2 3" xfId="5714" xr:uid="{00000000-0005-0000-0000-000021700000}"/>
    <cellStyle name="Normal 7 3 2 6 3 2 3 2" xfId="14387" xr:uid="{00000000-0005-0000-0000-000022700000}"/>
    <cellStyle name="Normal 7 3 2 6 3 2 3 2 2" xfId="31740" xr:uid="{00000000-0005-0000-0000-000023700000}"/>
    <cellStyle name="Normal 7 3 2 6 3 2 3 2 3" xfId="49086" xr:uid="{00000000-0005-0000-0000-000024700000}"/>
    <cellStyle name="Normal 7 3 2 6 3 2 3 3" xfId="23067" xr:uid="{00000000-0005-0000-0000-000025700000}"/>
    <cellStyle name="Normal 7 3 2 6 3 2 3 4" xfId="40413" xr:uid="{00000000-0005-0000-0000-000026700000}"/>
    <cellStyle name="Normal 7 3 2 6 3 2 4" xfId="11104" xr:uid="{00000000-0005-0000-0000-000027700000}"/>
    <cellStyle name="Normal 7 3 2 6 3 2 4 2" xfId="28457" xr:uid="{00000000-0005-0000-0000-000028700000}"/>
    <cellStyle name="Normal 7 3 2 6 3 2 4 3" xfId="45803" xr:uid="{00000000-0005-0000-0000-000029700000}"/>
    <cellStyle name="Normal 7 3 2 6 3 2 5" xfId="19784" xr:uid="{00000000-0005-0000-0000-00002A700000}"/>
    <cellStyle name="Normal 7 3 2 6 3 2 6" xfId="37130" xr:uid="{00000000-0005-0000-0000-00002B700000}"/>
    <cellStyle name="Normal 7 3 2 6 3 3" xfId="6400" xr:uid="{00000000-0005-0000-0000-00002C700000}"/>
    <cellStyle name="Normal 7 3 2 6 3 3 2" xfId="15073" xr:uid="{00000000-0005-0000-0000-00002D700000}"/>
    <cellStyle name="Normal 7 3 2 6 3 3 2 2" xfId="32426" xr:uid="{00000000-0005-0000-0000-00002E700000}"/>
    <cellStyle name="Normal 7 3 2 6 3 3 2 3" xfId="49772" xr:uid="{00000000-0005-0000-0000-00002F700000}"/>
    <cellStyle name="Normal 7 3 2 6 3 3 3" xfId="23753" xr:uid="{00000000-0005-0000-0000-000030700000}"/>
    <cellStyle name="Normal 7 3 2 6 3 3 4" xfId="41099" xr:uid="{00000000-0005-0000-0000-000031700000}"/>
    <cellStyle name="Normal 7 3 2 6 3 4" xfId="4244" xr:uid="{00000000-0005-0000-0000-000032700000}"/>
    <cellStyle name="Normal 7 3 2 6 3 4 2" xfId="12917" xr:uid="{00000000-0005-0000-0000-000033700000}"/>
    <cellStyle name="Normal 7 3 2 6 3 4 2 2" xfId="30270" xr:uid="{00000000-0005-0000-0000-000034700000}"/>
    <cellStyle name="Normal 7 3 2 6 3 4 2 3" xfId="47616" xr:uid="{00000000-0005-0000-0000-000035700000}"/>
    <cellStyle name="Normal 7 3 2 6 3 4 3" xfId="21597" xr:uid="{00000000-0005-0000-0000-000036700000}"/>
    <cellStyle name="Normal 7 3 2 6 3 4 4" xfId="38943" xr:uid="{00000000-0005-0000-0000-000037700000}"/>
    <cellStyle name="Normal 7 3 2 6 3 5" xfId="9291" xr:uid="{00000000-0005-0000-0000-000038700000}"/>
    <cellStyle name="Normal 7 3 2 6 3 5 2" xfId="26644" xr:uid="{00000000-0005-0000-0000-000039700000}"/>
    <cellStyle name="Normal 7 3 2 6 3 5 3" xfId="43990" xr:uid="{00000000-0005-0000-0000-00003A700000}"/>
    <cellStyle name="Normal 7 3 2 6 3 6" xfId="17971" xr:uid="{00000000-0005-0000-0000-00003B700000}"/>
    <cellStyle name="Normal 7 3 2 6 3 7" xfId="35317" xr:uid="{00000000-0005-0000-0000-00003C700000}"/>
    <cellStyle name="Normal 7 3 2 6 4" xfId="1941" xr:uid="{00000000-0005-0000-0000-00003D700000}"/>
    <cellStyle name="Normal 7 3 2 6 4 2" xfId="7723" xr:uid="{00000000-0005-0000-0000-00003E700000}"/>
    <cellStyle name="Normal 7 3 2 6 4 2 2" xfId="16396" xr:uid="{00000000-0005-0000-0000-00003F700000}"/>
    <cellStyle name="Normal 7 3 2 6 4 2 2 2" xfId="33749" xr:uid="{00000000-0005-0000-0000-000040700000}"/>
    <cellStyle name="Normal 7 3 2 6 4 2 2 3" xfId="51095" xr:uid="{00000000-0005-0000-0000-000041700000}"/>
    <cellStyle name="Normal 7 3 2 6 4 2 3" xfId="25076" xr:uid="{00000000-0005-0000-0000-000042700000}"/>
    <cellStyle name="Normal 7 3 2 6 4 2 4" xfId="42422" xr:uid="{00000000-0005-0000-0000-000043700000}"/>
    <cellStyle name="Normal 7 3 2 6 4 3" xfId="3754" xr:uid="{00000000-0005-0000-0000-000044700000}"/>
    <cellStyle name="Normal 7 3 2 6 4 3 2" xfId="12427" xr:uid="{00000000-0005-0000-0000-000045700000}"/>
    <cellStyle name="Normal 7 3 2 6 4 3 2 2" xfId="29780" xr:uid="{00000000-0005-0000-0000-000046700000}"/>
    <cellStyle name="Normal 7 3 2 6 4 3 2 3" xfId="47126" xr:uid="{00000000-0005-0000-0000-000047700000}"/>
    <cellStyle name="Normal 7 3 2 6 4 3 3" xfId="21107" xr:uid="{00000000-0005-0000-0000-000048700000}"/>
    <cellStyle name="Normal 7 3 2 6 4 3 4" xfId="38453" xr:uid="{00000000-0005-0000-0000-000049700000}"/>
    <cellStyle name="Normal 7 3 2 6 4 4" xfId="10614" xr:uid="{00000000-0005-0000-0000-00004A700000}"/>
    <cellStyle name="Normal 7 3 2 6 4 4 2" xfId="27967" xr:uid="{00000000-0005-0000-0000-00004B700000}"/>
    <cellStyle name="Normal 7 3 2 6 4 4 3" xfId="45313" xr:uid="{00000000-0005-0000-0000-00004C700000}"/>
    <cellStyle name="Normal 7 3 2 6 4 5" xfId="19294" xr:uid="{00000000-0005-0000-0000-00004D700000}"/>
    <cellStyle name="Normal 7 3 2 6 4 6" xfId="36640" xr:uid="{00000000-0005-0000-0000-00004E700000}"/>
    <cellStyle name="Normal 7 3 2 6 5" xfId="1353" xr:uid="{00000000-0005-0000-0000-00004F700000}"/>
    <cellStyle name="Normal 7 3 2 6 5 2" xfId="7135" xr:uid="{00000000-0005-0000-0000-000050700000}"/>
    <cellStyle name="Normal 7 3 2 6 5 2 2" xfId="15808" xr:uid="{00000000-0005-0000-0000-000051700000}"/>
    <cellStyle name="Normal 7 3 2 6 5 2 2 2" xfId="33161" xr:uid="{00000000-0005-0000-0000-000052700000}"/>
    <cellStyle name="Normal 7 3 2 6 5 2 2 3" xfId="50507" xr:uid="{00000000-0005-0000-0000-000053700000}"/>
    <cellStyle name="Normal 7 3 2 6 5 2 3" xfId="24488" xr:uid="{00000000-0005-0000-0000-000054700000}"/>
    <cellStyle name="Normal 7 3 2 6 5 2 4" xfId="41834" xr:uid="{00000000-0005-0000-0000-000055700000}"/>
    <cellStyle name="Normal 7 3 2 6 5 3" xfId="4979" xr:uid="{00000000-0005-0000-0000-000056700000}"/>
    <cellStyle name="Normal 7 3 2 6 5 3 2" xfId="13652" xr:uid="{00000000-0005-0000-0000-000057700000}"/>
    <cellStyle name="Normal 7 3 2 6 5 3 2 2" xfId="31005" xr:uid="{00000000-0005-0000-0000-000058700000}"/>
    <cellStyle name="Normal 7 3 2 6 5 3 2 3" xfId="48351" xr:uid="{00000000-0005-0000-0000-000059700000}"/>
    <cellStyle name="Normal 7 3 2 6 5 3 3" xfId="22332" xr:uid="{00000000-0005-0000-0000-00005A700000}"/>
    <cellStyle name="Normal 7 3 2 6 5 3 4" xfId="39678" xr:uid="{00000000-0005-0000-0000-00005B700000}"/>
    <cellStyle name="Normal 7 3 2 6 5 4" xfId="10026" xr:uid="{00000000-0005-0000-0000-00005C700000}"/>
    <cellStyle name="Normal 7 3 2 6 5 4 2" xfId="27379" xr:uid="{00000000-0005-0000-0000-00005D700000}"/>
    <cellStyle name="Normal 7 3 2 6 5 4 3" xfId="44725" xr:uid="{00000000-0005-0000-0000-00005E700000}"/>
    <cellStyle name="Normal 7 3 2 6 5 5" xfId="18706" xr:uid="{00000000-0005-0000-0000-00005F700000}"/>
    <cellStyle name="Normal 7 3 2 6 5 6" xfId="36052" xr:uid="{00000000-0005-0000-0000-000060700000}"/>
    <cellStyle name="Normal 7 3 2 6 6" xfId="5910" xr:uid="{00000000-0005-0000-0000-000061700000}"/>
    <cellStyle name="Normal 7 3 2 6 6 2" xfId="14583" xr:uid="{00000000-0005-0000-0000-000062700000}"/>
    <cellStyle name="Normal 7 3 2 6 6 2 2" xfId="31936" xr:uid="{00000000-0005-0000-0000-000063700000}"/>
    <cellStyle name="Normal 7 3 2 6 6 2 3" xfId="49282" xr:uid="{00000000-0005-0000-0000-000064700000}"/>
    <cellStyle name="Normal 7 3 2 6 6 3" xfId="23263" xr:uid="{00000000-0005-0000-0000-000065700000}"/>
    <cellStyle name="Normal 7 3 2 6 6 4" xfId="40609" xr:uid="{00000000-0005-0000-0000-000066700000}"/>
    <cellStyle name="Normal 7 3 2 6 7" xfId="3166" xr:uid="{00000000-0005-0000-0000-000067700000}"/>
    <cellStyle name="Normal 7 3 2 6 7 2" xfId="11839" xr:uid="{00000000-0005-0000-0000-000068700000}"/>
    <cellStyle name="Normal 7 3 2 6 7 2 2" xfId="29192" xr:uid="{00000000-0005-0000-0000-000069700000}"/>
    <cellStyle name="Normal 7 3 2 6 7 2 3" xfId="46538" xr:uid="{00000000-0005-0000-0000-00006A700000}"/>
    <cellStyle name="Normal 7 3 2 6 7 3" xfId="20519" xr:uid="{00000000-0005-0000-0000-00006B700000}"/>
    <cellStyle name="Normal 7 3 2 6 7 4" xfId="37865" xr:uid="{00000000-0005-0000-0000-00006C700000}"/>
    <cellStyle name="Normal 7 3 2 6 8" xfId="8801" xr:uid="{00000000-0005-0000-0000-00006D700000}"/>
    <cellStyle name="Normal 7 3 2 6 8 2" xfId="26154" xr:uid="{00000000-0005-0000-0000-00006E700000}"/>
    <cellStyle name="Normal 7 3 2 6 8 3" xfId="43500" xr:uid="{00000000-0005-0000-0000-00006F700000}"/>
    <cellStyle name="Normal 7 3 2 6 9" xfId="17481" xr:uid="{00000000-0005-0000-0000-000070700000}"/>
    <cellStyle name="Normal 7 3 2 7" xfId="765" xr:uid="{00000000-0005-0000-0000-000071700000}"/>
    <cellStyle name="Normal 7 3 2 7 2" xfId="2578" xr:uid="{00000000-0005-0000-0000-000072700000}"/>
    <cellStyle name="Normal 7 3 2 7 2 2" xfId="8360" xr:uid="{00000000-0005-0000-0000-000073700000}"/>
    <cellStyle name="Normal 7 3 2 7 2 2 2" xfId="17033" xr:uid="{00000000-0005-0000-0000-000074700000}"/>
    <cellStyle name="Normal 7 3 2 7 2 2 2 2" xfId="34386" xr:uid="{00000000-0005-0000-0000-000075700000}"/>
    <cellStyle name="Normal 7 3 2 7 2 2 2 3" xfId="51732" xr:uid="{00000000-0005-0000-0000-000076700000}"/>
    <cellStyle name="Normal 7 3 2 7 2 2 3" xfId="25713" xr:uid="{00000000-0005-0000-0000-000077700000}"/>
    <cellStyle name="Normal 7 3 2 7 2 2 4" xfId="43059" xr:uid="{00000000-0005-0000-0000-000078700000}"/>
    <cellStyle name="Normal 7 3 2 7 2 3" xfId="4391" xr:uid="{00000000-0005-0000-0000-000079700000}"/>
    <cellStyle name="Normal 7 3 2 7 2 3 2" xfId="13064" xr:uid="{00000000-0005-0000-0000-00007A700000}"/>
    <cellStyle name="Normal 7 3 2 7 2 3 2 2" xfId="30417" xr:uid="{00000000-0005-0000-0000-00007B700000}"/>
    <cellStyle name="Normal 7 3 2 7 2 3 2 3" xfId="47763" xr:uid="{00000000-0005-0000-0000-00007C700000}"/>
    <cellStyle name="Normal 7 3 2 7 2 3 3" xfId="21744" xr:uid="{00000000-0005-0000-0000-00007D700000}"/>
    <cellStyle name="Normal 7 3 2 7 2 3 4" xfId="39090" xr:uid="{00000000-0005-0000-0000-00007E700000}"/>
    <cellStyle name="Normal 7 3 2 7 2 4" xfId="11251" xr:uid="{00000000-0005-0000-0000-00007F700000}"/>
    <cellStyle name="Normal 7 3 2 7 2 4 2" xfId="28604" xr:uid="{00000000-0005-0000-0000-000080700000}"/>
    <cellStyle name="Normal 7 3 2 7 2 4 3" xfId="45950" xr:uid="{00000000-0005-0000-0000-000081700000}"/>
    <cellStyle name="Normal 7 3 2 7 2 5" xfId="19931" xr:uid="{00000000-0005-0000-0000-000082700000}"/>
    <cellStyle name="Normal 7 3 2 7 2 6" xfId="37277" xr:uid="{00000000-0005-0000-0000-000083700000}"/>
    <cellStyle name="Normal 7 3 2 7 3" xfId="1500" xr:uid="{00000000-0005-0000-0000-000084700000}"/>
    <cellStyle name="Normal 7 3 2 7 3 2" xfId="7282" xr:uid="{00000000-0005-0000-0000-000085700000}"/>
    <cellStyle name="Normal 7 3 2 7 3 2 2" xfId="15955" xr:uid="{00000000-0005-0000-0000-000086700000}"/>
    <cellStyle name="Normal 7 3 2 7 3 2 2 2" xfId="33308" xr:uid="{00000000-0005-0000-0000-000087700000}"/>
    <cellStyle name="Normal 7 3 2 7 3 2 2 3" xfId="50654" xr:uid="{00000000-0005-0000-0000-000088700000}"/>
    <cellStyle name="Normal 7 3 2 7 3 2 3" xfId="24635" xr:uid="{00000000-0005-0000-0000-000089700000}"/>
    <cellStyle name="Normal 7 3 2 7 3 2 4" xfId="41981" xr:uid="{00000000-0005-0000-0000-00008A700000}"/>
    <cellStyle name="Normal 7 3 2 7 3 3" xfId="5126" xr:uid="{00000000-0005-0000-0000-00008B700000}"/>
    <cellStyle name="Normal 7 3 2 7 3 3 2" xfId="13799" xr:uid="{00000000-0005-0000-0000-00008C700000}"/>
    <cellStyle name="Normal 7 3 2 7 3 3 2 2" xfId="31152" xr:uid="{00000000-0005-0000-0000-00008D700000}"/>
    <cellStyle name="Normal 7 3 2 7 3 3 2 3" xfId="48498" xr:uid="{00000000-0005-0000-0000-00008E700000}"/>
    <cellStyle name="Normal 7 3 2 7 3 3 3" xfId="22479" xr:uid="{00000000-0005-0000-0000-00008F700000}"/>
    <cellStyle name="Normal 7 3 2 7 3 3 4" xfId="39825" xr:uid="{00000000-0005-0000-0000-000090700000}"/>
    <cellStyle name="Normal 7 3 2 7 3 4" xfId="10173" xr:uid="{00000000-0005-0000-0000-000091700000}"/>
    <cellStyle name="Normal 7 3 2 7 3 4 2" xfId="27526" xr:uid="{00000000-0005-0000-0000-000092700000}"/>
    <cellStyle name="Normal 7 3 2 7 3 4 3" xfId="44872" xr:uid="{00000000-0005-0000-0000-000093700000}"/>
    <cellStyle name="Normal 7 3 2 7 3 5" xfId="18853" xr:uid="{00000000-0005-0000-0000-000094700000}"/>
    <cellStyle name="Normal 7 3 2 7 3 6" xfId="36199" xr:uid="{00000000-0005-0000-0000-000095700000}"/>
    <cellStyle name="Normal 7 3 2 7 4" xfId="6547" xr:uid="{00000000-0005-0000-0000-000096700000}"/>
    <cellStyle name="Normal 7 3 2 7 4 2" xfId="15220" xr:uid="{00000000-0005-0000-0000-000097700000}"/>
    <cellStyle name="Normal 7 3 2 7 4 2 2" xfId="32573" xr:uid="{00000000-0005-0000-0000-000098700000}"/>
    <cellStyle name="Normal 7 3 2 7 4 2 3" xfId="49919" xr:uid="{00000000-0005-0000-0000-000099700000}"/>
    <cellStyle name="Normal 7 3 2 7 4 3" xfId="23900" xr:uid="{00000000-0005-0000-0000-00009A700000}"/>
    <cellStyle name="Normal 7 3 2 7 4 4" xfId="41246" xr:uid="{00000000-0005-0000-0000-00009B700000}"/>
    <cellStyle name="Normal 7 3 2 7 5" xfId="3313" xr:uid="{00000000-0005-0000-0000-00009C700000}"/>
    <cellStyle name="Normal 7 3 2 7 5 2" xfId="11986" xr:uid="{00000000-0005-0000-0000-00009D700000}"/>
    <cellStyle name="Normal 7 3 2 7 5 2 2" xfId="29339" xr:uid="{00000000-0005-0000-0000-00009E700000}"/>
    <cellStyle name="Normal 7 3 2 7 5 2 3" xfId="46685" xr:uid="{00000000-0005-0000-0000-00009F700000}"/>
    <cellStyle name="Normal 7 3 2 7 5 3" xfId="20666" xr:uid="{00000000-0005-0000-0000-0000A0700000}"/>
    <cellStyle name="Normal 7 3 2 7 5 4" xfId="38012" xr:uid="{00000000-0005-0000-0000-0000A1700000}"/>
    <cellStyle name="Normal 7 3 2 7 6" xfId="9438" xr:uid="{00000000-0005-0000-0000-0000A2700000}"/>
    <cellStyle name="Normal 7 3 2 7 6 2" xfId="26791" xr:uid="{00000000-0005-0000-0000-0000A3700000}"/>
    <cellStyle name="Normal 7 3 2 7 6 3" xfId="44137" xr:uid="{00000000-0005-0000-0000-0000A4700000}"/>
    <cellStyle name="Normal 7 3 2 7 7" xfId="18118" xr:uid="{00000000-0005-0000-0000-0000A5700000}"/>
    <cellStyle name="Normal 7 3 2 7 8" xfId="35464" xr:uid="{00000000-0005-0000-0000-0000A6700000}"/>
    <cellStyle name="Normal 7 3 2 8" xfId="373" xr:uid="{00000000-0005-0000-0000-0000A7700000}"/>
    <cellStyle name="Normal 7 3 2 8 2" xfId="2186" xr:uid="{00000000-0005-0000-0000-0000A8700000}"/>
    <cellStyle name="Normal 7 3 2 8 2 2" xfId="7968" xr:uid="{00000000-0005-0000-0000-0000A9700000}"/>
    <cellStyle name="Normal 7 3 2 8 2 2 2" xfId="16641" xr:uid="{00000000-0005-0000-0000-0000AA700000}"/>
    <cellStyle name="Normal 7 3 2 8 2 2 2 2" xfId="33994" xr:uid="{00000000-0005-0000-0000-0000AB700000}"/>
    <cellStyle name="Normal 7 3 2 8 2 2 2 3" xfId="51340" xr:uid="{00000000-0005-0000-0000-0000AC700000}"/>
    <cellStyle name="Normal 7 3 2 8 2 2 3" xfId="25321" xr:uid="{00000000-0005-0000-0000-0000AD700000}"/>
    <cellStyle name="Normal 7 3 2 8 2 2 4" xfId="42667" xr:uid="{00000000-0005-0000-0000-0000AE700000}"/>
    <cellStyle name="Normal 7 3 2 8 2 3" xfId="5469" xr:uid="{00000000-0005-0000-0000-0000AF700000}"/>
    <cellStyle name="Normal 7 3 2 8 2 3 2" xfId="14142" xr:uid="{00000000-0005-0000-0000-0000B0700000}"/>
    <cellStyle name="Normal 7 3 2 8 2 3 2 2" xfId="31495" xr:uid="{00000000-0005-0000-0000-0000B1700000}"/>
    <cellStyle name="Normal 7 3 2 8 2 3 2 3" xfId="48841" xr:uid="{00000000-0005-0000-0000-0000B2700000}"/>
    <cellStyle name="Normal 7 3 2 8 2 3 3" xfId="22822" xr:uid="{00000000-0005-0000-0000-0000B3700000}"/>
    <cellStyle name="Normal 7 3 2 8 2 3 4" xfId="40168" xr:uid="{00000000-0005-0000-0000-0000B4700000}"/>
    <cellStyle name="Normal 7 3 2 8 2 4" xfId="10859" xr:uid="{00000000-0005-0000-0000-0000B5700000}"/>
    <cellStyle name="Normal 7 3 2 8 2 4 2" xfId="28212" xr:uid="{00000000-0005-0000-0000-0000B6700000}"/>
    <cellStyle name="Normal 7 3 2 8 2 4 3" xfId="45558" xr:uid="{00000000-0005-0000-0000-0000B7700000}"/>
    <cellStyle name="Normal 7 3 2 8 2 5" xfId="19539" xr:uid="{00000000-0005-0000-0000-0000B8700000}"/>
    <cellStyle name="Normal 7 3 2 8 2 6" xfId="36885" xr:uid="{00000000-0005-0000-0000-0000B9700000}"/>
    <cellStyle name="Normal 7 3 2 8 3" xfId="6155" xr:uid="{00000000-0005-0000-0000-0000BA700000}"/>
    <cellStyle name="Normal 7 3 2 8 3 2" xfId="14828" xr:uid="{00000000-0005-0000-0000-0000BB700000}"/>
    <cellStyle name="Normal 7 3 2 8 3 2 2" xfId="32181" xr:uid="{00000000-0005-0000-0000-0000BC700000}"/>
    <cellStyle name="Normal 7 3 2 8 3 2 3" xfId="49527" xr:uid="{00000000-0005-0000-0000-0000BD700000}"/>
    <cellStyle name="Normal 7 3 2 8 3 3" xfId="23508" xr:uid="{00000000-0005-0000-0000-0000BE700000}"/>
    <cellStyle name="Normal 7 3 2 8 3 4" xfId="40854" xr:uid="{00000000-0005-0000-0000-0000BF700000}"/>
    <cellStyle name="Normal 7 3 2 8 4" xfId="3999" xr:uid="{00000000-0005-0000-0000-0000C0700000}"/>
    <cellStyle name="Normal 7 3 2 8 4 2" xfId="12672" xr:uid="{00000000-0005-0000-0000-0000C1700000}"/>
    <cellStyle name="Normal 7 3 2 8 4 2 2" xfId="30025" xr:uid="{00000000-0005-0000-0000-0000C2700000}"/>
    <cellStyle name="Normal 7 3 2 8 4 2 3" xfId="47371" xr:uid="{00000000-0005-0000-0000-0000C3700000}"/>
    <cellStyle name="Normal 7 3 2 8 4 3" xfId="21352" xr:uid="{00000000-0005-0000-0000-0000C4700000}"/>
    <cellStyle name="Normal 7 3 2 8 4 4" xfId="38698" xr:uid="{00000000-0005-0000-0000-0000C5700000}"/>
    <cellStyle name="Normal 7 3 2 8 5" xfId="9046" xr:uid="{00000000-0005-0000-0000-0000C6700000}"/>
    <cellStyle name="Normal 7 3 2 8 5 2" xfId="26399" xr:uid="{00000000-0005-0000-0000-0000C7700000}"/>
    <cellStyle name="Normal 7 3 2 8 5 3" xfId="43745" xr:uid="{00000000-0005-0000-0000-0000C8700000}"/>
    <cellStyle name="Normal 7 3 2 8 6" xfId="17726" xr:uid="{00000000-0005-0000-0000-0000C9700000}"/>
    <cellStyle name="Normal 7 3 2 8 7" xfId="35072" xr:uid="{00000000-0005-0000-0000-0000CA700000}"/>
    <cellStyle name="Normal 7 3 2 9" xfId="1843" xr:uid="{00000000-0005-0000-0000-0000CB700000}"/>
    <cellStyle name="Normal 7 3 2 9 2" xfId="7625" xr:uid="{00000000-0005-0000-0000-0000CC700000}"/>
    <cellStyle name="Normal 7 3 2 9 2 2" xfId="16298" xr:uid="{00000000-0005-0000-0000-0000CD700000}"/>
    <cellStyle name="Normal 7 3 2 9 2 2 2" xfId="33651" xr:uid="{00000000-0005-0000-0000-0000CE700000}"/>
    <cellStyle name="Normal 7 3 2 9 2 2 3" xfId="50997" xr:uid="{00000000-0005-0000-0000-0000CF700000}"/>
    <cellStyle name="Normal 7 3 2 9 2 3" xfId="24978" xr:uid="{00000000-0005-0000-0000-0000D0700000}"/>
    <cellStyle name="Normal 7 3 2 9 2 4" xfId="42324" xr:uid="{00000000-0005-0000-0000-0000D1700000}"/>
    <cellStyle name="Normal 7 3 2 9 3" xfId="3656" xr:uid="{00000000-0005-0000-0000-0000D2700000}"/>
    <cellStyle name="Normal 7 3 2 9 3 2" xfId="12329" xr:uid="{00000000-0005-0000-0000-0000D3700000}"/>
    <cellStyle name="Normal 7 3 2 9 3 2 2" xfId="29682" xr:uid="{00000000-0005-0000-0000-0000D4700000}"/>
    <cellStyle name="Normal 7 3 2 9 3 2 3" xfId="47028" xr:uid="{00000000-0005-0000-0000-0000D5700000}"/>
    <cellStyle name="Normal 7 3 2 9 3 3" xfId="21009" xr:uid="{00000000-0005-0000-0000-0000D6700000}"/>
    <cellStyle name="Normal 7 3 2 9 3 4" xfId="38355" xr:uid="{00000000-0005-0000-0000-0000D7700000}"/>
    <cellStyle name="Normal 7 3 2 9 4" xfId="10516" xr:uid="{00000000-0005-0000-0000-0000D8700000}"/>
    <cellStyle name="Normal 7 3 2 9 4 2" xfId="27869" xr:uid="{00000000-0005-0000-0000-0000D9700000}"/>
    <cellStyle name="Normal 7 3 2 9 4 3" xfId="45215" xr:uid="{00000000-0005-0000-0000-0000DA700000}"/>
    <cellStyle name="Normal 7 3 2 9 5" xfId="19196" xr:uid="{00000000-0005-0000-0000-0000DB700000}"/>
    <cellStyle name="Normal 7 3 2 9 6" xfId="36542" xr:uid="{00000000-0005-0000-0000-0000DC700000}"/>
    <cellStyle name="Normal 7 3 3" xfId="47" xr:uid="{00000000-0005-0000-0000-0000DD700000}"/>
    <cellStyle name="Normal 7 3 3 10" xfId="5829" xr:uid="{00000000-0005-0000-0000-0000DE700000}"/>
    <cellStyle name="Normal 7 3 3 10 2" xfId="14502" xr:uid="{00000000-0005-0000-0000-0000DF700000}"/>
    <cellStyle name="Normal 7 3 3 10 2 2" xfId="31855" xr:uid="{00000000-0005-0000-0000-0000E0700000}"/>
    <cellStyle name="Normal 7 3 3 10 2 3" xfId="49201" xr:uid="{00000000-0005-0000-0000-0000E1700000}"/>
    <cellStyle name="Normal 7 3 3 10 3" xfId="23182" xr:uid="{00000000-0005-0000-0000-0000E2700000}"/>
    <cellStyle name="Normal 7 3 3 10 4" xfId="40528" xr:uid="{00000000-0005-0000-0000-0000E3700000}"/>
    <cellStyle name="Normal 7 3 3 11" xfId="2938" xr:uid="{00000000-0005-0000-0000-0000E4700000}"/>
    <cellStyle name="Normal 7 3 3 11 2" xfId="11611" xr:uid="{00000000-0005-0000-0000-0000E5700000}"/>
    <cellStyle name="Normal 7 3 3 11 2 2" xfId="28964" xr:uid="{00000000-0005-0000-0000-0000E6700000}"/>
    <cellStyle name="Normal 7 3 3 11 2 3" xfId="46310" xr:uid="{00000000-0005-0000-0000-0000E7700000}"/>
    <cellStyle name="Normal 7 3 3 11 3" xfId="20291" xr:uid="{00000000-0005-0000-0000-0000E8700000}"/>
    <cellStyle name="Normal 7 3 3 11 4" xfId="37637" xr:uid="{00000000-0005-0000-0000-0000E9700000}"/>
    <cellStyle name="Normal 7 3 3 12" xfId="8720" xr:uid="{00000000-0005-0000-0000-0000EA700000}"/>
    <cellStyle name="Normal 7 3 3 12 2" xfId="26073" xr:uid="{00000000-0005-0000-0000-0000EB700000}"/>
    <cellStyle name="Normal 7 3 3 12 3" xfId="43419" xr:uid="{00000000-0005-0000-0000-0000EC700000}"/>
    <cellStyle name="Normal 7 3 3 13" xfId="17400" xr:uid="{00000000-0005-0000-0000-0000ED700000}"/>
    <cellStyle name="Normal 7 3 3 14" xfId="34746" xr:uid="{00000000-0005-0000-0000-0000EE700000}"/>
    <cellStyle name="Normal 7 3 3 2" xfId="96" xr:uid="{00000000-0005-0000-0000-0000EF700000}"/>
    <cellStyle name="Normal 7 3 3 2 10" xfId="8769" xr:uid="{00000000-0005-0000-0000-0000F0700000}"/>
    <cellStyle name="Normal 7 3 3 2 10 2" xfId="26122" xr:uid="{00000000-0005-0000-0000-0000F1700000}"/>
    <cellStyle name="Normal 7 3 3 2 10 3" xfId="43468" xr:uid="{00000000-0005-0000-0000-0000F2700000}"/>
    <cellStyle name="Normal 7 3 3 2 11" xfId="17449" xr:uid="{00000000-0005-0000-0000-0000F3700000}"/>
    <cellStyle name="Normal 7 3 3 2 12" xfId="34795" xr:uid="{00000000-0005-0000-0000-0000F4700000}"/>
    <cellStyle name="Normal 7 3 3 2 2" xfId="341" xr:uid="{00000000-0005-0000-0000-0000F5700000}"/>
    <cellStyle name="Normal 7 3 3 2 2 10" xfId="35040" xr:uid="{00000000-0005-0000-0000-0000F6700000}"/>
    <cellStyle name="Normal 7 3 3 2 2 2" xfId="1076" xr:uid="{00000000-0005-0000-0000-0000F7700000}"/>
    <cellStyle name="Normal 7 3 3 2 2 2 2" xfId="2889" xr:uid="{00000000-0005-0000-0000-0000F8700000}"/>
    <cellStyle name="Normal 7 3 3 2 2 2 2 2" xfId="8671" xr:uid="{00000000-0005-0000-0000-0000F9700000}"/>
    <cellStyle name="Normal 7 3 3 2 2 2 2 2 2" xfId="17344" xr:uid="{00000000-0005-0000-0000-0000FA700000}"/>
    <cellStyle name="Normal 7 3 3 2 2 2 2 2 2 2" xfId="34697" xr:uid="{00000000-0005-0000-0000-0000FB700000}"/>
    <cellStyle name="Normal 7 3 3 2 2 2 2 2 2 3" xfId="52043" xr:uid="{00000000-0005-0000-0000-0000FC700000}"/>
    <cellStyle name="Normal 7 3 3 2 2 2 2 2 3" xfId="26024" xr:uid="{00000000-0005-0000-0000-0000FD700000}"/>
    <cellStyle name="Normal 7 3 3 2 2 2 2 2 4" xfId="43370" xr:uid="{00000000-0005-0000-0000-0000FE700000}"/>
    <cellStyle name="Normal 7 3 3 2 2 2 2 3" xfId="4702" xr:uid="{00000000-0005-0000-0000-0000FF700000}"/>
    <cellStyle name="Normal 7 3 3 2 2 2 2 3 2" xfId="13375" xr:uid="{00000000-0005-0000-0000-000000710000}"/>
    <cellStyle name="Normal 7 3 3 2 2 2 2 3 2 2" xfId="30728" xr:uid="{00000000-0005-0000-0000-000001710000}"/>
    <cellStyle name="Normal 7 3 3 2 2 2 2 3 2 3" xfId="48074" xr:uid="{00000000-0005-0000-0000-000002710000}"/>
    <cellStyle name="Normal 7 3 3 2 2 2 2 3 3" xfId="22055" xr:uid="{00000000-0005-0000-0000-000003710000}"/>
    <cellStyle name="Normal 7 3 3 2 2 2 2 3 4" xfId="39401" xr:uid="{00000000-0005-0000-0000-000004710000}"/>
    <cellStyle name="Normal 7 3 3 2 2 2 2 4" xfId="11562" xr:uid="{00000000-0005-0000-0000-000005710000}"/>
    <cellStyle name="Normal 7 3 3 2 2 2 2 4 2" xfId="28915" xr:uid="{00000000-0005-0000-0000-000006710000}"/>
    <cellStyle name="Normal 7 3 3 2 2 2 2 4 3" xfId="46261" xr:uid="{00000000-0005-0000-0000-000007710000}"/>
    <cellStyle name="Normal 7 3 3 2 2 2 2 5" xfId="20242" xr:uid="{00000000-0005-0000-0000-000008710000}"/>
    <cellStyle name="Normal 7 3 3 2 2 2 2 6" xfId="37588" xr:uid="{00000000-0005-0000-0000-000009710000}"/>
    <cellStyle name="Normal 7 3 3 2 2 2 3" xfId="1811" xr:uid="{00000000-0005-0000-0000-00000A710000}"/>
    <cellStyle name="Normal 7 3 3 2 2 2 3 2" xfId="7593" xr:uid="{00000000-0005-0000-0000-00000B710000}"/>
    <cellStyle name="Normal 7 3 3 2 2 2 3 2 2" xfId="16266" xr:uid="{00000000-0005-0000-0000-00000C710000}"/>
    <cellStyle name="Normal 7 3 3 2 2 2 3 2 2 2" xfId="33619" xr:uid="{00000000-0005-0000-0000-00000D710000}"/>
    <cellStyle name="Normal 7 3 3 2 2 2 3 2 2 3" xfId="50965" xr:uid="{00000000-0005-0000-0000-00000E710000}"/>
    <cellStyle name="Normal 7 3 3 2 2 2 3 2 3" xfId="24946" xr:uid="{00000000-0005-0000-0000-00000F710000}"/>
    <cellStyle name="Normal 7 3 3 2 2 2 3 2 4" xfId="42292" xr:uid="{00000000-0005-0000-0000-000010710000}"/>
    <cellStyle name="Normal 7 3 3 2 2 2 3 3" xfId="5437" xr:uid="{00000000-0005-0000-0000-000011710000}"/>
    <cellStyle name="Normal 7 3 3 2 2 2 3 3 2" xfId="14110" xr:uid="{00000000-0005-0000-0000-000012710000}"/>
    <cellStyle name="Normal 7 3 3 2 2 2 3 3 2 2" xfId="31463" xr:uid="{00000000-0005-0000-0000-000013710000}"/>
    <cellStyle name="Normal 7 3 3 2 2 2 3 3 2 3" xfId="48809" xr:uid="{00000000-0005-0000-0000-000014710000}"/>
    <cellStyle name="Normal 7 3 3 2 2 2 3 3 3" xfId="22790" xr:uid="{00000000-0005-0000-0000-000015710000}"/>
    <cellStyle name="Normal 7 3 3 2 2 2 3 3 4" xfId="40136" xr:uid="{00000000-0005-0000-0000-000016710000}"/>
    <cellStyle name="Normal 7 3 3 2 2 2 3 4" xfId="10484" xr:uid="{00000000-0005-0000-0000-000017710000}"/>
    <cellStyle name="Normal 7 3 3 2 2 2 3 4 2" xfId="27837" xr:uid="{00000000-0005-0000-0000-000018710000}"/>
    <cellStyle name="Normal 7 3 3 2 2 2 3 4 3" xfId="45183" xr:uid="{00000000-0005-0000-0000-000019710000}"/>
    <cellStyle name="Normal 7 3 3 2 2 2 3 5" xfId="19164" xr:uid="{00000000-0005-0000-0000-00001A710000}"/>
    <cellStyle name="Normal 7 3 3 2 2 2 3 6" xfId="36510" xr:uid="{00000000-0005-0000-0000-00001B710000}"/>
    <cellStyle name="Normal 7 3 3 2 2 2 4" xfId="6858" xr:uid="{00000000-0005-0000-0000-00001C710000}"/>
    <cellStyle name="Normal 7 3 3 2 2 2 4 2" xfId="15531" xr:uid="{00000000-0005-0000-0000-00001D710000}"/>
    <cellStyle name="Normal 7 3 3 2 2 2 4 2 2" xfId="32884" xr:uid="{00000000-0005-0000-0000-00001E710000}"/>
    <cellStyle name="Normal 7 3 3 2 2 2 4 2 3" xfId="50230" xr:uid="{00000000-0005-0000-0000-00001F710000}"/>
    <cellStyle name="Normal 7 3 3 2 2 2 4 3" xfId="24211" xr:uid="{00000000-0005-0000-0000-000020710000}"/>
    <cellStyle name="Normal 7 3 3 2 2 2 4 4" xfId="41557" xr:uid="{00000000-0005-0000-0000-000021710000}"/>
    <cellStyle name="Normal 7 3 3 2 2 2 5" xfId="3624" xr:uid="{00000000-0005-0000-0000-000022710000}"/>
    <cellStyle name="Normal 7 3 3 2 2 2 5 2" xfId="12297" xr:uid="{00000000-0005-0000-0000-000023710000}"/>
    <cellStyle name="Normal 7 3 3 2 2 2 5 2 2" xfId="29650" xr:uid="{00000000-0005-0000-0000-000024710000}"/>
    <cellStyle name="Normal 7 3 3 2 2 2 5 2 3" xfId="46996" xr:uid="{00000000-0005-0000-0000-000025710000}"/>
    <cellStyle name="Normal 7 3 3 2 2 2 5 3" xfId="20977" xr:uid="{00000000-0005-0000-0000-000026710000}"/>
    <cellStyle name="Normal 7 3 3 2 2 2 5 4" xfId="38323" xr:uid="{00000000-0005-0000-0000-000027710000}"/>
    <cellStyle name="Normal 7 3 3 2 2 2 6" xfId="9749" xr:uid="{00000000-0005-0000-0000-000028710000}"/>
    <cellStyle name="Normal 7 3 3 2 2 2 6 2" xfId="27102" xr:uid="{00000000-0005-0000-0000-000029710000}"/>
    <cellStyle name="Normal 7 3 3 2 2 2 6 3" xfId="44448" xr:uid="{00000000-0005-0000-0000-00002A710000}"/>
    <cellStyle name="Normal 7 3 3 2 2 2 7" xfId="18429" xr:uid="{00000000-0005-0000-0000-00002B710000}"/>
    <cellStyle name="Normal 7 3 3 2 2 2 8" xfId="35775" xr:uid="{00000000-0005-0000-0000-00002C710000}"/>
    <cellStyle name="Normal 7 3 3 2 2 3" xfId="586" xr:uid="{00000000-0005-0000-0000-00002D710000}"/>
    <cellStyle name="Normal 7 3 3 2 2 3 2" xfId="2399" xr:uid="{00000000-0005-0000-0000-00002E710000}"/>
    <cellStyle name="Normal 7 3 3 2 2 3 2 2" xfId="8181" xr:uid="{00000000-0005-0000-0000-00002F710000}"/>
    <cellStyle name="Normal 7 3 3 2 2 3 2 2 2" xfId="16854" xr:uid="{00000000-0005-0000-0000-000030710000}"/>
    <cellStyle name="Normal 7 3 3 2 2 3 2 2 2 2" xfId="34207" xr:uid="{00000000-0005-0000-0000-000031710000}"/>
    <cellStyle name="Normal 7 3 3 2 2 3 2 2 2 3" xfId="51553" xr:uid="{00000000-0005-0000-0000-000032710000}"/>
    <cellStyle name="Normal 7 3 3 2 2 3 2 2 3" xfId="25534" xr:uid="{00000000-0005-0000-0000-000033710000}"/>
    <cellStyle name="Normal 7 3 3 2 2 3 2 2 4" xfId="42880" xr:uid="{00000000-0005-0000-0000-000034710000}"/>
    <cellStyle name="Normal 7 3 3 2 2 3 2 3" xfId="5682" xr:uid="{00000000-0005-0000-0000-000035710000}"/>
    <cellStyle name="Normal 7 3 3 2 2 3 2 3 2" xfId="14355" xr:uid="{00000000-0005-0000-0000-000036710000}"/>
    <cellStyle name="Normal 7 3 3 2 2 3 2 3 2 2" xfId="31708" xr:uid="{00000000-0005-0000-0000-000037710000}"/>
    <cellStyle name="Normal 7 3 3 2 2 3 2 3 2 3" xfId="49054" xr:uid="{00000000-0005-0000-0000-000038710000}"/>
    <cellStyle name="Normal 7 3 3 2 2 3 2 3 3" xfId="23035" xr:uid="{00000000-0005-0000-0000-000039710000}"/>
    <cellStyle name="Normal 7 3 3 2 2 3 2 3 4" xfId="40381" xr:uid="{00000000-0005-0000-0000-00003A710000}"/>
    <cellStyle name="Normal 7 3 3 2 2 3 2 4" xfId="11072" xr:uid="{00000000-0005-0000-0000-00003B710000}"/>
    <cellStyle name="Normal 7 3 3 2 2 3 2 4 2" xfId="28425" xr:uid="{00000000-0005-0000-0000-00003C710000}"/>
    <cellStyle name="Normal 7 3 3 2 2 3 2 4 3" xfId="45771" xr:uid="{00000000-0005-0000-0000-00003D710000}"/>
    <cellStyle name="Normal 7 3 3 2 2 3 2 5" xfId="19752" xr:uid="{00000000-0005-0000-0000-00003E710000}"/>
    <cellStyle name="Normal 7 3 3 2 2 3 2 6" xfId="37098" xr:uid="{00000000-0005-0000-0000-00003F710000}"/>
    <cellStyle name="Normal 7 3 3 2 2 3 3" xfId="6368" xr:uid="{00000000-0005-0000-0000-000040710000}"/>
    <cellStyle name="Normal 7 3 3 2 2 3 3 2" xfId="15041" xr:uid="{00000000-0005-0000-0000-000041710000}"/>
    <cellStyle name="Normal 7 3 3 2 2 3 3 2 2" xfId="32394" xr:uid="{00000000-0005-0000-0000-000042710000}"/>
    <cellStyle name="Normal 7 3 3 2 2 3 3 2 3" xfId="49740" xr:uid="{00000000-0005-0000-0000-000043710000}"/>
    <cellStyle name="Normal 7 3 3 2 2 3 3 3" xfId="23721" xr:uid="{00000000-0005-0000-0000-000044710000}"/>
    <cellStyle name="Normal 7 3 3 2 2 3 3 4" xfId="41067" xr:uid="{00000000-0005-0000-0000-000045710000}"/>
    <cellStyle name="Normal 7 3 3 2 2 3 4" xfId="4212" xr:uid="{00000000-0005-0000-0000-000046710000}"/>
    <cellStyle name="Normal 7 3 3 2 2 3 4 2" xfId="12885" xr:uid="{00000000-0005-0000-0000-000047710000}"/>
    <cellStyle name="Normal 7 3 3 2 2 3 4 2 2" xfId="30238" xr:uid="{00000000-0005-0000-0000-000048710000}"/>
    <cellStyle name="Normal 7 3 3 2 2 3 4 2 3" xfId="47584" xr:uid="{00000000-0005-0000-0000-000049710000}"/>
    <cellStyle name="Normal 7 3 3 2 2 3 4 3" xfId="21565" xr:uid="{00000000-0005-0000-0000-00004A710000}"/>
    <cellStyle name="Normal 7 3 3 2 2 3 4 4" xfId="38911" xr:uid="{00000000-0005-0000-0000-00004B710000}"/>
    <cellStyle name="Normal 7 3 3 2 2 3 5" xfId="9259" xr:uid="{00000000-0005-0000-0000-00004C710000}"/>
    <cellStyle name="Normal 7 3 3 2 2 3 5 2" xfId="26612" xr:uid="{00000000-0005-0000-0000-00004D710000}"/>
    <cellStyle name="Normal 7 3 3 2 2 3 5 3" xfId="43958" xr:uid="{00000000-0005-0000-0000-00004E710000}"/>
    <cellStyle name="Normal 7 3 3 2 2 3 6" xfId="17939" xr:uid="{00000000-0005-0000-0000-00004F710000}"/>
    <cellStyle name="Normal 7 3 3 2 2 3 7" xfId="35285" xr:uid="{00000000-0005-0000-0000-000050710000}"/>
    <cellStyle name="Normal 7 3 3 2 2 4" xfId="2154" xr:uid="{00000000-0005-0000-0000-000051710000}"/>
    <cellStyle name="Normal 7 3 3 2 2 4 2" xfId="7936" xr:uid="{00000000-0005-0000-0000-000052710000}"/>
    <cellStyle name="Normal 7 3 3 2 2 4 2 2" xfId="16609" xr:uid="{00000000-0005-0000-0000-000053710000}"/>
    <cellStyle name="Normal 7 3 3 2 2 4 2 2 2" xfId="33962" xr:uid="{00000000-0005-0000-0000-000054710000}"/>
    <cellStyle name="Normal 7 3 3 2 2 4 2 2 3" xfId="51308" xr:uid="{00000000-0005-0000-0000-000055710000}"/>
    <cellStyle name="Normal 7 3 3 2 2 4 2 3" xfId="25289" xr:uid="{00000000-0005-0000-0000-000056710000}"/>
    <cellStyle name="Normal 7 3 3 2 2 4 2 4" xfId="42635" xr:uid="{00000000-0005-0000-0000-000057710000}"/>
    <cellStyle name="Normal 7 3 3 2 2 4 3" xfId="3967" xr:uid="{00000000-0005-0000-0000-000058710000}"/>
    <cellStyle name="Normal 7 3 3 2 2 4 3 2" xfId="12640" xr:uid="{00000000-0005-0000-0000-000059710000}"/>
    <cellStyle name="Normal 7 3 3 2 2 4 3 2 2" xfId="29993" xr:uid="{00000000-0005-0000-0000-00005A710000}"/>
    <cellStyle name="Normal 7 3 3 2 2 4 3 2 3" xfId="47339" xr:uid="{00000000-0005-0000-0000-00005B710000}"/>
    <cellStyle name="Normal 7 3 3 2 2 4 3 3" xfId="21320" xr:uid="{00000000-0005-0000-0000-00005C710000}"/>
    <cellStyle name="Normal 7 3 3 2 2 4 3 4" xfId="38666" xr:uid="{00000000-0005-0000-0000-00005D710000}"/>
    <cellStyle name="Normal 7 3 3 2 2 4 4" xfId="10827" xr:uid="{00000000-0005-0000-0000-00005E710000}"/>
    <cellStyle name="Normal 7 3 3 2 2 4 4 2" xfId="28180" xr:uid="{00000000-0005-0000-0000-00005F710000}"/>
    <cellStyle name="Normal 7 3 3 2 2 4 4 3" xfId="45526" xr:uid="{00000000-0005-0000-0000-000060710000}"/>
    <cellStyle name="Normal 7 3 3 2 2 4 5" xfId="19507" xr:uid="{00000000-0005-0000-0000-000061710000}"/>
    <cellStyle name="Normal 7 3 3 2 2 4 6" xfId="36853" xr:uid="{00000000-0005-0000-0000-000062710000}"/>
    <cellStyle name="Normal 7 3 3 2 2 5" xfId="1321" xr:uid="{00000000-0005-0000-0000-000063710000}"/>
    <cellStyle name="Normal 7 3 3 2 2 5 2" xfId="7103" xr:uid="{00000000-0005-0000-0000-000064710000}"/>
    <cellStyle name="Normal 7 3 3 2 2 5 2 2" xfId="15776" xr:uid="{00000000-0005-0000-0000-000065710000}"/>
    <cellStyle name="Normal 7 3 3 2 2 5 2 2 2" xfId="33129" xr:uid="{00000000-0005-0000-0000-000066710000}"/>
    <cellStyle name="Normal 7 3 3 2 2 5 2 2 3" xfId="50475" xr:uid="{00000000-0005-0000-0000-000067710000}"/>
    <cellStyle name="Normal 7 3 3 2 2 5 2 3" xfId="24456" xr:uid="{00000000-0005-0000-0000-000068710000}"/>
    <cellStyle name="Normal 7 3 3 2 2 5 2 4" xfId="41802" xr:uid="{00000000-0005-0000-0000-000069710000}"/>
    <cellStyle name="Normal 7 3 3 2 2 5 3" xfId="4947" xr:uid="{00000000-0005-0000-0000-00006A710000}"/>
    <cellStyle name="Normal 7 3 3 2 2 5 3 2" xfId="13620" xr:uid="{00000000-0005-0000-0000-00006B710000}"/>
    <cellStyle name="Normal 7 3 3 2 2 5 3 2 2" xfId="30973" xr:uid="{00000000-0005-0000-0000-00006C710000}"/>
    <cellStyle name="Normal 7 3 3 2 2 5 3 2 3" xfId="48319" xr:uid="{00000000-0005-0000-0000-00006D710000}"/>
    <cellStyle name="Normal 7 3 3 2 2 5 3 3" xfId="22300" xr:uid="{00000000-0005-0000-0000-00006E710000}"/>
    <cellStyle name="Normal 7 3 3 2 2 5 3 4" xfId="39646" xr:uid="{00000000-0005-0000-0000-00006F710000}"/>
    <cellStyle name="Normal 7 3 3 2 2 5 4" xfId="9994" xr:uid="{00000000-0005-0000-0000-000070710000}"/>
    <cellStyle name="Normal 7 3 3 2 2 5 4 2" xfId="27347" xr:uid="{00000000-0005-0000-0000-000071710000}"/>
    <cellStyle name="Normal 7 3 3 2 2 5 4 3" xfId="44693" xr:uid="{00000000-0005-0000-0000-000072710000}"/>
    <cellStyle name="Normal 7 3 3 2 2 5 5" xfId="18674" xr:uid="{00000000-0005-0000-0000-000073710000}"/>
    <cellStyle name="Normal 7 3 3 2 2 5 6" xfId="36020" xr:uid="{00000000-0005-0000-0000-000074710000}"/>
    <cellStyle name="Normal 7 3 3 2 2 6" xfId="6123" xr:uid="{00000000-0005-0000-0000-000075710000}"/>
    <cellStyle name="Normal 7 3 3 2 2 6 2" xfId="14796" xr:uid="{00000000-0005-0000-0000-000076710000}"/>
    <cellStyle name="Normal 7 3 3 2 2 6 2 2" xfId="32149" xr:uid="{00000000-0005-0000-0000-000077710000}"/>
    <cellStyle name="Normal 7 3 3 2 2 6 2 3" xfId="49495" xr:uid="{00000000-0005-0000-0000-000078710000}"/>
    <cellStyle name="Normal 7 3 3 2 2 6 3" xfId="23476" xr:uid="{00000000-0005-0000-0000-000079710000}"/>
    <cellStyle name="Normal 7 3 3 2 2 6 4" xfId="40822" xr:uid="{00000000-0005-0000-0000-00007A710000}"/>
    <cellStyle name="Normal 7 3 3 2 2 7" xfId="3134" xr:uid="{00000000-0005-0000-0000-00007B710000}"/>
    <cellStyle name="Normal 7 3 3 2 2 7 2" xfId="11807" xr:uid="{00000000-0005-0000-0000-00007C710000}"/>
    <cellStyle name="Normal 7 3 3 2 2 7 2 2" xfId="29160" xr:uid="{00000000-0005-0000-0000-00007D710000}"/>
    <cellStyle name="Normal 7 3 3 2 2 7 2 3" xfId="46506" xr:uid="{00000000-0005-0000-0000-00007E710000}"/>
    <cellStyle name="Normal 7 3 3 2 2 7 3" xfId="20487" xr:uid="{00000000-0005-0000-0000-00007F710000}"/>
    <cellStyle name="Normal 7 3 3 2 2 7 4" xfId="37833" xr:uid="{00000000-0005-0000-0000-000080710000}"/>
    <cellStyle name="Normal 7 3 3 2 2 8" xfId="9014" xr:uid="{00000000-0005-0000-0000-000081710000}"/>
    <cellStyle name="Normal 7 3 3 2 2 8 2" xfId="26367" xr:uid="{00000000-0005-0000-0000-000082710000}"/>
    <cellStyle name="Normal 7 3 3 2 2 8 3" xfId="43713" xr:uid="{00000000-0005-0000-0000-000083710000}"/>
    <cellStyle name="Normal 7 3 3 2 2 9" xfId="17694" xr:uid="{00000000-0005-0000-0000-000084710000}"/>
    <cellStyle name="Normal 7 3 3 2 3" xfId="243" xr:uid="{00000000-0005-0000-0000-000085710000}"/>
    <cellStyle name="Normal 7 3 3 2 3 10" xfId="34942" xr:uid="{00000000-0005-0000-0000-000086710000}"/>
    <cellStyle name="Normal 7 3 3 2 3 2" xfId="978" xr:uid="{00000000-0005-0000-0000-000087710000}"/>
    <cellStyle name="Normal 7 3 3 2 3 2 2" xfId="2791" xr:uid="{00000000-0005-0000-0000-000088710000}"/>
    <cellStyle name="Normal 7 3 3 2 3 2 2 2" xfId="8573" xr:uid="{00000000-0005-0000-0000-000089710000}"/>
    <cellStyle name="Normal 7 3 3 2 3 2 2 2 2" xfId="17246" xr:uid="{00000000-0005-0000-0000-00008A710000}"/>
    <cellStyle name="Normal 7 3 3 2 3 2 2 2 2 2" xfId="34599" xr:uid="{00000000-0005-0000-0000-00008B710000}"/>
    <cellStyle name="Normal 7 3 3 2 3 2 2 2 2 3" xfId="51945" xr:uid="{00000000-0005-0000-0000-00008C710000}"/>
    <cellStyle name="Normal 7 3 3 2 3 2 2 2 3" xfId="25926" xr:uid="{00000000-0005-0000-0000-00008D710000}"/>
    <cellStyle name="Normal 7 3 3 2 3 2 2 2 4" xfId="43272" xr:uid="{00000000-0005-0000-0000-00008E710000}"/>
    <cellStyle name="Normal 7 3 3 2 3 2 2 3" xfId="4604" xr:uid="{00000000-0005-0000-0000-00008F710000}"/>
    <cellStyle name="Normal 7 3 3 2 3 2 2 3 2" xfId="13277" xr:uid="{00000000-0005-0000-0000-000090710000}"/>
    <cellStyle name="Normal 7 3 3 2 3 2 2 3 2 2" xfId="30630" xr:uid="{00000000-0005-0000-0000-000091710000}"/>
    <cellStyle name="Normal 7 3 3 2 3 2 2 3 2 3" xfId="47976" xr:uid="{00000000-0005-0000-0000-000092710000}"/>
    <cellStyle name="Normal 7 3 3 2 3 2 2 3 3" xfId="21957" xr:uid="{00000000-0005-0000-0000-000093710000}"/>
    <cellStyle name="Normal 7 3 3 2 3 2 2 3 4" xfId="39303" xr:uid="{00000000-0005-0000-0000-000094710000}"/>
    <cellStyle name="Normal 7 3 3 2 3 2 2 4" xfId="11464" xr:uid="{00000000-0005-0000-0000-000095710000}"/>
    <cellStyle name="Normal 7 3 3 2 3 2 2 4 2" xfId="28817" xr:uid="{00000000-0005-0000-0000-000096710000}"/>
    <cellStyle name="Normal 7 3 3 2 3 2 2 4 3" xfId="46163" xr:uid="{00000000-0005-0000-0000-000097710000}"/>
    <cellStyle name="Normal 7 3 3 2 3 2 2 5" xfId="20144" xr:uid="{00000000-0005-0000-0000-000098710000}"/>
    <cellStyle name="Normal 7 3 3 2 3 2 2 6" xfId="37490" xr:uid="{00000000-0005-0000-0000-000099710000}"/>
    <cellStyle name="Normal 7 3 3 2 3 2 3" xfId="1713" xr:uid="{00000000-0005-0000-0000-00009A710000}"/>
    <cellStyle name="Normal 7 3 3 2 3 2 3 2" xfId="7495" xr:uid="{00000000-0005-0000-0000-00009B710000}"/>
    <cellStyle name="Normal 7 3 3 2 3 2 3 2 2" xfId="16168" xr:uid="{00000000-0005-0000-0000-00009C710000}"/>
    <cellStyle name="Normal 7 3 3 2 3 2 3 2 2 2" xfId="33521" xr:uid="{00000000-0005-0000-0000-00009D710000}"/>
    <cellStyle name="Normal 7 3 3 2 3 2 3 2 2 3" xfId="50867" xr:uid="{00000000-0005-0000-0000-00009E710000}"/>
    <cellStyle name="Normal 7 3 3 2 3 2 3 2 3" xfId="24848" xr:uid="{00000000-0005-0000-0000-00009F710000}"/>
    <cellStyle name="Normal 7 3 3 2 3 2 3 2 4" xfId="42194" xr:uid="{00000000-0005-0000-0000-0000A0710000}"/>
    <cellStyle name="Normal 7 3 3 2 3 2 3 3" xfId="5339" xr:uid="{00000000-0005-0000-0000-0000A1710000}"/>
    <cellStyle name="Normal 7 3 3 2 3 2 3 3 2" xfId="14012" xr:uid="{00000000-0005-0000-0000-0000A2710000}"/>
    <cellStyle name="Normal 7 3 3 2 3 2 3 3 2 2" xfId="31365" xr:uid="{00000000-0005-0000-0000-0000A3710000}"/>
    <cellStyle name="Normal 7 3 3 2 3 2 3 3 2 3" xfId="48711" xr:uid="{00000000-0005-0000-0000-0000A4710000}"/>
    <cellStyle name="Normal 7 3 3 2 3 2 3 3 3" xfId="22692" xr:uid="{00000000-0005-0000-0000-0000A5710000}"/>
    <cellStyle name="Normal 7 3 3 2 3 2 3 3 4" xfId="40038" xr:uid="{00000000-0005-0000-0000-0000A6710000}"/>
    <cellStyle name="Normal 7 3 3 2 3 2 3 4" xfId="10386" xr:uid="{00000000-0005-0000-0000-0000A7710000}"/>
    <cellStyle name="Normal 7 3 3 2 3 2 3 4 2" xfId="27739" xr:uid="{00000000-0005-0000-0000-0000A8710000}"/>
    <cellStyle name="Normal 7 3 3 2 3 2 3 4 3" xfId="45085" xr:uid="{00000000-0005-0000-0000-0000A9710000}"/>
    <cellStyle name="Normal 7 3 3 2 3 2 3 5" xfId="19066" xr:uid="{00000000-0005-0000-0000-0000AA710000}"/>
    <cellStyle name="Normal 7 3 3 2 3 2 3 6" xfId="36412" xr:uid="{00000000-0005-0000-0000-0000AB710000}"/>
    <cellStyle name="Normal 7 3 3 2 3 2 4" xfId="6760" xr:uid="{00000000-0005-0000-0000-0000AC710000}"/>
    <cellStyle name="Normal 7 3 3 2 3 2 4 2" xfId="15433" xr:uid="{00000000-0005-0000-0000-0000AD710000}"/>
    <cellStyle name="Normal 7 3 3 2 3 2 4 2 2" xfId="32786" xr:uid="{00000000-0005-0000-0000-0000AE710000}"/>
    <cellStyle name="Normal 7 3 3 2 3 2 4 2 3" xfId="50132" xr:uid="{00000000-0005-0000-0000-0000AF710000}"/>
    <cellStyle name="Normal 7 3 3 2 3 2 4 3" xfId="24113" xr:uid="{00000000-0005-0000-0000-0000B0710000}"/>
    <cellStyle name="Normal 7 3 3 2 3 2 4 4" xfId="41459" xr:uid="{00000000-0005-0000-0000-0000B1710000}"/>
    <cellStyle name="Normal 7 3 3 2 3 2 5" xfId="3526" xr:uid="{00000000-0005-0000-0000-0000B2710000}"/>
    <cellStyle name="Normal 7 3 3 2 3 2 5 2" xfId="12199" xr:uid="{00000000-0005-0000-0000-0000B3710000}"/>
    <cellStyle name="Normal 7 3 3 2 3 2 5 2 2" xfId="29552" xr:uid="{00000000-0005-0000-0000-0000B4710000}"/>
    <cellStyle name="Normal 7 3 3 2 3 2 5 2 3" xfId="46898" xr:uid="{00000000-0005-0000-0000-0000B5710000}"/>
    <cellStyle name="Normal 7 3 3 2 3 2 5 3" xfId="20879" xr:uid="{00000000-0005-0000-0000-0000B6710000}"/>
    <cellStyle name="Normal 7 3 3 2 3 2 5 4" xfId="38225" xr:uid="{00000000-0005-0000-0000-0000B7710000}"/>
    <cellStyle name="Normal 7 3 3 2 3 2 6" xfId="9651" xr:uid="{00000000-0005-0000-0000-0000B8710000}"/>
    <cellStyle name="Normal 7 3 3 2 3 2 6 2" xfId="27004" xr:uid="{00000000-0005-0000-0000-0000B9710000}"/>
    <cellStyle name="Normal 7 3 3 2 3 2 6 3" xfId="44350" xr:uid="{00000000-0005-0000-0000-0000BA710000}"/>
    <cellStyle name="Normal 7 3 3 2 3 2 7" xfId="18331" xr:uid="{00000000-0005-0000-0000-0000BB710000}"/>
    <cellStyle name="Normal 7 3 3 2 3 2 8" xfId="35677" xr:uid="{00000000-0005-0000-0000-0000BC710000}"/>
    <cellStyle name="Normal 7 3 3 2 3 3" xfId="733" xr:uid="{00000000-0005-0000-0000-0000BD710000}"/>
    <cellStyle name="Normal 7 3 3 2 3 3 2" xfId="2546" xr:uid="{00000000-0005-0000-0000-0000BE710000}"/>
    <cellStyle name="Normal 7 3 3 2 3 3 2 2" xfId="8328" xr:uid="{00000000-0005-0000-0000-0000BF710000}"/>
    <cellStyle name="Normal 7 3 3 2 3 3 2 2 2" xfId="17001" xr:uid="{00000000-0005-0000-0000-0000C0710000}"/>
    <cellStyle name="Normal 7 3 3 2 3 3 2 2 2 2" xfId="34354" xr:uid="{00000000-0005-0000-0000-0000C1710000}"/>
    <cellStyle name="Normal 7 3 3 2 3 3 2 2 2 3" xfId="51700" xr:uid="{00000000-0005-0000-0000-0000C2710000}"/>
    <cellStyle name="Normal 7 3 3 2 3 3 2 2 3" xfId="25681" xr:uid="{00000000-0005-0000-0000-0000C3710000}"/>
    <cellStyle name="Normal 7 3 3 2 3 3 2 2 4" xfId="43027" xr:uid="{00000000-0005-0000-0000-0000C4710000}"/>
    <cellStyle name="Normal 7 3 3 2 3 3 2 3" xfId="5780" xr:uid="{00000000-0005-0000-0000-0000C5710000}"/>
    <cellStyle name="Normal 7 3 3 2 3 3 2 3 2" xfId="14453" xr:uid="{00000000-0005-0000-0000-0000C6710000}"/>
    <cellStyle name="Normal 7 3 3 2 3 3 2 3 2 2" xfId="31806" xr:uid="{00000000-0005-0000-0000-0000C7710000}"/>
    <cellStyle name="Normal 7 3 3 2 3 3 2 3 2 3" xfId="49152" xr:uid="{00000000-0005-0000-0000-0000C8710000}"/>
    <cellStyle name="Normal 7 3 3 2 3 3 2 3 3" xfId="23133" xr:uid="{00000000-0005-0000-0000-0000C9710000}"/>
    <cellStyle name="Normal 7 3 3 2 3 3 2 3 4" xfId="40479" xr:uid="{00000000-0005-0000-0000-0000CA710000}"/>
    <cellStyle name="Normal 7 3 3 2 3 3 2 4" xfId="11219" xr:uid="{00000000-0005-0000-0000-0000CB710000}"/>
    <cellStyle name="Normal 7 3 3 2 3 3 2 4 2" xfId="28572" xr:uid="{00000000-0005-0000-0000-0000CC710000}"/>
    <cellStyle name="Normal 7 3 3 2 3 3 2 4 3" xfId="45918" xr:uid="{00000000-0005-0000-0000-0000CD710000}"/>
    <cellStyle name="Normal 7 3 3 2 3 3 2 5" xfId="19899" xr:uid="{00000000-0005-0000-0000-0000CE710000}"/>
    <cellStyle name="Normal 7 3 3 2 3 3 2 6" xfId="37245" xr:uid="{00000000-0005-0000-0000-0000CF710000}"/>
    <cellStyle name="Normal 7 3 3 2 3 3 3" xfId="6515" xr:uid="{00000000-0005-0000-0000-0000D0710000}"/>
    <cellStyle name="Normal 7 3 3 2 3 3 3 2" xfId="15188" xr:uid="{00000000-0005-0000-0000-0000D1710000}"/>
    <cellStyle name="Normal 7 3 3 2 3 3 3 2 2" xfId="32541" xr:uid="{00000000-0005-0000-0000-0000D2710000}"/>
    <cellStyle name="Normal 7 3 3 2 3 3 3 2 3" xfId="49887" xr:uid="{00000000-0005-0000-0000-0000D3710000}"/>
    <cellStyle name="Normal 7 3 3 2 3 3 3 3" xfId="23868" xr:uid="{00000000-0005-0000-0000-0000D4710000}"/>
    <cellStyle name="Normal 7 3 3 2 3 3 3 4" xfId="41214" xr:uid="{00000000-0005-0000-0000-0000D5710000}"/>
    <cellStyle name="Normal 7 3 3 2 3 3 4" xfId="4359" xr:uid="{00000000-0005-0000-0000-0000D6710000}"/>
    <cellStyle name="Normal 7 3 3 2 3 3 4 2" xfId="13032" xr:uid="{00000000-0005-0000-0000-0000D7710000}"/>
    <cellStyle name="Normal 7 3 3 2 3 3 4 2 2" xfId="30385" xr:uid="{00000000-0005-0000-0000-0000D8710000}"/>
    <cellStyle name="Normal 7 3 3 2 3 3 4 2 3" xfId="47731" xr:uid="{00000000-0005-0000-0000-0000D9710000}"/>
    <cellStyle name="Normal 7 3 3 2 3 3 4 3" xfId="21712" xr:uid="{00000000-0005-0000-0000-0000DA710000}"/>
    <cellStyle name="Normal 7 3 3 2 3 3 4 4" xfId="39058" xr:uid="{00000000-0005-0000-0000-0000DB710000}"/>
    <cellStyle name="Normal 7 3 3 2 3 3 5" xfId="9406" xr:uid="{00000000-0005-0000-0000-0000DC710000}"/>
    <cellStyle name="Normal 7 3 3 2 3 3 5 2" xfId="26759" xr:uid="{00000000-0005-0000-0000-0000DD710000}"/>
    <cellStyle name="Normal 7 3 3 2 3 3 5 3" xfId="44105" xr:uid="{00000000-0005-0000-0000-0000DE710000}"/>
    <cellStyle name="Normal 7 3 3 2 3 3 6" xfId="18086" xr:uid="{00000000-0005-0000-0000-0000DF710000}"/>
    <cellStyle name="Normal 7 3 3 2 3 3 7" xfId="35432" xr:uid="{00000000-0005-0000-0000-0000E0710000}"/>
    <cellStyle name="Normal 7 3 3 2 3 4" xfId="2056" xr:uid="{00000000-0005-0000-0000-0000E1710000}"/>
    <cellStyle name="Normal 7 3 3 2 3 4 2" xfId="7838" xr:uid="{00000000-0005-0000-0000-0000E2710000}"/>
    <cellStyle name="Normal 7 3 3 2 3 4 2 2" xfId="16511" xr:uid="{00000000-0005-0000-0000-0000E3710000}"/>
    <cellStyle name="Normal 7 3 3 2 3 4 2 2 2" xfId="33864" xr:uid="{00000000-0005-0000-0000-0000E4710000}"/>
    <cellStyle name="Normal 7 3 3 2 3 4 2 2 3" xfId="51210" xr:uid="{00000000-0005-0000-0000-0000E5710000}"/>
    <cellStyle name="Normal 7 3 3 2 3 4 2 3" xfId="25191" xr:uid="{00000000-0005-0000-0000-0000E6710000}"/>
    <cellStyle name="Normal 7 3 3 2 3 4 2 4" xfId="42537" xr:uid="{00000000-0005-0000-0000-0000E7710000}"/>
    <cellStyle name="Normal 7 3 3 2 3 4 3" xfId="3869" xr:uid="{00000000-0005-0000-0000-0000E8710000}"/>
    <cellStyle name="Normal 7 3 3 2 3 4 3 2" xfId="12542" xr:uid="{00000000-0005-0000-0000-0000E9710000}"/>
    <cellStyle name="Normal 7 3 3 2 3 4 3 2 2" xfId="29895" xr:uid="{00000000-0005-0000-0000-0000EA710000}"/>
    <cellStyle name="Normal 7 3 3 2 3 4 3 2 3" xfId="47241" xr:uid="{00000000-0005-0000-0000-0000EB710000}"/>
    <cellStyle name="Normal 7 3 3 2 3 4 3 3" xfId="21222" xr:uid="{00000000-0005-0000-0000-0000EC710000}"/>
    <cellStyle name="Normal 7 3 3 2 3 4 3 4" xfId="38568" xr:uid="{00000000-0005-0000-0000-0000ED710000}"/>
    <cellStyle name="Normal 7 3 3 2 3 4 4" xfId="10729" xr:uid="{00000000-0005-0000-0000-0000EE710000}"/>
    <cellStyle name="Normal 7 3 3 2 3 4 4 2" xfId="28082" xr:uid="{00000000-0005-0000-0000-0000EF710000}"/>
    <cellStyle name="Normal 7 3 3 2 3 4 4 3" xfId="45428" xr:uid="{00000000-0005-0000-0000-0000F0710000}"/>
    <cellStyle name="Normal 7 3 3 2 3 4 5" xfId="19409" xr:uid="{00000000-0005-0000-0000-0000F1710000}"/>
    <cellStyle name="Normal 7 3 3 2 3 4 6" xfId="36755" xr:uid="{00000000-0005-0000-0000-0000F2710000}"/>
    <cellStyle name="Normal 7 3 3 2 3 5" xfId="1468" xr:uid="{00000000-0005-0000-0000-0000F3710000}"/>
    <cellStyle name="Normal 7 3 3 2 3 5 2" xfId="7250" xr:uid="{00000000-0005-0000-0000-0000F4710000}"/>
    <cellStyle name="Normal 7 3 3 2 3 5 2 2" xfId="15923" xr:uid="{00000000-0005-0000-0000-0000F5710000}"/>
    <cellStyle name="Normal 7 3 3 2 3 5 2 2 2" xfId="33276" xr:uid="{00000000-0005-0000-0000-0000F6710000}"/>
    <cellStyle name="Normal 7 3 3 2 3 5 2 2 3" xfId="50622" xr:uid="{00000000-0005-0000-0000-0000F7710000}"/>
    <cellStyle name="Normal 7 3 3 2 3 5 2 3" xfId="24603" xr:uid="{00000000-0005-0000-0000-0000F8710000}"/>
    <cellStyle name="Normal 7 3 3 2 3 5 2 4" xfId="41949" xr:uid="{00000000-0005-0000-0000-0000F9710000}"/>
    <cellStyle name="Normal 7 3 3 2 3 5 3" xfId="5094" xr:uid="{00000000-0005-0000-0000-0000FA710000}"/>
    <cellStyle name="Normal 7 3 3 2 3 5 3 2" xfId="13767" xr:uid="{00000000-0005-0000-0000-0000FB710000}"/>
    <cellStyle name="Normal 7 3 3 2 3 5 3 2 2" xfId="31120" xr:uid="{00000000-0005-0000-0000-0000FC710000}"/>
    <cellStyle name="Normal 7 3 3 2 3 5 3 2 3" xfId="48466" xr:uid="{00000000-0005-0000-0000-0000FD710000}"/>
    <cellStyle name="Normal 7 3 3 2 3 5 3 3" xfId="22447" xr:uid="{00000000-0005-0000-0000-0000FE710000}"/>
    <cellStyle name="Normal 7 3 3 2 3 5 3 4" xfId="39793" xr:uid="{00000000-0005-0000-0000-0000FF710000}"/>
    <cellStyle name="Normal 7 3 3 2 3 5 4" xfId="10141" xr:uid="{00000000-0005-0000-0000-000000720000}"/>
    <cellStyle name="Normal 7 3 3 2 3 5 4 2" xfId="27494" xr:uid="{00000000-0005-0000-0000-000001720000}"/>
    <cellStyle name="Normal 7 3 3 2 3 5 4 3" xfId="44840" xr:uid="{00000000-0005-0000-0000-000002720000}"/>
    <cellStyle name="Normal 7 3 3 2 3 5 5" xfId="18821" xr:uid="{00000000-0005-0000-0000-000003720000}"/>
    <cellStyle name="Normal 7 3 3 2 3 5 6" xfId="36167" xr:uid="{00000000-0005-0000-0000-000004720000}"/>
    <cellStyle name="Normal 7 3 3 2 3 6" xfId="6025" xr:uid="{00000000-0005-0000-0000-000005720000}"/>
    <cellStyle name="Normal 7 3 3 2 3 6 2" xfId="14698" xr:uid="{00000000-0005-0000-0000-000006720000}"/>
    <cellStyle name="Normal 7 3 3 2 3 6 2 2" xfId="32051" xr:uid="{00000000-0005-0000-0000-000007720000}"/>
    <cellStyle name="Normal 7 3 3 2 3 6 2 3" xfId="49397" xr:uid="{00000000-0005-0000-0000-000008720000}"/>
    <cellStyle name="Normal 7 3 3 2 3 6 3" xfId="23378" xr:uid="{00000000-0005-0000-0000-000009720000}"/>
    <cellStyle name="Normal 7 3 3 2 3 6 4" xfId="40724" xr:uid="{00000000-0005-0000-0000-00000A720000}"/>
    <cellStyle name="Normal 7 3 3 2 3 7" xfId="3281" xr:uid="{00000000-0005-0000-0000-00000B720000}"/>
    <cellStyle name="Normal 7 3 3 2 3 7 2" xfId="11954" xr:uid="{00000000-0005-0000-0000-00000C720000}"/>
    <cellStyle name="Normal 7 3 3 2 3 7 2 2" xfId="29307" xr:uid="{00000000-0005-0000-0000-00000D720000}"/>
    <cellStyle name="Normal 7 3 3 2 3 7 2 3" xfId="46653" xr:uid="{00000000-0005-0000-0000-00000E720000}"/>
    <cellStyle name="Normal 7 3 3 2 3 7 3" xfId="20634" xr:uid="{00000000-0005-0000-0000-00000F720000}"/>
    <cellStyle name="Normal 7 3 3 2 3 7 4" xfId="37980" xr:uid="{00000000-0005-0000-0000-000010720000}"/>
    <cellStyle name="Normal 7 3 3 2 3 8" xfId="8916" xr:uid="{00000000-0005-0000-0000-000011720000}"/>
    <cellStyle name="Normal 7 3 3 2 3 8 2" xfId="26269" xr:uid="{00000000-0005-0000-0000-000012720000}"/>
    <cellStyle name="Normal 7 3 3 2 3 8 3" xfId="43615" xr:uid="{00000000-0005-0000-0000-000013720000}"/>
    <cellStyle name="Normal 7 3 3 2 3 9" xfId="17596" xr:uid="{00000000-0005-0000-0000-000014720000}"/>
    <cellStyle name="Normal 7 3 3 2 4" xfId="831" xr:uid="{00000000-0005-0000-0000-000015720000}"/>
    <cellStyle name="Normal 7 3 3 2 4 2" xfId="2644" xr:uid="{00000000-0005-0000-0000-000016720000}"/>
    <cellStyle name="Normal 7 3 3 2 4 2 2" xfId="8426" xr:uid="{00000000-0005-0000-0000-000017720000}"/>
    <cellStyle name="Normal 7 3 3 2 4 2 2 2" xfId="17099" xr:uid="{00000000-0005-0000-0000-000018720000}"/>
    <cellStyle name="Normal 7 3 3 2 4 2 2 2 2" xfId="34452" xr:uid="{00000000-0005-0000-0000-000019720000}"/>
    <cellStyle name="Normal 7 3 3 2 4 2 2 2 3" xfId="51798" xr:uid="{00000000-0005-0000-0000-00001A720000}"/>
    <cellStyle name="Normal 7 3 3 2 4 2 2 3" xfId="25779" xr:uid="{00000000-0005-0000-0000-00001B720000}"/>
    <cellStyle name="Normal 7 3 3 2 4 2 2 4" xfId="43125" xr:uid="{00000000-0005-0000-0000-00001C720000}"/>
    <cellStyle name="Normal 7 3 3 2 4 2 3" xfId="4457" xr:uid="{00000000-0005-0000-0000-00001D720000}"/>
    <cellStyle name="Normal 7 3 3 2 4 2 3 2" xfId="13130" xr:uid="{00000000-0005-0000-0000-00001E720000}"/>
    <cellStyle name="Normal 7 3 3 2 4 2 3 2 2" xfId="30483" xr:uid="{00000000-0005-0000-0000-00001F720000}"/>
    <cellStyle name="Normal 7 3 3 2 4 2 3 2 3" xfId="47829" xr:uid="{00000000-0005-0000-0000-000020720000}"/>
    <cellStyle name="Normal 7 3 3 2 4 2 3 3" xfId="21810" xr:uid="{00000000-0005-0000-0000-000021720000}"/>
    <cellStyle name="Normal 7 3 3 2 4 2 3 4" xfId="39156" xr:uid="{00000000-0005-0000-0000-000022720000}"/>
    <cellStyle name="Normal 7 3 3 2 4 2 4" xfId="11317" xr:uid="{00000000-0005-0000-0000-000023720000}"/>
    <cellStyle name="Normal 7 3 3 2 4 2 4 2" xfId="28670" xr:uid="{00000000-0005-0000-0000-000024720000}"/>
    <cellStyle name="Normal 7 3 3 2 4 2 4 3" xfId="46016" xr:uid="{00000000-0005-0000-0000-000025720000}"/>
    <cellStyle name="Normal 7 3 3 2 4 2 5" xfId="19997" xr:uid="{00000000-0005-0000-0000-000026720000}"/>
    <cellStyle name="Normal 7 3 3 2 4 2 6" xfId="37343" xr:uid="{00000000-0005-0000-0000-000027720000}"/>
    <cellStyle name="Normal 7 3 3 2 4 3" xfId="1566" xr:uid="{00000000-0005-0000-0000-000028720000}"/>
    <cellStyle name="Normal 7 3 3 2 4 3 2" xfId="7348" xr:uid="{00000000-0005-0000-0000-000029720000}"/>
    <cellStyle name="Normal 7 3 3 2 4 3 2 2" xfId="16021" xr:uid="{00000000-0005-0000-0000-00002A720000}"/>
    <cellStyle name="Normal 7 3 3 2 4 3 2 2 2" xfId="33374" xr:uid="{00000000-0005-0000-0000-00002B720000}"/>
    <cellStyle name="Normal 7 3 3 2 4 3 2 2 3" xfId="50720" xr:uid="{00000000-0005-0000-0000-00002C720000}"/>
    <cellStyle name="Normal 7 3 3 2 4 3 2 3" xfId="24701" xr:uid="{00000000-0005-0000-0000-00002D720000}"/>
    <cellStyle name="Normal 7 3 3 2 4 3 2 4" xfId="42047" xr:uid="{00000000-0005-0000-0000-00002E720000}"/>
    <cellStyle name="Normal 7 3 3 2 4 3 3" xfId="5192" xr:uid="{00000000-0005-0000-0000-00002F720000}"/>
    <cellStyle name="Normal 7 3 3 2 4 3 3 2" xfId="13865" xr:uid="{00000000-0005-0000-0000-000030720000}"/>
    <cellStyle name="Normal 7 3 3 2 4 3 3 2 2" xfId="31218" xr:uid="{00000000-0005-0000-0000-000031720000}"/>
    <cellStyle name="Normal 7 3 3 2 4 3 3 2 3" xfId="48564" xr:uid="{00000000-0005-0000-0000-000032720000}"/>
    <cellStyle name="Normal 7 3 3 2 4 3 3 3" xfId="22545" xr:uid="{00000000-0005-0000-0000-000033720000}"/>
    <cellStyle name="Normal 7 3 3 2 4 3 3 4" xfId="39891" xr:uid="{00000000-0005-0000-0000-000034720000}"/>
    <cellStyle name="Normal 7 3 3 2 4 3 4" xfId="10239" xr:uid="{00000000-0005-0000-0000-000035720000}"/>
    <cellStyle name="Normal 7 3 3 2 4 3 4 2" xfId="27592" xr:uid="{00000000-0005-0000-0000-000036720000}"/>
    <cellStyle name="Normal 7 3 3 2 4 3 4 3" xfId="44938" xr:uid="{00000000-0005-0000-0000-000037720000}"/>
    <cellStyle name="Normal 7 3 3 2 4 3 5" xfId="18919" xr:uid="{00000000-0005-0000-0000-000038720000}"/>
    <cellStyle name="Normal 7 3 3 2 4 3 6" xfId="36265" xr:uid="{00000000-0005-0000-0000-000039720000}"/>
    <cellStyle name="Normal 7 3 3 2 4 4" xfId="6613" xr:uid="{00000000-0005-0000-0000-00003A720000}"/>
    <cellStyle name="Normal 7 3 3 2 4 4 2" xfId="15286" xr:uid="{00000000-0005-0000-0000-00003B720000}"/>
    <cellStyle name="Normal 7 3 3 2 4 4 2 2" xfId="32639" xr:uid="{00000000-0005-0000-0000-00003C720000}"/>
    <cellStyle name="Normal 7 3 3 2 4 4 2 3" xfId="49985" xr:uid="{00000000-0005-0000-0000-00003D720000}"/>
    <cellStyle name="Normal 7 3 3 2 4 4 3" xfId="23966" xr:uid="{00000000-0005-0000-0000-00003E720000}"/>
    <cellStyle name="Normal 7 3 3 2 4 4 4" xfId="41312" xr:uid="{00000000-0005-0000-0000-00003F720000}"/>
    <cellStyle name="Normal 7 3 3 2 4 5" xfId="3379" xr:uid="{00000000-0005-0000-0000-000040720000}"/>
    <cellStyle name="Normal 7 3 3 2 4 5 2" xfId="12052" xr:uid="{00000000-0005-0000-0000-000041720000}"/>
    <cellStyle name="Normal 7 3 3 2 4 5 2 2" xfId="29405" xr:uid="{00000000-0005-0000-0000-000042720000}"/>
    <cellStyle name="Normal 7 3 3 2 4 5 2 3" xfId="46751" xr:uid="{00000000-0005-0000-0000-000043720000}"/>
    <cellStyle name="Normal 7 3 3 2 4 5 3" xfId="20732" xr:uid="{00000000-0005-0000-0000-000044720000}"/>
    <cellStyle name="Normal 7 3 3 2 4 5 4" xfId="38078" xr:uid="{00000000-0005-0000-0000-000045720000}"/>
    <cellStyle name="Normal 7 3 3 2 4 6" xfId="9504" xr:uid="{00000000-0005-0000-0000-000046720000}"/>
    <cellStyle name="Normal 7 3 3 2 4 6 2" xfId="26857" xr:uid="{00000000-0005-0000-0000-000047720000}"/>
    <cellStyle name="Normal 7 3 3 2 4 6 3" xfId="44203" xr:uid="{00000000-0005-0000-0000-000048720000}"/>
    <cellStyle name="Normal 7 3 3 2 4 7" xfId="18184" xr:uid="{00000000-0005-0000-0000-000049720000}"/>
    <cellStyle name="Normal 7 3 3 2 4 8" xfId="35530" xr:uid="{00000000-0005-0000-0000-00004A720000}"/>
    <cellStyle name="Normal 7 3 3 2 5" xfId="488" xr:uid="{00000000-0005-0000-0000-00004B720000}"/>
    <cellStyle name="Normal 7 3 3 2 5 2" xfId="2301" xr:uid="{00000000-0005-0000-0000-00004C720000}"/>
    <cellStyle name="Normal 7 3 3 2 5 2 2" xfId="8083" xr:uid="{00000000-0005-0000-0000-00004D720000}"/>
    <cellStyle name="Normal 7 3 3 2 5 2 2 2" xfId="16756" xr:uid="{00000000-0005-0000-0000-00004E720000}"/>
    <cellStyle name="Normal 7 3 3 2 5 2 2 2 2" xfId="34109" xr:uid="{00000000-0005-0000-0000-00004F720000}"/>
    <cellStyle name="Normal 7 3 3 2 5 2 2 2 3" xfId="51455" xr:uid="{00000000-0005-0000-0000-000050720000}"/>
    <cellStyle name="Normal 7 3 3 2 5 2 2 3" xfId="25436" xr:uid="{00000000-0005-0000-0000-000051720000}"/>
    <cellStyle name="Normal 7 3 3 2 5 2 2 4" xfId="42782" xr:uid="{00000000-0005-0000-0000-000052720000}"/>
    <cellStyle name="Normal 7 3 3 2 5 2 3" xfId="5584" xr:uid="{00000000-0005-0000-0000-000053720000}"/>
    <cellStyle name="Normal 7 3 3 2 5 2 3 2" xfId="14257" xr:uid="{00000000-0005-0000-0000-000054720000}"/>
    <cellStyle name="Normal 7 3 3 2 5 2 3 2 2" xfId="31610" xr:uid="{00000000-0005-0000-0000-000055720000}"/>
    <cellStyle name="Normal 7 3 3 2 5 2 3 2 3" xfId="48956" xr:uid="{00000000-0005-0000-0000-000056720000}"/>
    <cellStyle name="Normal 7 3 3 2 5 2 3 3" xfId="22937" xr:uid="{00000000-0005-0000-0000-000057720000}"/>
    <cellStyle name="Normal 7 3 3 2 5 2 3 4" xfId="40283" xr:uid="{00000000-0005-0000-0000-000058720000}"/>
    <cellStyle name="Normal 7 3 3 2 5 2 4" xfId="10974" xr:uid="{00000000-0005-0000-0000-000059720000}"/>
    <cellStyle name="Normal 7 3 3 2 5 2 4 2" xfId="28327" xr:uid="{00000000-0005-0000-0000-00005A720000}"/>
    <cellStyle name="Normal 7 3 3 2 5 2 4 3" xfId="45673" xr:uid="{00000000-0005-0000-0000-00005B720000}"/>
    <cellStyle name="Normal 7 3 3 2 5 2 5" xfId="19654" xr:uid="{00000000-0005-0000-0000-00005C720000}"/>
    <cellStyle name="Normal 7 3 3 2 5 2 6" xfId="37000" xr:uid="{00000000-0005-0000-0000-00005D720000}"/>
    <cellStyle name="Normal 7 3 3 2 5 3" xfId="6270" xr:uid="{00000000-0005-0000-0000-00005E720000}"/>
    <cellStyle name="Normal 7 3 3 2 5 3 2" xfId="14943" xr:uid="{00000000-0005-0000-0000-00005F720000}"/>
    <cellStyle name="Normal 7 3 3 2 5 3 2 2" xfId="32296" xr:uid="{00000000-0005-0000-0000-000060720000}"/>
    <cellStyle name="Normal 7 3 3 2 5 3 2 3" xfId="49642" xr:uid="{00000000-0005-0000-0000-000061720000}"/>
    <cellStyle name="Normal 7 3 3 2 5 3 3" xfId="23623" xr:uid="{00000000-0005-0000-0000-000062720000}"/>
    <cellStyle name="Normal 7 3 3 2 5 3 4" xfId="40969" xr:uid="{00000000-0005-0000-0000-000063720000}"/>
    <cellStyle name="Normal 7 3 3 2 5 4" xfId="4114" xr:uid="{00000000-0005-0000-0000-000064720000}"/>
    <cellStyle name="Normal 7 3 3 2 5 4 2" xfId="12787" xr:uid="{00000000-0005-0000-0000-000065720000}"/>
    <cellStyle name="Normal 7 3 3 2 5 4 2 2" xfId="30140" xr:uid="{00000000-0005-0000-0000-000066720000}"/>
    <cellStyle name="Normal 7 3 3 2 5 4 2 3" xfId="47486" xr:uid="{00000000-0005-0000-0000-000067720000}"/>
    <cellStyle name="Normal 7 3 3 2 5 4 3" xfId="21467" xr:uid="{00000000-0005-0000-0000-000068720000}"/>
    <cellStyle name="Normal 7 3 3 2 5 4 4" xfId="38813" xr:uid="{00000000-0005-0000-0000-000069720000}"/>
    <cellStyle name="Normal 7 3 3 2 5 5" xfId="9161" xr:uid="{00000000-0005-0000-0000-00006A720000}"/>
    <cellStyle name="Normal 7 3 3 2 5 5 2" xfId="26514" xr:uid="{00000000-0005-0000-0000-00006B720000}"/>
    <cellStyle name="Normal 7 3 3 2 5 5 3" xfId="43860" xr:uid="{00000000-0005-0000-0000-00006C720000}"/>
    <cellStyle name="Normal 7 3 3 2 5 6" xfId="17841" xr:uid="{00000000-0005-0000-0000-00006D720000}"/>
    <cellStyle name="Normal 7 3 3 2 5 7" xfId="35187" xr:uid="{00000000-0005-0000-0000-00006E720000}"/>
    <cellStyle name="Normal 7 3 3 2 6" xfId="1909" xr:uid="{00000000-0005-0000-0000-00006F720000}"/>
    <cellStyle name="Normal 7 3 3 2 6 2" xfId="7691" xr:uid="{00000000-0005-0000-0000-000070720000}"/>
    <cellStyle name="Normal 7 3 3 2 6 2 2" xfId="16364" xr:uid="{00000000-0005-0000-0000-000071720000}"/>
    <cellStyle name="Normal 7 3 3 2 6 2 2 2" xfId="33717" xr:uid="{00000000-0005-0000-0000-000072720000}"/>
    <cellStyle name="Normal 7 3 3 2 6 2 2 3" xfId="51063" xr:uid="{00000000-0005-0000-0000-000073720000}"/>
    <cellStyle name="Normal 7 3 3 2 6 2 3" xfId="25044" xr:uid="{00000000-0005-0000-0000-000074720000}"/>
    <cellStyle name="Normal 7 3 3 2 6 2 4" xfId="42390" xr:uid="{00000000-0005-0000-0000-000075720000}"/>
    <cellStyle name="Normal 7 3 3 2 6 3" xfId="3722" xr:uid="{00000000-0005-0000-0000-000076720000}"/>
    <cellStyle name="Normal 7 3 3 2 6 3 2" xfId="12395" xr:uid="{00000000-0005-0000-0000-000077720000}"/>
    <cellStyle name="Normal 7 3 3 2 6 3 2 2" xfId="29748" xr:uid="{00000000-0005-0000-0000-000078720000}"/>
    <cellStyle name="Normal 7 3 3 2 6 3 2 3" xfId="47094" xr:uid="{00000000-0005-0000-0000-000079720000}"/>
    <cellStyle name="Normal 7 3 3 2 6 3 3" xfId="21075" xr:uid="{00000000-0005-0000-0000-00007A720000}"/>
    <cellStyle name="Normal 7 3 3 2 6 3 4" xfId="38421" xr:uid="{00000000-0005-0000-0000-00007B720000}"/>
    <cellStyle name="Normal 7 3 3 2 6 4" xfId="10582" xr:uid="{00000000-0005-0000-0000-00007C720000}"/>
    <cellStyle name="Normal 7 3 3 2 6 4 2" xfId="27935" xr:uid="{00000000-0005-0000-0000-00007D720000}"/>
    <cellStyle name="Normal 7 3 3 2 6 4 3" xfId="45281" xr:uid="{00000000-0005-0000-0000-00007E720000}"/>
    <cellStyle name="Normal 7 3 3 2 6 5" xfId="19262" xr:uid="{00000000-0005-0000-0000-00007F720000}"/>
    <cellStyle name="Normal 7 3 3 2 6 6" xfId="36608" xr:uid="{00000000-0005-0000-0000-000080720000}"/>
    <cellStyle name="Normal 7 3 3 2 7" xfId="1223" xr:uid="{00000000-0005-0000-0000-000081720000}"/>
    <cellStyle name="Normal 7 3 3 2 7 2" xfId="7005" xr:uid="{00000000-0005-0000-0000-000082720000}"/>
    <cellStyle name="Normal 7 3 3 2 7 2 2" xfId="15678" xr:uid="{00000000-0005-0000-0000-000083720000}"/>
    <cellStyle name="Normal 7 3 3 2 7 2 2 2" xfId="33031" xr:uid="{00000000-0005-0000-0000-000084720000}"/>
    <cellStyle name="Normal 7 3 3 2 7 2 2 3" xfId="50377" xr:uid="{00000000-0005-0000-0000-000085720000}"/>
    <cellStyle name="Normal 7 3 3 2 7 2 3" xfId="24358" xr:uid="{00000000-0005-0000-0000-000086720000}"/>
    <cellStyle name="Normal 7 3 3 2 7 2 4" xfId="41704" xr:uid="{00000000-0005-0000-0000-000087720000}"/>
    <cellStyle name="Normal 7 3 3 2 7 3" xfId="4849" xr:uid="{00000000-0005-0000-0000-000088720000}"/>
    <cellStyle name="Normal 7 3 3 2 7 3 2" xfId="13522" xr:uid="{00000000-0005-0000-0000-000089720000}"/>
    <cellStyle name="Normal 7 3 3 2 7 3 2 2" xfId="30875" xr:uid="{00000000-0005-0000-0000-00008A720000}"/>
    <cellStyle name="Normal 7 3 3 2 7 3 2 3" xfId="48221" xr:uid="{00000000-0005-0000-0000-00008B720000}"/>
    <cellStyle name="Normal 7 3 3 2 7 3 3" xfId="22202" xr:uid="{00000000-0005-0000-0000-00008C720000}"/>
    <cellStyle name="Normal 7 3 3 2 7 3 4" xfId="39548" xr:uid="{00000000-0005-0000-0000-00008D720000}"/>
    <cellStyle name="Normal 7 3 3 2 7 4" xfId="9896" xr:uid="{00000000-0005-0000-0000-00008E720000}"/>
    <cellStyle name="Normal 7 3 3 2 7 4 2" xfId="27249" xr:uid="{00000000-0005-0000-0000-00008F720000}"/>
    <cellStyle name="Normal 7 3 3 2 7 4 3" xfId="44595" xr:uid="{00000000-0005-0000-0000-000090720000}"/>
    <cellStyle name="Normal 7 3 3 2 7 5" xfId="18576" xr:uid="{00000000-0005-0000-0000-000091720000}"/>
    <cellStyle name="Normal 7 3 3 2 7 6" xfId="35922" xr:uid="{00000000-0005-0000-0000-000092720000}"/>
    <cellStyle name="Normal 7 3 3 2 8" xfId="5878" xr:uid="{00000000-0005-0000-0000-000093720000}"/>
    <cellStyle name="Normal 7 3 3 2 8 2" xfId="14551" xr:uid="{00000000-0005-0000-0000-000094720000}"/>
    <cellStyle name="Normal 7 3 3 2 8 2 2" xfId="31904" xr:uid="{00000000-0005-0000-0000-000095720000}"/>
    <cellStyle name="Normal 7 3 3 2 8 2 3" xfId="49250" xr:uid="{00000000-0005-0000-0000-000096720000}"/>
    <cellStyle name="Normal 7 3 3 2 8 3" xfId="23231" xr:uid="{00000000-0005-0000-0000-000097720000}"/>
    <cellStyle name="Normal 7 3 3 2 8 4" xfId="40577" xr:uid="{00000000-0005-0000-0000-000098720000}"/>
    <cellStyle name="Normal 7 3 3 2 9" xfId="3036" xr:uid="{00000000-0005-0000-0000-000099720000}"/>
    <cellStyle name="Normal 7 3 3 2 9 2" xfId="11709" xr:uid="{00000000-0005-0000-0000-00009A720000}"/>
    <cellStyle name="Normal 7 3 3 2 9 2 2" xfId="29062" xr:uid="{00000000-0005-0000-0000-00009B720000}"/>
    <cellStyle name="Normal 7 3 3 2 9 2 3" xfId="46408" xr:uid="{00000000-0005-0000-0000-00009C720000}"/>
    <cellStyle name="Normal 7 3 3 2 9 3" xfId="20389" xr:uid="{00000000-0005-0000-0000-00009D720000}"/>
    <cellStyle name="Normal 7 3 3 2 9 4" xfId="37735" xr:uid="{00000000-0005-0000-0000-00009E720000}"/>
    <cellStyle name="Normal 7 3 3 3" xfId="194" xr:uid="{00000000-0005-0000-0000-00009F720000}"/>
    <cellStyle name="Normal 7 3 3 3 10" xfId="17547" xr:uid="{00000000-0005-0000-0000-0000A0720000}"/>
    <cellStyle name="Normal 7 3 3 3 11" xfId="34893" xr:uid="{00000000-0005-0000-0000-0000A1720000}"/>
    <cellStyle name="Normal 7 3 3 3 2" xfId="684" xr:uid="{00000000-0005-0000-0000-0000A2720000}"/>
    <cellStyle name="Normal 7 3 3 3 2 2" xfId="2497" xr:uid="{00000000-0005-0000-0000-0000A3720000}"/>
    <cellStyle name="Normal 7 3 3 3 2 2 2" xfId="8279" xr:uid="{00000000-0005-0000-0000-0000A4720000}"/>
    <cellStyle name="Normal 7 3 3 3 2 2 2 2" xfId="16952" xr:uid="{00000000-0005-0000-0000-0000A5720000}"/>
    <cellStyle name="Normal 7 3 3 3 2 2 2 2 2" xfId="34305" xr:uid="{00000000-0005-0000-0000-0000A6720000}"/>
    <cellStyle name="Normal 7 3 3 3 2 2 2 2 3" xfId="51651" xr:uid="{00000000-0005-0000-0000-0000A7720000}"/>
    <cellStyle name="Normal 7 3 3 3 2 2 2 3" xfId="25632" xr:uid="{00000000-0005-0000-0000-0000A8720000}"/>
    <cellStyle name="Normal 7 3 3 3 2 2 2 4" xfId="42978" xr:uid="{00000000-0005-0000-0000-0000A9720000}"/>
    <cellStyle name="Normal 7 3 3 3 2 2 3" xfId="4310" xr:uid="{00000000-0005-0000-0000-0000AA720000}"/>
    <cellStyle name="Normal 7 3 3 3 2 2 3 2" xfId="12983" xr:uid="{00000000-0005-0000-0000-0000AB720000}"/>
    <cellStyle name="Normal 7 3 3 3 2 2 3 2 2" xfId="30336" xr:uid="{00000000-0005-0000-0000-0000AC720000}"/>
    <cellStyle name="Normal 7 3 3 3 2 2 3 2 3" xfId="47682" xr:uid="{00000000-0005-0000-0000-0000AD720000}"/>
    <cellStyle name="Normal 7 3 3 3 2 2 3 3" xfId="21663" xr:uid="{00000000-0005-0000-0000-0000AE720000}"/>
    <cellStyle name="Normal 7 3 3 3 2 2 3 4" xfId="39009" xr:uid="{00000000-0005-0000-0000-0000AF720000}"/>
    <cellStyle name="Normal 7 3 3 3 2 2 4" xfId="11170" xr:uid="{00000000-0005-0000-0000-0000B0720000}"/>
    <cellStyle name="Normal 7 3 3 3 2 2 4 2" xfId="28523" xr:uid="{00000000-0005-0000-0000-0000B1720000}"/>
    <cellStyle name="Normal 7 3 3 3 2 2 4 3" xfId="45869" xr:uid="{00000000-0005-0000-0000-0000B2720000}"/>
    <cellStyle name="Normal 7 3 3 3 2 2 5" xfId="19850" xr:uid="{00000000-0005-0000-0000-0000B3720000}"/>
    <cellStyle name="Normal 7 3 3 3 2 2 6" xfId="37196" xr:uid="{00000000-0005-0000-0000-0000B4720000}"/>
    <cellStyle name="Normal 7 3 3 3 2 3" xfId="1419" xr:uid="{00000000-0005-0000-0000-0000B5720000}"/>
    <cellStyle name="Normal 7 3 3 3 2 3 2" xfId="7201" xr:uid="{00000000-0005-0000-0000-0000B6720000}"/>
    <cellStyle name="Normal 7 3 3 3 2 3 2 2" xfId="15874" xr:uid="{00000000-0005-0000-0000-0000B7720000}"/>
    <cellStyle name="Normal 7 3 3 3 2 3 2 2 2" xfId="33227" xr:uid="{00000000-0005-0000-0000-0000B8720000}"/>
    <cellStyle name="Normal 7 3 3 3 2 3 2 2 3" xfId="50573" xr:uid="{00000000-0005-0000-0000-0000B9720000}"/>
    <cellStyle name="Normal 7 3 3 3 2 3 2 3" xfId="24554" xr:uid="{00000000-0005-0000-0000-0000BA720000}"/>
    <cellStyle name="Normal 7 3 3 3 2 3 2 4" xfId="41900" xr:uid="{00000000-0005-0000-0000-0000BB720000}"/>
    <cellStyle name="Normal 7 3 3 3 2 3 3" xfId="5045" xr:uid="{00000000-0005-0000-0000-0000BC720000}"/>
    <cellStyle name="Normal 7 3 3 3 2 3 3 2" xfId="13718" xr:uid="{00000000-0005-0000-0000-0000BD720000}"/>
    <cellStyle name="Normal 7 3 3 3 2 3 3 2 2" xfId="31071" xr:uid="{00000000-0005-0000-0000-0000BE720000}"/>
    <cellStyle name="Normal 7 3 3 3 2 3 3 2 3" xfId="48417" xr:uid="{00000000-0005-0000-0000-0000BF720000}"/>
    <cellStyle name="Normal 7 3 3 3 2 3 3 3" xfId="22398" xr:uid="{00000000-0005-0000-0000-0000C0720000}"/>
    <cellStyle name="Normal 7 3 3 3 2 3 3 4" xfId="39744" xr:uid="{00000000-0005-0000-0000-0000C1720000}"/>
    <cellStyle name="Normal 7 3 3 3 2 3 4" xfId="10092" xr:uid="{00000000-0005-0000-0000-0000C2720000}"/>
    <cellStyle name="Normal 7 3 3 3 2 3 4 2" xfId="27445" xr:uid="{00000000-0005-0000-0000-0000C3720000}"/>
    <cellStyle name="Normal 7 3 3 3 2 3 4 3" xfId="44791" xr:uid="{00000000-0005-0000-0000-0000C4720000}"/>
    <cellStyle name="Normal 7 3 3 3 2 3 5" xfId="18772" xr:uid="{00000000-0005-0000-0000-0000C5720000}"/>
    <cellStyle name="Normal 7 3 3 3 2 3 6" xfId="36118" xr:uid="{00000000-0005-0000-0000-0000C6720000}"/>
    <cellStyle name="Normal 7 3 3 3 2 4" xfId="6466" xr:uid="{00000000-0005-0000-0000-0000C7720000}"/>
    <cellStyle name="Normal 7 3 3 3 2 4 2" xfId="15139" xr:uid="{00000000-0005-0000-0000-0000C8720000}"/>
    <cellStyle name="Normal 7 3 3 3 2 4 2 2" xfId="32492" xr:uid="{00000000-0005-0000-0000-0000C9720000}"/>
    <cellStyle name="Normal 7 3 3 3 2 4 2 3" xfId="49838" xr:uid="{00000000-0005-0000-0000-0000CA720000}"/>
    <cellStyle name="Normal 7 3 3 3 2 4 3" xfId="23819" xr:uid="{00000000-0005-0000-0000-0000CB720000}"/>
    <cellStyle name="Normal 7 3 3 3 2 4 4" xfId="41165" xr:uid="{00000000-0005-0000-0000-0000CC720000}"/>
    <cellStyle name="Normal 7 3 3 3 2 5" xfId="3232" xr:uid="{00000000-0005-0000-0000-0000CD720000}"/>
    <cellStyle name="Normal 7 3 3 3 2 5 2" xfId="11905" xr:uid="{00000000-0005-0000-0000-0000CE720000}"/>
    <cellStyle name="Normal 7 3 3 3 2 5 2 2" xfId="29258" xr:uid="{00000000-0005-0000-0000-0000CF720000}"/>
    <cellStyle name="Normal 7 3 3 3 2 5 2 3" xfId="46604" xr:uid="{00000000-0005-0000-0000-0000D0720000}"/>
    <cellStyle name="Normal 7 3 3 3 2 5 3" xfId="20585" xr:uid="{00000000-0005-0000-0000-0000D1720000}"/>
    <cellStyle name="Normal 7 3 3 3 2 5 4" xfId="37931" xr:uid="{00000000-0005-0000-0000-0000D2720000}"/>
    <cellStyle name="Normal 7 3 3 3 2 6" xfId="9357" xr:uid="{00000000-0005-0000-0000-0000D3720000}"/>
    <cellStyle name="Normal 7 3 3 3 2 6 2" xfId="26710" xr:uid="{00000000-0005-0000-0000-0000D4720000}"/>
    <cellStyle name="Normal 7 3 3 3 2 6 3" xfId="44056" xr:uid="{00000000-0005-0000-0000-0000D5720000}"/>
    <cellStyle name="Normal 7 3 3 3 2 7" xfId="18037" xr:uid="{00000000-0005-0000-0000-0000D6720000}"/>
    <cellStyle name="Normal 7 3 3 3 2 8" xfId="35383" xr:uid="{00000000-0005-0000-0000-0000D7720000}"/>
    <cellStyle name="Normal 7 3 3 3 3" xfId="929" xr:uid="{00000000-0005-0000-0000-0000D8720000}"/>
    <cellStyle name="Normal 7 3 3 3 3 2" xfId="2742" xr:uid="{00000000-0005-0000-0000-0000D9720000}"/>
    <cellStyle name="Normal 7 3 3 3 3 2 2" xfId="8524" xr:uid="{00000000-0005-0000-0000-0000DA720000}"/>
    <cellStyle name="Normal 7 3 3 3 3 2 2 2" xfId="17197" xr:uid="{00000000-0005-0000-0000-0000DB720000}"/>
    <cellStyle name="Normal 7 3 3 3 3 2 2 2 2" xfId="34550" xr:uid="{00000000-0005-0000-0000-0000DC720000}"/>
    <cellStyle name="Normal 7 3 3 3 3 2 2 2 3" xfId="51896" xr:uid="{00000000-0005-0000-0000-0000DD720000}"/>
    <cellStyle name="Normal 7 3 3 3 3 2 2 3" xfId="25877" xr:uid="{00000000-0005-0000-0000-0000DE720000}"/>
    <cellStyle name="Normal 7 3 3 3 3 2 2 4" xfId="43223" xr:uid="{00000000-0005-0000-0000-0000DF720000}"/>
    <cellStyle name="Normal 7 3 3 3 3 2 3" xfId="4555" xr:uid="{00000000-0005-0000-0000-0000E0720000}"/>
    <cellStyle name="Normal 7 3 3 3 3 2 3 2" xfId="13228" xr:uid="{00000000-0005-0000-0000-0000E1720000}"/>
    <cellStyle name="Normal 7 3 3 3 3 2 3 2 2" xfId="30581" xr:uid="{00000000-0005-0000-0000-0000E2720000}"/>
    <cellStyle name="Normal 7 3 3 3 3 2 3 2 3" xfId="47927" xr:uid="{00000000-0005-0000-0000-0000E3720000}"/>
    <cellStyle name="Normal 7 3 3 3 3 2 3 3" xfId="21908" xr:uid="{00000000-0005-0000-0000-0000E4720000}"/>
    <cellStyle name="Normal 7 3 3 3 3 2 3 4" xfId="39254" xr:uid="{00000000-0005-0000-0000-0000E5720000}"/>
    <cellStyle name="Normal 7 3 3 3 3 2 4" xfId="11415" xr:uid="{00000000-0005-0000-0000-0000E6720000}"/>
    <cellStyle name="Normal 7 3 3 3 3 2 4 2" xfId="28768" xr:uid="{00000000-0005-0000-0000-0000E7720000}"/>
    <cellStyle name="Normal 7 3 3 3 3 2 4 3" xfId="46114" xr:uid="{00000000-0005-0000-0000-0000E8720000}"/>
    <cellStyle name="Normal 7 3 3 3 3 2 5" xfId="20095" xr:uid="{00000000-0005-0000-0000-0000E9720000}"/>
    <cellStyle name="Normal 7 3 3 3 3 2 6" xfId="37441" xr:uid="{00000000-0005-0000-0000-0000EA720000}"/>
    <cellStyle name="Normal 7 3 3 3 3 3" xfId="1664" xr:uid="{00000000-0005-0000-0000-0000EB720000}"/>
    <cellStyle name="Normal 7 3 3 3 3 3 2" xfId="7446" xr:uid="{00000000-0005-0000-0000-0000EC720000}"/>
    <cellStyle name="Normal 7 3 3 3 3 3 2 2" xfId="16119" xr:uid="{00000000-0005-0000-0000-0000ED720000}"/>
    <cellStyle name="Normal 7 3 3 3 3 3 2 2 2" xfId="33472" xr:uid="{00000000-0005-0000-0000-0000EE720000}"/>
    <cellStyle name="Normal 7 3 3 3 3 3 2 2 3" xfId="50818" xr:uid="{00000000-0005-0000-0000-0000EF720000}"/>
    <cellStyle name="Normal 7 3 3 3 3 3 2 3" xfId="24799" xr:uid="{00000000-0005-0000-0000-0000F0720000}"/>
    <cellStyle name="Normal 7 3 3 3 3 3 2 4" xfId="42145" xr:uid="{00000000-0005-0000-0000-0000F1720000}"/>
    <cellStyle name="Normal 7 3 3 3 3 3 3" xfId="5290" xr:uid="{00000000-0005-0000-0000-0000F2720000}"/>
    <cellStyle name="Normal 7 3 3 3 3 3 3 2" xfId="13963" xr:uid="{00000000-0005-0000-0000-0000F3720000}"/>
    <cellStyle name="Normal 7 3 3 3 3 3 3 2 2" xfId="31316" xr:uid="{00000000-0005-0000-0000-0000F4720000}"/>
    <cellStyle name="Normal 7 3 3 3 3 3 3 2 3" xfId="48662" xr:uid="{00000000-0005-0000-0000-0000F5720000}"/>
    <cellStyle name="Normal 7 3 3 3 3 3 3 3" xfId="22643" xr:uid="{00000000-0005-0000-0000-0000F6720000}"/>
    <cellStyle name="Normal 7 3 3 3 3 3 3 4" xfId="39989" xr:uid="{00000000-0005-0000-0000-0000F7720000}"/>
    <cellStyle name="Normal 7 3 3 3 3 3 4" xfId="10337" xr:uid="{00000000-0005-0000-0000-0000F8720000}"/>
    <cellStyle name="Normal 7 3 3 3 3 3 4 2" xfId="27690" xr:uid="{00000000-0005-0000-0000-0000F9720000}"/>
    <cellStyle name="Normal 7 3 3 3 3 3 4 3" xfId="45036" xr:uid="{00000000-0005-0000-0000-0000FA720000}"/>
    <cellStyle name="Normal 7 3 3 3 3 3 5" xfId="19017" xr:uid="{00000000-0005-0000-0000-0000FB720000}"/>
    <cellStyle name="Normal 7 3 3 3 3 3 6" xfId="36363" xr:uid="{00000000-0005-0000-0000-0000FC720000}"/>
    <cellStyle name="Normal 7 3 3 3 3 4" xfId="6711" xr:uid="{00000000-0005-0000-0000-0000FD720000}"/>
    <cellStyle name="Normal 7 3 3 3 3 4 2" xfId="15384" xr:uid="{00000000-0005-0000-0000-0000FE720000}"/>
    <cellStyle name="Normal 7 3 3 3 3 4 2 2" xfId="32737" xr:uid="{00000000-0005-0000-0000-0000FF720000}"/>
    <cellStyle name="Normal 7 3 3 3 3 4 2 3" xfId="50083" xr:uid="{00000000-0005-0000-0000-000000730000}"/>
    <cellStyle name="Normal 7 3 3 3 3 4 3" xfId="24064" xr:uid="{00000000-0005-0000-0000-000001730000}"/>
    <cellStyle name="Normal 7 3 3 3 3 4 4" xfId="41410" xr:uid="{00000000-0005-0000-0000-000002730000}"/>
    <cellStyle name="Normal 7 3 3 3 3 5" xfId="3477" xr:uid="{00000000-0005-0000-0000-000003730000}"/>
    <cellStyle name="Normal 7 3 3 3 3 5 2" xfId="12150" xr:uid="{00000000-0005-0000-0000-000004730000}"/>
    <cellStyle name="Normal 7 3 3 3 3 5 2 2" xfId="29503" xr:uid="{00000000-0005-0000-0000-000005730000}"/>
    <cellStyle name="Normal 7 3 3 3 3 5 2 3" xfId="46849" xr:uid="{00000000-0005-0000-0000-000006730000}"/>
    <cellStyle name="Normal 7 3 3 3 3 5 3" xfId="20830" xr:uid="{00000000-0005-0000-0000-000007730000}"/>
    <cellStyle name="Normal 7 3 3 3 3 5 4" xfId="38176" xr:uid="{00000000-0005-0000-0000-000008730000}"/>
    <cellStyle name="Normal 7 3 3 3 3 6" xfId="9602" xr:uid="{00000000-0005-0000-0000-000009730000}"/>
    <cellStyle name="Normal 7 3 3 3 3 6 2" xfId="26955" xr:uid="{00000000-0005-0000-0000-00000A730000}"/>
    <cellStyle name="Normal 7 3 3 3 3 6 3" xfId="44301" xr:uid="{00000000-0005-0000-0000-00000B730000}"/>
    <cellStyle name="Normal 7 3 3 3 3 7" xfId="18282" xr:uid="{00000000-0005-0000-0000-00000C730000}"/>
    <cellStyle name="Normal 7 3 3 3 3 8" xfId="35628" xr:uid="{00000000-0005-0000-0000-00000D730000}"/>
    <cellStyle name="Normal 7 3 3 3 4" xfId="439" xr:uid="{00000000-0005-0000-0000-00000E730000}"/>
    <cellStyle name="Normal 7 3 3 3 4 2" xfId="2252" xr:uid="{00000000-0005-0000-0000-00000F730000}"/>
    <cellStyle name="Normal 7 3 3 3 4 2 2" xfId="8034" xr:uid="{00000000-0005-0000-0000-000010730000}"/>
    <cellStyle name="Normal 7 3 3 3 4 2 2 2" xfId="16707" xr:uid="{00000000-0005-0000-0000-000011730000}"/>
    <cellStyle name="Normal 7 3 3 3 4 2 2 2 2" xfId="34060" xr:uid="{00000000-0005-0000-0000-000012730000}"/>
    <cellStyle name="Normal 7 3 3 3 4 2 2 2 3" xfId="51406" xr:uid="{00000000-0005-0000-0000-000013730000}"/>
    <cellStyle name="Normal 7 3 3 3 4 2 2 3" xfId="25387" xr:uid="{00000000-0005-0000-0000-000014730000}"/>
    <cellStyle name="Normal 7 3 3 3 4 2 2 4" xfId="42733" xr:uid="{00000000-0005-0000-0000-000015730000}"/>
    <cellStyle name="Normal 7 3 3 3 4 2 3" xfId="5535" xr:uid="{00000000-0005-0000-0000-000016730000}"/>
    <cellStyle name="Normal 7 3 3 3 4 2 3 2" xfId="14208" xr:uid="{00000000-0005-0000-0000-000017730000}"/>
    <cellStyle name="Normal 7 3 3 3 4 2 3 2 2" xfId="31561" xr:uid="{00000000-0005-0000-0000-000018730000}"/>
    <cellStyle name="Normal 7 3 3 3 4 2 3 2 3" xfId="48907" xr:uid="{00000000-0005-0000-0000-000019730000}"/>
    <cellStyle name="Normal 7 3 3 3 4 2 3 3" xfId="22888" xr:uid="{00000000-0005-0000-0000-00001A730000}"/>
    <cellStyle name="Normal 7 3 3 3 4 2 3 4" xfId="40234" xr:uid="{00000000-0005-0000-0000-00001B730000}"/>
    <cellStyle name="Normal 7 3 3 3 4 2 4" xfId="10925" xr:uid="{00000000-0005-0000-0000-00001C730000}"/>
    <cellStyle name="Normal 7 3 3 3 4 2 4 2" xfId="28278" xr:uid="{00000000-0005-0000-0000-00001D730000}"/>
    <cellStyle name="Normal 7 3 3 3 4 2 4 3" xfId="45624" xr:uid="{00000000-0005-0000-0000-00001E730000}"/>
    <cellStyle name="Normal 7 3 3 3 4 2 5" xfId="19605" xr:uid="{00000000-0005-0000-0000-00001F730000}"/>
    <cellStyle name="Normal 7 3 3 3 4 2 6" xfId="36951" xr:uid="{00000000-0005-0000-0000-000020730000}"/>
    <cellStyle name="Normal 7 3 3 3 4 3" xfId="6221" xr:uid="{00000000-0005-0000-0000-000021730000}"/>
    <cellStyle name="Normal 7 3 3 3 4 3 2" xfId="14894" xr:uid="{00000000-0005-0000-0000-000022730000}"/>
    <cellStyle name="Normal 7 3 3 3 4 3 2 2" xfId="32247" xr:uid="{00000000-0005-0000-0000-000023730000}"/>
    <cellStyle name="Normal 7 3 3 3 4 3 2 3" xfId="49593" xr:uid="{00000000-0005-0000-0000-000024730000}"/>
    <cellStyle name="Normal 7 3 3 3 4 3 3" xfId="23574" xr:uid="{00000000-0005-0000-0000-000025730000}"/>
    <cellStyle name="Normal 7 3 3 3 4 3 4" xfId="40920" xr:uid="{00000000-0005-0000-0000-000026730000}"/>
    <cellStyle name="Normal 7 3 3 3 4 4" xfId="4065" xr:uid="{00000000-0005-0000-0000-000027730000}"/>
    <cellStyle name="Normal 7 3 3 3 4 4 2" xfId="12738" xr:uid="{00000000-0005-0000-0000-000028730000}"/>
    <cellStyle name="Normal 7 3 3 3 4 4 2 2" xfId="30091" xr:uid="{00000000-0005-0000-0000-000029730000}"/>
    <cellStyle name="Normal 7 3 3 3 4 4 2 3" xfId="47437" xr:uid="{00000000-0005-0000-0000-00002A730000}"/>
    <cellStyle name="Normal 7 3 3 3 4 4 3" xfId="21418" xr:uid="{00000000-0005-0000-0000-00002B730000}"/>
    <cellStyle name="Normal 7 3 3 3 4 4 4" xfId="38764" xr:uid="{00000000-0005-0000-0000-00002C730000}"/>
    <cellStyle name="Normal 7 3 3 3 4 5" xfId="9112" xr:uid="{00000000-0005-0000-0000-00002D730000}"/>
    <cellStyle name="Normal 7 3 3 3 4 5 2" xfId="26465" xr:uid="{00000000-0005-0000-0000-00002E730000}"/>
    <cellStyle name="Normal 7 3 3 3 4 5 3" xfId="43811" xr:uid="{00000000-0005-0000-0000-00002F730000}"/>
    <cellStyle name="Normal 7 3 3 3 4 6" xfId="17792" xr:uid="{00000000-0005-0000-0000-000030730000}"/>
    <cellStyle name="Normal 7 3 3 3 4 7" xfId="35138" xr:uid="{00000000-0005-0000-0000-000031730000}"/>
    <cellStyle name="Normal 7 3 3 3 5" xfId="2007" xr:uid="{00000000-0005-0000-0000-000032730000}"/>
    <cellStyle name="Normal 7 3 3 3 5 2" xfId="7789" xr:uid="{00000000-0005-0000-0000-000033730000}"/>
    <cellStyle name="Normal 7 3 3 3 5 2 2" xfId="16462" xr:uid="{00000000-0005-0000-0000-000034730000}"/>
    <cellStyle name="Normal 7 3 3 3 5 2 2 2" xfId="33815" xr:uid="{00000000-0005-0000-0000-000035730000}"/>
    <cellStyle name="Normal 7 3 3 3 5 2 2 3" xfId="51161" xr:uid="{00000000-0005-0000-0000-000036730000}"/>
    <cellStyle name="Normal 7 3 3 3 5 2 3" xfId="25142" xr:uid="{00000000-0005-0000-0000-000037730000}"/>
    <cellStyle name="Normal 7 3 3 3 5 2 4" xfId="42488" xr:uid="{00000000-0005-0000-0000-000038730000}"/>
    <cellStyle name="Normal 7 3 3 3 5 3" xfId="3820" xr:uid="{00000000-0005-0000-0000-000039730000}"/>
    <cellStyle name="Normal 7 3 3 3 5 3 2" xfId="12493" xr:uid="{00000000-0005-0000-0000-00003A730000}"/>
    <cellStyle name="Normal 7 3 3 3 5 3 2 2" xfId="29846" xr:uid="{00000000-0005-0000-0000-00003B730000}"/>
    <cellStyle name="Normal 7 3 3 3 5 3 2 3" xfId="47192" xr:uid="{00000000-0005-0000-0000-00003C730000}"/>
    <cellStyle name="Normal 7 3 3 3 5 3 3" xfId="21173" xr:uid="{00000000-0005-0000-0000-00003D730000}"/>
    <cellStyle name="Normal 7 3 3 3 5 3 4" xfId="38519" xr:uid="{00000000-0005-0000-0000-00003E730000}"/>
    <cellStyle name="Normal 7 3 3 3 5 4" xfId="10680" xr:uid="{00000000-0005-0000-0000-00003F730000}"/>
    <cellStyle name="Normal 7 3 3 3 5 4 2" xfId="28033" xr:uid="{00000000-0005-0000-0000-000040730000}"/>
    <cellStyle name="Normal 7 3 3 3 5 4 3" xfId="45379" xr:uid="{00000000-0005-0000-0000-000041730000}"/>
    <cellStyle name="Normal 7 3 3 3 5 5" xfId="19360" xr:uid="{00000000-0005-0000-0000-000042730000}"/>
    <cellStyle name="Normal 7 3 3 3 5 6" xfId="36706" xr:uid="{00000000-0005-0000-0000-000043730000}"/>
    <cellStyle name="Normal 7 3 3 3 6" xfId="1174" xr:uid="{00000000-0005-0000-0000-000044730000}"/>
    <cellStyle name="Normal 7 3 3 3 6 2" xfId="6956" xr:uid="{00000000-0005-0000-0000-000045730000}"/>
    <cellStyle name="Normal 7 3 3 3 6 2 2" xfId="15629" xr:uid="{00000000-0005-0000-0000-000046730000}"/>
    <cellStyle name="Normal 7 3 3 3 6 2 2 2" xfId="32982" xr:uid="{00000000-0005-0000-0000-000047730000}"/>
    <cellStyle name="Normal 7 3 3 3 6 2 2 3" xfId="50328" xr:uid="{00000000-0005-0000-0000-000048730000}"/>
    <cellStyle name="Normal 7 3 3 3 6 2 3" xfId="24309" xr:uid="{00000000-0005-0000-0000-000049730000}"/>
    <cellStyle name="Normal 7 3 3 3 6 2 4" xfId="41655" xr:uid="{00000000-0005-0000-0000-00004A730000}"/>
    <cellStyle name="Normal 7 3 3 3 6 3" xfId="4800" xr:uid="{00000000-0005-0000-0000-00004B730000}"/>
    <cellStyle name="Normal 7 3 3 3 6 3 2" xfId="13473" xr:uid="{00000000-0005-0000-0000-00004C730000}"/>
    <cellStyle name="Normal 7 3 3 3 6 3 2 2" xfId="30826" xr:uid="{00000000-0005-0000-0000-00004D730000}"/>
    <cellStyle name="Normal 7 3 3 3 6 3 2 3" xfId="48172" xr:uid="{00000000-0005-0000-0000-00004E730000}"/>
    <cellStyle name="Normal 7 3 3 3 6 3 3" xfId="22153" xr:uid="{00000000-0005-0000-0000-00004F730000}"/>
    <cellStyle name="Normal 7 3 3 3 6 3 4" xfId="39499" xr:uid="{00000000-0005-0000-0000-000050730000}"/>
    <cellStyle name="Normal 7 3 3 3 6 4" xfId="9847" xr:uid="{00000000-0005-0000-0000-000051730000}"/>
    <cellStyle name="Normal 7 3 3 3 6 4 2" xfId="27200" xr:uid="{00000000-0005-0000-0000-000052730000}"/>
    <cellStyle name="Normal 7 3 3 3 6 4 3" xfId="44546" xr:uid="{00000000-0005-0000-0000-000053730000}"/>
    <cellStyle name="Normal 7 3 3 3 6 5" xfId="18527" xr:uid="{00000000-0005-0000-0000-000054730000}"/>
    <cellStyle name="Normal 7 3 3 3 6 6" xfId="35873" xr:uid="{00000000-0005-0000-0000-000055730000}"/>
    <cellStyle name="Normal 7 3 3 3 7" xfId="5976" xr:uid="{00000000-0005-0000-0000-000056730000}"/>
    <cellStyle name="Normal 7 3 3 3 7 2" xfId="14649" xr:uid="{00000000-0005-0000-0000-000057730000}"/>
    <cellStyle name="Normal 7 3 3 3 7 2 2" xfId="32002" xr:uid="{00000000-0005-0000-0000-000058730000}"/>
    <cellStyle name="Normal 7 3 3 3 7 2 3" xfId="49348" xr:uid="{00000000-0005-0000-0000-000059730000}"/>
    <cellStyle name="Normal 7 3 3 3 7 3" xfId="23329" xr:uid="{00000000-0005-0000-0000-00005A730000}"/>
    <cellStyle name="Normal 7 3 3 3 7 4" xfId="40675" xr:uid="{00000000-0005-0000-0000-00005B730000}"/>
    <cellStyle name="Normal 7 3 3 3 8" xfId="2987" xr:uid="{00000000-0005-0000-0000-00005C730000}"/>
    <cellStyle name="Normal 7 3 3 3 8 2" xfId="11660" xr:uid="{00000000-0005-0000-0000-00005D730000}"/>
    <cellStyle name="Normal 7 3 3 3 8 2 2" xfId="29013" xr:uid="{00000000-0005-0000-0000-00005E730000}"/>
    <cellStyle name="Normal 7 3 3 3 8 2 3" xfId="46359" xr:uid="{00000000-0005-0000-0000-00005F730000}"/>
    <cellStyle name="Normal 7 3 3 3 8 3" xfId="20340" xr:uid="{00000000-0005-0000-0000-000060730000}"/>
    <cellStyle name="Normal 7 3 3 3 8 4" xfId="37686" xr:uid="{00000000-0005-0000-0000-000061730000}"/>
    <cellStyle name="Normal 7 3 3 3 9" xfId="8867" xr:uid="{00000000-0005-0000-0000-000062730000}"/>
    <cellStyle name="Normal 7 3 3 3 9 2" xfId="26220" xr:uid="{00000000-0005-0000-0000-000063730000}"/>
    <cellStyle name="Normal 7 3 3 3 9 3" xfId="43566" xr:uid="{00000000-0005-0000-0000-000064730000}"/>
    <cellStyle name="Normal 7 3 3 4" xfId="292" xr:uid="{00000000-0005-0000-0000-000065730000}"/>
    <cellStyle name="Normal 7 3 3 4 10" xfId="34991" xr:uid="{00000000-0005-0000-0000-000066730000}"/>
    <cellStyle name="Normal 7 3 3 4 2" xfId="1027" xr:uid="{00000000-0005-0000-0000-000067730000}"/>
    <cellStyle name="Normal 7 3 3 4 2 2" xfId="2840" xr:uid="{00000000-0005-0000-0000-000068730000}"/>
    <cellStyle name="Normal 7 3 3 4 2 2 2" xfId="8622" xr:uid="{00000000-0005-0000-0000-000069730000}"/>
    <cellStyle name="Normal 7 3 3 4 2 2 2 2" xfId="17295" xr:uid="{00000000-0005-0000-0000-00006A730000}"/>
    <cellStyle name="Normal 7 3 3 4 2 2 2 2 2" xfId="34648" xr:uid="{00000000-0005-0000-0000-00006B730000}"/>
    <cellStyle name="Normal 7 3 3 4 2 2 2 2 3" xfId="51994" xr:uid="{00000000-0005-0000-0000-00006C730000}"/>
    <cellStyle name="Normal 7 3 3 4 2 2 2 3" xfId="25975" xr:uid="{00000000-0005-0000-0000-00006D730000}"/>
    <cellStyle name="Normal 7 3 3 4 2 2 2 4" xfId="43321" xr:uid="{00000000-0005-0000-0000-00006E730000}"/>
    <cellStyle name="Normal 7 3 3 4 2 2 3" xfId="4653" xr:uid="{00000000-0005-0000-0000-00006F730000}"/>
    <cellStyle name="Normal 7 3 3 4 2 2 3 2" xfId="13326" xr:uid="{00000000-0005-0000-0000-000070730000}"/>
    <cellStyle name="Normal 7 3 3 4 2 2 3 2 2" xfId="30679" xr:uid="{00000000-0005-0000-0000-000071730000}"/>
    <cellStyle name="Normal 7 3 3 4 2 2 3 2 3" xfId="48025" xr:uid="{00000000-0005-0000-0000-000072730000}"/>
    <cellStyle name="Normal 7 3 3 4 2 2 3 3" xfId="22006" xr:uid="{00000000-0005-0000-0000-000073730000}"/>
    <cellStyle name="Normal 7 3 3 4 2 2 3 4" xfId="39352" xr:uid="{00000000-0005-0000-0000-000074730000}"/>
    <cellStyle name="Normal 7 3 3 4 2 2 4" xfId="11513" xr:uid="{00000000-0005-0000-0000-000075730000}"/>
    <cellStyle name="Normal 7 3 3 4 2 2 4 2" xfId="28866" xr:uid="{00000000-0005-0000-0000-000076730000}"/>
    <cellStyle name="Normal 7 3 3 4 2 2 4 3" xfId="46212" xr:uid="{00000000-0005-0000-0000-000077730000}"/>
    <cellStyle name="Normal 7 3 3 4 2 2 5" xfId="20193" xr:uid="{00000000-0005-0000-0000-000078730000}"/>
    <cellStyle name="Normal 7 3 3 4 2 2 6" xfId="37539" xr:uid="{00000000-0005-0000-0000-000079730000}"/>
    <cellStyle name="Normal 7 3 3 4 2 3" xfId="1762" xr:uid="{00000000-0005-0000-0000-00007A730000}"/>
    <cellStyle name="Normal 7 3 3 4 2 3 2" xfId="7544" xr:uid="{00000000-0005-0000-0000-00007B730000}"/>
    <cellStyle name="Normal 7 3 3 4 2 3 2 2" xfId="16217" xr:uid="{00000000-0005-0000-0000-00007C730000}"/>
    <cellStyle name="Normal 7 3 3 4 2 3 2 2 2" xfId="33570" xr:uid="{00000000-0005-0000-0000-00007D730000}"/>
    <cellStyle name="Normal 7 3 3 4 2 3 2 2 3" xfId="50916" xr:uid="{00000000-0005-0000-0000-00007E730000}"/>
    <cellStyle name="Normal 7 3 3 4 2 3 2 3" xfId="24897" xr:uid="{00000000-0005-0000-0000-00007F730000}"/>
    <cellStyle name="Normal 7 3 3 4 2 3 2 4" xfId="42243" xr:uid="{00000000-0005-0000-0000-000080730000}"/>
    <cellStyle name="Normal 7 3 3 4 2 3 3" xfId="5388" xr:uid="{00000000-0005-0000-0000-000081730000}"/>
    <cellStyle name="Normal 7 3 3 4 2 3 3 2" xfId="14061" xr:uid="{00000000-0005-0000-0000-000082730000}"/>
    <cellStyle name="Normal 7 3 3 4 2 3 3 2 2" xfId="31414" xr:uid="{00000000-0005-0000-0000-000083730000}"/>
    <cellStyle name="Normal 7 3 3 4 2 3 3 2 3" xfId="48760" xr:uid="{00000000-0005-0000-0000-000084730000}"/>
    <cellStyle name="Normal 7 3 3 4 2 3 3 3" xfId="22741" xr:uid="{00000000-0005-0000-0000-000085730000}"/>
    <cellStyle name="Normal 7 3 3 4 2 3 3 4" xfId="40087" xr:uid="{00000000-0005-0000-0000-000086730000}"/>
    <cellStyle name="Normal 7 3 3 4 2 3 4" xfId="10435" xr:uid="{00000000-0005-0000-0000-000087730000}"/>
    <cellStyle name="Normal 7 3 3 4 2 3 4 2" xfId="27788" xr:uid="{00000000-0005-0000-0000-000088730000}"/>
    <cellStyle name="Normal 7 3 3 4 2 3 4 3" xfId="45134" xr:uid="{00000000-0005-0000-0000-000089730000}"/>
    <cellStyle name="Normal 7 3 3 4 2 3 5" xfId="19115" xr:uid="{00000000-0005-0000-0000-00008A730000}"/>
    <cellStyle name="Normal 7 3 3 4 2 3 6" xfId="36461" xr:uid="{00000000-0005-0000-0000-00008B730000}"/>
    <cellStyle name="Normal 7 3 3 4 2 4" xfId="6809" xr:uid="{00000000-0005-0000-0000-00008C730000}"/>
    <cellStyle name="Normal 7 3 3 4 2 4 2" xfId="15482" xr:uid="{00000000-0005-0000-0000-00008D730000}"/>
    <cellStyle name="Normal 7 3 3 4 2 4 2 2" xfId="32835" xr:uid="{00000000-0005-0000-0000-00008E730000}"/>
    <cellStyle name="Normal 7 3 3 4 2 4 2 3" xfId="50181" xr:uid="{00000000-0005-0000-0000-00008F730000}"/>
    <cellStyle name="Normal 7 3 3 4 2 4 3" xfId="24162" xr:uid="{00000000-0005-0000-0000-000090730000}"/>
    <cellStyle name="Normal 7 3 3 4 2 4 4" xfId="41508" xr:uid="{00000000-0005-0000-0000-000091730000}"/>
    <cellStyle name="Normal 7 3 3 4 2 5" xfId="3575" xr:uid="{00000000-0005-0000-0000-000092730000}"/>
    <cellStyle name="Normal 7 3 3 4 2 5 2" xfId="12248" xr:uid="{00000000-0005-0000-0000-000093730000}"/>
    <cellStyle name="Normal 7 3 3 4 2 5 2 2" xfId="29601" xr:uid="{00000000-0005-0000-0000-000094730000}"/>
    <cellStyle name="Normal 7 3 3 4 2 5 2 3" xfId="46947" xr:uid="{00000000-0005-0000-0000-000095730000}"/>
    <cellStyle name="Normal 7 3 3 4 2 5 3" xfId="20928" xr:uid="{00000000-0005-0000-0000-000096730000}"/>
    <cellStyle name="Normal 7 3 3 4 2 5 4" xfId="38274" xr:uid="{00000000-0005-0000-0000-000097730000}"/>
    <cellStyle name="Normal 7 3 3 4 2 6" xfId="9700" xr:uid="{00000000-0005-0000-0000-000098730000}"/>
    <cellStyle name="Normal 7 3 3 4 2 6 2" xfId="27053" xr:uid="{00000000-0005-0000-0000-000099730000}"/>
    <cellStyle name="Normal 7 3 3 4 2 6 3" xfId="44399" xr:uid="{00000000-0005-0000-0000-00009A730000}"/>
    <cellStyle name="Normal 7 3 3 4 2 7" xfId="18380" xr:uid="{00000000-0005-0000-0000-00009B730000}"/>
    <cellStyle name="Normal 7 3 3 4 2 8" xfId="35726" xr:uid="{00000000-0005-0000-0000-00009C730000}"/>
    <cellStyle name="Normal 7 3 3 4 3" xfId="537" xr:uid="{00000000-0005-0000-0000-00009D730000}"/>
    <cellStyle name="Normal 7 3 3 4 3 2" xfId="2350" xr:uid="{00000000-0005-0000-0000-00009E730000}"/>
    <cellStyle name="Normal 7 3 3 4 3 2 2" xfId="8132" xr:uid="{00000000-0005-0000-0000-00009F730000}"/>
    <cellStyle name="Normal 7 3 3 4 3 2 2 2" xfId="16805" xr:uid="{00000000-0005-0000-0000-0000A0730000}"/>
    <cellStyle name="Normal 7 3 3 4 3 2 2 2 2" xfId="34158" xr:uid="{00000000-0005-0000-0000-0000A1730000}"/>
    <cellStyle name="Normal 7 3 3 4 3 2 2 2 3" xfId="51504" xr:uid="{00000000-0005-0000-0000-0000A2730000}"/>
    <cellStyle name="Normal 7 3 3 4 3 2 2 3" xfId="25485" xr:uid="{00000000-0005-0000-0000-0000A3730000}"/>
    <cellStyle name="Normal 7 3 3 4 3 2 2 4" xfId="42831" xr:uid="{00000000-0005-0000-0000-0000A4730000}"/>
    <cellStyle name="Normal 7 3 3 4 3 2 3" xfId="5633" xr:uid="{00000000-0005-0000-0000-0000A5730000}"/>
    <cellStyle name="Normal 7 3 3 4 3 2 3 2" xfId="14306" xr:uid="{00000000-0005-0000-0000-0000A6730000}"/>
    <cellStyle name="Normal 7 3 3 4 3 2 3 2 2" xfId="31659" xr:uid="{00000000-0005-0000-0000-0000A7730000}"/>
    <cellStyle name="Normal 7 3 3 4 3 2 3 2 3" xfId="49005" xr:uid="{00000000-0005-0000-0000-0000A8730000}"/>
    <cellStyle name="Normal 7 3 3 4 3 2 3 3" xfId="22986" xr:uid="{00000000-0005-0000-0000-0000A9730000}"/>
    <cellStyle name="Normal 7 3 3 4 3 2 3 4" xfId="40332" xr:uid="{00000000-0005-0000-0000-0000AA730000}"/>
    <cellStyle name="Normal 7 3 3 4 3 2 4" xfId="11023" xr:uid="{00000000-0005-0000-0000-0000AB730000}"/>
    <cellStyle name="Normal 7 3 3 4 3 2 4 2" xfId="28376" xr:uid="{00000000-0005-0000-0000-0000AC730000}"/>
    <cellStyle name="Normal 7 3 3 4 3 2 4 3" xfId="45722" xr:uid="{00000000-0005-0000-0000-0000AD730000}"/>
    <cellStyle name="Normal 7 3 3 4 3 2 5" xfId="19703" xr:uid="{00000000-0005-0000-0000-0000AE730000}"/>
    <cellStyle name="Normal 7 3 3 4 3 2 6" xfId="37049" xr:uid="{00000000-0005-0000-0000-0000AF730000}"/>
    <cellStyle name="Normal 7 3 3 4 3 3" xfId="6319" xr:uid="{00000000-0005-0000-0000-0000B0730000}"/>
    <cellStyle name="Normal 7 3 3 4 3 3 2" xfId="14992" xr:uid="{00000000-0005-0000-0000-0000B1730000}"/>
    <cellStyle name="Normal 7 3 3 4 3 3 2 2" xfId="32345" xr:uid="{00000000-0005-0000-0000-0000B2730000}"/>
    <cellStyle name="Normal 7 3 3 4 3 3 2 3" xfId="49691" xr:uid="{00000000-0005-0000-0000-0000B3730000}"/>
    <cellStyle name="Normal 7 3 3 4 3 3 3" xfId="23672" xr:uid="{00000000-0005-0000-0000-0000B4730000}"/>
    <cellStyle name="Normal 7 3 3 4 3 3 4" xfId="41018" xr:uid="{00000000-0005-0000-0000-0000B5730000}"/>
    <cellStyle name="Normal 7 3 3 4 3 4" xfId="4163" xr:uid="{00000000-0005-0000-0000-0000B6730000}"/>
    <cellStyle name="Normal 7 3 3 4 3 4 2" xfId="12836" xr:uid="{00000000-0005-0000-0000-0000B7730000}"/>
    <cellStyle name="Normal 7 3 3 4 3 4 2 2" xfId="30189" xr:uid="{00000000-0005-0000-0000-0000B8730000}"/>
    <cellStyle name="Normal 7 3 3 4 3 4 2 3" xfId="47535" xr:uid="{00000000-0005-0000-0000-0000B9730000}"/>
    <cellStyle name="Normal 7 3 3 4 3 4 3" xfId="21516" xr:uid="{00000000-0005-0000-0000-0000BA730000}"/>
    <cellStyle name="Normal 7 3 3 4 3 4 4" xfId="38862" xr:uid="{00000000-0005-0000-0000-0000BB730000}"/>
    <cellStyle name="Normal 7 3 3 4 3 5" xfId="9210" xr:uid="{00000000-0005-0000-0000-0000BC730000}"/>
    <cellStyle name="Normal 7 3 3 4 3 5 2" xfId="26563" xr:uid="{00000000-0005-0000-0000-0000BD730000}"/>
    <cellStyle name="Normal 7 3 3 4 3 5 3" xfId="43909" xr:uid="{00000000-0005-0000-0000-0000BE730000}"/>
    <cellStyle name="Normal 7 3 3 4 3 6" xfId="17890" xr:uid="{00000000-0005-0000-0000-0000BF730000}"/>
    <cellStyle name="Normal 7 3 3 4 3 7" xfId="35236" xr:uid="{00000000-0005-0000-0000-0000C0730000}"/>
    <cellStyle name="Normal 7 3 3 4 4" xfId="2105" xr:uid="{00000000-0005-0000-0000-0000C1730000}"/>
    <cellStyle name="Normal 7 3 3 4 4 2" xfId="7887" xr:uid="{00000000-0005-0000-0000-0000C2730000}"/>
    <cellStyle name="Normal 7 3 3 4 4 2 2" xfId="16560" xr:uid="{00000000-0005-0000-0000-0000C3730000}"/>
    <cellStyle name="Normal 7 3 3 4 4 2 2 2" xfId="33913" xr:uid="{00000000-0005-0000-0000-0000C4730000}"/>
    <cellStyle name="Normal 7 3 3 4 4 2 2 3" xfId="51259" xr:uid="{00000000-0005-0000-0000-0000C5730000}"/>
    <cellStyle name="Normal 7 3 3 4 4 2 3" xfId="25240" xr:uid="{00000000-0005-0000-0000-0000C6730000}"/>
    <cellStyle name="Normal 7 3 3 4 4 2 4" xfId="42586" xr:uid="{00000000-0005-0000-0000-0000C7730000}"/>
    <cellStyle name="Normal 7 3 3 4 4 3" xfId="3918" xr:uid="{00000000-0005-0000-0000-0000C8730000}"/>
    <cellStyle name="Normal 7 3 3 4 4 3 2" xfId="12591" xr:uid="{00000000-0005-0000-0000-0000C9730000}"/>
    <cellStyle name="Normal 7 3 3 4 4 3 2 2" xfId="29944" xr:uid="{00000000-0005-0000-0000-0000CA730000}"/>
    <cellStyle name="Normal 7 3 3 4 4 3 2 3" xfId="47290" xr:uid="{00000000-0005-0000-0000-0000CB730000}"/>
    <cellStyle name="Normal 7 3 3 4 4 3 3" xfId="21271" xr:uid="{00000000-0005-0000-0000-0000CC730000}"/>
    <cellStyle name="Normal 7 3 3 4 4 3 4" xfId="38617" xr:uid="{00000000-0005-0000-0000-0000CD730000}"/>
    <cellStyle name="Normal 7 3 3 4 4 4" xfId="10778" xr:uid="{00000000-0005-0000-0000-0000CE730000}"/>
    <cellStyle name="Normal 7 3 3 4 4 4 2" xfId="28131" xr:uid="{00000000-0005-0000-0000-0000CF730000}"/>
    <cellStyle name="Normal 7 3 3 4 4 4 3" xfId="45477" xr:uid="{00000000-0005-0000-0000-0000D0730000}"/>
    <cellStyle name="Normal 7 3 3 4 4 5" xfId="19458" xr:uid="{00000000-0005-0000-0000-0000D1730000}"/>
    <cellStyle name="Normal 7 3 3 4 4 6" xfId="36804" xr:uid="{00000000-0005-0000-0000-0000D2730000}"/>
    <cellStyle name="Normal 7 3 3 4 5" xfId="1272" xr:uid="{00000000-0005-0000-0000-0000D3730000}"/>
    <cellStyle name="Normal 7 3 3 4 5 2" xfId="7054" xr:uid="{00000000-0005-0000-0000-0000D4730000}"/>
    <cellStyle name="Normal 7 3 3 4 5 2 2" xfId="15727" xr:uid="{00000000-0005-0000-0000-0000D5730000}"/>
    <cellStyle name="Normal 7 3 3 4 5 2 2 2" xfId="33080" xr:uid="{00000000-0005-0000-0000-0000D6730000}"/>
    <cellStyle name="Normal 7 3 3 4 5 2 2 3" xfId="50426" xr:uid="{00000000-0005-0000-0000-0000D7730000}"/>
    <cellStyle name="Normal 7 3 3 4 5 2 3" xfId="24407" xr:uid="{00000000-0005-0000-0000-0000D8730000}"/>
    <cellStyle name="Normal 7 3 3 4 5 2 4" xfId="41753" xr:uid="{00000000-0005-0000-0000-0000D9730000}"/>
    <cellStyle name="Normal 7 3 3 4 5 3" xfId="4898" xr:uid="{00000000-0005-0000-0000-0000DA730000}"/>
    <cellStyle name="Normal 7 3 3 4 5 3 2" xfId="13571" xr:uid="{00000000-0005-0000-0000-0000DB730000}"/>
    <cellStyle name="Normal 7 3 3 4 5 3 2 2" xfId="30924" xr:uid="{00000000-0005-0000-0000-0000DC730000}"/>
    <cellStyle name="Normal 7 3 3 4 5 3 2 3" xfId="48270" xr:uid="{00000000-0005-0000-0000-0000DD730000}"/>
    <cellStyle name="Normal 7 3 3 4 5 3 3" xfId="22251" xr:uid="{00000000-0005-0000-0000-0000DE730000}"/>
    <cellStyle name="Normal 7 3 3 4 5 3 4" xfId="39597" xr:uid="{00000000-0005-0000-0000-0000DF730000}"/>
    <cellStyle name="Normal 7 3 3 4 5 4" xfId="9945" xr:uid="{00000000-0005-0000-0000-0000E0730000}"/>
    <cellStyle name="Normal 7 3 3 4 5 4 2" xfId="27298" xr:uid="{00000000-0005-0000-0000-0000E1730000}"/>
    <cellStyle name="Normal 7 3 3 4 5 4 3" xfId="44644" xr:uid="{00000000-0005-0000-0000-0000E2730000}"/>
    <cellStyle name="Normal 7 3 3 4 5 5" xfId="18625" xr:uid="{00000000-0005-0000-0000-0000E3730000}"/>
    <cellStyle name="Normal 7 3 3 4 5 6" xfId="35971" xr:uid="{00000000-0005-0000-0000-0000E4730000}"/>
    <cellStyle name="Normal 7 3 3 4 6" xfId="6074" xr:uid="{00000000-0005-0000-0000-0000E5730000}"/>
    <cellStyle name="Normal 7 3 3 4 6 2" xfId="14747" xr:uid="{00000000-0005-0000-0000-0000E6730000}"/>
    <cellStyle name="Normal 7 3 3 4 6 2 2" xfId="32100" xr:uid="{00000000-0005-0000-0000-0000E7730000}"/>
    <cellStyle name="Normal 7 3 3 4 6 2 3" xfId="49446" xr:uid="{00000000-0005-0000-0000-0000E8730000}"/>
    <cellStyle name="Normal 7 3 3 4 6 3" xfId="23427" xr:uid="{00000000-0005-0000-0000-0000E9730000}"/>
    <cellStyle name="Normal 7 3 3 4 6 4" xfId="40773" xr:uid="{00000000-0005-0000-0000-0000EA730000}"/>
    <cellStyle name="Normal 7 3 3 4 7" xfId="3085" xr:uid="{00000000-0005-0000-0000-0000EB730000}"/>
    <cellStyle name="Normal 7 3 3 4 7 2" xfId="11758" xr:uid="{00000000-0005-0000-0000-0000EC730000}"/>
    <cellStyle name="Normal 7 3 3 4 7 2 2" xfId="29111" xr:uid="{00000000-0005-0000-0000-0000ED730000}"/>
    <cellStyle name="Normal 7 3 3 4 7 2 3" xfId="46457" xr:uid="{00000000-0005-0000-0000-0000EE730000}"/>
    <cellStyle name="Normal 7 3 3 4 7 3" xfId="20438" xr:uid="{00000000-0005-0000-0000-0000EF730000}"/>
    <cellStyle name="Normal 7 3 3 4 7 4" xfId="37784" xr:uid="{00000000-0005-0000-0000-0000F0730000}"/>
    <cellStyle name="Normal 7 3 3 4 8" xfId="8965" xr:uid="{00000000-0005-0000-0000-0000F1730000}"/>
    <cellStyle name="Normal 7 3 3 4 8 2" xfId="26318" xr:uid="{00000000-0005-0000-0000-0000F2730000}"/>
    <cellStyle name="Normal 7 3 3 4 8 3" xfId="43664" xr:uid="{00000000-0005-0000-0000-0000F3730000}"/>
    <cellStyle name="Normal 7 3 3 4 9" xfId="17645" xr:uid="{00000000-0005-0000-0000-0000F4730000}"/>
    <cellStyle name="Normal 7 3 3 5" xfId="145" xr:uid="{00000000-0005-0000-0000-0000F5730000}"/>
    <cellStyle name="Normal 7 3 3 5 10" xfId="34844" xr:uid="{00000000-0005-0000-0000-0000F6730000}"/>
    <cellStyle name="Normal 7 3 3 5 2" xfId="880" xr:uid="{00000000-0005-0000-0000-0000F7730000}"/>
    <cellStyle name="Normal 7 3 3 5 2 2" xfId="2693" xr:uid="{00000000-0005-0000-0000-0000F8730000}"/>
    <cellStyle name="Normal 7 3 3 5 2 2 2" xfId="8475" xr:uid="{00000000-0005-0000-0000-0000F9730000}"/>
    <cellStyle name="Normal 7 3 3 5 2 2 2 2" xfId="17148" xr:uid="{00000000-0005-0000-0000-0000FA730000}"/>
    <cellStyle name="Normal 7 3 3 5 2 2 2 2 2" xfId="34501" xr:uid="{00000000-0005-0000-0000-0000FB730000}"/>
    <cellStyle name="Normal 7 3 3 5 2 2 2 2 3" xfId="51847" xr:uid="{00000000-0005-0000-0000-0000FC730000}"/>
    <cellStyle name="Normal 7 3 3 5 2 2 2 3" xfId="25828" xr:uid="{00000000-0005-0000-0000-0000FD730000}"/>
    <cellStyle name="Normal 7 3 3 5 2 2 2 4" xfId="43174" xr:uid="{00000000-0005-0000-0000-0000FE730000}"/>
    <cellStyle name="Normal 7 3 3 5 2 2 3" xfId="4506" xr:uid="{00000000-0005-0000-0000-0000FF730000}"/>
    <cellStyle name="Normal 7 3 3 5 2 2 3 2" xfId="13179" xr:uid="{00000000-0005-0000-0000-000000740000}"/>
    <cellStyle name="Normal 7 3 3 5 2 2 3 2 2" xfId="30532" xr:uid="{00000000-0005-0000-0000-000001740000}"/>
    <cellStyle name="Normal 7 3 3 5 2 2 3 2 3" xfId="47878" xr:uid="{00000000-0005-0000-0000-000002740000}"/>
    <cellStyle name="Normal 7 3 3 5 2 2 3 3" xfId="21859" xr:uid="{00000000-0005-0000-0000-000003740000}"/>
    <cellStyle name="Normal 7 3 3 5 2 2 3 4" xfId="39205" xr:uid="{00000000-0005-0000-0000-000004740000}"/>
    <cellStyle name="Normal 7 3 3 5 2 2 4" xfId="11366" xr:uid="{00000000-0005-0000-0000-000005740000}"/>
    <cellStyle name="Normal 7 3 3 5 2 2 4 2" xfId="28719" xr:uid="{00000000-0005-0000-0000-000006740000}"/>
    <cellStyle name="Normal 7 3 3 5 2 2 4 3" xfId="46065" xr:uid="{00000000-0005-0000-0000-000007740000}"/>
    <cellStyle name="Normal 7 3 3 5 2 2 5" xfId="20046" xr:uid="{00000000-0005-0000-0000-000008740000}"/>
    <cellStyle name="Normal 7 3 3 5 2 2 6" xfId="37392" xr:uid="{00000000-0005-0000-0000-000009740000}"/>
    <cellStyle name="Normal 7 3 3 5 2 3" xfId="1615" xr:uid="{00000000-0005-0000-0000-00000A740000}"/>
    <cellStyle name="Normal 7 3 3 5 2 3 2" xfId="7397" xr:uid="{00000000-0005-0000-0000-00000B740000}"/>
    <cellStyle name="Normal 7 3 3 5 2 3 2 2" xfId="16070" xr:uid="{00000000-0005-0000-0000-00000C740000}"/>
    <cellStyle name="Normal 7 3 3 5 2 3 2 2 2" xfId="33423" xr:uid="{00000000-0005-0000-0000-00000D740000}"/>
    <cellStyle name="Normal 7 3 3 5 2 3 2 2 3" xfId="50769" xr:uid="{00000000-0005-0000-0000-00000E740000}"/>
    <cellStyle name="Normal 7 3 3 5 2 3 2 3" xfId="24750" xr:uid="{00000000-0005-0000-0000-00000F740000}"/>
    <cellStyle name="Normal 7 3 3 5 2 3 2 4" xfId="42096" xr:uid="{00000000-0005-0000-0000-000010740000}"/>
    <cellStyle name="Normal 7 3 3 5 2 3 3" xfId="5241" xr:uid="{00000000-0005-0000-0000-000011740000}"/>
    <cellStyle name="Normal 7 3 3 5 2 3 3 2" xfId="13914" xr:uid="{00000000-0005-0000-0000-000012740000}"/>
    <cellStyle name="Normal 7 3 3 5 2 3 3 2 2" xfId="31267" xr:uid="{00000000-0005-0000-0000-000013740000}"/>
    <cellStyle name="Normal 7 3 3 5 2 3 3 2 3" xfId="48613" xr:uid="{00000000-0005-0000-0000-000014740000}"/>
    <cellStyle name="Normal 7 3 3 5 2 3 3 3" xfId="22594" xr:uid="{00000000-0005-0000-0000-000015740000}"/>
    <cellStyle name="Normal 7 3 3 5 2 3 3 4" xfId="39940" xr:uid="{00000000-0005-0000-0000-000016740000}"/>
    <cellStyle name="Normal 7 3 3 5 2 3 4" xfId="10288" xr:uid="{00000000-0005-0000-0000-000017740000}"/>
    <cellStyle name="Normal 7 3 3 5 2 3 4 2" xfId="27641" xr:uid="{00000000-0005-0000-0000-000018740000}"/>
    <cellStyle name="Normal 7 3 3 5 2 3 4 3" xfId="44987" xr:uid="{00000000-0005-0000-0000-000019740000}"/>
    <cellStyle name="Normal 7 3 3 5 2 3 5" xfId="18968" xr:uid="{00000000-0005-0000-0000-00001A740000}"/>
    <cellStyle name="Normal 7 3 3 5 2 3 6" xfId="36314" xr:uid="{00000000-0005-0000-0000-00001B740000}"/>
    <cellStyle name="Normal 7 3 3 5 2 4" xfId="6662" xr:uid="{00000000-0005-0000-0000-00001C740000}"/>
    <cellStyle name="Normal 7 3 3 5 2 4 2" xfId="15335" xr:uid="{00000000-0005-0000-0000-00001D740000}"/>
    <cellStyle name="Normal 7 3 3 5 2 4 2 2" xfId="32688" xr:uid="{00000000-0005-0000-0000-00001E740000}"/>
    <cellStyle name="Normal 7 3 3 5 2 4 2 3" xfId="50034" xr:uid="{00000000-0005-0000-0000-00001F740000}"/>
    <cellStyle name="Normal 7 3 3 5 2 4 3" xfId="24015" xr:uid="{00000000-0005-0000-0000-000020740000}"/>
    <cellStyle name="Normal 7 3 3 5 2 4 4" xfId="41361" xr:uid="{00000000-0005-0000-0000-000021740000}"/>
    <cellStyle name="Normal 7 3 3 5 2 5" xfId="3428" xr:uid="{00000000-0005-0000-0000-000022740000}"/>
    <cellStyle name="Normal 7 3 3 5 2 5 2" xfId="12101" xr:uid="{00000000-0005-0000-0000-000023740000}"/>
    <cellStyle name="Normal 7 3 3 5 2 5 2 2" xfId="29454" xr:uid="{00000000-0005-0000-0000-000024740000}"/>
    <cellStyle name="Normal 7 3 3 5 2 5 2 3" xfId="46800" xr:uid="{00000000-0005-0000-0000-000025740000}"/>
    <cellStyle name="Normal 7 3 3 5 2 5 3" xfId="20781" xr:uid="{00000000-0005-0000-0000-000026740000}"/>
    <cellStyle name="Normal 7 3 3 5 2 5 4" xfId="38127" xr:uid="{00000000-0005-0000-0000-000027740000}"/>
    <cellStyle name="Normal 7 3 3 5 2 6" xfId="9553" xr:uid="{00000000-0005-0000-0000-000028740000}"/>
    <cellStyle name="Normal 7 3 3 5 2 6 2" xfId="26906" xr:uid="{00000000-0005-0000-0000-000029740000}"/>
    <cellStyle name="Normal 7 3 3 5 2 6 3" xfId="44252" xr:uid="{00000000-0005-0000-0000-00002A740000}"/>
    <cellStyle name="Normal 7 3 3 5 2 7" xfId="18233" xr:uid="{00000000-0005-0000-0000-00002B740000}"/>
    <cellStyle name="Normal 7 3 3 5 2 8" xfId="35579" xr:uid="{00000000-0005-0000-0000-00002C740000}"/>
    <cellStyle name="Normal 7 3 3 5 3" xfId="635" xr:uid="{00000000-0005-0000-0000-00002D740000}"/>
    <cellStyle name="Normal 7 3 3 5 3 2" xfId="2448" xr:uid="{00000000-0005-0000-0000-00002E740000}"/>
    <cellStyle name="Normal 7 3 3 5 3 2 2" xfId="8230" xr:uid="{00000000-0005-0000-0000-00002F740000}"/>
    <cellStyle name="Normal 7 3 3 5 3 2 2 2" xfId="16903" xr:uid="{00000000-0005-0000-0000-000030740000}"/>
    <cellStyle name="Normal 7 3 3 5 3 2 2 2 2" xfId="34256" xr:uid="{00000000-0005-0000-0000-000031740000}"/>
    <cellStyle name="Normal 7 3 3 5 3 2 2 2 3" xfId="51602" xr:uid="{00000000-0005-0000-0000-000032740000}"/>
    <cellStyle name="Normal 7 3 3 5 3 2 2 3" xfId="25583" xr:uid="{00000000-0005-0000-0000-000033740000}"/>
    <cellStyle name="Normal 7 3 3 5 3 2 2 4" xfId="42929" xr:uid="{00000000-0005-0000-0000-000034740000}"/>
    <cellStyle name="Normal 7 3 3 5 3 2 3" xfId="5731" xr:uid="{00000000-0005-0000-0000-000035740000}"/>
    <cellStyle name="Normal 7 3 3 5 3 2 3 2" xfId="14404" xr:uid="{00000000-0005-0000-0000-000036740000}"/>
    <cellStyle name="Normal 7 3 3 5 3 2 3 2 2" xfId="31757" xr:uid="{00000000-0005-0000-0000-000037740000}"/>
    <cellStyle name="Normal 7 3 3 5 3 2 3 2 3" xfId="49103" xr:uid="{00000000-0005-0000-0000-000038740000}"/>
    <cellStyle name="Normal 7 3 3 5 3 2 3 3" xfId="23084" xr:uid="{00000000-0005-0000-0000-000039740000}"/>
    <cellStyle name="Normal 7 3 3 5 3 2 3 4" xfId="40430" xr:uid="{00000000-0005-0000-0000-00003A740000}"/>
    <cellStyle name="Normal 7 3 3 5 3 2 4" xfId="11121" xr:uid="{00000000-0005-0000-0000-00003B740000}"/>
    <cellStyle name="Normal 7 3 3 5 3 2 4 2" xfId="28474" xr:uid="{00000000-0005-0000-0000-00003C740000}"/>
    <cellStyle name="Normal 7 3 3 5 3 2 4 3" xfId="45820" xr:uid="{00000000-0005-0000-0000-00003D740000}"/>
    <cellStyle name="Normal 7 3 3 5 3 2 5" xfId="19801" xr:uid="{00000000-0005-0000-0000-00003E740000}"/>
    <cellStyle name="Normal 7 3 3 5 3 2 6" xfId="37147" xr:uid="{00000000-0005-0000-0000-00003F740000}"/>
    <cellStyle name="Normal 7 3 3 5 3 3" xfId="6417" xr:uid="{00000000-0005-0000-0000-000040740000}"/>
    <cellStyle name="Normal 7 3 3 5 3 3 2" xfId="15090" xr:uid="{00000000-0005-0000-0000-000041740000}"/>
    <cellStyle name="Normal 7 3 3 5 3 3 2 2" xfId="32443" xr:uid="{00000000-0005-0000-0000-000042740000}"/>
    <cellStyle name="Normal 7 3 3 5 3 3 2 3" xfId="49789" xr:uid="{00000000-0005-0000-0000-000043740000}"/>
    <cellStyle name="Normal 7 3 3 5 3 3 3" xfId="23770" xr:uid="{00000000-0005-0000-0000-000044740000}"/>
    <cellStyle name="Normal 7 3 3 5 3 3 4" xfId="41116" xr:uid="{00000000-0005-0000-0000-000045740000}"/>
    <cellStyle name="Normal 7 3 3 5 3 4" xfId="4261" xr:uid="{00000000-0005-0000-0000-000046740000}"/>
    <cellStyle name="Normal 7 3 3 5 3 4 2" xfId="12934" xr:uid="{00000000-0005-0000-0000-000047740000}"/>
    <cellStyle name="Normal 7 3 3 5 3 4 2 2" xfId="30287" xr:uid="{00000000-0005-0000-0000-000048740000}"/>
    <cellStyle name="Normal 7 3 3 5 3 4 2 3" xfId="47633" xr:uid="{00000000-0005-0000-0000-000049740000}"/>
    <cellStyle name="Normal 7 3 3 5 3 4 3" xfId="21614" xr:uid="{00000000-0005-0000-0000-00004A740000}"/>
    <cellStyle name="Normal 7 3 3 5 3 4 4" xfId="38960" xr:uid="{00000000-0005-0000-0000-00004B740000}"/>
    <cellStyle name="Normal 7 3 3 5 3 5" xfId="9308" xr:uid="{00000000-0005-0000-0000-00004C740000}"/>
    <cellStyle name="Normal 7 3 3 5 3 5 2" xfId="26661" xr:uid="{00000000-0005-0000-0000-00004D740000}"/>
    <cellStyle name="Normal 7 3 3 5 3 5 3" xfId="44007" xr:uid="{00000000-0005-0000-0000-00004E740000}"/>
    <cellStyle name="Normal 7 3 3 5 3 6" xfId="17988" xr:uid="{00000000-0005-0000-0000-00004F740000}"/>
    <cellStyle name="Normal 7 3 3 5 3 7" xfId="35334" xr:uid="{00000000-0005-0000-0000-000050740000}"/>
    <cellStyle name="Normal 7 3 3 5 4" xfId="1958" xr:uid="{00000000-0005-0000-0000-000051740000}"/>
    <cellStyle name="Normal 7 3 3 5 4 2" xfId="7740" xr:uid="{00000000-0005-0000-0000-000052740000}"/>
    <cellStyle name="Normal 7 3 3 5 4 2 2" xfId="16413" xr:uid="{00000000-0005-0000-0000-000053740000}"/>
    <cellStyle name="Normal 7 3 3 5 4 2 2 2" xfId="33766" xr:uid="{00000000-0005-0000-0000-000054740000}"/>
    <cellStyle name="Normal 7 3 3 5 4 2 2 3" xfId="51112" xr:uid="{00000000-0005-0000-0000-000055740000}"/>
    <cellStyle name="Normal 7 3 3 5 4 2 3" xfId="25093" xr:uid="{00000000-0005-0000-0000-000056740000}"/>
    <cellStyle name="Normal 7 3 3 5 4 2 4" xfId="42439" xr:uid="{00000000-0005-0000-0000-000057740000}"/>
    <cellStyle name="Normal 7 3 3 5 4 3" xfId="3771" xr:uid="{00000000-0005-0000-0000-000058740000}"/>
    <cellStyle name="Normal 7 3 3 5 4 3 2" xfId="12444" xr:uid="{00000000-0005-0000-0000-000059740000}"/>
    <cellStyle name="Normal 7 3 3 5 4 3 2 2" xfId="29797" xr:uid="{00000000-0005-0000-0000-00005A740000}"/>
    <cellStyle name="Normal 7 3 3 5 4 3 2 3" xfId="47143" xr:uid="{00000000-0005-0000-0000-00005B740000}"/>
    <cellStyle name="Normal 7 3 3 5 4 3 3" xfId="21124" xr:uid="{00000000-0005-0000-0000-00005C740000}"/>
    <cellStyle name="Normal 7 3 3 5 4 3 4" xfId="38470" xr:uid="{00000000-0005-0000-0000-00005D740000}"/>
    <cellStyle name="Normal 7 3 3 5 4 4" xfId="10631" xr:uid="{00000000-0005-0000-0000-00005E740000}"/>
    <cellStyle name="Normal 7 3 3 5 4 4 2" xfId="27984" xr:uid="{00000000-0005-0000-0000-00005F740000}"/>
    <cellStyle name="Normal 7 3 3 5 4 4 3" xfId="45330" xr:uid="{00000000-0005-0000-0000-000060740000}"/>
    <cellStyle name="Normal 7 3 3 5 4 5" xfId="19311" xr:uid="{00000000-0005-0000-0000-000061740000}"/>
    <cellStyle name="Normal 7 3 3 5 4 6" xfId="36657" xr:uid="{00000000-0005-0000-0000-000062740000}"/>
    <cellStyle name="Normal 7 3 3 5 5" xfId="1370" xr:uid="{00000000-0005-0000-0000-000063740000}"/>
    <cellStyle name="Normal 7 3 3 5 5 2" xfId="7152" xr:uid="{00000000-0005-0000-0000-000064740000}"/>
    <cellStyle name="Normal 7 3 3 5 5 2 2" xfId="15825" xr:uid="{00000000-0005-0000-0000-000065740000}"/>
    <cellStyle name="Normal 7 3 3 5 5 2 2 2" xfId="33178" xr:uid="{00000000-0005-0000-0000-000066740000}"/>
    <cellStyle name="Normal 7 3 3 5 5 2 2 3" xfId="50524" xr:uid="{00000000-0005-0000-0000-000067740000}"/>
    <cellStyle name="Normal 7 3 3 5 5 2 3" xfId="24505" xr:uid="{00000000-0005-0000-0000-000068740000}"/>
    <cellStyle name="Normal 7 3 3 5 5 2 4" xfId="41851" xr:uid="{00000000-0005-0000-0000-000069740000}"/>
    <cellStyle name="Normal 7 3 3 5 5 3" xfId="4996" xr:uid="{00000000-0005-0000-0000-00006A740000}"/>
    <cellStyle name="Normal 7 3 3 5 5 3 2" xfId="13669" xr:uid="{00000000-0005-0000-0000-00006B740000}"/>
    <cellStyle name="Normal 7 3 3 5 5 3 2 2" xfId="31022" xr:uid="{00000000-0005-0000-0000-00006C740000}"/>
    <cellStyle name="Normal 7 3 3 5 5 3 2 3" xfId="48368" xr:uid="{00000000-0005-0000-0000-00006D740000}"/>
    <cellStyle name="Normal 7 3 3 5 5 3 3" xfId="22349" xr:uid="{00000000-0005-0000-0000-00006E740000}"/>
    <cellStyle name="Normal 7 3 3 5 5 3 4" xfId="39695" xr:uid="{00000000-0005-0000-0000-00006F740000}"/>
    <cellStyle name="Normal 7 3 3 5 5 4" xfId="10043" xr:uid="{00000000-0005-0000-0000-000070740000}"/>
    <cellStyle name="Normal 7 3 3 5 5 4 2" xfId="27396" xr:uid="{00000000-0005-0000-0000-000071740000}"/>
    <cellStyle name="Normal 7 3 3 5 5 4 3" xfId="44742" xr:uid="{00000000-0005-0000-0000-000072740000}"/>
    <cellStyle name="Normal 7 3 3 5 5 5" xfId="18723" xr:uid="{00000000-0005-0000-0000-000073740000}"/>
    <cellStyle name="Normal 7 3 3 5 5 6" xfId="36069" xr:uid="{00000000-0005-0000-0000-000074740000}"/>
    <cellStyle name="Normal 7 3 3 5 6" xfId="5927" xr:uid="{00000000-0005-0000-0000-000075740000}"/>
    <cellStyle name="Normal 7 3 3 5 6 2" xfId="14600" xr:uid="{00000000-0005-0000-0000-000076740000}"/>
    <cellStyle name="Normal 7 3 3 5 6 2 2" xfId="31953" xr:uid="{00000000-0005-0000-0000-000077740000}"/>
    <cellStyle name="Normal 7 3 3 5 6 2 3" xfId="49299" xr:uid="{00000000-0005-0000-0000-000078740000}"/>
    <cellStyle name="Normal 7 3 3 5 6 3" xfId="23280" xr:uid="{00000000-0005-0000-0000-000079740000}"/>
    <cellStyle name="Normal 7 3 3 5 6 4" xfId="40626" xr:uid="{00000000-0005-0000-0000-00007A740000}"/>
    <cellStyle name="Normal 7 3 3 5 7" xfId="3183" xr:uid="{00000000-0005-0000-0000-00007B740000}"/>
    <cellStyle name="Normal 7 3 3 5 7 2" xfId="11856" xr:uid="{00000000-0005-0000-0000-00007C740000}"/>
    <cellStyle name="Normal 7 3 3 5 7 2 2" xfId="29209" xr:uid="{00000000-0005-0000-0000-00007D740000}"/>
    <cellStyle name="Normal 7 3 3 5 7 2 3" xfId="46555" xr:uid="{00000000-0005-0000-0000-00007E740000}"/>
    <cellStyle name="Normal 7 3 3 5 7 3" xfId="20536" xr:uid="{00000000-0005-0000-0000-00007F740000}"/>
    <cellStyle name="Normal 7 3 3 5 7 4" xfId="37882" xr:uid="{00000000-0005-0000-0000-000080740000}"/>
    <cellStyle name="Normal 7 3 3 5 8" xfId="8818" xr:uid="{00000000-0005-0000-0000-000081740000}"/>
    <cellStyle name="Normal 7 3 3 5 8 2" xfId="26171" xr:uid="{00000000-0005-0000-0000-000082740000}"/>
    <cellStyle name="Normal 7 3 3 5 8 3" xfId="43517" xr:uid="{00000000-0005-0000-0000-000083740000}"/>
    <cellStyle name="Normal 7 3 3 5 9" xfId="17498" xr:uid="{00000000-0005-0000-0000-000084740000}"/>
    <cellStyle name="Normal 7 3 3 6" xfId="782" xr:uid="{00000000-0005-0000-0000-000085740000}"/>
    <cellStyle name="Normal 7 3 3 6 2" xfId="2595" xr:uid="{00000000-0005-0000-0000-000086740000}"/>
    <cellStyle name="Normal 7 3 3 6 2 2" xfId="8377" xr:uid="{00000000-0005-0000-0000-000087740000}"/>
    <cellStyle name="Normal 7 3 3 6 2 2 2" xfId="17050" xr:uid="{00000000-0005-0000-0000-000088740000}"/>
    <cellStyle name="Normal 7 3 3 6 2 2 2 2" xfId="34403" xr:uid="{00000000-0005-0000-0000-000089740000}"/>
    <cellStyle name="Normal 7 3 3 6 2 2 2 3" xfId="51749" xr:uid="{00000000-0005-0000-0000-00008A740000}"/>
    <cellStyle name="Normal 7 3 3 6 2 2 3" xfId="25730" xr:uid="{00000000-0005-0000-0000-00008B740000}"/>
    <cellStyle name="Normal 7 3 3 6 2 2 4" xfId="43076" xr:uid="{00000000-0005-0000-0000-00008C740000}"/>
    <cellStyle name="Normal 7 3 3 6 2 3" xfId="4408" xr:uid="{00000000-0005-0000-0000-00008D740000}"/>
    <cellStyle name="Normal 7 3 3 6 2 3 2" xfId="13081" xr:uid="{00000000-0005-0000-0000-00008E740000}"/>
    <cellStyle name="Normal 7 3 3 6 2 3 2 2" xfId="30434" xr:uid="{00000000-0005-0000-0000-00008F740000}"/>
    <cellStyle name="Normal 7 3 3 6 2 3 2 3" xfId="47780" xr:uid="{00000000-0005-0000-0000-000090740000}"/>
    <cellStyle name="Normal 7 3 3 6 2 3 3" xfId="21761" xr:uid="{00000000-0005-0000-0000-000091740000}"/>
    <cellStyle name="Normal 7 3 3 6 2 3 4" xfId="39107" xr:uid="{00000000-0005-0000-0000-000092740000}"/>
    <cellStyle name="Normal 7 3 3 6 2 4" xfId="11268" xr:uid="{00000000-0005-0000-0000-000093740000}"/>
    <cellStyle name="Normal 7 3 3 6 2 4 2" xfId="28621" xr:uid="{00000000-0005-0000-0000-000094740000}"/>
    <cellStyle name="Normal 7 3 3 6 2 4 3" xfId="45967" xr:uid="{00000000-0005-0000-0000-000095740000}"/>
    <cellStyle name="Normal 7 3 3 6 2 5" xfId="19948" xr:uid="{00000000-0005-0000-0000-000096740000}"/>
    <cellStyle name="Normal 7 3 3 6 2 6" xfId="37294" xr:uid="{00000000-0005-0000-0000-000097740000}"/>
    <cellStyle name="Normal 7 3 3 6 3" xfId="1517" xr:uid="{00000000-0005-0000-0000-000098740000}"/>
    <cellStyle name="Normal 7 3 3 6 3 2" xfId="7299" xr:uid="{00000000-0005-0000-0000-000099740000}"/>
    <cellStyle name="Normal 7 3 3 6 3 2 2" xfId="15972" xr:uid="{00000000-0005-0000-0000-00009A740000}"/>
    <cellStyle name="Normal 7 3 3 6 3 2 2 2" xfId="33325" xr:uid="{00000000-0005-0000-0000-00009B740000}"/>
    <cellStyle name="Normal 7 3 3 6 3 2 2 3" xfId="50671" xr:uid="{00000000-0005-0000-0000-00009C740000}"/>
    <cellStyle name="Normal 7 3 3 6 3 2 3" xfId="24652" xr:uid="{00000000-0005-0000-0000-00009D740000}"/>
    <cellStyle name="Normal 7 3 3 6 3 2 4" xfId="41998" xr:uid="{00000000-0005-0000-0000-00009E740000}"/>
    <cellStyle name="Normal 7 3 3 6 3 3" xfId="5143" xr:uid="{00000000-0005-0000-0000-00009F740000}"/>
    <cellStyle name="Normal 7 3 3 6 3 3 2" xfId="13816" xr:uid="{00000000-0005-0000-0000-0000A0740000}"/>
    <cellStyle name="Normal 7 3 3 6 3 3 2 2" xfId="31169" xr:uid="{00000000-0005-0000-0000-0000A1740000}"/>
    <cellStyle name="Normal 7 3 3 6 3 3 2 3" xfId="48515" xr:uid="{00000000-0005-0000-0000-0000A2740000}"/>
    <cellStyle name="Normal 7 3 3 6 3 3 3" xfId="22496" xr:uid="{00000000-0005-0000-0000-0000A3740000}"/>
    <cellStyle name="Normal 7 3 3 6 3 3 4" xfId="39842" xr:uid="{00000000-0005-0000-0000-0000A4740000}"/>
    <cellStyle name="Normal 7 3 3 6 3 4" xfId="10190" xr:uid="{00000000-0005-0000-0000-0000A5740000}"/>
    <cellStyle name="Normal 7 3 3 6 3 4 2" xfId="27543" xr:uid="{00000000-0005-0000-0000-0000A6740000}"/>
    <cellStyle name="Normal 7 3 3 6 3 4 3" xfId="44889" xr:uid="{00000000-0005-0000-0000-0000A7740000}"/>
    <cellStyle name="Normal 7 3 3 6 3 5" xfId="18870" xr:uid="{00000000-0005-0000-0000-0000A8740000}"/>
    <cellStyle name="Normal 7 3 3 6 3 6" xfId="36216" xr:uid="{00000000-0005-0000-0000-0000A9740000}"/>
    <cellStyle name="Normal 7 3 3 6 4" xfId="6564" xr:uid="{00000000-0005-0000-0000-0000AA740000}"/>
    <cellStyle name="Normal 7 3 3 6 4 2" xfId="15237" xr:uid="{00000000-0005-0000-0000-0000AB740000}"/>
    <cellStyle name="Normal 7 3 3 6 4 2 2" xfId="32590" xr:uid="{00000000-0005-0000-0000-0000AC740000}"/>
    <cellStyle name="Normal 7 3 3 6 4 2 3" xfId="49936" xr:uid="{00000000-0005-0000-0000-0000AD740000}"/>
    <cellStyle name="Normal 7 3 3 6 4 3" xfId="23917" xr:uid="{00000000-0005-0000-0000-0000AE740000}"/>
    <cellStyle name="Normal 7 3 3 6 4 4" xfId="41263" xr:uid="{00000000-0005-0000-0000-0000AF740000}"/>
    <cellStyle name="Normal 7 3 3 6 5" xfId="3330" xr:uid="{00000000-0005-0000-0000-0000B0740000}"/>
    <cellStyle name="Normal 7 3 3 6 5 2" xfId="12003" xr:uid="{00000000-0005-0000-0000-0000B1740000}"/>
    <cellStyle name="Normal 7 3 3 6 5 2 2" xfId="29356" xr:uid="{00000000-0005-0000-0000-0000B2740000}"/>
    <cellStyle name="Normal 7 3 3 6 5 2 3" xfId="46702" xr:uid="{00000000-0005-0000-0000-0000B3740000}"/>
    <cellStyle name="Normal 7 3 3 6 5 3" xfId="20683" xr:uid="{00000000-0005-0000-0000-0000B4740000}"/>
    <cellStyle name="Normal 7 3 3 6 5 4" xfId="38029" xr:uid="{00000000-0005-0000-0000-0000B5740000}"/>
    <cellStyle name="Normal 7 3 3 6 6" xfId="9455" xr:uid="{00000000-0005-0000-0000-0000B6740000}"/>
    <cellStyle name="Normal 7 3 3 6 6 2" xfId="26808" xr:uid="{00000000-0005-0000-0000-0000B7740000}"/>
    <cellStyle name="Normal 7 3 3 6 6 3" xfId="44154" xr:uid="{00000000-0005-0000-0000-0000B8740000}"/>
    <cellStyle name="Normal 7 3 3 6 7" xfId="18135" xr:uid="{00000000-0005-0000-0000-0000B9740000}"/>
    <cellStyle name="Normal 7 3 3 6 8" xfId="35481" xr:uid="{00000000-0005-0000-0000-0000BA740000}"/>
    <cellStyle name="Normal 7 3 3 7" xfId="390" xr:uid="{00000000-0005-0000-0000-0000BB740000}"/>
    <cellStyle name="Normal 7 3 3 7 2" xfId="2203" xr:uid="{00000000-0005-0000-0000-0000BC740000}"/>
    <cellStyle name="Normal 7 3 3 7 2 2" xfId="7985" xr:uid="{00000000-0005-0000-0000-0000BD740000}"/>
    <cellStyle name="Normal 7 3 3 7 2 2 2" xfId="16658" xr:uid="{00000000-0005-0000-0000-0000BE740000}"/>
    <cellStyle name="Normal 7 3 3 7 2 2 2 2" xfId="34011" xr:uid="{00000000-0005-0000-0000-0000BF740000}"/>
    <cellStyle name="Normal 7 3 3 7 2 2 2 3" xfId="51357" xr:uid="{00000000-0005-0000-0000-0000C0740000}"/>
    <cellStyle name="Normal 7 3 3 7 2 2 3" xfId="25338" xr:uid="{00000000-0005-0000-0000-0000C1740000}"/>
    <cellStyle name="Normal 7 3 3 7 2 2 4" xfId="42684" xr:uid="{00000000-0005-0000-0000-0000C2740000}"/>
    <cellStyle name="Normal 7 3 3 7 2 3" xfId="5486" xr:uid="{00000000-0005-0000-0000-0000C3740000}"/>
    <cellStyle name="Normal 7 3 3 7 2 3 2" xfId="14159" xr:uid="{00000000-0005-0000-0000-0000C4740000}"/>
    <cellStyle name="Normal 7 3 3 7 2 3 2 2" xfId="31512" xr:uid="{00000000-0005-0000-0000-0000C5740000}"/>
    <cellStyle name="Normal 7 3 3 7 2 3 2 3" xfId="48858" xr:uid="{00000000-0005-0000-0000-0000C6740000}"/>
    <cellStyle name="Normal 7 3 3 7 2 3 3" xfId="22839" xr:uid="{00000000-0005-0000-0000-0000C7740000}"/>
    <cellStyle name="Normal 7 3 3 7 2 3 4" xfId="40185" xr:uid="{00000000-0005-0000-0000-0000C8740000}"/>
    <cellStyle name="Normal 7 3 3 7 2 4" xfId="10876" xr:uid="{00000000-0005-0000-0000-0000C9740000}"/>
    <cellStyle name="Normal 7 3 3 7 2 4 2" xfId="28229" xr:uid="{00000000-0005-0000-0000-0000CA740000}"/>
    <cellStyle name="Normal 7 3 3 7 2 4 3" xfId="45575" xr:uid="{00000000-0005-0000-0000-0000CB740000}"/>
    <cellStyle name="Normal 7 3 3 7 2 5" xfId="19556" xr:uid="{00000000-0005-0000-0000-0000CC740000}"/>
    <cellStyle name="Normal 7 3 3 7 2 6" xfId="36902" xr:uid="{00000000-0005-0000-0000-0000CD740000}"/>
    <cellStyle name="Normal 7 3 3 7 3" xfId="6172" xr:uid="{00000000-0005-0000-0000-0000CE740000}"/>
    <cellStyle name="Normal 7 3 3 7 3 2" xfId="14845" xr:uid="{00000000-0005-0000-0000-0000CF740000}"/>
    <cellStyle name="Normal 7 3 3 7 3 2 2" xfId="32198" xr:uid="{00000000-0005-0000-0000-0000D0740000}"/>
    <cellStyle name="Normal 7 3 3 7 3 2 3" xfId="49544" xr:uid="{00000000-0005-0000-0000-0000D1740000}"/>
    <cellStyle name="Normal 7 3 3 7 3 3" xfId="23525" xr:uid="{00000000-0005-0000-0000-0000D2740000}"/>
    <cellStyle name="Normal 7 3 3 7 3 4" xfId="40871" xr:uid="{00000000-0005-0000-0000-0000D3740000}"/>
    <cellStyle name="Normal 7 3 3 7 4" xfId="4016" xr:uid="{00000000-0005-0000-0000-0000D4740000}"/>
    <cellStyle name="Normal 7 3 3 7 4 2" xfId="12689" xr:uid="{00000000-0005-0000-0000-0000D5740000}"/>
    <cellStyle name="Normal 7 3 3 7 4 2 2" xfId="30042" xr:uid="{00000000-0005-0000-0000-0000D6740000}"/>
    <cellStyle name="Normal 7 3 3 7 4 2 3" xfId="47388" xr:uid="{00000000-0005-0000-0000-0000D7740000}"/>
    <cellStyle name="Normal 7 3 3 7 4 3" xfId="21369" xr:uid="{00000000-0005-0000-0000-0000D8740000}"/>
    <cellStyle name="Normal 7 3 3 7 4 4" xfId="38715" xr:uid="{00000000-0005-0000-0000-0000D9740000}"/>
    <cellStyle name="Normal 7 3 3 7 5" xfId="9063" xr:uid="{00000000-0005-0000-0000-0000DA740000}"/>
    <cellStyle name="Normal 7 3 3 7 5 2" xfId="26416" xr:uid="{00000000-0005-0000-0000-0000DB740000}"/>
    <cellStyle name="Normal 7 3 3 7 5 3" xfId="43762" xr:uid="{00000000-0005-0000-0000-0000DC740000}"/>
    <cellStyle name="Normal 7 3 3 7 6" xfId="17743" xr:uid="{00000000-0005-0000-0000-0000DD740000}"/>
    <cellStyle name="Normal 7 3 3 7 7" xfId="35089" xr:uid="{00000000-0005-0000-0000-0000DE740000}"/>
    <cellStyle name="Normal 7 3 3 8" xfId="1860" xr:uid="{00000000-0005-0000-0000-0000DF740000}"/>
    <cellStyle name="Normal 7 3 3 8 2" xfId="7642" xr:uid="{00000000-0005-0000-0000-0000E0740000}"/>
    <cellStyle name="Normal 7 3 3 8 2 2" xfId="16315" xr:uid="{00000000-0005-0000-0000-0000E1740000}"/>
    <cellStyle name="Normal 7 3 3 8 2 2 2" xfId="33668" xr:uid="{00000000-0005-0000-0000-0000E2740000}"/>
    <cellStyle name="Normal 7 3 3 8 2 2 3" xfId="51014" xr:uid="{00000000-0005-0000-0000-0000E3740000}"/>
    <cellStyle name="Normal 7 3 3 8 2 3" xfId="24995" xr:uid="{00000000-0005-0000-0000-0000E4740000}"/>
    <cellStyle name="Normal 7 3 3 8 2 4" xfId="42341" xr:uid="{00000000-0005-0000-0000-0000E5740000}"/>
    <cellStyle name="Normal 7 3 3 8 3" xfId="3673" xr:uid="{00000000-0005-0000-0000-0000E6740000}"/>
    <cellStyle name="Normal 7 3 3 8 3 2" xfId="12346" xr:uid="{00000000-0005-0000-0000-0000E7740000}"/>
    <cellStyle name="Normal 7 3 3 8 3 2 2" xfId="29699" xr:uid="{00000000-0005-0000-0000-0000E8740000}"/>
    <cellStyle name="Normal 7 3 3 8 3 2 3" xfId="47045" xr:uid="{00000000-0005-0000-0000-0000E9740000}"/>
    <cellStyle name="Normal 7 3 3 8 3 3" xfId="21026" xr:uid="{00000000-0005-0000-0000-0000EA740000}"/>
    <cellStyle name="Normal 7 3 3 8 3 4" xfId="38372" xr:uid="{00000000-0005-0000-0000-0000EB740000}"/>
    <cellStyle name="Normal 7 3 3 8 4" xfId="10533" xr:uid="{00000000-0005-0000-0000-0000EC740000}"/>
    <cellStyle name="Normal 7 3 3 8 4 2" xfId="27886" xr:uid="{00000000-0005-0000-0000-0000ED740000}"/>
    <cellStyle name="Normal 7 3 3 8 4 3" xfId="45232" xr:uid="{00000000-0005-0000-0000-0000EE740000}"/>
    <cellStyle name="Normal 7 3 3 8 5" xfId="19213" xr:uid="{00000000-0005-0000-0000-0000EF740000}"/>
    <cellStyle name="Normal 7 3 3 8 6" xfId="36559" xr:uid="{00000000-0005-0000-0000-0000F0740000}"/>
    <cellStyle name="Normal 7 3 3 9" xfId="1125" xr:uid="{00000000-0005-0000-0000-0000F1740000}"/>
    <cellStyle name="Normal 7 3 3 9 2" xfId="6907" xr:uid="{00000000-0005-0000-0000-0000F2740000}"/>
    <cellStyle name="Normal 7 3 3 9 2 2" xfId="15580" xr:uid="{00000000-0005-0000-0000-0000F3740000}"/>
    <cellStyle name="Normal 7 3 3 9 2 2 2" xfId="32933" xr:uid="{00000000-0005-0000-0000-0000F4740000}"/>
    <cellStyle name="Normal 7 3 3 9 2 2 3" xfId="50279" xr:uid="{00000000-0005-0000-0000-0000F5740000}"/>
    <cellStyle name="Normal 7 3 3 9 2 3" xfId="24260" xr:uid="{00000000-0005-0000-0000-0000F6740000}"/>
    <cellStyle name="Normal 7 3 3 9 2 4" xfId="41606" xr:uid="{00000000-0005-0000-0000-0000F7740000}"/>
    <cellStyle name="Normal 7 3 3 9 3" xfId="4751" xr:uid="{00000000-0005-0000-0000-0000F8740000}"/>
    <cellStyle name="Normal 7 3 3 9 3 2" xfId="13424" xr:uid="{00000000-0005-0000-0000-0000F9740000}"/>
    <cellStyle name="Normal 7 3 3 9 3 2 2" xfId="30777" xr:uid="{00000000-0005-0000-0000-0000FA740000}"/>
    <cellStyle name="Normal 7 3 3 9 3 2 3" xfId="48123" xr:uid="{00000000-0005-0000-0000-0000FB740000}"/>
    <cellStyle name="Normal 7 3 3 9 3 3" xfId="22104" xr:uid="{00000000-0005-0000-0000-0000FC740000}"/>
    <cellStyle name="Normal 7 3 3 9 3 4" xfId="39450" xr:uid="{00000000-0005-0000-0000-0000FD740000}"/>
    <cellStyle name="Normal 7 3 3 9 4" xfId="9798" xr:uid="{00000000-0005-0000-0000-0000FE740000}"/>
    <cellStyle name="Normal 7 3 3 9 4 2" xfId="27151" xr:uid="{00000000-0005-0000-0000-0000FF740000}"/>
    <cellStyle name="Normal 7 3 3 9 4 3" xfId="44497" xr:uid="{00000000-0005-0000-0000-000000750000}"/>
    <cellStyle name="Normal 7 3 3 9 5" xfId="18478" xr:uid="{00000000-0005-0000-0000-000001750000}"/>
    <cellStyle name="Normal 7 3 3 9 6" xfId="35824" xr:uid="{00000000-0005-0000-0000-000002750000}"/>
    <cellStyle name="Normal 7 3 4" xfId="67" xr:uid="{00000000-0005-0000-0000-000003750000}"/>
    <cellStyle name="Normal 7 3 4 10" xfId="8740" xr:uid="{00000000-0005-0000-0000-000004750000}"/>
    <cellStyle name="Normal 7 3 4 10 2" xfId="26093" xr:uid="{00000000-0005-0000-0000-000005750000}"/>
    <cellStyle name="Normal 7 3 4 10 3" xfId="43439" xr:uid="{00000000-0005-0000-0000-000006750000}"/>
    <cellStyle name="Normal 7 3 4 11" xfId="17420" xr:uid="{00000000-0005-0000-0000-000007750000}"/>
    <cellStyle name="Normal 7 3 4 12" xfId="34766" xr:uid="{00000000-0005-0000-0000-000008750000}"/>
    <cellStyle name="Normal 7 3 4 2" xfId="312" xr:uid="{00000000-0005-0000-0000-000009750000}"/>
    <cellStyle name="Normal 7 3 4 2 10" xfId="35011" xr:uid="{00000000-0005-0000-0000-00000A750000}"/>
    <cellStyle name="Normal 7 3 4 2 2" xfId="1047" xr:uid="{00000000-0005-0000-0000-00000B750000}"/>
    <cellStyle name="Normal 7 3 4 2 2 2" xfId="2860" xr:uid="{00000000-0005-0000-0000-00000C750000}"/>
    <cellStyle name="Normal 7 3 4 2 2 2 2" xfId="8642" xr:uid="{00000000-0005-0000-0000-00000D750000}"/>
    <cellStyle name="Normal 7 3 4 2 2 2 2 2" xfId="17315" xr:uid="{00000000-0005-0000-0000-00000E750000}"/>
    <cellStyle name="Normal 7 3 4 2 2 2 2 2 2" xfId="34668" xr:uid="{00000000-0005-0000-0000-00000F750000}"/>
    <cellStyle name="Normal 7 3 4 2 2 2 2 2 3" xfId="52014" xr:uid="{00000000-0005-0000-0000-000010750000}"/>
    <cellStyle name="Normal 7 3 4 2 2 2 2 3" xfId="25995" xr:uid="{00000000-0005-0000-0000-000011750000}"/>
    <cellStyle name="Normal 7 3 4 2 2 2 2 4" xfId="43341" xr:uid="{00000000-0005-0000-0000-000012750000}"/>
    <cellStyle name="Normal 7 3 4 2 2 2 3" xfId="4673" xr:uid="{00000000-0005-0000-0000-000013750000}"/>
    <cellStyle name="Normal 7 3 4 2 2 2 3 2" xfId="13346" xr:uid="{00000000-0005-0000-0000-000014750000}"/>
    <cellStyle name="Normal 7 3 4 2 2 2 3 2 2" xfId="30699" xr:uid="{00000000-0005-0000-0000-000015750000}"/>
    <cellStyle name="Normal 7 3 4 2 2 2 3 2 3" xfId="48045" xr:uid="{00000000-0005-0000-0000-000016750000}"/>
    <cellStyle name="Normal 7 3 4 2 2 2 3 3" xfId="22026" xr:uid="{00000000-0005-0000-0000-000017750000}"/>
    <cellStyle name="Normal 7 3 4 2 2 2 3 4" xfId="39372" xr:uid="{00000000-0005-0000-0000-000018750000}"/>
    <cellStyle name="Normal 7 3 4 2 2 2 4" xfId="11533" xr:uid="{00000000-0005-0000-0000-000019750000}"/>
    <cellStyle name="Normal 7 3 4 2 2 2 4 2" xfId="28886" xr:uid="{00000000-0005-0000-0000-00001A750000}"/>
    <cellStyle name="Normal 7 3 4 2 2 2 4 3" xfId="46232" xr:uid="{00000000-0005-0000-0000-00001B750000}"/>
    <cellStyle name="Normal 7 3 4 2 2 2 5" xfId="20213" xr:uid="{00000000-0005-0000-0000-00001C750000}"/>
    <cellStyle name="Normal 7 3 4 2 2 2 6" xfId="37559" xr:uid="{00000000-0005-0000-0000-00001D750000}"/>
    <cellStyle name="Normal 7 3 4 2 2 3" xfId="1782" xr:uid="{00000000-0005-0000-0000-00001E750000}"/>
    <cellStyle name="Normal 7 3 4 2 2 3 2" xfId="7564" xr:uid="{00000000-0005-0000-0000-00001F750000}"/>
    <cellStyle name="Normal 7 3 4 2 2 3 2 2" xfId="16237" xr:uid="{00000000-0005-0000-0000-000020750000}"/>
    <cellStyle name="Normal 7 3 4 2 2 3 2 2 2" xfId="33590" xr:uid="{00000000-0005-0000-0000-000021750000}"/>
    <cellStyle name="Normal 7 3 4 2 2 3 2 2 3" xfId="50936" xr:uid="{00000000-0005-0000-0000-000022750000}"/>
    <cellStyle name="Normal 7 3 4 2 2 3 2 3" xfId="24917" xr:uid="{00000000-0005-0000-0000-000023750000}"/>
    <cellStyle name="Normal 7 3 4 2 2 3 2 4" xfId="42263" xr:uid="{00000000-0005-0000-0000-000024750000}"/>
    <cellStyle name="Normal 7 3 4 2 2 3 3" xfId="5408" xr:uid="{00000000-0005-0000-0000-000025750000}"/>
    <cellStyle name="Normal 7 3 4 2 2 3 3 2" xfId="14081" xr:uid="{00000000-0005-0000-0000-000026750000}"/>
    <cellStyle name="Normal 7 3 4 2 2 3 3 2 2" xfId="31434" xr:uid="{00000000-0005-0000-0000-000027750000}"/>
    <cellStyle name="Normal 7 3 4 2 2 3 3 2 3" xfId="48780" xr:uid="{00000000-0005-0000-0000-000028750000}"/>
    <cellStyle name="Normal 7 3 4 2 2 3 3 3" xfId="22761" xr:uid="{00000000-0005-0000-0000-000029750000}"/>
    <cellStyle name="Normal 7 3 4 2 2 3 3 4" xfId="40107" xr:uid="{00000000-0005-0000-0000-00002A750000}"/>
    <cellStyle name="Normal 7 3 4 2 2 3 4" xfId="10455" xr:uid="{00000000-0005-0000-0000-00002B750000}"/>
    <cellStyle name="Normal 7 3 4 2 2 3 4 2" xfId="27808" xr:uid="{00000000-0005-0000-0000-00002C750000}"/>
    <cellStyle name="Normal 7 3 4 2 2 3 4 3" xfId="45154" xr:uid="{00000000-0005-0000-0000-00002D750000}"/>
    <cellStyle name="Normal 7 3 4 2 2 3 5" xfId="19135" xr:uid="{00000000-0005-0000-0000-00002E750000}"/>
    <cellStyle name="Normal 7 3 4 2 2 3 6" xfId="36481" xr:uid="{00000000-0005-0000-0000-00002F750000}"/>
    <cellStyle name="Normal 7 3 4 2 2 4" xfId="6829" xr:uid="{00000000-0005-0000-0000-000030750000}"/>
    <cellStyle name="Normal 7 3 4 2 2 4 2" xfId="15502" xr:uid="{00000000-0005-0000-0000-000031750000}"/>
    <cellStyle name="Normal 7 3 4 2 2 4 2 2" xfId="32855" xr:uid="{00000000-0005-0000-0000-000032750000}"/>
    <cellStyle name="Normal 7 3 4 2 2 4 2 3" xfId="50201" xr:uid="{00000000-0005-0000-0000-000033750000}"/>
    <cellStyle name="Normal 7 3 4 2 2 4 3" xfId="24182" xr:uid="{00000000-0005-0000-0000-000034750000}"/>
    <cellStyle name="Normal 7 3 4 2 2 4 4" xfId="41528" xr:uid="{00000000-0005-0000-0000-000035750000}"/>
    <cellStyle name="Normal 7 3 4 2 2 5" xfId="3595" xr:uid="{00000000-0005-0000-0000-000036750000}"/>
    <cellStyle name="Normal 7 3 4 2 2 5 2" xfId="12268" xr:uid="{00000000-0005-0000-0000-000037750000}"/>
    <cellStyle name="Normal 7 3 4 2 2 5 2 2" xfId="29621" xr:uid="{00000000-0005-0000-0000-000038750000}"/>
    <cellStyle name="Normal 7 3 4 2 2 5 2 3" xfId="46967" xr:uid="{00000000-0005-0000-0000-000039750000}"/>
    <cellStyle name="Normal 7 3 4 2 2 5 3" xfId="20948" xr:uid="{00000000-0005-0000-0000-00003A750000}"/>
    <cellStyle name="Normal 7 3 4 2 2 5 4" xfId="38294" xr:uid="{00000000-0005-0000-0000-00003B750000}"/>
    <cellStyle name="Normal 7 3 4 2 2 6" xfId="9720" xr:uid="{00000000-0005-0000-0000-00003C750000}"/>
    <cellStyle name="Normal 7 3 4 2 2 6 2" xfId="27073" xr:uid="{00000000-0005-0000-0000-00003D750000}"/>
    <cellStyle name="Normal 7 3 4 2 2 6 3" xfId="44419" xr:uid="{00000000-0005-0000-0000-00003E750000}"/>
    <cellStyle name="Normal 7 3 4 2 2 7" xfId="18400" xr:uid="{00000000-0005-0000-0000-00003F750000}"/>
    <cellStyle name="Normal 7 3 4 2 2 8" xfId="35746" xr:uid="{00000000-0005-0000-0000-000040750000}"/>
    <cellStyle name="Normal 7 3 4 2 3" xfId="557" xr:uid="{00000000-0005-0000-0000-000041750000}"/>
    <cellStyle name="Normal 7 3 4 2 3 2" xfId="2370" xr:uid="{00000000-0005-0000-0000-000042750000}"/>
    <cellStyle name="Normal 7 3 4 2 3 2 2" xfId="8152" xr:uid="{00000000-0005-0000-0000-000043750000}"/>
    <cellStyle name="Normal 7 3 4 2 3 2 2 2" xfId="16825" xr:uid="{00000000-0005-0000-0000-000044750000}"/>
    <cellStyle name="Normal 7 3 4 2 3 2 2 2 2" xfId="34178" xr:uid="{00000000-0005-0000-0000-000045750000}"/>
    <cellStyle name="Normal 7 3 4 2 3 2 2 2 3" xfId="51524" xr:uid="{00000000-0005-0000-0000-000046750000}"/>
    <cellStyle name="Normal 7 3 4 2 3 2 2 3" xfId="25505" xr:uid="{00000000-0005-0000-0000-000047750000}"/>
    <cellStyle name="Normal 7 3 4 2 3 2 2 4" xfId="42851" xr:uid="{00000000-0005-0000-0000-000048750000}"/>
    <cellStyle name="Normal 7 3 4 2 3 2 3" xfId="5653" xr:uid="{00000000-0005-0000-0000-000049750000}"/>
    <cellStyle name="Normal 7 3 4 2 3 2 3 2" xfId="14326" xr:uid="{00000000-0005-0000-0000-00004A750000}"/>
    <cellStyle name="Normal 7 3 4 2 3 2 3 2 2" xfId="31679" xr:uid="{00000000-0005-0000-0000-00004B750000}"/>
    <cellStyle name="Normal 7 3 4 2 3 2 3 2 3" xfId="49025" xr:uid="{00000000-0005-0000-0000-00004C750000}"/>
    <cellStyle name="Normal 7 3 4 2 3 2 3 3" xfId="23006" xr:uid="{00000000-0005-0000-0000-00004D750000}"/>
    <cellStyle name="Normal 7 3 4 2 3 2 3 4" xfId="40352" xr:uid="{00000000-0005-0000-0000-00004E750000}"/>
    <cellStyle name="Normal 7 3 4 2 3 2 4" xfId="11043" xr:uid="{00000000-0005-0000-0000-00004F750000}"/>
    <cellStyle name="Normal 7 3 4 2 3 2 4 2" xfId="28396" xr:uid="{00000000-0005-0000-0000-000050750000}"/>
    <cellStyle name="Normal 7 3 4 2 3 2 4 3" xfId="45742" xr:uid="{00000000-0005-0000-0000-000051750000}"/>
    <cellStyle name="Normal 7 3 4 2 3 2 5" xfId="19723" xr:uid="{00000000-0005-0000-0000-000052750000}"/>
    <cellStyle name="Normal 7 3 4 2 3 2 6" xfId="37069" xr:uid="{00000000-0005-0000-0000-000053750000}"/>
    <cellStyle name="Normal 7 3 4 2 3 3" xfId="6339" xr:uid="{00000000-0005-0000-0000-000054750000}"/>
    <cellStyle name="Normal 7 3 4 2 3 3 2" xfId="15012" xr:uid="{00000000-0005-0000-0000-000055750000}"/>
    <cellStyle name="Normal 7 3 4 2 3 3 2 2" xfId="32365" xr:uid="{00000000-0005-0000-0000-000056750000}"/>
    <cellStyle name="Normal 7 3 4 2 3 3 2 3" xfId="49711" xr:uid="{00000000-0005-0000-0000-000057750000}"/>
    <cellStyle name="Normal 7 3 4 2 3 3 3" xfId="23692" xr:uid="{00000000-0005-0000-0000-000058750000}"/>
    <cellStyle name="Normal 7 3 4 2 3 3 4" xfId="41038" xr:uid="{00000000-0005-0000-0000-000059750000}"/>
    <cellStyle name="Normal 7 3 4 2 3 4" xfId="4183" xr:uid="{00000000-0005-0000-0000-00005A750000}"/>
    <cellStyle name="Normal 7 3 4 2 3 4 2" xfId="12856" xr:uid="{00000000-0005-0000-0000-00005B750000}"/>
    <cellStyle name="Normal 7 3 4 2 3 4 2 2" xfId="30209" xr:uid="{00000000-0005-0000-0000-00005C750000}"/>
    <cellStyle name="Normal 7 3 4 2 3 4 2 3" xfId="47555" xr:uid="{00000000-0005-0000-0000-00005D750000}"/>
    <cellStyle name="Normal 7 3 4 2 3 4 3" xfId="21536" xr:uid="{00000000-0005-0000-0000-00005E750000}"/>
    <cellStyle name="Normal 7 3 4 2 3 4 4" xfId="38882" xr:uid="{00000000-0005-0000-0000-00005F750000}"/>
    <cellStyle name="Normal 7 3 4 2 3 5" xfId="9230" xr:uid="{00000000-0005-0000-0000-000060750000}"/>
    <cellStyle name="Normal 7 3 4 2 3 5 2" xfId="26583" xr:uid="{00000000-0005-0000-0000-000061750000}"/>
    <cellStyle name="Normal 7 3 4 2 3 5 3" xfId="43929" xr:uid="{00000000-0005-0000-0000-000062750000}"/>
    <cellStyle name="Normal 7 3 4 2 3 6" xfId="17910" xr:uid="{00000000-0005-0000-0000-000063750000}"/>
    <cellStyle name="Normal 7 3 4 2 3 7" xfId="35256" xr:uid="{00000000-0005-0000-0000-000064750000}"/>
    <cellStyle name="Normal 7 3 4 2 4" xfId="2125" xr:uid="{00000000-0005-0000-0000-000065750000}"/>
    <cellStyle name="Normal 7 3 4 2 4 2" xfId="7907" xr:uid="{00000000-0005-0000-0000-000066750000}"/>
    <cellStyle name="Normal 7 3 4 2 4 2 2" xfId="16580" xr:uid="{00000000-0005-0000-0000-000067750000}"/>
    <cellStyle name="Normal 7 3 4 2 4 2 2 2" xfId="33933" xr:uid="{00000000-0005-0000-0000-000068750000}"/>
    <cellStyle name="Normal 7 3 4 2 4 2 2 3" xfId="51279" xr:uid="{00000000-0005-0000-0000-000069750000}"/>
    <cellStyle name="Normal 7 3 4 2 4 2 3" xfId="25260" xr:uid="{00000000-0005-0000-0000-00006A750000}"/>
    <cellStyle name="Normal 7 3 4 2 4 2 4" xfId="42606" xr:uid="{00000000-0005-0000-0000-00006B750000}"/>
    <cellStyle name="Normal 7 3 4 2 4 3" xfId="3938" xr:uid="{00000000-0005-0000-0000-00006C750000}"/>
    <cellStyle name="Normal 7 3 4 2 4 3 2" xfId="12611" xr:uid="{00000000-0005-0000-0000-00006D750000}"/>
    <cellStyle name="Normal 7 3 4 2 4 3 2 2" xfId="29964" xr:uid="{00000000-0005-0000-0000-00006E750000}"/>
    <cellStyle name="Normal 7 3 4 2 4 3 2 3" xfId="47310" xr:uid="{00000000-0005-0000-0000-00006F750000}"/>
    <cellStyle name="Normal 7 3 4 2 4 3 3" xfId="21291" xr:uid="{00000000-0005-0000-0000-000070750000}"/>
    <cellStyle name="Normal 7 3 4 2 4 3 4" xfId="38637" xr:uid="{00000000-0005-0000-0000-000071750000}"/>
    <cellStyle name="Normal 7 3 4 2 4 4" xfId="10798" xr:uid="{00000000-0005-0000-0000-000072750000}"/>
    <cellStyle name="Normal 7 3 4 2 4 4 2" xfId="28151" xr:uid="{00000000-0005-0000-0000-000073750000}"/>
    <cellStyle name="Normal 7 3 4 2 4 4 3" xfId="45497" xr:uid="{00000000-0005-0000-0000-000074750000}"/>
    <cellStyle name="Normal 7 3 4 2 4 5" xfId="19478" xr:uid="{00000000-0005-0000-0000-000075750000}"/>
    <cellStyle name="Normal 7 3 4 2 4 6" xfId="36824" xr:uid="{00000000-0005-0000-0000-000076750000}"/>
    <cellStyle name="Normal 7 3 4 2 5" xfId="1292" xr:uid="{00000000-0005-0000-0000-000077750000}"/>
    <cellStyle name="Normal 7 3 4 2 5 2" xfId="7074" xr:uid="{00000000-0005-0000-0000-000078750000}"/>
    <cellStyle name="Normal 7 3 4 2 5 2 2" xfId="15747" xr:uid="{00000000-0005-0000-0000-000079750000}"/>
    <cellStyle name="Normal 7 3 4 2 5 2 2 2" xfId="33100" xr:uid="{00000000-0005-0000-0000-00007A750000}"/>
    <cellStyle name="Normal 7 3 4 2 5 2 2 3" xfId="50446" xr:uid="{00000000-0005-0000-0000-00007B750000}"/>
    <cellStyle name="Normal 7 3 4 2 5 2 3" xfId="24427" xr:uid="{00000000-0005-0000-0000-00007C750000}"/>
    <cellStyle name="Normal 7 3 4 2 5 2 4" xfId="41773" xr:uid="{00000000-0005-0000-0000-00007D750000}"/>
    <cellStyle name="Normal 7 3 4 2 5 3" xfId="4918" xr:uid="{00000000-0005-0000-0000-00007E750000}"/>
    <cellStyle name="Normal 7 3 4 2 5 3 2" xfId="13591" xr:uid="{00000000-0005-0000-0000-00007F750000}"/>
    <cellStyle name="Normal 7 3 4 2 5 3 2 2" xfId="30944" xr:uid="{00000000-0005-0000-0000-000080750000}"/>
    <cellStyle name="Normal 7 3 4 2 5 3 2 3" xfId="48290" xr:uid="{00000000-0005-0000-0000-000081750000}"/>
    <cellStyle name="Normal 7 3 4 2 5 3 3" xfId="22271" xr:uid="{00000000-0005-0000-0000-000082750000}"/>
    <cellStyle name="Normal 7 3 4 2 5 3 4" xfId="39617" xr:uid="{00000000-0005-0000-0000-000083750000}"/>
    <cellStyle name="Normal 7 3 4 2 5 4" xfId="9965" xr:uid="{00000000-0005-0000-0000-000084750000}"/>
    <cellStyle name="Normal 7 3 4 2 5 4 2" xfId="27318" xr:uid="{00000000-0005-0000-0000-000085750000}"/>
    <cellStyle name="Normal 7 3 4 2 5 4 3" xfId="44664" xr:uid="{00000000-0005-0000-0000-000086750000}"/>
    <cellStyle name="Normal 7 3 4 2 5 5" xfId="18645" xr:uid="{00000000-0005-0000-0000-000087750000}"/>
    <cellStyle name="Normal 7 3 4 2 5 6" xfId="35991" xr:uid="{00000000-0005-0000-0000-000088750000}"/>
    <cellStyle name="Normal 7 3 4 2 6" xfId="6094" xr:uid="{00000000-0005-0000-0000-000089750000}"/>
    <cellStyle name="Normal 7 3 4 2 6 2" xfId="14767" xr:uid="{00000000-0005-0000-0000-00008A750000}"/>
    <cellStyle name="Normal 7 3 4 2 6 2 2" xfId="32120" xr:uid="{00000000-0005-0000-0000-00008B750000}"/>
    <cellStyle name="Normal 7 3 4 2 6 2 3" xfId="49466" xr:uid="{00000000-0005-0000-0000-00008C750000}"/>
    <cellStyle name="Normal 7 3 4 2 6 3" xfId="23447" xr:uid="{00000000-0005-0000-0000-00008D750000}"/>
    <cellStyle name="Normal 7 3 4 2 6 4" xfId="40793" xr:uid="{00000000-0005-0000-0000-00008E750000}"/>
    <cellStyle name="Normal 7 3 4 2 7" xfId="3105" xr:uid="{00000000-0005-0000-0000-00008F750000}"/>
    <cellStyle name="Normal 7 3 4 2 7 2" xfId="11778" xr:uid="{00000000-0005-0000-0000-000090750000}"/>
    <cellStyle name="Normal 7 3 4 2 7 2 2" xfId="29131" xr:uid="{00000000-0005-0000-0000-000091750000}"/>
    <cellStyle name="Normal 7 3 4 2 7 2 3" xfId="46477" xr:uid="{00000000-0005-0000-0000-000092750000}"/>
    <cellStyle name="Normal 7 3 4 2 7 3" xfId="20458" xr:uid="{00000000-0005-0000-0000-000093750000}"/>
    <cellStyle name="Normal 7 3 4 2 7 4" xfId="37804" xr:uid="{00000000-0005-0000-0000-000094750000}"/>
    <cellStyle name="Normal 7 3 4 2 8" xfId="8985" xr:uid="{00000000-0005-0000-0000-000095750000}"/>
    <cellStyle name="Normal 7 3 4 2 8 2" xfId="26338" xr:uid="{00000000-0005-0000-0000-000096750000}"/>
    <cellStyle name="Normal 7 3 4 2 8 3" xfId="43684" xr:uid="{00000000-0005-0000-0000-000097750000}"/>
    <cellStyle name="Normal 7 3 4 2 9" xfId="17665" xr:uid="{00000000-0005-0000-0000-000098750000}"/>
    <cellStyle name="Normal 7 3 4 3" xfId="214" xr:uid="{00000000-0005-0000-0000-000099750000}"/>
    <cellStyle name="Normal 7 3 4 3 10" xfId="34913" xr:uid="{00000000-0005-0000-0000-00009A750000}"/>
    <cellStyle name="Normal 7 3 4 3 2" xfId="949" xr:uid="{00000000-0005-0000-0000-00009B750000}"/>
    <cellStyle name="Normal 7 3 4 3 2 2" xfId="2762" xr:uid="{00000000-0005-0000-0000-00009C750000}"/>
    <cellStyle name="Normal 7 3 4 3 2 2 2" xfId="8544" xr:uid="{00000000-0005-0000-0000-00009D750000}"/>
    <cellStyle name="Normal 7 3 4 3 2 2 2 2" xfId="17217" xr:uid="{00000000-0005-0000-0000-00009E750000}"/>
    <cellStyle name="Normal 7 3 4 3 2 2 2 2 2" xfId="34570" xr:uid="{00000000-0005-0000-0000-00009F750000}"/>
    <cellStyle name="Normal 7 3 4 3 2 2 2 2 3" xfId="51916" xr:uid="{00000000-0005-0000-0000-0000A0750000}"/>
    <cellStyle name="Normal 7 3 4 3 2 2 2 3" xfId="25897" xr:uid="{00000000-0005-0000-0000-0000A1750000}"/>
    <cellStyle name="Normal 7 3 4 3 2 2 2 4" xfId="43243" xr:uid="{00000000-0005-0000-0000-0000A2750000}"/>
    <cellStyle name="Normal 7 3 4 3 2 2 3" xfId="4575" xr:uid="{00000000-0005-0000-0000-0000A3750000}"/>
    <cellStyle name="Normal 7 3 4 3 2 2 3 2" xfId="13248" xr:uid="{00000000-0005-0000-0000-0000A4750000}"/>
    <cellStyle name="Normal 7 3 4 3 2 2 3 2 2" xfId="30601" xr:uid="{00000000-0005-0000-0000-0000A5750000}"/>
    <cellStyle name="Normal 7 3 4 3 2 2 3 2 3" xfId="47947" xr:uid="{00000000-0005-0000-0000-0000A6750000}"/>
    <cellStyle name="Normal 7 3 4 3 2 2 3 3" xfId="21928" xr:uid="{00000000-0005-0000-0000-0000A7750000}"/>
    <cellStyle name="Normal 7 3 4 3 2 2 3 4" xfId="39274" xr:uid="{00000000-0005-0000-0000-0000A8750000}"/>
    <cellStyle name="Normal 7 3 4 3 2 2 4" xfId="11435" xr:uid="{00000000-0005-0000-0000-0000A9750000}"/>
    <cellStyle name="Normal 7 3 4 3 2 2 4 2" xfId="28788" xr:uid="{00000000-0005-0000-0000-0000AA750000}"/>
    <cellStyle name="Normal 7 3 4 3 2 2 4 3" xfId="46134" xr:uid="{00000000-0005-0000-0000-0000AB750000}"/>
    <cellStyle name="Normal 7 3 4 3 2 2 5" xfId="20115" xr:uid="{00000000-0005-0000-0000-0000AC750000}"/>
    <cellStyle name="Normal 7 3 4 3 2 2 6" xfId="37461" xr:uid="{00000000-0005-0000-0000-0000AD750000}"/>
    <cellStyle name="Normal 7 3 4 3 2 3" xfId="1684" xr:uid="{00000000-0005-0000-0000-0000AE750000}"/>
    <cellStyle name="Normal 7 3 4 3 2 3 2" xfId="7466" xr:uid="{00000000-0005-0000-0000-0000AF750000}"/>
    <cellStyle name="Normal 7 3 4 3 2 3 2 2" xfId="16139" xr:uid="{00000000-0005-0000-0000-0000B0750000}"/>
    <cellStyle name="Normal 7 3 4 3 2 3 2 2 2" xfId="33492" xr:uid="{00000000-0005-0000-0000-0000B1750000}"/>
    <cellStyle name="Normal 7 3 4 3 2 3 2 2 3" xfId="50838" xr:uid="{00000000-0005-0000-0000-0000B2750000}"/>
    <cellStyle name="Normal 7 3 4 3 2 3 2 3" xfId="24819" xr:uid="{00000000-0005-0000-0000-0000B3750000}"/>
    <cellStyle name="Normal 7 3 4 3 2 3 2 4" xfId="42165" xr:uid="{00000000-0005-0000-0000-0000B4750000}"/>
    <cellStyle name="Normal 7 3 4 3 2 3 3" xfId="5310" xr:uid="{00000000-0005-0000-0000-0000B5750000}"/>
    <cellStyle name="Normal 7 3 4 3 2 3 3 2" xfId="13983" xr:uid="{00000000-0005-0000-0000-0000B6750000}"/>
    <cellStyle name="Normal 7 3 4 3 2 3 3 2 2" xfId="31336" xr:uid="{00000000-0005-0000-0000-0000B7750000}"/>
    <cellStyle name="Normal 7 3 4 3 2 3 3 2 3" xfId="48682" xr:uid="{00000000-0005-0000-0000-0000B8750000}"/>
    <cellStyle name="Normal 7 3 4 3 2 3 3 3" xfId="22663" xr:uid="{00000000-0005-0000-0000-0000B9750000}"/>
    <cellStyle name="Normal 7 3 4 3 2 3 3 4" xfId="40009" xr:uid="{00000000-0005-0000-0000-0000BA750000}"/>
    <cellStyle name="Normal 7 3 4 3 2 3 4" xfId="10357" xr:uid="{00000000-0005-0000-0000-0000BB750000}"/>
    <cellStyle name="Normal 7 3 4 3 2 3 4 2" xfId="27710" xr:uid="{00000000-0005-0000-0000-0000BC750000}"/>
    <cellStyle name="Normal 7 3 4 3 2 3 4 3" xfId="45056" xr:uid="{00000000-0005-0000-0000-0000BD750000}"/>
    <cellStyle name="Normal 7 3 4 3 2 3 5" xfId="19037" xr:uid="{00000000-0005-0000-0000-0000BE750000}"/>
    <cellStyle name="Normal 7 3 4 3 2 3 6" xfId="36383" xr:uid="{00000000-0005-0000-0000-0000BF750000}"/>
    <cellStyle name="Normal 7 3 4 3 2 4" xfId="6731" xr:uid="{00000000-0005-0000-0000-0000C0750000}"/>
    <cellStyle name="Normal 7 3 4 3 2 4 2" xfId="15404" xr:uid="{00000000-0005-0000-0000-0000C1750000}"/>
    <cellStyle name="Normal 7 3 4 3 2 4 2 2" xfId="32757" xr:uid="{00000000-0005-0000-0000-0000C2750000}"/>
    <cellStyle name="Normal 7 3 4 3 2 4 2 3" xfId="50103" xr:uid="{00000000-0005-0000-0000-0000C3750000}"/>
    <cellStyle name="Normal 7 3 4 3 2 4 3" xfId="24084" xr:uid="{00000000-0005-0000-0000-0000C4750000}"/>
    <cellStyle name="Normal 7 3 4 3 2 4 4" xfId="41430" xr:uid="{00000000-0005-0000-0000-0000C5750000}"/>
    <cellStyle name="Normal 7 3 4 3 2 5" xfId="3497" xr:uid="{00000000-0005-0000-0000-0000C6750000}"/>
    <cellStyle name="Normal 7 3 4 3 2 5 2" xfId="12170" xr:uid="{00000000-0005-0000-0000-0000C7750000}"/>
    <cellStyle name="Normal 7 3 4 3 2 5 2 2" xfId="29523" xr:uid="{00000000-0005-0000-0000-0000C8750000}"/>
    <cellStyle name="Normal 7 3 4 3 2 5 2 3" xfId="46869" xr:uid="{00000000-0005-0000-0000-0000C9750000}"/>
    <cellStyle name="Normal 7 3 4 3 2 5 3" xfId="20850" xr:uid="{00000000-0005-0000-0000-0000CA750000}"/>
    <cellStyle name="Normal 7 3 4 3 2 5 4" xfId="38196" xr:uid="{00000000-0005-0000-0000-0000CB750000}"/>
    <cellStyle name="Normal 7 3 4 3 2 6" xfId="9622" xr:uid="{00000000-0005-0000-0000-0000CC750000}"/>
    <cellStyle name="Normal 7 3 4 3 2 6 2" xfId="26975" xr:uid="{00000000-0005-0000-0000-0000CD750000}"/>
    <cellStyle name="Normal 7 3 4 3 2 6 3" xfId="44321" xr:uid="{00000000-0005-0000-0000-0000CE750000}"/>
    <cellStyle name="Normal 7 3 4 3 2 7" xfId="18302" xr:uid="{00000000-0005-0000-0000-0000CF750000}"/>
    <cellStyle name="Normal 7 3 4 3 2 8" xfId="35648" xr:uid="{00000000-0005-0000-0000-0000D0750000}"/>
    <cellStyle name="Normal 7 3 4 3 3" xfId="704" xr:uid="{00000000-0005-0000-0000-0000D1750000}"/>
    <cellStyle name="Normal 7 3 4 3 3 2" xfId="2517" xr:uid="{00000000-0005-0000-0000-0000D2750000}"/>
    <cellStyle name="Normal 7 3 4 3 3 2 2" xfId="8299" xr:uid="{00000000-0005-0000-0000-0000D3750000}"/>
    <cellStyle name="Normal 7 3 4 3 3 2 2 2" xfId="16972" xr:uid="{00000000-0005-0000-0000-0000D4750000}"/>
    <cellStyle name="Normal 7 3 4 3 3 2 2 2 2" xfId="34325" xr:uid="{00000000-0005-0000-0000-0000D5750000}"/>
    <cellStyle name="Normal 7 3 4 3 3 2 2 2 3" xfId="51671" xr:uid="{00000000-0005-0000-0000-0000D6750000}"/>
    <cellStyle name="Normal 7 3 4 3 3 2 2 3" xfId="25652" xr:uid="{00000000-0005-0000-0000-0000D7750000}"/>
    <cellStyle name="Normal 7 3 4 3 3 2 2 4" xfId="42998" xr:uid="{00000000-0005-0000-0000-0000D8750000}"/>
    <cellStyle name="Normal 7 3 4 3 3 2 3" xfId="5751" xr:uid="{00000000-0005-0000-0000-0000D9750000}"/>
    <cellStyle name="Normal 7 3 4 3 3 2 3 2" xfId="14424" xr:uid="{00000000-0005-0000-0000-0000DA750000}"/>
    <cellStyle name="Normal 7 3 4 3 3 2 3 2 2" xfId="31777" xr:uid="{00000000-0005-0000-0000-0000DB750000}"/>
    <cellStyle name="Normal 7 3 4 3 3 2 3 2 3" xfId="49123" xr:uid="{00000000-0005-0000-0000-0000DC750000}"/>
    <cellStyle name="Normal 7 3 4 3 3 2 3 3" xfId="23104" xr:uid="{00000000-0005-0000-0000-0000DD750000}"/>
    <cellStyle name="Normal 7 3 4 3 3 2 3 4" xfId="40450" xr:uid="{00000000-0005-0000-0000-0000DE750000}"/>
    <cellStyle name="Normal 7 3 4 3 3 2 4" xfId="11190" xr:uid="{00000000-0005-0000-0000-0000DF750000}"/>
    <cellStyle name="Normal 7 3 4 3 3 2 4 2" xfId="28543" xr:uid="{00000000-0005-0000-0000-0000E0750000}"/>
    <cellStyle name="Normal 7 3 4 3 3 2 4 3" xfId="45889" xr:uid="{00000000-0005-0000-0000-0000E1750000}"/>
    <cellStyle name="Normal 7 3 4 3 3 2 5" xfId="19870" xr:uid="{00000000-0005-0000-0000-0000E2750000}"/>
    <cellStyle name="Normal 7 3 4 3 3 2 6" xfId="37216" xr:uid="{00000000-0005-0000-0000-0000E3750000}"/>
    <cellStyle name="Normal 7 3 4 3 3 3" xfId="6486" xr:uid="{00000000-0005-0000-0000-0000E4750000}"/>
    <cellStyle name="Normal 7 3 4 3 3 3 2" xfId="15159" xr:uid="{00000000-0005-0000-0000-0000E5750000}"/>
    <cellStyle name="Normal 7 3 4 3 3 3 2 2" xfId="32512" xr:uid="{00000000-0005-0000-0000-0000E6750000}"/>
    <cellStyle name="Normal 7 3 4 3 3 3 2 3" xfId="49858" xr:uid="{00000000-0005-0000-0000-0000E7750000}"/>
    <cellStyle name="Normal 7 3 4 3 3 3 3" xfId="23839" xr:uid="{00000000-0005-0000-0000-0000E8750000}"/>
    <cellStyle name="Normal 7 3 4 3 3 3 4" xfId="41185" xr:uid="{00000000-0005-0000-0000-0000E9750000}"/>
    <cellStyle name="Normal 7 3 4 3 3 4" xfId="4330" xr:uid="{00000000-0005-0000-0000-0000EA750000}"/>
    <cellStyle name="Normal 7 3 4 3 3 4 2" xfId="13003" xr:uid="{00000000-0005-0000-0000-0000EB750000}"/>
    <cellStyle name="Normal 7 3 4 3 3 4 2 2" xfId="30356" xr:uid="{00000000-0005-0000-0000-0000EC750000}"/>
    <cellStyle name="Normal 7 3 4 3 3 4 2 3" xfId="47702" xr:uid="{00000000-0005-0000-0000-0000ED750000}"/>
    <cellStyle name="Normal 7 3 4 3 3 4 3" xfId="21683" xr:uid="{00000000-0005-0000-0000-0000EE750000}"/>
    <cellStyle name="Normal 7 3 4 3 3 4 4" xfId="39029" xr:uid="{00000000-0005-0000-0000-0000EF750000}"/>
    <cellStyle name="Normal 7 3 4 3 3 5" xfId="9377" xr:uid="{00000000-0005-0000-0000-0000F0750000}"/>
    <cellStyle name="Normal 7 3 4 3 3 5 2" xfId="26730" xr:uid="{00000000-0005-0000-0000-0000F1750000}"/>
    <cellStyle name="Normal 7 3 4 3 3 5 3" xfId="44076" xr:uid="{00000000-0005-0000-0000-0000F2750000}"/>
    <cellStyle name="Normal 7 3 4 3 3 6" xfId="18057" xr:uid="{00000000-0005-0000-0000-0000F3750000}"/>
    <cellStyle name="Normal 7 3 4 3 3 7" xfId="35403" xr:uid="{00000000-0005-0000-0000-0000F4750000}"/>
    <cellStyle name="Normal 7 3 4 3 4" xfId="2027" xr:uid="{00000000-0005-0000-0000-0000F5750000}"/>
    <cellStyle name="Normal 7 3 4 3 4 2" xfId="7809" xr:uid="{00000000-0005-0000-0000-0000F6750000}"/>
    <cellStyle name="Normal 7 3 4 3 4 2 2" xfId="16482" xr:uid="{00000000-0005-0000-0000-0000F7750000}"/>
    <cellStyle name="Normal 7 3 4 3 4 2 2 2" xfId="33835" xr:uid="{00000000-0005-0000-0000-0000F8750000}"/>
    <cellStyle name="Normal 7 3 4 3 4 2 2 3" xfId="51181" xr:uid="{00000000-0005-0000-0000-0000F9750000}"/>
    <cellStyle name="Normal 7 3 4 3 4 2 3" xfId="25162" xr:uid="{00000000-0005-0000-0000-0000FA750000}"/>
    <cellStyle name="Normal 7 3 4 3 4 2 4" xfId="42508" xr:uid="{00000000-0005-0000-0000-0000FB750000}"/>
    <cellStyle name="Normal 7 3 4 3 4 3" xfId="3840" xr:uid="{00000000-0005-0000-0000-0000FC750000}"/>
    <cellStyle name="Normal 7 3 4 3 4 3 2" xfId="12513" xr:uid="{00000000-0005-0000-0000-0000FD750000}"/>
    <cellStyle name="Normal 7 3 4 3 4 3 2 2" xfId="29866" xr:uid="{00000000-0005-0000-0000-0000FE750000}"/>
    <cellStyle name="Normal 7 3 4 3 4 3 2 3" xfId="47212" xr:uid="{00000000-0005-0000-0000-0000FF750000}"/>
    <cellStyle name="Normal 7 3 4 3 4 3 3" xfId="21193" xr:uid="{00000000-0005-0000-0000-000000760000}"/>
    <cellStyle name="Normal 7 3 4 3 4 3 4" xfId="38539" xr:uid="{00000000-0005-0000-0000-000001760000}"/>
    <cellStyle name="Normal 7 3 4 3 4 4" xfId="10700" xr:uid="{00000000-0005-0000-0000-000002760000}"/>
    <cellStyle name="Normal 7 3 4 3 4 4 2" xfId="28053" xr:uid="{00000000-0005-0000-0000-000003760000}"/>
    <cellStyle name="Normal 7 3 4 3 4 4 3" xfId="45399" xr:uid="{00000000-0005-0000-0000-000004760000}"/>
    <cellStyle name="Normal 7 3 4 3 4 5" xfId="19380" xr:uid="{00000000-0005-0000-0000-000005760000}"/>
    <cellStyle name="Normal 7 3 4 3 4 6" xfId="36726" xr:uid="{00000000-0005-0000-0000-000006760000}"/>
    <cellStyle name="Normal 7 3 4 3 5" xfId="1439" xr:uid="{00000000-0005-0000-0000-000007760000}"/>
    <cellStyle name="Normal 7 3 4 3 5 2" xfId="7221" xr:uid="{00000000-0005-0000-0000-000008760000}"/>
    <cellStyle name="Normal 7 3 4 3 5 2 2" xfId="15894" xr:uid="{00000000-0005-0000-0000-000009760000}"/>
    <cellStyle name="Normal 7 3 4 3 5 2 2 2" xfId="33247" xr:uid="{00000000-0005-0000-0000-00000A760000}"/>
    <cellStyle name="Normal 7 3 4 3 5 2 2 3" xfId="50593" xr:uid="{00000000-0005-0000-0000-00000B760000}"/>
    <cellStyle name="Normal 7 3 4 3 5 2 3" xfId="24574" xr:uid="{00000000-0005-0000-0000-00000C760000}"/>
    <cellStyle name="Normal 7 3 4 3 5 2 4" xfId="41920" xr:uid="{00000000-0005-0000-0000-00000D760000}"/>
    <cellStyle name="Normal 7 3 4 3 5 3" xfId="5065" xr:uid="{00000000-0005-0000-0000-00000E760000}"/>
    <cellStyle name="Normal 7 3 4 3 5 3 2" xfId="13738" xr:uid="{00000000-0005-0000-0000-00000F760000}"/>
    <cellStyle name="Normal 7 3 4 3 5 3 2 2" xfId="31091" xr:uid="{00000000-0005-0000-0000-000010760000}"/>
    <cellStyle name="Normal 7 3 4 3 5 3 2 3" xfId="48437" xr:uid="{00000000-0005-0000-0000-000011760000}"/>
    <cellStyle name="Normal 7 3 4 3 5 3 3" xfId="22418" xr:uid="{00000000-0005-0000-0000-000012760000}"/>
    <cellStyle name="Normal 7 3 4 3 5 3 4" xfId="39764" xr:uid="{00000000-0005-0000-0000-000013760000}"/>
    <cellStyle name="Normal 7 3 4 3 5 4" xfId="10112" xr:uid="{00000000-0005-0000-0000-000014760000}"/>
    <cellStyle name="Normal 7 3 4 3 5 4 2" xfId="27465" xr:uid="{00000000-0005-0000-0000-000015760000}"/>
    <cellStyle name="Normal 7 3 4 3 5 4 3" xfId="44811" xr:uid="{00000000-0005-0000-0000-000016760000}"/>
    <cellStyle name="Normal 7 3 4 3 5 5" xfId="18792" xr:uid="{00000000-0005-0000-0000-000017760000}"/>
    <cellStyle name="Normal 7 3 4 3 5 6" xfId="36138" xr:uid="{00000000-0005-0000-0000-000018760000}"/>
    <cellStyle name="Normal 7 3 4 3 6" xfId="5996" xr:uid="{00000000-0005-0000-0000-000019760000}"/>
    <cellStyle name="Normal 7 3 4 3 6 2" xfId="14669" xr:uid="{00000000-0005-0000-0000-00001A760000}"/>
    <cellStyle name="Normal 7 3 4 3 6 2 2" xfId="32022" xr:uid="{00000000-0005-0000-0000-00001B760000}"/>
    <cellStyle name="Normal 7 3 4 3 6 2 3" xfId="49368" xr:uid="{00000000-0005-0000-0000-00001C760000}"/>
    <cellStyle name="Normal 7 3 4 3 6 3" xfId="23349" xr:uid="{00000000-0005-0000-0000-00001D760000}"/>
    <cellStyle name="Normal 7 3 4 3 6 4" xfId="40695" xr:uid="{00000000-0005-0000-0000-00001E760000}"/>
    <cellStyle name="Normal 7 3 4 3 7" xfId="3252" xr:uid="{00000000-0005-0000-0000-00001F760000}"/>
    <cellStyle name="Normal 7 3 4 3 7 2" xfId="11925" xr:uid="{00000000-0005-0000-0000-000020760000}"/>
    <cellStyle name="Normal 7 3 4 3 7 2 2" xfId="29278" xr:uid="{00000000-0005-0000-0000-000021760000}"/>
    <cellStyle name="Normal 7 3 4 3 7 2 3" xfId="46624" xr:uid="{00000000-0005-0000-0000-000022760000}"/>
    <cellStyle name="Normal 7 3 4 3 7 3" xfId="20605" xr:uid="{00000000-0005-0000-0000-000023760000}"/>
    <cellStyle name="Normal 7 3 4 3 7 4" xfId="37951" xr:uid="{00000000-0005-0000-0000-000024760000}"/>
    <cellStyle name="Normal 7 3 4 3 8" xfId="8887" xr:uid="{00000000-0005-0000-0000-000025760000}"/>
    <cellStyle name="Normal 7 3 4 3 8 2" xfId="26240" xr:uid="{00000000-0005-0000-0000-000026760000}"/>
    <cellStyle name="Normal 7 3 4 3 8 3" xfId="43586" xr:uid="{00000000-0005-0000-0000-000027760000}"/>
    <cellStyle name="Normal 7 3 4 3 9" xfId="17567" xr:uid="{00000000-0005-0000-0000-000028760000}"/>
    <cellStyle name="Normal 7 3 4 4" xfId="802" xr:uid="{00000000-0005-0000-0000-000029760000}"/>
    <cellStyle name="Normal 7 3 4 4 2" xfId="2615" xr:uid="{00000000-0005-0000-0000-00002A760000}"/>
    <cellStyle name="Normal 7 3 4 4 2 2" xfId="8397" xr:uid="{00000000-0005-0000-0000-00002B760000}"/>
    <cellStyle name="Normal 7 3 4 4 2 2 2" xfId="17070" xr:uid="{00000000-0005-0000-0000-00002C760000}"/>
    <cellStyle name="Normal 7 3 4 4 2 2 2 2" xfId="34423" xr:uid="{00000000-0005-0000-0000-00002D760000}"/>
    <cellStyle name="Normal 7 3 4 4 2 2 2 3" xfId="51769" xr:uid="{00000000-0005-0000-0000-00002E760000}"/>
    <cellStyle name="Normal 7 3 4 4 2 2 3" xfId="25750" xr:uid="{00000000-0005-0000-0000-00002F760000}"/>
    <cellStyle name="Normal 7 3 4 4 2 2 4" xfId="43096" xr:uid="{00000000-0005-0000-0000-000030760000}"/>
    <cellStyle name="Normal 7 3 4 4 2 3" xfId="4428" xr:uid="{00000000-0005-0000-0000-000031760000}"/>
    <cellStyle name="Normal 7 3 4 4 2 3 2" xfId="13101" xr:uid="{00000000-0005-0000-0000-000032760000}"/>
    <cellStyle name="Normal 7 3 4 4 2 3 2 2" xfId="30454" xr:uid="{00000000-0005-0000-0000-000033760000}"/>
    <cellStyle name="Normal 7 3 4 4 2 3 2 3" xfId="47800" xr:uid="{00000000-0005-0000-0000-000034760000}"/>
    <cellStyle name="Normal 7 3 4 4 2 3 3" xfId="21781" xr:uid="{00000000-0005-0000-0000-000035760000}"/>
    <cellStyle name="Normal 7 3 4 4 2 3 4" xfId="39127" xr:uid="{00000000-0005-0000-0000-000036760000}"/>
    <cellStyle name="Normal 7 3 4 4 2 4" xfId="11288" xr:uid="{00000000-0005-0000-0000-000037760000}"/>
    <cellStyle name="Normal 7 3 4 4 2 4 2" xfId="28641" xr:uid="{00000000-0005-0000-0000-000038760000}"/>
    <cellStyle name="Normal 7 3 4 4 2 4 3" xfId="45987" xr:uid="{00000000-0005-0000-0000-000039760000}"/>
    <cellStyle name="Normal 7 3 4 4 2 5" xfId="19968" xr:uid="{00000000-0005-0000-0000-00003A760000}"/>
    <cellStyle name="Normal 7 3 4 4 2 6" xfId="37314" xr:uid="{00000000-0005-0000-0000-00003B760000}"/>
    <cellStyle name="Normal 7 3 4 4 3" xfId="1537" xr:uid="{00000000-0005-0000-0000-00003C760000}"/>
    <cellStyle name="Normal 7 3 4 4 3 2" xfId="7319" xr:uid="{00000000-0005-0000-0000-00003D760000}"/>
    <cellStyle name="Normal 7 3 4 4 3 2 2" xfId="15992" xr:uid="{00000000-0005-0000-0000-00003E760000}"/>
    <cellStyle name="Normal 7 3 4 4 3 2 2 2" xfId="33345" xr:uid="{00000000-0005-0000-0000-00003F760000}"/>
    <cellStyle name="Normal 7 3 4 4 3 2 2 3" xfId="50691" xr:uid="{00000000-0005-0000-0000-000040760000}"/>
    <cellStyle name="Normal 7 3 4 4 3 2 3" xfId="24672" xr:uid="{00000000-0005-0000-0000-000041760000}"/>
    <cellStyle name="Normal 7 3 4 4 3 2 4" xfId="42018" xr:uid="{00000000-0005-0000-0000-000042760000}"/>
    <cellStyle name="Normal 7 3 4 4 3 3" xfId="5163" xr:uid="{00000000-0005-0000-0000-000043760000}"/>
    <cellStyle name="Normal 7 3 4 4 3 3 2" xfId="13836" xr:uid="{00000000-0005-0000-0000-000044760000}"/>
    <cellStyle name="Normal 7 3 4 4 3 3 2 2" xfId="31189" xr:uid="{00000000-0005-0000-0000-000045760000}"/>
    <cellStyle name="Normal 7 3 4 4 3 3 2 3" xfId="48535" xr:uid="{00000000-0005-0000-0000-000046760000}"/>
    <cellStyle name="Normal 7 3 4 4 3 3 3" xfId="22516" xr:uid="{00000000-0005-0000-0000-000047760000}"/>
    <cellStyle name="Normal 7 3 4 4 3 3 4" xfId="39862" xr:uid="{00000000-0005-0000-0000-000048760000}"/>
    <cellStyle name="Normal 7 3 4 4 3 4" xfId="10210" xr:uid="{00000000-0005-0000-0000-000049760000}"/>
    <cellStyle name="Normal 7 3 4 4 3 4 2" xfId="27563" xr:uid="{00000000-0005-0000-0000-00004A760000}"/>
    <cellStyle name="Normal 7 3 4 4 3 4 3" xfId="44909" xr:uid="{00000000-0005-0000-0000-00004B760000}"/>
    <cellStyle name="Normal 7 3 4 4 3 5" xfId="18890" xr:uid="{00000000-0005-0000-0000-00004C760000}"/>
    <cellStyle name="Normal 7 3 4 4 3 6" xfId="36236" xr:uid="{00000000-0005-0000-0000-00004D760000}"/>
    <cellStyle name="Normal 7 3 4 4 4" xfId="6584" xr:uid="{00000000-0005-0000-0000-00004E760000}"/>
    <cellStyle name="Normal 7 3 4 4 4 2" xfId="15257" xr:uid="{00000000-0005-0000-0000-00004F760000}"/>
    <cellStyle name="Normal 7 3 4 4 4 2 2" xfId="32610" xr:uid="{00000000-0005-0000-0000-000050760000}"/>
    <cellStyle name="Normal 7 3 4 4 4 2 3" xfId="49956" xr:uid="{00000000-0005-0000-0000-000051760000}"/>
    <cellStyle name="Normal 7 3 4 4 4 3" xfId="23937" xr:uid="{00000000-0005-0000-0000-000052760000}"/>
    <cellStyle name="Normal 7 3 4 4 4 4" xfId="41283" xr:uid="{00000000-0005-0000-0000-000053760000}"/>
    <cellStyle name="Normal 7 3 4 4 5" xfId="3350" xr:uid="{00000000-0005-0000-0000-000054760000}"/>
    <cellStyle name="Normal 7 3 4 4 5 2" xfId="12023" xr:uid="{00000000-0005-0000-0000-000055760000}"/>
    <cellStyle name="Normal 7 3 4 4 5 2 2" xfId="29376" xr:uid="{00000000-0005-0000-0000-000056760000}"/>
    <cellStyle name="Normal 7 3 4 4 5 2 3" xfId="46722" xr:uid="{00000000-0005-0000-0000-000057760000}"/>
    <cellStyle name="Normal 7 3 4 4 5 3" xfId="20703" xr:uid="{00000000-0005-0000-0000-000058760000}"/>
    <cellStyle name="Normal 7 3 4 4 5 4" xfId="38049" xr:uid="{00000000-0005-0000-0000-000059760000}"/>
    <cellStyle name="Normal 7 3 4 4 6" xfId="9475" xr:uid="{00000000-0005-0000-0000-00005A760000}"/>
    <cellStyle name="Normal 7 3 4 4 6 2" xfId="26828" xr:uid="{00000000-0005-0000-0000-00005B760000}"/>
    <cellStyle name="Normal 7 3 4 4 6 3" xfId="44174" xr:uid="{00000000-0005-0000-0000-00005C760000}"/>
    <cellStyle name="Normal 7 3 4 4 7" xfId="18155" xr:uid="{00000000-0005-0000-0000-00005D760000}"/>
    <cellStyle name="Normal 7 3 4 4 8" xfId="35501" xr:uid="{00000000-0005-0000-0000-00005E760000}"/>
    <cellStyle name="Normal 7 3 4 5" xfId="459" xr:uid="{00000000-0005-0000-0000-00005F760000}"/>
    <cellStyle name="Normal 7 3 4 5 2" xfId="2272" xr:uid="{00000000-0005-0000-0000-000060760000}"/>
    <cellStyle name="Normal 7 3 4 5 2 2" xfId="8054" xr:uid="{00000000-0005-0000-0000-000061760000}"/>
    <cellStyle name="Normal 7 3 4 5 2 2 2" xfId="16727" xr:uid="{00000000-0005-0000-0000-000062760000}"/>
    <cellStyle name="Normal 7 3 4 5 2 2 2 2" xfId="34080" xr:uid="{00000000-0005-0000-0000-000063760000}"/>
    <cellStyle name="Normal 7 3 4 5 2 2 2 3" xfId="51426" xr:uid="{00000000-0005-0000-0000-000064760000}"/>
    <cellStyle name="Normal 7 3 4 5 2 2 3" xfId="25407" xr:uid="{00000000-0005-0000-0000-000065760000}"/>
    <cellStyle name="Normal 7 3 4 5 2 2 4" xfId="42753" xr:uid="{00000000-0005-0000-0000-000066760000}"/>
    <cellStyle name="Normal 7 3 4 5 2 3" xfId="5555" xr:uid="{00000000-0005-0000-0000-000067760000}"/>
    <cellStyle name="Normal 7 3 4 5 2 3 2" xfId="14228" xr:uid="{00000000-0005-0000-0000-000068760000}"/>
    <cellStyle name="Normal 7 3 4 5 2 3 2 2" xfId="31581" xr:uid="{00000000-0005-0000-0000-000069760000}"/>
    <cellStyle name="Normal 7 3 4 5 2 3 2 3" xfId="48927" xr:uid="{00000000-0005-0000-0000-00006A760000}"/>
    <cellStyle name="Normal 7 3 4 5 2 3 3" xfId="22908" xr:uid="{00000000-0005-0000-0000-00006B760000}"/>
    <cellStyle name="Normal 7 3 4 5 2 3 4" xfId="40254" xr:uid="{00000000-0005-0000-0000-00006C760000}"/>
    <cellStyle name="Normal 7 3 4 5 2 4" xfId="10945" xr:uid="{00000000-0005-0000-0000-00006D760000}"/>
    <cellStyle name="Normal 7 3 4 5 2 4 2" xfId="28298" xr:uid="{00000000-0005-0000-0000-00006E760000}"/>
    <cellStyle name="Normal 7 3 4 5 2 4 3" xfId="45644" xr:uid="{00000000-0005-0000-0000-00006F760000}"/>
    <cellStyle name="Normal 7 3 4 5 2 5" xfId="19625" xr:uid="{00000000-0005-0000-0000-000070760000}"/>
    <cellStyle name="Normal 7 3 4 5 2 6" xfId="36971" xr:uid="{00000000-0005-0000-0000-000071760000}"/>
    <cellStyle name="Normal 7 3 4 5 3" xfId="6241" xr:uid="{00000000-0005-0000-0000-000072760000}"/>
    <cellStyle name="Normal 7 3 4 5 3 2" xfId="14914" xr:uid="{00000000-0005-0000-0000-000073760000}"/>
    <cellStyle name="Normal 7 3 4 5 3 2 2" xfId="32267" xr:uid="{00000000-0005-0000-0000-000074760000}"/>
    <cellStyle name="Normal 7 3 4 5 3 2 3" xfId="49613" xr:uid="{00000000-0005-0000-0000-000075760000}"/>
    <cellStyle name="Normal 7 3 4 5 3 3" xfId="23594" xr:uid="{00000000-0005-0000-0000-000076760000}"/>
    <cellStyle name="Normal 7 3 4 5 3 4" xfId="40940" xr:uid="{00000000-0005-0000-0000-000077760000}"/>
    <cellStyle name="Normal 7 3 4 5 4" xfId="4085" xr:uid="{00000000-0005-0000-0000-000078760000}"/>
    <cellStyle name="Normal 7 3 4 5 4 2" xfId="12758" xr:uid="{00000000-0005-0000-0000-000079760000}"/>
    <cellStyle name="Normal 7 3 4 5 4 2 2" xfId="30111" xr:uid="{00000000-0005-0000-0000-00007A760000}"/>
    <cellStyle name="Normal 7 3 4 5 4 2 3" xfId="47457" xr:uid="{00000000-0005-0000-0000-00007B760000}"/>
    <cellStyle name="Normal 7 3 4 5 4 3" xfId="21438" xr:uid="{00000000-0005-0000-0000-00007C760000}"/>
    <cellStyle name="Normal 7 3 4 5 4 4" xfId="38784" xr:uid="{00000000-0005-0000-0000-00007D760000}"/>
    <cellStyle name="Normal 7 3 4 5 5" xfId="9132" xr:uid="{00000000-0005-0000-0000-00007E760000}"/>
    <cellStyle name="Normal 7 3 4 5 5 2" xfId="26485" xr:uid="{00000000-0005-0000-0000-00007F760000}"/>
    <cellStyle name="Normal 7 3 4 5 5 3" xfId="43831" xr:uid="{00000000-0005-0000-0000-000080760000}"/>
    <cellStyle name="Normal 7 3 4 5 6" xfId="17812" xr:uid="{00000000-0005-0000-0000-000081760000}"/>
    <cellStyle name="Normal 7 3 4 5 7" xfId="35158" xr:uid="{00000000-0005-0000-0000-000082760000}"/>
    <cellStyle name="Normal 7 3 4 6" xfId="1880" xr:uid="{00000000-0005-0000-0000-000083760000}"/>
    <cellStyle name="Normal 7 3 4 6 2" xfId="7662" xr:uid="{00000000-0005-0000-0000-000084760000}"/>
    <cellStyle name="Normal 7 3 4 6 2 2" xfId="16335" xr:uid="{00000000-0005-0000-0000-000085760000}"/>
    <cellStyle name="Normal 7 3 4 6 2 2 2" xfId="33688" xr:uid="{00000000-0005-0000-0000-000086760000}"/>
    <cellStyle name="Normal 7 3 4 6 2 2 3" xfId="51034" xr:uid="{00000000-0005-0000-0000-000087760000}"/>
    <cellStyle name="Normal 7 3 4 6 2 3" xfId="25015" xr:uid="{00000000-0005-0000-0000-000088760000}"/>
    <cellStyle name="Normal 7 3 4 6 2 4" xfId="42361" xr:uid="{00000000-0005-0000-0000-000089760000}"/>
    <cellStyle name="Normal 7 3 4 6 3" xfId="3693" xr:uid="{00000000-0005-0000-0000-00008A760000}"/>
    <cellStyle name="Normal 7 3 4 6 3 2" xfId="12366" xr:uid="{00000000-0005-0000-0000-00008B760000}"/>
    <cellStyle name="Normal 7 3 4 6 3 2 2" xfId="29719" xr:uid="{00000000-0005-0000-0000-00008C760000}"/>
    <cellStyle name="Normal 7 3 4 6 3 2 3" xfId="47065" xr:uid="{00000000-0005-0000-0000-00008D760000}"/>
    <cellStyle name="Normal 7 3 4 6 3 3" xfId="21046" xr:uid="{00000000-0005-0000-0000-00008E760000}"/>
    <cellStyle name="Normal 7 3 4 6 3 4" xfId="38392" xr:uid="{00000000-0005-0000-0000-00008F760000}"/>
    <cellStyle name="Normal 7 3 4 6 4" xfId="10553" xr:uid="{00000000-0005-0000-0000-000090760000}"/>
    <cellStyle name="Normal 7 3 4 6 4 2" xfId="27906" xr:uid="{00000000-0005-0000-0000-000091760000}"/>
    <cellStyle name="Normal 7 3 4 6 4 3" xfId="45252" xr:uid="{00000000-0005-0000-0000-000092760000}"/>
    <cellStyle name="Normal 7 3 4 6 5" xfId="19233" xr:uid="{00000000-0005-0000-0000-000093760000}"/>
    <cellStyle name="Normal 7 3 4 6 6" xfId="36579" xr:uid="{00000000-0005-0000-0000-000094760000}"/>
    <cellStyle name="Normal 7 3 4 7" xfId="1194" xr:uid="{00000000-0005-0000-0000-000095760000}"/>
    <cellStyle name="Normal 7 3 4 7 2" xfId="6976" xr:uid="{00000000-0005-0000-0000-000096760000}"/>
    <cellStyle name="Normal 7 3 4 7 2 2" xfId="15649" xr:uid="{00000000-0005-0000-0000-000097760000}"/>
    <cellStyle name="Normal 7 3 4 7 2 2 2" xfId="33002" xr:uid="{00000000-0005-0000-0000-000098760000}"/>
    <cellStyle name="Normal 7 3 4 7 2 2 3" xfId="50348" xr:uid="{00000000-0005-0000-0000-000099760000}"/>
    <cellStyle name="Normal 7 3 4 7 2 3" xfId="24329" xr:uid="{00000000-0005-0000-0000-00009A760000}"/>
    <cellStyle name="Normal 7 3 4 7 2 4" xfId="41675" xr:uid="{00000000-0005-0000-0000-00009B760000}"/>
    <cellStyle name="Normal 7 3 4 7 3" xfId="4820" xr:uid="{00000000-0005-0000-0000-00009C760000}"/>
    <cellStyle name="Normal 7 3 4 7 3 2" xfId="13493" xr:uid="{00000000-0005-0000-0000-00009D760000}"/>
    <cellStyle name="Normal 7 3 4 7 3 2 2" xfId="30846" xr:uid="{00000000-0005-0000-0000-00009E760000}"/>
    <cellStyle name="Normal 7 3 4 7 3 2 3" xfId="48192" xr:uid="{00000000-0005-0000-0000-00009F760000}"/>
    <cellStyle name="Normal 7 3 4 7 3 3" xfId="22173" xr:uid="{00000000-0005-0000-0000-0000A0760000}"/>
    <cellStyle name="Normal 7 3 4 7 3 4" xfId="39519" xr:uid="{00000000-0005-0000-0000-0000A1760000}"/>
    <cellStyle name="Normal 7 3 4 7 4" xfId="9867" xr:uid="{00000000-0005-0000-0000-0000A2760000}"/>
    <cellStyle name="Normal 7 3 4 7 4 2" xfId="27220" xr:uid="{00000000-0005-0000-0000-0000A3760000}"/>
    <cellStyle name="Normal 7 3 4 7 4 3" xfId="44566" xr:uid="{00000000-0005-0000-0000-0000A4760000}"/>
    <cellStyle name="Normal 7 3 4 7 5" xfId="18547" xr:uid="{00000000-0005-0000-0000-0000A5760000}"/>
    <cellStyle name="Normal 7 3 4 7 6" xfId="35893" xr:uid="{00000000-0005-0000-0000-0000A6760000}"/>
    <cellStyle name="Normal 7 3 4 8" xfId="5849" xr:uid="{00000000-0005-0000-0000-0000A7760000}"/>
    <cellStyle name="Normal 7 3 4 8 2" xfId="14522" xr:uid="{00000000-0005-0000-0000-0000A8760000}"/>
    <cellStyle name="Normal 7 3 4 8 2 2" xfId="31875" xr:uid="{00000000-0005-0000-0000-0000A9760000}"/>
    <cellStyle name="Normal 7 3 4 8 2 3" xfId="49221" xr:uid="{00000000-0005-0000-0000-0000AA760000}"/>
    <cellStyle name="Normal 7 3 4 8 3" xfId="23202" xr:uid="{00000000-0005-0000-0000-0000AB760000}"/>
    <cellStyle name="Normal 7 3 4 8 4" xfId="40548" xr:uid="{00000000-0005-0000-0000-0000AC760000}"/>
    <cellStyle name="Normal 7 3 4 9" xfId="3007" xr:uid="{00000000-0005-0000-0000-0000AD760000}"/>
    <cellStyle name="Normal 7 3 4 9 2" xfId="11680" xr:uid="{00000000-0005-0000-0000-0000AE760000}"/>
    <cellStyle name="Normal 7 3 4 9 2 2" xfId="29033" xr:uid="{00000000-0005-0000-0000-0000AF760000}"/>
    <cellStyle name="Normal 7 3 4 9 2 3" xfId="46379" xr:uid="{00000000-0005-0000-0000-0000B0760000}"/>
    <cellStyle name="Normal 7 3 4 9 3" xfId="20360" xr:uid="{00000000-0005-0000-0000-0000B1760000}"/>
    <cellStyle name="Normal 7 3 4 9 4" xfId="37706" xr:uid="{00000000-0005-0000-0000-0000B2760000}"/>
    <cellStyle name="Normal 7 3 5" xfId="165" xr:uid="{00000000-0005-0000-0000-0000B3760000}"/>
    <cellStyle name="Normal 7 3 5 10" xfId="17518" xr:uid="{00000000-0005-0000-0000-0000B4760000}"/>
    <cellStyle name="Normal 7 3 5 11" xfId="34864" xr:uid="{00000000-0005-0000-0000-0000B5760000}"/>
    <cellStyle name="Normal 7 3 5 2" xfId="655" xr:uid="{00000000-0005-0000-0000-0000B6760000}"/>
    <cellStyle name="Normal 7 3 5 2 2" xfId="2468" xr:uid="{00000000-0005-0000-0000-0000B7760000}"/>
    <cellStyle name="Normal 7 3 5 2 2 2" xfId="8250" xr:uid="{00000000-0005-0000-0000-0000B8760000}"/>
    <cellStyle name="Normal 7 3 5 2 2 2 2" xfId="16923" xr:uid="{00000000-0005-0000-0000-0000B9760000}"/>
    <cellStyle name="Normal 7 3 5 2 2 2 2 2" xfId="34276" xr:uid="{00000000-0005-0000-0000-0000BA760000}"/>
    <cellStyle name="Normal 7 3 5 2 2 2 2 3" xfId="51622" xr:uid="{00000000-0005-0000-0000-0000BB760000}"/>
    <cellStyle name="Normal 7 3 5 2 2 2 3" xfId="25603" xr:uid="{00000000-0005-0000-0000-0000BC760000}"/>
    <cellStyle name="Normal 7 3 5 2 2 2 4" xfId="42949" xr:uid="{00000000-0005-0000-0000-0000BD760000}"/>
    <cellStyle name="Normal 7 3 5 2 2 3" xfId="4281" xr:uid="{00000000-0005-0000-0000-0000BE760000}"/>
    <cellStyle name="Normal 7 3 5 2 2 3 2" xfId="12954" xr:uid="{00000000-0005-0000-0000-0000BF760000}"/>
    <cellStyle name="Normal 7 3 5 2 2 3 2 2" xfId="30307" xr:uid="{00000000-0005-0000-0000-0000C0760000}"/>
    <cellStyle name="Normal 7 3 5 2 2 3 2 3" xfId="47653" xr:uid="{00000000-0005-0000-0000-0000C1760000}"/>
    <cellStyle name="Normal 7 3 5 2 2 3 3" xfId="21634" xr:uid="{00000000-0005-0000-0000-0000C2760000}"/>
    <cellStyle name="Normal 7 3 5 2 2 3 4" xfId="38980" xr:uid="{00000000-0005-0000-0000-0000C3760000}"/>
    <cellStyle name="Normal 7 3 5 2 2 4" xfId="11141" xr:uid="{00000000-0005-0000-0000-0000C4760000}"/>
    <cellStyle name="Normal 7 3 5 2 2 4 2" xfId="28494" xr:uid="{00000000-0005-0000-0000-0000C5760000}"/>
    <cellStyle name="Normal 7 3 5 2 2 4 3" xfId="45840" xr:uid="{00000000-0005-0000-0000-0000C6760000}"/>
    <cellStyle name="Normal 7 3 5 2 2 5" xfId="19821" xr:uid="{00000000-0005-0000-0000-0000C7760000}"/>
    <cellStyle name="Normal 7 3 5 2 2 6" xfId="37167" xr:uid="{00000000-0005-0000-0000-0000C8760000}"/>
    <cellStyle name="Normal 7 3 5 2 3" xfId="1390" xr:uid="{00000000-0005-0000-0000-0000C9760000}"/>
    <cellStyle name="Normal 7 3 5 2 3 2" xfId="7172" xr:uid="{00000000-0005-0000-0000-0000CA760000}"/>
    <cellStyle name="Normal 7 3 5 2 3 2 2" xfId="15845" xr:uid="{00000000-0005-0000-0000-0000CB760000}"/>
    <cellStyle name="Normal 7 3 5 2 3 2 2 2" xfId="33198" xr:uid="{00000000-0005-0000-0000-0000CC760000}"/>
    <cellStyle name="Normal 7 3 5 2 3 2 2 3" xfId="50544" xr:uid="{00000000-0005-0000-0000-0000CD760000}"/>
    <cellStyle name="Normal 7 3 5 2 3 2 3" xfId="24525" xr:uid="{00000000-0005-0000-0000-0000CE760000}"/>
    <cellStyle name="Normal 7 3 5 2 3 2 4" xfId="41871" xr:uid="{00000000-0005-0000-0000-0000CF760000}"/>
    <cellStyle name="Normal 7 3 5 2 3 3" xfId="5016" xr:uid="{00000000-0005-0000-0000-0000D0760000}"/>
    <cellStyle name="Normal 7 3 5 2 3 3 2" xfId="13689" xr:uid="{00000000-0005-0000-0000-0000D1760000}"/>
    <cellStyle name="Normal 7 3 5 2 3 3 2 2" xfId="31042" xr:uid="{00000000-0005-0000-0000-0000D2760000}"/>
    <cellStyle name="Normal 7 3 5 2 3 3 2 3" xfId="48388" xr:uid="{00000000-0005-0000-0000-0000D3760000}"/>
    <cellStyle name="Normal 7 3 5 2 3 3 3" xfId="22369" xr:uid="{00000000-0005-0000-0000-0000D4760000}"/>
    <cellStyle name="Normal 7 3 5 2 3 3 4" xfId="39715" xr:uid="{00000000-0005-0000-0000-0000D5760000}"/>
    <cellStyle name="Normal 7 3 5 2 3 4" xfId="10063" xr:uid="{00000000-0005-0000-0000-0000D6760000}"/>
    <cellStyle name="Normal 7 3 5 2 3 4 2" xfId="27416" xr:uid="{00000000-0005-0000-0000-0000D7760000}"/>
    <cellStyle name="Normal 7 3 5 2 3 4 3" xfId="44762" xr:uid="{00000000-0005-0000-0000-0000D8760000}"/>
    <cellStyle name="Normal 7 3 5 2 3 5" xfId="18743" xr:uid="{00000000-0005-0000-0000-0000D9760000}"/>
    <cellStyle name="Normal 7 3 5 2 3 6" xfId="36089" xr:uid="{00000000-0005-0000-0000-0000DA760000}"/>
    <cellStyle name="Normal 7 3 5 2 4" xfId="6437" xr:uid="{00000000-0005-0000-0000-0000DB760000}"/>
    <cellStyle name="Normal 7 3 5 2 4 2" xfId="15110" xr:uid="{00000000-0005-0000-0000-0000DC760000}"/>
    <cellStyle name="Normal 7 3 5 2 4 2 2" xfId="32463" xr:uid="{00000000-0005-0000-0000-0000DD760000}"/>
    <cellStyle name="Normal 7 3 5 2 4 2 3" xfId="49809" xr:uid="{00000000-0005-0000-0000-0000DE760000}"/>
    <cellStyle name="Normal 7 3 5 2 4 3" xfId="23790" xr:uid="{00000000-0005-0000-0000-0000DF760000}"/>
    <cellStyle name="Normal 7 3 5 2 4 4" xfId="41136" xr:uid="{00000000-0005-0000-0000-0000E0760000}"/>
    <cellStyle name="Normal 7 3 5 2 5" xfId="3203" xr:uid="{00000000-0005-0000-0000-0000E1760000}"/>
    <cellStyle name="Normal 7 3 5 2 5 2" xfId="11876" xr:uid="{00000000-0005-0000-0000-0000E2760000}"/>
    <cellStyle name="Normal 7 3 5 2 5 2 2" xfId="29229" xr:uid="{00000000-0005-0000-0000-0000E3760000}"/>
    <cellStyle name="Normal 7 3 5 2 5 2 3" xfId="46575" xr:uid="{00000000-0005-0000-0000-0000E4760000}"/>
    <cellStyle name="Normal 7 3 5 2 5 3" xfId="20556" xr:uid="{00000000-0005-0000-0000-0000E5760000}"/>
    <cellStyle name="Normal 7 3 5 2 5 4" xfId="37902" xr:uid="{00000000-0005-0000-0000-0000E6760000}"/>
    <cellStyle name="Normal 7 3 5 2 6" xfId="9328" xr:uid="{00000000-0005-0000-0000-0000E7760000}"/>
    <cellStyle name="Normal 7 3 5 2 6 2" xfId="26681" xr:uid="{00000000-0005-0000-0000-0000E8760000}"/>
    <cellStyle name="Normal 7 3 5 2 6 3" xfId="44027" xr:uid="{00000000-0005-0000-0000-0000E9760000}"/>
    <cellStyle name="Normal 7 3 5 2 7" xfId="18008" xr:uid="{00000000-0005-0000-0000-0000EA760000}"/>
    <cellStyle name="Normal 7 3 5 2 8" xfId="35354" xr:uid="{00000000-0005-0000-0000-0000EB760000}"/>
    <cellStyle name="Normal 7 3 5 3" xfId="900" xr:uid="{00000000-0005-0000-0000-0000EC760000}"/>
    <cellStyle name="Normal 7 3 5 3 2" xfId="2713" xr:uid="{00000000-0005-0000-0000-0000ED760000}"/>
    <cellStyle name="Normal 7 3 5 3 2 2" xfId="8495" xr:uid="{00000000-0005-0000-0000-0000EE760000}"/>
    <cellStyle name="Normal 7 3 5 3 2 2 2" xfId="17168" xr:uid="{00000000-0005-0000-0000-0000EF760000}"/>
    <cellStyle name="Normal 7 3 5 3 2 2 2 2" xfId="34521" xr:uid="{00000000-0005-0000-0000-0000F0760000}"/>
    <cellStyle name="Normal 7 3 5 3 2 2 2 3" xfId="51867" xr:uid="{00000000-0005-0000-0000-0000F1760000}"/>
    <cellStyle name="Normal 7 3 5 3 2 2 3" xfId="25848" xr:uid="{00000000-0005-0000-0000-0000F2760000}"/>
    <cellStyle name="Normal 7 3 5 3 2 2 4" xfId="43194" xr:uid="{00000000-0005-0000-0000-0000F3760000}"/>
    <cellStyle name="Normal 7 3 5 3 2 3" xfId="4526" xr:uid="{00000000-0005-0000-0000-0000F4760000}"/>
    <cellStyle name="Normal 7 3 5 3 2 3 2" xfId="13199" xr:uid="{00000000-0005-0000-0000-0000F5760000}"/>
    <cellStyle name="Normal 7 3 5 3 2 3 2 2" xfId="30552" xr:uid="{00000000-0005-0000-0000-0000F6760000}"/>
    <cellStyle name="Normal 7 3 5 3 2 3 2 3" xfId="47898" xr:uid="{00000000-0005-0000-0000-0000F7760000}"/>
    <cellStyle name="Normal 7 3 5 3 2 3 3" xfId="21879" xr:uid="{00000000-0005-0000-0000-0000F8760000}"/>
    <cellStyle name="Normal 7 3 5 3 2 3 4" xfId="39225" xr:uid="{00000000-0005-0000-0000-0000F9760000}"/>
    <cellStyle name="Normal 7 3 5 3 2 4" xfId="11386" xr:uid="{00000000-0005-0000-0000-0000FA760000}"/>
    <cellStyle name="Normal 7 3 5 3 2 4 2" xfId="28739" xr:uid="{00000000-0005-0000-0000-0000FB760000}"/>
    <cellStyle name="Normal 7 3 5 3 2 4 3" xfId="46085" xr:uid="{00000000-0005-0000-0000-0000FC760000}"/>
    <cellStyle name="Normal 7 3 5 3 2 5" xfId="20066" xr:uid="{00000000-0005-0000-0000-0000FD760000}"/>
    <cellStyle name="Normal 7 3 5 3 2 6" xfId="37412" xr:uid="{00000000-0005-0000-0000-0000FE760000}"/>
    <cellStyle name="Normal 7 3 5 3 3" xfId="1635" xr:uid="{00000000-0005-0000-0000-0000FF760000}"/>
    <cellStyle name="Normal 7 3 5 3 3 2" xfId="7417" xr:uid="{00000000-0005-0000-0000-000000770000}"/>
    <cellStyle name="Normal 7 3 5 3 3 2 2" xfId="16090" xr:uid="{00000000-0005-0000-0000-000001770000}"/>
    <cellStyle name="Normal 7 3 5 3 3 2 2 2" xfId="33443" xr:uid="{00000000-0005-0000-0000-000002770000}"/>
    <cellStyle name="Normal 7 3 5 3 3 2 2 3" xfId="50789" xr:uid="{00000000-0005-0000-0000-000003770000}"/>
    <cellStyle name="Normal 7 3 5 3 3 2 3" xfId="24770" xr:uid="{00000000-0005-0000-0000-000004770000}"/>
    <cellStyle name="Normal 7 3 5 3 3 2 4" xfId="42116" xr:uid="{00000000-0005-0000-0000-000005770000}"/>
    <cellStyle name="Normal 7 3 5 3 3 3" xfId="5261" xr:uid="{00000000-0005-0000-0000-000006770000}"/>
    <cellStyle name="Normal 7 3 5 3 3 3 2" xfId="13934" xr:uid="{00000000-0005-0000-0000-000007770000}"/>
    <cellStyle name="Normal 7 3 5 3 3 3 2 2" xfId="31287" xr:uid="{00000000-0005-0000-0000-000008770000}"/>
    <cellStyle name="Normal 7 3 5 3 3 3 2 3" xfId="48633" xr:uid="{00000000-0005-0000-0000-000009770000}"/>
    <cellStyle name="Normal 7 3 5 3 3 3 3" xfId="22614" xr:uid="{00000000-0005-0000-0000-00000A770000}"/>
    <cellStyle name="Normal 7 3 5 3 3 3 4" xfId="39960" xr:uid="{00000000-0005-0000-0000-00000B770000}"/>
    <cellStyle name="Normal 7 3 5 3 3 4" xfId="10308" xr:uid="{00000000-0005-0000-0000-00000C770000}"/>
    <cellStyle name="Normal 7 3 5 3 3 4 2" xfId="27661" xr:uid="{00000000-0005-0000-0000-00000D770000}"/>
    <cellStyle name="Normal 7 3 5 3 3 4 3" xfId="45007" xr:uid="{00000000-0005-0000-0000-00000E770000}"/>
    <cellStyle name="Normal 7 3 5 3 3 5" xfId="18988" xr:uid="{00000000-0005-0000-0000-00000F770000}"/>
    <cellStyle name="Normal 7 3 5 3 3 6" xfId="36334" xr:uid="{00000000-0005-0000-0000-000010770000}"/>
    <cellStyle name="Normal 7 3 5 3 4" xfId="6682" xr:uid="{00000000-0005-0000-0000-000011770000}"/>
    <cellStyle name="Normal 7 3 5 3 4 2" xfId="15355" xr:uid="{00000000-0005-0000-0000-000012770000}"/>
    <cellStyle name="Normal 7 3 5 3 4 2 2" xfId="32708" xr:uid="{00000000-0005-0000-0000-000013770000}"/>
    <cellStyle name="Normal 7 3 5 3 4 2 3" xfId="50054" xr:uid="{00000000-0005-0000-0000-000014770000}"/>
    <cellStyle name="Normal 7 3 5 3 4 3" xfId="24035" xr:uid="{00000000-0005-0000-0000-000015770000}"/>
    <cellStyle name="Normal 7 3 5 3 4 4" xfId="41381" xr:uid="{00000000-0005-0000-0000-000016770000}"/>
    <cellStyle name="Normal 7 3 5 3 5" xfId="3448" xr:uid="{00000000-0005-0000-0000-000017770000}"/>
    <cellStyle name="Normal 7 3 5 3 5 2" xfId="12121" xr:uid="{00000000-0005-0000-0000-000018770000}"/>
    <cellStyle name="Normal 7 3 5 3 5 2 2" xfId="29474" xr:uid="{00000000-0005-0000-0000-000019770000}"/>
    <cellStyle name="Normal 7 3 5 3 5 2 3" xfId="46820" xr:uid="{00000000-0005-0000-0000-00001A770000}"/>
    <cellStyle name="Normal 7 3 5 3 5 3" xfId="20801" xr:uid="{00000000-0005-0000-0000-00001B770000}"/>
    <cellStyle name="Normal 7 3 5 3 5 4" xfId="38147" xr:uid="{00000000-0005-0000-0000-00001C770000}"/>
    <cellStyle name="Normal 7 3 5 3 6" xfId="9573" xr:uid="{00000000-0005-0000-0000-00001D770000}"/>
    <cellStyle name="Normal 7 3 5 3 6 2" xfId="26926" xr:uid="{00000000-0005-0000-0000-00001E770000}"/>
    <cellStyle name="Normal 7 3 5 3 6 3" xfId="44272" xr:uid="{00000000-0005-0000-0000-00001F770000}"/>
    <cellStyle name="Normal 7 3 5 3 7" xfId="18253" xr:uid="{00000000-0005-0000-0000-000020770000}"/>
    <cellStyle name="Normal 7 3 5 3 8" xfId="35599" xr:uid="{00000000-0005-0000-0000-000021770000}"/>
    <cellStyle name="Normal 7 3 5 4" xfId="410" xr:uid="{00000000-0005-0000-0000-000022770000}"/>
    <cellStyle name="Normal 7 3 5 4 2" xfId="2223" xr:uid="{00000000-0005-0000-0000-000023770000}"/>
    <cellStyle name="Normal 7 3 5 4 2 2" xfId="8005" xr:uid="{00000000-0005-0000-0000-000024770000}"/>
    <cellStyle name="Normal 7 3 5 4 2 2 2" xfId="16678" xr:uid="{00000000-0005-0000-0000-000025770000}"/>
    <cellStyle name="Normal 7 3 5 4 2 2 2 2" xfId="34031" xr:uid="{00000000-0005-0000-0000-000026770000}"/>
    <cellStyle name="Normal 7 3 5 4 2 2 2 3" xfId="51377" xr:uid="{00000000-0005-0000-0000-000027770000}"/>
    <cellStyle name="Normal 7 3 5 4 2 2 3" xfId="25358" xr:uid="{00000000-0005-0000-0000-000028770000}"/>
    <cellStyle name="Normal 7 3 5 4 2 2 4" xfId="42704" xr:uid="{00000000-0005-0000-0000-000029770000}"/>
    <cellStyle name="Normal 7 3 5 4 2 3" xfId="5506" xr:uid="{00000000-0005-0000-0000-00002A770000}"/>
    <cellStyle name="Normal 7 3 5 4 2 3 2" xfId="14179" xr:uid="{00000000-0005-0000-0000-00002B770000}"/>
    <cellStyle name="Normal 7 3 5 4 2 3 2 2" xfId="31532" xr:uid="{00000000-0005-0000-0000-00002C770000}"/>
    <cellStyle name="Normal 7 3 5 4 2 3 2 3" xfId="48878" xr:uid="{00000000-0005-0000-0000-00002D770000}"/>
    <cellStyle name="Normal 7 3 5 4 2 3 3" xfId="22859" xr:uid="{00000000-0005-0000-0000-00002E770000}"/>
    <cellStyle name="Normal 7 3 5 4 2 3 4" xfId="40205" xr:uid="{00000000-0005-0000-0000-00002F770000}"/>
    <cellStyle name="Normal 7 3 5 4 2 4" xfId="10896" xr:uid="{00000000-0005-0000-0000-000030770000}"/>
    <cellStyle name="Normal 7 3 5 4 2 4 2" xfId="28249" xr:uid="{00000000-0005-0000-0000-000031770000}"/>
    <cellStyle name="Normal 7 3 5 4 2 4 3" xfId="45595" xr:uid="{00000000-0005-0000-0000-000032770000}"/>
    <cellStyle name="Normal 7 3 5 4 2 5" xfId="19576" xr:uid="{00000000-0005-0000-0000-000033770000}"/>
    <cellStyle name="Normal 7 3 5 4 2 6" xfId="36922" xr:uid="{00000000-0005-0000-0000-000034770000}"/>
    <cellStyle name="Normal 7 3 5 4 3" xfId="6192" xr:uid="{00000000-0005-0000-0000-000035770000}"/>
    <cellStyle name="Normal 7 3 5 4 3 2" xfId="14865" xr:uid="{00000000-0005-0000-0000-000036770000}"/>
    <cellStyle name="Normal 7 3 5 4 3 2 2" xfId="32218" xr:uid="{00000000-0005-0000-0000-000037770000}"/>
    <cellStyle name="Normal 7 3 5 4 3 2 3" xfId="49564" xr:uid="{00000000-0005-0000-0000-000038770000}"/>
    <cellStyle name="Normal 7 3 5 4 3 3" xfId="23545" xr:uid="{00000000-0005-0000-0000-000039770000}"/>
    <cellStyle name="Normal 7 3 5 4 3 4" xfId="40891" xr:uid="{00000000-0005-0000-0000-00003A770000}"/>
    <cellStyle name="Normal 7 3 5 4 4" xfId="4036" xr:uid="{00000000-0005-0000-0000-00003B770000}"/>
    <cellStyle name="Normal 7 3 5 4 4 2" xfId="12709" xr:uid="{00000000-0005-0000-0000-00003C770000}"/>
    <cellStyle name="Normal 7 3 5 4 4 2 2" xfId="30062" xr:uid="{00000000-0005-0000-0000-00003D770000}"/>
    <cellStyle name="Normal 7 3 5 4 4 2 3" xfId="47408" xr:uid="{00000000-0005-0000-0000-00003E770000}"/>
    <cellStyle name="Normal 7 3 5 4 4 3" xfId="21389" xr:uid="{00000000-0005-0000-0000-00003F770000}"/>
    <cellStyle name="Normal 7 3 5 4 4 4" xfId="38735" xr:uid="{00000000-0005-0000-0000-000040770000}"/>
    <cellStyle name="Normal 7 3 5 4 5" xfId="9083" xr:uid="{00000000-0005-0000-0000-000041770000}"/>
    <cellStyle name="Normal 7 3 5 4 5 2" xfId="26436" xr:uid="{00000000-0005-0000-0000-000042770000}"/>
    <cellStyle name="Normal 7 3 5 4 5 3" xfId="43782" xr:uid="{00000000-0005-0000-0000-000043770000}"/>
    <cellStyle name="Normal 7 3 5 4 6" xfId="17763" xr:uid="{00000000-0005-0000-0000-000044770000}"/>
    <cellStyle name="Normal 7 3 5 4 7" xfId="35109" xr:uid="{00000000-0005-0000-0000-000045770000}"/>
    <cellStyle name="Normal 7 3 5 5" xfId="1978" xr:uid="{00000000-0005-0000-0000-000046770000}"/>
    <cellStyle name="Normal 7 3 5 5 2" xfId="7760" xr:uid="{00000000-0005-0000-0000-000047770000}"/>
    <cellStyle name="Normal 7 3 5 5 2 2" xfId="16433" xr:uid="{00000000-0005-0000-0000-000048770000}"/>
    <cellStyle name="Normal 7 3 5 5 2 2 2" xfId="33786" xr:uid="{00000000-0005-0000-0000-000049770000}"/>
    <cellStyle name="Normal 7 3 5 5 2 2 3" xfId="51132" xr:uid="{00000000-0005-0000-0000-00004A770000}"/>
    <cellStyle name="Normal 7 3 5 5 2 3" xfId="25113" xr:uid="{00000000-0005-0000-0000-00004B770000}"/>
    <cellStyle name="Normal 7 3 5 5 2 4" xfId="42459" xr:uid="{00000000-0005-0000-0000-00004C770000}"/>
    <cellStyle name="Normal 7 3 5 5 3" xfId="3791" xr:uid="{00000000-0005-0000-0000-00004D770000}"/>
    <cellStyle name="Normal 7 3 5 5 3 2" xfId="12464" xr:uid="{00000000-0005-0000-0000-00004E770000}"/>
    <cellStyle name="Normal 7 3 5 5 3 2 2" xfId="29817" xr:uid="{00000000-0005-0000-0000-00004F770000}"/>
    <cellStyle name="Normal 7 3 5 5 3 2 3" xfId="47163" xr:uid="{00000000-0005-0000-0000-000050770000}"/>
    <cellStyle name="Normal 7 3 5 5 3 3" xfId="21144" xr:uid="{00000000-0005-0000-0000-000051770000}"/>
    <cellStyle name="Normal 7 3 5 5 3 4" xfId="38490" xr:uid="{00000000-0005-0000-0000-000052770000}"/>
    <cellStyle name="Normal 7 3 5 5 4" xfId="10651" xr:uid="{00000000-0005-0000-0000-000053770000}"/>
    <cellStyle name="Normal 7 3 5 5 4 2" xfId="28004" xr:uid="{00000000-0005-0000-0000-000054770000}"/>
    <cellStyle name="Normal 7 3 5 5 4 3" xfId="45350" xr:uid="{00000000-0005-0000-0000-000055770000}"/>
    <cellStyle name="Normal 7 3 5 5 5" xfId="19331" xr:uid="{00000000-0005-0000-0000-000056770000}"/>
    <cellStyle name="Normal 7 3 5 5 6" xfId="36677" xr:uid="{00000000-0005-0000-0000-000057770000}"/>
    <cellStyle name="Normal 7 3 5 6" xfId="1145" xr:uid="{00000000-0005-0000-0000-000058770000}"/>
    <cellStyle name="Normal 7 3 5 6 2" xfId="6927" xr:uid="{00000000-0005-0000-0000-000059770000}"/>
    <cellStyle name="Normal 7 3 5 6 2 2" xfId="15600" xr:uid="{00000000-0005-0000-0000-00005A770000}"/>
    <cellStyle name="Normal 7 3 5 6 2 2 2" xfId="32953" xr:uid="{00000000-0005-0000-0000-00005B770000}"/>
    <cellStyle name="Normal 7 3 5 6 2 2 3" xfId="50299" xr:uid="{00000000-0005-0000-0000-00005C770000}"/>
    <cellStyle name="Normal 7 3 5 6 2 3" xfId="24280" xr:uid="{00000000-0005-0000-0000-00005D770000}"/>
    <cellStyle name="Normal 7 3 5 6 2 4" xfId="41626" xr:uid="{00000000-0005-0000-0000-00005E770000}"/>
    <cellStyle name="Normal 7 3 5 6 3" xfId="4771" xr:uid="{00000000-0005-0000-0000-00005F770000}"/>
    <cellStyle name="Normal 7 3 5 6 3 2" xfId="13444" xr:uid="{00000000-0005-0000-0000-000060770000}"/>
    <cellStyle name="Normal 7 3 5 6 3 2 2" xfId="30797" xr:uid="{00000000-0005-0000-0000-000061770000}"/>
    <cellStyle name="Normal 7 3 5 6 3 2 3" xfId="48143" xr:uid="{00000000-0005-0000-0000-000062770000}"/>
    <cellStyle name="Normal 7 3 5 6 3 3" xfId="22124" xr:uid="{00000000-0005-0000-0000-000063770000}"/>
    <cellStyle name="Normal 7 3 5 6 3 4" xfId="39470" xr:uid="{00000000-0005-0000-0000-000064770000}"/>
    <cellStyle name="Normal 7 3 5 6 4" xfId="9818" xr:uid="{00000000-0005-0000-0000-000065770000}"/>
    <cellStyle name="Normal 7 3 5 6 4 2" xfId="27171" xr:uid="{00000000-0005-0000-0000-000066770000}"/>
    <cellStyle name="Normal 7 3 5 6 4 3" xfId="44517" xr:uid="{00000000-0005-0000-0000-000067770000}"/>
    <cellStyle name="Normal 7 3 5 6 5" xfId="18498" xr:uid="{00000000-0005-0000-0000-000068770000}"/>
    <cellStyle name="Normal 7 3 5 6 6" xfId="35844" xr:uid="{00000000-0005-0000-0000-000069770000}"/>
    <cellStyle name="Normal 7 3 5 7" xfId="5947" xr:uid="{00000000-0005-0000-0000-00006A770000}"/>
    <cellStyle name="Normal 7 3 5 7 2" xfId="14620" xr:uid="{00000000-0005-0000-0000-00006B770000}"/>
    <cellStyle name="Normal 7 3 5 7 2 2" xfId="31973" xr:uid="{00000000-0005-0000-0000-00006C770000}"/>
    <cellStyle name="Normal 7 3 5 7 2 3" xfId="49319" xr:uid="{00000000-0005-0000-0000-00006D770000}"/>
    <cellStyle name="Normal 7 3 5 7 3" xfId="23300" xr:uid="{00000000-0005-0000-0000-00006E770000}"/>
    <cellStyle name="Normal 7 3 5 7 4" xfId="40646" xr:uid="{00000000-0005-0000-0000-00006F770000}"/>
    <cellStyle name="Normal 7 3 5 8" xfId="2958" xr:uid="{00000000-0005-0000-0000-000070770000}"/>
    <cellStyle name="Normal 7 3 5 8 2" xfId="11631" xr:uid="{00000000-0005-0000-0000-000071770000}"/>
    <cellStyle name="Normal 7 3 5 8 2 2" xfId="28984" xr:uid="{00000000-0005-0000-0000-000072770000}"/>
    <cellStyle name="Normal 7 3 5 8 2 3" xfId="46330" xr:uid="{00000000-0005-0000-0000-000073770000}"/>
    <cellStyle name="Normal 7 3 5 8 3" xfId="20311" xr:uid="{00000000-0005-0000-0000-000074770000}"/>
    <cellStyle name="Normal 7 3 5 8 4" xfId="37657" xr:uid="{00000000-0005-0000-0000-000075770000}"/>
    <cellStyle name="Normal 7 3 5 9" xfId="8838" xr:uid="{00000000-0005-0000-0000-000076770000}"/>
    <cellStyle name="Normal 7 3 5 9 2" xfId="26191" xr:uid="{00000000-0005-0000-0000-000077770000}"/>
    <cellStyle name="Normal 7 3 5 9 3" xfId="43537" xr:uid="{00000000-0005-0000-0000-000078770000}"/>
    <cellStyle name="Normal 7 3 6" xfId="263" xr:uid="{00000000-0005-0000-0000-000079770000}"/>
    <cellStyle name="Normal 7 3 6 10" xfId="34962" xr:uid="{00000000-0005-0000-0000-00007A770000}"/>
    <cellStyle name="Normal 7 3 6 2" xfId="998" xr:uid="{00000000-0005-0000-0000-00007B770000}"/>
    <cellStyle name="Normal 7 3 6 2 2" xfId="2811" xr:uid="{00000000-0005-0000-0000-00007C770000}"/>
    <cellStyle name="Normal 7 3 6 2 2 2" xfId="8593" xr:uid="{00000000-0005-0000-0000-00007D770000}"/>
    <cellStyle name="Normal 7 3 6 2 2 2 2" xfId="17266" xr:uid="{00000000-0005-0000-0000-00007E770000}"/>
    <cellStyle name="Normal 7 3 6 2 2 2 2 2" xfId="34619" xr:uid="{00000000-0005-0000-0000-00007F770000}"/>
    <cellStyle name="Normal 7 3 6 2 2 2 2 3" xfId="51965" xr:uid="{00000000-0005-0000-0000-000080770000}"/>
    <cellStyle name="Normal 7 3 6 2 2 2 3" xfId="25946" xr:uid="{00000000-0005-0000-0000-000081770000}"/>
    <cellStyle name="Normal 7 3 6 2 2 2 4" xfId="43292" xr:uid="{00000000-0005-0000-0000-000082770000}"/>
    <cellStyle name="Normal 7 3 6 2 2 3" xfId="4624" xr:uid="{00000000-0005-0000-0000-000083770000}"/>
    <cellStyle name="Normal 7 3 6 2 2 3 2" xfId="13297" xr:uid="{00000000-0005-0000-0000-000084770000}"/>
    <cellStyle name="Normal 7 3 6 2 2 3 2 2" xfId="30650" xr:uid="{00000000-0005-0000-0000-000085770000}"/>
    <cellStyle name="Normal 7 3 6 2 2 3 2 3" xfId="47996" xr:uid="{00000000-0005-0000-0000-000086770000}"/>
    <cellStyle name="Normal 7 3 6 2 2 3 3" xfId="21977" xr:uid="{00000000-0005-0000-0000-000087770000}"/>
    <cellStyle name="Normal 7 3 6 2 2 3 4" xfId="39323" xr:uid="{00000000-0005-0000-0000-000088770000}"/>
    <cellStyle name="Normal 7 3 6 2 2 4" xfId="11484" xr:uid="{00000000-0005-0000-0000-000089770000}"/>
    <cellStyle name="Normal 7 3 6 2 2 4 2" xfId="28837" xr:uid="{00000000-0005-0000-0000-00008A770000}"/>
    <cellStyle name="Normal 7 3 6 2 2 4 3" xfId="46183" xr:uid="{00000000-0005-0000-0000-00008B770000}"/>
    <cellStyle name="Normal 7 3 6 2 2 5" xfId="20164" xr:uid="{00000000-0005-0000-0000-00008C770000}"/>
    <cellStyle name="Normal 7 3 6 2 2 6" xfId="37510" xr:uid="{00000000-0005-0000-0000-00008D770000}"/>
    <cellStyle name="Normal 7 3 6 2 3" xfId="1733" xr:uid="{00000000-0005-0000-0000-00008E770000}"/>
    <cellStyle name="Normal 7 3 6 2 3 2" xfId="7515" xr:uid="{00000000-0005-0000-0000-00008F770000}"/>
    <cellStyle name="Normal 7 3 6 2 3 2 2" xfId="16188" xr:uid="{00000000-0005-0000-0000-000090770000}"/>
    <cellStyle name="Normal 7 3 6 2 3 2 2 2" xfId="33541" xr:uid="{00000000-0005-0000-0000-000091770000}"/>
    <cellStyle name="Normal 7 3 6 2 3 2 2 3" xfId="50887" xr:uid="{00000000-0005-0000-0000-000092770000}"/>
    <cellStyle name="Normal 7 3 6 2 3 2 3" xfId="24868" xr:uid="{00000000-0005-0000-0000-000093770000}"/>
    <cellStyle name="Normal 7 3 6 2 3 2 4" xfId="42214" xr:uid="{00000000-0005-0000-0000-000094770000}"/>
    <cellStyle name="Normal 7 3 6 2 3 3" xfId="5359" xr:uid="{00000000-0005-0000-0000-000095770000}"/>
    <cellStyle name="Normal 7 3 6 2 3 3 2" xfId="14032" xr:uid="{00000000-0005-0000-0000-000096770000}"/>
    <cellStyle name="Normal 7 3 6 2 3 3 2 2" xfId="31385" xr:uid="{00000000-0005-0000-0000-000097770000}"/>
    <cellStyle name="Normal 7 3 6 2 3 3 2 3" xfId="48731" xr:uid="{00000000-0005-0000-0000-000098770000}"/>
    <cellStyle name="Normal 7 3 6 2 3 3 3" xfId="22712" xr:uid="{00000000-0005-0000-0000-000099770000}"/>
    <cellStyle name="Normal 7 3 6 2 3 3 4" xfId="40058" xr:uid="{00000000-0005-0000-0000-00009A770000}"/>
    <cellStyle name="Normal 7 3 6 2 3 4" xfId="10406" xr:uid="{00000000-0005-0000-0000-00009B770000}"/>
    <cellStyle name="Normal 7 3 6 2 3 4 2" xfId="27759" xr:uid="{00000000-0005-0000-0000-00009C770000}"/>
    <cellStyle name="Normal 7 3 6 2 3 4 3" xfId="45105" xr:uid="{00000000-0005-0000-0000-00009D770000}"/>
    <cellStyle name="Normal 7 3 6 2 3 5" xfId="19086" xr:uid="{00000000-0005-0000-0000-00009E770000}"/>
    <cellStyle name="Normal 7 3 6 2 3 6" xfId="36432" xr:uid="{00000000-0005-0000-0000-00009F770000}"/>
    <cellStyle name="Normal 7 3 6 2 4" xfId="6780" xr:uid="{00000000-0005-0000-0000-0000A0770000}"/>
    <cellStyle name="Normal 7 3 6 2 4 2" xfId="15453" xr:uid="{00000000-0005-0000-0000-0000A1770000}"/>
    <cellStyle name="Normal 7 3 6 2 4 2 2" xfId="32806" xr:uid="{00000000-0005-0000-0000-0000A2770000}"/>
    <cellStyle name="Normal 7 3 6 2 4 2 3" xfId="50152" xr:uid="{00000000-0005-0000-0000-0000A3770000}"/>
    <cellStyle name="Normal 7 3 6 2 4 3" xfId="24133" xr:uid="{00000000-0005-0000-0000-0000A4770000}"/>
    <cellStyle name="Normal 7 3 6 2 4 4" xfId="41479" xr:uid="{00000000-0005-0000-0000-0000A5770000}"/>
    <cellStyle name="Normal 7 3 6 2 5" xfId="3546" xr:uid="{00000000-0005-0000-0000-0000A6770000}"/>
    <cellStyle name="Normal 7 3 6 2 5 2" xfId="12219" xr:uid="{00000000-0005-0000-0000-0000A7770000}"/>
    <cellStyle name="Normal 7 3 6 2 5 2 2" xfId="29572" xr:uid="{00000000-0005-0000-0000-0000A8770000}"/>
    <cellStyle name="Normal 7 3 6 2 5 2 3" xfId="46918" xr:uid="{00000000-0005-0000-0000-0000A9770000}"/>
    <cellStyle name="Normal 7 3 6 2 5 3" xfId="20899" xr:uid="{00000000-0005-0000-0000-0000AA770000}"/>
    <cellStyle name="Normal 7 3 6 2 5 4" xfId="38245" xr:uid="{00000000-0005-0000-0000-0000AB770000}"/>
    <cellStyle name="Normal 7 3 6 2 6" xfId="9671" xr:uid="{00000000-0005-0000-0000-0000AC770000}"/>
    <cellStyle name="Normal 7 3 6 2 6 2" xfId="27024" xr:uid="{00000000-0005-0000-0000-0000AD770000}"/>
    <cellStyle name="Normal 7 3 6 2 6 3" xfId="44370" xr:uid="{00000000-0005-0000-0000-0000AE770000}"/>
    <cellStyle name="Normal 7 3 6 2 7" xfId="18351" xr:uid="{00000000-0005-0000-0000-0000AF770000}"/>
    <cellStyle name="Normal 7 3 6 2 8" xfId="35697" xr:uid="{00000000-0005-0000-0000-0000B0770000}"/>
    <cellStyle name="Normal 7 3 6 3" xfId="508" xr:uid="{00000000-0005-0000-0000-0000B1770000}"/>
    <cellStyle name="Normal 7 3 6 3 2" xfId="2321" xr:uid="{00000000-0005-0000-0000-0000B2770000}"/>
    <cellStyle name="Normal 7 3 6 3 2 2" xfId="8103" xr:uid="{00000000-0005-0000-0000-0000B3770000}"/>
    <cellStyle name="Normal 7 3 6 3 2 2 2" xfId="16776" xr:uid="{00000000-0005-0000-0000-0000B4770000}"/>
    <cellStyle name="Normal 7 3 6 3 2 2 2 2" xfId="34129" xr:uid="{00000000-0005-0000-0000-0000B5770000}"/>
    <cellStyle name="Normal 7 3 6 3 2 2 2 3" xfId="51475" xr:uid="{00000000-0005-0000-0000-0000B6770000}"/>
    <cellStyle name="Normal 7 3 6 3 2 2 3" xfId="25456" xr:uid="{00000000-0005-0000-0000-0000B7770000}"/>
    <cellStyle name="Normal 7 3 6 3 2 2 4" xfId="42802" xr:uid="{00000000-0005-0000-0000-0000B8770000}"/>
    <cellStyle name="Normal 7 3 6 3 2 3" xfId="5604" xr:uid="{00000000-0005-0000-0000-0000B9770000}"/>
    <cellStyle name="Normal 7 3 6 3 2 3 2" xfId="14277" xr:uid="{00000000-0005-0000-0000-0000BA770000}"/>
    <cellStyle name="Normal 7 3 6 3 2 3 2 2" xfId="31630" xr:uid="{00000000-0005-0000-0000-0000BB770000}"/>
    <cellStyle name="Normal 7 3 6 3 2 3 2 3" xfId="48976" xr:uid="{00000000-0005-0000-0000-0000BC770000}"/>
    <cellStyle name="Normal 7 3 6 3 2 3 3" xfId="22957" xr:uid="{00000000-0005-0000-0000-0000BD770000}"/>
    <cellStyle name="Normal 7 3 6 3 2 3 4" xfId="40303" xr:uid="{00000000-0005-0000-0000-0000BE770000}"/>
    <cellStyle name="Normal 7 3 6 3 2 4" xfId="10994" xr:uid="{00000000-0005-0000-0000-0000BF770000}"/>
    <cellStyle name="Normal 7 3 6 3 2 4 2" xfId="28347" xr:uid="{00000000-0005-0000-0000-0000C0770000}"/>
    <cellStyle name="Normal 7 3 6 3 2 4 3" xfId="45693" xr:uid="{00000000-0005-0000-0000-0000C1770000}"/>
    <cellStyle name="Normal 7 3 6 3 2 5" xfId="19674" xr:uid="{00000000-0005-0000-0000-0000C2770000}"/>
    <cellStyle name="Normal 7 3 6 3 2 6" xfId="37020" xr:uid="{00000000-0005-0000-0000-0000C3770000}"/>
    <cellStyle name="Normal 7 3 6 3 3" xfId="6290" xr:uid="{00000000-0005-0000-0000-0000C4770000}"/>
    <cellStyle name="Normal 7 3 6 3 3 2" xfId="14963" xr:uid="{00000000-0005-0000-0000-0000C5770000}"/>
    <cellStyle name="Normal 7 3 6 3 3 2 2" xfId="32316" xr:uid="{00000000-0005-0000-0000-0000C6770000}"/>
    <cellStyle name="Normal 7 3 6 3 3 2 3" xfId="49662" xr:uid="{00000000-0005-0000-0000-0000C7770000}"/>
    <cellStyle name="Normal 7 3 6 3 3 3" xfId="23643" xr:uid="{00000000-0005-0000-0000-0000C8770000}"/>
    <cellStyle name="Normal 7 3 6 3 3 4" xfId="40989" xr:uid="{00000000-0005-0000-0000-0000C9770000}"/>
    <cellStyle name="Normal 7 3 6 3 4" xfId="4134" xr:uid="{00000000-0005-0000-0000-0000CA770000}"/>
    <cellStyle name="Normal 7 3 6 3 4 2" xfId="12807" xr:uid="{00000000-0005-0000-0000-0000CB770000}"/>
    <cellStyle name="Normal 7 3 6 3 4 2 2" xfId="30160" xr:uid="{00000000-0005-0000-0000-0000CC770000}"/>
    <cellStyle name="Normal 7 3 6 3 4 2 3" xfId="47506" xr:uid="{00000000-0005-0000-0000-0000CD770000}"/>
    <cellStyle name="Normal 7 3 6 3 4 3" xfId="21487" xr:uid="{00000000-0005-0000-0000-0000CE770000}"/>
    <cellStyle name="Normal 7 3 6 3 4 4" xfId="38833" xr:uid="{00000000-0005-0000-0000-0000CF770000}"/>
    <cellStyle name="Normal 7 3 6 3 5" xfId="9181" xr:uid="{00000000-0005-0000-0000-0000D0770000}"/>
    <cellStyle name="Normal 7 3 6 3 5 2" xfId="26534" xr:uid="{00000000-0005-0000-0000-0000D1770000}"/>
    <cellStyle name="Normal 7 3 6 3 5 3" xfId="43880" xr:uid="{00000000-0005-0000-0000-0000D2770000}"/>
    <cellStyle name="Normal 7 3 6 3 6" xfId="17861" xr:uid="{00000000-0005-0000-0000-0000D3770000}"/>
    <cellStyle name="Normal 7 3 6 3 7" xfId="35207" xr:uid="{00000000-0005-0000-0000-0000D4770000}"/>
    <cellStyle name="Normal 7 3 6 4" xfId="2076" xr:uid="{00000000-0005-0000-0000-0000D5770000}"/>
    <cellStyle name="Normal 7 3 6 4 2" xfId="7858" xr:uid="{00000000-0005-0000-0000-0000D6770000}"/>
    <cellStyle name="Normal 7 3 6 4 2 2" xfId="16531" xr:uid="{00000000-0005-0000-0000-0000D7770000}"/>
    <cellStyle name="Normal 7 3 6 4 2 2 2" xfId="33884" xr:uid="{00000000-0005-0000-0000-0000D8770000}"/>
    <cellStyle name="Normal 7 3 6 4 2 2 3" xfId="51230" xr:uid="{00000000-0005-0000-0000-0000D9770000}"/>
    <cellStyle name="Normal 7 3 6 4 2 3" xfId="25211" xr:uid="{00000000-0005-0000-0000-0000DA770000}"/>
    <cellStyle name="Normal 7 3 6 4 2 4" xfId="42557" xr:uid="{00000000-0005-0000-0000-0000DB770000}"/>
    <cellStyle name="Normal 7 3 6 4 3" xfId="3889" xr:uid="{00000000-0005-0000-0000-0000DC770000}"/>
    <cellStyle name="Normal 7 3 6 4 3 2" xfId="12562" xr:uid="{00000000-0005-0000-0000-0000DD770000}"/>
    <cellStyle name="Normal 7 3 6 4 3 2 2" xfId="29915" xr:uid="{00000000-0005-0000-0000-0000DE770000}"/>
    <cellStyle name="Normal 7 3 6 4 3 2 3" xfId="47261" xr:uid="{00000000-0005-0000-0000-0000DF770000}"/>
    <cellStyle name="Normal 7 3 6 4 3 3" xfId="21242" xr:uid="{00000000-0005-0000-0000-0000E0770000}"/>
    <cellStyle name="Normal 7 3 6 4 3 4" xfId="38588" xr:uid="{00000000-0005-0000-0000-0000E1770000}"/>
    <cellStyle name="Normal 7 3 6 4 4" xfId="10749" xr:uid="{00000000-0005-0000-0000-0000E2770000}"/>
    <cellStyle name="Normal 7 3 6 4 4 2" xfId="28102" xr:uid="{00000000-0005-0000-0000-0000E3770000}"/>
    <cellStyle name="Normal 7 3 6 4 4 3" xfId="45448" xr:uid="{00000000-0005-0000-0000-0000E4770000}"/>
    <cellStyle name="Normal 7 3 6 4 5" xfId="19429" xr:uid="{00000000-0005-0000-0000-0000E5770000}"/>
    <cellStyle name="Normal 7 3 6 4 6" xfId="36775" xr:uid="{00000000-0005-0000-0000-0000E6770000}"/>
    <cellStyle name="Normal 7 3 6 5" xfId="1243" xr:uid="{00000000-0005-0000-0000-0000E7770000}"/>
    <cellStyle name="Normal 7 3 6 5 2" xfId="7025" xr:uid="{00000000-0005-0000-0000-0000E8770000}"/>
    <cellStyle name="Normal 7 3 6 5 2 2" xfId="15698" xr:uid="{00000000-0005-0000-0000-0000E9770000}"/>
    <cellStyle name="Normal 7 3 6 5 2 2 2" xfId="33051" xr:uid="{00000000-0005-0000-0000-0000EA770000}"/>
    <cellStyle name="Normal 7 3 6 5 2 2 3" xfId="50397" xr:uid="{00000000-0005-0000-0000-0000EB770000}"/>
    <cellStyle name="Normal 7 3 6 5 2 3" xfId="24378" xr:uid="{00000000-0005-0000-0000-0000EC770000}"/>
    <cellStyle name="Normal 7 3 6 5 2 4" xfId="41724" xr:uid="{00000000-0005-0000-0000-0000ED770000}"/>
    <cellStyle name="Normal 7 3 6 5 3" xfId="4869" xr:uid="{00000000-0005-0000-0000-0000EE770000}"/>
    <cellStyle name="Normal 7 3 6 5 3 2" xfId="13542" xr:uid="{00000000-0005-0000-0000-0000EF770000}"/>
    <cellStyle name="Normal 7 3 6 5 3 2 2" xfId="30895" xr:uid="{00000000-0005-0000-0000-0000F0770000}"/>
    <cellStyle name="Normal 7 3 6 5 3 2 3" xfId="48241" xr:uid="{00000000-0005-0000-0000-0000F1770000}"/>
    <cellStyle name="Normal 7 3 6 5 3 3" xfId="22222" xr:uid="{00000000-0005-0000-0000-0000F2770000}"/>
    <cellStyle name="Normal 7 3 6 5 3 4" xfId="39568" xr:uid="{00000000-0005-0000-0000-0000F3770000}"/>
    <cellStyle name="Normal 7 3 6 5 4" xfId="9916" xr:uid="{00000000-0005-0000-0000-0000F4770000}"/>
    <cellStyle name="Normal 7 3 6 5 4 2" xfId="27269" xr:uid="{00000000-0005-0000-0000-0000F5770000}"/>
    <cellStyle name="Normal 7 3 6 5 4 3" xfId="44615" xr:uid="{00000000-0005-0000-0000-0000F6770000}"/>
    <cellStyle name="Normal 7 3 6 5 5" xfId="18596" xr:uid="{00000000-0005-0000-0000-0000F7770000}"/>
    <cellStyle name="Normal 7 3 6 5 6" xfId="35942" xr:uid="{00000000-0005-0000-0000-0000F8770000}"/>
    <cellStyle name="Normal 7 3 6 6" xfId="6045" xr:uid="{00000000-0005-0000-0000-0000F9770000}"/>
    <cellStyle name="Normal 7 3 6 6 2" xfId="14718" xr:uid="{00000000-0005-0000-0000-0000FA770000}"/>
    <cellStyle name="Normal 7 3 6 6 2 2" xfId="32071" xr:uid="{00000000-0005-0000-0000-0000FB770000}"/>
    <cellStyle name="Normal 7 3 6 6 2 3" xfId="49417" xr:uid="{00000000-0005-0000-0000-0000FC770000}"/>
    <cellStyle name="Normal 7 3 6 6 3" xfId="23398" xr:uid="{00000000-0005-0000-0000-0000FD770000}"/>
    <cellStyle name="Normal 7 3 6 6 4" xfId="40744" xr:uid="{00000000-0005-0000-0000-0000FE770000}"/>
    <cellStyle name="Normal 7 3 6 7" xfId="3056" xr:uid="{00000000-0005-0000-0000-0000FF770000}"/>
    <cellStyle name="Normal 7 3 6 7 2" xfId="11729" xr:uid="{00000000-0005-0000-0000-000000780000}"/>
    <cellStyle name="Normal 7 3 6 7 2 2" xfId="29082" xr:uid="{00000000-0005-0000-0000-000001780000}"/>
    <cellStyle name="Normal 7 3 6 7 2 3" xfId="46428" xr:uid="{00000000-0005-0000-0000-000002780000}"/>
    <cellStyle name="Normal 7 3 6 7 3" xfId="20409" xr:uid="{00000000-0005-0000-0000-000003780000}"/>
    <cellStyle name="Normal 7 3 6 7 4" xfId="37755" xr:uid="{00000000-0005-0000-0000-000004780000}"/>
    <cellStyle name="Normal 7 3 6 8" xfId="8936" xr:uid="{00000000-0005-0000-0000-000005780000}"/>
    <cellStyle name="Normal 7 3 6 8 2" xfId="26289" xr:uid="{00000000-0005-0000-0000-000006780000}"/>
    <cellStyle name="Normal 7 3 6 8 3" xfId="43635" xr:uid="{00000000-0005-0000-0000-000007780000}"/>
    <cellStyle name="Normal 7 3 6 9" xfId="17616" xr:uid="{00000000-0005-0000-0000-000008780000}"/>
    <cellStyle name="Normal 7 3 7" xfId="116" xr:uid="{00000000-0005-0000-0000-000009780000}"/>
    <cellStyle name="Normal 7 3 7 10" xfId="34815" xr:uid="{00000000-0005-0000-0000-00000A780000}"/>
    <cellStyle name="Normal 7 3 7 2" xfId="851" xr:uid="{00000000-0005-0000-0000-00000B780000}"/>
    <cellStyle name="Normal 7 3 7 2 2" xfId="2664" xr:uid="{00000000-0005-0000-0000-00000C780000}"/>
    <cellStyle name="Normal 7 3 7 2 2 2" xfId="8446" xr:uid="{00000000-0005-0000-0000-00000D780000}"/>
    <cellStyle name="Normal 7 3 7 2 2 2 2" xfId="17119" xr:uid="{00000000-0005-0000-0000-00000E780000}"/>
    <cellStyle name="Normal 7 3 7 2 2 2 2 2" xfId="34472" xr:uid="{00000000-0005-0000-0000-00000F780000}"/>
    <cellStyle name="Normal 7 3 7 2 2 2 2 3" xfId="51818" xr:uid="{00000000-0005-0000-0000-000010780000}"/>
    <cellStyle name="Normal 7 3 7 2 2 2 3" xfId="25799" xr:uid="{00000000-0005-0000-0000-000011780000}"/>
    <cellStyle name="Normal 7 3 7 2 2 2 4" xfId="43145" xr:uid="{00000000-0005-0000-0000-000012780000}"/>
    <cellStyle name="Normal 7 3 7 2 2 3" xfId="4477" xr:uid="{00000000-0005-0000-0000-000013780000}"/>
    <cellStyle name="Normal 7 3 7 2 2 3 2" xfId="13150" xr:uid="{00000000-0005-0000-0000-000014780000}"/>
    <cellStyle name="Normal 7 3 7 2 2 3 2 2" xfId="30503" xr:uid="{00000000-0005-0000-0000-000015780000}"/>
    <cellStyle name="Normal 7 3 7 2 2 3 2 3" xfId="47849" xr:uid="{00000000-0005-0000-0000-000016780000}"/>
    <cellStyle name="Normal 7 3 7 2 2 3 3" xfId="21830" xr:uid="{00000000-0005-0000-0000-000017780000}"/>
    <cellStyle name="Normal 7 3 7 2 2 3 4" xfId="39176" xr:uid="{00000000-0005-0000-0000-000018780000}"/>
    <cellStyle name="Normal 7 3 7 2 2 4" xfId="11337" xr:uid="{00000000-0005-0000-0000-000019780000}"/>
    <cellStyle name="Normal 7 3 7 2 2 4 2" xfId="28690" xr:uid="{00000000-0005-0000-0000-00001A780000}"/>
    <cellStyle name="Normal 7 3 7 2 2 4 3" xfId="46036" xr:uid="{00000000-0005-0000-0000-00001B780000}"/>
    <cellStyle name="Normal 7 3 7 2 2 5" xfId="20017" xr:uid="{00000000-0005-0000-0000-00001C780000}"/>
    <cellStyle name="Normal 7 3 7 2 2 6" xfId="37363" xr:uid="{00000000-0005-0000-0000-00001D780000}"/>
    <cellStyle name="Normal 7 3 7 2 3" xfId="1586" xr:uid="{00000000-0005-0000-0000-00001E780000}"/>
    <cellStyle name="Normal 7 3 7 2 3 2" xfId="7368" xr:uid="{00000000-0005-0000-0000-00001F780000}"/>
    <cellStyle name="Normal 7 3 7 2 3 2 2" xfId="16041" xr:uid="{00000000-0005-0000-0000-000020780000}"/>
    <cellStyle name="Normal 7 3 7 2 3 2 2 2" xfId="33394" xr:uid="{00000000-0005-0000-0000-000021780000}"/>
    <cellStyle name="Normal 7 3 7 2 3 2 2 3" xfId="50740" xr:uid="{00000000-0005-0000-0000-000022780000}"/>
    <cellStyle name="Normal 7 3 7 2 3 2 3" xfId="24721" xr:uid="{00000000-0005-0000-0000-000023780000}"/>
    <cellStyle name="Normal 7 3 7 2 3 2 4" xfId="42067" xr:uid="{00000000-0005-0000-0000-000024780000}"/>
    <cellStyle name="Normal 7 3 7 2 3 3" xfId="5212" xr:uid="{00000000-0005-0000-0000-000025780000}"/>
    <cellStyle name="Normal 7 3 7 2 3 3 2" xfId="13885" xr:uid="{00000000-0005-0000-0000-000026780000}"/>
    <cellStyle name="Normal 7 3 7 2 3 3 2 2" xfId="31238" xr:uid="{00000000-0005-0000-0000-000027780000}"/>
    <cellStyle name="Normal 7 3 7 2 3 3 2 3" xfId="48584" xr:uid="{00000000-0005-0000-0000-000028780000}"/>
    <cellStyle name="Normal 7 3 7 2 3 3 3" xfId="22565" xr:uid="{00000000-0005-0000-0000-000029780000}"/>
    <cellStyle name="Normal 7 3 7 2 3 3 4" xfId="39911" xr:uid="{00000000-0005-0000-0000-00002A780000}"/>
    <cellStyle name="Normal 7 3 7 2 3 4" xfId="10259" xr:uid="{00000000-0005-0000-0000-00002B780000}"/>
    <cellStyle name="Normal 7 3 7 2 3 4 2" xfId="27612" xr:uid="{00000000-0005-0000-0000-00002C780000}"/>
    <cellStyle name="Normal 7 3 7 2 3 4 3" xfId="44958" xr:uid="{00000000-0005-0000-0000-00002D780000}"/>
    <cellStyle name="Normal 7 3 7 2 3 5" xfId="18939" xr:uid="{00000000-0005-0000-0000-00002E780000}"/>
    <cellStyle name="Normal 7 3 7 2 3 6" xfId="36285" xr:uid="{00000000-0005-0000-0000-00002F780000}"/>
    <cellStyle name="Normal 7 3 7 2 4" xfId="6633" xr:uid="{00000000-0005-0000-0000-000030780000}"/>
    <cellStyle name="Normal 7 3 7 2 4 2" xfId="15306" xr:uid="{00000000-0005-0000-0000-000031780000}"/>
    <cellStyle name="Normal 7 3 7 2 4 2 2" xfId="32659" xr:uid="{00000000-0005-0000-0000-000032780000}"/>
    <cellStyle name="Normal 7 3 7 2 4 2 3" xfId="50005" xr:uid="{00000000-0005-0000-0000-000033780000}"/>
    <cellStyle name="Normal 7 3 7 2 4 3" xfId="23986" xr:uid="{00000000-0005-0000-0000-000034780000}"/>
    <cellStyle name="Normal 7 3 7 2 4 4" xfId="41332" xr:uid="{00000000-0005-0000-0000-000035780000}"/>
    <cellStyle name="Normal 7 3 7 2 5" xfId="3399" xr:uid="{00000000-0005-0000-0000-000036780000}"/>
    <cellStyle name="Normal 7 3 7 2 5 2" xfId="12072" xr:uid="{00000000-0005-0000-0000-000037780000}"/>
    <cellStyle name="Normal 7 3 7 2 5 2 2" xfId="29425" xr:uid="{00000000-0005-0000-0000-000038780000}"/>
    <cellStyle name="Normal 7 3 7 2 5 2 3" xfId="46771" xr:uid="{00000000-0005-0000-0000-000039780000}"/>
    <cellStyle name="Normal 7 3 7 2 5 3" xfId="20752" xr:uid="{00000000-0005-0000-0000-00003A780000}"/>
    <cellStyle name="Normal 7 3 7 2 5 4" xfId="38098" xr:uid="{00000000-0005-0000-0000-00003B780000}"/>
    <cellStyle name="Normal 7 3 7 2 6" xfId="9524" xr:uid="{00000000-0005-0000-0000-00003C780000}"/>
    <cellStyle name="Normal 7 3 7 2 6 2" xfId="26877" xr:uid="{00000000-0005-0000-0000-00003D780000}"/>
    <cellStyle name="Normal 7 3 7 2 6 3" xfId="44223" xr:uid="{00000000-0005-0000-0000-00003E780000}"/>
    <cellStyle name="Normal 7 3 7 2 7" xfId="18204" xr:uid="{00000000-0005-0000-0000-00003F780000}"/>
    <cellStyle name="Normal 7 3 7 2 8" xfId="35550" xr:uid="{00000000-0005-0000-0000-000040780000}"/>
    <cellStyle name="Normal 7 3 7 3" xfId="606" xr:uid="{00000000-0005-0000-0000-000041780000}"/>
    <cellStyle name="Normal 7 3 7 3 2" xfId="2419" xr:uid="{00000000-0005-0000-0000-000042780000}"/>
    <cellStyle name="Normal 7 3 7 3 2 2" xfId="8201" xr:uid="{00000000-0005-0000-0000-000043780000}"/>
    <cellStyle name="Normal 7 3 7 3 2 2 2" xfId="16874" xr:uid="{00000000-0005-0000-0000-000044780000}"/>
    <cellStyle name="Normal 7 3 7 3 2 2 2 2" xfId="34227" xr:uid="{00000000-0005-0000-0000-000045780000}"/>
    <cellStyle name="Normal 7 3 7 3 2 2 2 3" xfId="51573" xr:uid="{00000000-0005-0000-0000-000046780000}"/>
    <cellStyle name="Normal 7 3 7 3 2 2 3" xfId="25554" xr:uid="{00000000-0005-0000-0000-000047780000}"/>
    <cellStyle name="Normal 7 3 7 3 2 2 4" xfId="42900" xr:uid="{00000000-0005-0000-0000-000048780000}"/>
    <cellStyle name="Normal 7 3 7 3 2 3" xfId="5702" xr:uid="{00000000-0005-0000-0000-000049780000}"/>
    <cellStyle name="Normal 7 3 7 3 2 3 2" xfId="14375" xr:uid="{00000000-0005-0000-0000-00004A780000}"/>
    <cellStyle name="Normal 7 3 7 3 2 3 2 2" xfId="31728" xr:uid="{00000000-0005-0000-0000-00004B780000}"/>
    <cellStyle name="Normal 7 3 7 3 2 3 2 3" xfId="49074" xr:uid="{00000000-0005-0000-0000-00004C780000}"/>
    <cellStyle name="Normal 7 3 7 3 2 3 3" xfId="23055" xr:uid="{00000000-0005-0000-0000-00004D780000}"/>
    <cellStyle name="Normal 7 3 7 3 2 3 4" xfId="40401" xr:uid="{00000000-0005-0000-0000-00004E780000}"/>
    <cellStyle name="Normal 7 3 7 3 2 4" xfId="11092" xr:uid="{00000000-0005-0000-0000-00004F780000}"/>
    <cellStyle name="Normal 7 3 7 3 2 4 2" xfId="28445" xr:uid="{00000000-0005-0000-0000-000050780000}"/>
    <cellStyle name="Normal 7 3 7 3 2 4 3" xfId="45791" xr:uid="{00000000-0005-0000-0000-000051780000}"/>
    <cellStyle name="Normal 7 3 7 3 2 5" xfId="19772" xr:uid="{00000000-0005-0000-0000-000052780000}"/>
    <cellStyle name="Normal 7 3 7 3 2 6" xfId="37118" xr:uid="{00000000-0005-0000-0000-000053780000}"/>
    <cellStyle name="Normal 7 3 7 3 3" xfId="6388" xr:uid="{00000000-0005-0000-0000-000054780000}"/>
    <cellStyle name="Normal 7 3 7 3 3 2" xfId="15061" xr:uid="{00000000-0005-0000-0000-000055780000}"/>
    <cellStyle name="Normal 7 3 7 3 3 2 2" xfId="32414" xr:uid="{00000000-0005-0000-0000-000056780000}"/>
    <cellStyle name="Normal 7 3 7 3 3 2 3" xfId="49760" xr:uid="{00000000-0005-0000-0000-000057780000}"/>
    <cellStyle name="Normal 7 3 7 3 3 3" xfId="23741" xr:uid="{00000000-0005-0000-0000-000058780000}"/>
    <cellStyle name="Normal 7 3 7 3 3 4" xfId="41087" xr:uid="{00000000-0005-0000-0000-000059780000}"/>
    <cellStyle name="Normal 7 3 7 3 4" xfId="4232" xr:uid="{00000000-0005-0000-0000-00005A780000}"/>
    <cellStyle name="Normal 7 3 7 3 4 2" xfId="12905" xr:uid="{00000000-0005-0000-0000-00005B780000}"/>
    <cellStyle name="Normal 7 3 7 3 4 2 2" xfId="30258" xr:uid="{00000000-0005-0000-0000-00005C780000}"/>
    <cellStyle name="Normal 7 3 7 3 4 2 3" xfId="47604" xr:uid="{00000000-0005-0000-0000-00005D780000}"/>
    <cellStyle name="Normal 7 3 7 3 4 3" xfId="21585" xr:uid="{00000000-0005-0000-0000-00005E780000}"/>
    <cellStyle name="Normal 7 3 7 3 4 4" xfId="38931" xr:uid="{00000000-0005-0000-0000-00005F780000}"/>
    <cellStyle name="Normal 7 3 7 3 5" xfId="9279" xr:uid="{00000000-0005-0000-0000-000060780000}"/>
    <cellStyle name="Normal 7 3 7 3 5 2" xfId="26632" xr:uid="{00000000-0005-0000-0000-000061780000}"/>
    <cellStyle name="Normal 7 3 7 3 5 3" xfId="43978" xr:uid="{00000000-0005-0000-0000-000062780000}"/>
    <cellStyle name="Normal 7 3 7 3 6" xfId="17959" xr:uid="{00000000-0005-0000-0000-000063780000}"/>
    <cellStyle name="Normal 7 3 7 3 7" xfId="35305" xr:uid="{00000000-0005-0000-0000-000064780000}"/>
    <cellStyle name="Normal 7 3 7 4" xfId="1929" xr:uid="{00000000-0005-0000-0000-000065780000}"/>
    <cellStyle name="Normal 7 3 7 4 2" xfId="7711" xr:uid="{00000000-0005-0000-0000-000066780000}"/>
    <cellStyle name="Normal 7 3 7 4 2 2" xfId="16384" xr:uid="{00000000-0005-0000-0000-000067780000}"/>
    <cellStyle name="Normal 7 3 7 4 2 2 2" xfId="33737" xr:uid="{00000000-0005-0000-0000-000068780000}"/>
    <cellStyle name="Normal 7 3 7 4 2 2 3" xfId="51083" xr:uid="{00000000-0005-0000-0000-000069780000}"/>
    <cellStyle name="Normal 7 3 7 4 2 3" xfId="25064" xr:uid="{00000000-0005-0000-0000-00006A780000}"/>
    <cellStyle name="Normal 7 3 7 4 2 4" xfId="42410" xr:uid="{00000000-0005-0000-0000-00006B780000}"/>
    <cellStyle name="Normal 7 3 7 4 3" xfId="3742" xr:uid="{00000000-0005-0000-0000-00006C780000}"/>
    <cellStyle name="Normal 7 3 7 4 3 2" xfId="12415" xr:uid="{00000000-0005-0000-0000-00006D780000}"/>
    <cellStyle name="Normal 7 3 7 4 3 2 2" xfId="29768" xr:uid="{00000000-0005-0000-0000-00006E780000}"/>
    <cellStyle name="Normal 7 3 7 4 3 2 3" xfId="47114" xr:uid="{00000000-0005-0000-0000-00006F780000}"/>
    <cellStyle name="Normal 7 3 7 4 3 3" xfId="21095" xr:uid="{00000000-0005-0000-0000-000070780000}"/>
    <cellStyle name="Normal 7 3 7 4 3 4" xfId="38441" xr:uid="{00000000-0005-0000-0000-000071780000}"/>
    <cellStyle name="Normal 7 3 7 4 4" xfId="10602" xr:uid="{00000000-0005-0000-0000-000072780000}"/>
    <cellStyle name="Normal 7 3 7 4 4 2" xfId="27955" xr:uid="{00000000-0005-0000-0000-000073780000}"/>
    <cellStyle name="Normal 7 3 7 4 4 3" xfId="45301" xr:uid="{00000000-0005-0000-0000-000074780000}"/>
    <cellStyle name="Normal 7 3 7 4 5" xfId="19282" xr:uid="{00000000-0005-0000-0000-000075780000}"/>
    <cellStyle name="Normal 7 3 7 4 6" xfId="36628" xr:uid="{00000000-0005-0000-0000-000076780000}"/>
    <cellStyle name="Normal 7 3 7 5" xfId="1341" xr:uid="{00000000-0005-0000-0000-000077780000}"/>
    <cellStyle name="Normal 7 3 7 5 2" xfId="7123" xr:uid="{00000000-0005-0000-0000-000078780000}"/>
    <cellStyle name="Normal 7 3 7 5 2 2" xfId="15796" xr:uid="{00000000-0005-0000-0000-000079780000}"/>
    <cellStyle name="Normal 7 3 7 5 2 2 2" xfId="33149" xr:uid="{00000000-0005-0000-0000-00007A780000}"/>
    <cellStyle name="Normal 7 3 7 5 2 2 3" xfId="50495" xr:uid="{00000000-0005-0000-0000-00007B780000}"/>
    <cellStyle name="Normal 7 3 7 5 2 3" xfId="24476" xr:uid="{00000000-0005-0000-0000-00007C780000}"/>
    <cellStyle name="Normal 7 3 7 5 2 4" xfId="41822" xr:uid="{00000000-0005-0000-0000-00007D780000}"/>
    <cellStyle name="Normal 7 3 7 5 3" xfId="4967" xr:uid="{00000000-0005-0000-0000-00007E780000}"/>
    <cellStyle name="Normal 7 3 7 5 3 2" xfId="13640" xr:uid="{00000000-0005-0000-0000-00007F780000}"/>
    <cellStyle name="Normal 7 3 7 5 3 2 2" xfId="30993" xr:uid="{00000000-0005-0000-0000-000080780000}"/>
    <cellStyle name="Normal 7 3 7 5 3 2 3" xfId="48339" xr:uid="{00000000-0005-0000-0000-000081780000}"/>
    <cellStyle name="Normal 7 3 7 5 3 3" xfId="22320" xr:uid="{00000000-0005-0000-0000-000082780000}"/>
    <cellStyle name="Normal 7 3 7 5 3 4" xfId="39666" xr:uid="{00000000-0005-0000-0000-000083780000}"/>
    <cellStyle name="Normal 7 3 7 5 4" xfId="10014" xr:uid="{00000000-0005-0000-0000-000084780000}"/>
    <cellStyle name="Normal 7 3 7 5 4 2" xfId="27367" xr:uid="{00000000-0005-0000-0000-000085780000}"/>
    <cellStyle name="Normal 7 3 7 5 4 3" xfId="44713" xr:uid="{00000000-0005-0000-0000-000086780000}"/>
    <cellStyle name="Normal 7 3 7 5 5" xfId="18694" xr:uid="{00000000-0005-0000-0000-000087780000}"/>
    <cellStyle name="Normal 7 3 7 5 6" xfId="36040" xr:uid="{00000000-0005-0000-0000-000088780000}"/>
    <cellStyle name="Normal 7 3 7 6" xfId="5898" xr:uid="{00000000-0005-0000-0000-000089780000}"/>
    <cellStyle name="Normal 7 3 7 6 2" xfId="14571" xr:uid="{00000000-0005-0000-0000-00008A780000}"/>
    <cellStyle name="Normal 7 3 7 6 2 2" xfId="31924" xr:uid="{00000000-0005-0000-0000-00008B780000}"/>
    <cellStyle name="Normal 7 3 7 6 2 3" xfId="49270" xr:uid="{00000000-0005-0000-0000-00008C780000}"/>
    <cellStyle name="Normal 7 3 7 6 3" xfId="23251" xr:uid="{00000000-0005-0000-0000-00008D780000}"/>
    <cellStyle name="Normal 7 3 7 6 4" xfId="40597" xr:uid="{00000000-0005-0000-0000-00008E780000}"/>
    <cellStyle name="Normal 7 3 7 7" xfId="3154" xr:uid="{00000000-0005-0000-0000-00008F780000}"/>
    <cellStyle name="Normal 7 3 7 7 2" xfId="11827" xr:uid="{00000000-0005-0000-0000-000090780000}"/>
    <cellStyle name="Normal 7 3 7 7 2 2" xfId="29180" xr:uid="{00000000-0005-0000-0000-000091780000}"/>
    <cellStyle name="Normal 7 3 7 7 2 3" xfId="46526" xr:uid="{00000000-0005-0000-0000-000092780000}"/>
    <cellStyle name="Normal 7 3 7 7 3" xfId="20507" xr:uid="{00000000-0005-0000-0000-000093780000}"/>
    <cellStyle name="Normal 7 3 7 7 4" xfId="37853" xr:uid="{00000000-0005-0000-0000-000094780000}"/>
    <cellStyle name="Normal 7 3 7 8" xfId="8789" xr:uid="{00000000-0005-0000-0000-000095780000}"/>
    <cellStyle name="Normal 7 3 7 8 2" xfId="26142" xr:uid="{00000000-0005-0000-0000-000096780000}"/>
    <cellStyle name="Normal 7 3 7 8 3" xfId="43488" xr:uid="{00000000-0005-0000-0000-000097780000}"/>
    <cellStyle name="Normal 7 3 7 9" xfId="17469" xr:uid="{00000000-0005-0000-0000-000098780000}"/>
    <cellStyle name="Normal 7 3 8" xfId="753" xr:uid="{00000000-0005-0000-0000-000099780000}"/>
    <cellStyle name="Normal 7 3 8 2" xfId="2566" xr:uid="{00000000-0005-0000-0000-00009A780000}"/>
    <cellStyle name="Normal 7 3 8 2 2" xfId="8348" xr:uid="{00000000-0005-0000-0000-00009B780000}"/>
    <cellStyle name="Normal 7 3 8 2 2 2" xfId="17021" xr:uid="{00000000-0005-0000-0000-00009C780000}"/>
    <cellStyle name="Normal 7 3 8 2 2 2 2" xfId="34374" xr:uid="{00000000-0005-0000-0000-00009D780000}"/>
    <cellStyle name="Normal 7 3 8 2 2 2 3" xfId="51720" xr:uid="{00000000-0005-0000-0000-00009E780000}"/>
    <cellStyle name="Normal 7 3 8 2 2 3" xfId="25701" xr:uid="{00000000-0005-0000-0000-00009F780000}"/>
    <cellStyle name="Normal 7 3 8 2 2 4" xfId="43047" xr:uid="{00000000-0005-0000-0000-0000A0780000}"/>
    <cellStyle name="Normal 7 3 8 2 3" xfId="4379" xr:uid="{00000000-0005-0000-0000-0000A1780000}"/>
    <cellStyle name="Normal 7 3 8 2 3 2" xfId="13052" xr:uid="{00000000-0005-0000-0000-0000A2780000}"/>
    <cellStyle name="Normal 7 3 8 2 3 2 2" xfId="30405" xr:uid="{00000000-0005-0000-0000-0000A3780000}"/>
    <cellStyle name="Normal 7 3 8 2 3 2 3" xfId="47751" xr:uid="{00000000-0005-0000-0000-0000A4780000}"/>
    <cellStyle name="Normal 7 3 8 2 3 3" xfId="21732" xr:uid="{00000000-0005-0000-0000-0000A5780000}"/>
    <cellStyle name="Normal 7 3 8 2 3 4" xfId="39078" xr:uid="{00000000-0005-0000-0000-0000A6780000}"/>
    <cellStyle name="Normal 7 3 8 2 4" xfId="11239" xr:uid="{00000000-0005-0000-0000-0000A7780000}"/>
    <cellStyle name="Normal 7 3 8 2 4 2" xfId="28592" xr:uid="{00000000-0005-0000-0000-0000A8780000}"/>
    <cellStyle name="Normal 7 3 8 2 4 3" xfId="45938" xr:uid="{00000000-0005-0000-0000-0000A9780000}"/>
    <cellStyle name="Normal 7 3 8 2 5" xfId="19919" xr:uid="{00000000-0005-0000-0000-0000AA780000}"/>
    <cellStyle name="Normal 7 3 8 2 6" xfId="37265" xr:uid="{00000000-0005-0000-0000-0000AB780000}"/>
    <cellStyle name="Normal 7 3 8 3" xfId="1488" xr:uid="{00000000-0005-0000-0000-0000AC780000}"/>
    <cellStyle name="Normal 7 3 8 3 2" xfId="7270" xr:uid="{00000000-0005-0000-0000-0000AD780000}"/>
    <cellStyle name="Normal 7 3 8 3 2 2" xfId="15943" xr:uid="{00000000-0005-0000-0000-0000AE780000}"/>
    <cellStyle name="Normal 7 3 8 3 2 2 2" xfId="33296" xr:uid="{00000000-0005-0000-0000-0000AF780000}"/>
    <cellStyle name="Normal 7 3 8 3 2 2 3" xfId="50642" xr:uid="{00000000-0005-0000-0000-0000B0780000}"/>
    <cellStyle name="Normal 7 3 8 3 2 3" xfId="24623" xr:uid="{00000000-0005-0000-0000-0000B1780000}"/>
    <cellStyle name="Normal 7 3 8 3 2 4" xfId="41969" xr:uid="{00000000-0005-0000-0000-0000B2780000}"/>
    <cellStyle name="Normal 7 3 8 3 3" xfId="5114" xr:uid="{00000000-0005-0000-0000-0000B3780000}"/>
    <cellStyle name="Normal 7 3 8 3 3 2" xfId="13787" xr:uid="{00000000-0005-0000-0000-0000B4780000}"/>
    <cellStyle name="Normal 7 3 8 3 3 2 2" xfId="31140" xr:uid="{00000000-0005-0000-0000-0000B5780000}"/>
    <cellStyle name="Normal 7 3 8 3 3 2 3" xfId="48486" xr:uid="{00000000-0005-0000-0000-0000B6780000}"/>
    <cellStyle name="Normal 7 3 8 3 3 3" xfId="22467" xr:uid="{00000000-0005-0000-0000-0000B7780000}"/>
    <cellStyle name="Normal 7 3 8 3 3 4" xfId="39813" xr:uid="{00000000-0005-0000-0000-0000B8780000}"/>
    <cellStyle name="Normal 7 3 8 3 4" xfId="10161" xr:uid="{00000000-0005-0000-0000-0000B9780000}"/>
    <cellStyle name="Normal 7 3 8 3 4 2" xfId="27514" xr:uid="{00000000-0005-0000-0000-0000BA780000}"/>
    <cellStyle name="Normal 7 3 8 3 4 3" xfId="44860" xr:uid="{00000000-0005-0000-0000-0000BB780000}"/>
    <cellStyle name="Normal 7 3 8 3 5" xfId="18841" xr:uid="{00000000-0005-0000-0000-0000BC780000}"/>
    <cellStyle name="Normal 7 3 8 3 6" xfId="36187" xr:uid="{00000000-0005-0000-0000-0000BD780000}"/>
    <cellStyle name="Normal 7 3 8 4" xfId="6535" xr:uid="{00000000-0005-0000-0000-0000BE780000}"/>
    <cellStyle name="Normal 7 3 8 4 2" xfId="15208" xr:uid="{00000000-0005-0000-0000-0000BF780000}"/>
    <cellStyle name="Normal 7 3 8 4 2 2" xfId="32561" xr:uid="{00000000-0005-0000-0000-0000C0780000}"/>
    <cellStyle name="Normal 7 3 8 4 2 3" xfId="49907" xr:uid="{00000000-0005-0000-0000-0000C1780000}"/>
    <cellStyle name="Normal 7 3 8 4 3" xfId="23888" xr:uid="{00000000-0005-0000-0000-0000C2780000}"/>
    <cellStyle name="Normal 7 3 8 4 4" xfId="41234" xr:uid="{00000000-0005-0000-0000-0000C3780000}"/>
    <cellStyle name="Normal 7 3 8 5" xfId="3301" xr:uid="{00000000-0005-0000-0000-0000C4780000}"/>
    <cellStyle name="Normal 7 3 8 5 2" xfId="11974" xr:uid="{00000000-0005-0000-0000-0000C5780000}"/>
    <cellStyle name="Normal 7 3 8 5 2 2" xfId="29327" xr:uid="{00000000-0005-0000-0000-0000C6780000}"/>
    <cellStyle name="Normal 7 3 8 5 2 3" xfId="46673" xr:uid="{00000000-0005-0000-0000-0000C7780000}"/>
    <cellStyle name="Normal 7 3 8 5 3" xfId="20654" xr:uid="{00000000-0005-0000-0000-0000C8780000}"/>
    <cellStyle name="Normal 7 3 8 5 4" xfId="38000" xr:uid="{00000000-0005-0000-0000-0000C9780000}"/>
    <cellStyle name="Normal 7 3 8 6" xfId="9426" xr:uid="{00000000-0005-0000-0000-0000CA780000}"/>
    <cellStyle name="Normal 7 3 8 6 2" xfId="26779" xr:uid="{00000000-0005-0000-0000-0000CB780000}"/>
    <cellStyle name="Normal 7 3 8 6 3" xfId="44125" xr:uid="{00000000-0005-0000-0000-0000CC780000}"/>
    <cellStyle name="Normal 7 3 8 7" xfId="18106" xr:uid="{00000000-0005-0000-0000-0000CD780000}"/>
    <cellStyle name="Normal 7 3 8 8" xfId="35452" xr:uid="{00000000-0005-0000-0000-0000CE780000}"/>
    <cellStyle name="Normal 7 3 9" xfId="361" xr:uid="{00000000-0005-0000-0000-0000CF780000}"/>
    <cellStyle name="Normal 7 3 9 2" xfId="2174" xr:uid="{00000000-0005-0000-0000-0000D0780000}"/>
    <cellStyle name="Normal 7 3 9 2 2" xfId="7956" xr:uid="{00000000-0005-0000-0000-0000D1780000}"/>
    <cellStyle name="Normal 7 3 9 2 2 2" xfId="16629" xr:uid="{00000000-0005-0000-0000-0000D2780000}"/>
    <cellStyle name="Normal 7 3 9 2 2 2 2" xfId="33982" xr:uid="{00000000-0005-0000-0000-0000D3780000}"/>
    <cellStyle name="Normal 7 3 9 2 2 2 3" xfId="51328" xr:uid="{00000000-0005-0000-0000-0000D4780000}"/>
    <cellStyle name="Normal 7 3 9 2 2 3" xfId="25309" xr:uid="{00000000-0005-0000-0000-0000D5780000}"/>
    <cellStyle name="Normal 7 3 9 2 2 4" xfId="42655" xr:uid="{00000000-0005-0000-0000-0000D6780000}"/>
    <cellStyle name="Normal 7 3 9 2 3" xfId="5457" xr:uid="{00000000-0005-0000-0000-0000D7780000}"/>
    <cellStyle name="Normal 7 3 9 2 3 2" xfId="14130" xr:uid="{00000000-0005-0000-0000-0000D8780000}"/>
    <cellStyle name="Normal 7 3 9 2 3 2 2" xfId="31483" xr:uid="{00000000-0005-0000-0000-0000D9780000}"/>
    <cellStyle name="Normal 7 3 9 2 3 2 3" xfId="48829" xr:uid="{00000000-0005-0000-0000-0000DA780000}"/>
    <cellStyle name="Normal 7 3 9 2 3 3" xfId="22810" xr:uid="{00000000-0005-0000-0000-0000DB780000}"/>
    <cellStyle name="Normal 7 3 9 2 3 4" xfId="40156" xr:uid="{00000000-0005-0000-0000-0000DC780000}"/>
    <cellStyle name="Normal 7 3 9 2 4" xfId="10847" xr:uid="{00000000-0005-0000-0000-0000DD780000}"/>
    <cellStyle name="Normal 7 3 9 2 4 2" xfId="28200" xr:uid="{00000000-0005-0000-0000-0000DE780000}"/>
    <cellStyle name="Normal 7 3 9 2 4 3" xfId="45546" xr:uid="{00000000-0005-0000-0000-0000DF780000}"/>
    <cellStyle name="Normal 7 3 9 2 5" xfId="19527" xr:uid="{00000000-0005-0000-0000-0000E0780000}"/>
    <cellStyle name="Normal 7 3 9 2 6" xfId="36873" xr:uid="{00000000-0005-0000-0000-0000E1780000}"/>
    <cellStyle name="Normal 7 3 9 3" xfId="6143" xr:uid="{00000000-0005-0000-0000-0000E2780000}"/>
    <cellStyle name="Normal 7 3 9 3 2" xfId="14816" xr:uid="{00000000-0005-0000-0000-0000E3780000}"/>
    <cellStyle name="Normal 7 3 9 3 2 2" xfId="32169" xr:uid="{00000000-0005-0000-0000-0000E4780000}"/>
    <cellStyle name="Normal 7 3 9 3 2 3" xfId="49515" xr:uid="{00000000-0005-0000-0000-0000E5780000}"/>
    <cellStyle name="Normal 7 3 9 3 3" xfId="23496" xr:uid="{00000000-0005-0000-0000-0000E6780000}"/>
    <cellStyle name="Normal 7 3 9 3 4" xfId="40842" xr:uid="{00000000-0005-0000-0000-0000E7780000}"/>
    <cellStyle name="Normal 7 3 9 4" xfId="3987" xr:uid="{00000000-0005-0000-0000-0000E8780000}"/>
    <cellStyle name="Normal 7 3 9 4 2" xfId="12660" xr:uid="{00000000-0005-0000-0000-0000E9780000}"/>
    <cellStyle name="Normal 7 3 9 4 2 2" xfId="30013" xr:uid="{00000000-0005-0000-0000-0000EA780000}"/>
    <cellStyle name="Normal 7 3 9 4 2 3" xfId="47359" xr:uid="{00000000-0005-0000-0000-0000EB780000}"/>
    <cellStyle name="Normal 7 3 9 4 3" xfId="21340" xr:uid="{00000000-0005-0000-0000-0000EC780000}"/>
    <cellStyle name="Normal 7 3 9 4 4" xfId="38686" xr:uid="{00000000-0005-0000-0000-0000ED780000}"/>
    <cellStyle name="Normal 7 3 9 5" xfId="9034" xr:uid="{00000000-0005-0000-0000-0000EE780000}"/>
    <cellStyle name="Normal 7 3 9 5 2" xfId="26387" xr:uid="{00000000-0005-0000-0000-0000EF780000}"/>
    <cellStyle name="Normal 7 3 9 5 3" xfId="43733" xr:uid="{00000000-0005-0000-0000-0000F0780000}"/>
    <cellStyle name="Normal 7 3 9 6" xfId="17714" xr:uid="{00000000-0005-0000-0000-0000F1780000}"/>
    <cellStyle name="Normal 7 3 9 7" xfId="35060" xr:uid="{00000000-0005-0000-0000-0000F2780000}"/>
    <cellStyle name="Normal 7 4" xfId="22" xr:uid="{00000000-0005-0000-0000-0000F3780000}"/>
    <cellStyle name="Normal 7 4 10" xfId="1101" xr:uid="{00000000-0005-0000-0000-0000F4780000}"/>
    <cellStyle name="Normal 7 4 10 2" xfId="6883" xr:uid="{00000000-0005-0000-0000-0000F5780000}"/>
    <cellStyle name="Normal 7 4 10 2 2" xfId="15556" xr:uid="{00000000-0005-0000-0000-0000F6780000}"/>
    <cellStyle name="Normal 7 4 10 2 2 2" xfId="32909" xr:uid="{00000000-0005-0000-0000-0000F7780000}"/>
    <cellStyle name="Normal 7 4 10 2 2 3" xfId="50255" xr:uid="{00000000-0005-0000-0000-0000F8780000}"/>
    <cellStyle name="Normal 7 4 10 2 3" xfId="24236" xr:uid="{00000000-0005-0000-0000-0000F9780000}"/>
    <cellStyle name="Normal 7 4 10 2 4" xfId="41582" xr:uid="{00000000-0005-0000-0000-0000FA780000}"/>
    <cellStyle name="Normal 7 4 10 3" xfId="4727" xr:uid="{00000000-0005-0000-0000-0000FB780000}"/>
    <cellStyle name="Normal 7 4 10 3 2" xfId="13400" xr:uid="{00000000-0005-0000-0000-0000FC780000}"/>
    <cellStyle name="Normal 7 4 10 3 2 2" xfId="30753" xr:uid="{00000000-0005-0000-0000-0000FD780000}"/>
    <cellStyle name="Normal 7 4 10 3 2 3" xfId="48099" xr:uid="{00000000-0005-0000-0000-0000FE780000}"/>
    <cellStyle name="Normal 7 4 10 3 3" xfId="22080" xr:uid="{00000000-0005-0000-0000-0000FF780000}"/>
    <cellStyle name="Normal 7 4 10 3 4" xfId="39426" xr:uid="{00000000-0005-0000-0000-000000790000}"/>
    <cellStyle name="Normal 7 4 10 4" xfId="9774" xr:uid="{00000000-0005-0000-0000-000001790000}"/>
    <cellStyle name="Normal 7 4 10 4 2" xfId="27127" xr:uid="{00000000-0005-0000-0000-000002790000}"/>
    <cellStyle name="Normal 7 4 10 4 3" xfId="44473" xr:uid="{00000000-0005-0000-0000-000003790000}"/>
    <cellStyle name="Normal 7 4 10 5" xfId="18454" xr:uid="{00000000-0005-0000-0000-000004790000}"/>
    <cellStyle name="Normal 7 4 10 6" xfId="35800" xr:uid="{00000000-0005-0000-0000-000005790000}"/>
    <cellStyle name="Normal 7 4 11" xfId="5805" xr:uid="{00000000-0005-0000-0000-000006790000}"/>
    <cellStyle name="Normal 7 4 11 2" xfId="14478" xr:uid="{00000000-0005-0000-0000-000007790000}"/>
    <cellStyle name="Normal 7 4 11 2 2" xfId="31831" xr:uid="{00000000-0005-0000-0000-000008790000}"/>
    <cellStyle name="Normal 7 4 11 2 3" xfId="49177" xr:uid="{00000000-0005-0000-0000-000009790000}"/>
    <cellStyle name="Normal 7 4 11 3" xfId="23158" xr:uid="{00000000-0005-0000-0000-00000A790000}"/>
    <cellStyle name="Normal 7 4 11 4" xfId="40504" xr:uid="{00000000-0005-0000-0000-00000B790000}"/>
    <cellStyle name="Normal 7 4 12" xfId="2914" xr:uid="{00000000-0005-0000-0000-00000C790000}"/>
    <cellStyle name="Normal 7 4 12 2" xfId="11587" xr:uid="{00000000-0005-0000-0000-00000D790000}"/>
    <cellStyle name="Normal 7 4 12 2 2" xfId="28940" xr:uid="{00000000-0005-0000-0000-00000E790000}"/>
    <cellStyle name="Normal 7 4 12 2 3" xfId="46286" xr:uid="{00000000-0005-0000-0000-00000F790000}"/>
    <cellStyle name="Normal 7 4 12 3" xfId="20267" xr:uid="{00000000-0005-0000-0000-000010790000}"/>
    <cellStyle name="Normal 7 4 12 4" xfId="37613" xr:uid="{00000000-0005-0000-0000-000011790000}"/>
    <cellStyle name="Normal 7 4 13" xfId="8696" xr:uid="{00000000-0005-0000-0000-000012790000}"/>
    <cellStyle name="Normal 7 4 13 2" xfId="26049" xr:uid="{00000000-0005-0000-0000-000013790000}"/>
    <cellStyle name="Normal 7 4 13 3" xfId="43395" xr:uid="{00000000-0005-0000-0000-000014790000}"/>
    <cellStyle name="Normal 7 4 14" xfId="17377" xr:uid="{00000000-0005-0000-0000-000015790000}"/>
    <cellStyle name="Normal 7 4 15" xfId="34722" xr:uid="{00000000-0005-0000-0000-000016790000}"/>
    <cellStyle name="Normal 7 4 2" xfId="49" xr:uid="{00000000-0005-0000-0000-000017790000}"/>
    <cellStyle name="Normal 7 4 2 10" xfId="5831" xr:uid="{00000000-0005-0000-0000-000018790000}"/>
    <cellStyle name="Normal 7 4 2 10 2" xfId="14504" xr:uid="{00000000-0005-0000-0000-000019790000}"/>
    <cellStyle name="Normal 7 4 2 10 2 2" xfId="31857" xr:uid="{00000000-0005-0000-0000-00001A790000}"/>
    <cellStyle name="Normal 7 4 2 10 2 3" xfId="49203" xr:uid="{00000000-0005-0000-0000-00001B790000}"/>
    <cellStyle name="Normal 7 4 2 10 3" xfId="23184" xr:uid="{00000000-0005-0000-0000-00001C790000}"/>
    <cellStyle name="Normal 7 4 2 10 4" xfId="40530" xr:uid="{00000000-0005-0000-0000-00001D790000}"/>
    <cellStyle name="Normal 7 4 2 11" xfId="2940" xr:uid="{00000000-0005-0000-0000-00001E790000}"/>
    <cellStyle name="Normal 7 4 2 11 2" xfId="11613" xr:uid="{00000000-0005-0000-0000-00001F790000}"/>
    <cellStyle name="Normal 7 4 2 11 2 2" xfId="28966" xr:uid="{00000000-0005-0000-0000-000020790000}"/>
    <cellStyle name="Normal 7 4 2 11 2 3" xfId="46312" xr:uid="{00000000-0005-0000-0000-000021790000}"/>
    <cellStyle name="Normal 7 4 2 11 3" xfId="20293" xr:uid="{00000000-0005-0000-0000-000022790000}"/>
    <cellStyle name="Normal 7 4 2 11 4" xfId="37639" xr:uid="{00000000-0005-0000-0000-000023790000}"/>
    <cellStyle name="Normal 7 4 2 12" xfId="8722" xr:uid="{00000000-0005-0000-0000-000024790000}"/>
    <cellStyle name="Normal 7 4 2 12 2" xfId="26075" xr:uid="{00000000-0005-0000-0000-000025790000}"/>
    <cellStyle name="Normal 7 4 2 12 3" xfId="43421" xr:uid="{00000000-0005-0000-0000-000026790000}"/>
    <cellStyle name="Normal 7 4 2 13" xfId="17402" xr:uid="{00000000-0005-0000-0000-000027790000}"/>
    <cellStyle name="Normal 7 4 2 14" xfId="34748" xr:uid="{00000000-0005-0000-0000-000028790000}"/>
    <cellStyle name="Normal 7 4 2 2" xfId="98" xr:uid="{00000000-0005-0000-0000-000029790000}"/>
    <cellStyle name="Normal 7 4 2 2 10" xfId="8771" xr:uid="{00000000-0005-0000-0000-00002A790000}"/>
    <cellStyle name="Normal 7 4 2 2 10 2" xfId="26124" xr:uid="{00000000-0005-0000-0000-00002B790000}"/>
    <cellStyle name="Normal 7 4 2 2 10 3" xfId="43470" xr:uid="{00000000-0005-0000-0000-00002C790000}"/>
    <cellStyle name="Normal 7 4 2 2 11" xfId="17451" xr:uid="{00000000-0005-0000-0000-00002D790000}"/>
    <cellStyle name="Normal 7 4 2 2 12" xfId="34797" xr:uid="{00000000-0005-0000-0000-00002E790000}"/>
    <cellStyle name="Normal 7 4 2 2 2" xfId="343" xr:uid="{00000000-0005-0000-0000-00002F790000}"/>
    <cellStyle name="Normal 7 4 2 2 2 10" xfId="35042" xr:uid="{00000000-0005-0000-0000-000030790000}"/>
    <cellStyle name="Normal 7 4 2 2 2 2" xfId="1078" xr:uid="{00000000-0005-0000-0000-000031790000}"/>
    <cellStyle name="Normal 7 4 2 2 2 2 2" xfId="2891" xr:uid="{00000000-0005-0000-0000-000032790000}"/>
    <cellStyle name="Normal 7 4 2 2 2 2 2 2" xfId="8673" xr:uid="{00000000-0005-0000-0000-000033790000}"/>
    <cellStyle name="Normal 7 4 2 2 2 2 2 2 2" xfId="17346" xr:uid="{00000000-0005-0000-0000-000034790000}"/>
    <cellStyle name="Normal 7 4 2 2 2 2 2 2 2 2" xfId="34699" xr:uid="{00000000-0005-0000-0000-000035790000}"/>
    <cellStyle name="Normal 7 4 2 2 2 2 2 2 2 3" xfId="52045" xr:uid="{00000000-0005-0000-0000-000036790000}"/>
    <cellStyle name="Normal 7 4 2 2 2 2 2 2 3" xfId="26026" xr:uid="{00000000-0005-0000-0000-000037790000}"/>
    <cellStyle name="Normal 7 4 2 2 2 2 2 2 4" xfId="43372" xr:uid="{00000000-0005-0000-0000-000038790000}"/>
    <cellStyle name="Normal 7 4 2 2 2 2 2 3" xfId="4704" xr:uid="{00000000-0005-0000-0000-000039790000}"/>
    <cellStyle name="Normal 7 4 2 2 2 2 2 3 2" xfId="13377" xr:uid="{00000000-0005-0000-0000-00003A790000}"/>
    <cellStyle name="Normal 7 4 2 2 2 2 2 3 2 2" xfId="30730" xr:uid="{00000000-0005-0000-0000-00003B790000}"/>
    <cellStyle name="Normal 7 4 2 2 2 2 2 3 2 3" xfId="48076" xr:uid="{00000000-0005-0000-0000-00003C790000}"/>
    <cellStyle name="Normal 7 4 2 2 2 2 2 3 3" xfId="22057" xr:uid="{00000000-0005-0000-0000-00003D790000}"/>
    <cellStyle name="Normal 7 4 2 2 2 2 2 3 4" xfId="39403" xr:uid="{00000000-0005-0000-0000-00003E790000}"/>
    <cellStyle name="Normal 7 4 2 2 2 2 2 4" xfId="11564" xr:uid="{00000000-0005-0000-0000-00003F790000}"/>
    <cellStyle name="Normal 7 4 2 2 2 2 2 4 2" xfId="28917" xr:uid="{00000000-0005-0000-0000-000040790000}"/>
    <cellStyle name="Normal 7 4 2 2 2 2 2 4 3" xfId="46263" xr:uid="{00000000-0005-0000-0000-000041790000}"/>
    <cellStyle name="Normal 7 4 2 2 2 2 2 5" xfId="20244" xr:uid="{00000000-0005-0000-0000-000042790000}"/>
    <cellStyle name="Normal 7 4 2 2 2 2 2 6" xfId="37590" xr:uid="{00000000-0005-0000-0000-000043790000}"/>
    <cellStyle name="Normal 7 4 2 2 2 2 3" xfId="1813" xr:uid="{00000000-0005-0000-0000-000044790000}"/>
    <cellStyle name="Normal 7 4 2 2 2 2 3 2" xfId="7595" xr:uid="{00000000-0005-0000-0000-000045790000}"/>
    <cellStyle name="Normal 7 4 2 2 2 2 3 2 2" xfId="16268" xr:uid="{00000000-0005-0000-0000-000046790000}"/>
    <cellStyle name="Normal 7 4 2 2 2 2 3 2 2 2" xfId="33621" xr:uid="{00000000-0005-0000-0000-000047790000}"/>
    <cellStyle name="Normal 7 4 2 2 2 2 3 2 2 3" xfId="50967" xr:uid="{00000000-0005-0000-0000-000048790000}"/>
    <cellStyle name="Normal 7 4 2 2 2 2 3 2 3" xfId="24948" xr:uid="{00000000-0005-0000-0000-000049790000}"/>
    <cellStyle name="Normal 7 4 2 2 2 2 3 2 4" xfId="42294" xr:uid="{00000000-0005-0000-0000-00004A790000}"/>
    <cellStyle name="Normal 7 4 2 2 2 2 3 3" xfId="5439" xr:uid="{00000000-0005-0000-0000-00004B790000}"/>
    <cellStyle name="Normal 7 4 2 2 2 2 3 3 2" xfId="14112" xr:uid="{00000000-0005-0000-0000-00004C790000}"/>
    <cellStyle name="Normal 7 4 2 2 2 2 3 3 2 2" xfId="31465" xr:uid="{00000000-0005-0000-0000-00004D790000}"/>
    <cellStyle name="Normal 7 4 2 2 2 2 3 3 2 3" xfId="48811" xr:uid="{00000000-0005-0000-0000-00004E790000}"/>
    <cellStyle name="Normal 7 4 2 2 2 2 3 3 3" xfId="22792" xr:uid="{00000000-0005-0000-0000-00004F790000}"/>
    <cellStyle name="Normal 7 4 2 2 2 2 3 3 4" xfId="40138" xr:uid="{00000000-0005-0000-0000-000050790000}"/>
    <cellStyle name="Normal 7 4 2 2 2 2 3 4" xfId="10486" xr:uid="{00000000-0005-0000-0000-000051790000}"/>
    <cellStyle name="Normal 7 4 2 2 2 2 3 4 2" xfId="27839" xr:uid="{00000000-0005-0000-0000-000052790000}"/>
    <cellStyle name="Normal 7 4 2 2 2 2 3 4 3" xfId="45185" xr:uid="{00000000-0005-0000-0000-000053790000}"/>
    <cellStyle name="Normal 7 4 2 2 2 2 3 5" xfId="19166" xr:uid="{00000000-0005-0000-0000-000054790000}"/>
    <cellStyle name="Normal 7 4 2 2 2 2 3 6" xfId="36512" xr:uid="{00000000-0005-0000-0000-000055790000}"/>
    <cellStyle name="Normal 7 4 2 2 2 2 4" xfId="6860" xr:uid="{00000000-0005-0000-0000-000056790000}"/>
    <cellStyle name="Normal 7 4 2 2 2 2 4 2" xfId="15533" xr:uid="{00000000-0005-0000-0000-000057790000}"/>
    <cellStyle name="Normal 7 4 2 2 2 2 4 2 2" xfId="32886" xr:uid="{00000000-0005-0000-0000-000058790000}"/>
    <cellStyle name="Normal 7 4 2 2 2 2 4 2 3" xfId="50232" xr:uid="{00000000-0005-0000-0000-000059790000}"/>
    <cellStyle name="Normal 7 4 2 2 2 2 4 3" xfId="24213" xr:uid="{00000000-0005-0000-0000-00005A790000}"/>
    <cellStyle name="Normal 7 4 2 2 2 2 4 4" xfId="41559" xr:uid="{00000000-0005-0000-0000-00005B790000}"/>
    <cellStyle name="Normal 7 4 2 2 2 2 5" xfId="3626" xr:uid="{00000000-0005-0000-0000-00005C790000}"/>
    <cellStyle name="Normal 7 4 2 2 2 2 5 2" xfId="12299" xr:uid="{00000000-0005-0000-0000-00005D790000}"/>
    <cellStyle name="Normal 7 4 2 2 2 2 5 2 2" xfId="29652" xr:uid="{00000000-0005-0000-0000-00005E790000}"/>
    <cellStyle name="Normal 7 4 2 2 2 2 5 2 3" xfId="46998" xr:uid="{00000000-0005-0000-0000-00005F790000}"/>
    <cellStyle name="Normal 7 4 2 2 2 2 5 3" xfId="20979" xr:uid="{00000000-0005-0000-0000-000060790000}"/>
    <cellStyle name="Normal 7 4 2 2 2 2 5 4" xfId="38325" xr:uid="{00000000-0005-0000-0000-000061790000}"/>
    <cellStyle name="Normal 7 4 2 2 2 2 6" xfId="9751" xr:uid="{00000000-0005-0000-0000-000062790000}"/>
    <cellStyle name="Normal 7 4 2 2 2 2 6 2" xfId="27104" xr:uid="{00000000-0005-0000-0000-000063790000}"/>
    <cellStyle name="Normal 7 4 2 2 2 2 6 3" xfId="44450" xr:uid="{00000000-0005-0000-0000-000064790000}"/>
    <cellStyle name="Normal 7 4 2 2 2 2 7" xfId="18431" xr:uid="{00000000-0005-0000-0000-000065790000}"/>
    <cellStyle name="Normal 7 4 2 2 2 2 8" xfId="35777" xr:uid="{00000000-0005-0000-0000-000066790000}"/>
    <cellStyle name="Normal 7 4 2 2 2 3" xfId="588" xr:uid="{00000000-0005-0000-0000-000067790000}"/>
    <cellStyle name="Normal 7 4 2 2 2 3 2" xfId="2401" xr:uid="{00000000-0005-0000-0000-000068790000}"/>
    <cellStyle name="Normal 7 4 2 2 2 3 2 2" xfId="8183" xr:uid="{00000000-0005-0000-0000-000069790000}"/>
    <cellStyle name="Normal 7 4 2 2 2 3 2 2 2" xfId="16856" xr:uid="{00000000-0005-0000-0000-00006A790000}"/>
    <cellStyle name="Normal 7 4 2 2 2 3 2 2 2 2" xfId="34209" xr:uid="{00000000-0005-0000-0000-00006B790000}"/>
    <cellStyle name="Normal 7 4 2 2 2 3 2 2 2 3" xfId="51555" xr:uid="{00000000-0005-0000-0000-00006C790000}"/>
    <cellStyle name="Normal 7 4 2 2 2 3 2 2 3" xfId="25536" xr:uid="{00000000-0005-0000-0000-00006D790000}"/>
    <cellStyle name="Normal 7 4 2 2 2 3 2 2 4" xfId="42882" xr:uid="{00000000-0005-0000-0000-00006E790000}"/>
    <cellStyle name="Normal 7 4 2 2 2 3 2 3" xfId="5684" xr:uid="{00000000-0005-0000-0000-00006F790000}"/>
    <cellStyle name="Normal 7 4 2 2 2 3 2 3 2" xfId="14357" xr:uid="{00000000-0005-0000-0000-000070790000}"/>
    <cellStyle name="Normal 7 4 2 2 2 3 2 3 2 2" xfId="31710" xr:uid="{00000000-0005-0000-0000-000071790000}"/>
    <cellStyle name="Normal 7 4 2 2 2 3 2 3 2 3" xfId="49056" xr:uid="{00000000-0005-0000-0000-000072790000}"/>
    <cellStyle name="Normal 7 4 2 2 2 3 2 3 3" xfId="23037" xr:uid="{00000000-0005-0000-0000-000073790000}"/>
    <cellStyle name="Normal 7 4 2 2 2 3 2 3 4" xfId="40383" xr:uid="{00000000-0005-0000-0000-000074790000}"/>
    <cellStyle name="Normal 7 4 2 2 2 3 2 4" xfId="11074" xr:uid="{00000000-0005-0000-0000-000075790000}"/>
    <cellStyle name="Normal 7 4 2 2 2 3 2 4 2" xfId="28427" xr:uid="{00000000-0005-0000-0000-000076790000}"/>
    <cellStyle name="Normal 7 4 2 2 2 3 2 4 3" xfId="45773" xr:uid="{00000000-0005-0000-0000-000077790000}"/>
    <cellStyle name="Normal 7 4 2 2 2 3 2 5" xfId="19754" xr:uid="{00000000-0005-0000-0000-000078790000}"/>
    <cellStyle name="Normal 7 4 2 2 2 3 2 6" xfId="37100" xr:uid="{00000000-0005-0000-0000-000079790000}"/>
    <cellStyle name="Normal 7 4 2 2 2 3 3" xfId="6370" xr:uid="{00000000-0005-0000-0000-00007A790000}"/>
    <cellStyle name="Normal 7 4 2 2 2 3 3 2" xfId="15043" xr:uid="{00000000-0005-0000-0000-00007B790000}"/>
    <cellStyle name="Normal 7 4 2 2 2 3 3 2 2" xfId="32396" xr:uid="{00000000-0005-0000-0000-00007C790000}"/>
    <cellStyle name="Normal 7 4 2 2 2 3 3 2 3" xfId="49742" xr:uid="{00000000-0005-0000-0000-00007D790000}"/>
    <cellStyle name="Normal 7 4 2 2 2 3 3 3" xfId="23723" xr:uid="{00000000-0005-0000-0000-00007E790000}"/>
    <cellStyle name="Normal 7 4 2 2 2 3 3 4" xfId="41069" xr:uid="{00000000-0005-0000-0000-00007F790000}"/>
    <cellStyle name="Normal 7 4 2 2 2 3 4" xfId="4214" xr:uid="{00000000-0005-0000-0000-000080790000}"/>
    <cellStyle name="Normal 7 4 2 2 2 3 4 2" xfId="12887" xr:uid="{00000000-0005-0000-0000-000081790000}"/>
    <cellStyle name="Normal 7 4 2 2 2 3 4 2 2" xfId="30240" xr:uid="{00000000-0005-0000-0000-000082790000}"/>
    <cellStyle name="Normal 7 4 2 2 2 3 4 2 3" xfId="47586" xr:uid="{00000000-0005-0000-0000-000083790000}"/>
    <cellStyle name="Normal 7 4 2 2 2 3 4 3" xfId="21567" xr:uid="{00000000-0005-0000-0000-000084790000}"/>
    <cellStyle name="Normal 7 4 2 2 2 3 4 4" xfId="38913" xr:uid="{00000000-0005-0000-0000-000085790000}"/>
    <cellStyle name="Normal 7 4 2 2 2 3 5" xfId="9261" xr:uid="{00000000-0005-0000-0000-000086790000}"/>
    <cellStyle name="Normal 7 4 2 2 2 3 5 2" xfId="26614" xr:uid="{00000000-0005-0000-0000-000087790000}"/>
    <cellStyle name="Normal 7 4 2 2 2 3 5 3" xfId="43960" xr:uid="{00000000-0005-0000-0000-000088790000}"/>
    <cellStyle name="Normal 7 4 2 2 2 3 6" xfId="17941" xr:uid="{00000000-0005-0000-0000-000089790000}"/>
    <cellStyle name="Normal 7 4 2 2 2 3 7" xfId="35287" xr:uid="{00000000-0005-0000-0000-00008A790000}"/>
    <cellStyle name="Normal 7 4 2 2 2 4" xfId="2156" xr:uid="{00000000-0005-0000-0000-00008B790000}"/>
    <cellStyle name="Normal 7 4 2 2 2 4 2" xfId="7938" xr:uid="{00000000-0005-0000-0000-00008C790000}"/>
    <cellStyle name="Normal 7 4 2 2 2 4 2 2" xfId="16611" xr:uid="{00000000-0005-0000-0000-00008D790000}"/>
    <cellStyle name="Normal 7 4 2 2 2 4 2 2 2" xfId="33964" xr:uid="{00000000-0005-0000-0000-00008E790000}"/>
    <cellStyle name="Normal 7 4 2 2 2 4 2 2 3" xfId="51310" xr:uid="{00000000-0005-0000-0000-00008F790000}"/>
    <cellStyle name="Normal 7 4 2 2 2 4 2 3" xfId="25291" xr:uid="{00000000-0005-0000-0000-000090790000}"/>
    <cellStyle name="Normal 7 4 2 2 2 4 2 4" xfId="42637" xr:uid="{00000000-0005-0000-0000-000091790000}"/>
    <cellStyle name="Normal 7 4 2 2 2 4 3" xfId="3969" xr:uid="{00000000-0005-0000-0000-000092790000}"/>
    <cellStyle name="Normal 7 4 2 2 2 4 3 2" xfId="12642" xr:uid="{00000000-0005-0000-0000-000093790000}"/>
    <cellStyle name="Normal 7 4 2 2 2 4 3 2 2" xfId="29995" xr:uid="{00000000-0005-0000-0000-000094790000}"/>
    <cellStyle name="Normal 7 4 2 2 2 4 3 2 3" xfId="47341" xr:uid="{00000000-0005-0000-0000-000095790000}"/>
    <cellStyle name="Normal 7 4 2 2 2 4 3 3" xfId="21322" xr:uid="{00000000-0005-0000-0000-000096790000}"/>
    <cellStyle name="Normal 7 4 2 2 2 4 3 4" xfId="38668" xr:uid="{00000000-0005-0000-0000-000097790000}"/>
    <cellStyle name="Normal 7 4 2 2 2 4 4" xfId="10829" xr:uid="{00000000-0005-0000-0000-000098790000}"/>
    <cellStyle name="Normal 7 4 2 2 2 4 4 2" xfId="28182" xr:uid="{00000000-0005-0000-0000-000099790000}"/>
    <cellStyle name="Normal 7 4 2 2 2 4 4 3" xfId="45528" xr:uid="{00000000-0005-0000-0000-00009A790000}"/>
    <cellStyle name="Normal 7 4 2 2 2 4 5" xfId="19509" xr:uid="{00000000-0005-0000-0000-00009B790000}"/>
    <cellStyle name="Normal 7 4 2 2 2 4 6" xfId="36855" xr:uid="{00000000-0005-0000-0000-00009C790000}"/>
    <cellStyle name="Normal 7 4 2 2 2 5" xfId="1323" xr:uid="{00000000-0005-0000-0000-00009D790000}"/>
    <cellStyle name="Normal 7 4 2 2 2 5 2" xfId="7105" xr:uid="{00000000-0005-0000-0000-00009E790000}"/>
    <cellStyle name="Normal 7 4 2 2 2 5 2 2" xfId="15778" xr:uid="{00000000-0005-0000-0000-00009F790000}"/>
    <cellStyle name="Normal 7 4 2 2 2 5 2 2 2" xfId="33131" xr:uid="{00000000-0005-0000-0000-0000A0790000}"/>
    <cellStyle name="Normal 7 4 2 2 2 5 2 2 3" xfId="50477" xr:uid="{00000000-0005-0000-0000-0000A1790000}"/>
    <cellStyle name="Normal 7 4 2 2 2 5 2 3" xfId="24458" xr:uid="{00000000-0005-0000-0000-0000A2790000}"/>
    <cellStyle name="Normal 7 4 2 2 2 5 2 4" xfId="41804" xr:uid="{00000000-0005-0000-0000-0000A3790000}"/>
    <cellStyle name="Normal 7 4 2 2 2 5 3" xfId="4949" xr:uid="{00000000-0005-0000-0000-0000A4790000}"/>
    <cellStyle name="Normal 7 4 2 2 2 5 3 2" xfId="13622" xr:uid="{00000000-0005-0000-0000-0000A5790000}"/>
    <cellStyle name="Normal 7 4 2 2 2 5 3 2 2" xfId="30975" xr:uid="{00000000-0005-0000-0000-0000A6790000}"/>
    <cellStyle name="Normal 7 4 2 2 2 5 3 2 3" xfId="48321" xr:uid="{00000000-0005-0000-0000-0000A7790000}"/>
    <cellStyle name="Normal 7 4 2 2 2 5 3 3" xfId="22302" xr:uid="{00000000-0005-0000-0000-0000A8790000}"/>
    <cellStyle name="Normal 7 4 2 2 2 5 3 4" xfId="39648" xr:uid="{00000000-0005-0000-0000-0000A9790000}"/>
    <cellStyle name="Normal 7 4 2 2 2 5 4" xfId="9996" xr:uid="{00000000-0005-0000-0000-0000AA790000}"/>
    <cellStyle name="Normal 7 4 2 2 2 5 4 2" xfId="27349" xr:uid="{00000000-0005-0000-0000-0000AB790000}"/>
    <cellStyle name="Normal 7 4 2 2 2 5 4 3" xfId="44695" xr:uid="{00000000-0005-0000-0000-0000AC790000}"/>
    <cellStyle name="Normal 7 4 2 2 2 5 5" xfId="18676" xr:uid="{00000000-0005-0000-0000-0000AD790000}"/>
    <cellStyle name="Normal 7 4 2 2 2 5 6" xfId="36022" xr:uid="{00000000-0005-0000-0000-0000AE790000}"/>
    <cellStyle name="Normal 7 4 2 2 2 6" xfId="6125" xr:uid="{00000000-0005-0000-0000-0000AF790000}"/>
    <cellStyle name="Normal 7 4 2 2 2 6 2" xfId="14798" xr:uid="{00000000-0005-0000-0000-0000B0790000}"/>
    <cellStyle name="Normal 7 4 2 2 2 6 2 2" xfId="32151" xr:uid="{00000000-0005-0000-0000-0000B1790000}"/>
    <cellStyle name="Normal 7 4 2 2 2 6 2 3" xfId="49497" xr:uid="{00000000-0005-0000-0000-0000B2790000}"/>
    <cellStyle name="Normal 7 4 2 2 2 6 3" xfId="23478" xr:uid="{00000000-0005-0000-0000-0000B3790000}"/>
    <cellStyle name="Normal 7 4 2 2 2 6 4" xfId="40824" xr:uid="{00000000-0005-0000-0000-0000B4790000}"/>
    <cellStyle name="Normal 7 4 2 2 2 7" xfId="3136" xr:uid="{00000000-0005-0000-0000-0000B5790000}"/>
    <cellStyle name="Normal 7 4 2 2 2 7 2" xfId="11809" xr:uid="{00000000-0005-0000-0000-0000B6790000}"/>
    <cellStyle name="Normal 7 4 2 2 2 7 2 2" xfId="29162" xr:uid="{00000000-0005-0000-0000-0000B7790000}"/>
    <cellStyle name="Normal 7 4 2 2 2 7 2 3" xfId="46508" xr:uid="{00000000-0005-0000-0000-0000B8790000}"/>
    <cellStyle name="Normal 7 4 2 2 2 7 3" xfId="20489" xr:uid="{00000000-0005-0000-0000-0000B9790000}"/>
    <cellStyle name="Normal 7 4 2 2 2 7 4" xfId="37835" xr:uid="{00000000-0005-0000-0000-0000BA790000}"/>
    <cellStyle name="Normal 7 4 2 2 2 8" xfId="9016" xr:uid="{00000000-0005-0000-0000-0000BB790000}"/>
    <cellStyle name="Normal 7 4 2 2 2 8 2" xfId="26369" xr:uid="{00000000-0005-0000-0000-0000BC790000}"/>
    <cellStyle name="Normal 7 4 2 2 2 8 3" xfId="43715" xr:uid="{00000000-0005-0000-0000-0000BD790000}"/>
    <cellStyle name="Normal 7 4 2 2 2 9" xfId="17696" xr:uid="{00000000-0005-0000-0000-0000BE790000}"/>
    <cellStyle name="Normal 7 4 2 2 3" xfId="245" xr:uid="{00000000-0005-0000-0000-0000BF790000}"/>
    <cellStyle name="Normal 7 4 2 2 3 10" xfId="34944" xr:uid="{00000000-0005-0000-0000-0000C0790000}"/>
    <cellStyle name="Normal 7 4 2 2 3 2" xfId="980" xr:uid="{00000000-0005-0000-0000-0000C1790000}"/>
    <cellStyle name="Normal 7 4 2 2 3 2 2" xfId="2793" xr:uid="{00000000-0005-0000-0000-0000C2790000}"/>
    <cellStyle name="Normal 7 4 2 2 3 2 2 2" xfId="8575" xr:uid="{00000000-0005-0000-0000-0000C3790000}"/>
    <cellStyle name="Normal 7 4 2 2 3 2 2 2 2" xfId="17248" xr:uid="{00000000-0005-0000-0000-0000C4790000}"/>
    <cellStyle name="Normal 7 4 2 2 3 2 2 2 2 2" xfId="34601" xr:uid="{00000000-0005-0000-0000-0000C5790000}"/>
    <cellStyle name="Normal 7 4 2 2 3 2 2 2 2 3" xfId="51947" xr:uid="{00000000-0005-0000-0000-0000C6790000}"/>
    <cellStyle name="Normal 7 4 2 2 3 2 2 2 3" xfId="25928" xr:uid="{00000000-0005-0000-0000-0000C7790000}"/>
    <cellStyle name="Normal 7 4 2 2 3 2 2 2 4" xfId="43274" xr:uid="{00000000-0005-0000-0000-0000C8790000}"/>
    <cellStyle name="Normal 7 4 2 2 3 2 2 3" xfId="4606" xr:uid="{00000000-0005-0000-0000-0000C9790000}"/>
    <cellStyle name="Normal 7 4 2 2 3 2 2 3 2" xfId="13279" xr:uid="{00000000-0005-0000-0000-0000CA790000}"/>
    <cellStyle name="Normal 7 4 2 2 3 2 2 3 2 2" xfId="30632" xr:uid="{00000000-0005-0000-0000-0000CB790000}"/>
    <cellStyle name="Normal 7 4 2 2 3 2 2 3 2 3" xfId="47978" xr:uid="{00000000-0005-0000-0000-0000CC790000}"/>
    <cellStyle name="Normal 7 4 2 2 3 2 2 3 3" xfId="21959" xr:uid="{00000000-0005-0000-0000-0000CD790000}"/>
    <cellStyle name="Normal 7 4 2 2 3 2 2 3 4" xfId="39305" xr:uid="{00000000-0005-0000-0000-0000CE790000}"/>
    <cellStyle name="Normal 7 4 2 2 3 2 2 4" xfId="11466" xr:uid="{00000000-0005-0000-0000-0000CF790000}"/>
    <cellStyle name="Normal 7 4 2 2 3 2 2 4 2" xfId="28819" xr:uid="{00000000-0005-0000-0000-0000D0790000}"/>
    <cellStyle name="Normal 7 4 2 2 3 2 2 4 3" xfId="46165" xr:uid="{00000000-0005-0000-0000-0000D1790000}"/>
    <cellStyle name="Normal 7 4 2 2 3 2 2 5" xfId="20146" xr:uid="{00000000-0005-0000-0000-0000D2790000}"/>
    <cellStyle name="Normal 7 4 2 2 3 2 2 6" xfId="37492" xr:uid="{00000000-0005-0000-0000-0000D3790000}"/>
    <cellStyle name="Normal 7 4 2 2 3 2 3" xfId="1715" xr:uid="{00000000-0005-0000-0000-0000D4790000}"/>
    <cellStyle name="Normal 7 4 2 2 3 2 3 2" xfId="7497" xr:uid="{00000000-0005-0000-0000-0000D5790000}"/>
    <cellStyle name="Normal 7 4 2 2 3 2 3 2 2" xfId="16170" xr:uid="{00000000-0005-0000-0000-0000D6790000}"/>
    <cellStyle name="Normal 7 4 2 2 3 2 3 2 2 2" xfId="33523" xr:uid="{00000000-0005-0000-0000-0000D7790000}"/>
    <cellStyle name="Normal 7 4 2 2 3 2 3 2 2 3" xfId="50869" xr:uid="{00000000-0005-0000-0000-0000D8790000}"/>
    <cellStyle name="Normal 7 4 2 2 3 2 3 2 3" xfId="24850" xr:uid="{00000000-0005-0000-0000-0000D9790000}"/>
    <cellStyle name="Normal 7 4 2 2 3 2 3 2 4" xfId="42196" xr:uid="{00000000-0005-0000-0000-0000DA790000}"/>
    <cellStyle name="Normal 7 4 2 2 3 2 3 3" xfId="5341" xr:uid="{00000000-0005-0000-0000-0000DB790000}"/>
    <cellStyle name="Normal 7 4 2 2 3 2 3 3 2" xfId="14014" xr:uid="{00000000-0005-0000-0000-0000DC790000}"/>
    <cellStyle name="Normal 7 4 2 2 3 2 3 3 2 2" xfId="31367" xr:uid="{00000000-0005-0000-0000-0000DD790000}"/>
    <cellStyle name="Normal 7 4 2 2 3 2 3 3 2 3" xfId="48713" xr:uid="{00000000-0005-0000-0000-0000DE790000}"/>
    <cellStyle name="Normal 7 4 2 2 3 2 3 3 3" xfId="22694" xr:uid="{00000000-0005-0000-0000-0000DF790000}"/>
    <cellStyle name="Normal 7 4 2 2 3 2 3 3 4" xfId="40040" xr:uid="{00000000-0005-0000-0000-0000E0790000}"/>
    <cellStyle name="Normal 7 4 2 2 3 2 3 4" xfId="10388" xr:uid="{00000000-0005-0000-0000-0000E1790000}"/>
    <cellStyle name="Normal 7 4 2 2 3 2 3 4 2" xfId="27741" xr:uid="{00000000-0005-0000-0000-0000E2790000}"/>
    <cellStyle name="Normal 7 4 2 2 3 2 3 4 3" xfId="45087" xr:uid="{00000000-0005-0000-0000-0000E3790000}"/>
    <cellStyle name="Normal 7 4 2 2 3 2 3 5" xfId="19068" xr:uid="{00000000-0005-0000-0000-0000E4790000}"/>
    <cellStyle name="Normal 7 4 2 2 3 2 3 6" xfId="36414" xr:uid="{00000000-0005-0000-0000-0000E5790000}"/>
    <cellStyle name="Normal 7 4 2 2 3 2 4" xfId="6762" xr:uid="{00000000-0005-0000-0000-0000E6790000}"/>
    <cellStyle name="Normal 7 4 2 2 3 2 4 2" xfId="15435" xr:uid="{00000000-0005-0000-0000-0000E7790000}"/>
    <cellStyle name="Normal 7 4 2 2 3 2 4 2 2" xfId="32788" xr:uid="{00000000-0005-0000-0000-0000E8790000}"/>
    <cellStyle name="Normal 7 4 2 2 3 2 4 2 3" xfId="50134" xr:uid="{00000000-0005-0000-0000-0000E9790000}"/>
    <cellStyle name="Normal 7 4 2 2 3 2 4 3" xfId="24115" xr:uid="{00000000-0005-0000-0000-0000EA790000}"/>
    <cellStyle name="Normal 7 4 2 2 3 2 4 4" xfId="41461" xr:uid="{00000000-0005-0000-0000-0000EB790000}"/>
    <cellStyle name="Normal 7 4 2 2 3 2 5" xfId="3528" xr:uid="{00000000-0005-0000-0000-0000EC790000}"/>
    <cellStyle name="Normal 7 4 2 2 3 2 5 2" xfId="12201" xr:uid="{00000000-0005-0000-0000-0000ED790000}"/>
    <cellStyle name="Normal 7 4 2 2 3 2 5 2 2" xfId="29554" xr:uid="{00000000-0005-0000-0000-0000EE790000}"/>
    <cellStyle name="Normal 7 4 2 2 3 2 5 2 3" xfId="46900" xr:uid="{00000000-0005-0000-0000-0000EF790000}"/>
    <cellStyle name="Normal 7 4 2 2 3 2 5 3" xfId="20881" xr:uid="{00000000-0005-0000-0000-0000F0790000}"/>
    <cellStyle name="Normal 7 4 2 2 3 2 5 4" xfId="38227" xr:uid="{00000000-0005-0000-0000-0000F1790000}"/>
    <cellStyle name="Normal 7 4 2 2 3 2 6" xfId="9653" xr:uid="{00000000-0005-0000-0000-0000F2790000}"/>
    <cellStyle name="Normal 7 4 2 2 3 2 6 2" xfId="27006" xr:uid="{00000000-0005-0000-0000-0000F3790000}"/>
    <cellStyle name="Normal 7 4 2 2 3 2 6 3" xfId="44352" xr:uid="{00000000-0005-0000-0000-0000F4790000}"/>
    <cellStyle name="Normal 7 4 2 2 3 2 7" xfId="18333" xr:uid="{00000000-0005-0000-0000-0000F5790000}"/>
    <cellStyle name="Normal 7 4 2 2 3 2 8" xfId="35679" xr:uid="{00000000-0005-0000-0000-0000F6790000}"/>
    <cellStyle name="Normal 7 4 2 2 3 3" xfId="735" xr:uid="{00000000-0005-0000-0000-0000F7790000}"/>
    <cellStyle name="Normal 7 4 2 2 3 3 2" xfId="2548" xr:uid="{00000000-0005-0000-0000-0000F8790000}"/>
    <cellStyle name="Normal 7 4 2 2 3 3 2 2" xfId="8330" xr:uid="{00000000-0005-0000-0000-0000F9790000}"/>
    <cellStyle name="Normal 7 4 2 2 3 3 2 2 2" xfId="17003" xr:uid="{00000000-0005-0000-0000-0000FA790000}"/>
    <cellStyle name="Normal 7 4 2 2 3 3 2 2 2 2" xfId="34356" xr:uid="{00000000-0005-0000-0000-0000FB790000}"/>
    <cellStyle name="Normal 7 4 2 2 3 3 2 2 2 3" xfId="51702" xr:uid="{00000000-0005-0000-0000-0000FC790000}"/>
    <cellStyle name="Normal 7 4 2 2 3 3 2 2 3" xfId="25683" xr:uid="{00000000-0005-0000-0000-0000FD790000}"/>
    <cellStyle name="Normal 7 4 2 2 3 3 2 2 4" xfId="43029" xr:uid="{00000000-0005-0000-0000-0000FE790000}"/>
    <cellStyle name="Normal 7 4 2 2 3 3 2 3" xfId="5782" xr:uid="{00000000-0005-0000-0000-0000FF790000}"/>
    <cellStyle name="Normal 7 4 2 2 3 3 2 3 2" xfId="14455" xr:uid="{00000000-0005-0000-0000-0000007A0000}"/>
    <cellStyle name="Normal 7 4 2 2 3 3 2 3 2 2" xfId="31808" xr:uid="{00000000-0005-0000-0000-0000017A0000}"/>
    <cellStyle name="Normal 7 4 2 2 3 3 2 3 2 3" xfId="49154" xr:uid="{00000000-0005-0000-0000-0000027A0000}"/>
    <cellStyle name="Normal 7 4 2 2 3 3 2 3 3" xfId="23135" xr:uid="{00000000-0005-0000-0000-0000037A0000}"/>
    <cellStyle name="Normal 7 4 2 2 3 3 2 3 4" xfId="40481" xr:uid="{00000000-0005-0000-0000-0000047A0000}"/>
    <cellStyle name="Normal 7 4 2 2 3 3 2 4" xfId="11221" xr:uid="{00000000-0005-0000-0000-0000057A0000}"/>
    <cellStyle name="Normal 7 4 2 2 3 3 2 4 2" xfId="28574" xr:uid="{00000000-0005-0000-0000-0000067A0000}"/>
    <cellStyle name="Normal 7 4 2 2 3 3 2 4 3" xfId="45920" xr:uid="{00000000-0005-0000-0000-0000077A0000}"/>
    <cellStyle name="Normal 7 4 2 2 3 3 2 5" xfId="19901" xr:uid="{00000000-0005-0000-0000-0000087A0000}"/>
    <cellStyle name="Normal 7 4 2 2 3 3 2 6" xfId="37247" xr:uid="{00000000-0005-0000-0000-0000097A0000}"/>
    <cellStyle name="Normal 7 4 2 2 3 3 3" xfId="6517" xr:uid="{00000000-0005-0000-0000-00000A7A0000}"/>
    <cellStyle name="Normal 7 4 2 2 3 3 3 2" xfId="15190" xr:uid="{00000000-0005-0000-0000-00000B7A0000}"/>
    <cellStyle name="Normal 7 4 2 2 3 3 3 2 2" xfId="32543" xr:uid="{00000000-0005-0000-0000-00000C7A0000}"/>
    <cellStyle name="Normal 7 4 2 2 3 3 3 2 3" xfId="49889" xr:uid="{00000000-0005-0000-0000-00000D7A0000}"/>
    <cellStyle name="Normal 7 4 2 2 3 3 3 3" xfId="23870" xr:uid="{00000000-0005-0000-0000-00000E7A0000}"/>
    <cellStyle name="Normal 7 4 2 2 3 3 3 4" xfId="41216" xr:uid="{00000000-0005-0000-0000-00000F7A0000}"/>
    <cellStyle name="Normal 7 4 2 2 3 3 4" xfId="4361" xr:uid="{00000000-0005-0000-0000-0000107A0000}"/>
    <cellStyle name="Normal 7 4 2 2 3 3 4 2" xfId="13034" xr:uid="{00000000-0005-0000-0000-0000117A0000}"/>
    <cellStyle name="Normal 7 4 2 2 3 3 4 2 2" xfId="30387" xr:uid="{00000000-0005-0000-0000-0000127A0000}"/>
    <cellStyle name="Normal 7 4 2 2 3 3 4 2 3" xfId="47733" xr:uid="{00000000-0005-0000-0000-0000137A0000}"/>
    <cellStyle name="Normal 7 4 2 2 3 3 4 3" xfId="21714" xr:uid="{00000000-0005-0000-0000-0000147A0000}"/>
    <cellStyle name="Normal 7 4 2 2 3 3 4 4" xfId="39060" xr:uid="{00000000-0005-0000-0000-0000157A0000}"/>
    <cellStyle name="Normal 7 4 2 2 3 3 5" xfId="9408" xr:uid="{00000000-0005-0000-0000-0000167A0000}"/>
    <cellStyle name="Normal 7 4 2 2 3 3 5 2" xfId="26761" xr:uid="{00000000-0005-0000-0000-0000177A0000}"/>
    <cellStyle name="Normal 7 4 2 2 3 3 5 3" xfId="44107" xr:uid="{00000000-0005-0000-0000-0000187A0000}"/>
    <cellStyle name="Normal 7 4 2 2 3 3 6" xfId="18088" xr:uid="{00000000-0005-0000-0000-0000197A0000}"/>
    <cellStyle name="Normal 7 4 2 2 3 3 7" xfId="35434" xr:uid="{00000000-0005-0000-0000-00001A7A0000}"/>
    <cellStyle name="Normal 7 4 2 2 3 4" xfId="2058" xr:uid="{00000000-0005-0000-0000-00001B7A0000}"/>
    <cellStyle name="Normal 7 4 2 2 3 4 2" xfId="7840" xr:uid="{00000000-0005-0000-0000-00001C7A0000}"/>
    <cellStyle name="Normal 7 4 2 2 3 4 2 2" xfId="16513" xr:uid="{00000000-0005-0000-0000-00001D7A0000}"/>
    <cellStyle name="Normal 7 4 2 2 3 4 2 2 2" xfId="33866" xr:uid="{00000000-0005-0000-0000-00001E7A0000}"/>
    <cellStyle name="Normal 7 4 2 2 3 4 2 2 3" xfId="51212" xr:uid="{00000000-0005-0000-0000-00001F7A0000}"/>
    <cellStyle name="Normal 7 4 2 2 3 4 2 3" xfId="25193" xr:uid="{00000000-0005-0000-0000-0000207A0000}"/>
    <cellStyle name="Normal 7 4 2 2 3 4 2 4" xfId="42539" xr:uid="{00000000-0005-0000-0000-0000217A0000}"/>
    <cellStyle name="Normal 7 4 2 2 3 4 3" xfId="3871" xr:uid="{00000000-0005-0000-0000-0000227A0000}"/>
    <cellStyle name="Normal 7 4 2 2 3 4 3 2" xfId="12544" xr:uid="{00000000-0005-0000-0000-0000237A0000}"/>
    <cellStyle name="Normal 7 4 2 2 3 4 3 2 2" xfId="29897" xr:uid="{00000000-0005-0000-0000-0000247A0000}"/>
    <cellStyle name="Normal 7 4 2 2 3 4 3 2 3" xfId="47243" xr:uid="{00000000-0005-0000-0000-0000257A0000}"/>
    <cellStyle name="Normal 7 4 2 2 3 4 3 3" xfId="21224" xr:uid="{00000000-0005-0000-0000-0000267A0000}"/>
    <cellStyle name="Normal 7 4 2 2 3 4 3 4" xfId="38570" xr:uid="{00000000-0005-0000-0000-0000277A0000}"/>
    <cellStyle name="Normal 7 4 2 2 3 4 4" xfId="10731" xr:uid="{00000000-0005-0000-0000-0000287A0000}"/>
    <cellStyle name="Normal 7 4 2 2 3 4 4 2" xfId="28084" xr:uid="{00000000-0005-0000-0000-0000297A0000}"/>
    <cellStyle name="Normal 7 4 2 2 3 4 4 3" xfId="45430" xr:uid="{00000000-0005-0000-0000-00002A7A0000}"/>
    <cellStyle name="Normal 7 4 2 2 3 4 5" xfId="19411" xr:uid="{00000000-0005-0000-0000-00002B7A0000}"/>
    <cellStyle name="Normal 7 4 2 2 3 4 6" xfId="36757" xr:uid="{00000000-0005-0000-0000-00002C7A0000}"/>
    <cellStyle name="Normal 7 4 2 2 3 5" xfId="1470" xr:uid="{00000000-0005-0000-0000-00002D7A0000}"/>
    <cellStyle name="Normal 7 4 2 2 3 5 2" xfId="7252" xr:uid="{00000000-0005-0000-0000-00002E7A0000}"/>
    <cellStyle name="Normal 7 4 2 2 3 5 2 2" xfId="15925" xr:uid="{00000000-0005-0000-0000-00002F7A0000}"/>
    <cellStyle name="Normal 7 4 2 2 3 5 2 2 2" xfId="33278" xr:uid="{00000000-0005-0000-0000-0000307A0000}"/>
    <cellStyle name="Normal 7 4 2 2 3 5 2 2 3" xfId="50624" xr:uid="{00000000-0005-0000-0000-0000317A0000}"/>
    <cellStyle name="Normal 7 4 2 2 3 5 2 3" xfId="24605" xr:uid="{00000000-0005-0000-0000-0000327A0000}"/>
    <cellStyle name="Normal 7 4 2 2 3 5 2 4" xfId="41951" xr:uid="{00000000-0005-0000-0000-0000337A0000}"/>
    <cellStyle name="Normal 7 4 2 2 3 5 3" xfId="5096" xr:uid="{00000000-0005-0000-0000-0000347A0000}"/>
    <cellStyle name="Normal 7 4 2 2 3 5 3 2" xfId="13769" xr:uid="{00000000-0005-0000-0000-0000357A0000}"/>
    <cellStyle name="Normal 7 4 2 2 3 5 3 2 2" xfId="31122" xr:uid="{00000000-0005-0000-0000-0000367A0000}"/>
    <cellStyle name="Normal 7 4 2 2 3 5 3 2 3" xfId="48468" xr:uid="{00000000-0005-0000-0000-0000377A0000}"/>
    <cellStyle name="Normal 7 4 2 2 3 5 3 3" xfId="22449" xr:uid="{00000000-0005-0000-0000-0000387A0000}"/>
    <cellStyle name="Normal 7 4 2 2 3 5 3 4" xfId="39795" xr:uid="{00000000-0005-0000-0000-0000397A0000}"/>
    <cellStyle name="Normal 7 4 2 2 3 5 4" xfId="10143" xr:uid="{00000000-0005-0000-0000-00003A7A0000}"/>
    <cellStyle name="Normal 7 4 2 2 3 5 4 2" xfId="27496" xr:uid="{00000000-0005-0000-0000-00003B7A0000}"/>
    <cellStyle name="Normal 7 4 2 2 3 5 4 3" xfId="44842" xr:uid="{00000000-0005-0000-0000-00003C7A0000}"/>
    <cellStyle name="Normal 7 4 2 2 3 5 5" xfId="18823" xr:uid="{00000000-0005-0000-0000-00003D7A0000}"/>
    <cellStyle name="Normal 7 4 2 2 3 5 6" xfId="36169" xr:uid="{00000000-0005-0000-0000-00003E7A0000}"/>
    <cellStyle name="Normal 7 4 2 2 3 6" xfId="6027" xr:uid="{00000000-0005-0000-0000-00003F7A0000}"/>
    <cellStyle name="Normal 7 4 2 2 3 6 2" xfId="14700" xr:uid="{00000000-0005-0000-0000-0000407A0000}"/>
    <cellStyle name="Normal 7 4 2 2 3 6 2 2" xfId="32053" xr:uid="{00000000-0005-0000-0000-0000417A0000}"/>
    <cellStyle name="Normal 7 4 2 2 3 6 2 3" xfId="49399" xr:uid="{00000000-0005-0000-0000-0000427A0000}"/>
    <cellStyle name="Normal 7 4 2 2 3 6 3" xfId="23380" xr:uid="{00000000-0005-0000-0000-0000437A0000}"/>
    <cellStyle name="Normal 7 4 2 2 3 6 4" xfId="40726" xr:uid="{00000000-0005-0000-0000-0000447A0000}"/>
    <cellStyle name="Normal 7 4 2 2 3 7" xfId="3283" xr:uid="{00000000-0005-0000-0000-0000457A0000}"/>
    <cellStyle name="Normal 7 4 2 2 3 7 2" xfId="11956" xr:uid="{00000000-0005-0000-0000-0000467A0000}"/>
    <cellStyle name="Normal 7 4 2 2 3 7 2 2" xfId="29309" xr:uid="{00000000-0005-0000-0000-0000477A0000}"/>
    <cellStyle name="Normal 7 4 2 2 3 7 2 3" xfId="46655" xr:uid="{00000000-0005-0000-0000-0000487A0000}"/>
    <cellStyle name="Normal 7 4 2 2 3 7 3" xfId="20636" xr:uid="{00000000-0005-0000-0000-0000497A0000}"/>
    <cellStyle name="Normal 7 4 2 2 3 7 4" xfId="37982" xr:uid="{00000000-0005-0000-0000-00004A7A0000}"/>
    <cellStyle name="Normal 7 4 2 2 3 8" xfId="8918" xr:uid="{00000000-0005-0000-0000-00004B7A0000}"/>
    <cellStyle name="Normal 7 4 2 2 3 8 2" xfId="26271" xr:uid="{00000000-0005-0000-0000-00004C7A0000}"/>
    <cellStyle name="Normal 7 4 2 2 3 8 3" xfId="43617" xr:uid="{00000000-0005-0000-0000-00004D7A0000}"/>
    <cellStyle name="Normal 7 4 2 2 3 9" xfId="17598" xr:uid="{00000000-0005-0000-0000-00004E7A0000}"/>
    <cellStyle name="Normal 7 4 2 2 4" xfId="833" xr:uid="{00000000-0005-0000-0000-00004F7A0000}"/>
    <cellStyle name="Normal 7 4 2 2 4 2" xfId="2646" xr:uid="{00000000-0005-0000-0000-0000507A0000}"/>
    <cellStyle name="Normal 7 4 2 2 4 2 2" xfId="8428" xr:uid="{00000000-0005-0000-0000-0000517A0000}"/>
    <cellStyle name="Normal 7 4 2 2 4 2 2 2" xfId="17101" xr:uid="{00000000-0005-0000-0000-0000527A0000}"/>
    <cellStyle name="Normal 7 4 2 2 4 2 2 2 2" xfId="34454" xr:uid="{00000000-0005-0000-0000-0000537A0000}"/>
    <cellStyle name="Normal 7 4 2 2 4 2 2 2 3" xfId="51800" xr:uid="{00000000-0005-0000-0000-0000547A0000}"/>
    <cellStyle name="Normal 7 4 2 2 4 2 2 3" xfId="25781" xr:uid="{00000000-0005-0000-0000-0000557A0000}"/>
    <cellStyle name="Normal 7 4 2 2 4 2 2 4" xfId="43127" xr:uid="{00000000-0005-0000-0000-0000567A0000}"/>
    <cellStyle name="Normal 7 4 2 2 4 2 3" xfId="4459" xr:uid="{00000000-0005-0000-0000-0000577A0000}"/>
    <cellStyle name="Normal 7 4 2 2 4 2 3 2" xfId="13132" xr:uid="{00000000-0005-0000-0000-0000587A0000}"/>
    <cellStyle name="Normal 7 4 2 2 4 2 3 2 2" xfId="30485" xr:uid="{00000000-0005-0000-0000-0000597A0000}"/>
    <cellStyle name="Normal 7 4 2 2 4 2 3 2 3" xfId="47831" xr:uid="{00000000-0005-0000-0000-00005A7A0000}"/>
    <cellStyle name="Normal 7 4 2 2 4 2 3 3" xfId="21812" xr:uid="{00000000-0005-0000-0000-00005B7A0000}"/>
    <cellStyle name="Normal 7 4 2 2 4 2 3 4" xfId="39158" xr:uid="{00000000-0005-0000-0000-00005C7A0000}"/>
    <cellStyle name="Normal 7 4 2 2 4 2 4" xfId="11319" xr:uid="{00000000-0005-0000-0000-00005D7A0000}"/>
    <cellStyle name="Normal 7 4 2 2 4 2 4 2" xfId="28672" xr:uid="{00000000-0005-0000-0000-00005E7A0000}"/>
    <cellStyle name="Normal 7 4 2 2 4 2 4 3" xfId="46018" xr:uid="{00000000-0005-0000-0000-00005F7A0000}"/>
    <cellStyle name="Normal 7 4 2 2 4 2 5" xfId="19999" xr:uid="{00000000-0005-0000-0000-0000607A0000}"/>
    <cellStyle name="Normal 7 4 2 2 4 2 6" xfId="37345" xr:uid="{00000000-0005-0000-0000-0000617A0000}"/>
    <cellStyle name="Normal 7 4 2 2 4 3" xfId="1568" xr:uid="{00000000-0005-0000-0000-0000627A0000}"/>
    <cellStyle name="Normal 7 4 2 2 4 3 2" xfId="7350" xr:uid="{00000000-0005-0000-0000-0000637A0000}"/>
    <cellStyle name="Normal 7 4 2 2 4 3 2 2" xfId="16023" xr:uid="{00000000-0005-0000-0000-0000647A0000}"/>
    <cellStyle name="Normal 7 4 2 2 4 3 2 2 2" xfId="33376" xr:uid="{00000000-0005-0000-0000-0000657A0000}"/>
    <cellStyle name="Normal 7 4 2 2 4 3 2 2 3" xfId="50722" xr:uid="{00000000-0005-0000-0000-0000667A0000}"/>
    <cellStyle name="Normal 7 4 2 2 4 3 2 3" xfId="24703" xr:uid="{00000000-0005-0000-0000-0000677A0000}"/>
    <cellStyle name="Normal 7 4 2 2 4 3 2 4" xfId="42049" xr:uid="{00000000-0005-0000-0000-0000687A0000}"/>
    <cellStyle name="Normal 7 4 2 2 4 3 3" xfId="5194" xr:uid="{00000000-0005-0000-0000-0000697A0000}"/>
    <cellStyle name="Normal 7 4 2 2 4 3 3 2" xfId="13867" xr:uid="{00000000-0005-0000-0000-00006A7A0000}"/>
    <cellStyle name="Normal 7 4 2 2 4 3 3 2 2" xfId="31220" xr:uid="{00000000-0005-0000-0000-00006B7A0000}"/>
    <cellStyle name="Normal 7 4 2 2 4 3 3 2 3" xfId="48566" xr:uid="{00000000-0005-0000-0000-00006C7A0000}"/>
    <cellStyle name="Normal 7 4 2 2 4 3 3 3" xfId="22547" xr:uid="{00000000-0005-0000-0000-00006D7A0000}"/>
    <cellStyle name="Normal 7 4 2 2 4 3 3 4" xfId="39893" xr:uid="{00000000-0005-0000-0000-00006E7A0000}"/>
    <cellStyle name="Normal 7 4 2 2 4 3 4" xfId="10241" xr:uid="{00000000-0005-0000-0000-00006F7A0000}"/>
    <cellStyle name="Normal 7 4 2 2 4 3 4 2" xfId="27594" xr:uid="{00000000-0005-0000-0000-0000707A0000}"/>
    <cellStyle name="Normal 7 4 2 2 4 3 4 3" xfId="44940" xr:uid="{00000000-0005-0000-0000-0000717A0000}"/>
    <cellStyle name="Normal 7 4 2 2 4 3 5" xfId="18921" xr:uid="{00000000-0005-0000-0000-0000727A0000}"/>
    <cellStyle name="Normal 7 4 2 2 4 3 6" xfId="36267" xr:uid="{00000000-0005-0000-0000-0000737A0000}"/>
    <cellStyle name="Normal 7 4 2 2 4 4" xfId="6615" xr:uid="{00000000-0005-0000-0000-0000747A0000}"/>
    <cellStyle name="Normal 7 4 2 2 4 4 2" xfId="15288" xr:uid="{00000000-0005-0000-0000-0000757A0000}"/>
    <cellStyle name="Normal 7 4 2 2 4 4 2 2" xfId="32641" xr:uid="{00000000-0005-0000-0000-0000767A0000}"/>
    <cellStyle name="Normal 7 4 2 2 4 4 2 3" xfId="49987" xr:uid="{00000000-0005-0000-0000-0000777A0000}"/>
    <cellStyle name="Normal 7 4 2 2 4 4 3" xfId="23968" xr:uid="{00000000-0005-0000-0000-0000787A0000}"/>
    <cellStyle name="Normal 7 4 2 2 4 4 4" xfId="41314" xr:uid="{00000000-0005-0000-0000-0000797A0000}"/>
    <cellStyle name="Normal 7 4 2 2 4 5" xfId="3381" xr:uid="{00000000-0005-0000-0000-00007A7A0000}"/>
    <cellStyle name="Normal 7 4 2 2 4 5 2" xfId="12054" xr:uid="{00000000-0005-0000-0000-00007B7A0000}"/>
    <cellStyle name="Normal 7 4 2 2 4 5 2 2" xfId="29407" xr:uid="{00000000-0005-0000-0000-00007C7A0000}"/>
    <cellStyle name="Normal 7 4 2 2 4 5 2 3" xfId="46753" xr:uid="{00000000-0005-0000-0000-00007D7A0000}"/>
    <cellStyle name="Normal 7 4 2 2 4 5 3" xfId="20734" xr:uid="{00000000-0005-0000-0000-00007E7A0000}"/>
    <cellStyle name="Normal 7 4 2 2 4 5 4" xfId="38080" xr:uid="{00000000-0005-0000-0000-00007F7A0000}"/>
    <cellStyle name="Normal 7 4 2 2 4 6" xfId="9506" xr:uid="{00000000-0005-0000-0000-0000807A0000}"/>
    <cellStyle name="Normal 7 4 2 2 4 6 2" xfId="26859" xr:uid="{00000000-0005-0000-0000-0000817A0000}"/>
    <cellStyle name="Normal 7 4 2 2 4 6 3" xfId="44205" xr:uid="{00000000-0005-0000-0000-0000827A0000}"/>
    <cellStyle name="Normal 7 4 2 2 4 7" xfId="18186" xr:uid="{00000000-0005-0000-0000-0000837A0000}"/>
    <cellStyle name="Normal 7 4 2 2 4 8" xfId="35532" xr:uid="{00000000-0005-0000-0000-0000847A0000}"/>
    <cellStyle name="Normal 7 4 2 2 5" xfId="490" xr:uid="{00000000-0005-0000-0000-0000857A0000}"/>
    <cellStyle name="Normal 7 4 2 2 5 2" xfId="2303" xr:uid="{00000000-0005-0000-0000-0000867A0000}"/>
    <cellStyle name="Normal 7 4 2 2 5 2 2" xfId="8085" xr:uid="{00000000-0005-0000-0000-0000877A0000}"/>
    <cellStyle name="Normal 7 4 2 2 5 2 2 2" xfId="16758" xr:uid="{00000000-0005-0000-0000-0000887A0000}"/>
    <cellStyle name="Normal 7 4 2 2 5 2 2 2 2" xfId="34111" xr:uid="{00000000-0005-0000-0000-0000897A0000}"/>
    <cellStyle name="Normal 7 4 2 2 5 2 2 2 3" xfId="51457" xr:uid="{00000000-0005-0000-0000-00008A7A0000}"/>
    <cellStyle name="Normal 7 4 2 2 5 2 2 3" xfId="25438" xr:uid="{00000000-0005-0000-0000-00008B7A0000}"/>
    <cellStyle name="Normal 7 4 2 2 5 2 2 4" xfId="42784" xr:uid="{00000000-0005-0000-0000-00008C7A0000}"/>
    <cellStyle name="Normal 7 4 2 2 5 2 3" xfId="5586" xr:uid="{00000000-0005-0000-0000-00008D7A0000}"/>
    <cellStyle name="Normal 7 4 2 2 5 2 3 2" xfId="14259" xr:uid="{00000000-0005-0000-0000-00008E7A0000}"/>
    <cellStyle name="Normal 7 4 2 2 5 2 3 2 2" xfId="31612" xr:uid="{00000000-0005-0000-0000-00008F7A0000}"/>
    <cellStyle name="Normal 7 4 2 2 5 2 3 2 3" xfId="48958" xr:uid="{00000000-0005-0000-0000-0000907A0000}"/>
    <cellStyle name="Normal 7 4 2 2 5 2 3 3" xfId="22939" xr:uid="{00000000-0005-0000-0000-0000917A0000}"/>
    <cellStyle name="Normal 7 4 2 2 5 2 3 4" xfId="40285" xr:uid="{00000000-0005-0000-0000-0000927A0000}"/>
    <cellStyle name="Normal 7 4 2 2 5 2 4" xfId="10976" xr:uid="{00000000-0005-0000-0000-0000937A0000}"/>
    <cellStyle name="Normal 7 4 2 2 5 2 4 2" xfId="28329" xr:uid="{00000000-0005-0000-0000-0000947A0000}"/>
    <cellStyle name="Normal 7 4 2 2 5 2 4 3" xfId="45675" xr:uid="{00000000-0005-0000-0000-0000957A0000}"/>
    <cellStyle name="Normal 7 4 2 2 5 2 5" xfId="19656" xr:uid="{00000000-0005-0000-0000-0000967A0000}"/>
    <cellStyle name="Normal 7 4 2 2 5 2 6" xfId="37002" xr:uid="{00000000-0005-0000-0000-0000977A0000}"/>
    <cellStyle name="Normal 7 4 2 2 5 3" xfId="6272" xr:uid="{00000000-0005-0000-0000-0000987A0000}"/>
    <cellStyle name="Normal 7 4 2 2 5 3 2" xfId="14945" xr:uid="{00000000-0005-0000-0000-0000997A0000}"/>
    <cellStyle name="Normal 7 4 2 2 5 3 2 2" xfId="32298" xr:uid="{00000000-0005-0000-0000-00009A7A0000}"/>
    <cellStyle name="Normal 7 4 2 2 5 3 2 3" xfId="49644" xr:uid="{00000000-0005-0000-0000-00009B7A0000}"/>
    <cellStyle name="Normal 7 4 2 2 5 3 3" xfId="23625" xr:uid="{00000000-0005-0000-0000-00009C7A0000}"/>
    <cellStyle name="Normal 7 4 2 2 5 3 4" xfId="40971" xr:uid="{00000000-0005-0000-0000-00009D7A0000}"/>
    <cellStyle name="Normal 7 4 2 2 5 4" xfId="4116" xr:uid="{00000000-0005-0000-0000-00009E7A0000}"/>
    <cellStyle name="Normal 7 4 2 2 5 4 2" xfId="12789" xr:uid="{00000000-0005-0000-0000-00009F7A0000}"/>
    <cellStyle name="Normal 7 4 2 2 5 4 2 2" xfId="30142" xr:uid="{00000000-0005-0000-0000-0000A07A0000}"/>
    <cellStyle name="Normal 7 4 2 2 5 4 2 3" xfId="47488" xr:uid="{00000000-0005-0000-0000-0000A17A0000}"/>
    <cellStyle name="Normal 7 4 2 2 5 4 3" xfId="21469" xr:uid="{00000000-0005-0000-0000-0000A27A0000}"/>
    <cellStyle name="Normal 7 4 2 2 5 4 4" xfId="38815" xr:uid="{00000000-0005-0000-0000-0000A37A0000}"/>
    <cellStyle name="Normal 7 4 2 2 5 5" xfId="9163" xr:uid="{00000000-0005-0000-0000-0000A47A0000}"/>
    <cellStyle name="Normal 7 4 2 2 5 5 2" xfId="26516" xr:uid="{00000000-0005-0000-0000-0000A57A0000}"/>
    <cellStyle name="Normal 7 4 2 2 5 5 3" xfId="43862" xr:uid="{00000000-0005-0000-0000-0000A67A0000}"/>
    <cellStyle name="Normal 7 4 2 2 5 6" xfId="17843" xr:uid="{00000000-0005-0000-0000-0000A77A0000}"/>
    <cellStyle name="Normal 7 4 2 2 5 7" xfId="35189" xr:uid="{00000000-0005-0000-0000-0000A87A0000}"/>
    <cellStyle name="Normal 7 4 2 2 6" xfId="1911" xr:uid="{00000000-0005-0000-0000-0000A97A0000}"/>
    <cellStyle name="Normal 7 4 2 2 6 2" xfId="7693" xr:uid="{00000000-0005-0000-0000-0000AA7A0000}"/>
    <cellStyle name="Normal 7 4 2 2 6 2 2" xfId="16366" xr:uid="{00000000-0005-0000-0000-0000AB7A0000}"/>
    <cellStyle name="Normal 7 4 2 2 6 2 2 2" xfId="33719" xr:uid="{00000000-0005-0000-0000-0000AC7A0000}"/>
    <cellStyle name="Normal 7 4 2 2 6 2 2 3" xfId="51065" xr:uid="{00000000-0005-0000-0000-0000AD7A0000}"/>
    <cellStyle name="Normal 7 4 2 2 6 2 3" xfId="25046" xr:uid="{00000000-0005-0000-0000-0000AE7A0000}"/>
    <cellStyle name="Normal 7 4 2 2 6 2 4" xfId="42392" xr:uid="{00000000-0005-0000-0000-0000AF7A0000}"/>
    <cellStyle name="Normal 7 4 2 2 6 3" xfId="3724" xr:uid="{00000000-0005-0000-0000-0000B07A0000}"/>
    <cellStyle name="Normal 7 4 2 2 6 3 2" xfId="12397" xr:uid="{00000000-0005-0000-0000-0000B17A0000}"/>
    <cellStyle name="Normal 7 4 2 2 6 3 2 2" xfId="29750" xr:uid="{00000000-0005-0000-0000-0000B27A0000}"/>
    <cellStyle name="Normal 7 4 2 2 6 3 2 3" xfId="47096" xr:uid="{00000000-0005-0000-0000-0000B37A0000}"/>
    <cellStyle name="Normal 7 4 2 2 6 3 3" xfId="21077" xr:uid="{00000000-0005-0000-0000-0000B47A0000}"/>
    <cellStyle name="Normal 7 4 2 2 6 3 4" xfId="38423" xr:uid="{00000000-0005-0000-0000-0000B57A0000}"/>
    <cellStyle name="Normal 7 4 2 2 6 4" xfId="10584" xr:uid="{00000000-0005-0000-0000-0000B67A0000}"/>
    <cellStyle name="Normal 7 4 2 2 6 4 2" xfId="27937" xr:uid="{00000000-0005-0000-0000-0000B77A0000}"/>
    <cellStyle name="Normal 7 4 2 2 6 4 3" xfId="45283" xr:uid="{00000000-0005-0000-0000-0000B87A0000}"/>
    <cellStyle name="Normal 7 4 2 2 6 5" xfId="19264" xr:uid="{00000000-0005-0000-0000-0000B97A0000}"/>
    <cellStyle name="Normal 7 4 2 2 6 6" xfId="36610" xr:uid="{00000000-0005-0000-0000-0000BA7A0000}"/>
    <cellStyle name="Normal 7 4 2 2 7" xfId="1225" xr:uid="{00000000-0005-0000-0000-0000BB7A0000}"/>
    <cellStyle name="Normal 7 4 2 2 7 2" xfId="7007" xr:uid="{00000000-0005-0000-0000-0000BC7A0000}"/>
    <cellStyle name="Normal 7 4 2 2 7 2 2" xfId="15680" xr:uid="{00000000-0005-0000-0000-0000BD7A0000}"/>
    <cellStyle name="Normal 7 4 2 2 7 2 2 2" xfId="33033" xr:uid="{00000000-0005-0000-0000-0000BE7A0000}"/>
    <cellStyle name="Normal 7 4 2 2 7 2 2 3" xfId="50379" xr:uid="{00000000-0005-0000-0000-0000BF7A0000}"/>
    <cellStyle name="Normal 7 4 2 2 7 2 3" xfId="24360" xr:uid="{00000000-0005-0000-0000-0000C07A0000}"/>
    <cellStyle name="Normal 7 4 2 2 7 2 4" xfId="41706" xr:uid="{00000000-0005-0000-0000-0000C17A0000}"/>
    <cellStyle name="Normal 7 4 2 2 7 3" xfId="4851" xr:uid="{00000000-0005-0000-0000-0000C27A0000}"/>
    <cellStyle name="Normal 7 4 2 2 7 3 2" xfId="13524" xr:uid="{00000000-0005-0000-0000-0000C37A0000}"/>
    <cellStyle name="Normal 7 4 2 2 7 3 2 2" xfId="30877" xr:uid="{00000000-0005-0000-0000-0000C47A0000}"/>
    <cellStyle name="Normal 7 4 2 2 7 3 2 3" xfId="48223" xr:uid="{00000000-0005-0000-0000-0000C57A0000}"/>
    <cellStyle name="Normal 7 4 2 2 7 3 3" xfId="22204" xr:uid="{00000000-0005-0000-0000-0000C67A0000}"/>
    <cellStyle name="Normal 7 4 2 2 7 3 4" xfId="39550" xr:uid="{00000000-0005-0000-0000-0000C77A0000}"/>
    <cellStyle name="Normal 7 4 2 2 7 4" xfId="9898" xr:uid="{00000000-0005-0000-0000-0000C87A0000}"/>
    <cellStyle name="Normal 7 4 2 2 7 4 2" xfId="27251" xr:uid="{00000000-0005-0000-0000-0000C97A0000}"/>
    <cellStyle name="Normal 7 4 2 2 7 4 3" xfId="44597" xr:uid="{00000000-0005-0000-0000-0000CA7A0000}"/>
    <cellStyle name="Normal 7 4 2 2 7 5" xfId="18578" xr:uid="{00000000-0005-0000-0000-0000CB7A0000}"/>
    <cellStyle name="Normal 7 4 2 2 7 6" xfId="35924" xr:uid="{00000000-0005-0000-0000-0000CC7A0000}"/>
    <cellStyle name="Normal 7 4 2 2 8" xfId="5880" xr:uid="{00000000-0005-0000-0000-0000CD7A0000}"/>
    <cellStyle name="Normal 7 4 2 2 8 2" xfId="14553" xr:uid="{00000000-0005-0000-0000-0000CE7A0000}"/>
    <cellStyle name="Normal 7 4 2 2 8 2 2" xfId="31906" xr:uid="{00000000-0005-0000-0000-0000CF7A0000}"/>
    <cellStyle name="Normal 7 4 2 2 8 2 3" xfId="49252" xr:uid="{00000000-0005-0000-0000-0000D07A0000}"/>
    <cellStyle name="Normal 7 4 2 2 8 3" xfId="23233" xr:uid="{00000000-0005-0000-0000-0000D17A0000}"/>
    <cellStyle name="Normal 7 4 2 2 8 4" xfId="40579" xr:uid="{00000000-0005-0000-0000-0000D27A0000}"/>
    <cellStyle name="Normal 7 4 2 2 9" xfId="3038" xr:uid="{00000000-0005-0000-0000-0000D37A0000}"/>
    <cellStyle name="Normal 7 4 2 2 9 2" xfId="11711" xr:uid="{00000000-0005-0000-0000-0000D47A0000}"/>
    <cellStyle name="Normal 7 4 2 2 9 2 2" xfId="29064" xr:uid="{00000000-0005-0000-0000-0000D57A0000}"/>
    <cellStyle name="Normal 7 4 2 2 9 2 3" xfId="46410" xr:uid="{00000000-0005-0000-0000-0000D67A0000}"/>
    <cellStyle name="Normal 7 4 2 2 9 3" xfId="20391" xr:uid="{00000000-0005-0000-0000-0000D77A0000}"/>
    <cellStyle name="Normal 7 4 2 2 9 4" xfId="37737" xr:uid="{00000000-0005-0000-0000-0000D87A0000}"/>
    <cellStyle name="Normal 7 4 2 3" xfId="196" xr:uid="{00000000-0005-0000-0000-0000D97A0000}"/>
    <cellStyle name="Normal 7 4 2 3 10" xfId="17549" xr:uid="{00000000-0005-0000-0000-0000DA7A0000}"/>
    <cellStyle name="Normal 7 4 2 3 11" xfId="34895" xr:uid="{00000000-0005-0000-0000-0000DB7A0000}"/>
    <cellStyle name="Normal 7 4 2 3 2" xfId="686" xr:uid="{00000000-0005-0000-0000-0000DC7A0000}"/>
    <cellStyle name="Normal 7 4 2 3 2 2" xfId="2499" xr:uid="{00000000-0005-0000-0000-0000DD7A0000}"/>
    <cellStyle name="Normal 7 4 2 3 2 2 2" xfId="8281" xr:uid="{00000000-0005-0000-0000-0000DE7A0000}"/>
    <cellStyle name="Normal 7 4 2 3 2 2 2 2" xfId="16954" xr:uid="{00000000-0005-0000-0000-0000DF7A0000}"/>
    <cellStyle name="Normal 7 4 2 3 2 2 2 2 2" xfId="34307" xr:uid="{00000000-0005-0000-0000-0000E07A0000}"/>
    <cellStyle name="Normal 7 4 2 3 2 2 2 2 3" xfId="51653" xr:uid="{00000000-0005-0000-0000-0000E17A0000}"/>
    <cellStyle name="Normal 7 4 2 3 2 2 2 3" xfId="25634" xr:uid="{00000000-0005-0000-0000-0000E27A0000}"/>
    <cellStyle name="Normal 7 4 2 3 2 2 2 4" xfId="42980" xr:uid="{00000000-0005-0000-0000-0000E37A0000}"/>
    <cellStyle name="Normal 7 4 2 3 2 2 3" xfId="4312" xr:uid="{00000000-0005-0000-0000-0000E47A0000}"/>
    <cellStyle name="Normal 7 4 2 3 2 2 3 2" xfId="12985" xr:uid="{00000000-0005-0000-0000-0000E57A0000}"/>
    <cellStyle name="Normal 7 4 2 3 2 2 3 2 2" xfId="30338" xr:uid="{00000000-0005-0000-0000-0000E67A0000}"/>
    <cellStyle name="Normal 7 4 2 3 2 2 3 2 3" xfId="47684" xr:uid="{00000000-0005-0000-0000-0000E77A0000}"/>
    <cellStyle name="Normal 7 4 2 3 2 2 3 3" xfId="21665" xr:uid="{00000000-0005-0000-0000-0000E87A0000}"/>
    <cellStyle name="Normal 7 4 2 3 2 2 3 4" xfId="39011" xr:uid="{00000000-0005-0000-0000-0000E97A0000}"/>
    <cellStyle name="Normal 7 4 2 3 2 2 4" xfId="11172" xr:uid="{00000000-0005-0000-0000-0000EA7A0000}"/>
    <cellStyle name="Normal 7 4 2 3 2 2 4 2" xfId="28525" xr:uid="{00000000-0005-0000-0000-0000EB7A0000}"/>
    <cellStyle name="Normal 7 4 2 3 2 2 4 3" xfId="45871" xr:uid="{00000000-0005-0000-0000-0000EC7A0000}"/>
    <cellStyle name="Normal 7 4 2 3 2 2 5" xfId="19852" xr:uid="{00000000-0005-0000-0000-0000ED7A0000}"/>
    <cellStyle name="Normal 7 4 2 3 2 2 6" xfId="37198" xr:uid="{00000000-0005-0000-0000-0000EE7A0000}"/>
    <cellStyle name="Normal 7 4 2 3 2 3" xfId="1421" xr:uid="{00000000-0005-0000-0000-0000EF7A0000}"/>
    <cellStyle name="Normal 7 4 2 3 2 3 2" xfId="7203" xr:uid="{00000000-0005-0000-0000-0000F07A0000}"/>
    <cellStyle name="Normal 7 4 2 3 2 3 2 2" xfId="15876" xr:uid="{00000000-0005-0000-0000-0000F17A0000}"/>
    <cellStyle name="Normal 7 4 2 3 2 3 2 2 2" xfId="33229" xr:uid="{00000000-0005-0000-0000-0000F27A0000}"/>
    <cellStyle name="Normal 7 4 2 3 2 3 2 2 3" xfId="50575" xr:uid="{00000000-0005-0000-0000-0000F37A0000}"/>
    <cellStyle name="Normal 7 4 2 3 2 3 2 3" xfId="24556" xr:uid="{00000000-0005-0000-0000-0000F47A0000}"/>
    <cellStyle name="Normal 7 4 2 3 2 3 2 4" xfId="41902" xr:uid="{00000000-0005-0000-0000-0000F57A0000}"/>
    <cellStyle name="Normal 7 4 2 3 2 3 3" xfId="5047" xr:uid="{00000000-0005-0000-0000-0000F67A0000}"/>
    <cellStyle name="Normal 7 4 2 3 2 3 3 2" xfId="13720" xr:uid="{00000000-0005-0000-0000-0000F77A0000}"/>
    <cellStyle name="Normal 7 4 2 3 2 3 3 2 2" xfId="31073" xr:uid="{00000000-0005-0000-0000-0000F87A0000}"/>
    <cellStyle name="Normal 7 4 2 3 2 3 3 2 3" xfId="48419" xr:uid="{00000000-0005-0000-0000-0000F97A0000}"/>
    <cellStyle name="Normal 7 4 2 3 2 3 3 3" xfId="22400" xr:uid="{00000000-0005-0000-0000-0000FA7A0000}"/>
    <cellStyle name="Normal 7 4 2 3 2 3 3 4" xfId="39746" xr:uid="{00000000-0005-0000-0000-0000FB7A0000}"/>
    <cellStyle name="Normal 7 4 2 3 2 3 4" xfId="10094" xr:uid="{00000000-0005-0000-0000-0000FC7A0000}"/>
    <cellStyle name="Normal 7 4 2 3 2 3 4 2" xfId="27447" xr:uid="{00000000-0005-0000-0000-0000FD7A0000}"/>
    <cellStyle name="Normal 7 4 2 3 2 3 4 3" xfId="44793" xr:uid="{00000000-0005-0000-0000-0000FE7A0000}"/>
    <cellStyle name="Normal 7 4 2 3 2 3 5" xfId="18774" xr:uid="{00000000-0005-0000-0000-0000FF7A0000}"/>
    <cellStyle name="Normal 7 4 2 3 2 3 6" xfId="36120" xr:uid="{00000000-0005-0000-0000-0000007B0000}"/>
    <cellStyle name="Normal 7 4 2 3 2 4" xfId="6468" xr:uid="{00000000-0005-0000-0000-0000017B0000}"/>
    <cellStyle name="Normal 7 4 2 3 2 4 2" xfId="15141" xr:uid="{00000000-0005-0000-0000-0000027B0000}"/>
    <cellStyle name="Normal 7 4 2 3 2 4 2 2" xfId="32494" xr:uid="{00000000-0005-0000-0000-0000037B0000}"/>
    <cellStyle name="Normal 7 4 2 3 2 4 2 3" xfId="49840" xr:uid="{00000000-0005-0000-0000-0000047B0000}"/>
    <cellStyle name="Normal 7 4 2 3 2 4 3" xfId="23821" xr:uid="{00000000-0005-0000-0000-0000057B0000}"/>
    <cellStyle name="Normal 7 4 2 3 2 4 4" xfId="41167" xr:uid="{00000000-0005-0000-0000-0000067B0000}"/>
    <cellStyle name="Normal 7 4 2 3 2 5" xfId="3234" xr:uid="{00000000-0005-0000-0000-0000077B0000}"/>
    <cellStyle name="Normal 7 4 2 3 2 5 2" xfId="11907" xr:uid="{00000000-0005-0000-0000-0000087B0000}"/>
    <cellStyle name="Normal 7 4 2 3 2 5 2 2" xfId="29260" xr:uid="{00000000-0005-0000-0000-0000097B0000}"/>
    <cellStyle name="Normal 7 4 2 3 2 5 2 3" xfId="46606" xr:uid="{00000000-0005-0000-0000-00000A7B0000}"/>
    <cellStyle name="Normal 7 4 2 3 2 5 3" xfId="20587" xr:uid="{00000000-0005-0000-0000-00000B7B0000}"/>
    <cellStyle name="Normal 7 4 2 3 2 5 4" xfId="37933" xr:uid="{00000000-0005-0000-0000-00000C7B0000}"/>
    <cellStyle name="Normal 7 4 2 3 2 6" xfId="9359" xr:uid="{00000000-0005-0000-0000-00000D7B0000}"/>
    <cellStyle name="Normal 7 4 2 3 2 6 2" xfId="26712" xr:uid="{00000000-0005-0000-0000-00000E7B0000}"/>
    <cellStyle name="Normal 7 4 2 3 2 6 3" xfId="44058" xr:uid="{00000000-0005-0000-0000-00000F7B0000}"/>
    <cellStyle name="Normal 7 4 2 3 2 7" xfId="18039" xr:uid="{00000000-0005-0000-0000-0000107B0000}"/>
    <cellStyle name="Normal 7 4 2 3 2 8" xfId="35385" xr:uid="{00000000-0005-0000-0000-0000117B0000}"/>
    <cellStyle name="Normal 7 4 2 3 3" xfId="931" xr:uid="{00000000-0005-0000-0000-0000127B0000}"/>
    <cellStyle name="Normal 7 4 2 3 3 2" xfId="2744" xr:uid="{00000000-0005-0000-0000-0000137B0000}"/>
    <cellStyle name="Normal 7 4 2 3 3 2 2" xfId="8526" xr:uid="{00000000-0005-0000-0000-0000147B0000}"/>
    <cellStyle name="Normal 7 4 2 3 3 2 2 2" xfId="17199" xr:uid="{00000000-0005-0000-0000-0000157B0000}"/>
    <cellStyle name="Normal 7 4 2 3 3 2 2 2 2" xfId="34552" xr:uid="{00000000-0005-0000-0000-0000167B0000}"/>
    <cellStyle name="Normal 7 4 2 3 3 2 2 2 3" xfId="51898" xr:uid="{00000000-0005-0000-0000-0000177B0000}"/>
    <cellStyle name="Normal 7 4 2 3 3 2 2 3" xfId="25879" xr:uid="{00000000-0005-0000-0000-0000187B0000}"/>
    <cellStyle name="Normal 7 4 2 3 3 2 2 4" xfId="43225" xr:uid="{00000000-0005-0000-0000-0000197B0000}"/>
    <cellStyle name="Normal 7 4 2 3 3 2 3" xfId="4557" xr:uid="{00000000-0005-0000-0000-00001A7B0000}"/>
    <cellStyle name="Normal 7 4 2 3 3 2 3 2" xfId="13230" xr:uid="{00000000-0005-0000-0000-00001B7B0000}"/>
    <cellStyle name="Normal 7 4 2 3 3 2 3 2 2" xfId="30583" xr:uid="{00000000-0005-0000-0000-00001C7B0000}"/>
    <cellStyle name="Normal 7 4 2 3 3 2 3 2 3" xfId="47929" xr:uid="{00000000-0005-0000-0000-00001D7B0000}"/>
    <cellStyle name="Normal 7 4 2 3 3 2 3 3" xfId="21910" xr:uid="{00000000-0005-0000-0000-00001E7B0000}"/>
    <cellStyle name="Normal 7 4 2 3 3 2 3 4" xfId="39256" xr:uid="{00000000-0005-0000-0000-00001F7B0000}"/>
    <cellStyle name="Normal 7 4 2 3 3 2 4" xfId="11417" xr:uid="{00000000-0005-0000-0000-0000207B0000}"/>
    <cellStyle name="Normal 7 4 2 3 3 2 4 2" xfId="28770" xr:uid="{00000000-0005-0000-0000-0000217B0000}"/>
    <cellStyle name="Normal 7 4 2 3 3 2 4 3" xfId="46116" xr:uid="{00000000-0005-0000-0000-0000227B0000}"/>
    <cellStyle name="Normal 7 4 2 3 3 2 5" xfId="20097" xr:uid="{00000000-0005-0000-0000-0000237B0000}"/>
    <cellStyle name="Normal 7 4 2 3 3 2 6" xfId="37443" xr:uid="{00000000-0005-0000-0000-0000247B0000}"/>
    <cellStyle name="Normal 7 4 2 3 3 3" xfId="1666" xr:uid="{00000000-0005-0000-0000-0000257B0000}"/>
    <cellStyle name="Normal 7 4 2 3 3 3 2" xfId="7448" xr:uid="{00000000-0005-0000-0000-0000267B0000}"/>
    <cellStyle name="Normal 7 4 2 3 3 3 2 2" xfId="16121" xr:uid="{00000000-0005-0000-0000-0000277B0000}"/>
    <cellStyle name="Normal 7 4 2 3 3 3 2 2 2" xfId="33474" xr:uid="{00000000-0005-0000-0000-0000287B0000}"/>
    <cellStyle name="Normal 7 4 2 3 3 3 2 2 3" xfId="50820" xr:uid="{00000000-0005-0000-0000-0000297B0000}"/>
    <cellStyle name="Normal 7 4 2 3 3 3 2 3" xfId="24801" xr:uid="{00000000-0005-0000-0000-00002A7B0000}"/>
    <cellStyle name="Normal 7 4 2 3 3 3 2 4" xfId="42147" xr:uid="{00000000-0005-0000-0000-00002B7B0000}"/>
    <cellStyle name="Normal 7 4 2 3 3 3 3" xfId="5292" xr:uid="{00000000-0005-0000-0000-00002C7B0000}"/>
    <cellStyle name="Normal 7 4 2 3 3 3 3 2" xfId="13965" xr:uid="{00000000-0005-0000-0000-00002D7B0000}"/>
    <cellStyle name="Normal 7 4 2 3 3 3 3 2 2" xfId="31318" xr:uid="{00000000-0005-0000-0000-00002E7B0000}"/>
    <cellStyle name="Normal 7 4 2 3 3 3 3 2 3" xfId="48664" xr:uid="{00000000-0005-0000-0000-00002F7B0000}"/>
    <cellStyle name="Normal 7 4 2 3 3 3 3 3" xfId="22645" xr:uid="{00000000-0005-0000-0000-0000307B0000}"/>
    <cellStyle name="Normal 7 4 2 3 3 3 3 4" xfId="39991" xr:uid="{00000000-0005-0000-0000-0000317B0000}"/>
    <cellStyle name="Normal 7 4 2 3 3 3 4" xfId="10339" xr:uid="{00000000-0005-0000-0000-0000327B0000}"/>
    <cellStyle name="Normal 7 4 2 3 3 3 4 2" xfId="27692" xr:uid="{00000000-0005-0000-0000-0000337B0000}"/>
    <cellStyle name="Normal 7 4 2 3 3 3 4 3" xfId="45038" xr:uid="{00000000-0005-0000-0000-0000347B0000}"/>
    <cellStyle name="Normal 7 4 2 3 3 3 5" xfId="19019" xr:uid="{00000000-0005-0000-0000-0000357B0000}"/>
    <cellStyle name="Normal 7 4 2 3 3 3 6" xfId="36365" xr:uid="{00000000-0005-0000-0000-0000367B0000}"/>
    <cellStyle name="Normal 7 4 2 3 3 4" xfId="6713" xr:uid="{00000000-0005-0000-0000-0000377B0000}"/>
    <cellStyle name="Normal 7 4 2 3 3 4 2" xfId="15386" xr:uid="{00000000-0005-0000-0000-0000387B0000}"/>
    <cellStyle name="Normal 7 4 2 3 3 4 2 2" xfId="32739" xr:uid="{00000000-0005-0000-0000-0000397B0000}"/>
    <cellStyle name="Normal 7 4 2 3 3 4 2 3" xfId="50085" xr:uid="{00000000-0005-0000-0000-00003A7B0000}"/>
    <cellStyle name="Normal 7 4 2 3 3 4 3" xfId="24066" xr:uid="{00000000-0005-0000-0000-00003B7B0000}"/>
    <cellStyle name="Normal 7 4 2 3 3 4 4" xfId="41412" xr:uid="{00000000-0005-0000-0000-00003C7B0000}"/>
    <cellStyle name="Normal 7 4 2 3 3 5" xfId="3479" xr:uid="{00000000-0005-0000-0000-00003D7B0000}"/>
    <cellStyle name="Normal 7 4 2 3 3 5 2" xfId="12152" xr:uid="{00000000-0005-0000-0000-00003E7B0000}"/>
    <cellStyle name="Normal 7 4 2 3 3 5 2 2" xfId="29505" xr:uid="{00000000-0005-0000-0000-00003F7B0000}"/>
    <cellStyle name="Normal 7 4 2 3 3 5 2 3" xfId="46851" xr:uid="{00000000-0005-0000-0000-0000407B0000}"/>
    <cellStyle name="Normal 7 4 2 3 3 5 3" xfId="20832" xr:uid="{00000000-0005-0000-0000-0000417B0000}"/>
    <cellStyle name="Normal 7 4 2 3 3 5 4" xfId="38178" xr:uid="{00000000-0005-0000-0000-0000427B0000}"/>
    <cellStyle name="Normal 7 4 2 3 3 6" xfId="9604" xr:uid="{00000000-0005-0000-0000-0000437B0000}"/>
    <cellStyle name="Normal 7 4 2 3 3 6 2" xfId="26957" xr:uid="{00000000-0005-0000-0000-0000447B0000}"/>
    <cellStyle name="Normal 7 4 2 3 3 6 3" xfId="44303" xr:uid="{00000000-0005-0000-0000-0000457B0000}"/>
    <cellStyle name="Normal 7 4 2 3 3 7" xfId="18284" xr:uid="{00000000-0005-0000-0000-0000467B0000}"/>
    <cellStyle name="Normal 7 4 2 3 3 8" xfId="35630" xr:uid="{00000000-0005-0000-0000-0000477B0000}"/>
    <cellStyle name="Normal 7 4 2 3 4" xfId="441" xr:uid="{00000000-0005-0000-0000-0000487B0000}"/>
    <cellStyle name="Normal 7 4 2 3 4 2" xfId="2254" xr:uid="{00000000-0005-0000-0000-0000497B0000}"/>
    <cellStyle name="Normal 7 4 2 3 4 2 2" xfId="8036" xr:uid="{00000000-0005-0000-0000-00004A7B0000}"/>
    <cellStyle name="Normal 7 4 2 3 4 2 2 2" xfId="16709" xr:uid="{00000000-0005-0000-0000-00004B7B0000}"/>
    <cellStyle name="Normal 7 4 2 3 4 2 2 2 2" xfId="34062" xr:uid="{00000000-0005-0000-0000-00004C7B0000}"/>
    <cellStyle name="Normal 7 4 2 3 4 2 2 2 3" xfId="51408" xr:uid="{00000000-0005-0000-0000-00004D7B0000}"/>
    <cellStyle name="Normal 7 4 2 3 4 2 2 3" xfId="25389" xr:uid="{00000000-0005-0000-0000-00004E7B0000}"/>
    <cellStyle name="Normal 7 4 2 3 4 2 2 4" xfId="42735" xr:uid="{00000000-0005-0000-0000-00004F7B0000}"/>
    <cellStyle name="Normal 7 4 2 3 4 2 3" xfId="5537" xr:uid="{00000000-0005-0000-0000-0000507B0000}"/>
    <cellStyle name="Normal 7 4 2 3 4 2 3 2" xfId="14210" xr:uid="{00000000-0005-0000-0000-0000517B0000}"/>
    <cellStyle name="Normal 7 4 2 3 4 2 3 2 2" xfId="31563" xr:uid="{00000000-0005-0000-0000-0000527B0000}"/>
    <cellStyle name="Normal 7 4 2 3 4 2 3 2 3" xfId="48909" xr:uid="{00000000-0005-0000-0000-0000537B0000}"/>
    <cellStyle name="Normal 7 4 2 3 4 2 3 3" xfId="22890" xr:uid="{00000000-0005-0000-0000-0000547B0000}"/>
    <cellStyle name="Normal 7 4 2 3 4 2 3 4" xfId="40236" xr:uid="{00000000-0005-0000-0000-0000557B0000}"/>
    <cellStyle name="Normal 7 4 2 3 4 2 4" xfId="10927" xr:uid="{00000000-0005-0000-0000-0000567B0000}"/>
    <cellStyle name="Normal 7 4 2 3 4 2 4 2" xfId="28280" xr:uid="{00000000-0005-0000-0000-0000577B0000}"/>
    <cellStyle name="Normal 7 4 2 3 4 2 4 3" xfId="45626" xr:uid="{00000000-0005-0000-0000-0000587B0000}"/>
    <cellStyle name="Normal 7 4 2 3 4 2 5" xfId="19607" xr:uid="{00000000-0005-0000-0000-0000597B0000}"/>
    <cellStyle name="Normal 7 4 2 3 4 2 6" xfId="36953" xr:uid="{00000000-0005-0000-0000-00005A7B0000}"/>
    <cellStyle name="Normal 7 4 2 3 4 3" xfId="6223" xr:uid="{00000000-0005-0000-0000-00005B7B0000}"/>
    <cellStyle name="Normal 7 4 2 3 4 3 2" xfId="14896" xr:uid="{00000000-0005-0000-0000-00005C7B0000}"/>
    <cellStyle name="Normal 7 4 2 3 4 3 2 2" xfId="32249" xr:uid="{00000000-0005-0000-0000-00005D7B0000}"/>
    <cellStyle name="Normal 7 4 2 3 4 3 2 3" xfId="49595" xr:uid="{00000000-0005-0000-0000-00005E7B0000}"/>
    <cellStyle name="Normal 7 4 2 3 4 3 3" xfId="23576" xr:uid="{00000000-0005-0000-0000-00005F7B0000}"/>
    <cellStyle name="Normal 7 4 2 3 4 3 4" xfId="40922" xr:uid="{00000000-0005-0000-0000-0000607B0000}"/>
    <cellStyle name="Normal 7 4 2 3 4 4" xfId="4067" xr:uid="{00000000-0005-0000-0000-0000617B0000}"/>
    <cellStyle name="Normal 7 4 2 3 4 4 2" xfId="12740" xr:uid="{00000000-0005-0000-0000-0000627B0000}"/>
    <cellStyle name="Normal 7 4 2 3 4 4 2 2" xfId="30093" xr:uid="{00000000-0005-0000-0000-0000637B0000}"/>
    <cellStyle name="Normal 7 4 2 3 4 4 2 3" xfId="47439" xr:uid="{00000000-0005-0000-0000-0000647B0000}"/>
    <cellStyle name="Normal 7 4 2 3 4 4 3" xfId="21420" xr:uid="{00000000-0005-0000-0000-0000657B0000}"/>
    <cellStyle name="Normal 7 4 2 3 4 4 4" xfId="38766" xr:uid="{00000000-0005-0000-0000-0000667B0000}"/>
    <cellStyle name="Normal 7 4 2 3 4 5" xfId="9114" xr:uid="{00000000-0005-0000-0000-0000677B0000}"/>
    <cellStyle name="Normal 7 4 2 3 4 5 2" xfId="26467" xr:uid="{00000000-0005-0000-0000-0000687B0000}"/>
    <cellStyle name="Normal 7 4 2 3 4 5 3" xfId="43813" xr:uid="{00000000-0005-0000-0000-0000697B0000}"/>
    <cellStyle name="Normal 7 4 2 3 4 6" xfId="17794" xr:uid="{00000000-0005-0000-0000-00006A7B0000}"/>
    <cellStyle name="Normal 7 4 2 3 4 7" xfId="35140" xr:uid="{00000000-0005-0000-0000-00006B7B0000}"/>
    <cellStyle name="Normal 7 4 2 3 5" xfId="2009" xr:uid="{00000000-0005-0000-0000-00006C7B0000}"/>
    <cellStyle name="Normal 7 4 2 3 5 2" xfId="7791" xr:uid="{00000000-0005-0000-0000-00006D7B0000}"/>
    <cellStyle name="Normal 7 4 2 3 5 2 2" xfId="16464" xr:uid="{00000000-0005-0000-0000-00006E7B0000}"/>
    <cellStyle name="Normal 7 4 2 3 5 2 2 2" xfId="33817" xr:uid="{00000000-0005-0000-0000-00006F7B0000}"/>
    <cellStyle name="Normal 7 4 2 3 5 2 2 3" xfId="51163" xr:uid="{00000000-0005-0000-0000-0000707B0000}"/>
    <cellStyle name="Normal 7 4 2 3 5 2 3" xfId="25144" xr:uid="{00000000-0005-0000-0000-0000717B0000}"/>
    <cellStyle name="Normal 7 4 2 3 5 2 4" xfId="42490" xr:uid="{00000000-0005-0000-0000-0000727B0000}"/>
    <cellStyle name="Normal 7 4 2 3 5 3" xfId="3822" xr:uid="{00000000-0005-0000-0000-0000737B0000}"/>
    <cellStyle name="Normal 7 4 2 3 5 3 2" xfId="12495" xr:uid="{00000000-0005-0000-0000-0000747B0000}"/>
    <cellStyle name="Normal 7 4 2 3 5 3 2 2" xfId="29848" xr:uid="{00000000-0005-0000-0000-0000757B0000}"/>
    <cellStyle name="Normal 7 4 2 3 5 3 2 3" xfId="47194" xr:uid="{00000000-0005-0000-0000-0000767B0000}"/>
    <cellStyle name="Normal 7 4 2 3 5 3 3" xfId="21175" xr:uid="{00000000-0005-0000-0000-0000777B0000}"/>
    <cellStyle name="Normal 7 4 2 3 5 3 4" xfId="38521" xr:uid="{00000000-0005-0000-0000-0000787B0000}"/>
    <cellStyle name="Normal 7 4 2 3 5 4" xfId="10682" xr:uid="{00000000-0005-0000-0000-0000797B0000}"/>
    <cellStyle name="Normal 7 4 2 3 5 4 2" xfId="28035" xr:uid="{00000000-0005-0000-0000-00007A7B0000}"/>
    <cellStyle name="Normal 7 4 2 3 5 4 3" xfId="45381" xr:uid="{00000000-0005-0000-0000-00007B7B0000}"/>
    <cellStyle name="Normal 7 4 2 3 5 5" xfId="19362" xr:uid="{00000000-0005-0000-0000-00007C7B0000}"/>
    <cellStyle name="Normal 7 4 2 3 5 6" xfId="36708" xr:uid="{00000000-0005-0000-0000-00007D7B0000}"/>
    <cellStyle name="Normal 7 4 2 3 6" xfId="1176" xr:uid="{00000000-0005-0000-0000-00007E7B0000}"/>
    <cellStyle name="Normal 7 4 2 3 6 2" xfId="6958" xr:uid="{00000000-0005-0000-0000-00007F7B0000}"/>
    <cellStyle name="Normal 7 4 2 3 6 2 2" xfId="15631" xr:uid="{00000000-0005-0000-0000-0000807B0000}"/>
    <cellStyle name="Normal 7 4 2 3 6 2 2 2" xfId="32984" xr:uid="{00000000-0005-0000-0000-0000817B0000}"/>
    <cellStyle name="Normal 7 4 2 3 6 2 2 3" xfId="50330" xr:uid="{00000000-0005-0000-0000-0000827B0000}"/>
    <cellStyle name="Normal 7 4 2 3 6 2 3" xfId="24311" xr:uid="{00000000-0005-0000-0000-0000837B0000}"/>
    <cellStyle name="Normal 7 4 2 3 6 2 4" xfId="41657" xr:uid="{00000000-0005-0000-0000-0000847B0000}"/>
    <cellStyle name="Normal 7 4 2 3 6 3" xfId="4802" xr:uid="{00000000-0005-0000-0000-0000857B0000}"/>
    <cellStyle name="Normal 7 4 2 3 6 3 2" xfId="13475" xr:uid="{00000000-0005-0000-0000-0000867B0000}"/>
    <cellStyle name="Normal 7 4 2 3 6 3 2 2" xfId="30828" xr:uid="{00000000-0005-0000-0000-0000877B0000}"/>
    <cellStyle name="Normal 7 4 2 3 6 3 2 3" xfId="48174" xr:uid="{00000000-0005-0000-0000-0000887B0000}"/>
    <cellStyle name="Normal 7 4 2 3 6 3 3" xfId="22155" xr:uid="{00000000-0005-0000-0000-0000897B0000}"/>
    <cellStyle name="Normal 7 4 2 3 6 3 4" xfId="39501" xr:uid="{00000000-0005-0000-0000-00008A7B0000}"/>
    <cellStyle name="Normal 7 4 2 3 6 4" xfId="9849" xr:uid="{00000000-0005-0000-0000-00008B7B0000}"/>
    <cellStyle name="Normal 7 4 2 3 6 4 2" xfId="27202" xr:uid="{00000000-0005-0000-0000-00008C7B0000}"/>
    <cellStyle name="Normal 7 4 2 3 6 4 3" xfId="44548" xr:uid="{00000000-0005-0000-0000-00008D7B0000}"/>
    <cellStyle name="Normal 7 4 2 3 6 5" xfId="18529" xr:uid="{00000000-0005-0000-0000-00008E7B0000}"/>
    <cellStyle name="Normal 7 4 2 3 6 6" xfId="35875" xr:uid="{00000000-0005-0000-0000-00008F7B0000}"/>
    <cellStyle name="Normal 7 4 2 3 7" xfId="5978" xr:uid="{00000000-0005-0000-0000-0000907B0000}"/>
    <cellStyle name="Normal 7 4 2 3 7 2" xfId="14651" xr:uid="{00000000-0005-0000-0000-0000917B0000}"/>
    <cellStyle name="Normal 7 4 2 3 7 2 2" xfId="32004" xr:uid="{00000000-0005-0000-0000-0000927B0000}"/>
    <cellStyle name="Normal 7 4 2 3 7 2 3" xfId="49350" xr:uid="{00000000-0005-0000-0000-0000937B0000}"/>
    <cellStyle name="Normal 7 4 2 3 7 3" xfId="23331" xr:uid="{00000000-0005-0000-0000-0000947B0000}"/>
    <cellStyle name="Normal 7 4 2 3 7 4" xfId="40677" xr:uid="{00000000-0005-0000-0000-0000957B0000}"/>
    <cellStyle name="Normal 7 4 2 3 8" xfId="2989" xr:uid="{00000000-0005-0000-0000-0000967B0000}"/>
    <cellStyle name="Normal 7 4 2 3 8 2" xfId="11662" xr:uid="{00000000-0005-0000-0000-0000977B0000}"/>
    <cellStyle name="Normal 7 4 2 3 8 2 2" xfId="29015" xr:uid="{00000000-0005-0000-0000-0000987B0000}"/>
    <cellStyle name="Normal 7 4 2 3 8 2 3" xfId="46361" xr:uid="{00000000-0005-0000-0000-0000997B0000}"/>
    <cellStyle name="Normal 7 4 2 3 8 3" xfId="20342" xr:uid="{00000000-0005-0000-0000-00009A7B0000}"/>
    <cellStyle name="Normal 7 4 2 3 8 4" xfId="37688" xr:uid="{00000000-0005-0000-0000-00009B7B0000}"/>
    <cellStyle name="Normal 7 4 2 3 9" xfId="8869" xr:uid="{00000000-0005-0000-0000-00009C7B0000}"/>
    <cellStyle name="Normal 7 4 2 3 9 2" xfId="26222" xr:uid="{00000000-0005-0000-0000-00009D7B0000}"/>
    <cellStyle name="Normal 7 4 2 3 9 3" xfId="43568" xr:uid="{00000000-0005-0000-0000-00009E7B0000}"/>
    <cellStyle name="Normal 7 4 2 4" xfId="294" xr:uid="{00000000-0005-0000-0000-00009F7B0000}"/>
    <cellStyle name="Normal 7 4 2 4 10" xfId="34993" xr:uid="{00000000-0005-0000-0000-0000A07B0000}"/>
    <cellStyle name="Normal 7 4 2 4 2" xfId="1029" xr:uid="{00000000-0005-0000-0000-0000A17B0000}"/>
    <cellStyle name="Normal 7 4 2 4 2 2" xfId="2842" xr:uid="{00000000-0005-0000-0000-0000A27B0000}"/>
    <cellStyle name="Normal 7 4 2 4 2 2 2" xfId="8624" xr:uid="{00000000-0005-0000-0000-0000A37B0000}"/>
    <cellStyle name="Normal 7 4 2 4 2 2 2 2" xfId="17297" xr:uid="{00000000-0005-0000-0000-0000A47B0000}"/>
    <cellStyle name="Normal 7 4 2 4 2 2 2 2 2" xfId="34650" xr:uid="{00000000-0005-0000-0000-0000A57B0000}"/>
    <cellStyle name="Normal 7 4 2 4 2 2 2 2 3" xfId="51996" xr:uid="{00000000-0005-0000-0000-0000A67B0000}"/>
    <cellStyle name="Normal 7 4 2 4 2 2 2 3" xfId="25977" xr:uid="{00000000-0005-0000-0000-0000A77B0000}"/>
    <cellStyle name="Normal 7 4 2 4 2 2 2 4" xfId="43323" xr:uid="{00000000-0005-0000-0000-0000A87B0000}"/>
    <cellStyle name="Normal 7 4 2 4 2 2 3" xfId="4655" xr:uid="{00000000-0005-0000-0000-0000A97B0000}"/>
    <cellStyle name="Normal 7 4 2 4 2 2 3 2" xfId="13328" xr:uid="{00000000-0005-0000-0000-0000AA7B0000}"/>
    <cellStyle name="Normal 7 4 2 4 2 2 3 2 2" xfId="30681" xr:uid="{00000000-0005-0000-0000-0000AB7B0000}"/>
    <cellStyle name="Normal 7 4 2 4 2 2 3 2 3" xfId="48027" xr:uid="{00000000-0005-0000-0000-0000AC7B0000}"/>
    <cellStyle name="Normal 7 4 2 4 2 2 3 3" xfId="22008" xr:uid="{00000000-0005-0000-0000-0000AD7B0000}"/>
    <cellStyle name="Normal 7 4 2 4 2 2 3 4" xfId="39354" xr:uid="{00000000-0005-0000-0000-0000AE7B0000}"/>
    <cellStyle name="Normal 7 4 2 4 2 2 4" xfId="11515" xr:uid="{00000000-0005-0000-0000-0000AF7B0000}"/>
    <cellStyle name="Normal 7 4 2 4 2 2 4 2" xfId="28868" xr:uid="{00000000-0005-0000-0000-0000B07B0000}"/>
    <cellStyle name="Normal 7 4 2 4 2 2 4 3" xfId="46214" xr:uid="{00000000-0005-0000-0000-0000B17B0000}"/>
    <cellStyle name="Normal 7 4 2 4 2 2 5" xfId="20195" xr:uid="{00000000-0005-0000-0000-0000B27B0000}"/>
    <cellStyle name="Normal 7 4 2 4 2 2 6" xfId="37541" xr:uid="{00000000-0005-0000-0000-0000B37B0000}"/>
    <cellStyle name="Normal 7 4 2 4 2 3" xfId="1764" xr:uid="{00000000-0005-0000-0000-0000B47B0000}"/>
    <cellStyle name="Normal 7 4 2 4 2 3 2" xfId="7546" xr:uid="{00000000-0005-0000-0000-0000B57B0000}"/>
    <cellStyle name="Normal 7 4 2 4 2 3 2 2" xfId="16219" xr:uid="{00000000-0005-0000-0000-0000B67B0000}"/>
    <cellStyle name="Normal 7 4 2 4 2 3 2 2 2" xfId="33572" xr:uid="{00000000-0005-0000-0000-0000B77B0000}"/>
    <cellStyle name="Normal 7 4 2 4 2 3 2 2 3" xfId="50918" xr:uid="{00000000-0005-0000-0000-0000B87B0000}"/>
    <cellStyle name="Normal 7 4 2 4 2 3 2 3" xfId="24899" xr:uid="{00000000-0005-0000-0000-0000B97B0000}"/>
    <cellStyle name="Normal 7 4 2 4 2 3 2 4" xfId="42245" xr:uid="{00000000-0005-0000-0000-0000BA7B0000}"/>
    <cellStyle name="Normal 7 4 2 4 2 3 3" xfId="5390" xr:uid="{00000000-0005-0000-0000-0000BB7B0000}"/>
    <cellStyle name="Normal 7 4 2 4 2 3 3 2" xfId="14063" xr:uid="{00000000-0005-0000-0000-0000BC7B0000}"/>
    <cellStyle name="Normal 7 4 2 4 2 3 3 2 2" xfId="31416" xr:uid="{00000000-0005-0000-0000-0000BD7B0000}"/>
    <cellStyle name="Normal 7 4 2 4 2 3 3 2 3" xfId="48762" xr:uid="{00000000-0005-0000-0000-0000BE7B0000}"/>
    <cellStyle name="Normal 7 4 2 4 2 3 3 3" xfId="22743" xr:uid="{00000000-0005-0000-0000-0000BF7B0000}"/>
    <cellStyle name="Normal 7 4 2 4 2 3 3 4" xfId="40089" xr:uid="{00000000-0005-0000-0000-0000C07B0000}"/>
    <cellStyle name="Normal 7 4 2 4 2 3 4" xfId="10437" xr:uid="{00000000-0005-0000-0000-0000C17B0000}"/>
    <cellStyle name="Normal 7 4 2 4 2 3 4 2" xfId="27790" xr:uid="{00000000-0005-0000-0000-0000C27B0000}"/>
    <cellStyle name="Normal 7 4 2 4 2 3 4 3" xfId="45136" xr:uid="{00000000-0005-0000-0000-0000C37B0000}"/>
    <cellStyle name="Normal 7 4 2 4 2 3 5" xfId="19117" xr:uid="{00000000-0005-0000-0000-0000C47B0000}"/>
    <cellStyle name="Normal 7 4 2 4 2 3 6" xfId="36463" xr:uid="{00000000-0005-0000-0000-0000C57B0000}"/>
    <cellStyle name="Normal 7 4 2 4 2 4" xfId="6811" xr:uid="{00000000-0005-0000-0000-0000C67B0000}"/>
    <cellStyle name="Normal 7 4 2 4 2 4 2" xfId="15484" xr:uid="{00000000-0005-0000-0000-0000C77B0000}"/>
    <cellStyle name="Normal 7 4 2 4 2 4 2 2" xfId="32837" xr:uid="{00000000-0005-0000-0000-0000C87B0000}"/>
    <cellStyle name="Normal 7 4 2 4 2 4 2 3" xfId="50183" xr:uid="{00000000-0005-0000-0000-0000C97B0000}"/>
    <cellStyle name="Normal 7 4 2 4 2 4 3" xfId="24164" xr:uid="{00000000-0005-0000-0000-0000CA7B0000}"/>
    <cellStyle name="Normal 7 4 2 4 2 4 4" xfId="41510" xr:uid="{00000000-0005-0000-0000-0000CB7B0000}"/>
    <cellStyle name="Normal 7 4 2 4 2 5" xfId="3577" xr:uid="{00000000-0005-0000-0000-0000CC7B0000}"/>
    <cellStyle name="Normal 7 4 2 4 2 5 2" xfId="12250" xr:uid="{00000000-0005-0000-0000-0000CD7B0000}"/>
    <cellStyle name="Normal 7 4 2 4 2 5 2 2" xfId="29603" xr:uid="{00000000-0005-0000-0000-0000CE7B0000}"/>
    <cellStyle name="Normal 7 4 2 4 2 5 2 3" xfId="46949" xr:uid="{00000000-0005-0000-0000-0000CF7B0000}"/>
    <cellStyle name="Normal 7 4 2 4 2 5 3" xfId="20930" xr:uid="{00000000-0005-0000-0000-0000D07B0000}"/>
    <cellStyle name="Normal 7 4 2 4 2 5 4" xfId="38276" xr:uid="{00000000-0005-0000-0000-0000D17B0000}"/>
    <cellStyle name="Normal 7 4 2 4 2 6" xfId="9702" xr:uid="{00000000-0005-0000-0000-0000D27B0000}"/>
    <cellStyle name="Normal 7 4 2 4 2 6 2" xfId="27055" xr:uid="{00000000-0005-0000-0000-0000D37B0000}"/>
    <cellStyle name="Normal 7 4 2 4 2 6 3" xfId="44401" xr:uid="{00000000-0005-0000-0000-0000D47B0000}"/>
    <cellStyle name="Normal 7 4 2 4 2 7" xfId="18382" xr:uid="{00000000-0005-0000-0000-0000D57B0000}"/>
    <cellStyle name="Normal 7 4 2 4 2 8" xfId="35728" xr:uid="{00000000-0005-0000-0000-0000D67B0000}"/>
    <cellStyle name="Normal 7 4 2 4 3" xfId="539" xr:uid="{00000000-0005-0000-0000-0000D77B0000}"/>
    <cellStyle name="Normal 7 4 2 4 3 2" xfId="2352" xr:uid="{00000000-0005-0000-0000-0000D87B0000}"/>
    <cellStyle name="Normal 7 4 2 4 3 2 2" xfId="8134" xr:uid="{00000000-0005-0000-0000-0000D97B0000}"/>
    <cellStyle name="Normal 7 4 2 4 3 2 2 2" xfId="16807" xr:uid="{00000000-0005-0000-0000-0000DA7B0000}"/>
    <cellStyle name="Normal 7 4 2 4 3 2 2 2 2" xfId="34160" xr:uid="{00000000-0005-0000-0000-0000DB7B0000}"/>
    <cellStyle name="Normal 7 4 2 4 3 2 2 2 3" xfId="51506" xr:uid="{00000000-0005-0000-0000-0000DC7B0000}"/>
    <cellStyle name="Normal 7 4 2 4 3 2 2 3" xfId="25487" xr:uid="{00000000-0005-0000-0000-0000DD7B0000}"/>
    <cellStyle name="Normal 7 4 2 4 3 2 2 4" xfId="42833" xr:uid="{00000000-0005-0000-0000-0000DE7B0000}"/>
    <cellStyle name="Normal 7 4 2 4 3 2 3" xfId="5635" xr:uid="{00000000-0005-0000-0000-0000DF7B0000}"/>
    <cellStyle name="Normal 7 4 2 4 3 2 3 2" xfId="14308" xr:uid="{00000000-0005-0000-0000-0000E07B0000}"/>
    <cellStyle name="Normal 7 4 2 4 3 2 3 2 2" xfId="31661" xr:uid="{00000000-0005-0000-0000-0000E17B0000}"/>
    <cellStyle name="Normal 7 4 2 4 3 2 3 2 3" xfId="49007" xr:uid="{00000000-0005-0000-0000-0000E27B0000}"/>
    <cellStyle name="Normal 7 4 2 4 3 2 3 3" xfId="22988" xr:uid="{00000000-0005-0000-0000-0000E37B0000}"/>
    <cellStyle name="Normal 7 4 2 4 3 2 3 4" xfId="40334" xr:uid="{00000000-0005-0000-0000-0000E47B0000}"/>
    <cellStyle name="Normal 7 4 2 4 3 2 4" xfId="11025" xr:uid="{00000000-0005-0000-0000-0000E57B0000}"/>
    <cellStyle name="Normal 7 4 2 4 3 2 4 2" xfId="28378" xr:uid="{00000000-0005-0000-0000-0000E67B0000}"/>
    <cellStyle name="Normal 7 4 2 4 3 2 4 3" xfId="45724" xr:uid="{00000000-0005-0000-0000-0000E77B0000}"/>
    <cellStyle name="Normal 7 4 2 4 3 2 5" xfId="19705" xr:uid="{00000000-0005-0000-0000-0000E87B0000}"/>
    <cellStyle name="Normal 7 4 2 4 3 2 6" xfId="37051" xr:uid="{00000000-0005-0000-0000-0000E97B0000}"/>
    <cellStyle name="Normal 7 4 2 4 3 3" xfId="6321" xr:uid="{00000000-0005-0000-0000-0000EA7B0000}"/>
    <cellStyle name="Normal 7 4 2 4 3 3 2" xfId="14994" xr:uid="{00000000-0005-0000-0000-0000EB7B0000}"/>
    <cellStyle name="Normal 7 4 2 4 3 3 2 2" xfId="32347" xr:uid="{00000000-0005-0000-0000-0000EC7B0000}"/>
    <cellStyle name="Normal 7 4 2 4 3 3 2 3" xfId="49693" xr:uid="{00000000-0005-0000-0000-0000ED7B0000}"/>
    <cellStyle name="Normal 7 4 2 4 3 3 3" xfId="23674" xr:uid="{00000000-0005-0000-0000-0000EE7B0000}"/>
    <cellStyle name="Normal 7 4 2 4 3 3 4" xfId="41020" xr:uid="{00000000-0005-0000-0000-0000EF7B0000}"/>
    <cellStyle name="Normal 7 4 2 4 3 4" xfId="4165" xr:uid="{00000000-0005-0000-0000-0000F07B0000}"/>
    <cellStyle name="Normal 7 4 2 4 3 4 2" xfId="12838" xr:uid="{00000000-0005-0000-0000-0000F17B0000}"/>
    <cellStyle name="Normal 7 4 2 4 3 4 2 2" xfId="30191" xr:uid="{00000000-0005-0000-0000-0000F27B0000}"/>
    <cellStyle name="Normal 7 4 2 4 3 4 2 3" xfId="47537" xr:uid="{00000000-0005-0000-0000-0000F37B0000}"/>
    <cellStyle name="Normal 7 4 2 4 3 4 3" xfId="21518" xr:uid="{00000000-0005-0000-0000-0000F47B0000}"/>
    <cellStyle name="Normal 7 4 2 4 3 4 4" xfId="38864" xr:uid="{00000000-0005-0000-0000-0000F57B0000}"/>
    <cellStyle name="Normal 7 4 2 4 3 5" xfId="9212" xr:uid="{00000000-0005-0000-0000-0000F67B0000}"/>
    <cellStyle name="Normal 7 4 2 4 3 5 2" xfId="26565" xr:uid="{00000000-0005-0000-0000-0000F77B0000}"/>
    <cellStyle name="Normal 7 4 2 4 3 5 3" xfId="43911" xr:uid="{00000000-0005-0000-0000-0000F87B0000}"/>
    <cellStyle name="Normal 7 4 2 4 3 6" xfId="17892" xr:uid="{00000000-0005-0000-0000-0000F97B0000}"/>
    <cellStyle name="Normal 7 4 2 4 3 7" xfId="35238" xr:uid="{00000000-0005-0000-0000-0000FA7B0000}"/>
    <cellStyle name="Normal 7 4 2 4 4" xfId="2107" xr:uid="{00000000-0005-0000-0000-0000FB7B0000}"/>
    <cellStyle name="Normal 7 4 2 4 4 2" xfId="7889" xr:uid="{00000000-0005-0000-0000-0000FC7B0000}"/>
    <cellStyle name="Normal 7 4 2 4 4 2 2" xfId="16562" xr:uid="{00000000-0005-0000-0000-0000FD7B0000}"/>
    <cellStyle name="Normal 7 4 2 4 4 2 2 2" xfId="33915" xr:uid="{00000000-0005-0000-0000-0000FE7B0000}"/>
    <cellStyle name="Normal 7 4 2 4 4 2 2 3" xfId="51261" xr:uid="{00000000-0005-0000-0000-0000FF7B0000}"/>
    <cellStyle name="Normal 7 4 2 4 4 2 3" xfId="25242" xr:uid="{00000000-0005-0000-0000-0000007C0000}"/>
    <cellStyle name="Normal 7 4 2 4 4 2 4" xfId="42588" xr:uid="{00000000-0005-0000-0000-0000017C0000}"/>
    <cellStyle name="Normal 7 4 2 4 4 3" xfId="3920" xr:uid="{00000000-0005-0000-0000-0000027C0000}"/>
    <cellStyle name="Normal 7 4 2 4 4 3 2" xfId="12593" xr:uid="{00000000-0005-0000-0000-0000037C0000}"/>
    <cellStyle name="Normal 7 4 2 4 4 3 2 2" xfId="29946" xr:uid="{00000000-0005-0000-0000-0000047C0000}"/>
    <cellStyle name="Normal 7 4 2 4 4 3 2 3" xfId="47292" xr:uid="{00000000-0005-0000-0000-0000057C0000}"/>
    <cellStyle name="Normal 7 4 2 4 4 3 3" xfId="21273" xr:uid="{00000000-0005-0000-0000-0000067C0000}"/>
    <cellStyle name="Normal 7 4 2 4 4 3 4" xfId="38619" xr:uid="{00000000-0005-0000-0000-0000077C0000}"/>
    <cellStyle name="Normal 7 4 2 4 4 4" xfId="10780" xr:uid="{00000000-0005-0000-0000-0000087C0000}"/>
    <cellStyle name="Normal 7 4 2 4 4 4 2" xfId="28133" xr:uid="{00000000-0005-0000-0000-0000097C0000}"/>
    <cellStyle name="Normal 7 4 2 4 4 4 3" xfId="45479" xr:uid="{00000000-0005-0000-0000-00000A7C0000}"/>
    <cellStyle name="Normal 7 4 2 4 4 5" xfId="19460" xr:uid="{00000000-0005-0000-0000-00000B7C0000}"/>
    <cellStyle name="Normal 7 4 2 4 4 6" xfId="36806" xr:uid="{00000000-0005-0000-0000-00000C7C0000}"/>
    <cellStyle name="Normal 7 4 2 4 5" xfId="1274" xr:uid="{00000000-0005-0000-0000-00000D7C0000}"/>
    <cellStyle name="Normal 7 4 2 4 5 2" xfId="7056" xr:uid="{00000000-0005-0000-0000-00000E7C0000}"/>
    <cellStyle name="Normal 7 4 2 4 5 2 2" xfId="15729" xr:uid="{00000000-0005-0000-0000-00000F7C0000}"/>
    <cellStyle name="Normal 7 4 2 4 5 2 2 2" xfId="33082" xr:uid="{00000000-0005-0000-0000-0000107C0000}"/>
    <cellStyle name="Normal 7 4 2 4 5 2 2 3" xfId="50428" xr:uid="{00000000-0005-0000-0000-0000117C0000}"/>
    <cellStyle name="Normal 7 4 2 4 5 2 3" xfId="24409" xr:uid="{00000000-0005-0000-0000-0000127C0000}"/>
    <cellStyle name="Normal 7 4 2 4 5 2 4" xfId="41755" xr:uid="{00000000-0005-0000-0000-0000137C0000}"/>
    <cellStyle name="Normal 7 4 2 4 5 3" xfId="4900" xr:uid="{00000000-0005-0000-0000-0000147C0000}"/>
    <cellStyle name="Normal 7 4 2 4 5 3 2" xfId="13573" xr:uid="{00000000-0005-0000-0000-0000157C0000}"/>
    <cellStyle name="Normal 7 4 2 4 5 3 2 2" xfId="30926" xr:uid="{00000000-0005-0000-0000-0000167C0000}"/>
    <cellStyle name="Normal 7 4 2 4 5 3 2 3" xfId="48272" xr:uid="{00000000-0005-0000-0000-0000177C0000}"/>
    <cellStyle name="Normal 7 4 2 4 5 3 3" xfId="22253" xr:uid="{00000000-0005-0000-0000-0000187C0000}"/>
    <cellStyle name="Normal 7 4 2 4 5 3 4" xfId="39599" xr:uid="{00000000-0005-0000-0000-0000197C0000}"/>
    <cellStyle name="Normal 7 4 2 4 5 4" xfId="9947" xr:uid="{00000000-0005-0000-0000-00001A7C0000}"/>
    <cellStyle name="Normal 7 4 2 4 5 4 2" xfId="27300" xr:uid="{00000000-0005-0000-0000-00001B7C0000}"/>
    <cellStyle name="Normal 7 4 2 4 5 4 3" xfId="44646" xr:uid="{00000000-0005-0000-0000-00001C7C0000}"/>
    <cellStyle name="Normal 7 4 2 4 5 5" xfId="18627" xr:uid="{00000000-0005-0000-0000-00001D7C0000}"/>
    <cellStyle name="Normal 7 4 2 4 5 6" xfId="35973" xr:uid="{00000000-0005-0000-0000-00001E7C0000}"/>
    <cellStyle name="Normal 7 4 2 4 6" xfId="6076" xr:uid="{00000000-0005-0000-0000-00001F7C0000}"/>
    <cellStyle name="Normal 7 4 2 4 6 2" xfId="14749" xr:uid="{00000000-0005-0000-0000-0000207C0000}"/>
    <cellStyle name="Normal 7 4 2 4 6 2 2" xfId="32102" xr:uid="{00000000-0005-0000-0000-0000217C0000}"/>
    <cellStyle name="Normal 7 4 2 4 6 2 3" xfId="49448" xr:uid="{00000000-0005-0000-0000-0000227C0000}"/>
    <cellStyle name="Normal 7 4 2 4 6 3" xfId="23429" xr:uid="{00000000-0005-0000-0000-0000237C0000}"/>
    <cellStyle name="Normal 7 4 2 4 6 4" xfId="40775" xr:uid="{00000000-0005-0000-0000-0000247C0000}"/>
    <cellStyle name="Normal 7 4 2 4 7" xfId="3087" xr:uid="{00000000-0005-0000-0000-0000257C0000}"/>
    <cellStyle name="Normal 7 4 2 4 7 2" xfId="11760" xr:uid="{00000000-0005-0000-0000-0000267C0000}"/>
    <cellStyle name="Normal 7 4 2 4 7 2 2" xfId="29113" xr:uid="{00000000-0005-0000-0000-0000277C0000}"/>
    <cellStyle name="Normal 7 4 2 4 7 2 3" xfId="46459" xr:uid="{00000000-0005-0000-0000-0000287C0000}"/>
    <cellStyle name="Normal 7 4 2 4 7 3" xfId="20440" xr:uid="{00000000-0005-0000-0000-0000297C0000}"/>
    <cellStyle name="Normal 7 4 2 4 7 4" xfId="37786" xr:uid="{00000000-0005-0000-0000-00002A7C0000}"/>
    <cellStyle name="Normal 7 4 2 4 8" xfId="8967" xr:uid="{00000000-0005-0000-0000-00002B7C0000}"/>
    <cellStyle name="Normal 7 4 2 4 8 2" xfId="26320" xr:uid="{00000000-0005-0000-0000-00002C7C0000}"/>
    <cellStyle name="Normal 7 4 2 4 8 3" xfId="43666" xr:uid="{00000000-0005-0000-0000-00002D7C0000}"/>
    <cellStyle name="Normal 7 4 2 4 9" xfId="17647" xr:uid="{00000000-0005-0000-0000-00002E7C0000}"/>
    <cellStyle name="Normal 7 4 2 5" xfId="147" xr:uid="{00000000-0005-0000-0000-00002F7C0000}"/>
    <cellStyle name="Normal 7 4 2 5 10" xfId="34846" xr:uid="{00000000-0005-0000-0000-0000307C0000}"/>
    <cellStyle name="Normal 7 4 2 5 2" xfId="882" xr:uid="{00000000-0005-0000-0000-0000317C0000}"/>
    <cellStyle name="Normal 7 4 2 5 2 2" xfId="2695" xr:uid="{00000000-0005-0000-0000-0000327C0000}"/>
    <cellStyle name="Normal 7 4 2 5 2 2 2" xfId="8477" xr:uid="{00000000-0005-0000-0000-0000337C0000}"/>
    <cellStyle name="Normal 7 4 2 5 2 2 2 2" xfId="17150" xr:uid="{00000000-0005-0000-0000-0000347C0000}"/>
    <cellStyle name="Normal 7 4 2 5 2 2 2 2 2" xfId="34503" xr:uid="{00000000-0005-0000-0000-0000357C0000}"/>
    <cellStyle name="Normal 7 4 2 5 2 2 2 2 3" xfId="51849" xr:uid="{00000000-0005-0000-0000-0000367C0000}"/>
    <cellStyle name="Normal 7 4 2 5 2 2 2 3" xfId="25830" xr:uid="{00000000-0005-0000-0000-0000377C0000}"/>
    <cellStyle name="Normal 7 4 2 5 2 2 2 4" xfId="43176" xr:uid="{00000000-0005-0000-0000-0000387C0000}"/>
    <cellStyle name="Normal 7 4 2 5 2 2 3" xfId="4508" xr:uid="{00000000-0005-0000-0000-0000397C0000}"/>
    <cellStyle name="Normal 7 4 2 5 2 2 3 2" xfId="13181" xr:uid="{00000000-0005-0000-0000-00003A7C0000}"/>
    <cellStyle name="Normal 7 4 2 5 2 2 3 2 2" xfId="30534" xr:uid="{00000000-0005-0000-0000-00003B7C0000}"/>
    <cellStyle name="Normal 7 4 2 5 2 2 3 2 3" xfId="47880" xr:uid="{00000000-0005-0000-0000-00003C7C0000}"/>
    <cellStyle name="Normal 7 4 2 5 2 2 3 3" xfId="21861" xr:uid="{00000000-0005-0000-0000-00003D7C0000}"/>
    <cellStyle name="Normal 7 4 2 5 2 2 3 4" xfId="39207" xr:uid="{00000000-0005-0000-0000-00003E7C0000}"/>
    <cellStyle name="Normal 7 4 2 5 2 2 4" xfId="11368" xr:uid="{00000000-0005-0000-0000-00003F7C0000}"/>
    <cellStyle name="Normal 7 4 2 5 2 2 4 2" xfId="28721" xr:uid="{00000000-0005-0000-0000-0000407C0000}"/>
    <cellStyle name="Normal 7 4 2 5 2 2 4 3" xfId="46067" xr:uid="{00000000-0005-0000-0000-0000417C0000}"/>
    <cellStyle name="Normal 7 4 2 5 2 2 5" xfId="20048" xr:uid="{00000000-0005-0000-0000-0000427C0000}"/>
    <cellStyle name="Normal 7 4 2 5 2 2 6" xfId="37394" xr:uid="{00000000-0005-0000-0000-0000437C0000}"/>
    <cellStyle name="Normal 7 4 2 5 2 3" xfId="1617" xr:uid="{00000000-0005-0000-0000-0000447C0000}"/>
    <cellStyle name="Normal 7 4 2 5 2 3 2" xfId="7399" xr:uid="{00000000-0005-0000-0000-0000457C0000}"/>
    <cellStyle name="Normal 7 4 2 5 2 3 2 2" xfId="16072" xr:uid="{00000000-0005-0000-0000-0000467C0000}"/>
    <cellStyle name="Normal 7 4 2 5 2 3 2 2 2" xfId="33425" xr:uid="{00000000-0005-0000-0000-0000477C0000}"/>
    <cellStyle name="Normal 7 4 2 5 2 3 2 2 3" xfId="50771" xr:uid="{00000000-0005-0000-0000-0000487C0000}"/>
    <cellStyle name="Normal 7 4 2 5 2 3 2 3" xfId="24752" xr:uid="{00000000-0005-0000-0000-0000497C0000}"/>
    <cellStyle name="Normal 7 4 2 5 2 3 2 4" xfId="42098" xr:uid="{00000000-0005-0000-0000-00004A7C0000}"/>
    <cellStyle name="Normal 7 4 2 5 2 3 3" xfId="5243" xr:uid="{00000000-0005-0000-0000-00004B7C0000}"/>
    <cellStyle name="Normal 7 4 2 5 2 3 3 2" xfId="13916" xr:uid="{00000000-0005-0000-0000-00004C7C0000}"/>
    <cellStyle name="Normal 7 4 2 5 2 3 3 2 2" xfId="31269" xr:uid="{00000000-0005-0000-0000-00004D7C0000}"/>
    <cellStyle name="Normal 7 4 2 5 2 3 3 2 3" xfId="48615" xr:uid="{00000000-0005-0000-0000-00004E7C0000}"/>
    <cellStyle name="Normal 7 4 2 5 2 3 3 3" xfId="22596" xr:uid="{00000000-0005-0000-0000-00004F7C0000}"/>
    <cellStyle name="Normal 7 4 2 5 2 3 3 4" xfId="39942" xr:uid="{00000000-0005-0000-0000-0000507C0000}"/>
    <cellStyle name="Normal 7 4 2 5 2 3 4" xfId="10290" xr:uid="{00000000-0005-0000-0000-0000517C0000}"/>
    <cellStyle name="Normal 7 4 2 5 2 3 4 2" xfId="27643" xr:uid="{00000000-0005-0000-0000-0000527C0000}"/>
    <cellStyle name="Normal 7 4 2 5 2 3 4 3" xfId="44989" xr:uid="{00000000-0005-0000-0000-0000537C0000}"/>
    <cellStyle name="Normal 7 4 2 5 2 3 5" xfId="18970" xr:uid="{00000000-0005-0000-0000-0000547C0000}"/>
    <cellStyle name="Normal 7 4 2 5 2 3 6" xfId="36316" xr:uid="{00000000-0005-0000-0000-0000557C0000}"/>
    <cellStyle name="Normal 7 4 2 5 2 4" xfId="6664" xr:uid="{00000000-0005-0000-0000-0000567C0000}"/>
    <cellStyle name="Normal 7 4 2 5 2 4 2" xfId="15337" xr:uid="{00000000-0005-0000-0000-0000577C0000}"/>
    <cellStyle name="Normal 7 4 2 5 2 4 2 2" xfId="32690" xr:uid="{00000000-0005-0000-0000-0000587C0000}"/>
    <cellStyle name="Normal 7 4 2 5 2 4 2 3" xfId="50036" xr:uid="{00000000-0005-0000-0000-0000597C0000}"/>
    <cellStyle name="Normal 7 4 2 5 2 4 3" xfId="24017" xr:uid="{00000000-0005-0000-0000-00005A7C0000}"/>
    <cellStyle name="Normal 7 4 2 5 2 4 4" xfId="41363" xr:uid="{00000000-0005-0000-0000-00005B7C0000}"/>
    <cellStyle name="Normal 7 4 2 5 2 5" xfId="3430" xr:uid="{00000000-0005-0000-0000-00005C7C0000}"/>
    <cellStyle name="Normal 7 4 2 5 2 5 2" xfId="12103" xr:uid="{00000000-0005-0000-0000-00005D7C0000}"/>
    <cellStyle name="Normal 7 4 2 5 2 5 2 2" xfId="29456" xr:uid="{00000000-0005-0000-0000-00005E7C0000}"/>
    <cellStyle name="Normal 7 4 2 5 2 5 2 3" xfId="46802" xr:uid="{00000000-0005-0000-0000-00005F7C0000}"/>
    <cellStyle name="Normal 7 4 2 5 2 5 3" xfId="20783" xr:uid="{00000000-0005-0000-0000-0000607C0000}"/>
    <cellStyle name="Normal 7 4 2 5 2 5 4" xfId="38129" xr:uid="{00000000-0005-0000-0000-0000617C0000}"/>
    <cellStyle name="Normal 7 4 2 5 2 6" xfId="9555" xr:uid="{00000000-0005-0000-0000-0000627C0000}"/>
    <cellStyle name="Normal 7 4 2 5 2 6 2" xfId="26908" xr:uid="{00000000-0005-0000-0000-0000637C0000}"/>
    <cellStyle name="Normal 7 4 2 5 2 6 3" xfId="44254" xr:uid="{00000000-0005-0000-0000-0000647C0000}"/>
    <cellStyle name="Normal 7 4 2 5 2 7" xfId="18235" xr:uid="{00000000-0005-0000-0000-0000657C0000}"/>
    <cellStyle name="Normal 7 4 2 5 2 8" xfId="35581" xr:uid="{00000000-0005-0000-0000-0000667C0000}"/>
    <cellStyle name="Normal 7 4 2 5 3" xfId="637" xr:uid="{00000000-0005-0000-0000-0000677C0000}"/>
    <cellStyle name="Normal 7 4 2 5 3 2" xfId="2450" xr:uid="{00000000-0005-0000-0000-0000687C0000}"/>
    <cellStyle name="Normal 7 4 2 5 3 2 2" xfId="8232" xr:uid="{00000000-0005-0000-0000-0000697C0000}"/>
    <cellStyle name="Normal 7 4 2 5 3 2 2 2" xfId="16905" xr:uid="{00000000-0005-0000-0000-00006A7C0000}"/>
    <cellStyle name="Normal 7 4 2 5 3 2 2 2 2" xfId="34258" xr:uid="{00000000-0005-0000-0000-00006B7C0000}"/>
    <cellStyle name="Normal 7 4 2 5 3 2 2 2 3" xfId="51604" xr:uid="{00000000-0005-0000-0000-00006C7C0000}"/>
    <cellStyle name="Normal 7 4 2 5 3 2 2 3" xfId="25585" xr:uid="{00000000-0005-0000-0000-00006D7C0000}"/>
    <cellStyle name="Normal 7 4 2 5 3 2 2 4" xfId="42931" xr:uid="{00000000-0005-0000-0000-00006E7C0000}"/>
    <cellStyle name="Normal 7 4 2 5 3 2 3" xfId="5733" xr:uid="{00000000-0005-0000-0000-00006F7C0000}"/>
    <cellStyle name="Normal 7 4 2 5 3 2 3 2" xfId="14406" xr:uid="{00000000-0005-0000-0000-0000707C0000}"/>
    <cellStyle name="Normal 7 4 2 5 3 2 3 2 2" xfId="31759" xr:uid="{00000000-0005-0000-0000-0000717C0000}"/>
    <cellStyle name="Normal 7 4 2 5 3 2 3 2 3" xfId="49105" xr:uid="{00000000-0005-0000-0000-0000727C0000}"/>
    <cellStyle name="Normal 7 4 2 5 3 2 3 3" xfId="23086" xr:uid="{00000000-0005-0000-0000-0000737C0000}"/>
    <cellStyle name="Normal 7 4 2 5 3 2 3 4" xfId="40432" xr:uid="{00000000-0005-0000-0000-0000747C0000}"/>
    <cellStyle name="Normal 7 4 2 5 3 2 4" xfId="11123" xr:uid="{00000000-0005-0000-0000-0000757C0000}"/>
    <cellStyle name="Normal 7 4 2 5 3 2 4 2" xfId="28476" xr:uid="{00000000-0005-0000-0000-0000767C0000}"/>
    <cellStyle name="Normal 7 4 2 5 3 2 4 3" xfId="45822" xr:uid="{00000000-0005-0000-0000-0000777C0000}"/>
    <cellStyle name="Normal 7 4 2 5 3 2 5" xfId="19803" xr:uid="{00000000-0005-0000-0000-0000787C0000}"/>
    <cellStyle name="Normal 7 4 2 5 3 2 6" xfId="37149" xr:uid="{00000000-0005-0000-0000-0000797C0000}"/>
    <cellStyle name="Normal 7 4 2 5 3 3" xfId="6419" xr:uid="{00000000-0005-0000-0000-00007A7C0000}"/>
    <cellStyle name="Normal 7 4 2 5 3 3 2" xfId="15092" xr:uid="{00000000-0005-0000-0000-00007B7C0000}"/>
    <cellStyle name="Normal 7 4 2 5 3 3 2 2" xfId="32445" xr:uid="{00000000-0005-0000-0000-00007C7C0000}"/>
    <cellStyle name="Normal 7 4 2 5 3 3 2 3" xfId="49791" xr:uid="{00000000-0005-0000-0000-00007D7C0000}"/>
    <cellStyle name="Normal 7 4 2 5 3 3 3" xfId="23772" xr:uid="{00000000-0005-0000-0000-00007E7C0000}"/>
    <cellStyle name="Normal 7 4 2 5 3 3 4" xfId="41118" xr:uid="{00000000-0005-0000-0000-00007F7C0000}"/>
    <cellStyle name="Normal 7 4 2 5 3 4" xfId="4263" xr:uid="{00000000-0005-0000-0000-0000807C0000}"/>
    <cellStyle name="Normal 7 4 2 5 3 4 2" xfId="12936" xr:uid="{00000000-0005-0000-0000-0000817C0000}"/>
    <cellStyle name="Normal 7 4 2 5 3 4 2 2" xfId="30289" xr:uid="{00000000-0005-0000-0000-0000827C0000}"/>
    <cellStyle name="Normal 7 4 2 5 3 4 2 3" xfId="47635" xr:uid="{00000000-0005-0000-0000-0000837C0000}"/>
    <cellStyle name="Normal 7 4 2 5 3 4 3" xfId="21616" xr:uid="{00000000-0005-0000-0000-0000847C0000}"/>
    <cellStyle name="Normal 7 4 2 5 3 4 4" xfId="38962" xr:uid="{00000000-0005-0000-0000-0000857C0000}"/>
    <cellStyle name="Normal 7 4 2 5 3 5" xfId="9310" xr:uid="{00000000-0005-0000-0000-0000867C0000}"/>
    <cellStyle name="Normal 7 4 2 5 3 5 2" xfId="26663" xr:uid="{00000000-0005-0000-0000-0000877C0000}"/>
    <cellStyle name="Normal 7 4 2 5 3 5 3" xfId="44009" xr:uid="{00000000-0005-0000-0000-0000887C0000}"/>
    <cellStyle name="Normal 7 4 2 5 3 6" xfId="17990" xr:uid="{00000000-0005-0000-0000-0000897C0000}"/>
    <cellStyle name="Normal 7 4 2 5 3 7" xfId="35336" xr:uid="{00000000-0005-0000-0000-00008A7C0000}"/>
    <cellStyle name="Normal 7 4 2 5 4" xfId="1960" xr:uid="{00000000-0005-0000-0000-00008B7C0000}"/>
    <cellStyle name="Normal 7 4 2 5 4 2" xfId="7742" xr:uid="{00000000-0005-0000-0000-00008C7C0000}"/>
    <cellStyle name="Normal 7 4 2 5 4 2 2" xfId="16415" xr:uid="{00000000-0005-0000-0000-00008D7C0000}"/>
    <cellStyle name="Normal 7 4 2 5 4 2 2 2" xfId="33768" xr:uid="{00000000-0005-0000-0000-00008E7C0000}"/>
    <cellStyle name="Normal 7 4 2 5 4 2 2 3" xfId="51114" xr:uid="{00000000-0005-0000-0000-00008F7C0000}"/>
    <cellStyle name="Normal 7 4 2 5 4 2 3" xfId="25095" xr:uid="{00000000-0005-0000-0000-0000907C0000}"/>
    <cellStyle name="Normal 7 4 2 5 4 2 4" xfId="42441" xr:uid="{00000000-0005-0000-0000-0000917C0000}"/>
    <cellStyle name="Normal 7 4 2 5 4 3" xfId="3773" xr:uid="{00000000-0005-0000-0000-0000927C0000}"/>
    <cellStyle name="Normal 7 4 2 5 4 3 2" xfId="12446" xr:uid="{00000000-0005-0000-0000-0000937C0000}"/>
    <cellStyle name="Normal 7 4 2 5 4 3 2 2" xfId="29799" xr:uid="{00000000-0005-0000-0000-0000947C0000}"/>
    <cellStyle name="Normal 7 4 2 5 4 3 2 3" xfId="47145" xr:uid="{00000000-0005-0000-0000-0000957C0000}"/>
    <cellStyle name="Normal 7 4 2 5 4 3 3" xfId="21126" xr:uid="{00000000-0005-0000-0000-0000967C0000}"/>
    <cellStyle name="Normal 7 4 2 5 4 3 4" xfId="38472" xr:uid="{00000000-0005-0000-0000-0000977C0000}"/>
    <cellStyle name="Normal 7 4 2 5 4 4" xfId="10633" xr:uid="{00000000-0005-0000-0000-0000987C0000}"/>
    <cellStyle name="Normal 7 4 2 5 4 4 2" xfId="27986" xr:uid="{00000000-0005-0000-0000-0000997C0000}"/>
    <cellStyle name="Normal 7 4 2 5 4 4 3" xfId="45332" xr:uid="{00000000-0005-0000-0000-00009A7C0000}"/>
    <cellStyle name="Normal 7 4 2 5 4 5" xfId="19313" xr:uid="{00000000-0005-0000-0000-00009B7C0000}"/>
    <cellStyle name="Normal 7 4 2 5 4 6" xfId="36659" xr:uid="{00000000-0005-0000-0000-00009C7C0000}"/>
    <cellStyle name="Normal 7 4 2 5 5" xfId="1372" xr:uid="{00000000-0005-0000-0000-00009D7C0000}"/>
    <cellStyle name="Normal 7 4 2 5 5 2" xfId="7154" xr:uid="{00000000-0005-0000-0000-00009E7C0000}"/>
    <cellStyle name="Normal 7 4 2 5 5 2 2" xfId="15827" xr:uid="{00000000-0005-0000-0000-00009F7C0000}"/>
    <cellStyle name="Normal 7 4 2 5 5 2 2 2" xfId="33180" xr:uid="{00000000-0005-0000-0000-0000A07C0000}"/>
    <cellStyle name="Normal 7 4 2 5 5 2 2 3" xfId="50526" xr:uid="{00000000-0005-0000-0000-0000A17C0000}"/>
    <cellStyle name="Normal 7 4 2 5 5 2 3" xfId="24507" xr:uid="{00000000-0005-0000-0000-0000A27C0000}"/>
    <cellStyle name="Normal 7 4 2 5 5 2 4" xfId="41853" xr:uid="{00000000-0005-0000-0000-0000A37C0000}"/>
    <cellStyle name="Normal 7 4 2 5 5 3" xfId="4998" xr:uid="{00000000-0005-0000-0000-0000A47C0000}"/>
    <cellStyle name="Normal 7 4 2 5 5 3 2" xfId="13671" xr:uid="{00000000-0005-0000-0000-0000A57C0000}"/>
    <cellStyle name="Normal 7 4 2 5 5 3 2 2" xfId="31024" xr:uid="{00000000-0005-0000-0000-0000A67C0000}"/>
    <cellStyle name="Normal 7 4 2 5 5 3 2 3" xfId="48370" xr:uid="{00000000-0005-0000-0000-0000A77C0000}"/>
    <cellStyle name="Normal 7 4 2 5 5 3 3" xfId="22351" xr:uid="{00000000-0005-0000-0000-0000A87C0000}"/>
    <cellStyle name="Normal 7 4 2 5 5 3 4" xfId="39697" xr:uid="{00000000-0005-0000-0000-0000A97C0000}"/>
    <cellStyle name="Normal 7 4 2 5 5 4" xfId="10045" xr:uid="{00000000-0005-0000-0000-0000AA7C0000}"/>
    <cellStyle name="Normal 7 4 2 5 5 4 2" xfId="27398" xr:uid="{00000000-0005-0000-0000-0000AB7C0000}"/>
    <cellStyle name="Normal 7 4 2 5 5 4 3" xfId="44744" xr:uid="{00000000-0005-0000-0000-0000AC7C0000}"/>
    <cellStyle name="Normal 7 4 2 5 5 5" xfId="18725" xr:uid="{00000000-0005-0000-0000-0000AD7C0000}"/>
    <cellStyle name="Normal 7 4 2 5 5 6" xfId="36071" xr:uid="{00000000-0005-0000-0000-0000AE7C0000}"/>
    <cellStyle name="Normal 7 4 2 5 6" xfId="5929" xr:uid="{00000000-0005-0000-0000-0000AF7C0000}"/>
    <cellStyle name="Normal 7 4 2 5 6 2" xfId="14602" xr:uid="{00000000-0005-0000-0000-0000B07C0000}"/>
    <cellStyle name="Normal 7 4 2 5 6 2 2" xfId="31955" xr:uid="{00000000-0005-0000-0000-0000B17C0000}"/>
    <cellStyle name="Normal 7 4 2 5 6 2 3" xfId="49301" xr:uid="{00000000-0005-0000-0000-0000B27C0000}"/>
    <cellStyle name="Normal 7 4 2 5 6 3" xfId="23282" xr:uid="{00000000-0005-0000-0000-0000B37C0000}"/>
    <cellStyle name="Normal 7 4 2 5 6 4" xfId="40628" xr:uid="{00000000-0005-0000-0000-0000B47C0000}"/>
    <cellStyle name="Normal 7 4 2 5 7" xfId="3185" xr:uid="{00000000-0005-0000-0000-0000B57C0000}"/>
    <cellStyle name="Normal 7 4 2 5 7 2" xfId="11858" xr:uid="{00000000-0005-0000-0000-0000B67C0000}"/>
    <cellStyle name="Normal 7 4 2 5 7 2 2" xfId="29211" xr:uid="{00000000-0005-0000-0000-0000B77C0000}"/>
    <cellStyle name="Normal 7 4 2 5 7 2 3" xfId="46557" xr:uid="{00000000-0005-0000-0000-0000B87C0000}"/>
    <cellStyle name="Normal 7 4 2 5 7 3" xfId="20538" xr:uid="{00000000-0005-0000-0000-0000B97C0000}"/>
    <cellStyle name="Normal 7 4 2 5 7 4" xfId="37884" xr:uid="{00000000-0005-0000-0000-0000BA7C0000}"/>
    <cellStyle name="Normal 7 4 2 5 8" xfId="8820" xr:uid="{00000000-0005-0000-0000-0000BB7C0000}"/>
    <cellStyle name="Normal 7 4 2 5 8 2" xfId="26173" xr:uid="{00000000-0005-0000-0000-0000BC7C0000}"/>
    <cellStyle name="Normal 7 4 2 5 8 3" xfId="43519" xr:uid="{00000000-0005-0000-0000-0000BD7C0000}"/>
    <cellStyle name="Normal 7 4 2 5 9" xfId="17500" xr:uid="{00000000-0005-0000-0000-0000BE7C0000}"/>
    <cellStyle name="Normal 7 4 2 6" xfId="784" xr:uid="{00000000-0005-0000-0000-0000BF7C0000}"/>
    <cellStyle name="Normal 7 4 2 6 2" xfId="2597" xr:uid="{00000000-0005-0000-0000-0000C07C0000}"/>
    <cellStyle name="Normal 7 4 2 6 2 2" xfId="8379" xr:uid="{00000000-0005-0000-0000-0000C17C0000}"/>
    <cellStyle name="Normal 7 4 2 6 2 2 2" xfId="17052" xr:uid="{00000000-0005-0000-0000-0000C27C0000}"/>
    <cellStyle name="Normal 7 4 2 6 2 2 2 2" xfId="34405" xr:uid="{00000000-0005-0000-0000-0000C37C0000}"/>
    <cellStyle name="Normal 7 4 2 6 2 2 2 3" xfId="51751" xr:uid="{00000000-0005-0000-0000-0000C47C0000}"/>
    <cellStyle name="Normal 7 4 2 6 2 2 3" xfId="25732" xr:uid="{00000000-0005-0000-0000-0000C57C0000}"/>
    <cellStyle name="Normal 7 4 2 6 2 2 4" xfId="43078" xr:uid="{00000000-0005-0000-0000-0000C67C0000}"/>
    <cellStyle name="Normal 7 4 2 6 2 3" xfId="4410" xr:uid="{00000000-0005-0000-0000-0000C77C0000}"/>
    <cellStyle name="Normal 7 4 2 6 2 3 2" xfId="13083" xr:uid="{00000000-0005-0000-0000-0000C87C0000}"/>
    <cellStyle name="Normal 7 4 2 6 2 3 2 2" xfId="30436" xr:uid="{00000000-0005-0000-0000-0000C97C0000}"/>
    <cellStyle name="Normal 7 4 2 6 2 3 2 3" xfId="47782" xr:uid="{00000000-0005-0000-0000-0000CA7C0000}"/>
    <cellStyle name="Normal 7 4 2 6 2 3 3" xfId="21763" xr:uid="{00000000-0005-0000-0000-0000CB7C0000}"/>
    <cellStyle name="Normal 7 4 2 6 2 3 4" xfId="39109" xr:uid="{00000000-0005-0000-0000-0000CC7C0000}"/>
    <cellStyle name="Normal 7 4 2 6 2 4" xfId="11270" xr:uid="{00000000-0005-0000-0000-0000CD7C0000}"/>
    <cellStyle name="Normal 7 4 2 6 2 4 2" xfId="28623" xr:uid="{00000000-0005-0000-0000-0000CE7C0000}"/>
    <cellStyle name="Normal 7 4 2 6 2 4 3" xfId="45969" xr:uid="{00000000-0005-0000-0000-0000CF7C0000}"/>
    <cellStyle name="Normal 7 4 2 6 2 5" xfId="19950" xr:uid="{00000000-0005-0000-0000-0000D07C0000}"/>
    <cellStyle name="Normal 7 4 2 6 2 6" xfId="37296" xr:uid="{00000000-0005-0000-0000-0000D17C0000}"/>
    <cellStyle name="Normal 7 4 2 6 3" xfId="1519" xr:uid="{00000000-0005-0000-0000-0000D27C0000}"/>
    <cellStyle name="Normal 7 4 2 6 3 2" xfId="7301" xr:uid="{00000000-0005-0000-0000-0000D37C0000}"/>
    <cellStyle name="Normal 7 4 2 6 3 2 2" xfId="15974" xr:uid="{00000000-0005-0000-0000-0000D47C0000}"/>
    <cellStyle name="Normal 7 4 2 6 3 2 2 2" xfId="33327" xr:uid="{00000000-0005-0000-0000-0000D57C0000}"/>
    <cellStyle name="Normal 7 4 2 6 3 2 2 3" xfId="50673" xr:uid="{00000000-0005-0000-0000-0000D67C0000}"/>
    <cellStyle name="Normal 7 4 2 6 3 2 3" xfId="24654" xr:uid="{00000000-0005-0000-0000-0000D77C0000}"/>
    <cellStyle name="Normal 7 4 2 6 3 2 4" xfId="42000" xr:uid="{00000000-0005-0000-0000-0000D87C0000}"/>
    <cellStyle name="Normal 7 4 2 6 3 3" xfId="5145" xr:uid="{00000000-0005-0000-0000-0000D97C0000}"/>
    <cellStyle name="Normal 7 4 2 6 3 3 2" xfId="13818" xr:uid="{00000000-0005-0000-0000-0000DA7C0000}"/>
    <cellStyle name="Normal 7 4 2 6 3 3 2 2" xfId="31171" xr:uid="{00000000-0005-0000-0000-0000DB7C0000}"/>
    <cellStyle name="Normal 7 4 2 6 3 3 2 3" xfId="48517" xr:uid="{00000000-0005-0000-0000-0000DC7C0000}"/>
    <cellStyle name="Normal 7 4 2 6 3 3 3" xfId="22498" xr:uid="{00000000-0005-0000-0000-0000DD7C0000}"/>
    <cellStyle name="Normal 7 4 2 6 3 3 4" xfId="39844" xr:uid="{00000000-0005-0000-0000-0000DE7C0000}"/>
    <cellStyle name="Normal 7 4 2 6 3 4" xfId="10192" xr:uid="{00000000-0005-0000-0000-0000DF7C0000}"/>
    <cellStyle name="Normal 7 4 2 6 3 4 2" xfId="27545" xr:uid="{00000000-0005-0000-0000-0000E07C0000}"/>
    <cellStyle name="Normal 7 4 2 6 3 4 3" xfId="44891" xr:uid="{00000000-0005-0000-0000-0000E17C0000}"/>
    <cellStyle name="Normal 7 4 2 6 3 5" xfId="18872" xr:uid="{00000000-0005-0000-0000-0000E27C0000}"/>
    <cellStyle name="Normal 7 4 2 6 3 6" xfId="36218" xr:uid="{00000000-0005-0000-0000-0000E37C0000}"/>
    <cellStyle name="Normal 7 4 2 6 4" xfId="6566" xr:uid="{00000000-0005-0000-0000-0000E47C0000}"/>
    <cellStyle name="Normal 7 4 2 6 4 2" xfId="15239" xr:uid="{00000000-0005-0000-0000-0000E57C0000}"/>
    <cellStyle name="Normal 7 4 2 6 4 2 2" xfId="32592" xr:uid="{00000000-0005-0000-0000-0000E67C0000}"/>
    <cellStyle name="Normal 7 4 2 6 4 2 3" xfId="49938" xr:uid="{00000000-0005-0000-0000-0000E77C0000}"/>
    <cellStyle name="Normal 7 4 2 6 4 3" xfId="23919" xr:uid="{00000000-0005-0000-0000-0000E87C0000}"/>
    <cellStyle name="Normal 7 4 2 6 4 4" xfId="41265" xr:uid="{00000000-0005-0000-0000-0000E97C0000}"/>
    <cellStyle name="Normal 7 4 2 6 5" xfId="3332" xr:uid="{00000000-0005-0000-0000-0000EA7C0000}"/>
    <cellStyle name="Normal 7 4 2 6 5 2" xfId="12005" xr:uid="{00000000-0005-0000-0000-0000EB7C0000}"/>
    <cellStyle name="Normal 7 4 2 6 5 2 2" xfId="29358" xr:uid="{00000000-0005-0000-0000-0000EC7C0000}"/>
    <cellStyle name="Normal 7 4 2 6 5 2 3" xfId="46704" xr:uid="{00000000-0005-0000-0000-0000ED7C0000}"/>
    <cellStyle name="Normal 7 4 2 6 5 3" xfId="20685" xr:uid="{00000000-0005-0000-0000-0000EE7C0000}"/>
    <cellStyle name="Normal 7 4 2 6 5 4" xfId="38031" xr:uid="{00000000-0005-0000-0000-0000EF7C0000}"/>
    <cellStyle name="Normal 7 4 2 6 6" xfId="9457" xr:uid="{00000000-0005-0000-0000-0000F07C0000}"/>
    <cellStyle name="Normal 7 4 2 6 6 2" xfId="26810" xr:uid="{00000000-0005-0000-0000-0000F17C0000}"/>
    <cellStyle name="Normal 7 4 2 6 6 3" xfId="44156" xr:uid="{00000000-0005-0000-0000-0000F27C0000}"/>
    <cellStyle name="Normal 7 4 2 6 7" xfId="18137" xr:uid="{00000000-0005-0000-0000-0000F37C0000}"/>
    <cellStyle name="Normal 7 4 2 6 8" xfId="35483" xr:uid="{00000000-0005-0000-0000-0000F47C0000}"/>
    <cellStyle name="Normal 7 4 2 7" xfId="392" xr:uid="{00000000-0005-0000-0000-0000F57C0000}"/>
    <cellStyle name="Normal 7 4 2 7 2" xfId="2205" xr:uid="{00000000-0005-0000-0000-0000F67C0000}"/>
    <cellStyle name="Normal 7 4 2 7 2 2" xfId="7987" xr:uid="{00000000-0005-0000-0000-0000F77C0000}"/>
    <cellStyle name="Normal 7 4 2 7 2 2 2" xfId="16660" xr:uid="{00000000-0005-0000-0000-0000F87C0000}"/>
    <cellStyle name="Normal 7 4 2 7 2 2 2 2" xfId="34013" xr:uid="{00000000-0005-0000-0000-0000F97C0000}"/>
    <cellStyle name="Normal 7 4 2 7 2 2 2 3" xfId="51359" xr:uid="{00000000-0005-0000-0000-0000FA7C0000}"/>
    <cellStyle name="Normal 7 4 2 7 2 2 3" xfId="25340" xr:uid="{00000000-0005-0000-0000-0000FB7C0000}"/>
    <cellStyle name="Normal 7 4 2 7 2 2 4" xfId="42686" xr:uid="{00000000-0005-0000-0000-0000FC7C0000}"/>
    <cellStyle name="Normal 7 4 2 7 2 3" xfId="5488" xr:uid="{00000000-0005-0000-0000-0000FD7C0000}"/>
    <cellStyle name="Normal 7 4 2 7 2 3 2" xfId="14161" xr:uid="{00000000-0005-0000-0000-0000FE7C0000}"/>
    <cellStyle name="Normal 7 4 2 7 2 3 2 2" xfId="31514" xr:uid="{00000000-0005-0000-0000-0000FF7C0000}"/>
    <cellStyle name="Normal 7 4 2 7 2 3 2 3" xfId="48860" xr:uid="{00000000-0005-0000-0000-0000007D0000}"/>
    <cellStyle name="Normal 7 4 2 7 2 3 3" xfId="22841" xr:uid="{00000000-0005-0000-0000-0000017D0000}"/>
    <cellStyle name="Normal 7 4 2 7 2 3 4" xfId="40187" xr:uid="{00000000-0005-0000-0000-0000027D0000}"/>
    <cellStyle name="Normal 7 4 2 7 2 4" xfId="10878" xr:uid="{00000000-0005-0000-0000-0000037D0000}"/>
    <cellStyle name="Normal 7 4 2 7 2 4 2" xfId="28231" xr:uid="{00000000-0005-0000-0000-0000047D0000}"/>
    <cellStyle name="Normal 7 4 2 7 2 4 3" xfId="45577" xr:uid="{00000000-0005-0000-0000-0000057D0000}"/>
    <cellStyle name="Normal 7 4 2 7 2 5" xfId="19558" xr:uid="{00000000-0005-0000-0000-0000067D0000}"/>
    <cellStyle name="Normal 7 4 2 7 2 6" xfId="36904" xr:uid="{00000000-0005-0000-0000-0000077D0000}"/>
    <cellStyle name="Normal 7 4 2 7 3" xfId="6174" xr:uid="{00000000-0005-0000-0000-0000087D0000}"/>
    <cellStyle name="Normal 7 4 2 7 3 2" xfId="14847" xr:uid="{00000000-0005-0000-0000-0000097D0000}"/>
    <cellStyle name="Normal 7 4 2 7 3 2 2" xfId="32200" xr:uid="{00000000-0005-0000-0000-00000A7D0000}"/>
    <cellStyle name="Normal 7 4 2 7 3 2 3" xfId="49546" xr:uid="{00000000-0005-0000-0000-00000B7D0000}"/>
    <cellStyle name="Normal 7 4 2 7 3 3" xfId="23527" xr:uid="{00000000-0005-0000-0000-00000C7D0000}"/>
    <cellStyle name="Normal 7 4 2 7 3 4" xfId="40873" xr:uid="{00000000-0005-0000-0000-00000D7D0000}"/>
    <cellStyle name="Normal 7 4 2 7 4" xfId="4018" xr:uid="{00000000-0005-0000-0000-00000E7D0000}"/>
    <cellStyle name="Normal 7 4 2 7 4 2" xfId="12691" xr:uid="{00000000-0005-0000-0000-00000F7D0000}"/>
    <cellStyle name="Normal 7 4 2 7 4 2 2" xfId="30044" xr:uid="{00000000-0005-0000-0000-0000107D0000}"/>
    <cellStyle name="Normal 7 4 2 7 4 2 3" xfId="47390" xr:uid="{00000000-0005-0000-0000-0000117D0000}"/>
    <cellStyle name="Normal 7 4 2 7 4 3" xfId="21371" xr:uid="{00000000-0005-0000-0000-0000127D0000}"/>
    <cellStyle name="Normal 7 4 2 7 4 4" xfId="38717" xr:uid="{00000000-0005-0000-0000-0000137D0000}"/>
    <cellStyle name="Normal 7 4 2 7 5" xfId="9065" xr:uid="{00000000-0005-0000-0000-0000147D0000}"/>
    <cellStyle name="Normal 7 4 2 7 5 2" xfId="26418" xr:uid="{00000000-0005-0000-0000-0000157D0000}"/>
    <cellStyle name="Normal 7 4 2 7 5 3" xfId="43764" xr:uid="{00000000-0005-0000-0000-0000167D0000}"/>
    <cellStyle name="Normal 7 4 2 7 6" xfId="17745" xr:uid="{00000000-0005-0000-0000-0000177D0000}"/>
    <cellStyle name="Normal 7 4 2 7 7" xfId="35091" xr:uid="{00000000-0005-0000-0000-0000187D0000}"/>
    <cellStyle name="Normal 7 4 2 8" xfId="1862" xr:uid="{00000000-0005-0000-0000-0000197D0000}"/>
    <cellStyle name="Normal 7 4 2 8 2" xfId="7644" xr:uid="{00000000-0005-0000-0000-00001A7D0000}"/>
    <cellStyle name="Normal 7 4 2 8 2 2" xfId="16317" xr:uid="{00000000-0005-0000-0000-00001B7D0000}"/>
    <cellStyle name="Normal 7 4 2 8 2 2 2" xfId="33670" xr:uid="{00000000-0005-0000-0000-00001C7D0000}"/>
    <cellStyle name="Normal 7 4 2 8 2 2 3" xfId="51016" xr:uid="{00000000-0005-0000-0000-00001D7D0000}"/>
    <cellStyle name="Normal 7 4 2 8 2 3" xfId="24997" xr:uid="{00000000-0005-0000-0000-00001E7D0000}"/>
    <cellStyle name="Normal 7 4 2 8 2 4" xfId="42343" xr:uid="{00000000-0005-0000-0000-00001F7D0000}"/>
    <cellStyle name="Normal 7 4 2 8 3" xfId="3675" xr:uid="{00000000-0005-0000-0000-0000207D0000}"/>
    <cellStyle name="Normal 7 4 2 8 3 2" xfId="12348" xr:uid="{00000000-0005-0000-0000-0000217D0000}"/>
    <cellStyle name="Normal 7 4 2 8 3 2 2" xfId="29701" xr:uid="{00000000-0005-0000-0000-0000227D0000}"/>
    <cellStyle name="Normal 7 4 2 8 3 2 3" xfId="47047" xr:uid="{00000000-0005-0000-0000-0000237D0000}"/>
    <cellStyle name="Normal 7 4 2 8 3 3" xfId="21028" xr:uid="{00000000-0005-0000-0000-0000247D0000}"/>
    <cellStyle name="Normal 7 4 2 8 3 4" xfId="38374" xr:uid="{00000000-0005-0000-0000-0000257D0000}"/>
    <cellStyle name="Normal 7 4 2 8 4" xfId="10535" xr:uid="{00000000-0005-0000-0000-0000267D0000}"/>
    <cellStyle name="Normal 7 4 2 8 4 2" xfId="27888" xr:uid="{00000000-0005-0000-0000-0000277D0000}"/>
    <cellStyle name="Normal 7 4 2 8 4 3" xfId="45234" xr:uid="{00000000-0005-0000-0000-0000287D0000}"/>
    <cellStyle name="Normal 7 4 2 8 5" xfId="19215" xr:uid="{00000000-0005-0000-0000-0000297D0000}"/>
    <cellStyle name="Normal 7 4 2 8 6" xfId="36561" xr:uid="{00000000-0005-0000-0000-00002A7D0000}"/>
    <cellStyle name="Normal 7 4 2 9" xfId="1127" xr:uid="{00000000-0005-0000-0000-00002B7D0000}"/>
    <cellStyle name="Normal 7 4 2 9 2" xfId="6909" xr:uid="{00000000-0005-0000-0000-00002C7D0000}"/>
    <cellStyle name="Normal 7 4 2 9 2 2" xfId="15582" xr:uid="{00000000-0005-0000-0000-00002D7D0000}"/>
    <cellStyle name="Normal 7 4 2 9 2 2 2" xfId="32935" xr:uid="{00000000-0005-0000-0000-00002E7D0000}"/>
    <cellStyle name="Normal 7 4 2 9 2 2 3" xfId="50281" xr:uid="{00000000-0005-0000-0000-00002F7D0000}"/>
    <cellStyle name="Normal 7 4 2 9 2 3" xfId="24262" xr:uid="{00000000-0005-0000-0000-0000307D0000}"/>
    <cellStyle name="Normal 7 4 2 9 2 4" xfId="41608" xr:uid="{00000000-0005-0000-0000-0000317D0000}"/>
    <cellStyle name="Normal 7 4 2 9 3" xfId="4753" xr:uid="{00000000-0005-0000-0000-0000327D0000}"/>
    <cellStyle name="Normal 7 4 2 9 3 2" xfId="13426" xr:uid="{00000000-0005-0000-0000-0000337D0000}"/>
    <cellStyle name="Normal 7 4 2 9 3 2 2" xfId="30779" xr:uid="{00000000-0005-0000-0000-0000347D0000}"/>
    <cellStyle name="Normal 7 4 2 9 3 2 3" xfId="48125" xr:uid="{00000000-0005-0000-0000-0000357D0000}"/>
    <cellStyle name="Normal 7 4 2 9 3 3" xfId="22106" xr:uid="{00000000-0005-0000-0000-0000367D0000}"/>
    <cellStyle name="Normal 7 4 2 9 3 4" xfId="39452" xr:uid="{00000000-0005-0000-0000-0000377D0000}"/>
    <cellStyle name="Normal 7 4 2 9 4" xfId="9800" xr:uid="{00000000-0005-0000-0000-0000387D0000}"/>
    <cellStyle name="Normal 7 4 2 9 4 2" xfId="27153" xr:uid="{00000000-0005-0000-0000-0000397D0000}"/>
    <cellStyle name="Normal 7 4 2 9 4 3" xfId="44499" xr:uid="{00000000-0005-0000-0000-00003A7D0000}"/>
    <cellStyle name="Normal 7 4 2 9 5" xfId="18480" xr:uid="{00000000-0005-0000-0000-00003B7D0000}"/>
    <cellStyle name="Normal 7 4 2 9 6" xfId="35826" xr:uid="{00000000-0005-0000-0000-00003C7D0000}"/>
    <cellStyle name="Normal 7 4 3" xfId="72" xr:uid="{00000000-0005-0000-0000-00003D7D0000}"/>
    <cellStyle name="Normal 7 4 3 10" xfId="8745" xr:uid="{00000000-0005-0000-0000-00003E7D0000}"/>
    <cellStyle name="Normal 7 4 3 10 2" xfId="26098" xr:uid="{00000000-0005-0000-0000-00003F7D0000}"/>
    <cellStyle name="Normal 7 4 3 10 3" xfId="43444" xr:uid="{00000000-0005-0000-0000-0000407D0000}"/>
    <cellStyle name="Normal 7 4 3 11" xfId="17425" xr:uid="{00000000-0005-0000-0000-0000417D0000}"/>
    <cellStyle name="Normal 7 4 3 12" xfId="34771" xr:uid="{00000000-0005-0000-0000-0000427D0000}"/>
    <cellStyle name="Normal 7 4 3 2" xfId="317" xr:uid="{00000000-0005-0000-0000-0000437D0000}"/>
    <cellStyle name="Normal 7 4 3 2 10" xfId="35016" xr:uid="{00000000-0005-0000-0000-0000447D0000}"/>
    <cellStyle name="Normal 7 4 3 2 2" xfId="1052" xr:uid="{00000000-0005-0000-0000-0000457D0000}"/>
    <cellStyle name="Normal 7 4 3 2 2 2" xfId="2865" xr:uid="{00000000-0005-0000-0000-0000467D0000}"/>
    <cellStyle name="Normal 7 4 3 2 2 2 2" xfId="8647" xr:uid="{00000000-0005-0000-0000-0000477D0000}"/>
    <cellStyle name="Normal 7 4 3 2 2 2 2 2" xfId="17320" xr:uid="{00000000-0005-0000-0000-0000487D0000}"/>
    <cellStyle name="Normal 7 4 3 2 2 2 2 2 2" xfId="34673" xr:uid="{00000000-0005-0000-0000-0000497D0000}"/>
    <cellStyle name="Normal 7 4 3 2 2 2 2 2 3" xfId="52019" xr:uid="{00000000-0005-0000-0000-00004A7D0000}"/>
    <cellStyle name="Normal 7 4 3 2 2 2 2 3" xfId="26000" xr:uid="{00000000-0005-0000-0000-00004B7D0000}"/>
    <cellStyle name="Normal 7 4 3 2 2 2 2 4" xfId="43346" xr:uid="{00000000-0005-0000-0000-00004C7D0000}"/>
    <cellStyle name="Normal 7 4 3 2 2 2 3" xfId="4678" xr:uid="{00000000-0005-0000-0000-00004D7D0000}"/>
    <cellStyle name="Normal 7 4 3 2 2 2 3 2" xfId="13351" xr:uid="{00000000-0005-0000-0000-00004E7D0000}"/>
    <cellStyle name="Normal 7 4 3 2 2 2 3 2 2" xfId="30704" xr:uid="{00000000-0005-0000-0000-00004F7D0000}"/>
    <cellStyle name="Normal 7 4 3 2 2 2 3 2 3" xfId="48050" xr:uid="{00000000-0005-0000-0000-0000507D0000}"/>
    <cellStyle name="Normal 7 4 3 2 2 2 3 3" xfId="22031" xr:uid="{00000000-0005-0000-0000-0000517D0000}"/>
    <cellStyle name="Normal 7 4 3 2 2 2 3 4" xfId="39377" xr:uid="{00000000-0005-0000-0000-0000527D0000}"/>
    <cellStyle name="Normal 7 4 3 2 2 2 4" xfId="11538" xr:uid="{00000000-0005-0000-0000-0000537D0000}"/>
    <cellStyle name="Normal 7 4 3 2 2 2 4 2" xfId="28891" xr:uid="{00000000-0005-0000-0000-0000547D0000}"/>
    <cellStyle name="Normal 7 4 3 2 2 2 4 3" xfId="46237" xr:uid="{00000000-0005-0000-0000-0000557D0000}"/>
    <cellStyle name="Normal 7 4 3 2 2 2 5" xfId="20218" xr:uid="{00000000-0005-0000-0000-0000567D0000}"/>
    <cellStyle name="Normal 7 4 3 2 2 2 6" xfId="37564" xr:uid="{00000000-0005-0000-0000-0000577D0000}"/>
    <cellStyle name="Normal 7 4 3 2 2 3" xfId="1787" xr:uid="{00000000-0005-0000-0000-0000587D0000}"/>
    <cellStyle name="Normal 7 4 3 2 2 3 2" xfId="7569" xr:uid="{00000000-0005-0000-0000-0000597D0000}"/>
    <cellStyle name="Normal 7 4 3 2 2 3 2 2" xfId="16242" xr:uid="{00000000-0005-0000-0000-00005A7D0000}"/>
    <cellStyle name="Normal 7 4 3 2 2 3 2 2 2" xfId="33595" xr:uid="{00000000-0005-0000-0000-00005B7D0000}"/>
    <cellStyle name="Normal 7 4 3 2 2 3 2 2 3" xfId="50941" xr:uid="{00000000-0005-0000-0000-00005C7D0000}"/>
    <cellStyle name="Normal 7 4 3 2 2 3 2 3" xfId="24922" xr:uid="{00000000-0005-0000-0000-00005D7D0000}"/>
    <cellStyle name="Normal 7 4 3 2 2 3 2 4" xfId="42268" xr:uid="{00000000-0005-0000-0000-00005E7D0000}"/>
    <cellStyle name="Normal 7 4 3 2 2 3 3" xfId="5413" xr:uid="{00000000-0005-0000-0000-00005F7D0000}"/>
    <cellStyle name="Normal 7 4 3 2 2 3 3 2" xfId="14086" xr:uid="{00000000-0005-0000-0000-0000607D0000}"/>
    <cellStyle name="Normal 7 4 3 2 2 3 3 2 2" xfId="31439" xr:uid="{00000000-0005-0000-0000-0000617D0000}"/>
    <cellStyle name="Normal 7 4 3 2 2 3 3 2 3" xfId="48785" xr:uid="{00000000-0005-0000-0000-0000627D0000}"/>
    <cellStyle name="Normal 7 4 3 2 2 3 3 3" xfId="22766" xr:uid="{00000000-0005-0000-0000-0000637D0000}"/>
    <cellStyle name="Normal 7 4 3 2 2 3 3 4" xfId="40112" xr:uid="{00000000-0005-0000-0000-0000647D0000}"/>
    <cellStyle name="Normal 7 4 3 2 2 3 4" xfId="10460" xr:uid="{00000000-0005-0000-0000-0000657D0000}"/>
    <cellStyle name="Normal 7 4 3 2 2 3 4 2" xfId="27813" xr:uid="{00000000-0005-0000-0000-0000667D0000}"/>
    <cellStyle name="Normal 7 4 3 2 2 3 4 3" xfId="45159" xr:uid="{00000000-0005-0000-0000-0000677D0000}"/>
    <cellStyle name="Normal 7 4 3 2 2 3 5" xfId="19140" xr:uid="{00000000-0005-0000-0000-0000687D0000}"/>
    <cellStyle name="Normal 7 4 3 2 2 3 6" xfId="36486" xr:uid="{00000000-0005-0000-0000-0000697D0000}"/>
    <cellStyle name="Normal 7 4 3 2 2 4" xfId="6834" xr:uid="{00000000-0005-0000-0000-00006A7D0000}"/>
    <cellStyle name="Normal 7 4 3 2 2 4 2" xfId="15507" xr:uid="{00000000-0005-0000-0000-00006B7D0000}"/>
    <cellStyle name="Normal 7 4 3 2 2 4 2 2" xfId="32860" xr:uid="{00000000-0005-0000-0000-00006C7D0000}"/>
    <cellStyle name="Normal 7 4 3 2 2 4 2 3" xfId="50206" xr:uid="{00000000-0005-0000-0000-00006D7D0000}"/>
    <cellStyle name="Normal 7 4 3 2 2 4 3" xfId="24187" xr:uid="{00000000-0005-0000-0000-00006E7D0000}"/>
    <cellStyle name="Normal 7 4 3 2 2 4 4" xfId="41533" xr:uid="{00000000-0005-0000-0000-00006F7D0000}"/>
    <cellStyle name="Normal 7 4 3 2 2 5" xfId="3600" xr:uid="{00000000-0005-0000-0000-0000707D0000}"/>
    <cellStyle name="Normal 7 4 3 2 2 5 2" xfId="12273" xr:uid="{00000000-0005-0000-0000-0000717D0000}"/>
    <cellStyle name="Normal 7 4 3 2 2 5 2 2" xfId="29626" xr:uid="{00000000-0005-0000-0000-0000727D0000}"/>
    <cellStyle name="Normal 7 4 3 2 2 5 2 3" xfId="46972" xr:uid="{00000000-0005-0000-0000-0000737D0000}"/>
    <cellStyle name="Normal 7 4 3 2 2 5 3" xfId="20953" xr:uid="{00000000-0005-0000-0000-0000747D0000}"/>
    <cellStyle name="Normal 7 4 3 2 2 5 4" xfId="38299" xr:uid="{00000000-0005-0000-0000-0000757D0000}"/>
    <cellStyle name="Normal 7 4 3 2 2 6" xfId="9725" xr:uid="{00000000-0005-0000-0000-0000767D0000}"/>
    <cellStyle name="Normal 7 4 3 2 2 6 2" xfId="27078" xr:uid="{00000000-0005-0000-0000-0000777D0000}"/>
    <cellStyle name="Normal 7 4 3 2 2 6 3" xfId="44424" xr:uid="{00000000-0005-0000-0000-0000787D0000}"/>
    <cellStyle name="Normal 7 4 3 2 2 7" xfId="18405" xr:uid="{00000000-0005-0000-0000-0000797D0000}"/>
    <cellStyle name="Normal 7 4 3 2 2 8" xfId="35751" xr:uid="{00000000-0005-0000-0000-00007A7D0000}"/>
    <cellStyle name="Normal 7 4 3 2 3" xfId="562" xr:uid="{00000000-0005-0000-0000-00007B7D0000}"/>
    <cellStyle name="Normal 7 4 3 2 3 2" xfId="2375" xr:uid="{00000000-0005-0000-0000-00007C7D0000}"/>
    <cellStyle name="Normal 7 4 3 2 3 2 2" xfId="8157" xr:uid="{00000000-0005-0000-0000-00007D7D0000}"/>
    <cellStyle name="Normal 7 4 3 2 3 2 2 2" xfId="16830" xr:uid="{00000000-0005-0000-0000-00007E7D0000}"/>
    <cellStyle name="Normal 7 4 3 2 3 2 2 2 2" xfId="34183" xr:uid="{00000000-0005-0000-0000-00007F7D0000}"/>
    <cellStyle name="Normal 7 4 3 2 3 2 2 2 3" xfId="51529" xr:uid="{00000000-0005-0000-0000-0000807D0000}"/>
    <cellStyle name="Normal 7 4 3 2 3 2 2 3" xfId="25510" xr:uid="{00000000-0005-0000-0000-0000817D0000}"/>
    <cellStyle name="Normal 7 4 3 2 3 2 2 4" xfId="42856" xr:uid="{00000000-0005-0000-0000-0000827D0000}"/>
    <cellStyle name="Normal 7 4 3 2 3 2 3" xfId="5658" xr:uid="{00000000-0005-0000-0000-0000837D0000}"/>
    <cellStyle name="Normal 7 4 3 2 3 2 3 2" xfId="14331" xr:uid="{00000000-0005-0000-0000-0000847D0000}"/>
    <cellStyle name="Normal 7 4 3 2 3 2 3 2 2" xfId="31684" xr:uid="{00000000-0005-0000-0000-0000857D0000}"/>
    <cellStyle name="Normal 7 4 3 2 3 2 3 2 3" xfId="49030" xr:uid="{00000000-0005-0000-0000-0000867D0000}"/>
    <cellStyle name="Normal 7 4 3 2 3 2 3 3" xfId="23011" xr:uid="{00000000-0005-0000-0000-0000877D0000}"/>
    <cellStyle name="Normal 7 4 3 2 3 2 3 4" xfId="40357" xr:uid="{00000000-0005-0000-0000-0000887D0000}"/>
    <cellStyle name="Normal 7 4 3 2 3 2 4" xfId="11048" xr:uid="{00000000-0005-0000-0000-0000897D0000}"/>
    <cellStyle name="Normal 7 4 3 2 3 2 4 2" xfId="28401" xr:uid="{00000000-0005-0000-0000-00008A7D0000}"/>
    <cellStyle name="Normal 7 4 3 2 3 2 4 3" xfId="45747" xr:uid="{00000000-0005-0000-0000-00008B7D0000}"/>
    <cellStyle name="Normal 7 4 3 2 3 2 5" xfId="19728" xr:uid="{00000000-0005-0000-0000-00008C7D0000}"/>
    <cellStyle name="Normal 7 4 3 2 3 2 6" xfId="37074" xr:uid="{00000000-0005-0000-0000-00008D7D0000}"/>
    <cellStyle name="Normal 7 4 3 2 3 3" xfId="6344" xr:uid="{00000000-0005-0000-0000-00008E7D0000}"/>
    <cellStyle name="Normal 7 4 3 2 3 3 2" xfId="15017" xr:uid="{00000000-0005-0000-0000-00008F7D0000}"/>
    <cellStyle name="Normal 7 4 3 2 3 3 2 2" xfId="32370" xr:uid="{00000000-0005-0000-0000-0000907D0000}"/>
    <cellStyle name="Normal 7 4 3 2 3 3 2 3" xfId="49716" xr:uid="{00000000-0005-0000-0000-0000917D0000}"/>
    <cellStyle name="Normal 7 4 3 2 3 3 3" xfId="23697" xr:uid="{00000000-0005-0000-0000-0000927D0000}"/>
    <cellStyle name="Normal 7 4 3 2 3 3 4" xfId="41043" xr:uid="{00000000-0005-0000-0000-0000937D0000}"/>
    <cellStyle name="Normal 7 4 3 2 3 4" xfId="4188" xr:uid="{00000000-0005-0000-0000-0000947D0000}"/>
    <cellStyle name="Normal 7 4 3 2 3 4 2" xfId="12861" xr:uid="{00000000-0005-0000-0000-0000957D0000}"/>
    <cellStyle name="Normal 7 4 3 2 3 4 2 2" xfId="30214" xr:uid="{00000000-0005-0000-0000-0000967D0000}"/>
    <cellStyle name="Normal 7 4 3 2 3 4 2 3" xfId="47560" xr:uid="{00000000-0005-0000-0000-0000977D0000}"/>
    <cellStyle name="Normal 7 4 3 2 3 4 3" xfId="21541" xr:uid="{00000000-0005-0000-0000-0000987D0000}"/>
    <cellStyle name="Normal 7 4 3 2 3 4 4" xfId="38887" xr:uid="{00000000-0005-0000-0000-0000997D0000}"/>
    <cellStyle name="Normal 7 4 3 2 3 5" xfId="9235" xr:uid="{00000000-0005-0000-0000-00009A7D0000}"/>
    <cellStyle name="Normal 7 4 3 2 3 5 2" xfId="26588" xr:uid="{00000000-0005-0000-0000-00009B7D0000}"/>
    <cellStyle name="Normal 7 4 3 2 3 5 3" xfId="43934" xr:uid="{00000000-0005-0000-0000-00009C7D0000}"/>
    <cellStyle name="Normal 7 4 3 2 3 6" xfId="17915" xr:uid="{00000000-0005-0000-0000-00009D7D0000}"/>
    <cellStyle name="Normal 7 4 3 2 3 7" xfId="35261" xr:uid="{00000000-0005-0000-0000-00009E7D0000}"/>
    <cellStyle name="Normal 7 4 3 2 4" xfId="2130" xr:uid="{00000000-0005-0000-0000-00009F7D0000}"/>
    <cellStyle name="Normal 7 4 3 2 4 2" xfId="7912" xr:uid="{00000000-0005-0000-0000-0000A07D0000}"/>
    <cellStyle name="Normal 7 4 3 2 4 2 2" xfId="16585" xr:uid="{00000000-0005-0000-0000-0000A17D0000}"/>
    <cellStyle name="Normal 7 4 3 2 4 2 2 2" xfId="33938" xr:uid="{00000000-0005-0000-0000-0000A27D0000}"/>
    <cellStyle name="Normal 7 4 3 2 4 2 2 3" xfId="51284" xr:uid="{00000000-0005-0000-0000-0000A37D0000}"/>
    <cellStyle name="Normal 7 4 3 2 4 2 3" xfId="25265" xr:uid="{00000000-0005-0000-0000-0000A47D0000}"/>
    <cellStyle name="Normal 7 4 3 2 4 2 4" xfId="42611" xr:uid="{00000000-0005-0000-0000-0000A57D0000}"/>
    <cellStyle name="Normal 7 4 3 2 4 3" xfId="3943" xr:uid="{00000000-0005-0000-0000-0000A67D0000}"/>
    <cellStyle name="Normal 7 4 3 2 4 3 2" xfId="12616" xr:uid="{00000000-0005-0000-0000-0000A77D0000}"/>
    <cellStyle name="Normal 7 4 3 2 4 3 2 2" xfId="29969" xr:uid="{00000000-0005-0000-0000-0000A87D0000}"/>
    <cellStyle name="Normal 7 4 3 2 4 3 2 3" xfId="47315" xr:uid="{00000000-0005-0000-0000-0000A97D0000}"/>
    <cellStyle name="Normal 7 4 3 2 4 3 3" xfId="21296" xr:uid="{00000000-0005-0000-0000-0000AA7D0000}"/>
    <cellStyle name="Normal 7 4 3 2 4 3 4" xfId="38642" xr:uid="{00000000-0005-0000-0000-0000AB7D0000}"/>
    <cellStyle name="Normal 7 4 3 2 4 4" xfId="10803" xr:uid="{00000000-0005-0000-0000-0000AC7D0000}"/>
    <cellStyle name="Normal 7 4 3 2 4 4 2" xfId="28156" xr:uid="{00000000-0005-0000-0000-0000AD7D0000}"/>
    <cellStyle name="Normal 7 4 3 2 4 4 3" xfId="45502" xr:uid="{00000000-0005-0000-0000-0000AE7D0000}"/>
    <cellStyle name="Normal 7 4 3 2 4 5" xfId="19483" xr:uid="{00000000-0005-0000-0000-0000AF7D0000}"/>
    <cellStyle name="Normal 7 4 3 2 4 6" xfId="36829" xr:uid="{00000000-0005-0000-0000-0000B07D0000}"/>
    <cellStyle name="Normal 7 4 3 2 5" xfId="1297" xr:uid="{00000000-0005-0000-0000-0000B17D0000}"/>
    <cellStyle name="Normal 7 4 3 2 5 2" xfId="7079" xr:uid="{00000000-0005-0000-0000-0000B27D0000}"/>
    <cellStyle name="Normal 7 4 3 2 5 2 2" xfId="15752" xr:uid="{00000000-0005-0000-0000-0000B37D0000}"/>
    <cellStyle name="Normal 7 4 3 2 5 2 2 2" xfId="33105" xr:uid="{00000000-0005-0000-0000-0000B47D0000}"/>
    <cellStyle name="Normal 7 4 3 2 5 2 2 3" xfId="50451" xr:uid="{00000000-0005-0000-0000-0000B57D0000}"/>
    <cellStyle name="Normal 7 4 3 2 5 2 3" xfId="24432" xr:uid="{00000000-0005-0000-0000-0000B67D0000}"/>
    <cellStyle name="Normal 7 4 3 2 5 2 4" xfId="41778" xr:uid="{00000000-0005-0000-0000-0000B77D0000}"/>
    <cellStyle name="Normal 7 4 3 2 5 3" xfId="4923" xr:uid="{00000000-0005-0000-0000-0000B87D0000}"/>
    <cellStyle name="Normal 7 4 3 2 5 3 2" xfId="13596" xr:uid="{00000000-0005-0000-0000-0000B97D0000}"/>
    <cellStyle name="Normal 7 4 3 2 5 3 2 2" xfId="30949" xr:uid="{00000000-0005-0000-0000-0000BA7D0000}"/>
    <cellStyle name="Normal 7 4 3 2 5 3 2 3" xfId="48295" xr:uid="{00000000-0005-0000-0000-0000BB7D0000}"/>
    <cellStyle name="Normal 7 4 3 2 5 3 3" xfId="22276" xr:uid="{00000000-0005-0000-0000-0000BC7D0000}"/>
    <cellStyle name="Normal 7 4 3 2 5 3 4" xfId="39622" xr:uid="{00000000-0005-0000-0000-0000BD7D0000}"/>
    <cellStyle name="Normal 7 4 3 2 5 4" xfId="9970" xr:uid="{00000000-0005-0000-0000-0000BE7D0000}"/>
    <cellStyle name="Normal 7 4 3 2 5 4 2" xfId="27323" xr:uid="{00000000-0005-0000-0000-0000BF7D0000}"/>
    <cellStyle name="Normal 7 4 3 2 5 4 3" xfId="44669" xr:uid="{00000000-0005-0000-0000-0000C07D0000}"/>
    <cellStyle name="Normal 7 4 3 2 5 5" xfId="18650" xr:uid="{00000000-0005-0000-0000-0000C17D0000}"/>
    <cellStyle name="Normal 7 4 3 2 5 6" xfId="35996" xr:uid="{00000000-0005-0000-0000-0000C27D0000}"/>
    <cellStyle name="Normal 7 4 3 2 6" xfId="6099" xr:uid="{00000000-0005-0000-0000-0000C37D0000}"/>
    <cellStyle name="Normal 7 4 3 2 6 2" xfId="14772" xr:uid="{00000000-0005-0000-0000-0000C47D0000}"/>
    <cellStyle name="Normal 7 4 3 2 6 2 2" xfId="32125" xr:uid="{00000000-0005-0000-0000-0000C57D0000}"/>
    <cellStyle name="Normal 7 4 3 2 6 2 3" xfId="49471" xr:uid="{00000000-0005-0000-0000-0000C67D0000}"/>
    <cellStyle name="Normal 7 4 3 2 6 3" xfId="23452" xr:uid="{00000000-0005-0000-0000-0000C77D0000}"/>
    <cellStyle name="Normal 7 4 3 2 6 4" xfId="40798" xr:uid="{00000000-0005-0000-0000-0000C87D0000}"/>
    <cellStyle name="Normal 7 4 3 2 7" xfId="3110" xr:uid="{00000000-0005-0000-0000-0000C97D0000}"/>
    <cellStyle name="Normal 7 4 3 2 7 2" xfId="11783" xr:uid="{00000000-0005-0000-0000-0000CA7D0000}"/>
    <cellStyle name="Normal 7 4 3 2 7 2 2" xfId="29136" xr:uid="{00000000-0005-0000-0000-0000CB7D0000}"/>
    <cellStyle name="Normal 7 4 3 2 7 2 3" xfId="46482" xr:uid="{00000000-0005-0000-0000-0000CC7D0000}"/>
    <cellStyle name="Normal 7 4 3 2 7 3" xfId="20463" xr:uid="{00000000-0005-0000-0000-0000CD7D0000}"/>
    <cellStyle name="Normal 7 4 3 2 7 4" xfId="37809" xr:uid="{00000000-0005-0000-0000-0000CE7D0000}"/>
    <cellStyle name="Normal 7 4 3 2 8" xfId="8990" xr:uid="{00000000-0005-0000-0000-0000CF7D0000}"/>
    <cellStyle name="Normal 7 4 3 2 8 2" xfId="26343" xr:uid="{00000000-0005-0000-0000-0000D07D0000}"/>
    <cellStyle name="Normal 7 4 3 2 8 3" xfId="43689" xr:uid="{00000000-0005-0000-0000-0000D17D0000}"/>
    <cellStyle name="Normal 7 4 3 2 9" xfId="17670" xr:uid="{00000000-0005-0000-0000-0000D27D0000}"/>
    <cellStyle name="Normal 7 4 3 3" xfId="219" xr:uid="{00000000-0005-0000-0000-0000D37D0000}"/>
    <cellStyle name="Normal 7 4 3 3 10" xfId="34918" xr:uid="{00000000-0005-0000-0000-0000D47D0000}"/>
    <cellStyle name="Normal 7 4 3 3 2" xfId="954" xr:uid="{00000000-0005-0000-0000-0000D57D0000}"/>
    <cellStyle name="Normal 7 4 3 3 2 2" xfId="2767" xr:uid="{00000000-0005-0000-0000-0000D67D0000}"/>
    <cellStyle name="Normal 7 4 3 3 2 2 2" xfId="8549" xr:uid="{00000000-0005-0000-0000-0000D77D0000}"/>
    <cellStyle name="Normal 7 4 3 3 2 2 2 2" xfId="17222" xr:uid="{00000000-0005-0000-0000-0000D87D0000}"/>
    <cellStyle name="Normal 7 4 3 3 2 2 2 2 2" xfId="34575" xr:uid="{00000000-0005-0000-0000-0000D97D0000}"/>
    <cellStyle name="Normal 7 4 3 3 2 2 2 2 3" xfId="51921" xr:uid="{00000000-0005-0000-0000-0000DA7D0000}"/>
    <cellStyle name="Normal 7 4 3 3 2 2 2 3" xfId="25902" xr:uid="{00000000-0005-0000-0000-0000DB7D0000}"/>
    <cellStyle name="Normal 7 4 3 3 2 2 2 4" xfId="43248" xr:uid="{00000000-0005-0000-0000-0000DC7D0000}"/>
    <cellStyle name="Normal 7 4 3 3 2 2 3" xfId="4580" xr:uid="{00000000-0005-0000-0000-0000DD7D0000}"/>
    <cellStyle name="Normal 7 4 3 3 2 2 3 2" xfId="13253" xr:uid="{00000000-0005-0000-0000-0000DE7D0000}"/>
    <cellStyle name="Normal 7 4 3 3 2 2 3 2 2" xfId="30606" xr:uid="{00000000-0005-0000-0000-0000DF7D0000}"/>
    <cellStyle name="Normal 7 4 3 3 2 2 3 2 3" xfId="47952" xr:uid="{00000000-0005-0000-0000-0000E07D0000}"/>
    <cellStyle name="Normal 7 4 3 3 2 2 3 3" xfId="21933" xr:uid="{00000000-0005-0000-0000-0000E17D0000}"/>
    <cellStyle name="Normal 7 4 3 3 2 2 3 4" xfId="39279" xr:uid="{00000000-0005-0000-0000-0000E27D0000}"/>
    <cellStyle name="Normal 7 4 3 3 2 2 4" xfId="11440" xr:uid="{00000000-0005-0000-0000-0000E37D0000}"/>
    <cellStyle name="Normal 7 4 3 3 2 2 4 2" xfId="28793" xr:uid="{00000000-0005-0000-0000-0000E47D0000}"/>
    <cellStyle name="Normal 7 4 3 3 2 2 4 3" xfId="46139" xr:uid="{00000000-0005-0000-0000-0000E57D0000}"/>
    <cellStyle name="Normal 7 4 3 3 2 2 5" xfId="20120" xr:uid="{00000000-0005-0000-0000-0000E67D0000}"/>
    <cellStyle name="Normal 7 4 3 3 2 2 6" xfId="37466" xr:uid="{00000000-0005-0000-0000-0000E77D0000}"/>
    <cellStyle name="Normal 7 4 3 3 2 3" xfId="1689" xr:uid="{00000000-0005-0000-0000-0000E87D0000}"/>
    <cellStyle name="Normal 7 4 3 3 2 3 2" xfId="7471" xr:uid="{00000000-0005-0000-0000-0000E97D0000}"/>
    <cellStyle name="Normal 7 4 3 3 2 3 2 2" xfId="16144" xr:uid="{00000000-0005-0000-0000-0000EA7D0000}"/>
    <cellStyle name="Normal 7 4 3 3 2 3 2 2 2" xfId="33497" xr:uid="{00000000-0005-0000-0000-0000EB7D0000}"/>
    <cellStyle name="Normal 7 4 3 3 2 3 2 2 3" xfId="50843" xr:uid="{00000000-0005-0000-0000-0000EC7D0000}"/>
    <cellStyle name="Normal 7 4 3 3 2 3 2 3" xfId="24824" xr:uid="{00000000-0005-0000-0000-0000ED7D0000}"/>
    <cellStyle name="Normal 7 4 3 3 2 3 2 4" xfId="42170" xr:uid="{00000000-0005-0000-0000-0000EE7D0000}"/>
    <cellStyle name="Normal 7 4 3 3 2 3 3" xfId="5315" xr:uid="{00000000-0005-0000-0000-0000EF7D0000}"/>
    <cellStyle name="Normal 7 4 3 3 2 3 3 2" xfId="13988" xr:uid="{00000000-0005-0000-0000-0000F07D0000}"/>
    <cellStyle name="Normal 7 4 3 3 2 3 3 2 2" xfId="31341" xr:uid="{00000000-0005-0000-0000-0000F17D0000}"/>
    <cellStyle name="Normal 7 4 3 3 2 3 3 2 3" xfId="48687" xr:uid="{00000000-0005-0000-0000-0000F27D0000}"/>
    <cellStyle name="Normal 7 4 3 3 2 3 3 3" xfId="22668" xr:uid="{00000000-0005-0000-0000-0000F37D0000}"/>
    <cellStyle name="Normal 7 4 3 3 2 3 3 4" xfId="40014" xr:uid="{00000000-0005-0000-0000-0000F47D0000}"/>
    <cellStyle name="Normal 7 4 3 3 2 3 4" xfId="10362" xr:uid="{00000000-0005-0000-0000-0000F57D0000}"/>
    <cellStyle name="Normal 7 4 3 3 2 3 4 2" xfId="27715" xr:uid="{00000000-0005-0000-0000-0000F67D0000}"/>
    <cellStyle name="Normal 7 4 3 3 2 3 4 3" xfId="45061" xr:uid="{00000000-0005-0000-0000-0000F77D0000}"/>
    <cellStyle name="Normal 7 4 3 3 2 3 5" xfId="19042" xr:uid="{00000000-0005-0000-0000-0000F87D0000}"/>
    <cellStyle name="Normal 7 4 3 3 2 3 6" xfId="36388" xr:uid="{00000000-0005-0000-0000-0000F97D0000}"/>
    <cellStyle name="Normal 7 4 3 3 2 4" xfId="6736" xr:uid="{00000000-0005-0000-0000-0000FA7D0000}"/>
    <cellStyle name="Normal 7 4 3 3 2 4 2" xfId="15409" xr:uid="{00000000-0005-0000-0000-0000FB7D0000}"/>
    <cellStyle name="Normal 7 4 3 3 2 4 2 2" xfId="32762" xr:uid="{00000000-0005-0000-0000-0000FC7D0000}"/>
    <cellStyle name="Normal 7 4 3 3 2 4 2 3" xfId="50108" xr:uid="{00000000-0005-0000-0000-0000FD7D0000}"/>
    <cellStyle name="Normal 7 4 3 3 2 4 3" xfId="24089" xr:uid="{00000000-0005-0000-0000-0000FE7D0000}"/>
    <cellStyle name="Normal 7 4 3 3 2 4 4" xfId="41435" xr:uid="{00000000-0005-0000-0000-0000FF7D0000}"/>
    <cellStyle name="Normal 7 4 3 3 2 5" xfId="3502" xr:uid="{00000000-0005-0000-0000-0000007E0000}"/>
    <cellStyle name="Normal 7 4 3 3 2 5 2" xfId="12175" xr:uid="{00000000-0005-0000-0000-0000017E0000}"/>
    <cellStyle name="Normal 7 4 3 3 2 5 2 2" xfId="29528" xr:uid="{00000000-0005-0000-0000-0000027E0000}"/>
    <cellStyle name="Normal 7 4 3 3 2 5 2 3" xfId="46874" xr:uid="{00000000-0005-0000-0000-0000037E0000}"/>
    <cellStyle name="Normal 7 4 3 3 2 5 3" xfId="20855" xr:uid="{00000000-0005-0000-0000-0000047E0000}"/>
    <cellStyle name="Normal 7 4 3 3 2 5 4" xfId="38201" xr:uid="{00000000-0005-0000-0000-0000057E0000}"/>
    <cellStyle name="Normal 7 4 3 3 2 6" xfId="9627" xr:uid="{00000000-0005-0000-0000-0000067E0000}"/>
    <cellStyle name="Normal 7 4 3 3 2 6 2" xfId="26980" xr:uid="{00000000-0005-0000-0000-0000077E0000}"/>
    <cellStyle name="Normal 7 4 3 3 2 6 3" xfId="44326" xr:uid="{00000000-0005-0000-0000-0000087E0000}"/>
    <cellStyle name="Normal 7 4 3 3 2 7" xfId="18307" xr:uid="{00000000-0005-0000-0000-0000097E0000}"/>
    <cellStyle name="Normal 7 4 3 3 2 8" xfId="35653" xr:uid="{00000000-0005-0000-0000-00000A7E0000}"/>
    <cellStyle name="Normal 7 4 3 3 3" xfId="709" xr:uid="{00000000-0005-0000-0000-00000B7E0000}"/>
    <cellStyle name="Normal 7 4 3 3 3 2" xfId="2522" xr:uid="{00000000-0005-0000-0000-00000C7E0000}"/>
    <cellStyle name="Normal 7 4 3 3 3 2 2" xfId="8304" xr:uid="{00000000-0005-0000-0000-00000D7E0000}"/>
    <cellStyle name="Normal 7 4 3 3 3 2 2 2" xfId="16977" xr:uid="{00000000-0005-0000-0000-00000E7E0000}"/>
    <cellStyle name="Normal 7 4 3 3 3 2 2 2 2" xfId="34330" xr:uid="{00000000-0005-0000-0000-00000F7E0000}"/>
    <cellStyle name="Normal 7 4 3 3 3 2 2 2 3" xfId="51676" xr:uid="{00000000-0005-0000-0000-0000107E0000}"/>
    <cellStyle name="Normal 7 4 3 3 3 2 2 3" xfId="25657" xr:uid="{00000000-0005-0000-0000-0000117E0000}"/>
    <cellStyle name="Normal 7 4 3 3 3 2 2 4" xfId="43003" xr:uid="{00000000-0005-0000-0000-0000127E0000}"/>
    <cellStyle name="Normal 7 4 3 3 3 2 3" xfId="5756" xr:uid="{00000000-0005-0000-0000-0000137E0000}"/>
    <cellStyle name="Normal 7 4 3 3 3 2 3 2" xfId="14429" xr:uid="{00000000-0005-0000-0000-0000147E0000}"/>
    <cellStyle name="Normal 7 4 3 3 3 2 3 2 2" xfId="31782" xr:uid="{00000000-0005-0000-0000-0000157E0000}"/>
    <cellStyle name="Normal 7 4 3 3 3 2 3 2 3" xfId="49128" xr:uid="{00000000-0005-0000-0000-0000167E0000}"/>
    <cellStyle name="Normal 7 4 3 3 3 2 3 3" xfId="23109" xr:uid="{00000000-0005-0000-0000-0000177E0000}"/>
    <cellStyle name="Normal 7 4 3 3 3 2 3 4" xfId="40455" xr:uid="{00000000-0005-0000-0000-0000187E0000}"/>
    <cellStyle name="Normal 7 4 3 3 3 2 4" xfId="11195" xr:uid="{00000000-0005-0000-0000-0000197E0000}"/>
    <cellStyle name="Normal 7 4 3 3 3 2 4 2" xfId="28548" xr:uid="{00000000-0005-0000-0000-00001A7E0000}"/>
    <cellStyle name="Normal 7 4 3 3 3 2 4 3" xfId="45894" xr:uid="{00000000-0005-0000-0000-00001B7E0000}"/>
    <cellStyle name="Normal 7 4 3 3 3 2 5" xfId="19875" xr:uid="{00000000-0005-0000-0000-00001C7E0000}"/>
    <cellStyle name="Normal 7 4 3 3 3 2 6" xfId="37221" xr:uid="{00000000-0005-0000-0000-00001D7E0000}"/>
    <cellStyle name="Normal 7 4 3 3 3 3" xfId="6491" xr:uid="{00000000-0005-0000-0000-00001E7E0000}"/>
    <cellStyle name="Normal 7 4 3 3 3 3 2" xfId="15164" xr:uid="{00000000-0005-0000-0000-00001F7E0000}"/>
    <cellStyle name="Normal 7 4 3 3 3 3 2 2" xfId="32517" xr:uid="{00000000-0005-0000-0000-0000207E0000}"/>
    <cellStyle name="Normal 7 4 3 3 3 3 2 3" xfId="49863" xr:uid="{00000000-0005-0000-0000-0000217E0000}"/>
    <cellStyle name="Normal 7 4 3 3 3 3 3" xfId="23844" xr:uid="{00000000-0005-0000-0000-0000227E0000}"/>
    <cellStyle name="Normal 7 4 3 3 3 3 4" xfId="41190" xr:uid="{00000000-0005-0000-0000-0000237E0000}"/>
    <cellStyle name="Normal 7 4 3 3 3 4" xfId="4335" xr:uid="{00000000-0005-0000-0000-0000247E0000}"/>
    <cellStyle name="Normal 7 4 3 3 3 4 2" xfId="13008" xr:uid="{00000000-0005-0000-0000-0000257E0000}"/>
    <cellStyle name="Normal 7 4 3 3 3 4 2 2" xfId="30361" xr:uid="{00000000-0005-0000-0000-0000267E0000}"/>
    <cellStyle name="Normal 7 4 3 3 3 4 2 3" xfId="47707" xr:uid="{00000000-0005-0000-0000-0000277E0000}"/>
    <cellStyle name="Normal 7 4 3 3 3 4 3" xfId="21688" xr:uid="{00000000-0005-0000-0000-0000287E0000}"/>
    <cellStyle name="Normal 7 4 3 3 3 4 4" xfId="39034" xr:uid="{00000000-0005-0000-0000-0000297E0000}"/>
    <cellStyle name="Normal 7 4 3 3 3 5" xfId="9382" xr:uid="{00000000-0005-0000-0000-00002A7E0000}"/>
    <cellStyle name="Normal 7 4 3 3 3 5 2" xfId="26735" xr:uid="{00000000-0005-0000-0000-00002B7E0000}"/>
    <cellStyle name="Normal 7 4 3 3 3 5 3" xfId="44081" xr:uid="{00000000-0005-0000-0000-00002C7E0000}"/>
    <cellStyle name="Normal 7 4 3 3 3 6" xfId="18062" xr:uid="{00000000-0005-0000-0000-00002D7E0000}"/>
    <cellStyle name="Normal 7 4 3 3 3 7" xfId="35408" xr:uid="{00000000-0005-0000-0000-00002E7E0000}"/>
    <cellStyle name="Normal 7 4 3 3 4" xfId="2032" xr:uid="{00000000-0005-0000-0000-00002F7E0000}"/>
    <cellStyle name="Normal 7 4 3 3 4 2" xfId="7814" xr:uid="{00000000-0005-0000-0000-0000307E0000}"/>
    <cellStyle name="Normal 7 4 3 3 4 2 2" xfId="16487" xr:uid="{00000000-0005-0000-0000-0000317E0000}"/>
    <cellStyle name="Normal 7 4 3 3 4 2 2 2" xfId="33840" xr:uid="{00000000-0005-0000-0000-0000327E0000}"/>
    <cellStyle name="Normal 7 4 3 3 4 2 2 3" xfId="51186" xr:uid="{00000000-0005-0000-0000-0000337E0000}"/>
    <cellStyle name="Normal 7 4 3 3 4 2 3" xfId="25167" xr:uid="{00000000-0005-0000-0000-0000347E0000}"/>
    <cellStyle name="Normal 7 4 3 3 4 2 4" xfId="42513" xr:uid="{00000000-0005-0000-0000-0000357E0000}"/>
    <cellStyle name="Normal 7 4 3 3 4 3" xfId="3845" xr:uid="{00000000-0005-0000-0000-0000367E0000}"/>
    <cellStyle name="Normal 7 4 3 3 4 3 2" xfId="12518" xr:uid="{00000000-0005-0000-0000-0000377E0000}"/>
    <cellStyle name="Normal 7 4 3 3 4 3 2 2" xfId="29871" xr:uid="{00000000-0005-0000-0000-0000387E0000}"/>
    <cellStyle name="Normal 7 4 3 3 4 3 2 3" xfId="47217" xr:uid="{00000000-0005-0000-0000-0000397E0000}"/>
    <cellStyle name="Normal 7 4 3 3 4 3 3" xfId="21198" xr:uid="{00000000-0005-0000-0000-00003A7E0000}"/>
    <cellStyle name="Normal 7 4 3 3 4 3 4" xfId="38544" xr:uid="{00000000-0005-0000-0000-00003B7E0000}"/>
    <cellStyle name="Normal 7 4 3 3 4 4" xfId="10705" xr:uid="{00000000-0005-0000-0000-00003C7E0000}"/>
    <cellStyle name="Normal 7 4 3 3 4 4 2" xfId="28058" xr:uid="{00000000-0005-0000-0000-00003D7E0000}"/>
    <cellStyle name="Normal 7 4 3 3 4 4 3" xfId="45404" xr:uid="{00000000-0005-0000-0000-00003E7E0000}"/>
    <cellStyle name="Normal 7 4 3 3 4 5" xfId="19385" xr:uid="{00000000-0005-0000-0000-00003F7E0000}"/>
    <cellStyle name="Normal 7 4 3 3 4 6" xfId="36731" xr:uid="{00000000-0005-0000-0000-0000407E0000}"/>
    <cellStyle name="Normal 7 4 3 3 5" xfId="1444" xr:uid="{00000000-0005-0000-0000-0000417E0000}"/>
    <cellStyle name="Normal 7 4 3 3 5 2" xfId="7226" xr:uid="{00000000-0005-0000-0000-0000427E0000}"/>
    <cellStyle name="Normal 7 4 3 3 5 2 2" xfId="15899" xr:uid="{00000000-0005-0000-0000-0000437E0000}"/>
    <cellStyle name="Normal 7 4 3 3 5 2 2 2" xfId="33252" xr:uid="{00000000-0005-0000-0000-0000447E0000}"/>
    <cellStyle name="Normal 7 4 3 3 5 2 2 3" xfId="50598" xr:uid="{00000000-0005-0000-0000-0000457E0000}"/>
    <cellStyle name="Normal 7 4 3 3 5 2 3" xfId="24579" xr:uid="{00000000-0005-0000-0000-0000467E0000}"/>
    <cellStyle name="Normal 7 4 3 3 5 2 4" xfId="41925" xr:uid="{00000000-0005-0000-0000-0000477E0000}"/>
    <cellStyle name="Normal 7 4 3 3 5 3" xfId="5070" xr:uid="{00000000-0005-0000-0000-0000487E0000}"/>
    <cellStyle name="Normal 7 4 3 3 5 3 2" xfId="13743" xr:uid="{00000000-0005-0000-0000-0000497E0000}"/>
    <cellStyle name="Normal 7 4 3 3 5 3 2 2" xfId="31096" xr:uid="{00000000-0005-0000-0000-00004A7E0000}"/>
    <cellStyle name="Normal 7 4 3 3 5 3 2 3" xfId="48442" xr:uid="{00000000-0005-0000-0000-00004B7E0000}"/>
    <cellStyle name="Normal 7 4 3 3 5 3 3" xfId="22423" xr:uid="{00000000-0005-0000-0000-00004C7E0000}"/>
    <cellStyle name="Normal 7 4 3 3 5 3 4" xfId="39769" xr:uid="{00000000-0005-0000-0000-00004D7E0000}"/>
    <cellStyle name="Normal 7 4 3 3 5 4" xfId="10117" xr:uid="{00000000-0005-0000-0000-00004E7E0000}"/>
    <cellStyle name="Normal 7 4 3 3 5 4 2" xfId="27470" xr:uid="{00000000-0005-0000-0000-00004F7E0000}"/>
    <cellStyle name="Normal 7 4 3 3 5 4 3" xfId="44816" xr:uid="{00000000-0005-0000-0000-0000507E0000}"/>
    <cellStyle name="Normal 7 4 3 3 5 5" xfId="18797" xr:uid="{00000000-0005-0000-0000-0000517E0000}"/>
    <cellStyle name="Normal 7 4 3 3 5 6" xfId="36143" xr:uid="{00000000-0005-0000-0000-0000527E0000}"/>
    <cellStyle name="Normal 7 4 3 3 6" xfId="6001" xr:uid="{00000000-0005-0000-0000-0000537E0000}"/>
    <cellStyle name="Normal 7 4 3 3 6 2" xfId="14674" xr:uid="{00000000-0005-0000-0000-0000547E0000}"/>
    <cellStyle name="Normal 7 4 3 3 6 2 2" xfId="32027" xr:uid="{00000000-0005-0000-0000-0000557E0000}"/>
    <cellStyle name="Normal 7 4 3 3 6 2 3" xfId="49373" xr:uid="{00000000-0005-0000-0000-0000567E0000}"/>
    <cellStyle name="Normal 7 4 3 3 6 3" xfId="23354" xr:uid="{00000000-0005-0000-0000-0000577E0000}"/>
    <cellStyle name="Normal 7 4 3 3 6 4" xfId="40700" xr:uid="{00000000-0005-0000-0000-0000587E0000}"/>
    <cellStyle name="Normal 7 4 3 3 7" xfId="3257" xr:uid="{00000000-0005-0000-0000-0000597E0000}"/>
    <cellStyle name="Normal 7 4 3 3 7 2" xfId="11930" xr:uid="{00000000-0005-0000-0000-00005A7E0000}"/>
    <cellStyle name="Normal 7 4 3 3 7 2 2" xfId="29283" xr:uid="{00000000-0005-0000-0000-00005B7E0000}"/>
    <cellStyle name="Normal 7 4 3 3 7 2 3" xfId="46629" xr:uid="{00000000-0005-0000-0000-00005C7E0000}"/>
    <cellStyle name="Normal 7 4 3 3 7 3" xfId="20610" xr:uid="{00000000-0005-0000-0000-00005D7E0000}"/>
    <cellStyle name="Normal 7 4 3 3 7 4" xfId="37956" xr:uid="{00000000-0005-0000-0000-00005E7E0000}"/>
    <cellStyle name="Normal 7 4 3 3 8" xfId="8892" xr:uid="{00000000-0005-0000-0000-00005F7E0000}"/>
    <cellStyle name="Normal 7 4 3 3 8 2" xfId="26245" xr:uid="{00000000-0005-0000-0000-0000607E0000}"/>
    <cellStyle name="Normal 7 4 3 3 8 3" xfId="43591" xr:uid="{00000000-0005-0000-0000-0000617E0000}"/>
    <cellStyle name="Normal 7 4 3 3 9" xfId="17572" xr:uid="{00000000-0005-0000-0000-0000627E0000}"/>
    <cellStyle name="Normal 7 4 3 4" xfId="807" xr:uid="{00000000-0005-0000-0000-0000637E0000}"/>
    <cellStyle name="Normal 7 4 3 4 2" xfId="2620" xr:uid="{00000000-0005-0000-0000-0000647E0000}"/>
    <cellStyle name="Normal 7 4 3 4 2 2" xfId="8402" xr:uid="{00000000-0005-0000-0000-0000657E0000}"/>
    <cellStyle name="Normal 7 4 3 4 2 2 2" xfId="17075" xr:uid="{00000000-0005-0000-0000-0000667E0000}"/>
    <cellStyle name="Normal 7 4 3 4 2 2 2 2" xfId="34428" xr:uid="{00000000-0005-0000-0000-0000677E0000}"/>
    <cellStyle name="Normal 7 4 3 4 2 2 2 3" xfId="51774" xr:uid="{00000000-0005-0000-0000-0000687E0000}"/>
    <cellStyle name="Normal 7 4 3 4 2 2 3" xfId="25755" xr:uid="{00000000-0005-0000-0000-0000697E0000}"/>
    <cellStyle name="Normal 7 4 3 4 2 2 4" xfId="43101" xr:uid="{00000000-0005-0000-0000-00006A7E0000}"/>
    <cellStyle name="Normal 7 4 3 4 2 3" xfId="4433" xr:uid="{00000000-0005-0000-0000-00006B7E0000}"/>
    <cellStyle name="Normal 7 4 3 4 2 3 2" xfId="13106" xr:uid="{00000000-0005-0000-0000-00006C7E0000}"/>
    <cellStyle name="Normal 7 4 3 4 2 3 2 2" xfId="30459" xr:uid="{00000000-0005-0000-0000-00006D7E0000}"/>
    <cellStyle name="Normal 7 4 3 4 2 3 2 3" xfId="47805" xr:uid="{00000000-0005-0000-0000-00006E7E0000}"/>
    <cellStyle name="Normal 7 4 3 4 2 3 3" xfId="21786" xr:uid="{00000000-0005-0000-0000-00006F7E0000}"/>
    <cellStyle name="Normal 7 4 3 4 2 3 4" xfId="39132" xr:uid="{00000000-0005-0000-0000-0000707E0000}"/>
    <cellStyle name="Normal 7 4 3 4 2 4" xfId="11293" xr:uid="{00000000-0005-0000-0000-0000717E0000}"/>
    <cellStyle name="Normal 7 4 3 4 2 4 2" xfId="28646" xr:uid="{00000000-0005-0000-0000-0000727E0000}"/>
    <cellStyle name="Normal 7 4 3 4 2 4 3" xfId="45992" xr:uid="{00000000-0005-0000-0000-0000737E0000}"/>
    <cellStyle name="Normal 7 4 3 4 2 5" xfId="19973" xr:uid="{00000000-0005-0000-0000-0000747E0000}"/>
    <cellStyle name="Normal 7 4 3 4 2 6" xfId="37319" xr:uid="{00000000-0005-0000-0000-0000757E0000}"/>
    <cellStyle name="Normal 7 4 3 4 3" xfId="1542" xr:uid="{00000000-0005-0000-0000-0000767E0000}"/>
    <cellStyle name="Normal 7 4 3 4 3 2" xfId="7324" xr:uid="{00000000-0005-0000-0000-0000777E0000}"/>
    <cellStyle name="Normal 7 4 3 4 3 2 2" xfId="15997" xr:uid="{00000000-0005-0000-0000-0000787E0000}"/>
    <cellStyle name="Normal 7 4 3 4 3 2 2 2" xfId="33350" xr:uid="{00000000-0005-0000-0000-0000797E0000}"/>
    <cellStyle name="Normal 7 4 3 4 3 2 2 3" xfId="50696" xr:uid="{00000000-0005-0000-0000-00007A7E0000}"/>
    <cellStyle name="Normal 7 4 3 4 3 2 3" xfId="24677" xr:uid="{00000000-0005-0000-0000-00007B7E0000}"/>
    <cellStyle name="Normal 7 4 3 4 3 2 4" xfId="42023" xr:uid="{00000000-0005-0000-0000-00007C7E0000}"/>
    <cellStyle name="Normal 7 4 3 4 3 3" xfId="5168" xr:uid="{00000000-0005-0000-0000-00007D7E0000}"/>
    <cellStyle name="Normal 7 4 3 4 3 3 2" xfId="13841" xr:uid="{00000000-0005-0000-0000-00007E7E0000}"/>
    <cellStyle name="Normal 7 4 3 4 3 3 2 2" xfId="31194" xr:uid="{00000000-0005-0000-0000-00007F7E0000}"/>
    <cellStyle name="Normal 7 4 3 4 3 3 2 3" xfId="48540" xr:uid="{00000000-0005-0000-0000-0000807E0000}"/>
    <cellStyle name="Normal 7 4 3 4 3 3 3" xfId="22521" xr:uid="{00000000-0005-0000-0000-0000817E0000}"/>
    <cellStyle name="Normal 7 4 3 4 3 3 4" xfId="39867" xr:uid="{00000000-0005-0000-0000-0000827E0000}"/>
    <cellStyle name="Normal 7 4 3 4 3 4" xfId="10215" xr:uid="{00000000-0005-0000-0000-0000837E0000}"/>
    <cellStyle name="Normal 7 4 3 4 3 4 2" xfId="27568" xr:uid="{00000000-0005-0000-0000-0000847E0000}"/>
    <cellStyle name="Normal 7 4 3 4 3 4 3" xfId="44914" xr:uid="{00000000-0005-0000-0000-0000857E0000}"/>
    <cellStyle name="Normal 7 4 3 4 3 5" xfId="18895" xr:uid="{00000000-0005-0000-0000-0000867E0000}"/>
    <cellStyle name="Normal 7 4 3 4 3 6" xfId="36241" xr:uid="{00000000-0005-0000-0000-0000877E0000}"/>
    <cellStyle name="Normal 7 4 3 4 4" xfId="6589" xr:uid="{00000000-0005-0000-0000-0000887E0000}"/>
    <cellStyle name="Normal 7 4 3 4 4 2" xfId="15262" xr:uid="{00000000-0005-0000-0000-0000897E0000}"/>
    <cellStyle name="Normal 7 4 3 4 4 2 2" xfId="32615" xr:uid="{00000000-0005-0000-0000-00008A7E0000}"/>
    <cellStyle name="Normal 7 4 3 4 4 2 3" xfId="49961" xr:uid="{00000000-0005-0000-0000-00008B7E0000}"/>
    <cellStyle name="Normal 7 4 3 4 4 3" xfId="23942" xr:uid="{00000000-0005-0000-0000-00008C7E0000}"/>
    <cellStyle name="Normal 7 4 3 4 4 4" xfId="41288" xr:uid="{00000000-0005-0000-0000-00008D7E0000}"/>
    <cellStyle name="Normal 7 4 3 4 5" xfId="3355" xr:uid="{00000000-0005-0000-0000-00008E7E0000}"/>
    <cellStyle name="Normal 7 4 3 4 5 2" xfId="12028" xr:uid="{00000000-0005-0000-0000-00008F7E0000}"/>
    <cellStyle name="Normal 7 4 3 4 5 2 2" xfId="29381" xr:uid="{00000000-0005-0000-0000-0000907E0000}"/>
    <cellStyle name="Normal 7 4 3 4 5 2 3" xfId="46727" xr:uid="{00000000-0005-0000-0000-0000917E0000}"/>
    <cellStyle name="Normal 7 4 3 4 5 3" xfId="20708" xr:uid="{00000000-0005-0000-0000-0000927E0000}"/>
    <cellStyle name="Normal 7 4 3 4 5 4" xfId="38054" xr:uid="{00000000-0005-0000-0000-0000937E0000}"/>
    <cellStyle name="Normal 7 4 3 4 6" xfId="9480" xr:uid="{00000000-0005-0000-0000-0000947E0000}"/>
    <cellStyle name="Normal 7 4 3 4 6 2" xfId="26833" xr:uid="{00000000-0005-0000-0000-0000957E0000}"/>
    <cellStyle name="Normal 7 4 3 4 6 3" xfId="44179" xr:uid="{00000000-0005-0000-0000-0000967E0000}"/>
    <cellStyle name="Normal 7 4 3 4 7" xfId="18160" xr:uid="{00000000-0005-0000-0000-0000977E0000}"/>
    <cellStyle name="Normal 7 4 3 4 8" xfId="35506" xr:uid="{00000000-0005-0000-0000-0000987E0000}"/>
    <cellStyle name="Normal 7 4 3 5" xfId="464" xr:uid="{00000000-0005-0000-0000-0000997E0000}"/>
    <cellStyle name="Normal 7 4 3 5 2" xfId="2277" xr:uid="{00000000-0005-0000-0000-00009A7E0000}"/>
    <cellStyle name="Normal 7 4 3 5 2 2" xfId="8059" xr:uid="{00000000-0005-0000-0000-00009B7E0000}"/>
    <cellStyle name="Normal 7 4 3 5 2 2 2" xfId="16732" xr:uid="{00000000-0005-0000-0000-00009C7E0000}"/>
    <cellStyle name="Normal 7 4 3 5 2 2 2 2" xfId="34085" xr:uid="{00000000-0005-0000-0000-00009D7E0000}"/>
    <cellStyle name="Normal 7 4 3 5 2 2 2 3" xfId="51431" xr:uid="{00000000-0005-0000-0000-00009E7E0000}"/>
    <cellStyle name="Normal 7 4 3 5 2 2 3" xfId="25412" xr:uid="{00000000-0005-0000-0000-00009F7E0000}"/>
    <cellStyle name="Normal 7 4 3 5 2 2 4" xfId="42758" xr:uid="{00000000-0005-0000-0000-0000A07E0000}"/>
    <cellStyle name="Normal 7 4 3 5 2 3" xfId="5560" xr:uid="{00000000-0005-0000-0000-0000A17E0000}"/>
    <cellStyle name="Normal 7 4 3 5 2 3 2" xfId="14233" xr:uid="{00000000-0005-0000-0000-0000A27E0000}"/>
    <cellStyle name="Normal 7 4 3 5 2 3 2 2" xfId="31586" xr:uid="{00000000-0005-0000-0000-0000A37E0000}"/>
    <cellStyle name="Normal 7 4 3 5 2 3 2 3" xfId="48932" xr:uid="{00000000-0005-0000-0000-0000A47E0000}"/>
    <cellStyle name="Normal 7 4 3 5 2 3 3" xfId="22913" xr:uid="{00000000-0005-0000-0000-0000A57E0000}"/>
    <cellStyle name="Normal 7 4 3 5 2 3 4" xfId="40259" xr:uid="{00000000-0005-0000-0000-0000A67E0000}"/>
    <cellStyle name="Normal 7 4 3 5 2 4" xfId="10950" xr:uid="{00000000-0005-0000-0000-0000A77E0000}"/>
    <cellStyle name="Normal 7 4 3 5 2 4 2" xfId="28303" xr:uid="{00000000-0005-0000-0000-0000A87E0000}"/>
    <cellStyle name="Normal 7 4 3 5 2 4 3" xfId="45649" xr:uid="{00000000-0005-0000-0000-0000A97E0000}"/>
    <cellStyle name="Normal 7 4 3 5 2 5" xfId="19630" xr:uid="{00000000-0005-0000-0000-0000AA7E0000}"/>
    <cellStyle name="Normal 7 4 3 5 2 6" xfId="36976" xr:uid="{00000000-0005-0000-0000-0000AB7E0000}"/>
    <cellStyle name="Normal 7 4 3 5 3" xfId="6246" xr:uid="{00000000-0005-0000-0000-0000AC7E0000}"/>
    <cellStyle name="Normal 7 4 3 5 3 2" xfId="14919" xr:uid="{00000000-0005-0000-0000-0000AD7E0000}"/>
    <cellStyle name="Normal 7 4 3 5 3 2 2" xfId="32272" xr:uid="{00000000-0005-0000-0000-0000AE7E0000}"/>
    <cellStyle name="Normal 7 4 3 5 3 2 3" xfId="49618" xr:uid="{00000000-0005-0000-0000-0000AF7E0000}"/>
    <cellStyle name="Normal 7 4 3 5 3 3" xfId="23599" xr:uid="{00000000-0005-0000-0000-0000B07E0000}"/>
    <cellStyle name="Normal 7 4 3 5 3 4" xfId="40945" xr:uid="{00000000-0005-0000-0000-0000B17E0000}"/>
    <cellStyle name="Normal 7 4 3 5 4" xfId="4090" xr:uid="{00000000-0005-0000-0000-0000B27E0000}"/>
    <cellStyle name="Normal 7 4 3 5 4 2" xfId="12763" xr:uid="{00000000-0005-0000-0000-0000B37E0000}"/>
    <cellStyle name="Normal 7 4 3 5 4 2 2" xfId="30116" xr:uid="{00000000-0005-0000-0000-0000B47E0000}"/>
    <cellStyle name="Normal 7 4 3 5 4 2 3" xfId="47462" xr:uid="{00000000-0005-0000-0000-0000B57E0000}"/>
    <cellStyle name="Normal 7 4 3 5 4 3" xfId="21443" xr:uid="{00000000-0005-0000-0000-0000B67E0000}"/>
    <cellStyle name="Normal 7 4 3 5 4 4" xfId="38789" xr:uid="{00000000-0005-0000-0000-0000B77E0000}"/>
    <cellStyle name="Normal 7 4 3 5 5" xfId="9137" xr:uid="{00000000-0005-0000-0000-0000B87E0000}"/>
    <cellStyle name="Normal 7 4 3 5 5 2" xfId="26490" xr:uid="{00000000-0005-0000-0000-0000B97E0000}"/>
    <cellStyle name="Normal 7 4 3 5 5 3" xfId="43836" xr:uid="{00000000-0005-0000-0000-0000BA7E0000}"/>
    <cellStyle name="Normal 7 4 3 5 6" xfId="17817" xr:uid="{00000000-0005-0000-0000-0000BB7E0000}"/>
    <cellStyle name="Normal 7 4 3 5 7" xfId="35163" xr:uid="{00000000-0005-0000-0000-0000BC7E0000}"/>
    <cellStyle name="Normal 7 4 3 6" xfId="1885" xr:uid="{00000000-0005-0000-0000-0000BD7E0000}"/>
    <cellStyle name="Normal 7 4 3 6 2" xfId="7667" xr:uid="{00000000-0005-0000-0000-0000BE7E0000}"/>
    <cellStyle name="Normal 7 4 3 6 2 2" xfId="16340" xr:uid="{00000000-0005-0000-0000-0000BF7E0000}"/>
    <cellStyle name="Normal 7 4 3 6 2 2 2" xfId="33693" xr:uid="{00000000-0005-0000-0000-0000C07E0000}"/>
    <cellStyle name="Normal 7 4 3 6 2 2 3" xfId="51039" xr:uid="{00000000-0005-0000-0000-0000C17E0000}"/>
    <cellStyle name="Normal 7 4 3 6 2 3" xfId="25020" xr:uid="{00000000-0005-0000-0000-0000C27E0000}"/>
    <cellStyle name="Normal 7 4 3 6 2 4" xfId="42366" xr:uid="{00000000-0005-0000-0000-0000C37E0000}"/>
    <cellStyle name="Normal 7 4 3 6 3" xfId="3698" xr:uid="{00000000-0005-0000-0000-0000C47E0000}"/>
    <cellStyle name="Normal 7 4 3 6 3 2" xfId="12371" xr:uid="{00000000-0005-0000-0000-0000C57E0000}"/>
    <cellStyle name="Normal 7 4 3 6 3 2 2" xfId="29724" xr:uid="{00000000-0005-0000-0000-0000C67E0000}"/>
    <cellStyle name="Normal 7 4 3 6 3 2 3" xfId="47070" xr:uid="{00000000-0005-0000-0000-0000C77E0000}"/>
    <cellStyle name="Normal 7 4 3 6 3 3" xfId="21051" xr:uid="{00000000-0005-0000-0000-0000C87E0000}"/>
    <cellStyle name="Normal 7 4 3 6 3 4" xfId="38397" xr:uid="{00000000-0005-0000-0000-0000C97E0000}"/>
    <cellStyle name="Normal 7 4 3 6 4" xfId="10558" xr:uid="{00000000-0005-0000-0000-0000CA7E0000}"/>
    <cellStyle name="Normal 7 4 3 6 4 2" xfId="27911" xr:uid="{00000000-0005-0000-0000-0000CB7E0000}"/>
    <cellStyle name="Normal 7 4 3 6 4 3" xfId="45257" xr:uid="{00000000-0005-0000-0000-0000CC7E0000}"/>
    <cellStyle name="Normal 7 4 3 6 5" xfId="19238" xr:uid="{00000000-0005-0000-0000-0000CD7E0000}"/>
    <cellStyle name="Normal 7 4 3 6 6" xfId="36584" xr:uid="{00000000-0005-0000-0000-0000CE7E0000}"/>
    <cellStyle name="Normal 7 4 3 7" xfId="1199" xr:uid="{00000000-0005-0000-0000-0000CF7E0000}"/>
    <cellStyle name="Normal 7 4 3 7 2" xfId="6981" xr:uid="{00000000-0005-0000-0000-0000D07E0000}"/>
    <cellStyle name="Normal 7 4 3 7 2 2" xfId="15654" xr:uid="{00000000-0005-0000-0000-0000D17E0000}"/>
    <cellStyle name="Normal 7 4 3 7 2 2 2" xfId="33007" xr:uid="{00000000-0005-0000-0000-0000D27E0000}"/>
    <cellStyle name="Normal 7 4 3 7 2 2 3" xfId="50353" xr:uid="{00000000-0005-0000-0000-0000D37E0000}"/>
    <cellStyle name="Normal 7 4 3 7 2 3" xfId="24334" xr:uid="{00000000-0005-0000-0000-0000D47E0000}"/>
    <cellStyle name="Normal 7 4 3 7 2 4" xfId="41680" xr:uid="{00000000-0005-0000-0000-0000D57E0000}"/>
    <cellStyle name="Normal 7 4 3 7 3" xfId="4825" xr:uid="{00000000-0005-0000-0000-0000D67E0000}"/>
    <cellStyle name="Normal 7 4 3 7 3 2" xfId="13498" xr:uid="{00000000-0005-0000-0000-0000D77E0000}"/>
    <cellStyle name="Normal 7 4 3 7 3 2 2" xfId="30851" xr:uid="{00000000-0005-0000-0000-0000D87E0000}"/>
    <cellStyle name="Normal 7 4 3 7 3 2 3" xfId="48197" xr:uid="{00000000-0005-0000-0000-0000D97E0000}"/>
    <cellStyle name="Normal 7 4 3 7 3 3" xfId="22178" xr:uid="{00000000-0005-0000-0000-0000DA7E0000}"/>
    <cellStyle name="Normal 7 4 3 7 3 4" xfId="39524" xr:uid="{00000000-0005-0000-0000-0000DB7E0000}"/>
    <cellStyle name="Normal 7 4 3 7 4" xfId="9872" xr:uid="{00000000-0005-0000-0000-0000DC7E0000}"/>
    <cellStyle name="Normal 7 4 3 7 4 2" xfId="27225" xr:uid="{00000000-0005-0000-0000-0000DD7E0000}"/>
    <cellStyle name="Normal 7 4 3 7 4 3" xfId="44571" xr:uid="{00000000-0005-0000-0000-0000DE7E0000}"/>
    <cellStyle name="Normal 7 4 3 7 5" xfId="18552" xr:uid="{00000000-0005-0000-0000-0000DF7E0000}"/>
    <cellStyle name="Normal 7 4 3 7 6" xfId="35898" xr:uid="{00000000-0005-0000-0000-0000E07E0000}"/>
    <cellStyle name="Normal 7 4 3 8" xfId="5854" xr:uid="{00000000-0005-0000-0000-0000E17E0000}"/>
    <cellStyle name="Normal 7 4 3 8 2" xfId="14527" xr:uid="{00000000-0005-0000-0000-0000E27E0000}"/>
    <cellStyle name="Normal 7 4 3 8 2 2" xfId="31880" xr:uid="{00000000-0005-0000-0000-0000E37E0000}"/>
    <cellStyle name="Normal 7 4 3 8 2 3" xfId="49226" xr:uid="{00000000-0005-0000-0000-0000E47E0000}"/>
    <cellStyle name="Normal 7 4 3 8 3" xfId="23207" xr:uid="{00000000-0005-0000-0000-0000E57E0000}"/>
    <cellStyle name="Normal 7 4 3 8 4" xfId="40553" xr:uid="{00000000-0005-0000-0000-0000E67E0000}"/>
    <cellStyle name="Normal 7 4 3 9" xfId="3012" xr:uid="{00000000-0005-0000-0000-0000E77E0000}"/>
    <cellStyle name="Normal 7 4 3 9 2" xfId="11685" xr:uid="{00000000-0005-0000-0000-0000E87E0000}"/>
    <cellStyle name="Normal 7 4 3 9 2 2" xfId="29038" xr:uid="{00000000-0005-0000-0000-0000E97E0000}"/>
    <cellStyle name="Normal 7 4 3 9 2 3" xfId="46384" xr:uid="{00000000-0005-0000-0000-0000EA7E0000}"/>
    <cellStyle name="Normal 7 4 3 9 3" xfId="20365" xr:uid="{00000000-0005-0000-0000-0000EB7E0000}"/>
    <cellStyle name="Normal 7 4 3 9 4" xfId="37711" xr:uid="{00000000-0005-0000-0000-0000EC7E0000}"/>
    <cellStyle name="Normal 7 4 4" xfId="170" xr:uid="{00000000-0005-0000-0000-0000ED7E0000}"/>
    <cellStyle name="Normal 7 4 4 10" xfId="17523" xr:uid="{00000000-0005-0000-0000-0000EE7E0000}"/>
    <cellStyle name="Normal 7 4 4 11" xfId="34869" xr:uid="{00000000-0005-0000-0000-0000EF7E0000}"/>
    <cellStyle name="Normal 7 4 4 2" xfId="660" xr:uid="{00000000-0005-0000-0000-0000F07E0000}"/>
    <cellStyle name="Normal 7 4 4 2 2" xfId="2473" xr:uid="{00000000-0005-0000-0000-0000F17E0000}"/>
    <cellStyle name="Normal 7 4 4 2 2 2" xfId="8255" xr:uid="{00000000-0005-0000-0000-0000F27E0000}"/>
    <cellStyle name="Normal 7 4 4 2 2 2 2" xfId="16928" xr:uid="{00000000-0005-0000-0000-0000F37E0000}"/>
    <cellStyle name="Normal 7 4 4 2 2 2 2 2" xfId="34281" xr:uid="{00000000-0005-0000-0000-0000F47E0000}"/>
    <cellStyle name="Normal 7 4 4 2 2 2 2 3" xfId="51627" xr:uid="{00000000-0005-0000-0000-0000F57E0000}"/>
    <cellStyle name="Normal 7 4 4 2 2 2 3" xfId="25608" xr:uid="{00000000-0005-0000-0000-0000F67E0000}"/>
    <cellStyle name="Normal 7 4 4 2 2 2 4" xfId="42954" xr:uid="{00000000-0005-0000-0000-0000F77E0000}"/>
    <cellStyle name="Normal 7 4 4 2 2 3" xfId="4286" xr:uid="{00000000-0005-0000-0000-0000F87E0000}"/>
    <cellStyle name="Normal 7 4 4 2 2 3 2" xfId="12959" xr:uid="{00000000-0005-0000-0000-0000F97E0000}"/>
    <cellStyle name="Normal 7 4 4 2 2 3 2 2" xfId="30312" xr:uid="{00000000-0005-0000-0000-0000FA7E0000}"/>
    <cellStyle name="Normal 7 4 4 2 2 3 2 3" xfId="47658" xr:uid="{00000000-0005-0000-0000-0000FB7E0000}"/>
    <cellStyle name="Normal 7 4 4 2 2 3 3" xfId="21639" xr:uid="{00000000-0005-0000-0000-0000FC7E0000}"/>
    <cellStyle name="Normal 7 4 4 2 2 3 4" xfId="38985" xr:uid="{00000000-0005-0000-0000-0000FD7E0000}"/>
    <cellStyle name="Normal 7 4 4 2 2 4" xfId="11146" xr:uid="{00000000-0005-0000-0000-0000FE7E0000}"/>
    <cellStyle name="Normal 7 4 4 2 2 4 2" xfId="28499" xr:uid="{00000000-0005-0000-0000-0000FF7E0000}"/>
    <cellStyle name="Normal 7 4 4 2 2 4 3" xfId="45845" xr:uid="{00000000-0005-0000-0000-0000007F0000}"/>
    <cellStyle name="Normal 7 4 4 2 2 5" xfId="19826" xr:uid="{00000000-0005-0000-0000-0000017F0000}"/>
    <cellStyle name="Normal 7 4 4 2 2 6" xfId="37172" xr:uid="{00000000-0005-0000-0000-0000027F0000}"/>
    <cellStyle name="Normal 7 4 4 2 3" xfId="1395" xr:uid="{00000000-0005-0000-0000-0000037F0000}"/>
    <cellStyle name="Normal 7 4 4 2 3 2" xfId="7177" xr:uid="{00000000-0005-0000-0000-0000047F0000}"/>
    <cellStyle name="Normal 7 4 4 2 3 2 2" xfId="15850" xr:uid="{00000000-0005-0000-0000-0000057F0000}"/>
    <cellStyle name="Normal 7 4 4 2 3 2 2 2" xfId="33203" xr:uid="{00000000-0005-0000-0000-0000067F0000}"/>
    <cellStyle name="Normal 7 4 4 2 3 2 2 3" xfId="50549" xr:uid="{00000000-0005-0000-0000-0000077F0000}"/>
    <cellStyle name="Normal 7 4 4 2 3 2 3" xfId="24530" xr:uid="{00000000-0005-0000-0000-0000087F0000}"/>
    <cellStyle name="Normal 7 4 4 2 3 2 4" xfId="41876" xr:uid="{00000000-0005-0000-0000-0000097F0000}"/>
    <cellStyle name="Normal 7 4 4 2 3 3" xfId="5021" xr:uid="{00000000-0005-0000-0000-00000A7F0000}"/>
    <cellStyle name="Normal 7 4 4 2 3 3 2" xfId="13694" xr:uid="{00000000-0005-0000-0000-00000B7F0000}"/>
    <cellStyle name="Normal 7 4 4 2 3 3 2 2" xfId="31047" xr:uid="{00000000-0005-0000-0000-00000C7F0000}"/>
    <cellStyle name="Normal 7 4 4 2 3 3 2 3" xfId="48393" xr:uid="{00000000-0005-0000-0000-00000D7F0000}"/>
    <cellStyle name="Normal 7 4 4 2 3 3 3" xfId="22374" xr:uid="{00000000-0005-0000-0000-00000E7F0000}"/>
    <cellStyle name="Normal 7 4 4 2 3 3 4" xfId="39720" xr:uid="{00000000-0005-0000-0000-00000F7F0000}"/>
    <cellStyle name="Normal 7 4 4 2 3 4" xfId="10068" xr:uid="{00000000-0005-0000-0000-0000107F0000}"/>
    <cellStyle name="Normal 7 4 4 2 3 4 2" xfId="27421" xr:uid="{00000000-0005-0000-0000-0000117F0000}"/>
    <cellStyle name="Normal 7 4 4 2 3 4 3" xfId="44767" xr:uid="{00000000-0005-0000-0000-0000127F0000}"/>
    <cellStyle name="Normal 7 4 4 2 3 5" xfId="18748" xr:uid="{00000000-0005-0000-0000-0000137F0000}"/>
    <cellStyle name="Normal 7 4 4 2 3 6" xfId="36094" xr:uid="{00000000-0005-0000-0000-0000147F0000}"/>
    <cellStyle name="Normal 7 4 4 2 4" xfId="6442" xr:uid="{00000000-0005-0000-0000-0000157F0000}"/>
    <cellStyle name="Normal 7 4 4 2 4 2" xfId="15115" xr:uid="{00000000-0005-0000-0000-0000167F0000}"/>
    <cellStyle name="Normal 7 4 4 2 4 2 2" xfId="32468" xr:uid="{00000000-0005-0000-0000-0000177F0000}"/>
    <cellStyle name="Normal 7 4 4 2 4 2 3" xfId="49814" xr:uid="{00000000-0005-0000-0000-0000187F0000}"/>
    <cellStyle name="Normal 7 4 4 2 4 3" xfId="23795" xr:uid="{00000000-0005-0000-0000-0000197F0000}"/>
    <cellStyle name="Normal 7 4 4 2 4 4" xfId="41141" xr:uid="{00000000-0005-0000-0000-00001A7F0000}"/>
    <cellStyle name="Normal 7 4 4 2 5" xfId="3208" xr:uid="{00000000-0005-0000-0000-00001B7F0000}"/>
    <cellStyle name="Normal 7 4 4 2 5 2" xfId="11881" xr:uid="{00000000-0005-0000-0000-00001C7F0000}"/>
    <cellStyle name="Normal 7 4 4 2 5 2 2" xfId="29234" xr:uid="{00000000-0005-0000-0000-00001D7F0000}"/>
    <cellStyle name="Normal 7 4 4 2 5 2 3" xfId="46580" xr:uid="{00000000-0005-0000-0000-00001E7F0000}"/>
    <cellStyle name="Normal 7 4 4 2 5 3" xfId="20561" xr:uid="{00000000-0005-0000-0000-00001F7F0000}"/>
    <cellStyle name="Normal 7 4 4 2 5 4" xfId="37907" xr:uid="{00000000-0005-0000-0000-0000207F0000}"/>
    <cellStyle name="Normal 7 4 4 2 6" xfId="9333" xr:uid="{00000000-0005-0000-0000-0000217F0000}"/>
    <cellStyle name="Normal 7 4 4 2 6 2" xfId="26686" xr:uid="{00000000-0005-0000-0000-0000227F0000}"/>
    <cellStyle name="Normal 7 4 4 2 6 3" xfId="44032" xr:uid="{00000000-0005-0000-0000-0000237F0000}"/>
    <cellStyle name="Normal 7 4 4 2 7" xfId="18013" xr:uid="{00000000-0005-0000-0000-0000247F0000}"/>
    <cellStyle name="Normal 7 4 4 2 8" xfId="35359" xr:uid="{00000000-0005-0000-0000-0000257F0000}"/>
    <cellStyle name="Normal 7 4 4 3" xfId="905" xr:uid="{00000000-0005-0000-0000-0000267F0000}"/>
    <cellStyle name="Normal 7 4 4 3 2" xfId="2718" xr:uid="{00000000-0005-0000-0000-0000277F0000}"/>
    <cellStyle name="Normal 7 4 4 3 2 2" xfId="8500" xr:uid="{00000000-0005-0000-0000-0000287F0000}"/>
    <cellStyle name="Normal 7 4 4 3 2 2 2" xfId="17173" xr:uid="{00000000-0005-0000-0000-0000297F0000}"/>
    <cellStyle name="Normal 7 4 4 3 2 2 2 2" xfId="34526" xr:uid="{00000000-0005-0000-0000-00002A7F0000}"/>
    <cellStyle name="Normal 7 4 4 3 2 2 2 3" xfId="51872" xr:uid="{00000000-0005-0000-0000-00002B7F0000}"/>
    <cellStyle name="Normal 7 4 4 3 2 2 3" xfId="25853" xr:uid="{00000000-0005-0000-0000-00002C7F0000}"/>
    <cellStyle name="Normal 7 4 4 3 2 2 4" xfId="43199" xr:uid="{00000000-0005-0000-0000-00002D7F0000}"/>
    <cellStyle name="Normal 7 4 4 3 2 3" xfId="4531" xr:uid="{00000000-0005-0000-0000-00002E7F0000}"/>
    <cellStyle name="Normal 7 4 4 3 2 3 2" xfId="13204" xr:uid="{00000000-0005-0000-0000-00002F7F0000}"/>
    <cellStyle name="Normal 7 4 4 3 2 3 2 2" xfId="30557" xr:uid="{00000000-0005-0000-0000-0000307F0000}"/>
    <cellStyle name="Normal 7 4 4 3 2 3 2 3" xfId="47903" xr:uid="{00000000-0005-0000-0000-0000317F0000}"/>
    <cellStyle name="Normal 7 4 4 3 2 3 3" xfId="21884" xr:uid="{00000000-0005-0000-0000-0000327F0000}"/>
    <cellStyle name="Normal 7 4 4 3 2 3 4" xfId="39230" xr:uid="{00000000-0005-0000-0000-0000337F0000}"/>
    <cellStyle name="Normal 7 4 4 3 2 4" xfId="11391" xr:uid="{00000000-0005-0000-0000-0000347F0000}"/>
    <cellStyle name="Normal 7 4 4 3 2 4 2" xfId="28744" xr:uid="{00000000-0005-0000-0000-0000357F0000}"/>
    <cellStyle name="Normal 7 4 4 3 2 4 3" xfId="46090" xr:uid="{00000000-0005-0000-0000-0000367F0000}"/>
    <cellStyle name="Normal 7 4 4 3 2 5" xfId="20071" xr:uid="{00000000-0005-0000-0000-0000377F0000}"/>
    <cellStyle name="Normal 7 4 4 3 2 6" xfId="37417" xr:uid="{00000000-0005-0000-0000-0000387F0000}"/>
    <cellStyle name="Normal 7 4 4 3 3" xfId="1640" xr:uid="{00000000-0005-0000-0000-0000397F0000}"/>
    <cellStyle name="Normal 7 4 4 3 3 2" xfId="7422" xr:uid="{00000000-0005-0000-0000-00003A7F0000}"/>
    <cellStyle name="Normal 7 4 4 3 3 2 2" xfId="16095" xr:uid="{00000000-0005-0000-0000-00003B7F0000}"/>
    <cellStyle name="Normal 7 4 4 3 3 2 2 2" xfId="33448" xr:uid="{00000000-0005-0000-0000-00003C7F0000}"/>
    <cellStyle name="Normal 7 4 4 3 3 2 2 3" xfId="50794" xr:uid="{00000000-0005-0000-0000-00003D7F0000}"/>
    <cellStyle name="Normal 7 4 4 3 3 2 3" xfId="24775" xr:uid="{00000000-0005-0000-0000-00003E7F0000}"/>
    <cellStyle name="Normal 7 4 4 3 3 2 4" xfId="42121" xr:uid="{00000000-0005-0000-0000-00003F7F0000}"/>
    <cellStyle name="Normal 7 4 4 3 3 3" xfId="5266" xr:uid="{00000000-0005-0000-0000-0000407F0000}"/>
    <cellStyle name="Normal 7 4 4 3 3 3 2" xfId="13939" xr:uid="{00000000-0005-0000-0000-0000417F0000}"/>
    <cellStyle name="Normal 7 4 4 3 3 3 2 2" xfId="31292" xr:uid="{00000000-0005-0000-0000-0000427F0000}"/>
    <cellStyle name="Normal 7 4 4 3 3 3 2 3" xfId="48638" xr:uid="{00000000-0005-0000-0000-0000437F0000}"/>
    <cellStyle name="Normal 7 4 4 3 3 3 3" xfId="22619" xr:uid="{00000000-0005-0000-0000-0000447F0000}"/>
    <cellStyle name="Normal 7 4 4 3 3 3 4" xfId="39965" xr:uid="{00000000-0005-0000-0000-0000457F0000}"/>
    <cellStyle name="Normal 7 4 4 3 3 4" xfId="10313" xr:uid="{00000000-0005-0000-0000-0000467F0000}"/>
    <cellStyle name="Normal 7 4 4 3 3 4 2" xfId="27666" xr:uid="{00000000-0005-0000-0000-0000477F0000}"/>
    <cellStyle name="Normal 7 4 4 3 3 4 3" xfId="45012" xr:uid="{00000000-0005-0000-0000-0000487F0000}"/>
    <cellStyle name="Normal 7 4 4 3 3 5" xfId="18993" xr:uid="{00000000-0005-0000-0000-0000497F0000}"/>
    <cellStyle name="Normal 7 4 4 3 3 6" xfId="36339" xr:uid="{00000000-0005-0000-0000-00004A7F0000}"/>
    <cellStyle name="Normal 7 4 4 3 4" xfId="6687" xr:uid="{00000000-0005-0000-0000-00004B7F0000}"/>
    <cellStyle name="Normal 7 4 4 3 4 2" xfId="15360" xr:uid="{00000000-0005-0000-0000-00004C7F0000}"/>
    <cellStyle name="Normal 7 4 4 3 4 2 2" xfId="32713" xr:uid="{00000000-0005-0000-0000-00004D7F0000}"/>
    <cellStyle name="Normal 7 4 4 3 4 2 3" xfId="50059" xr:uid="{00000000-0005-0000-0000-00004E7F0000}"/>
    <cellStyle name="Normal 7 4 4 3 4 3" xfId="24040" xr:uid="{00000000-0005-0000-0000-00004F7F0000}"/>
    <cellStyle name="Normal 7 4 4 3 4 4" xfId="41386" xr:uid="{00000000-0005-0000-0000-0000507F0000}"/>
    <cellStyle name="Normal 7 4 4 3 5" xfId="3453" xr:uid="{00000000-0005-0000-0000-0000517F0000}"/>
    <cellStyle name="Normal 7 4 4 3 5 2" xfId="12126" xr:uid="{00000000-0005-0000-0000-0000527F0000}"/>
    <cellStyle name="Normal 7 4 4 3 5 2 2" xfId="29479" xr:uid="{00000000-0005-0000-0000-0000537F0000}"/>
    <cellStyle name="Normal 7 4 4 3 5 2 3" xfId="46825" xr:uid="{00000000-0005-0000-0000-0000547F0000}"/>
    <cellStyle name="Normal 7 4 4 3 5 3" xfId="20806" xr:uid="{00000000-0005-0000-0000-0000557F0000}"/>
    <cellStyle name="Normal 7 4 4 3 5 4" xfId="38152" xr:uid="{00000000-0005-0000-0000-0000567F0000}"/>
    <cellStyle name="Normal 7 4 4 3 6" xfId="9578" xr:uid="{00000000-0005-0000-0000-0000577F0000}"/>
    <cellStyle name="Normal 7 4 4 3 6 2" xfId="26931" xr:uid="{00000000-0005-0000-0000-0000587F0000}"/>
    <cellStyle name="Normal 7 4 4 3 6 3" xfId="44277" xr:uid="{00000000-0005-0000-0000-0000597F0000}"/>
    <cellStyle name="Normal 7 4 4 3 7" xfId="18258" xr:uid="{00000000-0005-0000-0000-00005A7F0000}"/>
    <cellStyle name="Normal 7 4 4 3 8" xfId="35604" xr:uid="{00000000-0005-0000-0000-00005B7F0000}"/>
    <cellStyle name="Normal 7 4 4 4" xfId="415" xr:uid="{00000000-0005-0000-0000-00005C7F0000}"/>
    <cellStyle name="Normal 7 4 4 4 2" xfId="2228" xr:uid="{00000000-0005-0000-0000-00005D7F0000}"/>
    <cellStyle name="Normal 7 4 4 4 2 2" xfId="8010" xr:uid="{00000000-0005-0000-0000-00005E7F0000}"/>
    <cellStyle name="Normal 7 4 4 4 2 2 2" xfId="16683" xr:uid="{00000000-0005-0000-0000-00005F7F0000}"/>
    <cellStyle name="Normal 7 4 4 4 2 2 2 2" xfId="34036" xr:uid="{00000000-0005-0000-0000-0000607F0000}"/>
    <cellStyle name="Normal 7 4 4 4 2 2 2 3" xfId="51382" xr:uid="{00000000-0005-0000-0000-0000617F0000}"/>
    <cellStyle name="Normal 7 4 4 4 2 2 3" xfId="25363" xr:uid="{00000000-0005-0000-0000-0000627F0000}"/>
    <cellStyle name="Normal 7 4 4 4 2 2 4" xfId="42709" xr:uid="{00000000-0005-0000-0000-0000637F0000}"/>
    <cellStyle name="Normal 7 4 4 4 2 3" xfId="5511" xr:uid="{00000000-0005-0000-0000-0000647F0000}"/>
    <cellStyle name="Normal 7 4 4 4 2 3 2" xfId="14184" xr:uid="{00000000-0005-0000-0000-0000657F0000}"/>
    <cellStyle name="Normal 7 4 4 4 2 3 2 2" xfId="31537" xr:uid="{00000000-0005-0000-0000-0000667F0000}"/>
    <cellStyle name="Normal 7 4 4 4 2 3 2 3" xfId="48883" xr:uid="{00000000-0005-0000-0000-0000677F0000}"/>
    <cellStyle name="Normal 7 4 4 4 2 3 3" xfId="22864" xr:uid="{00000000-0005-0000-0000-0000687F0000}"/>
    <cellStyle name="Normal 7 4 4 4 2 3 4" xfId="40210" xr:uid="{00000000-0005-0000-0000-0000697F0000}"/>
    <cellStyle name="Normal 7 4 4 4 2 4" xfId="10901" xr:uid="{00000000-0005-0000-0000-00006A7F0000}"/>
    <cellStyle name="Normal 7 4 4 4 2 4 2" xfId="28254" xr:uid="{00000000-0005-0000-0000-00006B7F0000}"/>
    <cellStyle name="Normal 7 4 4 4 2 4 3" xfId="45600" xr:uid="{00000000-0005-0000-0000-00006C7F0000}"/>
    <cellStyle name="Normal 7 4 4 4 2 5" xfId="19581" xr:uid="{00000000-0005-0000-0000-00006D7F0000}"/>
    <cellStyle name="Normal 7 4 4 4 2 6" xfId="36927" xr:uid="{00000000-0005-0000-0000-00006E7F0000}"/>
    <cellStyle name="Normal 7 4 4 4 3" xfId="6197" xr:uid="{00000000-0005-0000-0000-00006F7F0000}"/>
    <cellStyle name="Normal 7 4 4 4 3 2" xfId="14870" xr:uid="{00000000-0005-0000-0000-0000707F0000}"/>
    <cellStyle name="Normal 7 4 4 4 3 2 2" xfId="32223" xr:uid="{00000000-0005-0000-0000-0000717F0000}"/>
    <cellStyle name="Normal 7 4 4 4 3 2 3" xfId="49569" xr:uid="{00000000-0005-0000-0000-0000727F0000}"/>
    <cellStyle name="Normal 7 4 4 4 3 3" xfId="23550" xr:uid="{00000000-0005-0000-0000-0000737F0000}"/>
    <cellStyle name="Normal 7 4 4 4 3 4" xfId="40896" xr:uid="{00000000-0005-0000-0000-0000747F0000}"/>
    <cellStyle name="Normal 7 4 4 4 4" xfId="4041" xr:uid="{00000000-0005-0000-0000-0000757F0000}"/>
    <cellStyle name="Normal 7 4 4 4 4 2" xfId="12714" xr:uid="{00000000-0005-0000-0000-0000767F0000}"/>
    <cellStyle name="Normal 7 4 4 4 4 2 2" xfId="30067" xr:uid="{00000000-0005-0000-0000-0000777F0000}"/>
    <cellStyle name="Normal 7 4 4 4 4 2 3" xfId="47413" xr:uid="{00000000-0005-0000-0000-0000787F0000}"/>
    <cellStyle name="Normal 7 4 4 4 4 3" xfId="21394" xr:uid="{00000000-0005-0000-0000-0000797F0000}"/>
    <cellStyle name="Normal 7 4 4 4 4 4" xfId="38740" xr:uid="{00000000-0005-0000-0000-00007A7F0000}"/>
    <cellStyle name="Normal 7 4 4 4 5" xfId="9088" xr:uid="{00000000-0005-0000-0000-00007B7F0000}"/>
    <cellStyle name="Normal 7 4 4 4 5 2" xfId="26441" xr:uid="{00000000-0005-0000-0000-00007C7F0000}"/>
    <cellStyle name="Normal 7 4 4 4 5 3" xfId="43787" xr:uid="{00000000-0005-0000-0000-00007D7F0000}"/>
    <cellStyle name="Normal 7 4 4 4 6" xfId="17768" xr:uid="{00000000-0005-0000-0000-00007E7F0000}"/>
    <cellStyle name="Normal 7 4 4 4 7" xfId="35114" xr:uid="{00000000-0005-0000-0000-00007F7F0000}"/>
    <cellStyle name="Normal 7 4 4 5" xfId="1983" xr:uid="{00000000-0005-0000-0000-0000807F0000}"/>
    <cellStyle name="Normal 7 4 4 5 2" xfId="7765" xr:uid="{00000000-0005-0000-0000-0000817F0000}"/>
    <cellStyle name="Normal 7 4 4 5 2 2" xfId="16438" xr:uid="{00000000-0005-0000-0000-0000827F0000}"/>
    <cellStyle name="Normal 7 4 4 5 2 2 2" xfId="33791" xr:uid="{00000000-0005-0000-0000-0000837F0000}"/>
    <cellStyle name="Normal 7 4 4 5 2 2 3" xfId="51137" xr:uid="{00000000-0005-0000-0000-0000847F0000}"/>
    <cellStyle name="Normal 7 4 4 5 2 3" xfId="25118" xr:uid="{00000000-0005-0000-0000-0000857F0000}"/>
    <cellStyle name="Normal 7 4 4 5 2 4" xfId="42464" xr:uid="{00000000-0005-0000-0000-0000867F0000}"/>
    <cellStyle name="Normal 7 4 4 5 3" xfId="3796" xr:uid="{00000000-0005-0000-0000-0000877F0000}"/>
    <cellStyle name="Normal 7 4 4 5 3 2" xfId="12469" xr:uid="{00000000-0005-0000-0000-0000887F0000}"/>
    <cellStyle name="Normal 7 4 4 5 3 2 2" xfId="29822" xr:uid="{00000000-0005-0000-0000-0000897F0000}"/>
    <cellStyle name="Normal 7 4 4 5 3 2 3" xfId="47168" xr:uid="{00000000-0005-0000-0000-00008A7F0000}"/>
    <cellStyle name="Normal 7 4 4 5 3 3" xfId="21149" xr:uid="{00000000-0005-0000-0000-00008B7F0000}"/>
    <cellStyle name="Normal 7 4 4 5 3 4" xfId="38495" xr:uid="{00000000-0005-0000-0000-00008C7F0000}"/>
    <cellStyle name="Normal 7 4 4 5 4" xfId="10656" xr:uid="{00000000-0005-0000-0000-00008D7F0000}"/>
    <cellStyle name="Normal 7 4 4 5 4 2" xfId="28009" xr:uid="{00000000-0005-0000-0000-00008E7F0000}"/>
    <cellStyle name="Normal 7 4 4 5 4 3" xfId="45355" xr:uid="{00000000-0005-0000-0000-00008F7F0000}"/>
    <cellStyle name="Normal 7 4 4 5 5" xfId="19336" xr:uid="{00000000-0005-0000-0000-0000907F0000}"/>
    <cellStyle name="Normal 7 4 4 5 6" xfId="36682" xr:uid="{00000000-0005-0000-0000-0000917F0000}"/>
    <cellStyle name="Normal 7 4 4 6" xfId="1150" xr:uid="{00000000-0005-0000-0000-0000927F0000}"/>
    <cellStyle name="Normal 7 4 4 6 2" xfId="6932" xr:uid="{00000000-0005-0000-0000-0000937F0000}"/>
    <cellStyle name="Normal 7 4 4 6 2 2" xfId="15605" xr:uid="{00000000-0005-0000-0000-0000947F0000}"/>
    <cellStyle name="Normal 7 4 4 6 2 2 2" xfId="32958" xr:uid="{00000000-0005-0000-0000-0000957F0000}"/>
    <cellStyle name="Normal 7 4 4 6 2 2 3" xfId="50304" xr:uid="{00000000-0005-0000-0000-0000967F0000}"/>
    <cellStyle name="Normal 7 4 4 6 2 3" xfId="24285" xr:uid="{00000000-0005-0000-0000-0000977F0000}"/>
    <cellStyle name="Normal 7 4 4 6 2 4" xfId="41631" xr:uid="{00000000-0005-0000-0000-0000987F0000}"/>
    <cellStyle name="Normal 7 4 4 6 3" xfId="4776" xr:uid="{00000000-0005-0000-0000-0000997F0000}"/>
    <cellStyle name="Normal 7 4 4 6 3 2" xfId="13449" xr:uid="{00000000-0005-0000-0000-00009A7F0000}"/>
    <cellStyle name="Normal 7 4 4 6 3 2 2" xfId="30802" xr:uid="{00000000-0005-0000-0000-00009B7F0000}"/>
    <cellStyle name="Normal 7 4 4 6 3 2 3" xfId="48148" xr:uid="{00000000-0005-0000-0000-00009C7F0000}"/>
    <cellStyle name="Normal 7 4 4 6 3 3" xfId="22129" xr:uid="{00000000-0005-0000-0000-00009D7F0000}"/>
    <cellStyle name="Normal 7 4 4 6 3 4" xfId="39475" xr:uid="{00000000-0005-0000-0000-00009E7F0000}"/>
    <cellStyle name="Normal 7 4 4 6 4" xfId="9823" xr:uid="{00000000-0005-0000-0000-00009F7F0000}"/>
    <cellStyle name="Normal 7 4 4 6 4 2" xfId="27176" xr:uid="{00000000-0005-0000-0000-0000A07F0000}"/>
    <cellStyle name="Normal 7 4 4 6 4 3" xfId="44522" xr:uid="{00000000-0005-0000-0000-0000A17F0000}"/>
    <cellStyle name="Normal 7 4 4 6 5" xfId="18503" xr:uid="{00000000-0005-0000-0000-0000A27F0000}"/>
    <cellStyle name="Normal 7 4 4 6 6" xfId="35849" xr:uid="{00000000-0005-0000-0000-0000A37F0000}"/>
    <cellStyle name="Normal 7 4 4 7" xfId="5952" xr:uid="{00000000-0005-0000-0000-0000A47F0000}"/>
    <cellStyle name="Normal 7 4 4 7 2" xfId="14625" xr:uid="{00000000-0005-0000-0000-0000A57F0000}"/>
    <cellStyle name="Normal 7 4 4 7 2 2" xfId="31978" xr:uid="{00000000-0005-0000-0000-0000A67F0000}"/>
    <cellStyle name="Normal 7 4 4 7 2 3" xfId="49324" xr:uid="{00000000-0005-0000-0000-0000A77F0000}"/>
    <cellStyle name="Normal 7 4 4 7 3" xfId="23305" xr:uid="{00000000-0005-0000-0000-0000A87F0000}"/>
    <cellStyle name="Normal 7 4 4 7 4" xfId="40651" xr:uid="{00000000-0005-0000-0000-0000A97F0000}"/>
    <cellStyle name="Normal 7 4 4 8" xfId="2963" xr:uid="{00000000-0005-0000-0000-0000AA7F0000}"/>
    <cellStyle name="Normal 7 4 4 8 2" xfId="11636" xr:uid="{00000000-0005-0000-0000-0000AB7F0000}"/>
    <cellStyle name="Normal 7 4 4 8 2 2" xfId="28989" xr:uid="{00000000-0005-0000-0000-0000AC7F0000}"/>
    <cellStyle name="Normal 7 4 4 8 2 3" xfId="46335" xr:uid="{00000000-0005-0000-0000-0000AD7F0000}"/>
    <cellStyle name="Normal 7 4 4 8 3" xfId="20316" xr:uid="{00000000-0005-0000-0000-0000AE7F0000}"/>
    <cellStyle name="Normal 7 4 4 8 4" xfId="37662" xr:uid="{00000000-0005-0000-0000-0000AF7F0000}"/>
    <cellStyle name="Normal 7 4 4 9" xfId="8843" xr:uid="{00000000-0005-0000-0000-0000B07F0000}"/>
    <cellStyle name="Normal 7 4 4 9 2" xfId="26196" xr:uid="{00000000-0005-0000-0000-0000B17F0000}"/>
    <cellStyle name="Normal 7 4 4 9 3" xfId="43542" xr:uid="{00000000-0005-0000-0000-0000B27F0000}"/>
    <cellStyle name="Normal 7 4 5" xfId="268" xr:uid="{00000000-0005-0000-0000-0000B37F0000}"/>
    <cellStyle name="Normal 7 4 5 10" xfId="34967" xr:uid="{00000000-0005-0000-0000-0000B47F0000}"/>
    <cellStyle name="Normal 7 4 5 2" xfId="1003" xr:uid="{00000000-0005-0000-0000-0000B57F0000}"/>
    <cellStyle name="Normal 7 4 5 2 2" xfId="2816" xr:uid="{00000000-0005-0000-0000-0000B67F0000}"/>
    <cellStyle name="Normal 7 4 5 2 2 2" xfId="8598" xr:uid="{00000000-0005-0000-0000-0000B77F0000}"/>
    <cellStyle name="Normal 7 4 5 2 2 2 2" xfId="17271" xr:uid="{00000000-0005-0000-0000-0000B87F0000}"/>
    <cellStyle name="Normal 7 4 5 2 2 2 2 2" xfId="34624" xr:uid="{00000000-0005-0000-0000-0000B97F0000}"/>
    <cellStyle name="Normal 7 4 5 2 2 2 2 3" xfId="51970" xr:uid="{00000000-0005-0000-0000-0000BA7F0000}"/>
    <cellStyle name="Normal 7 4 5 2 2 2 3" xfId="25951" xr:uid="{00000000-0005-0000-0000-0000BB7F0000}"/>
    <cellStyle name="Normal 7 4 5 2 2 2 4" xfId="43297" xr:uid="{00000000-0005-0000-0000-0000BC7F0000}"/>
    <cellStyle name="Normal 7 4 5 2 2 3" xfId="4629" xr:uid="{00000000-0005-0000-0000-0000BD7F0000}"/>
    <cellStyle name="Normal 7 4 5 2 2 3 2" xfId="13302" xr:uid="{00000000-0005-0000-0000-0000BE7F0000}"/>
    <cellStyle name="Normal 7 4 5 2 2 3 2 2" xfId="30655" xr:uid="{00000000-0005-0000-0000-0000BF7F0000}"/>
    <cellStyle name="Normal 7 4 5 2 2 3 2 3" xfId="48001" xr:uid="{00000000-0005-0000-0000-0000C07F0000}"/>
    <cellStyle name="Normal 7 4 5 2 2 3 3" xfId="21982" xr:uid="{00000000-0005-0000-0000-0000C17F0000}"/>
    <cellStyle name="Normal 7 4 5 2 2 3 4" xfId="39328" xr:uid="{00000000-0005-0000-0000-0000C27F0000}"/>
    <cellStyle name="Normal 7 4 5 2 2 4" xfId="11489" xr:uid="{00000000-0005-0000-0000-0000C37F0000}"/>
    <cellStyle name="Normal 7 4 5 2 2 4 2" xfId="28842" xr:uid="{00000000-0005-0000-0000-0000C47F0000}"/>
    <cellStyle name="Normal 7 4 5 2 2 4 3" xfId="46188" xr:uid="{00000000-0005-0000-0000-0000C57F0000}"/>
    <cellStyle name="Normal 7 4 5 2 2 5" xfId="20169" xr:uid="{00000000-0005-0000-0000-0000C67F0000}"/>
    <cellStyle name="Normal 7 4 5 2 2 6" xfId="37515" xr:uid="{00000000-0005-0000-0000-0000C77F0000}"/>
    <cellStyle name="Normal 7 4 5 2 3" xfId="1738" xr:uid="{00000000-0005-0000-0000-0000C87F0000}"/>
    <cellStyle name="Normal 7 4 5 2 3 2" xfId="7520" xr:uid="{00000000-0005-0000-0000-0000C97F0000}"/>
    <cellStyle name="Normal 7 4 5 2 3 2 2" xfId="16193" xr:uid="{00000000-0005-0000-0000-0000CA7F0000}"/>
    <cellStyle name="Normal 7 4 5 2 3 2 2 2" xfId="33546" xr:uid="{00000000-0005-0000-0000-0000CB7F0000}"/>
    <cellStyle name="Normal 7 4 5 2 3 2 2 3" xfId="50892" xr:uid="{00000000-0005-0000-0000-0000CC7F0000}"/>
    <cellStyle name="Normal 7 4 5 2 3 2 3" xfId="24873" xr:uid="{00000000-0005-0000-0000-0000CD7F0000}"/>
    <cellStyle name="Normal 7 4 5 2 3 2 4" xfId="42219" xr:uid="{00000000-0005-0000-0000-0000CE7F0000}"/>
    <cellStyle name="Normal 7 4 5 2 3 3" xfId="5364" xr:uid="{00000000-0005-0000-0000-0000CF7F0000}"/>
    <cellStyle name="Normal 7 4 5 2 3 3 2" xfId="14037" xr:uid="{00000000-0005-0000-0000-0000D07F0000}"/>
    <cellStyle name="Normal 7 4 5 2 3 3 2 2" xfId="31390" xr:uid="{00000000-0005-0000-0000-0000D17F0000}"/>
    <cellStyle name="Normal 7 4 5 2 3 3 2 3" xfId="48736" xr:uid="{00000000-0005-0000-0000-0000D27F0000}"/>
    <cellStyle name="Normal 7 4 5 2 3 3 3" xfId="22717" xr:uid="{00000000-0005-0000-0000-0000D37F0000}"/>
    <cellStyle name="Normal 7 4 5 2 3 3 4" xfId="40063" xr:uid="{00000000-0005-0000-0000-0000D47F0000}"/>
    <cellStyle name="Normal 7 4 5 2 3 4" xfId="10411" xr:uid="{00000000-0005-0000-0000-0000D57F0000}"/>
    <cellStyle name="Normal 7 4 5 2 3 4 2" xfId="27764" xr:uid="{00000000-0005-0000-0000-0000D67F0000}"/>
    <cellStyle name="Normal 7 4 5 2 3 4 3" xfId="45110" xr:uid="{00000000-0005-0000-0000-0000D77F0000}"/>
    <cellStyle name="Normal 7 4 5 2 3 5" xfId="19091" xr:uid="{00000000-0005-0000-0000-0000D87F0000}"/>
    <cellStyle name="Normal 7 4 5 2 3 6" xfId="36437" xr:uid="{00000000-0005-0000-0000-0000D97F0000}"/>
    <cellStyle name="Normal 7 4 5 2 4" xfId="6785" xr:uid="{00000000-0005-0000-0000-0000DA7F0000}"/>
    <cellStyle name="Normal 7 4 5 2 4 2" xfId="15458" xr:uid="{00000000-0005-0000-0000-0000DB7F0000}"/>
    <cellStyle name="Normal 7 4 5 2 4 2 2" xfId="32811" xr:uid="{00000000-0005-0000-0000-0000DC7F0000}"/>
    <cellStyle name="Normal 7 4 5 2 4 2 3" xfId="50157" xr:uid="{00000000-0005-0000-0000-0000DD7F0000}"/>
    <cellStyle name="Normal 7 4 5 2 4 3" xfId="24138" xr:uid="{00000000-0005-0000-0000-0000DE7F0000}"/>
    <cellStyle name="Normal 7 4 5 2 4 4" xfId="41484" xr:uid="{00000000-0005-0000-0000-0000DF7F0000}"/>
    <cellStyle name="Normal 7 4 5 2 5" xfId="3551" xr:uid="{00000000-0005-0000-0000-0000E07F0000}"/>
    <cellStyle name="Normal 7 4 5 2 5 2" xfId="12224" xr:uid="{00000000-0005-0000-0000-0000E17F0000}"/>
    <cellStyle name="Normal 7 4 5 2 5 2 2" xfId="29577" xr:uid="{00000000-0005-0000-0000-0000E27F0000}"/>
    <cellStyle name="Normal 7 4 5 2 5 2 3" xfId="46923" xr:uid="{00000000-0005-0000-0000-0000E37F0000}"/>
    <cellStyle name="Normal 7 4 5 2 5 3" xfId="20904" xr:uid="{00000000-0005-0000-0000-0000E47F0000}"/>
    <cellStyle name="Normal 7 4 5 2 5 4" xfId="38250" xr:uid="{00000000-0005-0000-0000-0000E57F0000}"/>
    <cellStyle name="Normal 7 4 5 2 6" xfId="9676" xr:uid="{00000000-0005-0000-0000-0000E67F0000}"/>
    <cellStyle name="Normal 7 4 5 2 6 2" xfId="27029" xr:uid="{00000000-0005-0000-0000-0000E77F0000}"/>
    <cellStyle name="Normal 7 4 5 2 6 3" xfId="44375" xr:uid="{00000000-0005-0000-0000-0000E87F0000}"/>
    <cellStyle name="Normal 7 4 5 2 7" xfId="18356" xr:uid="{00000000-0005-0000-0000-0000E97F0000}"/>
    <cellStyle name="Normal 7 4 5 2 8" xfId="35702" xr:uid="{00000000-0005-0000-0000-0000EA7F0000}"/>
    <cellStyle name="Normal 7 4 5 3" xfId="513" xr:uid="{00000000-0005-0000-0000-0000EB7F0000}"/>
    <cellStyle name="Normal 7 4 5 3 2" xfId="2326" xr:uid="{00000000-0005-0000-0000-0000EC7F0000}"/>
    <cellStyle name="Normal 7 4 5 3 2 2" xfId="8108" xr:uid="{00000000-0005-0000-0000-0000ED7F0000}"/>
    <cellStyle name="Normal 7 4 5 3 2 2 2" xfId="16781" xr:uid="{00000000-0005-0000-0000-0000EE7F0000}"/>
    <cellStyle name="Normal 7 4 5 3 2 2 2 2" xfId="34134" xr:uid="{00000000-0005-0000-0000-0000EF7F0000}"/>
    <cellStyle name="Normal 7 4 5 3 2 2 2 3" xfId="51480" xr:uid="{00000000-0005-0000-0000-0000F07F0000}"/>
    <cellStyle name="Normal 7 4 5 3 2 2 3" xfId="25461" xr:uid="{00000000-0005-0000-0000-0000F17F0000}"/>
    <cellStyle name="Normal 7 4 5 3 2 2 4" xfId="42807" xr:uid="{00000000-0005-0000-0000-0000F27F0000}"/>
    <cellStyle name="Normal 7 4 5 3 2 3" xfId="5609" xr:uid="{00000000-0005-0000-0000-0000F37F0000}"/>
    <cellStyle name="Normal 7 4 5 3 2 3 2" xfId="14282" xr:uid="{00000000-0005-0000-0000-0000F47F0000}"/>
    <cellStyle name="Normal 7 4 5 3 2 3 2 2" xfId="31635" xr:uid="{00000000-0005-0000-0000-0000F57F0000}"/>
    <cellStyle name="Normal 7 4 5 3 2 3 2 3" xfId="48981" xr:uid="{00000000-0005-0000-0000-0000F67F0000}"/>
    <cellStyle name="Normal 7 4 5 3 2 3 3" xfId="22962" xr:uid="{00000000-0005-0000-0000-0000F77F0000}"/>
    <cellStyle name="Normal 7 4 5 3 2 3 4" xfId="40308" xr:uid="{00000000-0005-0000-0000-0000F87F0000}"/>
    <cellStyle name="Normal 7 4 5 3 2 4" xfId="10999" xr:uid="{00000000-0005-0000-0000-0000F97F0000}"/>
    <cellStyle name="Normal 7 4 5 3 2 4 2" xfId="28352" xr:uid="{00000000-0005-0000-0000-0000FA7F0000}"/>
    <cellStyle name="Normal 7 4 5 3 2 4 3" xfId="45698" xr:uid="{00000000-0005-0000-0000-0000FB7F0000}"/>
    <cellStyle name="Normal 7 4 5 3 2 5" xfId="19679" xr:uid="{00000000-0005-0000-0000-0000FC7F0000}"/>
    <cellStyle name="Normal 7 4 5 3 2 6" xfId="37025" xr:uid="{00000000-0005-0000-0000-0000FD7F0000}"/>
    <cellStyle name="Normal 7 4 5 3 3" xfId="6295" xr:uid="{00000000-0005-0000-0000-0000FE7F0000}"/>
    <cellStyle name="Normal 7 4 5 3 3 2" xfId="14968" xr:uid="{00000000-0005-0000-0000-0000FF7F0000}"/>
    <cellStyle name="Normal 7 4 5 3 3 2 2" xfId="32321" xr:uid="{00000000-0005-0000-0000-000000800000}"/>
    <cellStyle name="Normal 7 4 5 3 3 2 3" xfId="49667" xr:uid="{00000000-0005-0000-0000-000001800000}"/>
    <cellStyle name="Normal 7 4 5 3 3 3" xfId="23648" xr:uid="{00000000-0005-0000-0000-000002800000}"/>
    <cellStyle name="Normal 7 4 5 3 3 4" xfId="40994" xr:uid="{00000000-0005-0000-0000-000003800000}"/>
    <cellStyle name="Normal 7 4 5 3 4" xfId="4139" xr:uid="{00000000-0005-0000-0000-000004800000}"/>
    <cellStyle name="Normal 7 4 5 3 4 2" xfId="12812" xr:uid="{00000000-0005-0000-0000-000005800000}"/>
    <cellStyle name="Normal 7 4 5 3 4 2 2" xfId="30165" xr:uid="{00000000-0005-0000-0000-000006800000}"/>
    <cellStyle name="Normal 7 4 5 3 4 2 3" xfId="47511" xr:uid="{00000000-0005-0000-0000-000007800000}"/>
    <cellStyle name="Normal 7 4 5 3 4 3" xfId="21492" xr:uid="{00000000-0005-0000-0000-000008800000}"/>
    <cellStyle name="Normal 7 4 5 3 4 4" xfId="38838" xr:uid="{00000000-0005-0000-0000-000009800000}"/>
    <cellStyle name="Normal 7 4 5 3 5" xfId="9186" xr:uid="{00000000-0005-0000-0000-00000A800000}"/>
    <cellStyle name="Normal 7 4 5 3 5 2" xfId="26539" xr:uid="{00000000-0005-0000-0000-00000B800000}"/>
    <cellStyle name="Normal 7 4 5 3 5 3" xfId="43885" xr:uid="{00000000-0005-0000-0000-00000C800000}"/>
    <cellStyle name="Normal 7 4 5 3 6" xfId="17866" xr:uid="{00000000-0005-0000-0000-00000D800000}"/>
    <cellStyle name="Normal 7 4 5 3 7" xfId="35212" xr:uid="{00000000-0005-0000-0000-00000E800000}"/>
    <cellStyle name="Normal 7 4 5 4" xfId="2081" xr:uid="{00000000-0005-0000-0000-00000F800000}"/>
    <cellStyle name="Normal 7 4 5 4 2" xfId="7863" xr:uid="{00000000-0005-0000-0000-000010800000}"/>
    <cellStyle name="Normal 7 4 5 4 2 2" xfId="16536" xr:uid="{00000000-0005-0000-0000-000011800000}"/>
    <cellStyle name="Normal 7 4 5 4 2 2 2" xfId="33889" xr:uid="{00000000-0005-0000-0000-000012800000}"/>
    <cellStyle name="Normal 7 4 5 4 2 2 3" xfId="51235" xr:uid="{00000000-0005-0000-0000-000013800000}"/>
    <cellStyle name="Normal 7 4 5 4 2 3" xfId="25216" xr:uid="{00000000-0005-0000-0000-000014800000}"/>
    <cellStyle name="Normal 7 4 5 4 2 4" xfId="42562" xr:uid="{00000000-0005-0000-0000-000015800000}"/>
    <cellStyle name="Normal 7 4 5 4 3" xfId="3894" xr:uid="{00000000-0005-0000-0000-000016800000}"/>
    <cellStyle name="Normal 7 4 5 4 3 2" xfId="12567" xr:uid="{00000000-0005-0000-0000-000017800000}"/>
    <cellStyle name="Normal 7 4 5 4 3 2 2" xfId="29920" xr:uid="{00000000-0005-0000-0000-000018800000}"/>
    <cellStyle name="Normal 7 4 5 4 3 2 3" xfId="47266" xr:uid="{00000000-0005-0000-0000-000019800000}"/>
    <cellStyle name="Normal 7 4 5 4 3 3" xfId="21247" xr:uid="{00000000-0005-0000-0000-00001A800000}"/>
    <cellStyle name="Normal 7 4 5 4 3 4" xfId="38593" xr:uid="{00000000-0005-0000-0000-00001B800000}"/>
    <cellStyle name="Normal 7 4 5 4 4" xfId="10754" xr:uid="{00000000-0005-0000-0000-00001C800000}"/>
    <cellStyle name="Normal 7 4 5 4 4 2" xfId="28107" xr:uid="{00000000-0005-0000-0000-00001D800000}"/>
    <cellStyle name="Normal 7 4 5 4 4 3" xfId="45453" xr:uid="{00000000-0005-0000-0000-00001E800000}"/>
    <cellStyle name="Normal 7 4 5 4 5" xfId="19434" xr:uid="{00000000-0005-0000-0000-00001F800000}"/>
    <cellStyle name="Normal 7 4 5 4 6" xfId="36780" xr:uid="{00000000-0005-0000-0000-000020800000}"/>
    <cellStyle name="Normal 7 4 5 5" xfId="1248" xr:uid="{00000000-0005-0000-0000-000021800000}"/>
    <cellStyle name="Normal 7 4 5 5 2" xfId="7030" xr:uid="{00000000-0005-0000-0000-000022800000}"/>
    <cellStyle name="Normal 7 4 5 5 2 2" xfId="15703" xr:uid="{00000000-0005-0000-0000-000023800000}"/>
    <cellStyle name="Normal 7 4 5 5 2 2 2" xfId="33056" xr:uid="{00000000-0005-0000-0000-000024800000}"/>
    <cellStyle name="Normal 7 4 5 5 2 2 3" xfId="50402" xr:uid="{00000000-0005-0000-0000-000025800000}"/>
    <cellStyle name="Normal 7 4 5 5 2 3" xfId="24383" xr:uid="{00000000-0005-0000-0000-000026800000}"/>
    <cellStyle name="Normal 7 4 5 5 2 4" xfId="41729" xr:uid="{00000000-0005-0000-0000-000027800000}"/>
    <cellStyle name="Normal 7 4 5 5 3" xfId="4874" xr:uid="{00000000-0005-0000-0000-000028800000}"/>
    <cellStyle name="Normal 7 4 5 5 3 2" xfId="13547" xr:uid="{00000000-0005-0000-0000-000029800000}"/>
    <cellStyle name="Normal 7 4 5 5 3 2 2" xfId="30900" xr:uid="{00000000-0005-0000-0000-00002A800000}"/>
    <cellStyle name="Normal 7 4 5 5 3 2 3" xfId="48246" xr:uid="{00000000-0005-0000-0000-00002B800000}"/>
    <cellStyle name="Normal 7 4 5 5 3 3" xfId="22227" xr:uid="{00000000-0005-0000-0000-00002C800000}"/>
    <cellStyle name="Normal 7 4 5 5 3 4" xfId="39573" xr:uid="{00000000-0005-0000-0000-00002D800000}"/>
    <cellStyle name="Normal 7 4 5 5 4" xfId="9921" xr:uid="{00000000-0005-0000-0000-00002E800000}"/>
    <cellStyle name="Normal 7 4 5 5 4 2" xfId="27274" xr:uid="{00000000-0005-0000-0000-00002F800000}"/>
    <cellStyle name="Normal 7 4 5 5 4 3" xfId="44620" xr:uid="{00000000-0005-0000-0000-000030800000}"/>
    <cellStyle name="Normal 7 4 5 5 5" xfId="18601" xr:uid="{00000000-0005-0000-0000-000031800000}"/>
    <cellStyle name="Normal 7 4 5 5 6" xfId="35947" xr:uid="{00000000-0005-0000-0000-000032800000}"/>
    <cellStyle name="Normal 7 4 5 6" xfId="6050" xr:uid="{00000000-0005-0000-0000-000033800000}"/>
    <cellStyle name="Normal 7 4 5 6 2" xfId="14723" xr:uid="{00000000-0005-0000-0000-000034800000}"/>
    <cellStyle name="Normal 7 4 5 6 2 2" xfId="32076" xr:uid="{00000000-0005-0000-0000-000035800000}"/>
    <cellStyle name="Normal 7 4 5 6 2 3" xfId="49422" xr:uid="{00000000-0005-0000-0000-000036800000}"/>
    <cellStyle name="Normal 7 4 5 6 3" xfId="23403" xr:uid="{00000000-0005-0000-0000-000037800000}"/>
    <cellStyle name="Normal 7 4 5 6 4" xfId="40749" xr:uid="{00000000-0005-0000-0000-000038800000}"/>
    <cellStyle name="Normal 7 4 5 7" xfId="3061" xr:uid="{00000000-0005-0000-0000-000039800000}"/>
    <cellStyle name="Normal 7 4 5 7 2" xfId="11734" xr:uid="{00000000-0005-0000-0000-00003A800000}"/>
    <cellStyle name="Normal 7 4 5 7 2 2" xfId="29087" xr:uid="{00000000-0005-0000-0000-00003B800000}"/>
    <cellStyle name="Normal 7 4 5 7 2 3" xfId="46433" xr:uid="{00000000-0005-0000-0000-00003C800000}"/>
    <cellStyle name="Normal 7 4 5 7 3" xfId="20414" xr:uid="{00000000-0005-0000-0000-00003D800000}"/>
    <cellStyle name="Normal 7 4 5 7 4" xfId="37760" xr:uid="{00000000-0005-0000-0000-00003E800000}"/>
    <cellStyle name="Normal 7 4 5 8" xfId="8941" xr:uid="{00000000-0005-0000-0000-00003F800000}"/>
    <cellStyle name="Normal 7 4 5 8 2" xfId="26294" xr:uid="{00000000-0005-0000-0000-000040800000}"/>
    <cellStyle name="Normal 7 4 5 8 3" xfId="43640" xr:uid="{00000000-0005-0000-0000-000041800000}"/>
    <cellStyle name="Normal 7 4 5 9" xfId="17621" xr:uid="{00000000-0005-0000-0000-000042800000}"/>
    <cellStyle name="Normal 7 4 6" xfId="121" xr:uid="{00000000-0005-0000-0000-000043800000}"/>
    <cellStyle name="Normal 7 4 6 10" xfId="34820" xr:uid="{00000000-0005-0000-0000-000044800000}"/>
    <cellStyle name="Normal 7 4 6 2" xfId="856" xr:uid="{00000000-0005-0000-0000-000045800000}"/>
    <cellStyle name="Normal 7 4 6 2 2" xfId="2669" xr:uid="{00000000-0005-0000-0000-000046800000}"/>
    <cellStyle name="Normal 7 4 6 2 2 2" xfId="8451" xr:uid="{00000000-0005-0000-0000-000047800000}"/>
    <cellStyle name="Normal 7 4 6 2 2 2 2" xfId="17124" xr:uid="{00000000-0005-0000-0000-000048800000}"/>
    <cellStyle name="Normal 7 4 6 2 2 2 2 2" xfId="34477" xr:uid="{00000000-0005-0000-0000-000049800000}"/>
    <cellStyle name="Normal 7 4 6 2 2 2 2 3" xfId="51823" xr:uid="{00000000-0005-0000-0000-00004A800000}"/>
    <cellStyle name="Normal 7 4 6 2 2 2 3" xfId="25804" xr:uid="{00000000-0005-0000-0000-00004B800000}"/>
    <cellStyle name="Normal 7 4 6 2 2 2 4" xfId="43150" xr:uid="{00000000-0005-0000-0000-00004C800000}"/>
    <cellStyle name="Normal 7 4 6 2 2 3" xfId="4482" xr:uid="{00000000-0005-0000-0000-00004D800000}"/>
    <cellStyle name="Normal 7 4 6 2 2 3 2" xfId="13155" xr:uid="{00000000-0005-0000-0000-00004E800000}"/>
    <cellStyle name="Normal 7 4 6 2 2 3 2 2" xfId="30508" xr:uid="{00000000-0005-0000-0000-00004F800000}"/>
    <cellStyle name="Normal 7 4 6 2 2 3 2 3" xfId="47854" xr:uid="{00000000-0005-0000-0000-000050800000}"/>
    <cellStyle name="Normal 7 4 6 2 2 3 3" xfId="21835" xr:uid="{00000000-0005-0000-0000-000051800000}"/>
    <cellStyle name="Normal 7 4 6 2 2 3 4" xfId="39181" xr:uid="{00000000-0005-0000-0000-000052800000}"/>
    <cellStyle name="Normal 7 4 6 2 2 4" xfId="11342" xr:uid="{00000000-0005-0000-0000-000053800000}"/>
    <cellStyle name="Normal 7 4 6 2 2 4 2" xfId="28695" xr:uid="{00000000-0005-0000-0000-000054800000}"/>
    <cellStyle name="Normal 7 4 6 2 2 4 3" xfId="46041" xr:uid="{00000000-0005-0000-0000-000055800000}"/>
    <cellStyle name="Normal 7 4 6 2 2 5" xfId="20022" xr:uid="{00000000-0005-0000-0000-000056800000}"/>
    <cellStyle name="Normal 7 4 6 2 2 6" xfId="37368" xr:uid="{00000000-0005-0000-0000-000057800000}"/>
    <cellStyle name="Normal 7 4 6 2 3" xfId="1591" xr:uid="{00000000-0005-0000-0000-000058800000}"/>
    <cellStyle name="Normal 7 4 6 2 3 2" xfId="7373" xr:uid="{00000000-0005-0000-0000-000059800000}"/>
    <cellStyle name="Normal 7 4 6 2 3 2 2" xfId="16046" xr:uid="{00000000-0005-0000-0000-00005A800000}"/>
    <cellStyle name="Normal 7 4 6 2 3 2 2 2" xfId="33399" xr:uid="{00000000-0005-0000-0000-00005B800000}"/>
    <cellStyle name="Normal 7 4 6 2 3 2 2 3" xfId="50745" xr:uid="{00000000-0005-0000-0000-00005C800000}"/>
    <cellStyle name="Normal 7 4 6 2 3 2 3" xfId="24726" xr:uid="{00000000-0005-0000-0000-00005D800000}"/>
    <cellStyle name="Normal 7 4 6 2 3 2 4" xfId="42072" xr:uid="{00000000-0005-0000-0000-00005E800000}"/>
    <cellStyle name="Normal 7 4 6 2 3 3" xfId="5217" xr:uid="{00000000-0005-0000-0000-00005F800000}"/>
    <cellStyle name="Normal 7 4 6 2 3 3 2" xfId="13890" xr:uid="{00000000-0005-0000-0000-000060800000}"/>
    <cellStyle name="Normal 7 4 6 2 3 3 2 2" xfId="31243" xr:uid="{00000000-0005-0000-0000-000061800000}"/>
    <cellStyle name="Normal 7 4 6 2 3 3 2 3" xfId="48589" xr:uid="{00000000-0005-0000-0000-000062800000}"/>
    <cellStyle name="Normal 7 4 6 2 3 3 3" xfId="22570" xr:uid="{00000000-0005-0000-0000-000063800000}"/>
    <cellStyle name="Normal 7 4 6 2 3 3 4" xfId="39916" xr:uid="{00000000-0005-0000-0000-000064800000}"/>
    <cellStyle name="Normal 7 4 6 2 3 4" xfId="10264" xr:uid="{00000000-0005-0000-0000-000065800000}"/>
    <cellStyle name="Normal 7 4 6 2 3 4 2" xfId="27617" xr:uid="{00000000-0005-0000-0000-000066800000}"/>
    <cellStyle name="Normal 7 4 6 2 3 4 3" xfId="44963" xr:uid="{00000000-0005-0000-0000-000067800000}"/>
    <cellStyle name="Normal 7 4 6 2 3 5" xfId="18944" xr:uid="{00000000-0005-0000-0000-000068800000}"/>
    <cellStyle name="Normal 7 4 6 2 3 6" xfId="36290" xr:uid="{00000000-0005-0000-0000-000069800000}"/>
    <cellStyle name="Normal 7 4 6 2 4" xfId="6638" xr:uid="{00000000-0005-0000-0000-00006A800000}"/>
    <cellStyle name="Normal 7 4 6 2 4 2" xfId="15311" xr:uid="{00000000-0005-0000-0000-00006B800000}"/>
    <cellStyle name="Normal 7 4 6 2 4 2 2" xfId="32664" xr:uid="{00000000-0005-0000-0000-00006C800000}"/>
    <cellStyle name="Normal 7 4 6 2 4 2 3" xfId="50010" xr:uid="{00000000-0005-0000-0000-00006D800000}"/>
    <cellStyle name="Normal 7 4 6 2 4 3" xfId="23991" xr:uid="{00000000-0005-0000-0000-00006E800000}"/>
    <cellStyle name="Normal 7 4 6 2 4 4" xfId="41337" xr:uid="{00000000-0005-0000-0000-00006F800000}"/>
    <cellStyle name="Normal 7 4 6 2 5" xfId="3404" xr:uid="{00000000-0005-0000-0000-000070800000}"/>
    <cellStyle name="Normal 7 4 6 2 5 2" xfId="12077" xr:uid="{00000000-0005-0000-0000-000071800000}"/>
    <cellStyle name="Normal 7 4 6 2 5 2 2" xfId="29430" xr:uid="{00000000-0005-0000-0000-000072800000}"/>
    <cellStyle name="Normal 7 4 6 2 5 2 3" xfId="46776" xr:uid="{00000000-0005-0000-0000-000073800000}"/>
    <cellStyle name="Normal 7 4 6 2 5 3" xfId="20757" xr:uid="{00000000-0005-0000-0000-000074800000}"/>
    <cellStyle name="Normal 7 4 6 2 5 4" xfId="38103" xr:uid="{00000000-0005-0000-0000-000075800000}"/>
    <cellStyle name="Normal 7 4 6 2 6" xfId="9529" xr:uid="{00000000-0005-0000-0000-000076800000}"/>
    <cellStyle name="Normal 7 4 6 2 6 2" xfId="26882" xr:uid="{00000000-0005-0000-0000-000077800000}"/>
    <cellStyle name="Normal 7 4 6 2 6 3" xfId="44228" xr:uid="{00000000-0005-0000-0000-000078800000}"/>
    <cellStyle name="Normal 7 4 6 2 7" xfId="18209" xr:uid="{00000000-0005-0000-0000-000079800000}"/>
    <cellStyle name="Normal 7 4 6 2 8" xfId="35555" xr:uid="{00000000-0005-0000-0000-00007A800000}"/>
    <cellStyle name="Normal 7 4 6 3" xfId="611" xr:uid="{00000000-0005-0000-0000-00007B800000}"/>
    <cellStyle name="Normal 7 4 6 3 2" xfId="2424" xr:uid="{00000000-0005-0000-0000-00007C800000}"/>
    <cellStyle name="Normal 7 4 6 3 2 2" xfId="8206" xr:uid="{00000000-0005-0000-0000-00007D800000}"/>
    <cellStyle name="Normal 7 4 6 3 2 2 2" xfId="16879" xr:uid="{00000000-0005-0000-0000-00007E800000}"/>
    <cellStyle name="Normal 7 4 6 3 2 2 2 2" xfId="34232" xr:uid="{00000000-0005-0000-0000-00007F800000}"/>
    <cellStyle name="Normal 7 4 6 3 2 2 2 3" xfId="51578" xr:uid="{00000000-0005-0000-0000-000080800000}"/>
    <cellStyle name="Normal 7 4 6 3 2 2 3" xfId="25559" xr:uid="{00000000-0005-0000-0000-000081800000}"/>
    <cellStyle name="Normal 7 4 6 3 2 2 4" xfId="42905" xr:uid="{00000000-0005-0000-0000-000082800000}"/>
    <cellStyle name="Normal 7 4 6 3 2 3" xfId="5707" xr:uid="{00000000-0005-0000-0000-000083800000}"/>
    <cellStyle name="Normal 7 4 6 3 2 3 2" xfId="14380" xr:uid="{00000000-0005-0000-0000-000084800000}"/>
    <cellStyle name="Normal 7 4 6 3 2 3 2 2" xfId="31733" xr:uid="{00000000-0005-0000-0000-000085800000}"/>
    <cellStyle name="Normal 7 4 6 3 2 3 2 3" xfId="49079" xr:uid="{00000000-0005-0000-0000-000086800000}"/>
    <cellStyle name="Normal 7 4 6 3 2 3 3" xfId="23060" xr:uid="{00000000-0005-0000-0000-000087800000}"/>
    <cellStyle name="Normal 7 4 6 3 2 3 4" xfId="40406" xr:uid="{00000000-0005-0000-0000-000088800000}"/>
    <cellStyle name="Normal 7 4 6 3 2 4" xfId="11097" xr:uid="{00000000-0005-0000-0000-000089800000}"/>
    <cellStyle name="Normal 7 4 6 3 2 4 2" xfId="28450" xr:uid="{00000000-0005-0000-0000-00008A800000}"/>
    <cellStyle name="Normal 7 4 6 3 2 4 3" xfId="45796" xr:uid="{00000000-0005-0000-0000-00008B800000}"/>
    <cellStyle name="Normal 7 4 6 3 2 5" xfId="19777" xr:uid="{00000000-0005-0000-0000-00008C800000}"/>
    <cellStyle name="Normal 7 4 6 3 2 6" xfId="37123" xr:uid="{00000000-0005-0000-0000-00008D800000}"/>
    <cellStyle name="Normal 7 4 6 3 3" xfId="6393" xr:uid="{00000000-0005-0000-0000-00008E800000}"/>
    <cellStyle name="Normal 7 4 6 3 3 2" xfId="15066" xr:uid="{00000000-0005-0000-0000-00008F800000}"/>
    <cellStyle name="Normal 7 4 6 3 3 2 2" xfId="32419" xr:uid="{00000000-0005-0000-0000-000090800000}"/>
    <cellStyle name="Normal 7 4 6 3 3 2 3" xfId="49765" xr:uid="{00000000-0005-0000-0000-000091800000}"/>
    <cellStyle name="Normal 7 4 6 3 3 3" xfId="23746" xr:uid="{00000000-0005-0000-0000-000092800000}"/>
    <cellStyle name="Normal 7 4 6 3 3 4" xfId="41092" xr:uid="{00000000-0005-0000-0000-000093800000}"/>
    <cellStyle name="Normal 7 4 6 3 4" xfId="4237" xr:uid="{00000000-0005-0000-0000-000094800000}"/>
    <cellStyle name="Normal 7 4 6 3 4 2" xfId="12910" xr:uid="{00000000-0005-0000-0000-000095800000}"/>
    <cellStyle name="Normal 7 4 6 3 4 2 2" xfId="30263" xr:uid="{00000000-0005-0000-0000-000096800000}"/>
    <cellStyle name="Normal 7 4 6 3 4 2 3" xfId="47609" xr:uid="{00000000-0005-0000-0000-000097800000}"/>
    <cellStyle name="Normal 7 4 6 3 4 3" xfId="21590" xr:uid="{00000000-0005-0000-0000-000098800000}"/>
    <cellStyle name="Normal 7 4 6 3 4 4" xfId="38936" xr:uid="{00000000-0005-0000-0000-000099800000}"/>
    <cellStyle name="Normal 7 4 6 3 5" xfId="9284" xr:uid="{00000000-0005-0000-0000-00009A800000}"/>
    <cellStyle name="Normal 7 4 6 3 5 2" xfId="26637" xr:uid="{00000000-0005-0000-0000-00009B800000}"/>
    <cellStyle name="Normal 7 4 6 3 5 3" xfId="43983" xr:uid="{00000000-0005-0000-0000-00009C800000}"/>
    <cellStyle name="Normal 7 4 6 3 6" xfId="17964" xr:uid="{00000000-0005-0000-0000-00009D800000}"/>
    <cellStyle name="Normal 7 4 6 3 7" xfId="35310" xr:uid="{00000000-0005-0000-0000-00009E800000}"/>
    <cellStyle name="Normal 7 4 6 4" xfId="1934" xr:uid="{00000000-0005-0000-0000-00009F800000}"/>
    <cellStyle name="Normal 7 4 6 4 2" xfId="7716" xr:uid="{00000000-0005-0000-0000-0000A0800000}"/>
    <cellStyle name="Normal 7 4 6 4 2 2" xfId="16389" xr:uid="{00000000-0005-0000-0000-0000A1800000}"/>
    <cellStyle name="Normal 7 4 6 4 2 2 2" xfId="33742" xr:uid="{00000000-0005-0000-0000-0000A2800000}"/>
    <cellStyle name="Normal 7 4 6 4 2 2 3" xfId="51088" xr:uid="{00000000-0005-0000-0000-0000A3800000}"/>
    <cellStyle name="Normal 7 4 6 4 2 3" xfId="25069" xr:uid="{00000000-0005-0000-0000-0000A4800000}"/>
    <cellStyle name="Normal 7 4 6 4 2 4" xfId="42415" xr:uid="{00000000-0005-0000-0000-0000A5800000}"/>
    <cellStyle name="Normal 7 4 6 4 3" xfId="3747" xr:uid="{00000000-0005-0000-0000-0000A6800000}"/>
    <cellStyle name="Normal 7 4 6 4 3 2" xfId="12420" xr:uid="{00000000-0005-0000-0000-0000A7800000}"/>
    <cellStyle name="Normal 7 4 6 4 3 2 2" xfId="29773" xr:uid="{00000000-0005-0000-0000-0000A8800000}"/>
    <cellStyle name="Normal 7 4 6 4 3 2 3" xfId="47119" xr:uid="{00000000-0005-0000-0000-0000A9800000}"/>
    <cellStyle name="Normal 7 4 6 4 3 3" xfId="21100" xr:uid="{00000000-0005-0000-0000-0000AA800000}"/>
    <cellStyle name="Normal 7 4 6 4 3 4" xfId="38446" xr:uid="{00000000-0005-0000-0000-0000AB800000}"/>
    <cellStyle name="Normal 7 4 6 4 4" xfId="10607" xr:uid="{00000000-0005-0000-0000-0000AC800000}"/>
    <cellStyle name="Normal 7 4 6 4 4 2" xfId="27960" xr:uid="{00000000-0005-0000-0000-0000AD800000}"/>
    <cellStyle name="Normal 7 4 6 4 4 3" xfId="45306" xr:uid="{00000000-0005-0000-0000-0000AE800000}"/>
    <cellStyle name="Normal 7 4 6 4 5" xfId="19287" xr:uid="{00000000-0005-0000-0000-0000AF800000}"/>
    <cellStyle name="Normal 7 4 6 4 6" xfId="36633" xr:uid="{00000000-0005-0000-0000-0000B0800000}"/>
    <cellStyle name="Normal 7 4 6 5" xfId="1346" xr:uid="{00000000-0005-0000-0000-0000B1800000}"/>
    <cellStyle name="Normal 7 4 6 5 2" xfId="7128" xr:uid="{00000000-0005-0000-0000-0000B2800000}"/>
    <cellStyle name="Normal 7 4 6 5 2 2" xfId="15801" xr:uid="{00000000-0005-0000-0000-0000B3800000}"/>
    <cellStyle name="Normal 7 4 6 5 2 2 2" xfId="33154" xr:uid="{00000000-0005-0000-0000-0000B4800000}"/>
    <cellStyle name="Normal 7 4 6 5 2 2 3" xfId="50500" xr:uid="{00000000-0005-0000-0000-0000B5800000}"/>
    <cellStyle name="Normal 7 4 6 5 2 3" xfId="24481" xr:uid="{00000000-0005-0000-0000-0000B6800000}"/>
    <cellStyle name="Normal 7 4 6 5 2 4" xfId="41827" xr:uid="{00000000-0005-0000-0000-0000B7800000}"/>
    <cellStyle name="Normal 7 4 6 5 3" xfId="4972" xr:uid="{00000000-0005-0000-0000-0000B8800000}"/>
    <cellStyle name="Normal 7 4 6 5 3 2" xfId="13645" xr:uid="{00000000-0005-0000-0000-0000B9800000}"/>
    <cellStyle name="Normal 7 4 6 5 3 2 2" xfId="30998" xr:uid="{00000000-0005-0000-0000-0000BA800000}"/>
    <cellStyle name="Normal 7 4 6 5 3 2 3" xfId="48344" xr:uid="{00000000-0005-0000-0000-0000BB800000}"/>
    <cellStyle name="Normal 7 4 6 5 3 3" xfId="22325" xr:uid="{00000000-0005-0000-0000-0000BC800000}"/>
    <cellStyle name="Normal 7 4 6 5 3 4" xfId="39671" xr:uid="{00000000-0005-0000-0000-0000BD800000}"/>
    <cellStyle name="Normal 7 4 6 5 4" xfId="10019" xr:uid="{00000000-0005-0000-0000-0000BE800000}"/>
    <cellStyle name="Normal 7 4 6 5 4 2" xfId="27372" xr:uid="{00000000-0005-0000-0000-0000BF800000}"/>
    <cellStyle name="Normal 7 4 6 5 4 3" xfId="44718" xr:uid="{00000000-0005-0000-0000-0000C0800000}"/>
    <cellStyle name="Normal 7 4 6 5 5" xfId="18699" xr:uid="{00000000-0005-0000-0000-0000C1800000}"/>
    <cellStyle name="Normal 7 4 6 5 6" xfId="36045" xr:uid="{00000000-0005-0000-0000-0000C2800000}"/>
    <cellStyle name="Normal 7 4 6 6" xfId="5903" xr:uid="{00000000-0005-0000-0000-0000C3800000}"/>
    <cellStyle name="Normal 7 4 6 6 2" xfId="14576" xr:uid="{00000000-0005-0000-0000-0000C4800000}"/>
    <cellStyle name="Normal 7 4 6 6 2 2" xfId="31929" xr:uid="{00000000-0005-0000-0000-0000C5800000}"/>
    <cellStyle name="Normal 7 4 6 6 2 3" xfId="49275" xr:uid="{00000000-0005-0000-0000-0000C6800000}"/>
    <cellStyle name="Normal 7 4 6 6 3" xfId="23256" xr:uid="{00000000-0005-0000-0000-0000C7800000}"/>
    <cellStyle name="Normal 7 4 6 6 4" xfId="40602" xr:uid="{00000000-0005-0000-0000-0000C8800000}"/>
    <cellStyle name="Normal 7 4 6 7" xfId="3159" xr:uid="{00000000-0005-0000-0000-0000C9800000}"/>
    <cellStyle name="Normal 7 4 6 7 2" xfId="11832" xr:uid="{00000000-0005-0000-0000-0000CA800000}"/>
    <cellStyle name="Normal 7 4 6 7 2 2" xfId="29185" xr:uid="{00000000-0005-0000-0000-0000CB800000}"/>
    <cellStyle name="Normal 7 4 6 7 2 3" xfId="46531" xr:uid="{00000000-0005-0000-0000-0000CC800000}"/>
    <cellStyle name="Normal 7 4 6 7 3" xfId="20512" xr:uid="{00000000-0005-0000-0000-0000CD800000}"/>
    <cellStyle name="Normal 7 4 6 7 4" xfId="37858" xr:uid="{00000000-0005-0000-0000-0000CE800000}"/>
    <cellStyle name="Normal 7 4 6 8" xfId="8794" xr:uid="{00000000-0005-0000-0000-0000CF800000}"/>
    <cellStyle name="Normal 7 4 6 8 2" xfId="26147" xr:uid="{00000000-0005-0000-0000-0000D0800000}"/>
    <cellStyle name="Normal 7 4 6 8 3" xfId="43493" xr:uid="{00000000-0005-0000-0000-0000D1800000}"/>
    <cellStyle name="Normal 7 4 6 9" xfId="17474" xr:uid="{00000000-0005-0000-0000-0000D2800000}"/>
    <cellStyle name="Normal 7 4 7" xfId="758" xr:uid="{00000000-0005-0000-0000-0000D3800000}"/>
    <cellStyle name="Normal 7 4 7 2" xfId="2571" xr:uid="{00000000-0005-0000-0000-0000D4800000}"/>
    <cellStyle name="Normal 7 4 7 2 2" xfId="8353" xr:uid="{00000000-0005-0000-0000-0000D5800000}"/>
    <cellStyle name="Normal 7 4 7 2 2 2" xfId="17026" xr:uid="{00000000-0005-0000-0000-0000D6800000}"/>
    <cellStyle name="Normal 7 4 7 2 2 2 2" xfId="34379" xr:uid="{00000000-0005-0000-0000-0000D7800000}"/>
    <cellStyle name="Normal 7 4 7 2 2 2 3" xfId="51725" xr:uid="{00000000-0005-0000-0000-0000D8800000}"/>
    <cellStyle name="Normal 7 4 7 2 2 3" xfId="25706" xr:uid="{00000000-0005-0000-0000-0000D9800000}"/>
    <cellStyle name="Normal 7 4 7 2 2 4" xfId="43052" xr:uid="{00000000-0005-0000-0000-0000DA800000}"/>
    <cellStyle name="Normal 7 4 7 2 3" xfId="4384" xr:uid="{00000000-0005-0000-0000-0000DB800000}"/>
    <cellStyle name="Normal 7 4 7 2 3 2" xfId="13057" xr:uid="{00000000-0005-0000-0000-0000DC800000}"/>
    <cellStyle name="Normal 7 4 7 2 3 2 2" xfId="30410" xr:uid="{00000000-0005-0000-0000-0000DD800000}"/>
    <cellStyle name="Normal 7 4 7 2 3 2 3" xfId="47756" xr:uid="{00000000-0005-0000-0000-0000DE800000}"/>
    <cellStyle name="Normal 7 4 7 2 3 3" xfId="21737" xr:uid="{00000000-0005-0000-0000-0000DF800000}"/>
    <cellStyle name="Normal 7 4 7 2 3 4" xfId="39083" xr:uid="{00000000-0005-0000-0000-0000E0800000}"/>
    <cellStyle name="Normal 7 4 7 2 4" xfId="11244" xr:uid="{00000000-0005-0000-0000-0000E1800000}"/>
    <cellStyle name="Normal 7 4 7 2 4 2" xfId="28597" xr:uid="{00000000-0005-0000-0000-0000E2800000}"/>
    <cellStyle name="Normal 7 4 7 2 4 3" xfId="45943" xr:uid="{00000000-0005-0000-0000-0000E3800000}"/>
    <cellStyle name="Normal 7 4 7 2 5" xfId="19924" xr:uid="{00000000-0005-0000-0000-0000E4800000}"/>
    <cellStyle name="Normal 7 4 7 2 6" xfId="37270" xr:uid="{00000000-0005-0000-0000-0000E5800000}"/>
    <cellStyle name="Normal 7 4 7 3" xfId="1493" xr:uid="{00000000-0005-0000-0000-0000E6800000}"/>
    <cellStyle name="Normal 7 4 7 3 2" xfId="7275" xr:uid="{00000000-0005-0000-0000-0000E7800000}"/>
    <cellStyle name="Normal 7 4 7 3 2 2" xfId="15948" xr:uid="{00000000-0005-0000-0000-0000E8800000}"/>
    <cellStyle name="Normal 7 4 7 3 2 2 2" xfId="33301" xr:uid="{00000000-0005-0000-0000-0000E9800000}"/>
    <cellStyle name="Normal 7 4 7 3 2 2 3" xfId="50647" xr:uid="{00000000-0005-0000-0000-0000EA800000}"/>
    <cellStyle name="Normal 7 4 7 3 2 3" xfId="24628" xr:uid="{00000000-0005-0000-0000-0000EB800000}"/>
    <cellStyle name="Normal 7 4 7 3 2 4" xfId="41974" xr:uid="{00000000-0005-0000-0000-0000EC800000}"/>
    <cellStyle name="Normal 7 4 7 3 3" xfId="5119" xr:uid="{00000000-0005-0000-0000-0000ED800000}"/>
    <cellStyle name="Normal 7 4 7 3 3 2" xfId="13792" xr:uid="{00000000-0005-0000-0000-0000EE800000}"/>
    <cellStyle name="Normal 7 4 7 3 3 2 2" xfId="31145" xr:uid="{00000000-0005-0000-0000-0000EF800000}"/>
    <cellStyle name="Normal 7 4 7 3 3 2 3" xfId="48491" xr:uid="{00000000-0005-0000-0000-0000F0800000}"/>
    <cellStyle name="Normal 7 4 7 3 3 3" xfId="22472" xr:uid="{00000000-0005-0000-0000-0000F1800000}"/>
    <cellStyle name="Normal 7 4 7 3 3 4" xfId="39818" xr:uid="{00000000-0005-0000-0000-0000F2800000}"/>
    <cellStyle name="Normal 7 4 7 3 4" xfId="10166" xr:uid="{00000000-0005-0000-0000-0000F3800000}"/>
    <cellStyle name="Normal 7 4 7 3 4 2" xfId="27519" xr:uid="{00000000-0005-0000-0000-0000F4800000}"/>
    <cellStyle name="Normal 7 4 7 3 4 3" xfId="44865" xr:uid="{00000000-0005-0000-0000-0000F5800000}"/>
    <cellStyle name="Normal 7 4 7 3 5" xfId="18846" xr:uid="{00000000-0005-0000-0000-0000F6800000}"/>
    <cellStyle name="Normal 7 4 7 3 6" xfId="36192" xr:uid="{00000000-0005-0000-0000-0000F7800000}"/>
    <cellStyle name="Normal 7 4 7 4" xfId="6540" xr:uid="{00000000-0005-0000-0000-0000F8800000}"/>
    <cellStyle name="Normal 7 4 7 4 2" xfId="15213" xr:uid="{00000000-0005-0000-0000-0000F9800000}"/>
    <cellStyle name="Normal 7 4 7 4 2 2" xfId="32566" xr:uid="{00000000-0005-0000-0000-0000FA800000}"/>
    <cellStyle name="Normal 7 4 7 4 2 3" xfId="49912" xr:uid="{00000000-0005-0000-0000-0000FB800000}"/>
    <cellStyle name="Normal 7 4 7 4 3" xfId="23893" xr:uid="{00000000-0005-0000-0000-0000FC800000}"/>
    <cellStyle name="Normal 7 4 7 4 4" xfId="41239" xr:uid="{00000000-0005-0000-0000-0000FD800000}"/>
    <cellStyle name="Normal 7 4 7 5" xfId="3306" xr:uid="{00000000-0005-0000-0000-0000FE800000}"/>
    <cellStyle name="Normal 7 4 7 5 2" xfId="11979" xr:uid="{00000000-0005-0000-0000-0000FF800000}"/>
    <cellStyle name="Normal 7 4 7 5 2 2" xfId="29332" xr:uid="{00000000-0005-0000-0000-000000810000}"/>
    <cellStyle name="Normal 7 4 7 5 2 3" xfId="46678" xr:uid="{00000000-0005-0000-0000-000001810000}"/>
    <cellStyle name="Normal 7 4 7 5 3" xfId="20659" xr:uid="{00000000-0005-0000-0000-000002810000}"/>
    <cellStyle name="Normal 7 4 7 5 4" xfId="38005" xr:uid="{00000000-0005-0000-0000-000003810000}"/>
    <cellStyle name="Normal 7 4 7 6" xfId="9431" xr:uid="{00000000-0005-0000-0000-000004810000}"/>
    <cellStyle name="Normal 7 4 7 6 2" xfId="26784" xr:uid="{00000000-0005-0000-0000-000005810000}"/>
    <cellStyle name="Normal 7 4 7 6 3" xfId="44130" xr:uid="{00000000-0005-0000-0000-000006810000}"/>
    <cellStyle name="Normal 7 4 7 7" xfId="18111" xr:uid="{00000000-0005-0000-0000-000007810000}"/>
    <cellStyle name="Normal 7 4 7 8" xfId="35457" xr:uid="{00000000-0005-0000-0000-000008810000}"/>
    <cellStyle name="Normal 7 4 8" xfId="366" xr:uid="{00000000-0005-0000-0000-000009810000}"/>
    <cellStyle name="Normal 7 4 8 2" xfId="2179" xr:uid="{00000000-0005-0000-0000-00000A810000}"/>
    <cellStyle name="Normal 7 4 8 2 2" xfId="7961" xr:uid="{00000000-0005-0000-0000-00000B810000}"/>
    <cellStyle name="Normal 7 4 8 2 2 2" xfId="16634" xr:uid="{00000000-0005-0000-0000-00000C810000}"/>
    <cellStyle name="Normal 7 4 8 2 2 2 2" xfId="33987" xr:uid="{00000000-0005-0000-0000-00000D810000}"/>
    <cellStyle name="Normal 7 4 8 2 2 2 3" xfId="51333" xr:uid="{00000000-0005-0000-0000-00000E810000}"/>
    <cellStyle name="Normal 7 4 8 2 2 3" xfId="25314" xr:uid="{00000000-0005-0000-0000-00000F810000}"/>
    <cellStyle name="Normal 7 4 8 2 2 4" xfId="42660" xr:uid="{00000000-0005-0000-0000-000010810000}"/>
    <cellStyle name="Normal 7 4 8 2 3" xfId="5462" xr:uid="{00000000-0005-0000-0000-000011810000}"/>
    <cellStyle name="Normal 7 4 8 2 3 2" xfId="14135" xr:uid="{00000000-0005-0000-0000-000012810000}"/>
    <cellStyle name="Normal 7 4 8 2 3 2 2" xfId="31488" xr:uid="{00000000-0005-0000-0000-000013810000}"/>
    <cellStyle name="Normal 7 4 8 2 3 2 3" xfId="48834" xr:uid="{00000000-0005-0000-0000-000014810000}"/>
    <cellStyle name="Normal 7 4 8 2 3 3" xfId="22815" xr:uid="{00000000-0005-0000-0000-000015810000}"/>
    <cellStyle name="Normal 7 4 8 2 3 4" xfId="40161" xr:uid="{00000000-0005-0000-0000-000016810000}"/>
    <cellStyle name="Normal 7 4 8 2 4" xfId="10852" xr:uid="{00000000-0005-0000-0000-000017810000}"/>
    <cellStyle name="Normal 7 4 8 2 4 2" xfId="28205" xr:uid="{00000000-0005-0000-0000-000018810000}"/>
    <cellStyle name="Normal 7 4 8 2 4 3" xfId="45551" xr:uid="{00000000-0005-0000-0000-000019810000}"/>
    <cellStyle name="Normal 7 4 8 2 5" xfId="19532" xr:uid="{00000000-0005-0000-0000-00001A810000}"/>
    <cellStyle name="Normal 7 4 8 2 6" xfId="36878" xr:uid="{00000000-0005-0000-0000-00001B810000}"/>
    <cellStyle name="Normal 7 4 8 3" xfId="6148" xr:uid="{00000000-0005-0000-0000-00001C810000}"/>
    <cellStyle name="Normal 7 4 8 3 2" xfId="14821" xr:uid="{00000000-0005-0000-0000-00001D810000}"/>
    <cellStyle name="Normal 7 4 8 3 2 2" xfId="32174" xr:uid="{00000000-0005-0000-0000-00001E810000}"/>
    <cellStyle name="Normal 7 4 8 3 2 3" xfId="49520" xr:uid="{00000000-0005-0000-0000-00001F810000}"/>
    <cellStyle name="Normal 7 4 8 3 3" xfId="23501" xr:uid="{00000000-0005-0000-0000-000020810000}"/>
    <cellStyle name="Normal 7 4 8 3 4" xfId="40847" xr:uid="{00000000-0005-0000-0000-000021810000}"/>
    <cellStyle name="Normal 7 4 8 4" xfId="3992" xr:uid="{00000000-0005-0000-0000-000022810000}"/>
    <cellStyle name="Normal 7 4 8 4 2" xfId="12665" xr:uid="{00000000-0005-0000-0000-000023810000}"/>
    <cellStyle name="Normal 7 4 8 4 2 2" xfId="30018" xr:uid="{00000000-0005-0000-0000-000024810000}"/>
    <cellStyle name="Normal 7 4 8 4 2 3" xfId="47364" xr:uid="{00000000-0005-0000-0000-000025810000}"/>
    <cellStyle name="Normal 7 4 8 4 3" xfId="21345" xr:uid="{00000000-0005-0000-0000-000026810000}"/>
    <cellStyle name="Normal 7 4 8 4 4" xfId="38691" xr:uid="{00000000-0005-0000-0000-000027810000}"/>
    <cellStyle name="Normal 7 4 8 5" xfId="9039" xr:uid="{00000000-0005-0000-0000-000028810000}"/>
    <cellStyle name="Normal 7 4 8 5 2" xfId="26392" xr:uid="{00000000-0005-0000-0000-000029810000}"/>
    <cellStyle name="Normal 7 4 8 5 3" xfId="43738" xr:uid="{00000000-0005-0000-0000-00002A810000}"/>
    <cellStyle name="Normal 7 4 8 6" xfId="17719" xr:uid="{00000000-0005-0000-0000-00002B810000}"/>
    <cellStyle name="Normal 7 4 8 7" xfId="35065" xr:uid="{00000000-0005-0000-0000-00002C810000}"/>
    <cellStyle name="Normal 7 4 9" xfId="1836" xr:uid="{00000000-0005-0000-0000-00002D810000}"/>
    <cellStyle name="Normal 7 4 9 2" xfId="7618" xr:uid="{00000000-0005-0000-0000-00002E810000}"/>
    <cellStyle name="Normal 7 4 9 2 2" xfId="16291" xr:uid="{00000000-0005-0000-0000-00002F810000}"/>
    <cellStyle name="Normal 7 4 9 2 2 2" xfId="33644" xr:uid="{00000000-0005-0000-0000-000030810000}"/>
    <cellStyle name="Normal 7 4 9 2 2 3" xfId="50990" xr:uid="{00000000-0005-0000-0000-000031810000}"/>
    <cellStyle name="Normal 7 4 9 2 3" xfId="24971" xr:uid="{00000000-0005-0000-0000-000032810000}"/>
    <cellStyle name="Normal 7 4 9 2 4" xfId="42317" xr:uid="{00000000-0005-0000-0000-000033810000}"/>
    <cellStyle name="Normal 7 4 9 3" xfId="3649" xr:uid="{00000000-0005-0000-0000-000034810000}"/>
    <cellStyle name="Normal 7 4 9 3 2" xfId="12322" xr:uid="{00000000-0005-0000-0000-000035810000}"/>
    <cellStyle name="Normal 7 4 9 3 2 2" xfId="29675" xr:uid="{00000000-0005-0000-0000-000036810000}"/>
    <cellStyle name="Normal 7 4 9 3 2 3" xfId="47021" xr:uid="{00000000-0005-0000-0000-000037810000}"/>
    <cellStyle name="Normal 7 4 9 3 3" xfId="21002" xr:uid="{00000000-0005-0000-0000-000038810000}"/>
    <cellStyle name="Normal 7 4 9 3 4" xfId="38348" xr:uid="{00000000-0005-0000-0000-000039810000}"/>
    <cellStyle name="Normal 7 4 9 4" xfId="10509" xr:uid="{00000000-0005-0000-0000-00003A810000}"/>
    <cellStyle name="Normal 7 4 9 4 2" xfId="27862" xr:uid="{00000000-0005-0000-0000-00003B810000}"/>
    <cellStyle name="Normal 7 4 9 4 3" xfId="45208" xr:uid="{00000000-0005-0000-0000-00003C810000}"/>
    <cellStyle name="Normal 7 4 9 5" xfId="19189" xr:uid="{00000000-0005-0000-0000-00003D810000}"/>
    <cellStyle name="Normal 7 4 9 6" xfId="36535" xr:uid="{00000000-0005-0000-0000-00003E810000}"/>
    <cellStyle name="Normal 7 5" xfId="42" xr:uid="{00000000-0005-0000-0000-00003F810000}"/>
    <cellStyle name="Normal 7 5 10" xfId="5824" xr:uid="{00000000-0005-0000-0000-000040810000}"/>
    <cellStyle name="Normal 7 5 10 2" xfId="14497" xr:uid="{00000000-0005-0000-0000-000041810000}"/>
    <cellStyle name="Normal 7 5 10 2 2" xfId="31850" xr:uid="{00000000-0005-0000-0000-000042810000}"/>
    <cellStyle name="Normal 7 5 10 2 3" xfId="49196" xr:uid="{00000000-0005-0000-0000-000043810000}"/>
    <cellStyle name="Normal 7 5 10 3" xfId="23177" xr:uid="{00000000-0005-0000-0000-000044810000}"/>
    <cellStyle name="Normal 7 5 10 4" xfId="40523" xr:uid="{00000000-0005-0000-0000-000045810000}"/>
    <cellStyle name="Normal 7 5 11" xfId="2933" xr:uid="{00000000-0005-0000-0000-000046810000}"/>
    <cellStyle name="Normal 7 5 11 2" xfId="11606" xr:uid="{00000000-0005-0000-0000-000047810000}"/>
    <cellStyle name="Normal 7 5 11 2 2" xfId="28959" xr:uid="{00000000-0005-0000-0000-000048810000}"/>
    <cellStyle name="Normal 7 5 11 2 3" xfId="46305" xr:uid="{00000000-0005-0000-0000-000049810000}"/>
    <cellStyle name="Normal 7 5 11 3" xfId="20286" xr:uid="{00000000-0005-0000-0000-00004A810000}"/>
    <cellStyle name="Normal 7 5 11 4" xfId="37632" xr:uid="{00000000-0005-0000-0000-00004B810000}"/>
    <cellStyle name="Normal 7 5 12" xfId="8715" xr:uid="{00000000-0005-0000-0000-00004C810000}"/>
    <cellStyle name="Normal 7 5 12 2" xfId="26068" xr:uid="{00000000-0005-0000-0000-00004D810000}"/>
    <cellStyle name="Normal 7 5 12 3" xfId="43414" xr:uid="{00000000-0005-0000-0000-00004E810000}"/>
    <cellStyle name="Normal 7 5 13" xfId="17395" xr:uid="{00000000-0005-0000-0000-00004F810000}"/>
    <cellStyle name="Normal 7 5 14" xfId="34741" xr:uid="{00000000-0005-0000-0000-000050810000}"/>
    <cellStyle name="Normal 7 5 2" xfId="91" xr:uid="{00000000-0005-0000-0000-000051810000}"/>
    <cellStyle name="Normal 7 5 2 10" xfId="8764" xr:uid="{00000000-0005-0000-0000-000052810000}"/>
    <cellStyle name="Normal 7 5 2 10 2" xfId="26117" xr:uid="{00000000-0005-0000-0000-000053810000}"/>
    <cellStyle name="Normal 7 5 2 10 3" xfId="43463" xr:uid="{00000000-0005-0000-0000-000054810000}"/>
    <cellStyle name="Normal 7 5 2 11" xfId="17444" xr:uid="{00000000-0005-0000-0000-000055810000}"/>
    <cellStyle name="Normal 7 5 2 12" xfId="34790" xr:uid="{00000000-0005-0000-0000-000056810000}"/>
    <cellStyle name="Normal 7 5 2 2" xfId="336" xr:uid="{00000000-0005-0000-0000-000057810000}"/>
    <cellStyle name="Normal 7 5 2 2 10" xfId="35035" xr:uid="{00000000-0005-0000-0000-000058810000}"/>
    <cellStyle name="Normal 7 5 2 2 2" xfId="1071" xr:uid="{00000000-0005-0000-0000-000059810000}"/>
    <cellStyle name="Normal 7 5 2 2 2 2" xfId="2884" xr:uid="{00000000-0005-0000-0000-00005A810000}"/>
    <cellStyle name="Normal 7 5 2 2 2 2 2" xfId="8666" xr:uid="{00000000-0005-0000-0000-00005B810000}"/>
    <cellStyle name="Normal 7 5 2 2 2 2 2 2" xfId="17339" xr:uid="{00000000-0005-0000-0000-00005C810000}"/>
    <cellStyle name="Normal 7 5 2 2 2 2 2 2 2" xfId="34692" xr:uid="{00000000-0005-0000-0000-00005D810000}"/>
    <cellStyle name="Normal 7 5 2 2 2 2 2 2 3" xfId="52038" xr:uid="{00000000-0005-0000-0000-00005E810000}"/>
    <cellStyle name="Normal 7 5 2 2 2 2 2 3" xfId="26019" xr:uid="{00000000-0005-0000-0000-00005F810000}"/>
    <cellStyle name="Normal 7 5 2 2 2 2 2 4" xfId="43365" xr:uid="{00000000-0005-0000-0000-000060810000}"/>
    <cellStyle name="Normal 7 5 2 2 2 2 3" xfId="4697" xr:uid="{00000000-0005-0000-0000-000061810000}"/>
    <cellStyle name="Normal 7 5 2 2 2 2 3 2" xfId="13370" xr:uid="{00000000-0005-0000-0000-000062810000}"/>
    <cellStyle name="Normal 7 5 2 2 2 2 3 2 2" xfId="30723" xr:uid="{00000000-0005-0000-0000-000063810000}"/>
    <cellStyle name="Normal 7 5 2 2 2 2 3 2 3" xfId="48069" xr:uid="{00000000-0005-0000-0000-000064810000}"/>
    <cellStyle name="Normal 7 5 2 2 2 2 3 3" xfId="22050" xr:uid="{00000000-0005-0000-0000-000065810000}"/>
    <cellStyle name="Normal 7 5 2 2 2 2 3 4" xfId="39396" xr:uid="{00000000-0005-0000-0000-000066810000}"/>
    <cellStyle name="Normal 7 5 2 2 2 2 4" xfId="11557" xr:uid="{00000000-0005-0000-0000-000067810000}"/>
    <cellStyle name="Normal 7 5 2 2 2 2 4 2" xfId="28910" xr:uid="{00000000-0005-0000-0000-000068810000}"/>
    <cellStyle name="Normal 7 5 2 2 2 2 4 3" xfId="46256" xr:uid="{00000000-0005-0000-0000-000069810000}"/>
    <cellStyle name="Normal 7 5 2 2 2 2 5" xfId="20237" xr:uid="{00000000-0005-0000-0000-00006A810000}"/>
    <cellStyle name="Normal 7 5 2 2 2 2 6" xfId="37583" xr:uid="{00000000-0005-0000-0000-00006B810000}"/>
    <cellStyle name="Normal 7 5 2 2 2 3" xfId="1806" xr:uid="{00000000-0005-0000-0000-00006C810000}"/>
    <cellStyle name="Normal 7 5 2 2 2 3 2" xfId="7588" xr:uid="{00000000-0005-0000-0000-00006D810000}"/>
    <cellStyle name="Normal 7 5 2 2 2 3 2 2" xfId="16261" xr:uid="{00000000-0005-0000-0000-00006E810000}"/>
    <cellStyle name="Normal 7 5 2 2 2 3 2 2 2" xfId="33614" xr:uid="{00000000-0005-0000-0000-00006F810000}"/>
    <cellStyle name="Normal 7 5 2 2 2 3 2 2 3" xfId="50960" xr:uid="{00000000-0005-0000-0000-000070810000}"/>
    <cellStyle name="Normal 7 5 2 2 2 3 2 3" xfId="24941" xr:uid="{00000000-0005-0000-0000-000071810000}"/>
    <cellStyle name="Normal 7 5 2 2 2 3 2 4" xfId="42287" xr:uid="{00000000-0005-0000-0000-000072810000}"/>
    <cellStyle name="Normal 7 5 2 2 2 3 3" xfId="5432" xr:uid="{00000000-0005-0000-0000-000073810000}"/>
    <cellStyle name="Normal 7 5 2 2 2 3 3 2" xfId="14105" xr:uid="{00000000-0005-0000-0000-000074810000}"/>
    <cellStyle name="Normal 7 5 2 2 2 3 3 2 2" xfId="31458" xr:uid="{00000000-0005-0000-0000-000075810000}"/>
    <cellStyle name="Normal 7 5 2 2 2 3 3 2 3" xfId="48804" xr:uid="{00000000-0005-0000-0000-000076810000}"/>
    <cellStyle name="Normal 7 5 2 2 2 3 3 3" xfId="22785" xr:uid="{00000000-0005-0000-0000-000077810000}"/>
    <cellStyle name="Normal 7 5 2 2 2 3 3 4" xfId="40131" xr:uid="{00000000-0005-0000-0000-000078810000}"/>
    <cellStyle name="Normal 7 5 2 2 2 3 4" xfId="10479" xr:uid="{00000000-0005-0000-0000-000079810000}"/>
    <cellStyle name="Normal 7 5 2 2 2 3 4 2" xfId="27832" xr:uid="{00000000-0005-0000-0000-00007A810000}"/>
    <cellStyle name="Normal 7 5 2 2 2 3 4 3" xfId="45178" xr:uid="{00000000-0005-0000-0000-00007B810000}"/>
    <cellStyle name="Normal 7 5 2 2 2 3 5" xfId="19159" xr:uid="{00000000-0005-0000-0000-00007C810000}"/>
    <cellStyle name="Normal 7 5 2 2 2 3 6" xfId="36505" xr:uid="{00000000-0005-0000-0000-00007D810000}"/>
    <cellStyle name="Normal 7 5 2 2 2 4" xfId="6853" xr:uid="{00000000-0005-0000-0000-00007E810000}"/>
    <cellStyle name="Normal 7 5 2 2 2 4 2" xfId="15526" xr:uid="{00000000-0005-0000-0000-00007F810000}"/>
    <cellStyle name="Normal 7 5 2 2 2 4 2 2" xfId="32879" xr:uid="{00000000-0005-0000-0000-000080810000}"/>
    <cellStyle name="Normal 7 5 2 2 2 4 2 3" xfId="50225" xr:uid="{00000000-0005-0000-0000-000081810000}"/>
    <cellStyle name="Normal 7 5 2 2 2 4 3" xfId="24206" xr:uid="{00000000-0005-0000-0000-000082810000}"/>
    <cellStyle name="Normal 7 5 2 2 2 4 4" xfId="41552" xr:uid="{00000000-0005-0000-0000-000083810000}"/>
    <cellStyle name="Normal 7 5 2 2 2 5" xfId="3619" xr:uid="{00000000-0005-0000-0000-000084810000}"/>
    <cellStyle name="Normal 7 5 2 2 2 5 2" xfId="12292" xr:uid="{00000000-0005-0000-0000-000085810000}"/>
    <cellStyle name="Normal 7 5 2 2 2 5 2 2" xfId="29645" xr:uid="{00000000-0005-0000-0000-000086810000}"/>
    <cellStyle name="Normal 7 5 2 2 2 5 2 3" xfId="46991" xr:uid="{00000000-0005-0000-0000-000087810000}"/>
    <cellStyle name="Normal 7 5 2 2 2 5 3" xfId="20972" xr:uid="{00000000-0005-0000-0000-000088810000}"/>
    <cellStyle name="Normal 7 5 2 2 2 5 4" xfId="38318" xr:uid="{00000000-0005-0000-0000-000089810000}"/>
    <cellStyle name="Normal 7 5 2 2 2 6" xfId="9744" xr:uid="{00000000-0005-0000-0000-00008A810000}"/>
    <cellStyle name="Normal 7 5 2 2 2 6 2" xfId="27097" xr:uid="{00000000-0005-0000-0000-00008B810000}"/>
    <cellStyle name="Normal 7 5 2 2 2 6 3" xfId="44443" xr:uid="{00000000-0005-0000-0000-00008C810000}"/>
    <cellStyle name="Normal 7 5 2 2 2 7" xfId="18424" xr:uid="{00000000-0005-0000-0000-00008D810000}"/>
    <cellStyle name="Normal 7 5 2 2 2 8" xfId="35770" xr:uid="{00000000-0005-0000-0000-00008E810000}"/>
    <cellStyle name="Normal 7 5 2 2 3" xfId="581" xr:uid="{00000000-0005-0000-0000-00008F810000}"/>
    <cellStyle name="Normal 7 5 2 2 3 2" xfId="2394" xr:uid="{00000000-0005-0000-0000-000090810000}"/>
    <cellStyle name="Normal 7 5 2 2 3 2 2" xfId="8176" xr:uid="{00000000-0005-0000-0000-000091810000}"/>
    <cellStyle name="Normal 7 5 2 2 3 2 2 2" xfId="16849" xr:uid="{00000000-0005-0000-0000-000092810000}"/>
    <cellStyle name="Normal 7 5 2 2 3 2 2 2 2" xfId="34202" xr:uid="{00000000-0005-0000-0000-000093810000}"/>
    <cellStyle name="Normal 7 5 2 2 3 2 2 2 3" xfId="51548" xr:uid="{00000000-0005-0000-0000-000094810000}"/>
    <cellStyle name="Normal 7 5 2 2 3 2 2 3" xfId="25529" xr:uid="{00000000-0005-0000-0000-000095810000}"/>
    <cellStyle name="Normal 7 5 2 2 3 2 2 4" xfId="42875" xr:uid="{00000000-0005-0000-0000-000096810000}"/>
    <cellStyle name="Normal 7 5 2 2 3 2 3" xfId="5677" xr:uid="{00000000-0005-0000-0000-000097810000}"/>
    <cellStyle name="Normal 7 5 2 2 3 2 3 2" xfId="14350" xr:uid="{00000000-0005-0000-0000-000098810000}"/>
    <cellStyle name="Normal 7 5 2 2 3 2 3 2 2" xfId="31703" xr:uid="{00000000-0005-0000-0000-000099810000}"/>
    <cellStyle name="Normal 7 5 2 2 3 2 3 2 3" xfId="49049" xr:uid="{00000000-0005-0000-0000-00009A810000}"/>
    <cellStyle name="Normal 7 5 2 2 3 2 3 3" xfId="23030" xr:uid="{00000000-0005-0000-0000-00009B810000}"/>
    <cellStyle name="Normal 7 5 2 2 3 2 3 4" xfId="40376" xr:uid="{00000000-0005-0000-0000-00009C810000}"/>
    <cellStyle name="Normal 7 5 2 2 3 2 4" xfId="11067" xr:uid="{00000000-0005-0000-0000-00009D810000}"/>
    <cellStyle name="Normal 7 5 2 2 3 2 4 2" xfId="28420" xr:uid="{00000000-0005-0000-0000-00009E810000}"/>
    <cellStyle name="Normal 7 5 2 2 3 2 4 3" xfId="45766" xr:uid="{00000000-0005-0000-0000-00009F810000}"/>
    <cellStyle name="Normal 7 5 2 2 3 2 5" xfId="19747" xr:uid="{00000000-0005-0000-0000-0000A0810000}"/>
    <cellStyle name="Normal 7 5 2 2 3 2 6" xfId="37093" xr:uid="{00000000-0005-0000-0000-0000A1810000}"/>
    <cellStyle name="Normal 7 5 2 2 3 3" xfId="6363" xr:uid="{00000000-0005-0000-0000-0000A2810000}"/>
    <cellStyle name="Normal 7 5 2 2 3 3 2" xfId="15036" xr:uid="{00000000-0005-0000-0000-0000A3810000}"/>
    <cellStyle name="Normal 7 5 2 2 3 3 2 2" xfId="32389" xr:uid="{00000000-0005-0000-0000-0000A4810000}"/>
    <cellStyle name="Normal 7 5 2 2 3 3 2 3" xfId="49735" xr:uid="{00000000-0005-0000-0000-0000A5810000}"/>
    <cellStyle name="Normal 7 5 2 2 3 3 3" xfId="23716" xr:uid="{00000000-0005-0000-0000-0000A6810000}"/>
    <cellStyle name="Normal 7 5 2 2 3 3 4" xfId="41062" xr:uid="{00000000-0005-0000-0000-0000A7810000}"/>
    <cellStyle name="Normal 7 5 2 2 3 4" xfId="4207" xr:uid="{00000000-0005-0000-0000-0000A8810000}"/>
    <cellStyle name="Normal 7 5 2 2 3 4 2" xfId="12880" xr:uid="{00000000-0005-0000-0000-0000A9810000}"/>
    <cellStyle name="Normal 7 5 2 2 3 4 2 2" xfId="30233" xr:uid="{00000000-0005-0000-0000-0000AA810000}"/>
    <cellStyle name="Normal 7 5 2 2 3 4 2 3" xfId="47579" xr:uid="{00000000-0005-0000-0000-0000AB810000}"/>
    <cellStyle name="Normal 7 5 2 2 3 4 3" xfId="21560" xr:uid="{00000000-0005-0000-0000-0000AC810000}"/>
    <cellStyle name="Normal 7 5 2 2 3 4 4" xfId="38906" xr:uid="{00000000-0005-0000-0000-0000AD810000}"/>
    <cellStyle name="Normal 7 5 2 2 3 5" xfId="9254" xr:uid="{00000000-0005-0000-0000-0000AE810000}"/>
    <cellStyle name="Normal 7 5 2 2 3 5 2" xfId="26607" xr:uid="{00000000-0005-0000-0000-0000AF810000}"/>
    <cellStyle name="Normal 7 5 2 2 3 5 3" xfId="43953" xr:uid="{00000000-0005-0000-0000-0000B0810000}"/>
    <cellStyle name="Normal 7 5 2 2 3 6" xfId="17934" xr:uid="{00000000-0005-0000-0000-0000B1810000}"/>
    <cellStyle name="Normal 7 5 2 2 3 7" xfId="35280" xr:uid="{00000000-0005-0000-0000-0000B2810000}"/>
    <cellStyle name="Normal 7 5 2 2 4" xfId="2149" xr:uid="{00000000-0005-0000-0000-0000B3810000}"/>
    <cellStyle name="Normal 7 5 2 2 4 2" xfId="7931" xr:uid="{00000000-0005-0000-0000-0000B4810000}"/>
    <cellStyle name="Normal 7 5 2 2 4 2 2" xfId="16604" xr:uid="{00000000-0005-0000-0000-0000B5810000}"/>
    <cellStyle name="Normal 7 5 2 2 4 2 2 2" xfId="33957" xr:uid="{00000000-0005-0000-0000-0000B6810000}"/>
    <cellStyle name="Normal 7 5 2 2 4 2 2 3" xfId="51303" xr:uid="{00000000-0005-0000-0000-0000B7810000}"/>
    <cellStyle name="Normal 7 5 2 2 4 2 3" xfId="25284" xr:uid="{00000000-0005-0000-0000-0000B8810000}"/>
    <cellStyle name="Normal 7 5 2 2 4 2 4" xfId="42630" xr:uid="{00000000-0005-0000-0000-0000B9810000}"/>
    <cellStyle name="Normal 7 5 2 2 4 3" xfId="3962" xr:uid="{00000000-0005-0000-0000-0000BA810000}"/>
    <cellStyle name="Normal 7 5 2 2 4 3 2" xfId="12635" xr:uid="{00000000-0005-0000-0000-0000BB810000}"/>
    <cellStyle name="Normal 7 5 2 2 4 3 2 2" xfId="29988" xr:uid="{00000000-0005-0000-0000-0000BC810000}"/>
    <cellStyle name="Normal 7 5 2 2 4 3 2 3" xfId="47334" xr:uid="{00000000-0005-0000-0000-0000BD810000}"/>
    <cellStyle name="Normal 7 5 2 2 4 3 3" xfId="21315" xr:uid="{00000000-0005-0000-0000-0000BE810000}"/>
    <cellStyle name="Normal 7 5 2 2 4 3 4" xfId="38661" xr:uid="{00000000-0005-0000-0000-0000BF810000}"/>
    <cellStyle name="Normal 7 5 2 2 4 4" xfId="10822" xr:uid="{00000000-0005-0000-0000-0000C0810000}"/>
    <cellStyle name="Normal 7 5 2 2 4 4 2" xfId="28175" xr:uid="{00000000-0005-0000-0000-0000C1810000}"/>
    <cellStyle name="Normal 7 5 2 2 4 4 3" xfId="45521" xr:uid="{00000000-0005-0000-0000-0000C2810000}"/>
    <cellStyle name="Normal 7 5 2 2 4 5" xfId="19502" xr:uid="{00000000-0005-0000-0000-0000C3810000}"/>
    <cellStyle name="Normal 7 5 2 2 4 6" xfId="36848" xr:uid="{00000000-0005-0000-0000-0000C4810000}"/>
    <cellStyle name="Normal 7 5 2 2 5" xfId="1316" xr:uid="{00000000-0005-0000-0000-0000C5810000}"/>
    <cellStyle name="Normal 7 5 2 2 5 2" xfId="7098" xr:uid="{00000000-0005-0000-0000-0000C6810000}"/>
    <cellStyle name="Normal 7 5 2 2 5 2 2" xfId="15771" xr:uid="{00000000-0005-0000-0000-0000C7810000}"/>
    <cellStyle name="Normal 7 5 2 2 5 2 2 2" xfId="33124" xr:uid="{00000000-0005-0000-0000-0000C8810000}"/>
    <cellStyle name="Normal 7 5 2 2 5 2 2 3" xfId="50470" xr:uid="{00000000-0005-0000-0000-0000C9810000}"/>
    <cellStyle name="Normal 7 5 2 2 5 2 3" xfId="24451" xr:uid="{00000000-0005-0000-0000-0000CA810000}"/>
    <cellStyle name="Normal 7 5 2 2 5 2 4" xfId="41797" xr:uid="{00000000-0005-0000-0000-0000CB810000}"/>
    <cellStyle name="Normal 7 5 2 2 5 3" xfId="4942" xr:uid="{00000000-0005-0000-0000-0000CC810000}"/>
    <cellStyle name="Normal 7 5 2 2 5 3 2" xfId="13615" xr:uid="{00000000-0005-0000-0000-0000CD810000}"/>
    <cellStyle name="Normal 7 5 2 2 5 3 2 2" xfId="30968" xr:uid="{00000000-0005-0000-0000-0000CE810000}"/>
    <cellStyle name="Normal 7 5 2 2 5 3 2 3" xfId="48314" xr:uid="{00000000-0005-0000-0000-0000CF810000}"/>
    <cellStyle name="Normal 7 5 2 2 5 3 3" xfId="22295" xr:uid="{00000000-0005-0000-0000-0000D0810000}"/>
    <cellStyle name="Normal 7 5 2 2 5 3 4" xfId="39641" xr:uid="{00000000-0005-0000-0000-0000D1810000}"/>
    <cellStyle name="Normal 7 5 2 2 5 4" xfId="9989" xr:uid="{00000000-0005-0000-0000-0000D2810000}"/>
    <cellStyle name="Normal 7 5 2 2 5 4 2" xfId="27342" xr:uid="{00000000-0005-0000-0000-0000D3810000}"/>
    <cellStyle name="Normal 7 5 2 2 5 4 3" xfId="44688" xr:uid="{00000000-0005-0000-0000-0000D4810000}"/>
    <cellStyle name="Normal 7 5 2 2 5 5" xfId="18669" xr:uid="{00000000-0005-0000-0000-0000D5810000}"/>
    <cellStyle name="Normal 7 5 2 2 5 6" xfId="36015" xr:uid="{00000000-0005-0000-0000-0000D6810000}"/>
    <cellStyle name="Normal 7 5 2 2 6" xfId="6118" xr:uid="{00000000-0005-0000-0000-0000D7810000}"/>
    <cellStyle name="Normal 7 5 2 2 6 2" xfId="14791" xr:uid="{00000000-0005-0000-0000-0000D8810000}"/>
    <cellStyle name="Normal 7 5 2 2 6 2 2" xfId="32144" xr:uid="{00000000-0005-0000-0000-0000D9810000}"/>
    <cellStyle name="Normal 7 5 2 2 6 2 3" xfId="49490" xr:uid="{00000000-0005-0000-0000-0000DA810000}"/>
    <cellStyle name="Normal 7 5 2 2 6 3" xfId="23471" xr:uid="{00000000-0005-0000-0000-0000DB810000}"/>
    <cellStyle name="Normal 7 5 2 2 6 4" xfId="40817" xr:uid="{00000000-0005-0000-0000-0000DC810000}"/>
    <cellStyle name="Normal 7 5 2 2 7" xfId="3129" xr:uid="{00000000-0005-0000-0000-0000DD810000}"/>
    <cellStyle name="Normal 7 5 2 2 7 2" xfId="11802" xr:uid="{00000000-0005-0000-0000-0000DE810000}"/>
    <cellStyle name="Normal 7 5 2 2 7 2 2" xfId="29155" xr:uid="{00000000-0005-0000-0000-0000DF810000}"/>
    <cellStyle name="Normal 7 5 2 2 7 2 3" xfId="46501" xr:uid="{00000000-0005-0000-0000-0000E0810000}"/>
    <cellStyle name="Normal 7 5 2 2 7 3" xfId="20482" xr:uid="{00000000-0005-0000-0000-0000E1810000}"/>
    <cellStyle name="Normal 7 5 2 2 7 4" xfId="37828" xr:uid="{00000000-0005-0000-0000-0000E2810000}"/>
    <cellStyle name="Normal 7 5 2 2 8" xfId="9009" xr:uid="{00000000-0005-0000-0000-0000E3810000}"/>
    <cellStyle name="Normal 7 5 2 2 8 2" xfId="26362" xr:uid="{00000000-0005-0000-0000-0000E4810000}"/>
    <cellStyle name="Normal 7 5 2 2 8 3" xfId="43708" xr:uid="{00000000-0005-0000-0000-0000E5810000}"/>
    <cellStyle name="Normal 7 5 2 2 9" xfId="17689" xr:uid="{00000000-0005-0000-0000-0000E6810000}"/>
    <cellStyle name="Normal 7 5 2 3" xfId="238" xr:uid="{00000000-0005-0000-0000-0000E7810000}"/>
    <cellStyle name="Normal 7 5 2 3 10" xfId="34937" xr:uid="{00000000-0005-0000-0000-0000E8810000}"/>
    <cellStyle name="Normal 7 5 2 3 2" xfId="973" xr:uid="{00000000-0005-0000-0000-0000E9810000}"/>
    <cellStyle name="Normal 7 5 2 3 2 2" xfId="2786" xr:uid="{00000000-0005-0000-0000-0000EA810000}"/>
    <cellStyle name="Normal 7 5 2 3 2 2 2" xfId="8568" xr:uid="{00000000-0005-0000-0000-0000EB810000}"/>
    <cellStyle name="Normal 7 5 2 3 2 2 2 2" xfId="17241" xr:uid="{00000000-0005-0000-0000-0000EC810000}"/>
    <cellStyle name="Normal 7 5 2 3 2 2 2 2 2" xfId="34594" xr:uid="{00000000-0005-0000-0000-0000ED810000}"/>
    <cellStyle name="Normal 7 5 2 3 2 2 2 2 3" xfId="51940" xr:uid="{00000000-0005-0000-0000-0000EE810000}"/>
    <cellStyle name="Normal 7 5 2 3 2 2 2 3" xfId="25921" xr:uid="{00000000-0005-0000-0000-0000EF810000}"/>
    <cellStyle name="Normal 7 5 2 3 2 2 2 4" xfId="43267" xr:uid="{00000000-0005-0000-0000-0000F0810000}"/>
    <cellStyle name="Normal 7 5 2 3 2 2 3" xfId="4599" xr:uid="{00000000-0005-0000-0000-0000F1810000}"/>
    <cellStyle name="Normal 7 5 2 3 2 2 3 2" xfId="13272" xr:uid="{00000000-0005-0000-0000-0000F2810000}"/>
    <cellStyle name="Normal 7 5 2 3 2 2 3 2 2" xfId="30625" xr:uid="{00000000-0005-0000-0000-0000F3810000}"/>
    <cellStyle name="Normal 7 5 2 3 2 2 3 2 3" xfId="47971" xr:uid="{00000000-0005-0000-0000-0000F4810000}"/>
    <cellStyle name="Normal 7 5 2 3 2 2 3 3" xfId="21952" xr:uid="{00000000-0005-0000-0000-0000F5810000}"/>
    <cellStyle name="Normal 7 5 2 3 2 2 3 4" xfId="39298" xr:uid="{00000000-0005-0000-0000-0000F6810000}"/>
    <cellStyle name="Normal 7 5 2 3 2 2 4" xfId="11459" xr:uid="{00000000-0005-0000-0000-0000F7810000}"/>
    <cellStyle name="Normal 7 5 2 3 2 2 4 2" xfId="28812" xr:uid="{00000000-0005-0000-0000-0000F8810000}"/>
    <cellStyle name="Normal 7 5 2 3 2 2 4 3" xfId="46158" xr:uid="{00000000-0005-0000-0000-0000F9810000}"/>
    <cellStyle name="Normal 7 5 2 3 2 2 5" xfId="20139" xr:uid="{00000000-0005-0000-0000-0000FA810000}"/>
    <cellStyle name="Normal 7 5 2 3 2 2 6" xfId="37485" xr:uid="{00000000-0005-0000-0000-0000FB810000}"/>
    <cellStyle name="Normal 7 5 2 3 2 3" xfId="1708" xr:uid="{00000000-0005-0000-0000-0000FC810000}"/>
    <cellStyle name="Normal 7 5 2 3 2 3 2" xfId="7490" xr:uid="{00000000-0005-0000-0000-0000FD810000}"/>
    <cellStyle name="Normal 7 5 2 3 2 3 2 2" xfId="16163" xr:uid="{00000000-0005-0000-0000-0000FE810000}"/>
    <cellStyle name="Normal 7 5 2 3 2 3 2 2 2" xfId="33516" xr:uid="{00000000-0005-0000-0000-0000FF810000}"/>
    <cellStyle name="Normal 7 5 2 3 2 3 2 2 3" xfId="50862" xr:uid="{00000000-0005-0000-0000-000000820000}"/>
    <cellStyle name="Normal 7 5 2 3 2 3 2 3" xfId="24843" xr:uid="{00000000-0005-0000-0000-000001820000}"/>
    <cellStyle name="Normal 7 5 2 3 2 3 2 4" xfId="42189" xr:uid="{00000000-0005-0000-0000-000002820000}"/>
    <cellStyle name="Normal 7 5 2 3 2 3 3" xfId="5334" xr:uid="{00000000-0005-0000-0000-000003820000}"/>
    <cellStyle name="Normal 7 5 2 3 2 3 3 2" xfId="14007" xr:uid="{00000000-0005-0000-0000-000004820000}"/>
    <cellStyle name="Normal 7 5 2 3 2 3 3 2 2" xfId="31360" xr:uid="{00000000-0005-0000-0000-000005820000}"/>
    <cellStyle name="Normal 7 5 2 3 2 3 3 2 3" xfId="48706" xr:uid="{00000000-0005-0000-0000-000006820000}"/>
    <cellStyle name="Normal 7 5 2 3 2 3 3 3" xfId="22687" xr:uid="{00000000-0005-0000-0000-000007820000}"/>
    <cellStyle name="Normal 7 5 2 3 2 3 3 4" xfId="40033" xr:uid="{00000000-0005-0000-0000-000008820000}"/>
    <cellStyle name="Normal 7 5 2 3 2 3 4" xfId="10381" xr:uid="{00000000-0005-0000-0000-000009820000}"/>
    <cellStyle name="Normal 7 5 2 3 2 3 4 2" xfId="27734" xr:uid="{00000000-0005-0000-0000-00000A820000}"/>
    <cellStyle name="Normal 7 5 2 3 2 3 4 3" xfId="45080" xr:uid="{00000000-0005-0000-0000-00000B820000}"/>
    <cellStyle name="Normal 7 5 2 3 2 3 5" xfId="19061" xr:uid="{00000000-0005-0000-0000-00000C820000}"/>
    <cellStyle name="Normal 7 5 2 3 2 3 6" xfId="36407" xr:uid="{00000000-0005-0000-0000-00000D820000}"/>
    <cellStyle name="Normal 7 5 2 3 2 4" xfId="6755" xr:uid="{00000000-0005-0000-0000-00000E820000}"/>
    <cellStyle name="Normal 7 5 2 3 2 4 2" xfId="15428" xr:uid="{00000000-0005-0000-0000-00000F820000}"/>
    <cellStyle name="Normal 7 5 2 3 2 4 2 2" xfId="32781" xr:uid="{00000000-0005-0000-0000-000010820000}"/>
    <cellStyle name="Normal 7 5 2 3 2 4 2 3" xfId="50127" xr:uid="{00000000-0005-0000-0000-000011820000}"/>
    <cellStyle name="Normal 7 5 2 3 2 4 3" xfId="24108" xr:uid="{00000000-0005-0000-0000-000012820000}"/>
    <cellStyle name="Normal 7 5 2 3 2 4 4" xfId="41454" xr:uid="{00000000-0005-0000-0000-000013820000}"/>
    <cellStyle name="Normal 7 5 2 3 2 5" xfId="3521" xr:uid="{00000000-0005-0000-0000-000014820000}"/>
    <cellStyle name="Normal 7 5 2 3 2 5 2" xfId="12194" xr:uid="{00000000-0005-0000-0000-000015820000}"/>
    <cellStyle name="Normal 7 5 2 3 2 5 2 2" xfId="29547" xr:uid="{00000000-0005-0000-0000-000016820000}"/>
    <cellStyle name="Normal 7 5 2 3 2 5 2 3" xfId="46893" xr:uid="{00000000-0005-0000-0000-000017820000}"/>
    <cellStyle name="Normal 7 5 2 3 2 5 3" xfId="20874" xr:uid="{00000000-0005-0000-0000-000018820000}"/>
    <cellStyle name="Normal 7 5 2 3 2 5 4" xfId="38220" xr:uid="{00000000-0005-0000-0000-000019820000}"/>
    <cellStyle name="Normal 7 5 2 3 2 6" xfId="9646" xr:uid="{00000000-0005-0000-0000-00001A820000}"/>
    <cellStyle name="Normal 7 5 2 3 2 6 2" xfId="26999" xr:uid="{00000000-0005-0000-0000-00001B820000}"/>
    <cellStyle name="Normal 7 5 2 3 2 6 3" xfId="44345" xr:uid="{00000000-0005-0000-0000-00001C820000}"/>
    <cellStyle name="Normal 7 5 2 3 2 7" xfId="18326" xr:uid="{00000000-0005-0000-0000-00001D820000}"/>
    <cellStyle name="Normal 7 5 2 3 2 8" xfId="35672" xr:uid="{00000000-0005-0000-0000-00001E820000}"/>
    <cellStyle name="Normal 7 5 2 3 3" xfId="728" xr:uid="{00000000-0005-0000-0000-00001F820000}"/>
    <cellStyle name="Normal 7 5 2 3 3 2" xfId="2541" xr:uid="{00000000-0005-0000-0000-000020820000}"/>
    <cellStyle name="Normal 7 5 2 3 3 2 2" xfId="8323" xr:uid="{00000000-0005-0000-0000-000021820000}"/>
    <cellStyle name="Normal 7 5 2 3 3 2 2 2" xfId="16996" xr:uid="{00000000-0005-0000-0000-000022820000}"/>
    <cellStyle name="Normal 7 5 2 3 3 2 2 2 2" xfId="34349" xr:uid="{00000000-0005-0000-0000-000023820000}"/>
    <cellStyle name="Normal 7 5 2 3 3 2 2 2 3" xfId="51695" xr:uid="{00000000-0005-0000-0000-000024820000}"/>
    <cellStyle name="Normal 7 5 2 3 3 2 2 3" xfId="25676" xr:uid="{00000000-0005-0000-0000-000025820000}"/>
    <cellStyle name="Normal 7 5 2 3 3 2 2 4" xfId="43022" xr:uid="{00000000-0005-0000-0000-000026820000}"/>
    <cellStyle name="Normal 7 5 2 3 3 2 3" xfId="5775" xr:uid="{00000000-0005-0000-0000-000027820000}"/>
    <cellStyle name="Normal 7 5 2 3 3 2 3 2" xfId="14448" xr:uid="{00000000-0005-0000-0000-000028820000}"/>
    <cellStyle name="Normal 7 5 2 3 3 2 3 2 2" xfId="31801" xr:uid="{00000000-0005-0000-0000-000029820000}"/>
    <cellStyle name="Normal 7 5 2 3 3 2 3 2 3" xfId="49147" xr:uid="{00000000-0005-0000-0000-00002A820000}"/>
    <cellStyle name="Normal 7 5 2 3 3 2 3 3" xfId="23128" xr:uid="{00000000-0005-0000-0000-00002B820000}"/>
    <cellStyle name="Normal 7 5 2 3 3 2 3 4" xfId="40474" xr:uid="{00000000-0005-0000-0000-00002C820000}"/>
    <cellStyle name="Normal 7 5 2 3 3 2 4" xfId="11214" xr:uid="{00000000-0005-0000-0000-00002D820000}"/>
    <cellStyle name="Normal 7 5 2 3 3 2 4 2" xfId="28567" xr:uid="{00000000-0005-0000-0000-00002E820000}"/>
    <cellStyle name="Normal 7 5 2 3 3 2 4 3" xfId="45913" xr:uid="{00000000-0005-0000-0000-00002F820000}"/>
    <cellStyle name="Normal 7 5 2 3 3 2 5" xfId="19894" xr:uid="{00000000-0005-0000-0000-000030820000}"/>
    <cellStyle name="Normal 7 5 2 3 3 2 6" xfId="37240" xr:uid="{00000000-0005-0000-0000-000031820000}"/>
    <cellStyle name="Normal 7 5 2 3 3 3" xfId="6510" xr:uid="{00000000-0005-0000-0000-000032820000}"/>
    <cellStyle name="Normal 7 5 2 3 3 3 2" xfId="15183" xr:uid="{00000000-0005-0000-0000-000033820000}"/>
    <cellStyle name="Normal 7 5 2 3 3 3 2 2" xfId="32536" xr:uid="{00000000-0005-0000-0000-000034820000}"/>
    <cellStyle name="Normal 7 5 2 3 3 3 2 3" xfId="49882" xr:uid="{00000000-0005-0000-0000-000035820000}"/>
    <cellStyle name="Normal 7 5 2 3 3 3 3" xfId="23863" xr:uid="{00000000-0005-0000-0000-000036820000}"/>
    <cellStyle name="Normal 7 5 2 3 3 3 4" xfId="41209" xr:uid="{00000000-0005-0000-0000-000037820000}"/>
    <cellStyle name="Normal 7 5 2 3 3 4" xfId="4354" xr:uid="{00000000-0005-0000-0000-000038820000}"/>
    <cellStyle name="Normal 7 5 2 3 3 4 2" xfId="13027" xr:uid="{00000000-0005-0000-0000-000039820000}"/>
    <cellStyle name="Normal 7 5 2 3 3 4 2 2" xfId="30380" xr:uid="{00000000-0005-0000-0000-00003A820000}"/>
    <cellStyle name="Normal 7 5 2 3 3 4 2 3" xfId="47726" xr:uid="{00000000-0005-0000-0000-00003B820000}"/>
    <cellStyle name="Normal 7 5 2 3 3 4 3" xfId="21707" xr:uid="{00000000-0005-0000-0000-00003C820000}"/>
    <cellStyle name="Normal 7 5 2 3 3 4 4" xfId="39053" xr:uid="{00000000-0005-0000-0000-00003D820000}"/>
    <cellStyle name="Normal 7 5 2 3 3 5" xfId="9401" xr:uid="{00000000-0005-0000-0000-00003E820000}"/>
    <cellStyle name="Normal 7 5 2 3 3 5 2" xfId="26754" xr:uid="{00000000-0005-0000-0000-00003F820000}"/>
    <cellStyle name="Normal 7 5 2 3 3 5 3" xfId="44100" xr:uid="{00000000-0005-0000-0000-000040820000}"/>
    <cellStyle name="Normal 7 5 2 3 3 6" xfId="18081" xr:uid="{00000000-0005-0000-0000-000041820000}"/>
    <cellStyle name="Normal 7 5 2 3 3 7" xfId="35427" xr:uid="{00000000-0005-0000-0000-000042820000}"/>
    <cellStyle name="Normal 7 5 2 3 4" xfId="2051" xr:uid="{00000000-0005-0000-0000-000043820000}"/>
    <cellStyle name="Normal 7 5 2 3 4 2" xfId="7833" xr:uid="{00000000-0005-0000-0000-000044820000}"/>
    <cellStyle name="Normal 7 5 2 3 4 2 2" xfId="16506" xr:uid="{00000000-0005-0000-0000-000045820000}"/>
    <cellStyle name="Normal 7 5 2 3 4 2 2 2" xfId="33859" xr:uid="{00000000-0005-0000-0000-000046820000}"/>
    <cellStyle name="Normal 7 5 2 3 4 2 2 3" xfId="51205" xr:uid="{00000000-0005-0000-0000-000047820000}"/>
    <cellStyle name="Normal 7 5 2 3 4 2 3" xfId="25186" xr:uid="{00000000-0005-0000-0000-000048820000}"/>
    <cellStyle name="Normal 7 5 2 3 4 2 4" xfId="42532" xr:uid="{00000000-0005-0000-0000-000049820000}"/>
    <cellStyle name="Normal 7 5 2 3 4 3" xfId="3864" xr:uid="{00000000-0005-0000-0000-00004A820000}"/>
    <cellStyle name="Normal 7 5 2 3 4 3 2" xfId="12537" xr:uid="{00000000-0005-0000-0000-00004B820000}"/>
    <cellStyle name="Normal 7 5 2 3 4 3 2 2" xfId="29890" xr:uid="{00000000-0005-0000-0000-00004C820000}"/>
    <cellStyle name="Normal 7 5 2 3 4 3 2 3" xfId="47236" xr:uid="{00000000-0005-0000-0000-00004D820000}"/>
    <cellStyle name="Normal 7 5 2 3 4 3 3" xfId="21217" xr:uid="{00000000-0005-0000-0000-00004E820000}"/>
    <cellStyle name="Normal 7 5 2 3 4 3 4" xfId="38563" xr:uid="{00000000-0005-0000-0000-00004F820000}"/>
    <cellStyle name="Normal 7 5 2 3 4 4" xfId="10724" xr:uid="{00000000-0005-0000-0000-000050820000}"/>
    <cellStyle name="Normal 7 5 2 3 4 4 2" xfId="28077" xr:uid="{00000000-0005-0000-0000-000051820000}"/>
    <cellStyle name="Normal 7 5 2 3 4 4 3" xfId="45423" xr:uid="{00000000-0005-0000-0000-000052820000}"/>
    <cellStyle name="Normal 7 5 2 3 4 5" xfId="19404" xr:uid="{00000000-0005-0000-0000-000053820000}"/>
    <cellStyle name="Normal 7 5 2 3 4 6" xfId="36750" xr:uid="{00000000-0005-0000-0000-000054820000}"/>
    <cellStyle name="Normal 7 5 2 3 5" xfId="1463" xr:uid="{00000000-0005-0000-0000-000055820000}"/>
    <cellStyle name="Normal 7 5 2 3 5 2" xfId="7245" xr:uid="{00000000-0005-0000-0000-000056820000}"/>
    <cellStyle name="Normal 7 5 2 3 5 2 2" xfId="15918" xr:uid="{00000000-0005-0000-0000-000057820000}"/>
    <cellStyle name="Normal 7 5 2 3 5 2 2 2" xfId="33271" xr:uid="{00000000-0005-0000-0000-000058820000}"/>
    <cellStyle name="Normal 7 5 2 3 5 2 2 3" xfId="50617" xr:uid="{00000000-0005-0000-0000-000059820000}"/>
    <cellStyle name="Normal 7 5 2 3 5 2 3" xfId="24598" xr:uid="{00000000-0005-0000-0000-00005A820000}"/>
    <cellStyle name="Normal 7 5 2 3 5 2 4" xfId="41944" xr:uid="{00000000-0005-0000-0000-00005B820000}"/>
    <cellStyle name="Normal 7 5 2 3 5 3" xfId="5089" xr:uid="{00000000-0005-0000-0000-00005C820000}"/>
    <cellStyle name="Normal 7 5 2 3 5 3 2" xfId="13762" xr:uid="{00000000-0005-0000-0000-00005D820000}"/>
    <cellStyle name="Normal 7 5 2 3 5 3 2 2" xfId="31115" xr:uid="{00000000-0005-0000-0000-00005E820000}"/>
    <cellStyle name="Normal 7 5 2 3 5 3 2 3" xfId="48461" xr:uid="{00000000-0005-0000-0000-00005F820000}"/>
    <cellStyle name="Normal 7 5 2 3 5 3 3" xfId="22442" xr:uid="{00000000-0005-0000-0000-000060820000}"/>
    <cellStyle name="Normal 7 5 2 3 5 3 4" xfId="39788" xr:uid="{00000000-0005-0000-0000-000061820000}"/>
    <cellStyle name="Normal 7 5 2 3 5 4" xfId="10136" xr:uid="{00000000-0005-0000-0000-000062820000}"/>
    <cellStyle name="Normal 7 5 2 3 5 4 2" xfId="27489" xr:uid="{00000000-0005-0000-0000-000063820000}"/>
    <cellStyle name="Normal 7 5 2 3 5 4 3" xfId="44835" xr:uid="{00000000-0005-0000-0000-000064820000}"/>
    <cellStyle name="Normal 7 5 2 3 5 5" xfId="18816" xr:uid="{00000000-0005-0000-0000-000065820000}"/>
    <cellStyle name="Normal 7 5 2 3 5 6" xfId="36162" xr:uid="{00000000-0005-0000-0000-000066820000}"/>
    <cellStyle name="Normal 7 5 2 3 6" xfId="6020" xr:uid="{00000000-0005-0000-0000-000067820000}"/>
    <cellStyle name="Normal 7 5 2 3 6 2" xfId="14693" xr:uid="{00000000-0005-0000-0000-000068820000}"/>
    <cellStyle name="Normal 7 5 2 3 6 2 2" xfId="32046" xr:uid="{00000000-0005-0000-0000-000069820000}"/>
    <cellStyle name="Normal 7 5 2 3 6 2 3" xfId="49392" xr:uid="{00000000-0005-0000-0000-00006A820000}"/>
    <cellStyle name="Normal 7 5 2 3 6 3" xfId="23373" xr:uid="{00000000-0005-0000-0000-00006B820000}"/>
    <cellStyle name="Normal 7 5 2 3 6 4" xfId="40719" xr:uid="{00000000-0005-0000-0000-00006C820000}"/>
    <cellStyle name="Normal 7 5 2 3 7" xfId="3276" xr:uid="{00000000-0005-0000-0000-00006D820000}"/>
    <cellStyle name="Normal 7 5 2 3 7 2" xfId="11949" xr:uid="{00000000-0005-0000-0000-00006E820000}"/>
    <cellStyle name="Normal 7 5 2 3 7 2 2" xfId="29302" xr:uid="{00000000-0005-0000-0000-00006F820000}"/>
    <cellStyle name="Normal 7 5 2 3 7 2 3" xfId="46648" xr:uid="{00000000-0005-0000-0000-000070820000}"/>
    <cellStyle name="Normal 7 5 2 3 7 3" xfId="20629" xr:uid="{00000000-0005-0000-0000-000071820000}"/>
    <cellStyle name="Normal 7 5 2 3 7 4" xfId="37975" xr:uid="{00000000-0005-0000-0000-000072820000}"/>
    <cellStyle name="Normal 7 5 2 3 8" xfId="8911" xr:uid="{00000000-0005-0000-0000-000073820000}"/>
    <cellStyle name="Normal 7 5 2 3 8 2" xfId="26264" xr:uid="{00000000-0005-0000-0000-000074820000}"/>
    <cellStyle name="Normal 7 5 2 3 8 3" xfId="43610" xr:uid="{00000000-0005-0000-0000-000075820000}"/>
    <cellStyle name="Normal 7 5 2 3 9" xfId="17591" xr:uid="{00000000-0005-0000-0000-000076820000}"/>
    <cellStyle name="Normal 7 5 2 4" xfId="826" xr:uid="{00000000-0005-0000-0000-000077820000}"/>
    <cellStyle name="Normal 7 5 2 4 2" xfId="2639" xr:uid="{00000000-0005-0000-0000-000078820000}"/>
    <cellStyle name="Normal 7 5 2 4 2 2" xfId="8421" xr:uid="{00000000-0005-0000-0000-000079820000}"/>
    <cellStyle name="Normal 7 5 2 4 2 2 2" xfId="17094" xr:uid="{00000000-0005-0000-0000-00007A820000}"/>
    <cellStyle name="Normal 7 5 2 4 2 2 2 2" xfId="34447" xr:uid="{00000000-0005-0000-0000-00007B820000}"/>
    <cellStyle name="Normal 7 5 2 4 2 2 2 3" xfId="51793" xr:uid="{00000000-0005-0000-0000-00007C820000}"/>
    <cellStyle name="Normal 7 5 2 4 2 2 3" xfId="25774" xr:uid="{00000000-0005-0000-0000-00007D820000}"/>
    <cellStyle name="Normal 7 5 2 4 2 2 4" xfId="43120" xr:uid="{00000000-0005-0000-0000-00007E820000}"/>
    <cellStyle name="Normal 7 5 2 4 2 3" xfId="4452" xr:uid="{00000000-0005-0000-0000-00007F820000}"/>
    <cellStyle name="Normal 7 5 2 4 2 3 2" xfId="13125" xr:uid="{00000000-0005-0000-0000-000080820000}"/>
    <cellStyle name="Normal 7 5 2 4 2 3 2 2" xfId="30478" xr:uid="{00000000-0005-0000-0000-000081820000}"/>
    <cellStyle name="Normal 7 5 2 4 2 3 2 3" xfId="47824" xr:uid="{00000000-0005-0000-0000-000082820000}"/>
    <cellStyle name="Normal 7 5 2 4 2 3 3" xfId="21805" xr:uid="{00000000-0005-0000-0000-000083820000}"/>
    <cellStyle name="Normal 7 5 2 4 2 3 4" xfId="39151" xr:uid="{00000000-0005-0000-0000-000084820000}"/>
    <cellStyle name="Normal 7 5 2 4 2 4" xfId="11312" xr:uid="{00000000-0005-0000-0000-000085820000}"/>
    <cellStyle name="Normal 7 5 2 4 2 4 2" xfId="28665" xr:uid="{00000000-0005-0000-0000-000086820000}"/>
    <cellStyle name="Normal 7 5 2 4 2 4 3" xfId="46011" xr:uid="{00000000-0005-0000-0000-000087820000}"/>
    <cellStyle name="Normal 7 5 2 4 2 5" xfId="19992" xr:uid="{00000000-0005-0000-0000-000088820000}"/>
    <cellStyle name="Normal 7 5 2 4 2 6" xfId="37338" xr:uid="{00000000-0005-0000-0000-000089820000}"/>
    <cellStyle name="Normal 7 5 2 4 3" xfId="1561" xr:uid="{00000000-0005-0000-0000-00008A820000}"/>
    <cellStyle name="Normal 7 5 2 4 3 2" xfId="7343" xr:uid="{00000000-0005-0000-0000-00008B820000}"/>
    <cellStyle name="Normal 7 5 2 4 3 2 2" xfId="16016" xr:uid="{00000000-0005-0000-0000-00008C820000}"/>
    <cellStyle name="Normal 7 5 2 4 3 2 2 2" xfId="33369" xr:uid="{00000000-0005-0000-0000-00008D820000}"/>
    <cellStyle name="Normal 7 5 2 4 3 2 2 3" xfId="50715" xr:uid="{00000000-0005-0000-0000-00008E820000}"/>
    <cellStyle name="Normal 7 5 2 4 3 2 3" xfId="24696" xr:uid="{00000000-0005-0000-0000-00008F820000}"/>
    <cellStyle name="Normal 7 5 2 4 3 2 4" xfId="42042" xr:uid="{00000000-0005-0000-0000-000090820000}"/>
    <cellStyle name="Normal 7 5 2 4 3 3" xfId="5187" xr:uid="{00000000-0005-0000-0000-000091820000}"/>
    <cellStyle name="Normal 7 5 2 4 3 3 2" xfId="13860" xr:uid="{00000000-0005-0000-0000-000092820000}"/>
    <cellStyle name="Normal 7 5 2 4 3 3 2 2" xfId="31213" xr:uid="{00000000-0005-0000-0000-000093820000}"/>
    <cellStyle name="Normal 7 5 2 4 3 3 2 3" xfId="48559" xr:uid="{00000000-0005-0000-0000-000094820000}"/>
    <cellStyle name="Normal 7 5 2 4 3 3 3" xfId="22540" xr:uid="{00000000-0005-0000-0000-000095820000}"/>
    <cellStyle name="Normal 7 5 2 4 3 3 4" xfId="39886" xr:uid="{00000000-0005-0000-0000-000096820000}"/>
    <cellStyle name="Normal 7 5 2 4 3 4" xfId="10234" xr:uid="{00000000-0005-0000-0000-000097820000}"/>
    <cellStyle name="Normal 7 5 2 4 3 4 2" xfId="27587" xr:uid="{00000000-0005-0000-0000-000098820000}"/>
    <cellStyle name="Normal 7 5 2 4 3 4 3" xfId="44933" xr:uid="{00000000-0005-0000-0000-000099820000}"/>
    <cellStyle name="Normal 7 5 2 4 3 5" xfId="18914" xr:uid="{00000000-0005-0000-0000-00009A820000}"/>
    <cellStyle name="Normal 7 5 2 4 3 6" xfId="36260" xr:uid="{00000000-0005-0000-0000-00009B820000}"/>
    <cellStyle name="Normal 7 5 2 4 4" xfId="6608" xr:uid="{00000000-0005-0000-0000-00009C820000}"/>
    <cellStyle name="Normal 7 5 2 4 4 2" xfId="15281" xr:uid="{00000000-0005-0000-0000-00009D820000}"/>
    <cellStyle name="Normal 7 5 2 4 4 2 2" xfId="32634" xr:uid="{00000000-0005-0000-0000-00009E820000}"/>
    <cellStyle name="Normal 7 5 2 4 4 2 3" xfId="49980" xr:uid="{00000000-0005-0000-0000-00009F820000}"/>
    <cellStyle name="Normal 7 5 2 4 4 3" xfId="23961" xr:uid="{00000000-0005-0000-0000-0000A0820000}"/>
    <cellStyle name="Normal 7 5 2 4 4 4" xfId="41307" xr:uid="{00000000-0005-0000-0000-0000A1820000}"/>
    <cellStyle name="Normal 7 5 2 4 5" xfId="3374" xr:uid="{00000000-0005-0000-0000-0000A2820000}"/>
    <cellStyle name="Normal 7 5 2 4 5 2" xfId="12047" xr:uid="{00000000-0005-0000-0000-0000A3820000}"/>
    <cellStyle name="Normal 7 5 2 4 5 2 2" xfId="29400" xr:uid="{00000000-0005-0000-0000-0000A4820000}"/>
    <cellStyle name="Normal 7 5 2 4 5 2 3" xfId="46746" xr:uid="{00000000-0005-0000-0000-0000A5820000}"/>
    <cellStyle name="Normal 7 5 2 4 5 3" xfId="20727" xr:uid="{00000000-0005-0000-0000-0000A6820000}"/>
    <cellStyle name="Normal 7 5 2 4 5 4" xfId="38073" xr:uid="{00000000-0005-0000-0000-0000A7820000}"/>
    <cellStyle name="Normal 7 5 2 4 6" xfId="9499" xr:uid="{00000000-0005-0000-0000-0000A8820000}"/>
    <cellStyle name="Normal 7 5 2 4 6 2" xfId="26852" xr:uid="{00000000-0005-0000-0000-0000A9820000}"/>
    <cellStyle name="Normal 7 5 2 4 6 3" xfId="44198" xr:uid="{00000000-0005-0000-0000-0000AA820000}"/>
    <cellStyle name="Normal 7 5 2 4 7" xfId="18179" xr:uid="{00000000-0005-0000-0000-0000AB820000}"/>
    <cellStyle name="Normal 7 5 2 4 8" xfId="35525" xr:uid="{00000000-0005-0000-0000-0000AC820000}"/>
    <cellStyle name="Normal 7 5 2 5" xfId="483" xr:uid="{00000000-0005-0000-0000-0000AD820000}"/>
    <cellStyle name="Normal 7 5 2 5 2" xfId="2296" xr:uid="{00000000-0005-0000-0000-0000AE820000}"/>
    <cellStyle name="Normal 7 5 2 5 2 2" xfId="8078" xr:uid="{00000000-0005-0000-0000-0000AF820000}"/>
    <cellStyle name="Normal 7 5 2 5 2 2 2" xfId="16751" xr:uid="{00000000-0005-0000-0000-0000B0820000}"/>
    <cellStyle name="Normal 7 5 2 5 2 2 2 2" xfId="34104" xr:uid="{00000000-0005-0000-0000-0000B1820000}"/>
    <cellStyle name="Normal 7 5 2 5 2 2 2 3" xfId="51450" xr:uid="{00000000-0005-0000-0000-0000B2820000}"/>
    <cellStyle name="Normal 7 5 2 5 2 2 3" xfId="25431" xr:uid="{00000000-0005-0000-0000-0000B3820000}"/>
    <cellStyle name="Normal 7 5 2 5 2 2 4" xfId="42777" xr:uid="{00000000-0005-0000-0000-0000B4820000}"/>
    <cellStyle name="Normal 7 5 2 5 2 3" xfId="5579" xr:uid="{00000000-0005-0000-0000-0000B5820000}"/>
    <cellStyle name="Normal 7 5 2 5 2 3 2" xfId="14252" xr:uid="{00000000-0005-0000-0000-0000B6820000}"/>
    <cellStyle name="Normal 7 5 2 5 2 3 2 2" xfId="31605" xr:uid="{00000000-0005-0000-0000-0000B7820000}"/>
    <cellStyle name="Normal 7 5 2 5 2 3 2 3" xfId="48951" xr:uid="{00000000-0005-0000-0000-0000B8820000}"/>
    <cellStyle name="Normal 7 5 2 5 2 3 3" xfId="22932" xr:uid="{00000000-0005-0000-0000-0000B9820000}"/>
    <cellStyle name="Normal 7 5 2 5 2 3 4" xfId="40278" xr:uid="{00000000-0005-0000-0000-0000BA820000}"/>
    <cellStyle name="Normal 7 5 2 5 2 4" xfId="10969" xr:uid="{00000000-0005-0000-0000-0000BB820000}"/>
    <cellStyle name="Normal 7 5 2 5 2 4 2" xfId="28322" xr:uid="{00000000-0005-0000-0000-0000BC820000}"/>
    <cellStyle name="Normal 7 5 2 5 2 4 3" xfId="45668" xr:uid="{00000000-0005-0000-0000-0000BD820000}"/>
    <cellStyle name="Normal 7 5 2 5 2 5" xfId="19649" xr:uid="{00000000-0005-0000-0000-0000BE820000}"/>
    <cellStyle name="Normal 7 5 2 5 2 6" xfId="36995" xr:uid="{00000000-0005-0000-0000-0000BF820000}"/>
    <cellStyle name="Normal 7 5 2 5 3" xfId="6265" xr:uid="{00000000-0005-0000-0000-0000C0820000}"/>
    <cellStyle name="Normal 7 5 2 5 3 2" xfId="14938" xr:uid="{00000000-0005-0000-0000-0000C1820000}"/>
    <cellStyle name="Normal 7 5 2 5 3 2 2" xfId="32291" xr:uid="{00000000-0005-0000-0000-0000C2820000}"/>
    <cellStyle name="Normal 7 5 2 5 3 2 3" xfId="49637" xr:uid="{00000000-0005-0000-0000-0000C3820000}"/>
    <cellStyle name="Normal 7 5 2 5 3 3" xfId="23618" xr:uid="{00000000-0005-0000-0000-0000C4820000}"/>
    <cellStyle name="Normal 7 5 2 5 3 4" xfId="40964" xr:uid="{00000000-0005-0000-0000-0000C5820000}"/>
    <cellStyle name="Normal 7 5 2 5 4" xfId="4109" xr:uid="{00000000-0005-0000-0000-0000C6820000}"/>
    <cellStyle name="Normal 7 5 2 5 4 2" xfId="12782" xr:uid="{00000000-0005-0000-0000-0000C7820000}"/>
    <cellStyle name="Normal 7 5 2 5 4 2 2" xfId="30135" xr:uid="{00000000-0005-0000-0000-0000C8820000}"/>
    <cellStyle name="Normal 7 5 2 5 4 2 3" xfId="47481" xr:uid="{00000000-0005-0000-0000-0000C9820000}"/>
    <cellStyle name="Normal 7 5 2 5 4 3" xfId="21462" xr:uid="{00000000-0005-0000-0000-0000CA820000}"/>
    <cellStyle name="Normal 7 5 2 5 4 4" xfId="38808" xr:uid="{00000000-0005-0000-0000-0000CB820000}"/>
    <cellStyle name="Normal 7 5 2 5 5" xfId="9156" xr:uid="{00000000-0005-0000-0000-0000CC820000}"/>
    <cellStyle name="Normal 7 5 2 5 5 2" xfId="26509" xr:uid="{00000000-0005-0000-0000-0000CD820000}"/>
    <cellStyle name="Normal 7 5 2 5 5 3" xfId="43855" xr:uid="{00000000-0005-0000-0000-0000CE820000}"/>
    <cellStyle name="Normal 7 5 2 5 6" xfId="17836" xr:uid="{00000000-0005-0000-0000-0000CF820000}"/>
    <cellStyle name="Normal 7 5 2 5 7" xfId="35182" xr:uid="{00000000-0005-0000-0000-0000D0820000}"/>
    <cellStyle name="Normal 7 5 2 6" xfId="1904" xr:uid="{00000000-0005-0000-0000-0000D1820000}"/>
    <cellStyle name="Normal 7 5 2 6 2" xfId="7686" xr:uid="{00000000-0005-0000-0000-0000D2820000}"/>
    <cellStyle name="Normal 7 5 2 6 2 2" xfId="16359" xr:uid="{00000000-0005-0000-0000-0000D3820000}"/>
    <cellStyle name="Normal 7 5 2 6 2 2 2" xfId="33712" xr:uid="{00000000-0005-0000-0000-0000D4820000}"/>
    <cellStyle name="Normal 7 5 2 6 2 2 3" xfId="51058" xr:uid="{00000000-0005-0000-0000-0000D5820000}"/>
    <cellStyle name="Normal 7 5 2 6 2 3" xfId="25039" xr:uid="{00000000-0005-0000-0000-0000D6820000}"/>
    <cellStyle name="Normal 7 5 2 6 2 4" xfId="42385" xr:uid="{00000000-0005-0000-0000-0000D7820000}"/>
    <cellStyle name="Normal 7 5 2 6 3" xfId="3717" xr:uid="{00000000-0005-0000-0000-0000D8820000}"/>
    <cellStyle name="Normal 7 5 2 6 3 2" xfId="12390" xr:uid="{00000000-0005-0000-0000-0000D9820000}"/>
    <cellStyle name="Normal 7 5 2 6 3 2 2" xfId="29743" xr:uid="{00000000-0005-0000-0000-0000DA820000}"/>
    <cellStyle name="Normal 7 5 2 6 3 2 3" xfId="47089" xr:uid="{00000000-0005-0000-0000-0000DB820000}"/>
    <cellStyle name="Normal 7 5 2 6 3 3" xfId="21070" xr:uid="{00000000-0005-0000-0000-0000DC820000}"/>
    <cellStyle name="Normal 7 5 2 6 3 4" xfId="38416" xr:uid="{00000000-0005-0000-0000-0000DD820000}"/>
    <cellStyle name="Normal 7 5 2 6 4" xfId="10577" xr:uid="{00000000-0005-0000-0000-0000DE820000}"/>
    <cellStyle name="Normal 7 5 2 6 4 2" xfId="27930" xr:uid="{00000000-0005-0000-0000-0000DF820000}"/>
    <cellStyle name="Normal 7 5 2 6 4 3" xfId="45276" xr:uid="{00000000-0005-0000-0000-0000E0820000}"/>
    <cellStyle name="Normal 7 5 2 6 5" xfId="19257" xr:uid="{00000000-0005-0000-0000-0000E1820000}"/>
    <cellStyle name="Normal 7 5 2 6 6" xfId="36603" xr:uid="{00000000-0005-0000-0000-0000E2820000}"/>
    <cellStyle name="Normal 7 5 2 7" xfId="1218" xr:uid="{00000000-0005-0000-0000-0000E3820000}"/>
    <cellStyle name="Normal 7 5 2 7 2" xfId="7000" xr:uid="{00000000-0005-0000-0000-0000E4820000}"/>
    <cellStyle name="Normal 7 5 2 7 2 2" xfId="15673" xr:uid="{00000000-0005-0000-0000-0000E5820000}"/>
    <cellStyle name="Normal 7 5 2 7 2 2 2" xfId="33026" xr:uid="{00000000-0005-0000-0000-0000E6820000}"/>
    <cellStyle name="Normal 7 5 2 7 2 2 3" xfId="50372" xr:uid="{00000000-0005-0000-0000-0000E7820000}"/>
    <cellStyle name="Normal 7 5 2 7 2 3" xfId="24353" xr:uid="{00000000-0005-0000-0000-0000E8820000}"/>
    <cellStyle name="Normal 7 5 2 7 2 4" xfId="41699" xr:uid="{00000000-0005-0000-0000-0000E9820000}"/>
    <cellStyle name="Normal 7 5 2 7 3" xfId="4844" xr:uid="{00000000-0005-0000-0000-0000EA820000}"/>
    <cellStyle name="Normal 7 5 2 7 3 2" xfId="13517" xr:uid="{00000000-0005-0000-0000-0000EB820000}"/>
    <cellStyle name="Normal 7 5 2 7 3 2 2" xfId="30870" xr:uid="{00000000-0005-0000-0000-0000EC820000}"/>
    <cellStyle name="Normal 7 5 2 7 3 2 3" xfId="48216" xr:uid="{00000000-0005-0000-0000-0000ED820000}"/>
    <cellStyle name="Normal 7 5 2 7 3 3" xfId="22197" xr:uid="{00000000-0005-0000-0000-0000EE820000}"/>
    <cellStyle name="Normal 7 5 2 7 3 4" xfId="39543" xr:uid="{00000000-0005-0000-0000-0000EF820000}"/>
    <cellStyle name="Normal 7 5 2 7 4" xfId="9891" xr:uid="{00000000-0005-0000-0000-0000F0820000}"/>
    <cellStyle name="Normal 7 5 2 7 4 2" xfId="27244" xr:uid="{00000000-0005-0000-0000-0000F1820000}"/>
    <cellStyle name="Normal 7 5 2 7 4 3" xfId="44590" xr:uid="{00000000-0005-0000-0000-0000F2820000}"/>
    <cellStyle name="Normal 7 5 2 7 5" xfId="18571" xr:uid="{00000000-0005-0000-0000-0000F3820000}"/>
    <cellStyle name="Normal 7 5 2 7 6" xfId="35917" xr:uid="{00000000-0005-0000-0000-0000F4820000}"/>
    <cellStyle name="Normal 7 5 2 8" xfId="5873" xr:uid="{00000000-0005-0000-0000-0000F5820000}"/>
    <cellStyle name="Normal 7 5 2 8 2" xfId="14546" xr:uid="{00000000-0005-0000-0000-0000F6820000}"/>
    <cellStyle name="Normal 7 5 2 8 2 2" xfId="31899" xr:uid="{00000000-0005-0000-0000-0000F7820000}"/>
    <cellStyle name="Normal 7 5 2 8 2 3" xfId="49245" xr:uid="{00000000-0005-0000-0000-0000F8820000}"/>
    <cellStyle name="Normal 7 5 2 8 3" xfId="23226" xr:uid="{00000000-0005-0000-0000-0000F9820000}"/>
    <cellStyle name="Normal 7 5 2 8 4" xfId="40572" xr:uid="{00000000-0005-0000-0000-0000FA820000}"/>
    <cellStyle name="Normal 7 5 2 9" xfId="3031" xr:uid="{00000000-0005-0000-0000-0000FB820000}"/>
    <cellStyle name="Normal 7 5 2 9 2" xfId="11704" xr:uid="{00000000-0005-0000-0000-0000FC820000}"/>
    <cellStyle name="Normal 7 5 2 9 2 2" xfId="29057" xr:uid="{00000000-0005-0000-0000-0000FD820000}"/>
    <cellStyle name="Normal 7 5 2 9 2 3" xfId="46403" xr:uid="{00000000-0005-0000-0000-0000FE820000}"/>
    <cellStyle name="Normal 7 5 2 9 3" xfId="20384" xr:uid="{00000000-0005-0000-0000-0000FF820000}"/>
    <cellStyle name="Normal 7 5 2 9 4" xfId="37730" xr:uid="{00000000-0005-0000-0000-000000830000}"/>
    <cellStyle name="Normal 7 5 3" xfId="189" xr:uid="{00000000-0005-0000-0000-000001830000}"/>
    <cellStyle name="Normal 7 5 3 10" xfId="17542" xr:uid="{00000000-0005-0000-0000-000002830000}"/>
    <cellStyle name="Normal 7 5 3 11" xfId="34888" xr:uid="{00000000-0005-0000-0000-000003830000}"/>
    <cellStyle name="Normal 7 5 3 2" xfId="679" xr:uid="{00000000-0005-0000-0000-000004830000}"/>
    <cellStyle name="Normal 7 5 3 2 2" xfId="2492" xr:uid="{00000000-0005-0000-0000-000005830000}"/>
    <cellStyle name="Normal 7 5 3 2 2 2" xfId="8274" xr:uid="{00000000-0005-0000-0000-000006830000}"/>
    <cellStyle name="Normal 7 5 3 2 2 2 2" xfId="16947" xr:uid="{00000000-0005-0000-0000-000007830000}"/>
    <cellStyle name="Normal 7 5 3 2 2 2 2 2" xfId="34300" xr:uid="{00000000-0005-0000-0000-000008830000}"/>
    <cellStyle name="Normal 7 5 3 2 2 2 2 3" xfId="51646" xr:uid="{00000000-0005-0000-0000-000009830000}"/>
    <cellStyle name="Normal 7 5 3 2 2 2 3" xfId="25627" xr:uid="{00000000-0005-0000-0000-00000A830000}"/>
    <cellStyle name="Normal 7 5 3 2 2 2 4" xfId="42973" xr:uid="{00000000-0005-0000-0000-00000B830000}"/>
    <cellStyle name="Normal 7 5 3 2 2 3" xfId="4305" xr:uid="{00000000-0005-0000-0000-00000C830000}"/>
    <cellStyle name="Normal 7 5 3 2 2 3 2" xfId="12978" xr:uid="{00000000-0005-0000-0000-00000D830000}"/>
    <cellStyle name="Normal 7 5 3 2 2 3 2 2" xfId="30331" xr:uid="{00000000-0005-0000-0000-00000E830000}"/>
    <cellStyle name="Normal 7 5 3 2 2 3 2 3" xfId="47677" xr:uid="{00000000-0005-0000-0000-00000F830000}"/>
    <cellStyle name="Normal 7 5 3 2 2 3 3" xfId="21658" xr:uid="{00000000-0005-0000-0000-000010830000}"/>
    <cellStyle name="Normal 7 5 3 2 2 3 4" xfId="39004" xr:uid="{00000000-0005-0000-0000-000011830000}"/>
    <cellStyle name="Normal 7 5 3 2 2 4" xfId="11165" xr:uid="{00000000-0005-0000-0000-000012830000}"/>
    <cellStyle name="Normal 7 5 3 2 2 4 2" xfId="28518" xr:uid="{00000000-0005-0000-0000-000013830000}"/>
    <cellStyle name="Normal 7 5 3 2 2 4 3" xfId="45864" xr:uid="{00000000-0005-0000-0000-000014830000}"/>
    <cellStyle name="Normal 7 5 3 2 2 5" xfId="19845" xr:uid="{00000000-0005-0000-0000-000015830000}"/>
    <cellStyle name="Normal 7 5 3 2 2 6" xfId="37191" xr:uid="{00000000-0005-0000-0000-000016830000}"/>
    <cellStyle name="Normal 7 5 3 2 3" xfId="1414" xr:uid="{00000000-0005-0000-0000-000017830000}"/>
    <cellStyle name="Normal 7 5 3 2 3 2" xfId="7196" xr:uid="{00000000-0005-0000-0000-000018830000}"/>
    <cellStyle name="Normal 7 5 3 2 3 2 2" xfId="15869" xr:uid="{00000000-0005-0000-0000-000019830000}"/>
    <cellStyle name="Normal 7 5 3 2 3 2 2 2" xfId="33222" xr:uid="{00000000-0005-0000-0000-00001A830000}"/>
    <cellStyle name="Normal 7 5 3 2 3 2 2 3" xfId="50568" xr:uid="{00000000-0005-0000-0000-00001B830000}"/>
    <cellStyle name="Normal 7 5 3 2 3 2 3" xfId="24549" xr:uid="{00000000-0005-0000-0000-00001C830000}"/>
    <cellStyle name="Normal 7 5 3 2 3 2 4" xfId="41895" xr:uid="{00000000-0005-0000-0000-00001D830000}"/>
    <cellStyle name="Normal 7 5 3 2 3 3" xfId="5040" xr:uid="{00000000-0005-0000-0000-00001E830000}"/>
    <cellStyle name="Normal 7 5 3 2 3 3 2" xfId="13713" xr:uid="{00000000-0005-0000-0000-00001F830000}"/>
    <cellStyle name="Normal 7 5 3 2 3 3 2 2" xfId="31066" xr:uid="{00000000-0005-0000-0000-000020830000}"/>
    <cellStyle name="Normal 7 5 3 2 3 3 2 3" xfId="48412" xr:uid="{00000000-0005-0000-0000-000021830000}"/>
    <cellStyle name="Normal 7 5 3 2 3 3 3" xfId="22393" xr:uid="{00000000-0005-0000-0000-000022830000}"/>
    <cellStyle name="Normal 7 5 3 2 3 3 4" xfId="39739" xr:uid="{00000000-0005-0000-0000-000023830000}"/>
    <cellStyle name="Normal 7 5 3 2 3 4" xfId="10087" xr:uid="{00000000-0005-0000-0000-000024830000}"/>
    <cellStyle name="Normal 7 5 3 2 3 4 2" xfId="27440" xr:uid="{00000000-0005-0000-0000-000025830000}"/>
    <cellStyle name="Normal 7 5 3 2 3 4 3" xfId="44786" xr:uid="{00000000-0005-0000-0000-000026830000}"/>
    <cellStyle name="Normal 7 5 3 2 3 5" xfId="18767" xr:uid="{00000000-0005-0000-0000-000027830000}"/>
    <cellStyle name="Normal 7 5 3 2 3 6" xfId="36113" xr:uid="{00000000-0005-0000-0000-000028830000}"/>
    <cellStyle name="Normal 7 5 3 2 4" xfId="6461" xr:uid="{00000000-0005-0000-0000-000029830000}"/>
    <cellStyle name="Normal 7 5 3 2 4 2" xfId="15134" xr:uid="{00000000-0005-0000-0000-00002A830000}"/>
    <cellStyle name="Normal 7 5 3 2 4 2 2" xfId="32487" xr:uid="{00000000-0005-0000-0000-00002B830000}"/>
    <cellStyle name="Normal 7 5 3 2 4 2 3" xfId="49833" xr:uid="{00000000-0005-0000-0000-00002C830000}"/>
    <cellStyle name="Normal 7 5 3 2 4 3" xfId="23814" xr:uid="{00000000-0005-0000-0000-00002D830000}"/>
    <cellStyle name="Normal 7 5 3 2 4 4" xfId="41160" xr:uid="{00000000-0005-0000-0000-00002E830000}"/>
    <cellStyle name="Normal 7 5 3 2 5" xfId="3227" xr:uid="{00000000-0005-0000-0000-00002F830000}"/>
    <cellStyle name="Normal 7 5 3 2 5 2" xfId="11900" xr:uid="{00000000-0005-0000-0000-000030830000}"/>
    <cellStyle name="Normal 7 5 3 2 5 2 2" xfId="29253" xr:uid="{00000000-0005-0000-0000-000031830000}"/>
    <cellStyle name="Normal 7 5 3 2 5 2 3" xfId="46599" xr:uid="{00000000-0005-0000-0000-000032830000}"/>
    <cellStyle name="Normal 7 5 3 2 5 3" xfId="20580" xr:uid="{00000000-0005-0000-0000-000033830000}"/>
    <cellStyle name="Normal 7 5 3 2 5 4" xfId="37926" xr:uid="{00000000-0005-0000-0000-000034830000}"/>
    <cellStyle name="Normal 7 5 3 2 6" xfId="9352" xr:uid="{00000000-0005-0000-0000-000035830000}"/>
    <cellStyle name="Normal 7 5 3 2 6 2" xfId="26705" xr:uid="{00000000-0005-0000-0000-000036830000}"/>
    <cellStyle name="Normal 7 5 3 2 6 3" xfId="44051" xr:uid="{00000000-0005-0000-0000-000037830000}"/>
    <cellStyle name="Normal 7 5 3 2 7" xfId="18032" xr:uid="{00000000-0005-0000-0000-000038830000}"/>
    <cellStyle name="Normal 7 5 3 2 8" xfId="35378" xr:uid="{00000000-0005-0000-0000-000039830000}"/>
    <cellStyle name="Normal 7 5 3 3" xfId="924" xr:uid="{00000000-0005-0000-0000-00003A830000}"/>
    <cellStyle name="Normal 7 5 3 3 2" xfId="2737" xr:uid="{00000000-0005-0000-0000-00003B830000}"/>
    <cellStyle name="Normal 7 5 3 3 2 2" xfId="8519" xr:uid="{00000000-0005-0000-0000-00003C830000}"/>
    <cellStyle name="Normal 7 5 3 3 2 2 2" xfId="17192" xr:uid="{00000000-0005-0000-0000-00003D830000}"/>
    <cellStyle name="Normal 7 5 3 3 2 2 2 2" xfId="34545" xr:uid="{00000000-0005-0000-0000-00003E830000}"/>
    <cellStyle name="Normal 7 5 3 3 2 2 2 3" xfId="51891" xr:uid="{00000000-0005-0000-0000-00003F830000}"/>
    <cellStyle name="Normal 7 5 3 3 2 2 3" xfId="25872" xr:uid="{00000000-0005-0000-0000-000040830000}"/>
    <cellStyle name="Normal 7 5 3 3 2 2 4" xfId="43218" xr:uid="{00000000-0005-0000-0000-000041830000}"/>
    <cellStyle name="Normal 7 5 3 3 2 3" xfId="4550" xr:uid="{00000000-0005-0000-0000-000042830000}"/>
    <cellStyle name="Normal 7 5 3 3 2 3 2" xfId="13223" xr:uid="{00000000-0005-0000-0000-000043830000}"/>
    <cellStyle name="Normal 7 5 3 3 2 3 2 2" xfId="30576" xr:uid="{00000000-0005-0000-0000-000044830000}"/>
    <cellStyle name="Normal 7 5 3 3 2 3 2 3" xfId="47922" xr:uid="{00000000-0005-0000-0000-000045830000}"/>
    <cellStyle name="Normal 7 5 3 3 2 3 3" xfId="21903" xr:uid="{00000000-0005-0000-0000-000046830000}"/>
    <cellStyle name="Normal 7 5 3 3 2 3 4" xfId="39249" xr:uid="{00000000-0005-0000-0000-000047830000}"/>
    <cellStyle name="Normal 7 5 3 3 2 4" xfId="11410" xr:uid="{00000000-0005-0000-0000-000048830000}"/>
    <cellStyle name="Normal 7 5 3 3 2 4 2" xfId="28763" xr:uid="{00000000-0005-0000-0000-000049830000}"/>
    <cellStyle name="Normal 7 5 3 3 2 4 3" xfId="46109" xr:uid="{00000000-0005-0000-0000-00004A830000}"/>
    <cellStyle name="Normal 7 5 3 3 2 5" xfId="20090" xr:uid="{00000000-0005-0000-0000-00004B830000}"/>
    <cellStyle name="Normal 7 5 3 3 2 6" xfId="37436" xr:uid="{00000000-0005-0000-0000-00004C830000}"/>
    <cellStyle name="Normal 7 5 3 3 3" xfId="1659" xr:uid="{00000000-0005-0000-0000-00004D830000}"/>
    <cellStyle name="Normal 7 5 3 3 3 2" xfId="7441" xr:uid="{00000000-0005-0000-0000-00004E830000}"/>
    <cellStyle name="Normal 7 5 3 3 3 2 2" xfId="16114" xr:uid="{00000000-0005-0000-0000-00004F830000}"/>
    <cellStyle name="Normal 7 5 3 3 3 2 2 2" xfId="33467" xr:uid="{00000000-0005-0000-0000-000050830000}"/>
    <cellStyle name="Normal 7 5 3 3 3 2 2 3" xfId="50813" xr:uid="{00000000-0005-0000-0000-000051830000}"/>
    <cellStyle name="Normal 7 5 3 3 3 2 3" xfId="24794" xr:uid="{00000000-0005-0000-0000-000052830000}"/>
    <cellStyle name="Normal 7 5 3 3 3 2 4" xfId="42140" xr:uid="{00000000-0005-0000-0000-000053830000}"/>
    <cellStyle name="Normal 7 5 3 3 3 3" xfId="5285" xr:uid="{00000000-0005-0000-0000-000054830000}"/>
    <cellStyle name="Normal 7 5 3 3 3 3 2" xfId="13958" xr:uid="{00000000-0005-0000-0000-000055830000}"/>
    <cellStyle name="Normal 7 5 3 3 3 3 2 2" xfId="31311" xr:uid="{00000000-0005-0000-0000-000056830000}"/>
    <cellStyle name="Normal 7 5 3 3 3 3 2 3" xfId="48657" xr:uid="{00000000-0005-0000-0000-000057830000}"/>
    <cellStyle name="Normal 7 5 3 3 3 3 3" xfId="22638" xr:uid="{00000000-0005-0000-0000-000058830000}"/>
    <cellStyle name="Normal 7 5 3 3 3 3 4" xfId="39984" xr:uid="{00000000-0005-0000-0000-000059830000}"/>
    <cellStyle name="Normal 7 5 3 3 3 4" xfId="10332" xr:uid="{00000000-0005-0000-0000-00005A830000}"/>
    <cellStyle name="Normal 7 5 3 3 3 4 2" xfId="27685" xr:uid="{00000000-0005-0000-0000-00005B830000}"/>
    <cellStyle name="Normal 7 5 3 3 3 4 3" xfId="45031" xr:uid="{00000000-0005-0000-0000-00005C830000}"/>
    <cellStyle name="Normal 7 5 3 3 3 5" xfId="19012" xr:uid="{00000000-0005-0000-0000-00005D830000}"/>
    <cellStyle name="Normal 7 5 3 3 3 6" xfId="36358" xr:uid="{00000000-0005-0000-0000-00005E830000}"/>
    <cellStyle name="Normal 7 5 3 3 4" xfId="6706" xr:uid="{00000000-0005-0000-0000-00005F830000}"/>
    <cellStyle name="Normal 7 5 3 3 4 2" xfId="15379" xr:uid="{00000000-0005-0000-0000-000060830000}"/>
    <cellStyle name="Normal 7 5 3 3 4 2 2" xfId="32732" xr:uid="{00000000-0005-0000-0000-000061830000}"/>
    <cellStyle name="Normal 7 5 3 3 4 2 3" xfId="50078" xr:uid="{00000000-0005-0000-0000-000062830000}"/>
    <cellStyle name="Normal 7 5 3 3 4 3" xfId="24059" xr:uid="{00000000-0005-0000-0000-000063830000}"/>
    <cellStyle name="Normal 7 5 3 3 4 4" xfId="41405" xr:uid="{00000000-0005-0000-0000-000064830000}"/>
    <cellStyle name="Normal 7 5 3 3 5" xfId="3472" xr:uid="{00000000-0005-0000-0000-000065830000}"/>
    <cellStyle name="Normal 7 5 3 3 5 2" xfId="12145" xr:uid="{00000000-0005-0000-0000-000066830000}"/>
    <cellStyle name="Normal 7 5 3 3 5 2 2" xfId="29498" xr:uid="{00000000-0005-0000-0000-000067830000}"/>
    <cellStyle name="Normal 7 5 3 3 5 2 3" xfId="46844" xr:uid="{00000000-0005-0000-0000-000068830000}"/>
    <cellStyle name="Normal 7 5 3 3 5 3" xfId="20825" xr:uid="{00000000-0005-0000-0000-000069830000}"/>
    <cellStyle name="Normal 7 5 3 3 5 4" xfId="38171" xr:uid="{00000000-0005-0000-0000-00006A830000}"/>
    <cellStyle name="Normal 7 5 3 3 6" xfId="9597" xr:uid="{00000000-0005-0000-0000-00006B830000}"/>
    <cellStyle name="Normal 7 5 3 3 6 2" xfId="26950" xr:uid="{00000000-0005-0000-0000-00006C830000}"/>
    <cellStyle name="Normal 7 5 3 3 6 3" xfId="44296" xr:uid="{00000000-0005-0000-0000-00006D830000}"/>
    <cellStyle name="Normal 7 5 3 3 7" xfId="18277" xr:uid="{00000000-0005-0000-0000-00006E830000}"/>
    <cellStyle name="Normal 7 5 3 3 8" xfId="35623" xr:uid="{00000000-0005-0000-0000-00006F830000}"/>
    <cellStyle name="Normal 7 5 3 4" xfId="434" xr:uid="{00000000-0005-0000-0000-000070830000}"/>
    <cellStyle name="Normal 7 5 3 4 2" xfId="2247" xr:uid="{00000000-0005-0000-0000-000071830000}"/>
    <cellStyle name="Normal 7 5 3 4 2 2" xfId="8029" xr:uid="{00000000-0005-0000-0000-000072830000}"/>
    <cellStyle name="Normal 7 5 3 4 2 2 2" xfId="16702" xr:uid="{00000000-0005-0000-0000-000073830000}"/>
    <cellStyle name="Normal 7 5 3 4 2 2 2 2" xfId="34055" xr:uid="{00000000-0005-0000-0000-000074830000}"/>
    <cellStyle name="Normal 7 5 3 4 2 2 2 3" xfId="51401" xr:uid="{00000000-0005-0000-0000-000075830000}"/>
    <cellStyle name="Normal 7 5 3 4 2 2 3" xfId="25382" xr:uid="{00000000-0005-0000-0000-000076830000}"/>
    <cellStyle name="Normal 7 5 3 4 2 2 4" xfId="42728" xr:uid="{00000000-0005-0000-0000-000077830000}"/>
    <cellStyle name="Normal 7 5 3 4 2 3" xfId="5530" xr:uid="{00000000-0005-0000-0000-000078830000}"/>
    <cellStyle name="Normal 7 5 3 4 2 3 2" xfId="14203" xr:uid="{00000000-0005-0000-0000-000079830000}"/>
    <cellStyle name="Normal 7 5 3 4 2 3 2 2" xfId="31556" xr:uid="{00000000-0005-0000-0000-00007A830000}"/>
    <cellStyle name="Normal 7 5 3 4 2 3 2 3" xfId="48902" xr:uid="{00000000-0005-0000-0000-00007B830000}"/>
    <cellStyle name="Normal 7 5 3 4 2 3 3" xfId="22883" xr:uid="{00000000-0005-0000-0000-00007C830000}"/>
    <cellStyle name="Normal 7 5 3 4 2 3 4" xfId="40229" xr:uid="{00000000-0005-0000-0000-00007D830000}"/>
    <cellStyle name="Normal 7 5 3 4 2 4" xfId="10920" xr:uid="{00000000-0005-0000-0000-00007E830000}"/>
    <cellStyle name="Normal 7 5 3 4 2 4 2" xfId="28273" xr:uid="{00000000-0005-0000-0000-00007F830000}"/>
    <cellStyle name="Normal 7 5 3 4 2 4 3" xfId="45619" xr:uid="{00000000-0005-0000-0000-000080830000}"/>
    <cellStyle name="Normal 7 5 3 4 2 5" xfId="19600" xr:uid="{00000000-0005-0000-0000-000081830000}"/>
    <cellStyle name="Normal 7 5 3 4 2 6" xfId="36946" xr:uid="{00000000-0005-0000-0000-000082830000}"/>
    <cellStyle name="Normal 7 5 3 4 3" xfId="6216" xr:uid="{00000000-0005-0000-0000-000083830000}"/>
    <cellStyle name="Normal 7 5 3 4 3 2" xfId="14889" xr:uid="{00000000-0005-0000-0000-000084830000}"/>
    <cellStyle name="Normal 7 5 3 4 3 2 2" xfId="32242" xr:uid="{00000000-0005-0000-0000-000085830000}"/>
    <cellStyle name="Normal 7 5 3 4 3 2 3" xfId="49588" xr:uid="{00000000-0005-0000-0000-000086830000}"/>
    <cellStyle name="Normal 7 5 3 4 3 3" xfId="23569" xr:uid="{00000000-0005-0000-0000-000087830000}"/>
    <cellStyle name="Normal 7 5 3 4 3 4" xfId="40915" xr:uid="{00000000-0005-0000-0000-000088830000}"/>
    <cellStyle name="Normal 7 5 3 4 4" xfId="4060" xr:uid="{00000000-0005-0000-0000-000089830000}"/>
    <cellStyle name="Normal 7 5 3 4 4 2" xfId="12733" xr:uid="{00000000-0005-0000-0000-00008A830000}"/>
    <cellStyle name="Normal 7 5 3 4 4 2 2" xfId="30086" xr:uid="{00000000-0005-0000-0000-00008B830000}"/>
    <cellStyle name="Normal 7 5 3 4 4 2 3" xfId="47432" xr:uid="{00000000-0005-0000-0000-00008C830000}"/>
    <cellStyle name="Normal 7 5 3 4 4 3" xfId="21413" xr:uid="{00000000-0005-0000-0000-00008D830000}"/>
    <cellStyle name="Normal 7 5 3 4 4 4" xfId="38759" xr:uid="{00000000-0005-0000-0000-00008E830000}"/>
    <cellStyle name="Normal 7 5 3 4 5" xfId="9107" xr:uid="{00000000-0005-0000-0000-00008F830000}"/>
    <cellStyle name="Normal 7 5 3 4 5 2" xfId="26460" xr:uid="{00000000-0005-0000-0000-000090830000}"/>
    <cellStyle name="Normal 7 5 3 4 5 3" xfId="43806" xr:uid="{00000000-0005-0000-0000-000091830000}"/>
    <cellStyle name="Normal 7 5 3 4 6" xfId="17787" xr:uid="{00000000-0005-0000-0000-000092830000}"/>
    <cellStyle name="Normal 7 5 3 4 7" xfId="35133" xr:uid="{00000000-0005-0000-0000-000093830000}"/>
    <cellStyle name="Normal 7 5 3 5" xfId="2002" xr:uid="{00000000-0005-0000-0000-000094830000}"/>
    <cellStyle name="Normal 7 5 3 5 2" xfId="7784" xr:uid="{00000000-0005-0000-0000-000095830000}"/>
    <cellStyle name="Normal 7 5 3 5 2 2" xfId="16457" xr:uid="{00000000-0005-0000-0000-000096830000}"/>
    <cellStyle name="Normal 7 5 3 5 2 2 2" xfId="33810" xr:uid="{00000000-0005-0000-0000-000097830000}"/>
    <cellStyle name="Normal 7 5 3 5 2 2 3" xfId="51156" xr:uid="{00000000-0005-0000-0000-000098830000}"/>
    <cellStyle name="Normal 7 5 3 5 2 3" xfId="25137" xr:uid="{00000000-0005-0000-0000-000099830000}"/>
    <cellStyle name="Normal 7 5 3 5 2 4" xfId="42483" xr:uid="{00000000-0005-0000-0000-00009A830000}"/>
    <cellStyle name="Normal 7 5 3 5 3" xfId="3815" xr:uid="{00000000-0005-0000-0000-00009B830000}"/>
    <cellStyle name="Normal 7 5 3 5 3 2" xfId="12488" xr:uid="{00000000-0005-0000-0000-00009C830000}"/>
    <cellStyle name="Normal 7 5 3 5 3 2 2" xfId="29841" xr:uid="{00000000-0005-0000-0000-00009D830000}"/>
    <cellStyle name="Normal 7 5 3 5 3 2 3" xfId="47187" xr:uid="{00000000-0005-0000-0000-00009E830000}"/>
    <cellStyle name="Normal 7 5 3 5 3 3" xfId="21168" xr:uid="{00000000-0005-0000-0000-00009F830000}"/>
    <cellStyle name="Normal 7 5 3 5 3 4" xfId="38514" xr:uid="{00000000-0005-0000-0000-0000A0830000}"/>
    <cellStyle name="Normal 7 5 3 5 4" xfId="10675" xr:uid="{00000000-0005-0000-0000-0000A1830000}"/>
    <cellStyle name="Normal 7 5 3 5 4 2" xfId="28028" xr:uid="{00000000-0005-0000-0000-0000A2830000}"/>
    <cellStyle name="Normal 7 5 3 5 4 3" xfId="45374" xr:uid="{00000000-0005-0000-0000-0000A3830000}"/>
    <cellStyle name="Normal 7 5 3 5 5" xfId="19355" xr:uid="{00000000-0005-0000-0000-0000A4830000}"/>
    <cellStyle name="Normal 7 5 3 5 6" xfId="36701" xr:uid="{00000000-0005-0000-0000-0000A5830000}"/>
    <cellStyle name="Normal 7 5 3 6" xfId="1169" xr:uid="{00000000-0005-0000-0000-0000A6830000}"/>
    <cellStyle name="Normal 7 5 3 6 2" xfId="6951" xr:uid="{00000000-0005-0000-0000-0000A7830000}"/>
    <cellStyle name="Normal 7 5 3 6 2 2" xfId="15624" xr:uid="{00000000-0005-0000-0000-0000A8830000}"/>
    <cellStyle name="Normal 7 5 3 6 2 2 2" xfId="32977" xr:uid="{00000000-0005-0000-0000-0000A9830000}"/>
    <cellStyle name="Normal 7 5 3 6 2 2 3" xfId="50323" xr:uid="{00000000-0005-0000-0000-0000AA830000}"/>
    <cellStyle name="Normal 7 5 3 6 2 3" xfId="24304" xr:uid="{00000000-0005-0000-0000-0000AB830000}"/>
    <cellStyle name="Normal 7 5 3 6 2 4" xfId="41650" xr:uid="{00000000-0005-0000-0000-0000AC830000}"/>
    <cellStyle name="Normal 7 5 3 6 3" xfId="4795" xr:uid="{00000000-0005-0000-0000-0000AD830000}"/>
    <cellStyle name="Normal 7 5 3 6 3 2" xfId="13468" xr:uid="{00000000-0005-0000-0000-0000AE830000}"/>
    <cellStyle name="Normal 7 5 3 6 3 2 2" xfId="30821" xr:uid="{00000000-0005-0000-0000-0000AF830000}"/>
    <cellStyle name="Normal 7 5 3 6 3 2 3" xfId="48167" xr:uid="{00000000-0005-0000-0000-0000B0830000}"/>
    <cellStyle name="Normal 7 5 3 6 3 3" xfId="22148" xr:uid="{00000000-0005-0000-0000-0000B1830000}"/>
    <cellStyle name="Normal 7 5 3 6 3 4" xfId="39494" xr:uid="{00000000-0005-0000-0000-0000B2830000}"/>
    <cellStyle name="Normal 7 5 3 6 4" xfId="9842" xr:uid="{00000000-0005-0000-0000-0000B3830000}"/>
    <cellStyle name="Normal 7 5 3 6 4 2" xfId="27195" xr:uid="{00000000-0005-0000-0000-0000B4830000}"/>
    <cellStyle name="Normal 7 5 3 6 4 3" xfId="44541" xr:uid="{00000000-0005-0000-0000-0000B5830000}"/>
    <cellStyle name="Normal 7 5 3 6 5" xfId="18522" xr:uid="{00000000-0005-0000-0000-0000B6830000}"/>
    <cellStyle name="Normal 7 5 3 6 6" xfId="35868" xr:uid="{00000000-0005-0000-0000-0000B7830000}"/>
    <cellStyle name="Normal 7 5 3 7" xfId="5971" xr:uid="{00000000-0005-0000-0000-0000B8830000}"/>
    <cellStyle name="Normal 7 5 3 7 2" xfId="14644" xr:uid="{00000000-0005-0000-0000-0000B9830000}"/>
    <cellStyle name="Normal 7 5 3 7 2 2" xfId="31997" xr:uid="{00000000-0005-0000-0000-0000BA830000}"/>
    <cellStyle name="Normal 7 5 3 7 2 3" xfId="49343" xr:uid="{00000000-0005-0000-0000-0000BB830000}"/>
    <cellStyle name="Normal 7 5 3 7 3" xfId="23324" xr:uid="{00000000-0005-0000-0000-0000BC830000}"/>
    <cellStyle name="Normal 7 5 3 7 4" xfId="40670" xr:uid="{00000000-0005-0000-0000-0000BD830000}"/>
    <cellStyle name="Normal 7 5 3 8" xfId="2982" xr:uid="{00000000-0005-0000-0000-0000BE830000}"/>
    <cellStyle name="Normal 7 5 3 8 2" xfId="11655" xr:uid="{00000000-0005-0000-0000-0000BF830000}"/>
    <cellStyle name="Normal 7 5 3 8 2 2" xfId="29008" xr:uid="{00000000-0005-0000-0000-0000C0830000}"/>
    <cellStyle name="Normal 7 5 3 8 2 3" xfId="46354" xr:uid="{00000000-0005-0000-0000-0000C1830000}"/>
    <cellStyle name="Normal 7 5 3 8 3" xfId="20335" xr:uid="{00000000-0005-0000-0000-0000C2830000}"/>
    <cellStyle name="Normal 7 5 3 8 4" xfId="37681" xr:uid="{00000000-0005-0000-0000-0000C3830000}"/>
    <cellStyle name="Normal 7 5 3 9" xfId="8862" xr:uid="{00000000-0005-0000-0000-0000C4830000}"/>
    <cellStyle name="Normal 7 5 3 9 2" xfId="26215" xr:uid="{00000000-0005-0000-0000-0000C5830000}"/>
    <cellStyle name="Normal 7 5 3 9 3" xfId="43561" xr:uid="{00000000-0005-0000-0000-0000C6830000}"/>
    <cellStyle name="Normal 7 5 4" xfId="287" xr:uid="{00000000-0005-0000-0000-0000C7830000}"/>
    <cellStyle name="Normal 7 5 4 10" xfId="34986" xr:uid="{00000000-0005-0000-0000-0000C8830000}"/>
    <cellStyle name="Normal 7 5 4 2" xfId="1022" xr:uid="{00000000-0005-0000-0000-0000C9830000}"/>
    <cellStyle name="Normal 7 5 4 2 2" xfId="2835" xr:uid="{00000000-0005-0000-0000-0000CA830000}"/>
    <cellStyle name="Normal 7 5 4 2 2 2" xfId="8617" xr:uid="{00000000-0005-0000-0000-0000CB830000}"/>
    <cellStyle name="Normal 7 5 4 2 2 2 2" xfId="17290" xr:uid="{00000000-0005-0000-0000-0000CC830000}"/>
    <cellStyle name="Normal 7 5 4 2 2 2 2 2" xfId="34643" xr:uid="{00000000-0005-0000-0000-0000CD830000}"/>
    <cellStyle name="Normal 7 5 4 2 2 2 2 3" xfId="51989" xr:uid="{00000000-0005-0000-0000-0000CE830000}"/>
    <cellStyle name="Normal 7 5 4 2 2 2 3" xfId="25970" xr:uid="{00000000-0005-0000-0000-0000CF830000}"/>
    <cellStyle name="Normal 7 5 4 2 2 2 4" xfId="43316" xr:uid="{00000000-0005-0000-0000-0000D0830000}"/>
    <cellStyle name="Normal 7 5 4 2 2 3" xfId="4648" xr:uid="{00000000-0005-0000-0000-0000D1830000}"/>
    <cellStyle name="Normal 7 5 4 2 2 3 2" xfId="13321" xr:uid="{00000000-0005-0000-0000-0000D2830000}"/>
    <cellStyle name="Normal 7 5 4 2 2 3 2 2" xfId="30674" xr:uid="{00000000-0005-0000-0000-0000D3830000}"/>
    <cellStyle name="Normal 7 5 4 2 2 3 2 3" xfId="48020" xr:uid="{00000000-0005-0000-0000-0000D4830000}"/>
    <cellStyle name="Normal 7 5 4 2 2 3 3" xfId="22001" xr:uid="{00000000-0005-0000-0000-0000D5830000}"/>
    <cellStyle name="Normal 7 5 4 2 2 3 4" xfId="39347" xr:uid="{00000000-0005-0000-0000-0000D6830000}"/>
    <cellStyle name="Normal 7 5 4 2 2 4" xfId="11508" xr:uid="{00000000-0005-0000-0000-0000D7830000}"/>
    <cellStyle name="Normal 7 5 4 2 2 4 2" xfId="28861" xr:uid="{00000000-0005-0000-0000-0000D8830000}"/>
    <cellStyle name="Normal 7 5 4 2 2 4 3" xfId="46207" xr:uid="{00000000-0005-0000-0000-0000D9830000}"/>
    <cellStyle name="Normal 7 5 4 2 2 5" xfId="20188" xr:uid="{00000000-0005-0000-0000-0000DA830000}"/>
    <cellStyle name="Normal 7 5 4 2 2 6" xfId="37534" xr:uid="{00000000-0005-0000-0000-0000DB830000}"/>
    <cellStyle name="Normal 7 5 4 2 3" xfId="1757" xr:uid="{00000000-0005-0000-0000-0000DC830000}"/>
    <cellStyle name="Normal 7 5 4 2 3 2" xfId="7539" xr:uid="{00000000-0005-0000-0000-0000DD830000}"/>
    <cellStyle name="Normal 7 5 4 2 3 2 2" xfId="16212" xr:uid="{00000000-0005-0000-0000-0000DE830000}"/>
    <cellStyle name="Normal 7 5 4 2 3 2 2 2" xfId="33565" xr:uid="{00000000-0005-0000-0000-0000DF830000}"/>
    <cellStyle name="Normal 7 5 4 2 3 2 2 3" xfId="50911" xr:uid="{00000000-0005-0000-0000-0000E0830000}"/>
    <cellStyle name="Normal 7 5 4 2 3 2 3" xfId="24892" xr:uid="{00000000-0005-0000-0000-0000E1830000}"/>
    <cellStyle name="Normal 7 5 4 2 3 2 4" xfId="42238" xr:uid="{00000000-0005-0000-0000-0000E2830000}"/>
    <cellStyle name="Normal 7 5 4 2 3 3" xfId="5383" xr:uid="{00000000-0005-0000-0000-0000E3830000}"/>
    <cellStyle name="Normal 7 5 4 2 3 3 2" xfId="14056" xr:uid="{00000000-0005-0000-0000-0000E4830000}"/>
    <cellStyle name="Normal 7 5 4 2 3 3 2 2" xfId="31409" xr:uid="{00000000-0005-0000-0000-0000E5830000}"/>
    <cellStyle name="Normal 7 5 4 2 3 3 2 3" xfId="48755" xr:uid="{00000000-0005-0000-0000-0000E6830000}"/>
    <cellStyle name="Normal 7 5 4 2 3 3 3" xfId="22736" xr:uid="{00000000-0005-0000-0000-0000E7830000}"/>
    <cellStyle name="Normal 7 5 4 2 3 3 4" xfId="40082" xr:uid="{00000000-0005-0000-0000-0000E8830000}"/>
    <cellStyle name="Normal 7 5 4 2 3 4" xfId="10430" xr:uid="{00000000-0005-0000-0000-0000E9830000}"/>
    <cellStyle name="Normal 7 5 4 2 3 4 2" xfId="27783" xr:uid="{00000000-0005-0000-0000-0000EA830000}"/>
    <cellStyle name="Normal 7 5 4 2 3 4 3" xfId="45129" xr:uid="{00000000-0005-0000-0000-0000EB830000}"/>
    <cellStyle name="Normal 7 5 4 2 3 5" xfId="19110" xr:uid="{00000000-0005-0000-0000-0000EC830000}"/>
    <cellStyle name="Normal 7 5 4 2 3 6" xfId="36456" xr:uid="{00000000-0005-0000-0000-0000ED830000}"/>
    <cellStyle name="Normal 7 5 4 2 4" xfId="6804" xr:uid="{00000000-0005-0000-0000-0000EE830000}"/>
    <cellStyle name="Normal 7 5 4 2 4 2" xfId="15477" xr:uid="{00000000-0005-0000-0000-0000EF830000}"/>
    <cellStyle name="Normal 7 5 4 2 4 2 2" xfId="32830" xr:uid="{00000000-0005-0000-0000-0000F0830000}"/>
    <cellStyle name="Normal 7 5 4 2 4 2 3" xfId="50176" xr:uid="{00000000-0005-0000-0000-0000F1830000}"/>
    <cellStyle name="Normal 7 5 4 2 4 3" xfId="24157" xr:uid="{00000000-0005-0000-0000-0000F2830000}"/>
    <cellStyle name="Normal 7 5 4 2 4 4" xfId="41503" xr:uid="{00000000-0005-0000-0000-0000F3830000}"/>
    <cellStyle name="Normal 7 5 4 2 5" xfId="3570" xr:uid="{00000000-0005-0000-0000-0000F4830000}"/>
    <cellStyle name="Normal 7 5 4 2 5 2" xfId="12243" xr:uid="{00000000-0005-0000-0000-0000F5830000}"/>
    <cellStyle name="Normal 7 5 4 2 5 2 2" xfId="29596" xr:uid="{00000000-0005-0000-0000-0000F6830000}"/>
    <cellStyle name="Normal 7 5 4 2 5 2 3" xfId="46942" xr:uid="{00000000-0005-0000-0000-0000F7830000}"/>
    <cellStyle name="Normal 7 5 4 2 5 3" xfId="20923" xr:uid="{00000000-0005-0000-0000-0000F8830000}"/>
    <cellStyle name="Normal 7 5 4 2 5 4" xfId="38269" xr:uid="{00000000-0005-0000-0000-0000F9830000}"/>
    <cellStyle name="Normal 7 5 4 2 6" xfId="9695" xr:uid="{00000000-0005-0000-0000-0000FA830000}"/>
    <cellStyle name="Normal 7 5 4 2 6 2" xfId="27048" xr:uid="{00000000-0005-0000-0000-0000FB830000}"/>
    <cellStyle name="Normal 7 5 4 2 6 3" xfId="44394" xr:uid="{00000000-0005-0000-0000-0000FC830000}"/>
    <cellStyle name="Normal 7 5 4 2 7" xfId="18375" xr:uid="{00000000-0005-0000-0000-0000FD830000}"/>
    <cellStyle name="Normal 7 5 4 2 8" xfId="35721" xr:uid="{00000000-0005-0000-0000-0000FE830000}"/>
    <cellStyle name="Normal 7 5 4 3" xfId="532" xr:uid="{00000000-0005-0000-0000-0000FF830000}"/>
    <cellStyle name="Normal 7 5 4 3 2" xfId="2345" xr:uid="{00000000-0005-0000-0000-000000840000}"/>
    <cellStyle name="Normal 7 5 4 3 2 2" xfId="8127" xr:uid="{00000000-0005-0000-0000-000001840000}"/>
    <cellStyle name="Normal 7 5 4 3 2 2 2" xfId="16800" xr:uid="{00000000-0005-0000-0000-000002840000}"/>
    <cellStyle name="Normal 7 5 4 3 2 2 2 2" xfId="34153" xr:uid="{00000000-0005-0000-0000-000003840000}"/>
    <cellStyle name="Normal 7 5 4 3 2 2 2 3" xfId="51499" xr:uid="{00000000-0005-0000-0000-000004840000}"/>
    <cellStyle name="Normal 7 5 4 3 2 2 3" xfId="25480" xr:uid="{00000000-0005-0000-0000-000005840000}"/>
    <cellStyle name="Normal 7 5 4 3 2 2 4" xfId="42826" xr:uid="{00000000-0005-0000-0000-000006840000}"/>
    <cellStyle name="Normal 7 5 4 3 2 3" xfId="5628" xr:uid="{00000000-0005-0000-0000-000007840000}"/>
    <cellStyle name="Normal 7 5 4 3 2 3 2" xfId="14301" xr:uid="{00000000-0005-0000-0000-000008840000}"/>
    <cellStyle name="Normal 7 5 4 3 2 3 2 2" xfId="31654" xr:uid="{00000000-0005-0000-0000-000009840000}"/>
    <cellStyle name="Normal 7 5 4 3 2 3 2 3" xfId="49000" xr:uid="{00000000-0005-0000-0000-00000A840000}"/>
    <cellStyle name="Normal 7 5 4 3 2 3 3" xfId="22981" xr:uid="{00000000-0005-0000-0000-00000B840000}"/>
    <cellStyle name="Normal 7 5 4 3 2 3 4" xfId="40327" xr:uid="{00000000-0005-0000-0000-00000C840000}"/>
    <cellStyle name="Normal 7 5 4 3 2 4" xfId="11018" xr:uid="{00000000-0005-0000-0000-00000D840000}"/>
    <cellStyle name="Normal 7 5 4 3 2 4 2" xfId="28371" xr:uid="{00000000-0005-0000-0000-00000E840000}"/>
    <cellStyle name="Normal 7 5 4 3 2 4 3" xfId="45717" xr:uid="{00000000-0005-0000-0000-00000F840000}"/>
    <cellStyle name="Normal 7 5 4 3 2 5" xfId="19698" xr:uid="{00000000-0005-0000-0000-000010840000}"/>
    <cellStyle name="Normal 7 5 4 3 2 6" xfId="37044" xr:uid="{00000000-0005-0000-0000-000011840000}"/>
    <cellStyle name="Normal 7 5 4 3 3" xfId="6314" xr:uid="{00000000-0005-0000-0000-000012840000}"/>
    <cellStyle name="Normal 7 5 4 3 3 2" xfId="14987" xr:uid="{00000000-0005-0000-0000-000013840000}"/>
    <cellStyle name="Normal 7 5 4 3 3 2 2" xfId="32340" xr:uid="{00000000-0005-0000-0000-000014840000}"/>
    <cellStyle name="Normal 7 5 4 3 3 2 3" xfId="49686" xr:uid="{00000000-0005-0000-0000-000015840000}"/>
    <cellStyle name="Normal 7 5 4 3 3 3" xfId="23667" xr:uid="{00000000-0005-0000-0000-000016840000}"/>
    <cellStyle name="Normal 7 5 4 3 3 4" xfId="41013" xr:uid="{00000000-0005-0000-0000-000017840000}"/>
    <cellStyle name="Normal 7 5 4 3 4" xfId="4158" xr:uid="{00000000-0005-0000-0000-000018840000}"/>
    <cellStyle name="Normal 7 5 4 3 4 2" xfId="12831" xr:uid="{00000000-0005-0000-0000-000019840000}"/>
    <cellStyle name="Normal 7 5 4 3 4 2 2" xfId="30184" xr:uid="{00000000-0005-0000-0000-00001A840000}"/>
    <cellStyle name="Normal 7 5 4 3 4 2 3" xfId="47530" xr:uid="{00000000-0005-0000-0000-00001B840000}"/>
    <cellStyle name="Normal 7 5 4 3 4 3" xfId="21511" xr:uid="{00000000-0005-0000-0000-00001C840000}"/>
    <cellStyle name="Normal 7 5 4 3 4 4" xfId="38857" xr:uid="{00000000-0005-0000-0000-00001D840000}"/>
    <cellStyle name="Normal 7 5 4 3 5" xfId="9205" xr:uid="{00000000-0005-0000-0000-00001E840000}"/>
    <cellStyle name="Normal 7 5 4 3 5 2" xfId="26558" xr:uid="{00000000-0005-0000-0000-00001F840000}"/>
    <cellStyle name="Normal 7 5 4 3 5 3" xfId="43904" xr:uid="{00000000-0005-0000-0000-000020840000}"/>
    <cellStyle name="Normal 7 5 4 3 6" xfId="17885" xr:uid="{00000000-0005-0000-0000-000021840000}"/>
    <cellStyle name="Normal 7 5 4 3 7" xfId="35231" xr:uid="{00000000-0005-0000-0000-000022840000}"/>
    <cellStyle name="Normal 7 5 4 4" xfId="2100" xr:uid="{00000000-0005-0000-0000-000023840000}"/>
    <cellStyle name="Normal 7 5 4 4 2" xfId="7882" xr:uid="{00000000-0005-0000-0000-000024840000}"/>
    <cellStyle name="Normal 7 5 4 4 2 2" xfId="16555" xr:uid="{00000000-0005-0000-0000-000025840000}"/>
    <cellStyle name="Normal 7 5 4 4 2 2 2" xfId="33908" xr:uid="{00000000-0005-0000-0000-000026840000}"/>
    <cellStyle name="Normal 7 5 4 4 2 2 3" xfId="51254" xr:uid="{00000000-0005-0000-0000-000027840000}"/>
    <cellStyle name="Normal 7 5 4 4 2 3" xfId="25235" xr:uid="{00000000-0005-0000-0000-000028840000}"/>
    <cellStyle name="Normal 7 5 4 4 2 4" xfId="42581" xr:uid="{00000000-0005-0000-0000-000029840000}"/>
    <cellStyle name="Normal 7 5 4 4 3" xfId="3913" xr:uid="{00000000-0005-0000-0000-00002A840000}"/>
    <cellStyle name="Normal 7 5 4 4 3 2" xfId="12586" xr:uid="{00000000-0005-0000-0000-00002B840000}"/>
    <cellStyle name="Normal 7 5 4 4 3 2 2" xfId="29939" xr:uid="{00000000-0005-0000-0000-00002C840000}"/>
    <cellStyle name="Normal 7 5 4 4 3 2 3" xfId="47285" xr:uid="{00000000-0005-0000-0000-00002D840000}"/>
    <cellStyle name="Normal 7 5 4 4 3 3" xfId="21266" xr:uid="{00000000-0005-0000-0000-00002E840000}"/>
    <cellStyle name="Normal 7 5 4 4 3 4" xfId="38612" xr:uid="{00000000-0005-0000-0000-00002F840000}"/>
    <cellStyle name="Normal 7 5 4 4 4" xfId="10773" xr:uid="{00000000-0005-0000-0000-000030840000}"/>
    <cellStyle name="Normal 7 5 4 4 4 2" xfId="28126" xr:uid="{00000000-0005-0000-0000-000031840000}"/>
    <cellStyle name="Normal 7 5 4 4 4 3" xfId="45472" xr:uid="{00000000-0005-0000-0000-000032840000}"/>
    <cellStyle name="Normal 7 5 4 4 5" xfId="19453" xr:uid="{00000000-0005-0000-0000-000033840000}"/>
    <cellStyle name="Normal 7 5 4 4 6" xfId="36799" xr:uid="{00000000-0005-0000-0000-000034840000}"/>
    <cellStyle name="Normal 7 5 4 5" xfId="1267" xr:uid="{00000000-0005-0000-0000-000035840000}"/>
    <cellStyle name="Normal 7 5 4 5 2" xfId="7049" xr:uid="{00000000-0005-0000-0000-000036840000}"/>
    <cellStyle name="Normal 7 5 4 5 2 2" xfId="15722" xr:uid="{00000000-0005-0000-0000-000037840000}"/>
    <cellStyle name="Normal 7 5 4 5 2 2 2" xfId="33075" xr:uid="{00000000-0005-0000-0000-000038840000}"/>
    <cellStyle name="Normal 7 5 4 5 2 2 3" xfId="50421" xr:uid="{00000000-0005-0000-0000-000039840000}"/>
    <cellStyle name="Normal 7 5 4 5 2 3" xfId="24402" xr:uid="{00000000-0005-0000-0000-00003A840000}"/>
    <cellStyle name="Normal 7 5 4 5 2 4" xfId="41748" xr:uid="{00000000-0005-0000-0000-00003B840000}"/>
    <cellStyle name="Normal 7 5 4 5 3" xfId="4893" xr:uid="{00000000-0005-0000-0000-00003C840000}"/>
    <cellStyle name="Normal 7 5 4 5 3 2" xfId="13566" xr:uid="{00000000-0005-0000-0000-00003D840000}"/>
    <cellStyle name="Normal 7 5 4 5 3 2 2" xfId="30919" xr:uid="{00000000-0005-0000-0000-00003E840000}"/>
    <cellStyle name="Normal 7 5 4 5 3 2 3" xfId="48265" xr:uid="{00000000-0005-0000-0000-00003F840000}"/>
    <cellStyle name="Normal 7 5 4 5 3 3" xfId="22246" xr:uid="{00000000-0005-0000-0000-000040840000}"/>
    <cellStyle name="Normal 7 5 4 5 3 4" xfId="39592" xr:uid="{00000000-0005-0000-0000-000041840000}"/>
    <cellStyle name="Normal 7 5 4 5 4" xfId="9940" xr:uid="{00000000-0005-0000-0000-000042840000}"/>
    <cellStyle name="Normal 7 5 4 5 4 2" xfId="27293" xr:uid="{00000000-0005-0000-0000-000043840000}"/>
    <cellStyle name="Normal 7 5 4 5 4 3" xfId="44639" xr:uid="{00000000-0005-0000-0000-000044840000}"/>
    <cellStyle name="Normal 7 5 4 5 5" xfId="18620" xr:uid="{00000000-0005-0000-0000-000045840000}"/>
    <cellStyle name="Normal 7 5 4 5 6" xfId="35966" xr:uid="{00000000-0005-0000-0000-000046840000}"/>
    <cellStyle name="Normal 7 5 4 6" xfId="6069" xr:uid="{00000000-0005-0000-0000-000047840000}"/>
    <cellStyle name="Normal 7 5 4 6 2" xfId="14742" xr:uid="{00000000-0005-0000-0000-000048840000}"/>
    <cellStyle name="Normal 7 5 4 6 2 2" xfId="32095" xr:uid="{00000000-0005-0000-0000-000049840000}"/>
    <cellStyle name="Normal 7 5 4 6 2 3" xfId="49441" xr:uid="{00000000-0005-0000-0000-00004A840000}"/>
    <cellStyle name="Normal 7 5 4 6 3" xfId="23422" xr:uid="{00000000-0005-0000-0000-00004B840000}"/>
    <cellStyle name="Normal 7 5 4 6 4" xfId="40768" xr:uid="{00000000-0005-0000-0000-00004C840000}"/>
    <cellStyle name="Normal 7 5 4 7" xfId="3080" xr:uid="{00000000-0005-0000-0000-00004D840000}"/>
    <cellStyle name="Normal 7 5 4 7 2" xfId="11753" xr:uid="{00000000-0005-0000-0000-00004E840000}"/>
    <cellStyle name="Normal 7 5 4 7 2 2" xfId="29106" xr:uid="{00000000-0005-0000-0000-00004F840000}"/>
    <cellStyle name="Normal 7 5 4 7 2 3" xfId="46452" xr:uid="{00000000-0005-0000-0000-000050840000}"/>
    <cellStyle name="Normal 7 5 4 7 3" xfId="20433" xr:uid="{00000000-0005-0000-0000-000051840000}"/>
    <cellStyle name="Normal 7 5 4 7 4" xfId="37779" xr:uid="{00000000-0005-0000-0000-000052840000}"/>
    <cellStyle name="Normal 7 5 4 8" xfId="8960" xr:uid="{00000000-0005-0000-0000-000053840000}"/>
    <cellStyle name="Normal 7 5 4 8 2" xfId="26313" xr:uid="{00000000-0005-0000-0000-000054840000}"/>
    <cellStyle name="Normal 7 5 4 8 3" xfId="43659" xr:uid="{00000000-0005-0000-0000-000055840000}"/>
    <cellStyle name="Normal 7 5 4 9" xfId="17640" xr:uid="{00000000-0005-0000-0000-000056840000}"/>
    <cellStyle name="Normal 7 5 5" xfId="140" xr:uid="{00000000-0005-0000-0000-000057840000}"/>
    <cellStyle name="Normal 7 5 5 10" xfId="34839" xr:uid="{00000000-0005-0000-0000-000058840000}"/>
    <cellStyle name="Normal 7 5 5 2" xfId="875" xr:uid="{00000000-0005-0000-0000-000059840000}"/>
    <cellStyle name="Normal 7 5 5 2 2" xfId="2688" xr:uid="{00000000-0005-0000-0000-00005A840000}"/>
    <cellStyle name="Normal 7 5 5 2 2 2" xfId="8470" xr:uid="{00000000-0005-0000-0000-00005B840000}"/>
    <cellStyle name="Normal 7 5 5 2 2 2 2" xfId="17143" xr:uid="{00000000-0005-0000-0000-00005C840000}"/>
    <cellStyle name="Normal 7 5 5 2 2 2 2 2" xfId="34496" xr:uid="{00000000-0005-0000-0000-00005D840000}"/>
    <cellStyle name="Normal 7 5 5 2 2 2 2 3" xfId="51842" xr:uid="{00000000-0005-0000-0000-00005E840000}"/>
    <cellStyle name="Normal 7 5 5 2 2 2 3" xfId="25823" xr:uid="{00000000-0005-0000-0000-00005F840000}"/>
    <cellStyle name="Normal 7 5 5 2 2 2 4" xfId="43169" xr:uid="{00000000-0005-0000-0000-000060840000}"/>
    <cellStyle name="Normal 7 5 5 2 2 3" xfId="4501" xr:uid="{00000000-0005-0000-0000-000061840000}"/>
    <cellStyle name="Normal 7 5 5 2 2 3 2" xfId="13174" xr:uid="{00000000-0005-0000-0000-000062840000}"/>
    <cellStyle name="Normal 7 5 5 2 2 3 2 2" xfId="30527" xr:uid="{00000000-0005-0000-0000-000063840000}"/>
    <cellStyle name="Normal 7 5 5 2 2 3 2 3" xfId="47873" xr:uid="{00000000-0005-0000-0000-000064840000}"/>
    <cellStyle name="Normal 7 5 5 2 2 3 3" xfId="21854" xr:uid="{00000000-0005-0000-0000-000065840000}"/>
    <cellStyle name="Normal 7 5 5 2 2 3 4" xfId="39200" xr:uid="{00000000-0005-0000-0000-000066840000}"/>
    <cellStyle name="Normal 7 5 5 2 2 4" xfId="11361" xr:uid="{00000000-0005-0000-0000-000067840000}"/>
    <cellStyle name="Normal 7 5 5 2 2 4 2" xfId="28714" xr:uid="{00000000-0005-0000-0000-000068840000}"/>
    <cellStyle name="Normal 7 5 5 2 2 4 3" xfId="46060" xr:uid="{00000000-0005-0000-0000-000069840000}"/>
    <cellStyle name="Normal 7 5 5 2 2 5" xfId="20041" xr:uid="{00000000-0005-0000-0000-00006A840000}"/>
    <cellStyle name="Normal 7 5 5 2 2 6" xfId="37387" xr:uid="{00000000-0005-0000-0000-00006B840000}"/>
    <cellStyle name="Normal 7 5 5 2 3" xfId="1610" xr:uid="{00000000-0005-0000-0000-00006C840000}"/>
    <cellStyle name="Normal 7 5 5 2 3 2" xfId="7392" xr:uid="{00000000-0005-0000-0000-00006D840000}"/>
    <cellStyle name="Normal 7 5 5 2 3 2 2" xfId="16065" xr:uid="{00000000-0005-0000-0000-00006E840000}"/>
    <cellStyle name="Normal 7 5 5 2 3 2 2 2" xfId="33418" xr:uid="{00000000-0005-0000-0000-00006F840000}"/>
    <cellStyle name="Normal 7 5 5 2 3 2 2 3" xfId="50764" xr:uid="{00000000-0005-0000-0000-000070840000}"/>
    <cellStyle name="Normal 7 5 5 2 3 2 3" xfId="24745" xr:uid="{00000000-0005-0000-0000-000071840000}"/>
    <cellStyle name="Normal 7 5 5 2 3 2 4" xfId="42091" xr:uid="{00000000-0005-0000-0000-000072840000}"/>
    <cellStyle name="Normal 7 5 5 2 3 3" xfId="5236" xr:uid="{00000000-0005-0000-0000-000073840000}"/>
    <cellStyle name="Normal 7 5 5 2 3 3 2" xfId="13909" xr:uid="{00000000-0005-0000-0000-000074840000}"/>
    <cellStyle name="Normal 7 5 5 2 3 3 2 2" xfId="31262" xr:uid="{00000000-0005-0000-0000-000075840000}"/>
    <cellStyle name="Normal 7 5 5 2 3 3 2 3" xfId="48608" xr:uid="{00000000-0005-0000-0000-000076840000}"/>
    <cellStyle name="Normal 7 5 5 2 3 3 3" xfId="22589" xr:uid="{00000000-0005-0000-0000-000077840000}"/>
    <cellStyle name="Normal 7 5 5 2 3 3 4" xfId="39935" xr:uid="{00000000-0005-0000-0000-000078840000}"/>
    <cellStyle name="Normal 7 5 5 2 3 4" xfId="10283" xr:uid="{00000000-0005-0000-0000-000079840000}"/>
    <cellStyle name="Normal 7 5 5 2 3 4 2" xfId="27636" xr:uid="{00000000-0005-0000-0000-00007A840000}"/>
    <cellStyle name="Normal 7 5 5 2 3 4 3" xfId="44982" xr:uid="{00000000-0005-0000-0000-00007B840000}"/>
    <cellStyle name="Normal 7 5 5 2 3 5" xfId="18963" xr:uid="{00000000-0005-0000-0000-00007C840000}"/>
    <cellStyle name="Normal 7 5 5 2 3 6" xfId="36309" xr:uid="{00000000-0005-0000-0000-00007D840000}"/>
    <cellStyle name="Normal 7 5 5 2 4" xfId="6657" xr:uid="{00000000-0005-0000-0000-00007E840000}"/>
    <cellStyle name="Normal 7 5 5 2 4 2" xfId="15330" xr:uid="{00000000-0005-0000-0000-00007F840000}"/>
    <cellStyle name="Normal 7 5 5 2 4 2 2" xfId="32683" xr:uid="{00000000-0005-0000-0000-000080840000}"/>
    <cellStyle name="Normal 7 5 5 2 4 2 3" xfId="50029" xr:uid="{00000000-0005-0000-0000-000081840000}"/>
    <cellStyle name="Normal 7 5 5 2 4 3" xfId="24010" xr:uid="{00000000-0005-0000-0000-000082840000}"/>
    <cellStyle name="Normal 7 5 5 2 4 4" xfId="41356" xr:uid="{00000000-0005-0000-0000-000083840000}"/>
    <cellStyle name="Normal 7 5 5 2 5" xfId="3423" xr:uid="{00000000-0005-0000-0000-000084840000}"/>
    <cellStyle name="Normal 7 5 5 2 5 2" xfId="12096" xr:uid="{00000000-0005-0000-0000-000085840000}"/>
    <cellStyle name="Normal 7 5 5 2 5 2 2" xfId="29449" xr:uid="{00000000-0005-0000-0000-000086840000}"/>
    <cellStyle name="Normal 7 5 5 2 5 2 3" xfId="46795" xr:uid="{00000000-0005-0000-0000-000087840000}"/>
    <cellStyle name="Normal 7 5 5 2 5 3" xfId="20776" xr:uid="{00000000-0005-0000-0000-000088840000}"/>
    <cellStyle name="Normal 7 5 5 2 5 4" xfId="38122" xr:uid="{00000000-0005-0000-0000-000089840000}"/>
    <cellStyle name="Normal 7 5 5 2 6" xfId="9548" xr:uid="{00000000-0005-0000-0000-00008A840000}"/>
    <cellStyle name="Normal 7 5 5 2 6 2" xfId="26901" xr:uid="{00000000-0005-0000-0000-00008B840000}"/>
    <cellStyle name="Normal 7 5 5 2 6 3" xfId="44247" xr:uid="{00000000-0005-0000-0000-00008C840000}"/>
    <cellStyle name="Normal 7 5 5 2 7" xfId="18228" xr:uid="{00000000-0005-0000-0000-00008D840000}"/>
    <cellStyle name="Normal 7 5 5 2 8" xfId="35574" xr:uid="{00000000-0005-0000-0000-00008E840000}"/>
    <cellStyle name="Normal 7 5 5 3" xfId="630" xr:uid="{00000000-0005-0000-0000-00008F840000}"/>
    <cellStyle name="Normal 7 5 5 3 2" xfId="2443" xr:uid="{00000000-0005-0000-0000-000090840000}"/>
    <cellStyle name="Normal 7 5 5 3 2 2" xfId="8225" xr:uid="{00000000-0005-0000-0000-000091840000}"/>
    <cellStyle name="Normal 7 5 5 3 2 2 2" xfId="16898" xr:uid="{00000000-0005-0000-0000-000092840000}"/>
    <cellStyle name="Normal 7 5 5 3 2 2 2 2" xfId="34251" xr:uid="{00000000-0005-0000-0000-000093840000}"/>
    <cellStyle name="Normal 7 5 5 3 2 2 2 3" xfId="51597" xr:uid="{00000000-0005-0000-0000-000094840000}"/>
    <cellStyle name="Normal 7 5 5 3 2 2 3" xfId="25578" xr:uid="{00000000-0005-0000-0000-000095840000}"/>
    <cellStyle name="Normal 7 5 5 3 2 2 4" xfId="42924" xr:uid="{00000000-0005-0000-0000-000096840000}"/>
    <cellStyle name="Normal 7 5 5 3 2 3" xfId="5726" xr:uid="{00000000-0005-0000-0000-000097840000}"/>
    <cellStyle name="Normal 7 5 5 3 2 3 2" xfId="14399" xr:uid="{00000000-0005-0000-0000-000098840000}"/>
    <cellStyle name="Normal 7 5 5 3 2 3 2 2" xfId="31752" xr:uid="{00000000-0005-0000-0000-000099840000}"/>
    <cellStyle name="Normal 7 5 5 3 2 3 2 3" xfId="49098" xr:uid="{00000000-0005-0000-0000-00009A840000}"/>
    <cellStyle name="Normal 7 5 5 3 2 3 3" xfId="23079" xr:uid="{00000000-0005-0000-0000-00009B840000}"/>
    <cellStyle name="Normal 7 5 5 3 2 3 4" xfId="40425" xr:uid="{00000000-0005-0000-0000-00009C840000}"/>
    <cellStyle name="Normal 7 5 5 3 2 4" xfId="11116" xr:uid="{00000000-0005-0000-0000-00009D840000}"/>
    <cellStyle name="Normal 7 5 5 3 2 4 2" xfId="28469" xr:uid="{00000000-0005-0000-0000-00009E840000}"/>
    <cellStyle name="Normal 7 5 5 3 2 4 3" xfId="45815" xr:uid="{00000000-0005-0000-0000-00009F840000}"/>
    <cellStyle name="Normal 7 5 5 3 2 5" xfId="19796" xr:uid="{00000000-0005-0000-0000-0000A0840000}"/>
    <cellStyle name="Normal 7 5 5 3 2 6" xfId="37142" xr:uid="{00000000-0005-0000-0000-0000A1840000}"/>
    <cellStyle name="Normal 7 5 5 3 3" xfId="6412" xr:uid="{00000000-0005-0000-0000-0000A2840000}"/>
    <cellStyle name="Normal 7 5 5 3 3 2" xfId="15085" xr:uid="{00000000-0005-0000-0000-0000A3840000}"/>
    <cellStyle name="Normal 7 5 5 3 3 2 2" xfId="32438" xr:uid="{00000000-0005-0000-0000-0000A4840000}"/>
    <cellStyle name="Normal 7 5 5 3 3 2 3" xfId="49784" xr:uid="{00000000-0005-0000-0000-0000A5840000}"/>
    <cellStyle name="Normal 7 5 5 3 3 3" xfId="23765" xr:uid="{00000000-0005-0000-0000-0000A6840000}"/>
    <cellStyle name="Normal 7 5 5 3 3 4" xfId="41111" xr:uid="{00000000-0005-0000-0000-0000A7840000}"/>
    <cellStyle name="Normal 7 5 5 3 4" xfId="4256" xr:uid="{00000000-0005-0000-0000-0000A8840000}"/>
    <cellStyle name="Normal 7 5 5 3 4 2" xfId="12929" xr:uid="{00000000-0005-0000-0000-0000A9840000}"/>
    <cellStyle name="Normal 7 5 5 3 4 2 2" xfId="30282" xr:uid="{00000000-0005-0000-0000-0000AA840000}"/>
    <cellStyle name="Normal 7 5 5 3 4 2 3" xfId="47628" xr:uid="{00000000-0005-0000-0000-0000AB840000}"/>
    <cellStyle name="Normal 7 5 5 3 4 3" xfId="21609" xr:uid="{00000000-0005-0000-0000-0000AC840000}"/>
    <cellStyle name="Normal 7 5 5 3 4 4" xfId="38955" xr:uid="{00000000-0005-0000-0000-0000AD840000}"/>
    <cellStyle name="Normal 7 5 5 3 5" xfId="9303" xr:uid="{00000000-0005-0000-0000-0000AE840000}"/>
    <cellStyle name="Normal 7 5 5 3 5 2" xfId="26656" xr:uid="{00000000-0005-0000-0000-0000AF840000}"/>
    <cellStyle name="Normal 7 5 5 3 5 3" xfId="44002" xr:uid="{00000000-0005-0000-0000-0000B0840000}"/>
    <cellStyle name="Normal 7 5 5 3 6" xfId="17983" xr:uid="{00000000-0005-0000-0000-0000B1840000}"/>
    <cellStyle name="Normal 7 5 5 3 7" xfId="35329" xr:uid="{00000000-0005-0000-0000-0000B2840000}"/>
    <cellStyle name="Normal 7 5 5 4" xfId="1953" xr:uid="{00000000-0005-0000-0000-0000B3840000}"/>
    <cellStyle name="Normal 7 5 5 4 2" xfId="7735" xr:uid="{00000000-0005-0000-0000-0000B4840000}"/>
    <cellStyle name="Normal 7 5 5 4 2 2" xfId="16408" xr:uid="{00000000-0005-0000-0000-0000B5840000}"/>
    <cellStyle name="Normal 7 5 5 4 2 2 2" xfId="33761" xr:uid="{00000000-0005-0000-0000-0000B6840000}"/>
    <cellStyle name="Normal 7 5 5 4 2 2 3" xfId="51107" xr:uid="{00000000-0005-0000-0000-0000B7840000}"/>
    <cellStyle name="Normal 7 5 5 4 2 3" xfId="25088" xr:uid="{00000000-0005-0000-0000-0000B8840000}"/>
    <cellStyle name="Normal 7 5 5 4 2 4" xfId="42434" xr:uid="{00000000-0005-0000-0000-0000B9840000}"/>
    <cellStyle name="Normal 7 5 5 4 3" xfId="3766" xr:uid="{00000000-0005-0000-0000-0000BA840000}"/>
    <cellStyle name="Normal 7 5 5 4 3 2" xfId="12439" xr:uid="{00000000-0005-0000-0000-0000BB840000}"/>
    <cellStyle name="Normal 7 5 5 4 3 2 2" xfId="29792" xr:uid="{00000000-0005-0000-0000-0000BC840000}"/>
    <cellStyle name="Normal 7 5 5 4 3 2 3" xfId="47138" xr:uid="{00000000-0005-0000-0000-0000BD840000}"/>
    <cellStyle name="Normal 7 5 5 4 3 3" xfId="21119" xr:uid="{00000000-0005-0000-0000-0000BE840000}"/>
    <cellStyle name="Normal 7 5 5 4 3 4" xfId="38465" xr:uid="{00000000-0005-0000-0000-0000BF840000}"/>
    <cellStyle name="Normal 7 5 5 4 4" xfId="10626" xr:uid="{00000000-0005-0000-0000-0000C0840000}"/>
    <cellStyle name="Normal 7 5 5 4 4 2" xfId="27979" xr:uid="{00000000-0005-0000-0000-0000C1840000}"/>
    <cellStyle name="Normal 7 5 5 4 4 3" xfId="45325" xr:uid="{00000000-0005-0000-0000-0000C2840000}"/>
    <cellStyle name="Normal 7 5 5 4 5" xfId="19306" xr:uid="{00000000-0005-0000-0000-0000C3840000}"/>
    <cellStyle name="Normal 7 5 5 4 6" xfId="36652" xr:uid="{00000000-0005-0000-0000-0000C4840000}"/>
    <cellStyle name="Normal 7 5 5 5" xfId="1365" xr:uid="{00000000-0005-0000-0000-0000C5840000}"/>
    <cellStyle name="Normal 7 5 5 5 2" xfId="7147" xr:uid="{00000000-0005-0000-0000-0000C6840000}"/>
    <cellStyle name="Normal 7 5 5 5 2 2" xfId="15820" xr:uid="{00000000-0005-0000-0000-0000C7840000}"/>
    <cellStyle name="Normal 7 5 5 5 2 2 2" xfId="33173" xr:uid="{00000000-0005-0000-0000-0000C8840000}"/>
    <cellStyle name="Normal 7 5 5 5 2 2 3" xfId="50519" xr:uid="{00000000-0005-0000-0000-0000C9840000}"/>
    <cellStyle name="Normal 7 5 5 5 2 3" xfId="24500" xr:uid="{00000000-0005-0000-0000-0000CA840000}"/>
    <cellStyle name="Normal 7 5 5 5 2 4" xfId="41846" xr:uid="{00000000-0005-0000-0000-0000CB840000}"/>
    <cellStyle name="Normal 7 5 5 5 3" xfId="4991" xr:uid="{00000000-0005-0000-0000-0000CC840000}"/>
    <cellStyle name="Normal 7 5 5 5 3 2" xfId="13664" xr:uid="{00000000-0005-0000-0000-0000CD840000}"/>
    <cellStyle name="Normal 7 5 5 5 3 2 2" xfId="31017" xr:uid="{00000000-0005-0000-0000-0000CE840000}"/>
    <cellStyle name="Normal 7 5 5 5 3 2 3" xfId="48363" xr:uid="{00000000-0005-0000-0000-0000CF840000}"/>
    <cellStyle name="Normal 7 5 5 5 3 3" xfId="22344" xr:uid="{00000000-0005-0000-0000-0000D0840000}"/>
    <cellStyle name="Normal 7 5 5 5 3 4" xfId="39690" xr:uid="{00000000-0005-0000-0000-0000D1840000}"/>
    <cellStyle name="Normal 7 5 5 5 4" xfId="10038" xr:uid="{00000000-0005-0000-0000-0000D2840000}"/>
    <cellStyle name="Normal 7 5 5 5 4 2" xfId="27391" xr:uid="{00000000-0005-0000-0000-0000D3840000}"/>
    <cellStyle name="Normal 7 5 5 5 4 3" xfId="44737" xr:uid="{00000000-0005-0000-0000-0000D4840000}"/>
    <cellStyle name="Normal 7 5 5 5 5" xfId="18718" xr:uid="{00000000-0005-0000-0000-0000D5840000}"/>
    <cellStyle name="Normal 7 5 5 5 6" xfId="36064" xr:uid="{00000000-0005-0000-0000-0000D6840000}"/>
    <cellStyle name="Normal 7 5 5 6" xfId="5922" xr:uid="{00000000-0005-0000-0000-0000D7840000}"/>
    <cellStyle name="Normal 7 5 5 6 2" xfId="14595" xr:uid="{00000000-0005-0000-0000-0000D8840000}"/>
    <cellStyle name="Normal 7 5 5 6 2 2" xfId="31948" xr:uid="{00000000-0005-0000-0000-0000D9840000}"/>
    <cellStyle name="Normal 7 5 5 6 2 3" xfId="49294" xr:uid="{00000000-0005-0000-0000-0000DA840000}"/>
    <cellStyle name="Normal 7 5 5 6 3" xfId="23275" xr:uid="{00000000-0005-0000-0000-0000DB840000}"/>
    <cellStyle name="Normal 7 5 5 6 4" xfId="40621" xr:uid="{00000000-0005-0000-0000-0000DC840000}"/>
    <cellStyle name="Normal 7 5 5 7" xfId="3178" xr:uid="{00000000-0005-0000-0000-0000DD840000}"/>
    <cellStyle name="Normal 7 5 5 7 2" xfId="11851" xr:uid="{00000000-0005-0000-0000-0000DE840000}"/>
    <cellStyle name="Normal 7 5 5 7 2 2" xfId="29204" xr:uid="{00000000-0005-0000-0000-0000DF840000}"/>
    <cellStyle name="Normal 7 5 5 7 2 3" xfId="46550" xr:uid="{00000000-0005-0000-0000-0000E0840000}"/>
    <cellStyle name="Normal 7 5 5 7 3" xfId="20531" xr:uid="{00000000-0005-0000-0000-0000E1840000}"/>
    <cellStyle name="Normal 7 5 5 7 4" xfId="37877" xr:uid="{00000000-0005-0000-0000-0000E2840000}"/>
    <cellStyle name="Normal 7 5 5 8" xfId="8813" xr:uid="{00000000-0005-0000-0000-0000E3840000}"/>
    <cellStyle name="Normal 7 5 5 8 2" xfId="26166" xr:uid="{00000000-0005-0000-0000-0000E4840000}"/>
    <cellStyle name="Normal 7 5 5 8 3" xfId="43512" xr:uid="{00000000-0005-0000-0000-0000E5840000}"/>
    <cellStyle name="Normal 7 5 5 9" xfId="17493" xr:uid="{00000000-0005-0000-0000-0000E6840000}"/>
    <cellStyle name="Normal 7 5 6" xfId="777" xr:uid="{00000000-0005-0000-0000-0000E7840000}"/>
    <cellStyle name="Normal 7 5 6 2" xfId="2590" xr:uid="{00000000-0005-0000-0000-0000E8840000}"/>
    <cellStyle name="Normal 7 5 6 2 2" xfId="8372" xr:uid="{00000000-0005-0000-0000-0000E9840000}"/>
    <cellStyle name="Normal 7 5 6 2 2 2" xfId="17045" xr:uid="{00000000-0005-0000-0000-0000EA840000}"/>
    <cellStyle name="Normal 7 5 6 2 2 2 2" xfId="34398" xr:uid="{00000000-0005-0000-0000-0000EB840000}"/>
    <cellStyle name="Normal 7 5 6 2 2 2 3" xfId="51744" xr:uid="{00000000-0005-0000-0000-0000EC840000}"/>
    <cellStyle name="Normal 7 5 6 2 2 3" xfId="25725" xr:uid="{00000000-0005-0000-0000-0000ED840000}"/>
    <cellStyle name="Normal 7 5 6 2 2 4" xfId="43071" xr:uid="{00000000-0005-0000-0000-0000EE840000}"/>
    <cellStyle name="Normal 7 5 6 2 3" xfId="4403" xr:uid="{00000000-0005-0000-0000-0000EF840000}"/>
    <cellStyle name="Normal 7 5 6 2 3 2" xfId="13076" xr:uid="{00000000-0005-0000-0000-0000F0840000}"/>
    <cellStyle name="Normal 7 5 6 2 3 2 2" xfId="30429" xr:uid="{00000000-0005-0000-0000-0000F1840000}"/>
    <cellStyle name="Normal 7 5 6 2 3 2 3" xfId="47775" xr:uid="{00000000-0005-0000-0000-0000F2840000}"/>
    <cellStyle name="Normal 7 5 6 2 3 3" xfId="21756" xr:uid="{00000000-0005-0000-0000-0000F3840000}"/>
    <cellStyle name="Normal 7 5 6 2 3 4" xfId="39102" xr:uid="{00000000-0005-0000-0000-0000F4840000}"/>
    <cellStyle name="Normal 7 5 6 2 4" xfId="11263" xr:uid="{00000000-0005-0000-0000-0000F5840000}"/>
    <cellStyle name="Normal 7 5 6 2 4 2" xfId="28616" xr:uid="{00000000-0005-0000-0000-0000F6840000}"/>
    <cellStyle name="Normal 7 5 6 2 4 3" xfId="45962" xr:uid="{00000000-0005-0000-0000-0000F7840000}"/>
    <cellStyle name="Normal 7 5 6 2 5" xfId="19943" xr:uid="{00000000-0005-0000-0000-0000F8840000}"/>
    <cellStyle name="Normal 7 5 6 2 6" xfId="37289" xr:uid="{00000000-0005-0000-0000-0000F9840000}"/>
    <cellStyle name="Normal 7 5 6 3" xfId="1512" xr:uid="{00000000-0005-0000-0000-0000FA840000}"/>
    <cellStyle name="Normal 7 5 6 3 2" xfId="7294" xr:uid="{00000000-0005-0000-0000-0000FB840000}"/>
    <cellStyle name="Normal 7 5 6 3 2 2" xfId="15967" xr:uid="{00000000-0005-0000-0000-0000FC840000}"/>
    <cellStyle name="Normal 7 5 6 3 2 2 2" xfId="33320" xr:uid="{00000000-0005-0000-0000-0000FD840000}"/>
    <cellStyle name="Normal 7 5 6 3 2 2 3" xfId="50666" xr:uid="{00000000-0005-0000-0000-0000FE840000}"/>
    <cellStyle name="Normal 7 5 6 3 2 3" xfId="24647" xr:uid="{00000000-0005-0000-0000-0000FF840000}"/>
    <cellStyle name="Normal 7 5 6 3 2 4" xfId="41993" xr:uid="{00000000-0005-0000-0000-000000850000}"/>
    <cellStyle name="Normal 7 5 6 3 3" xfId="5138" xr:uid="{00000000-0005-0000-0000-000001850000}"/>
    <cellStyle name="Normal 7 5 6 3 3 2" xfId="13811" xr:uid="{00000000-0005-0000-0000-000002850000}"/>
    <cellStyle name="Normal 7 5 6 3 3 2 2" xfId="31164" xr:uid="{00000000-0005-0000-0000-000003850000}"/>
    <cellStyle name="Normal 7 5 6 3 3 2 3" xfId="48510" xr:uid="{00000000-0005-0000-0000-000004850000}"/>
    <cellStyle name="Normal 7 5 6 3 3 3" xfId="22491" xr:uid="{00000000-0005-0000-0000-000005850000}"/>
    <cellStyle name="Normal 7 5 6 3 3 4" xfId="39837" xr:uid="{00000000-0005-0000-0000-000006850000}"/>
    <cellStyle name="Normal 7 5 6 3 4" xfId="10185" xr:uid="{00000000-0005-0000-0000-000007850000}"/>
    <cellStyle name="Normal 7 5 6 3 4 2" xfId="27538" xr:uid="{00000000-0005-0000-0000-000008850000}"/>
    <cellStyle name="Normal 7 5 6 3 4 3" xfId="44884" xr:uid="{00000000-0005-0000-0000-000009850000}"/>
    <cellStyle name="Normal 7 5 6 3 5" xfId="18865" xr:uid="{00000000-0005-0000-0000-00000A850000}"/>
    <cellStyle name="Normal 7 5 6 3 6" xfId="36211" xr:uid="{00000000-0005-0000-0000-00000B850000}"/>
    <cellStyle name="Normal 7 5 6 4" xfId="6559" xr:uid="{00000000-0005-0000-0000-00000C850000}"/>
    <cellStyle name="Normal 7 5 6 4 2" xfId="15232" xr:uid="{00000000-0005-0000-0000-00000D850000}"/>
    <cellStyle name="Normal 7 5 6 4 2 2" xfId="32585" xr:uid="{00000000-0005-0000-0000-00000E850000}"/>
    <cellStyle name="Normal 7 5 6 4 2 3" xfId="49931" xr:uid="{00000000-0005-0000-0000-00000F850000}"/>
    <cellStyle name="Normal 7 5 6 4 3" xfId="23912" xr:uid="{00000000-0005-0000-0000-000010850000}"/>
    <cellStyle name="Normal 7 5 6 4 4" xfId="41258" xr:uid="{00000000-0005-0000-0000-000011850000}"/>
    <cellStyle name="Normal 7 5 6 5" xfId="3325" xr:uid="{00000000-0005-0000-0000-000012850000}"/>
    <cellStyle name="Normal 7 5 6 5 2" xfId="11998" xr:uid="{00000000-0005-0000-0000-000013850000}"/>
    <cellStyle name="Normal 7 5 6 5 2 2" xfId="29351" xr:uid="{00000000-0005-0000-0000-000014850000}"/>
    <cellStyle name="Normal 7 5 6 5 2 3" xfId="46697" xr:uid="{00000000-0005-0000-0000-000015850000}"/>
    <cellStyle name="Normal 7 5 6 5 3" xfId="20678" xr:uid="{00000000-0005-0000-0000-000016850000}"/>
    <cellStyle name="Normal 7 5 6 5 4" xfId="38024" xr:uid="{00000000-0005-0000-0000-000017850000}"/>
    <cellStyle name="Normal 7 5 6 6" xfId="9450" xr:uid="{00000000-0005-0000-0000-000018850000}"/>
    <cellStyle name="Normal 7 5 6 6 2" xfId="26803" xr:uid="{00000000-0005-0000-0000-000019850000}"/>
    <cellStyle name="Normal 7 5 6 6 3" xfId="44149" xr:uid="{00000000-0005-0000-0000-00001A850000}"/>
    <cellStyle name="Normal 7 5 6 7" xfId="18130" xr:uid="{00000000-0005-0000-0000-00001B850000}"/>
    <cellStyle name="Normal 7 5 6 8" xfId="35476" xr:uid="{00000000-0005-0000-0000-00001C850000}"/>
    <cellStyle name="Normal 7 5 7" xfId="385" xr:uid="{00000000-0005-0000-0000-00001D850000}"/>
    <cellStyle name="Normal 7 5 7 2" xfId="2198" xr:uid="{00000000-0005-0000-0000-00001E850000}"/>
    <cellStyle name="Normal 7 5 7 2 2" xfId="7980" xr:uid="{00000000-0005-0000-0000-00001F850000}"/>
    <cellStyle name="Normal 7 5 7 2 2 2" xfId="16653" xr:uid="{00000000-0005-0000-0000-000020850000}"/>
    <cellStyle name="Normal 7 5 7 2 2 2 2" xfId="34006" xr:uid="{00000000-0005-0000-0000-000021850000}"/>
    <cellStyle name="Normal 7 5 7 2 2 2 3" xfId="51352" xr:uid="{00000000-0005-0000-0000-000022850000}"/>
    <cellStyle name="Normal 7 5 7 2 2 3" xfId="25333" xr:uid="{00000000-0005-0000-0000-000023850000}"/>
    <cellStyle name="Normal 7 5 7 2 2 4" xfId="42679" xr:uid="{00000000-0005-0000-0000-000024850000}"/>
    <cellStyle name="Normal 7 5 7 2 3" xfId="5481" xr:uid="{00000000-0005-0000-0000-000025850000}"/>
    <cellStyle name="Normal 7 5 7 2 3 2" xfId="14154" xr:uid="{00000000-0005-0000-0000-000026850000}"/>
    <cellStyle name="Normal 7 5 7 2 3 2 2" xfId="31507" xr:uid="{00000000-0005-0000-0000-000027850000}"/>
    <cellStyle name="Normal 7 5 7 2 3 2 3" xfId="48853" xr:uid="{00000000-0005-0000-0000-000028850000}"/>
    <cellStyle name="Normal 7 5 7 2 3 3" xfId="22834" xr:uid="{00000000-0005-0000-0000-000029850000}"/>
    <cellStyle name="Normal 7 5 7 2 3 4" xfId="40180" xr:uid="{00000000-0005-0000-0000-00002A850000}"/>
    <cellStyle name="Normal 7 5 7 2 4" xfId="10871" xr:uid="{00000000-0005-0000-0000-00002B850000}"/>
    <cellStyle name="Normal 7 5 7 2 4 2" xfId="28224" xr:uid="{00000000-0005-0000-0000-00002C850000}"/>
    <cellStyle name="Normal 7 5 7 2 4 3" xfId="45570" xr:uid="{00000000-0005-0000-0000-00002D850000}"/>
    <cellStyle name="Normal 7 5 7 2 5" xfId="19551" xr:uid="{00000000-0005-0000-0000-00002E850000}"/>
    <cellStyle name="Normal 7 5 7 2 6" xfId="36897" xr:uid="{00000000-0005-0000-0000-00002F850000}"/>
    <cellStyle name="Normal 7 5 7 3" xfId="6167" xr:uid="{00000000-0005-0000-0000-000030850000}"/>
    <cellStyle name="Normal 7 5 7 3 2" xfId="14840" xr:uid="{00000000-0005-0000-0000-000031850000}"/>
    <cellStyle name="Normal 7 5 7 3 2 2" xfId="32193" xr:uid="{00000000-0005-0000-0000-000032850000}"/>
    <cellStyle name="Normal 7 5 7 3 2 3" xfId="49539" xr:uid="{00000000-0005-0000-0000-000033850000}"/>
    <cellStyle name="Normal 7 5 7 3 3" xfId="23520" xr:uid="{00000000-0005-0000-0000-000034850000}"/>
    <cellStyle name="Normal 7 5 7 3 4" xfId="40866" xr:uid="{00000000-0005-0000-0000-000035850000}"/>
    <cellStyle name="Normal 7 5 7 4" xfId="4011" xr:uid="{00000000-0005-0000-0000-000036850000}"/>
    <cellStyle name="Normal 7 5 7 4 2" xfId="12684" xr:uid="{00000000-0005-0000-0000-000037850000}"/>
    <cellStyle name="Normal 7 5 7 4 2 2" xfId="30037" xr:uid="{00000000-0005-0000-0000-000038850000}"/>
    <cellStyle name="Normal 7 5 7 4 2 3" xfId="47383" xr:uid="{00000000-0005-0000-0000-000039850000}"/>
    <cellStyle name="Normal 7 5 7 4 3" xfId="21364" xr:uid="{00000000-0005-0000-0000-00003A850000}"/>
    <cellStyle name="Normal 7 5 7 4 4" xfId="38710" xr:uid="{00000000-0005-0000-0000-00003B850000}"/>
    <cellStyle name="Normal 7 5 7 5" xfId="9058" xr:uid="{00000000-0005-0000-0000-00003C850000}"/>
    <cellStyle name="Normal 7 5 7 5 2" xfId="26411" xr:uid="{00000000-0005-0000-0000-00003D850000}"/>
    <cellStyle name="Normal 7 5 7 5 3" xfId="43757" xr:uid="{00000000-0005-0000-0000-00003E850000}"/>
    <cellStyle name="Normal 7 5 7 6" xfId="17738" xr:uid="{00000000-0005-0000-0000-00003F850000}"/>
    <cellStyle name="Normal 7 5 7 7" xfId="35084" xr:uid="{00000000-0005-0000-0000-000040850000}"/>
    <cellStyle name="Normal 7 5 8" xfId="1855" xr:uid="{00000000-0005-0000-0000-000041850000}"/>
    <cellStyle name="Normal 7 5 8 2" xfId="7637" xr:uid="{00000000-0005-0000-0000-000042850000}"/>
    <cellStyle name="Normal 7 5 8 2 2" xfId="16310" xr:uid="{00000000-0005-0000-0000-000043850000}"/>
    <cellStyle name="Normal 7 5 8 2 2 2" xfId="33663" xr:uid="{00000000-0005-0000-0000-000044850000}"/>
    <cellStyle name="Normal 7 5 8 2 2 3" xfId="51009" xr:uid="{00000000-0005-0000-0000-000045850000}"/>
    <cellStyle name="Normal 7 5 8 2 3" xfId="24990" xr:uid="{00000000-0005-0000-0000-000046850000}"/>
    <cellStyle name="Normal 7 5 8 2 4" xfId="42336" xr:uid="{00000000-0005-0000-0000-000047850000}"/>
    <cellStyle name="Normal 7 5 8 3" xfId="3668" xr:uid="{00000000-0005-0000-0000-000048850000}"/>
    <cellStyle name="Normal 7 5 8 3 2" xfId="12341" xr:uid="{00000000-0005-0000-0000-000049850000}"/>
    <cellStyle name="Normal 7 5 8 3 2 2" xfId="29694" xr:uid="{00000000-0005-0000-0000-00004A850000}"/>
    <cellStyle name="Normal 7 5 8 3 2 3" xfId="47040" xr:uid="{00000000-0005-0000-0000-00004B850000}"/>
    <cellStyle name="Normal 7 5 8 3 3" xfId="21021" xr:uid="{00000000-0005-0000-0000-00004C850000}"/>
    <cellStyle name="Normal 7 5 8 3 4" xfId="38367" xr:uid="{00000000-0005-0000-0000-00004D850000}"/>
    <cellStyle name="Normal 7 5 8 4" xfId="10528" xr:uid="{00000000-0005-0000-0000-00004E850000}"/>
    <cellStyle name="Normal 7 5 8 4 2" xfId="27881" xr:uid="{00000000-0005-0000-0000-00004F850000}"/>
    <cellStyle name="Normal 7 5 8 4 3" xfId="45227" xr:uid="{00000000-0005-0000-0000-000050850000}"/>
    <cellStyle name="Normal 7 5 8 5" xfId="19208" xr:uid="{00000000-0005-0000-0000-000051850000}"/>
    <cellStyle name="Normal 7 5 8 6" xfId="36554" xr:uid="{00000000-0005-0000-0000-000052850000}"/>
    <cellStyle name="Normal 7 5 9" xfId="1120" xr:uid="{00000000-0005-0000-0000-000053850000}"/>
    <cellStyle name="Normal 7 5 9 2" xfId="6902" xr:uid="{00000000-0005-0000-0000-000054850000}"/>
    <cellStyle name="Normal 7 5 9 2 2" xfId="15575" xr:uid="{00000000-0005-0000-0000-000055850000}"/>
    <cellStyle name="Normal 7 5 9 2 2 2" xfId="32928" xr:uid="{00000000-0005-0000-0000-000056850000}"/>
    <cellStyle name="Normal 7 5 9 2 2 3" xfId="50274" xr:uid="{00000000-0005-0000-0000-000057850000}"/>
    <cellStyle name="Normal 7 5 9 2 3" xfId="24255" xr:uid="{00000000-0005-0000-0000-000058850000}"/>
    <cellStyle name="Normal 7 5 9 2 4" xfId="41601" xr:uid="{00000000-0005-0000-0000-000059850000}"/>
    <cellStyle name="Normal 7 5 9 3" xfId="4746" xr:uid="{00000000-0005-0000-0000-00005A850000}"/>
    <cellStyle name="Normal 7 5 9 3 2" xfId="13419" xr:uid="{00000000-0005-0000-0000-00005B850000}"/>
    <cellStyle name="Normal 7 5 9 3 2 2" xfId="30772" xr:uid="{00000000-0005-0000-0000-00005C850000}"/>
    <cellStyle name="Normal 7 5 9 3 2 3" xfId="48118" xr:uid="{00000000-0005-0000-0000-00005D850000}"/>
    <cellStyle name="Normal 7 5 9 3 3" xfId="22099" xr:uid="{00000000-0005-0000-0000-00005E850000}"/>
    <cellStyle name="Normal 7 5 9 3 4" xfId="39445" xr:uid="{00000000-0005-0000-0000-00005F850000}"/>
    <cellStyle name="Normal 7 5 9 4" xfId="9793" xr:uid="{00000000-0005-0000-0000-000060850000}"/>
    <cellStyle name="Normal 7 5 9 4 2" xfId="27146" xr:uid="{00000000-0005-0000-0000-000061850000}"/>
    <cellStyle name="Normal 7 5 9 4 3" xfId="44492" xr:uid="{00000000-0005-0000-0000-000062850000}"/>
    <cellStyle name="Normal 7 5 9 5" xfId="18473" xr:uid="{00000000-0005-0000-0000-000063850000}"/>
    <cellStyle name="Normal 7 5 9 6" xfId="35819" xr:uid="{00000000-0005-0000-0000-000064850000}"/>
    <cellStyle name="Normal 7 6" xfId="60" xr:uid="{00000000-0005-0000-0000-000065850000}"/>
    <cellStyle name="Normal 7 6 10" xfId="8733" xr:uid="{00000000-0005-0000-0000-000066850000}"/>
    <cellStyle name="Normal 7 6 10 2" xfId="26086" xr:uid="{00000000-0005-0000-0000-000067850000}"/>
    <cellStyle name="Normal 7 6 10 3" xfId="43432" xr:uid="{00000000-0005-0000-0000-000068850000}"/>
    <cellStyle name="Normal 7 6 11" xfId="17413" xr:uid="{00000000-0005-0000-0000-000069850000}"/>
    <cellStyle name="Normal 7 6 12" xfId="34759" xr:uid="{00000000-0005-0000-0000-00006A850000}"/>
    <cellStyle name="Normal 7 6 2" xfId="305" xr:uid="{00000000-0005-0000-0000-00006B850000}"/>
    <cellStyle name="Normal 7 6 2 10" xfId="35004" xr:uid="{00000000-0005-0000-0000-00006C850000}"/>
    <cellStyle name="Normal 7 6 2 2" xfId="1040" xr:uid="{00000000-0005-0000-0000-00006D850000}"/>
    <cellStyle name="Normal 7 6 2 2 2" xfId="2853" xr:uid="{00000000-0005-0000-0000-00006E850000}"/>
    <cellStyle name="Normal 7 6 2 2 2 2" xfId="8635" xr:uid="{00000000-0005-0000-0000-00006F850000}"/>
    <cellStyle name="Normal 7 6 2 2 2 2 2" xfId="17308" xr:uid="{00000000-0005-0000-0000-000070850000}"/>
    <cellStyle name="Normal 7 6 2 2 2 2 2 2" xfId="34661" xr:uid="{00000000-0005-0000-0000-000071850000}"/>
    <cellStyle name="Normal 7 6 2 2 2 2 2 3" xfId="52007" xr:uid="{00000000-0005-0000-0000-000072850000}"/>
    <cellStyle name="Normal 7 6 2 2 2 2 3" xfId="25988" xr:uid="{00000000-0005-0000-0000-000073850000}"/>
    <cellStyle name="Normal 7 6 2 2 2 2 4" xfId="43334" xr:uid="{00000000-0005-0000-0000-000074850000}"/>
    <cellStyle name="Normal 7 6 2 2 2 3" xfId="4666" xr:uid="{00000000-0005-0000-0000-000075850000}"/>
    <cellStyle name="Normal 7 6 2 2 2 3 2" xfId="13339" xr:uid="{00000000-0005-0000-0000-000076850000}"/>
    <cellStyle name="Normal 7 6 2 2 2 3 2 2" xfId="30692" xr:uid="{00000000-0005-0000-0000-000077850000}"/>
    <cellStyle name="Normal 7 6 2 2 2 3 2 3" xfId="48038" xr:uid="{00000000-0005-0000-0000-000078850000}"/>
    <cellStyle name="Normal 7 6 2 2 2 3 3" xfId="22019" xr:uid="{00000000-0005-0000-0000-000079850000}"/>
    <cellStyle name="Normal 7 6 2 2 2 3 4" xfId="39365" xr:uid="{00000000-0005-0000-0000-00007A850000}"/>
    <cellStyle name="Normal 7 6 2 2 2 4" xfId="11526" xr:uid="{00000000-0005-0000-0000-00007B850000}"/>
    <cellStyle name="Normal 7 6 2 2 2 4 2" xfId="28879" xr:uid="{00000000-0005-0000-0000-00007C850000}"/>
    <cellStyle name="Normal 7 6 2 2 2 4 3" xfId="46225" xr:uid="{00000000-0005-0000-0000-00007D850000}"/>
    <cellStyle name="Normal 7 6 2 2 2 5" xfId="20206" xr:uid="{00000000-0005-0000-0000-00007E850000}"/>
    <cellStyle name="Normal 7 6 2 2 2 6" xfId="37552" xr:uid="{00000000-0005-0000-0000-00007F850000}"/>
    <cellStyle name="Normal 7 6 2 2 3" xfId="1775" xr:uid="{00000000-0005-0000-0000-000080850000}"/>
    <cellStyle name="Normal 7 6 2 2 3 2" xfId="7557" xr:uid="{00000000-0005-0000-0000-000081850000}"/>
    <cellStyle name="Normal 7 6 2 2 3 2 2" xfId="16230" xr:uid="{00000000-0005-0000-0000-000082850000}"/>
    <cellStyle name="Normal 7 6 2 2 3 2 2 2" xfId="33583" xr:uid="{00000000-0005-0000-0000-000083850000}"/>
    <cellStyle name="Normal 7 6 2 2 3 2 2 3" xfId="50929" xr:uid="{00000000-0005-0000-0000-000084850000}"/>
    <cellStyle name="Normal 7 6 2 2 3 2 3" xfId="24910" xr:uid="{00000000-0005-0000-0000-000085850000}"/>
    <cellStyle name="Normal 7 6 2 2 3 2 4" xfId="42256" xr:uid="{00000000-0005-0000-0000-000086850000}"/>
    <cellStyle name="Normal 7 6 2 2 3 3" xfId="5401" xr:uid="{00000000-0005-0000-0000-000087850000}"/>
    <cellStyle name="Normal 7 6 2 2 3 3 2" xfId="14074" xr:uid="{00000000-0005-0000-0000-000088850000}"/>
    <cellStyle name="Normal 7 6 2 2 3 3 2 2" xfId="31427" xr:uid="{00000000-0005-0000-0000-000089850000}"/>
    <cellStyle name="Normal 7 6 2 2 3 3 2 3" xfId="48773" xr:uid="{00000000-0005-0000-0000-00008A850000}"/>
    <cellStyle name="Normal 7 6 2 2 3 3 3" xfId="22754" xr:uid="{00000000-0005-0000-0000-00008B850000}"/>
    <cellStyle name="Normal 7 6 2 2 3 3 4" xfId="40100" xr:uid="{00000000-0005-0000-0000-00008C850000}"/>
    <cellStyle name="Normal 7 6 2 2 3 4" xfId="10448" xr:uid="{00000000-0005-0000-0000-00008D850000}"/>
    <cellStyle name="Normal 7 6 2 2 3 4 2" xfId="27801" xr:uid="{00000000-0005-0000-0000-00008E850000}"/>
    <cellStyle name="Normal 7 6 2 2 3 4 3" xfId="45147" xr:uid="{00000000-0005-0000-0000-00008F850000}"/>
    <cellStyle name="Normal 7 6 2 2 3 5" xfId="19128" xr:uid="{00000000-0005-0000-0000-000090850000}"/>
    <cellStyle name="Normal 7 6 2 2 3 6" xfId="36474" xr:uid="{00000000-0005-0000-0000-000091850000}"/>
    <cellStyle name="Normal 7 6 2 2 4" xfId="6822" xr:uid="{00000000-0005-0000-0000-000092850000}"/>
    <cellStyle name="Normal 7 6 2 2 4 2" xfId="15495" xr:uid="{00000000-0005-0000-0000-000093850000}"/>
    <cellStyle name="Normal 7 6 2 2 4 2 2" xfId="32848" xr:uid="{00000000-0005-0000-0000-000094850000}"/>
    <cellStyle name="Normal 7 6 2 2 4 2 3" xfId="50194" xr:uid="{00000000-0005-0000-0000-000095850000}"/>
    <cellStyle name="Normal 7 6 2 2 4 3" xfId="24175" xr:uid="{00000000-0005-0000-0000-000096850000}"/>
    <cellStyle name="Normal 7 6 2 2 4 4" xfId="41521" xr:uid="{00000000-0005-0000-0000-000097850000}"/>
    <cellStyle name="Normal 7 6 2 2 5" xfId="3588" xr:uid="{00000000-0005-0000-0000-000098850000}"/>
    <cellStyle name="Normal 7 6 2 2 5 2" xfId="12261" xr:uid="{00000000-0005-0000-0000-000099850000}"/>
    <cellStyle name="Normal 7 6 2 2 5 2 2" xfId="29614" xr:uid="{00000000-0005-0000-0000-00009A850000}"/>
    <cellStyle name="Normal 7 6 2 2 5 2 3" xfId="46960" xr:uid="{00000000-0005-0000-0000-00009B850000}"/>
    <cellStyle name="Normal 7 6 2 2 5 3" xfId="20941" xr:uid="{00000000-0005-0000-0000-00009C850000}"/>
    <cellStyle name="Normal 7 6 2 2 5 4" xfId="38287" xr:uid="{00000000-0005-0000-0000-00009D850000}"/>
    <cellStyle name="Normal 7 6 2 2 6" xfId="9713" xr:uid="{00000000-0005-0000-0000-00009E850000}"/>
    <cellStyle name="Normal 7 6 2 2 6 2" xfId="27066" xr:uid="{00000000-0005-0000-0000-00009F850000}"/>
    <cellStyle name="Normal 7 6 2 2 6 3" xfId="44412" xr:uid="{00000000-0005-0000-0000-0000A0850000}"/>
    <cellStyle name="Normal 7 6 2 2 7" xfId="18393" xr:uid="{00000000-0005-0000-0000-0000A1850000}"/>
    <cellStyle name="Normal 7 6 2 2 8" xfId="35739" xr:uid="{00000000-0005-0000-0000-0000A2850000}"/>
    <cellStyle name="Normal 7 6 2 3" xfId="550" xr:uid="{00000000-0005-0000-0000-0000A3850000}"/>
    <cellStyle name="Normal 7 6 2 3 2" xfId="2363" xr:uid="{00000000-0005-0000-0000-0000A4850000}"/>
    <cellStyle name="Normal 7 6 2 3 2 2" xfId="8145" xr:uid="{00000000-0005-0000-0000-0000A5850000}"/>
    <cellStyle name="Normal 7 6 2 3 2 2 2" xfId="16818" xr:uid="{00000000-0005-0000-0000-0000A6850000}"/>
    <cellStyle name="Normal 7 6 2 3 2 2 2 2" xfId="34171" xr:uid="{00000000-0005-0000-0000-0000A7850000}"/>
    <cellStyle name="Normal 7 6 2 3 2 2 2 3" xfId="51517" xr:uid="{00000000-0005-0000-0000-0000A8850000}"/>
    <cellStyle name="Normal 7 6 2 3 2 2 3" xfId="25498" xr:uid="{00000000-0005-0000-0000-0000A9850000}"/>
    <cellStyle name="Normal 7 6 2 3 2 2 4" xfId="42844" xr:uid="{00000000-0005-0000-0000-0000AA850000}"/>
    <cellStyle name="Normal 7 6 2 3 2 3" xfId="5646" xr:uid="{00000000-0005-0000-0000-0000AB850000}"/>
    <cellStyle name="Normal 7 6 2 3 2 3 2" xfId="14319" xr:uid="{00000000-0005-0000-0000-0000AC850000}"/>
    <cellStyle name="Normal 7 6 2 3 2 3 2 2" xfId="31672" xr:uid="{00000000-0005-0000-0000-0000AD850000}"/>
    <cellStyle name="Normal 7 6 2 3 2 3 2 3" xfId="49018" xr:uid="{00000000-0005-0000-0000-0000AE850000}"/>
    <cellStyle name="Normal 7 6 2 3 2 3 3" xfId="22999" xr:uid="{00000000-0005-0000-0000-0000AF850000}"/>
    <cellStyle name="Normal 7 6 2 3 2 3 4" xfId="40345" xr:uid="{00000000-0005-0000-0000-0000B0850000}"/>
    <cellStyle name="Normal 7 6 2 3 2 4" xfId="11036" xr:uid="{00000000-0005-0000-0000-0000B1850000}"/>
    <cellStyle name="Normal 7 6 2 3 2 4 2" xfId="28389" xr:uid="{00000000-0005-0000-0000-0000B2850000}"/>
    <cellStyle name="Normal 7 6 2 3 2 4 3" xfId="45735" xr:uid="{00000000-0005-0000-0000-0000B3850000}"/>
    <cellStyle name="Normal 7 6 2 3 2 5" xfId="19716" xr:uid="{00000000-0005-0000-0000-0000B4850000}"/>
    <cellStyle name="Normal 7 6 2 3 2 6" xfId="37062" xr:uid="{00000000-0005-0000-0000-0000B5850000}"/>
    <cellStyle name="Normal 7 6 2 3 3" xfId="6332" xr:uid="{00000000-0005-0000-0000-0000B6850000}"/>
    <cellStyle name="Normal 7 6 2 3 3 2" xfId="15005" xr:uid="{00000000-0005-0000-0000-0000B7850000}"/>
    <cellStyle name="Normal 7 6 2 3 3 2 2" xfId="32358" xr:uid="{00000000-0005-0000-0000-0000B8850000}"/>
    <cellStyle name="Normal 7 6 2 3 3 2 3" xfId="49704" xr:uid="{00000000-0005-0000-0000-0000B9850000}"/>
    <cellStyle name="Normal 7 6 2 3 3 3" xfId="23685" xr:uid="{00000000-0005-0000-0000-0000BA850000}"/>
    <cellStyle name="Normal 7 6 2 3 3 4" xfId="41031" xr:uid="{00000000-0005-0000-0000-0000BB850000}"/>
    <cellStyle name="Normal 7 6 2 3 4" xfId="4176" xr:uid="{00000000-0005-0000-0000-0000BC850000}"/>
    <cellStyle name="Normal 7 6 2 3 4 2" xfId="12849" xr:uid="{00000000-0005-0000-0000-0000BD850000}"/>
    <cellStyle name="Normal 7 6 2 3 4 2 2" xfId="30202" xr:uid="{00000000-0005-0000-0000-0000BE850000}"/>
    <cellStyle name="Normal 7 6 2 3 4 2 3" xfId="47548" xr:uid="{00000000-0005-0000-0000-0000BF850000}"/>
    <cellStyle name="Normal 7 6 2 3 4 3" xfId="21529" xr:uid="{00000000-0005-0000-0000-0000C0850000}"/>
    <cellStyle name="Normal 7 6 2 3 4 4" xfId="38875" xr:uid="{00000000-0005-0000-0000-0000C1850000}"/>
    <cellStyle name="Normal 7 6 2 3 5" xfId="9223" xr:uid="{00000000-0005-0000-0000-0000C2850000}"/>
    <cellStyle name="Normal 7 6 2 3 5 2" xfId="26576" xr:uid="{00000000-0005-0000-0000-0000C3850000}"/>
    <cellStyle name="Normal 7 6 2 3 5 3" xfId="43922" xr:uid="{00000000-0005-0000-0000-0000C4850000}"/>
    <cellStyle name="Normal 7 6 2 3 6" xfId="17903" xr:uid="{00000000-0005-0000-0000-0000C5850000}"/>
    <cellStyle name="Normal 7 6 2 3 7" xfId="35249" xr:uid="{00000000-0005-0000-0000-0000C6850000}"/>
    <cellStyle name="Normal 7 6 2 4" xfId="2118" xr:uid="{00000000-0005-0000-0000-0000C7850000}"/>
    <cellStyle name="Normal 7 6 2 4 2" xfId="7900" xr:uid="{00000000-0005-0000-0000-0000C8850000}"/>
    <cellStyle name="Normal 7 6 2 4 2 2" xfId="16573" xr:uid="{00000000-0005-0000-0000-0000C9850000}"/>
    <cellStyle name="Normal 7 6 2 4 2 2 2" xfId="33926" xr:uid="{00000000-0005-0000-0000-0000CA850000}"/>
    <cellStyle name="Normal 7 6 2 4 2 2 3" xfId="51272" xr:uid="{00000000-0005-0000-0000-0000CB850000}"/>
    <cellStyle name="Normal 7 6 2 4 2 3" xfId="25253" xr:uid="{00000000-0005-0000-0000-0000CC850000}"/>
    <cellStyle name="Normal 7 6 2 4 2 4" xfId="42599" xr:uid="{00000000-0005-0000-0000-0000CD850000}"/>
    <cellStyle name="Normal 7 6 2 4 3" xfId="3931" xr:uid="{00000000-0005-0000-0000-0000CE850000}"/>
    <cellStyle name="Normal 7 6 2 4 3 2" xfId="12604" xr:uid="{00000000-0005-0000-0000-0000CF850000}"/>
    <cellStyle name="Normal 7 6 2 4 3 2 2" xfId="29957" xr:uid="{00000000-0005-0000-0000-0000D0850000}"/>
    <cellStyle name="Normal 7 6 2 4 3 2 3" xfId="47303" xr:uid="{00000000-0005-0000-0000-0000D1850000}"/>
    <cellStyle name="Normal 7 6 2 4 3 3" xfId="21284" xr:uid="{00000000-0005-0000-0000-0000D2850000}"/>
    <cellStyle name="Normal 7 6 2 4 3 4" xfId="38630" xr:uid="{00000000-0005-0000-0000-0000D3850000}"/>
    <cellStyle name="Normal 7 6 2 4 4" xfId="10791" xr:uid="{00000000-0005-0000-0000-0000D4850000}"/>
    <cellStyle name="Normal 7 6 2 4 4 2" xfId="28144" xr:uid="{00000000-0005-0000-0000-0000D5850000}"/>
    <cellStyle name="Normal 7 6 2 4 4 3" xfId="45490" xr:uid="{00000000-0005-0000-0000-0000D6850000}"/>
    <cellStyle name="Normal 7 6 2 4 5" xfId="19471" xr:uid="{00000000-0005-0000-0000-0000D7850000}"/>
    <cellStyle name="Normal 7 6 2 4 6" xfId="36817" xr:uid="{00000000-0005-0000-0000-0000D8850000}"/>
    <cellStyle name="Normal 7 6 2 5" xfId="1285" xr:uid="{00000000-0005-0000-0000-0000D9850000}"/>
    <cellStyle name="Normal 7 6 2 5 2" xfId="7067" xr:uid="{00000000-0005-0000-0000-0000DA850000}"/>
    <cellStyle name="Normal 7 6 2 5 2 2" xfId="15740" xr:uid="{00000000-0005-0000-0000-0000DB850000}"/>
    <cellStyle name="Normal 7 6 2 5 2 2 2" xfId="33093" xr:uid="{00000000-0005-0000-0000-0000DC850000}"/>
    <cellStyle name="Normal 7 6 2 5 2 2 3" xfId="50439" xr:uid="{00000000-0005-0000-0000-0000DD850000}"/>
    <cellStyle name="Normal 7 6 2 5 2 3" xfId="24420" xr:uid="{00000000-0005-0000-0000-0000DE850000}"/>
    <cellStyle name="Normal 7 6 2 5 2 4" xfId="41766" xr:uid="{00000000-0005-0000-0000-0000DF850000}"/>
    <cellStyle name="Normal 7 6 2 5 3" xfId="4911" xr:uid="{00000000-0005-0000-0000-0000E0850000}"/>
    <cellStyle name="Normal 7 6 2 5 3 2" xfId="13584" xr:uid="{00000000-0005-0000-0000-0000E1850000}"/>
    <cellStyle name="Normal 7 6 2 5 3 2 2" xfId="30937" xr:uid="{00000000-0005-0000-0000-0000E2850000}"/>
    <cellStyle name="Normal 7 6 2 5 3 2 3" xfId="48283" xr:uid="{00000000-0005-0000-0000-0000E3850000}"/>
    <cellStyle name="Normal 7 6 2 5 3 3" xfId="22264" xr:uid="{00000000-0005-0000-0000-0000E4850000}"/>
    <cellStyle name="Normal 7 6 2 5 3 4" xfId="39610" xr:uid="{00000000-0005-0000-0000-0000E5850000}"/>
    <cellStyle name="Normal 7 6 2 5 4" xfId="9958" xr:uid="{00000000-0005-0000-0000-0000E6850000}"/>
    <cellStyle name="Normal 7 6 2 5 4 2" xfId="27311" xr:uid="{00000000-0005-0000-0000-0000E7850000}"/>
    <cellStyle name="Normal 7 6 2 5 4 3" xfId="44657" xr:uid="{00000000-0005-0000-0000-0000E8850000}"/>
    <cellStyle name="Normal 7 6 2 5 5" xfId="18638" xr:uid="{00000000-0005-0000-0000-0000E9850000}"/>
    <cellStyle name="Normal 7 6 2 5 6" xfId="35984" xr:uid="{00000000-0005-0000-0000-0000EA850000}"/>
    <cellStyle name="Normal 7 6 2 6" xfId="6087" xr:uid="{00000000-0005-0000-0000-0000EB850000}"/>
    <cellStyle name="Normal 7 6 2 6 2" xfId="14760" xr:uid="{00000000-0005-0000-0000-0000EC850000}"/>
    <cellStyle name="Normal 7 6 2 6 2 2" xfId="32113" xr:uid="{00000000-0005-0000-0000-0000ED850000}"/>
    <cellStyle name="Normal 7 6 2 6 2 3" xfId="49459" xr:uid="{00000000-0005-0000-0000-0000EE850000}"/>
    <cellStyle name="Normal 7 6 2 6 3" xfId="23440" xr:uid="{00000000-0005-0000-0000-0000EF850000}"/>
    <cellStyle name="Normal 7 6 2 6 4" xfId="40786" xr:uid="{00000000-0005-0000-0000-0000F0850000}"/>
    <cellStyle name="Normal 7 6 2 7" xfId="3098" xr:uid="{00000000-0005-0000-0000-0000F1850000}"/>
    <cellStyle name="Normal 7 6 2 7 2" xfId="11771" xr:uid="{00000000-0005-0000-0000-0000F2850000}"/>
    <cellStyle name="Normal 7 6 2 7 2 2" xfId="29124" xr:uid="{00000000-0005-0000-0000-0000F3850000}"/>
    <cellStyle name="Normal 7 6 2 7 2 3" xfId="46470" xr:uid="{00000000-0005-0000-0000-0000F4850000}"/>
    <cellStyle name="Normal 7 6 2 7 3" xfId="20451" xr:uid="{00000000-0005-0000-0000-0000F5850000}"/>
    <cellStyle name="Normal 7 6 2 7 4" xfId="37797" xr:uid="{00000000-0005-0000-0000-0000F6850000}"/>
    <cellStyle name="Normal 7 6 2 8" xfId="8978" xr:uid="{00000000-0005-0000-0000-0000F7850000}"/>
    <cellStyle name="Normal 7 6 2 8 2" xfId="26331" xr:uid="{00000000-0005-0000-0000-0000F8850000}"/>
    <cellStyle name="Normal 7 6 2 8 3" xfId="43677" xr:uid="{00000000-0005-0000-0000-0000F9850000}"/>
    <cellStyle name="Normal 7 6 2 9" xfId="17658" xr:uid="{00000000-0005-0000-0000-0000FA850000}"/>
    <cellStyle name="Normal 7 6 3" xfId="207" xr:uid="{00000000-0005-0000-0000-0000FB850000}"/>
    <cellStyle name="Normal 7 6 3 10" xfId="34906" xr:uid="{00000000-0005-0000-0000-0000FC850000}"/>
    <cellStyle name="Normal 7 6 3 2" xfId="942" xr:uid="{00000000-0005-0000-0000-0000FD850000}"/>
    <cellStyle name="Normal 7 6 3 2 2" xfId="2755" xr:uid="{00000000-0005-0000-0000-0000FE850000}"/>
    <cellStyle name="Normal 7 6 3 2 2 2" xfId="8537" xr:uid="{00000000-0005-0000-0000-0000FF850000}"/>
    <cellStyle name="Normal 7 6 3 2 2 2 2" xfId="17210" xr:uid="{00000000-0005-0000-0000-000000860000}"/>
    <cellStyle name="Normal 7 6 3 2 2 2 2 2" xfId="34563" xr:uid="{00000000-0005-0000-0000-000001860000}"/>
    <cellStyle name="Normal 7 6 3 2 2 2 2 3" xfId="51909" xr:uid="{00000000-0005-0000-0000-000002860000}"/>
    <cellStyle name="Normal 7 6 3 2 2 2 3" xfId="25890" xr:uid="{00000000-0005-0000-0000-000003860000}"/>
    <cellStyle name="Normal 7 6 3 2 2 2 4" xfId="43236" xr:uid="{00000000-0005-0000-0000-000004860000}"/>
    <cellStyle name="Normal 7 6 3 2 2 3" xfId="4568" xr:uid="{00000000-0005-0000-0000-000005860000}"/>
    <cellStyle name="Normal 7 6 3 2 2 3 2" xfId="13241" xr:uid="{00000000-0005-0000-0000-000006860000}"/>
    <cellStyle name="Normal 7 6 3 2 2 3 2 2" xfId="30594" xr:uid="{00000000-0005-0000-0000-000007860000}"/>
    <cellStyle name="Normal 7 6 3 2 2 3 2 3" xfId="47940" xr:uid="{00000000-0005-0000-0000-000008860000}"/>
    <cellStyle name="Normal 7 6 3 2 2 3 3" xfId="21921" xr:uid="{00000000-0005-0000-0000-000009860000}"/>
    <cellStyle name="Normal 7 6 3 2 2 3 4" xfId="39267" xr:uid="{00000000-0005-0000-0000-00000A860000}"/>
    <cellStyle name="Normal 7 6 3 2 2 4" xfId="11428" xr:uid="{00000000-0005-0000-0000-00000B860000}"/>
    <cellStyle name="Normal 7 6 3 2 2 4 2" xfId="28781" xr:uid="{00000000-0005-0000-0000-00000C860000}"/>
    <cellStyle name="Normal 7 6 3 2 2 4 3" xfId="46127" xr:uid="{00000000-0005-0000-0000-00000D860000}"/>
    <cellStyle name="Normal 7 6 3 2 2 5" xfId="20108" xr:uid="{00000000-0005-0000-0000-00000E860000}"/>
    <cellStyle name="Normal 7 6 3 2 2 6" xfId="37454" xr:uid="{00000000-0005-0000-0000-00000F860000}"/>
    <cellStyle name="Normal 7 6 3 2 3" xfId="1677" xr:uid="{00000000-0005-0000-0000-000010860000}"/>
    <cellStyle name="Normal 7 6 3 2 3 2" xfId="7459" xr:uid="{00000000-0005-0000-0000-000011860000}"/>
    <cellStyle name="Normal 7 6 3 2 3 2 2" xfId="16132" xr:uid="{00000000-0005-0000-0000-000012860000}"/>
    <cellStyle name="Normal 7 6 3 2 3 2 2 2" xfId="33485" xr:uid="{00000000-0005-0000-0000-000013860000}"/>
    <cellStyle name="Normal 7 6 3 2 3 2 2 3" xfId="50831" xr:uid="{00000000-0005-0000-0000-000014860000}"/>
    <cellStyle name="Normal 7 6 3 2 3 2 3" xfId="24812" xr:uid="{00000000-0005-0000-0000-000015860000}"/>
    <cellStyle name="Normal 7 6 3 2 3 2 4" xfId="42158" xr:uid="{00000000-0005-0000-0000-000016860000}"/>
    <cellStyle name="Normal 7 6 3 2 3 3" xfId="5303" xr:uid="{00000000-0005-0000-0000-000017860000}"/>
    <cellStyle name="Normal 7 6 3 2 3 3 2" xfId="13976" xr:uid="{00000000-0005-0000-0000-000018860000}"/>
    <cellStyle name="Normal 7 6 3 2 3 3 2 2" xfId="31329" xr:uid="{00000000-0005-0000-0000-000019860000}"/>
    <cellStyle name="Normal 7 6 3 2 3 3 2 3" xfId="48675" xr:uid="{00000000-0005-0000-0000-00001A860000}"/>
    <cellStyle name="Normal 7 6 3 2 3 3 3" xfId="22656" xr:uid="{00000000-0005-0000-0000-00001B860000}"/>
    <cellStyle name="Normal 7 6 3 2 3 3 4" xfId="40002" xr:uid="{00000000-0005-0000-0000-00001C860000}"/>
    <cellStyle name="Normal 7 6 3 2 3 4" xfId="10350" xr:uid="{00000000-0005-0000-0000-00001D860000}"/>
    <cellStyle name="Normal 7 6 3 2 3 4 2" xfId="27703" xr:uid="{00000000-0005-0000-0000-00001E860000}"/>
    <cellStyle name="Normal 7 6 3 2 3 4 3" xfId="45049" xr:uid="{00000000-0005-0000-0000-00001F860000}"/>
    <cellStyle name="Normal 7 6 3 2 3 5" xfId="19030" xr:uid="{00000000-0005-0000-0000-000020860000}"/>
    <cellStyle name="Normal 7 6 3 2 3 6" xfId="36376" xr:uid="{00000000-0005-0000-0000-000021860000}"/>
    <cellStyle name="Normal 7 6 3 2 4" xfId="6724" xr:uid="{00000000-0005-0000-0000-000022860000}"/>
    <cellStyle name="Normal 7 6 3 2 4 2" xfId="15397" xr:uid="{00000000-0005-0000-0000-000023860000}"/>
    <cellStyle name="Normal 7 6 3 2 4 2 2" xfId="32750" xr:uid="{00000000-0005-0000-0000-000024860000}"/>
    <cellStyle name="Normal 7 6 3 2 4 2 3" xfId="50096" xr:uid="{00000000-0005-0000-0000-000025860000}"/>
    <cellStyle name="Normal 7 6 3 2 4 3" xfId="24077" xr:uid="{00000000-0005-0000-0000-000026860000}"/>
    <cellStyle name="Normal 7 6 3 2 4 4" xfId="41423" xr:uid="{00000000-0005-0000-0000-000027860000}"/>
    <cellStyle name="Normal 7 6 3 2 5" xfId="3490" xr:uid="{00000000-0005-0000-0000-000028860000}"/>
    <cellStyle name="Normal 7 6 3 2 5 2" xfId="12163" xr:uid="{00000000-0005-0000-0000-000029860000}"/>
    <cellStyle name="Normal 7 6 3 2 5 2 2" xfId="29516" xr:uid="{00000000-0005-0000-0000-00002A860000}"/>
    <cellStyle name="Normal 7 6 3 2 5 2 3" xfId="46862" xr:uid="{00000000-0005-0000-0000-00002B860000}"/>
    <cellStyle name="Normal 7 6 3 2 5 3" xfId="20843" xr:uid="{00000000-0005-0000-0000-00002C860000}"/>
    <cellStyle name="Normal 7 6 3 2 5 4" xfId="38189" xr:uid="{00000000-0005-0000-0000-00002D860000}"/>
    <cellStyle name="Normal 7 6 3 2 6" xfId="9615" xr:uid="{00000000-0005-0000-0000-00002E860000}"/>
    <cellStyle name="Normal 7 6 3 2 6 2" xfId="26968" xr:uid="{00000000-0005-0000-0000-00002F860000}"/>
    <cellStyle name="Normal 7 6 3 2 6 3" xfId="44314" xr:uid="{00000000-0005-0000-0000-000030860000}"/>
    <cellStyle name="Normal 7 6 3 2 7" xfId="18295" xr:uid="{00000000-0005-0000-0000-000031860000}"/>
    <cellStyle name="Normal 7 6 3 2 8" xfId="35641" xr:uid="{00000000-0005-0000-0000-000032860000}"/>
    <cellStyle name="Normal 7 6 3 3" xfId="697" xr:uid="{00000000-0005-0000-0000-000033860000}"/>
    <cellStyle name="Normal 7 6 3 3 2" xfId="2510" xr:uid="{00000000-0005-0000-0000-000034860000}"/>
    <cellStyle name="Normal 7 6 3 3 2 2" xfId="8292" xr:uid="{00000000-0005-0000-0000-000035860000}"/>
    <cellStyle name="Normal 7 6 3 3 2 2 2" xfId="16965" xr:uid="{00000000-0005-0000-0000-000036860000}"/>
    <cellStyle name="Normal 7 6 3 3 2 2 2 2" xfId="34318" xr:uid="{00000000-0005-0000-0000-000037860000}"/>
    <cellStyle name="Normal 7 6 3 3 2 2 2 3" xfId="51664" xr:uid="{00000000-0005-0000-0000-000038860000}"/>
    <cellStyle name="Normal 7 6 3 3 2 2 3" xfId="25645" xr:uid="{00000000-0005-0000-0000-000039860000}"/>
    <cellStyle name="Normal 7 6 3 3 2 2 4" xfId="42991" xr:uid="{00000000-0005-0000-0000-00003A860000}"/>
    <cellStyle name="Normal 7 6 3 3 2 3" xfId="5744" xr:uid="{00000000-0005-0000-0000-00003B860000}"/>
    <cellStyle name="Normal 7 6 3 3 2 3 2" xfId="14417" xr:uid="{00000000-0005-0000-0000-00003C860000}"/>
    <cellStyle name="Normal 7 6 3 3 2 3 2 2" xfId="31770" xr:uid="{00000000-0005-0000-0000-00003D860000}"/>
    <cellStyle name="Normal 7 6 3 3 2 3 2 3" xfId="49116" xr:uid="{00000000-0005-0000-0000-00003E860000}"/>
    <cellStyle name="Normal 7 6 3 3 2 3 3" xfId="23097" xr:uid="{00000000-0005-0000-0000-00003F860000}"/>
    <cellStyle name="Normal 7 6 3 3 2 3 4" xfId="40443" xr:uid="{00000000-0005-0000-0000-000040860000}"/>
    <cellStyle name="Normal 7 6 3 3 2 4" xfId="11183" xr:uid="{00000000-0005-0000-0000-000041860000}"/>
    <cellStyle name="Normal 7 6 3 3 2 4 2" xfId="28536" xr:uid="{00000000-0005-0000-0000-000042860000}"/>
    <cellStyle name="Normal 7 6 3 3 2 4 3" xfId="45882" xr:uid="{00000000-0005-0000-0000-000043860000}"/>
    <cellStyle name="Normal 7 6 3 3 2 5" xfId="19863" xr:uid="{00000000-0005-0000-0000-000044860000}"/>
    <cellStyle name="Normal 7 6 3 3 2 6" xfId="37209" xr:uid="{00000000-0005-0000-0000-000045860000}"/>
    <cellStyle name="Normal 7 6 3 3 3" xfId="6479" xr:uid="{00000000-0005-0000-0000-000046860000}"/>
    <cellStyle name="Normal 7 6 3 3 3 2" xfId="15152" xr:uid="{00000000-0005-0000-0000-000047860000}"/>
    <cellStyle name="Normal 7 6 3 3 3 2 2" xfId="32505" xr:uid="{00000000-0005-0000-0000-000048860000}"/>
    <cellStyle name="Normal 7 6 3 3 3 2 3" xfId="49851" xr:uid="{00000000-0005-0000-0000-000049860000}"/>
    <cellStyle name="Normal 7 6 3 3 3 3" xfId="23832" xr:uid="{00000000-0005-0000-0000-00004A860000}"/>
    <cellStyle name="Normal 7 6 3 3 3 4" xfId="41178" xr:uid="{00000000-0005-0000-0000-00004B860000}"/>
    <cellStyle name="Normal 7 6 3 3 4" xfId="4323" xr:uid="{00000000-0005-0000-0000-00004C860000}"/>
    <cellStyle name="Normal 7 6 3 3 4 2" xfId="12996" xr:uid="{00000000-0005-0000-0000-00004D860000}"/>
    <cellStyle name="Normal 7 6 3 3 4 2 2" xfId="30349" xr:uid="{00000000-0005-0000-0000-00004E860000}"/>
    <cellStyle name="Normal 7 6 3 3 4 2 3" xfId="47695" xr:uid="{00000000-0005-0000-0000-00004F860000}"/>
    <cellStyle name="Normal 7 6 3 3 4 3" xfId="21676" xr:uid="{00000000-0005-0000-0000-000050860000}"/>
    <cellStyle name="Normal 7 6 3 3 4 4" xfId="39022" xr:uid="{00000000-0005-0000-0000-000051860000}"/>
    <cellStyle name="Normal 7 6 3 3 5" xfId="9370" xr:uid="{00000000-0005-0000-0000-000052860000}"/>
    <cellStyle name="Normal 7 6 3 3 5 2" xfId="26723" xr:uid="{00000000-0005-0000-0000-000053860000}"/>
    <cellStyle name="Normal 7 6 3 3 5 3" xfId="44069" xr:uid="{00000000-0005-0000-0000-000054860000}"/>
    <cellStyle name="Normal 7 6 3 3 6" xfId="18050" xr:uid="{00000000-0005-0000-0000-000055860000}"/>
    <cellStyle name="Normal 7 6 3 3 7" xfId="35396" xr:uid="{00000000-0005-0000-0000-000056860000}"/>
    <cellStyle name="Normal 7 6 3 4" xfId="2020" xr:uid="{00000000-0005-0000-0000-000057860000}"/>
    <cellStyle name="Normal 7 6 3 4 2" xfId="7802" xr:uid="{00000000-0005-0000-0000-000058860000}"/>
    <cellStyle name="Normal 7 6 3 4 2 2" xfId="16475" xr:uid="{00000000-0005-0000-0000-000059860000}"/>
    <cellStyle name="Normal 7 6 3 4 2 2 2" xfId="33828" xr:uid="{00000000-0005-0000-0000-00005A860000}"/>
    <cellStyle name="Normal 7 6 3 4 2 2 3" xfId="51174" xr:uid="{00000000-0005-0000-0000-00005B860000}"/>
    <cellStyle name="Normal 7 6 3 4 2 3" xfId="25155" xr:uid="{00000000-0005-0000-0000-00005C860000}"/>
    <cellStyle name="Normal 7 6 3 4 2 4" xfId="42501" xr:uid="{00000000-0005-0000-0000-00005D860000}"/>
    <cellStyle name="Normal 7 6 3 4 3" xfId="3833" xr:uid="{00000000-0005-0000-0000-00005E860000}"/>
    <cellStyle name="Normal 7 6 3 4 3 2" xfId="12506" xr:uid="{00000000-0005-0000-0000-00005F860000}"/>
    <cellStyle name="Normal 7 6 3 4 3 2 2" xfId="29859" xr:uid="{00000000-0005-0000-0000-000060860000}"/>
    <cellStyle name="Normal 7 6 3 4 3 2 3" xfId="47205" xr:uid="{00000000-0005-0000-0000-000061860000}"/>
    <cellStyle name="Normal 7 6 3 4 3 3" xfId="21186" xr:uid="{00000000-0005-0000-0000-000062860000}"/>
    <cellStyle name="Normal 7 6 3 4 3 4" xfId="38532" xr:uid="{00000000-0005-0000-0000-000063860000}"/>
    <cellStyle name="Normal 7 6 3 4 4" xfId="10693" xr:uid="{00000000-0005-0000-0000-000064860000}"/>
    <cellStyle name="Normal 7 6 3 4 4 2" xfId="28046" xr:uid="{00000000-0005-0000-0000-000065860000}"/>
    <cellStyle name="Normal 7 6 3 4 4 3" xfId="45392" xr:uid="{00000000-0005-0000-0000-000066860000}"/>
    <cellStyle name="Normal 7 6 3 4 5" xfId="19373" xr:uid="{00000000-0005-0000-0000-000067860000}"/>
    <cellStyle name="Normal 7 6 3 4 6" xfId="36719" xr:uid="{00000000-0005-0000-0000-000068860000}"/>
    <cellStyle name="Normal 7 6 3 5" xfId="1432" xr:uid="{00000000-0005-0000-0000-000069860000}"/>
    <cellStyle name="Normal 7 6 3 5 2" xfId="7214" xr:uid="{00000000-0005-0000-0000-00006A860000}"/>
    <cellStyle name="Normal 7 6 3 5 2 2" xfId="15887" xr:uid="{00000000-0005-0000-0000-00006B860000}"/>
    <cellStyle name="Normal 7 6 3 5 2 2 2" xfId="33240" xr:uid="{00000000-0005-0000-0000-00006C860000}"/>
    <cellStyle name="Normal 7 6 3 5 2 2 3" xfId="50586" xr:uid="{00000000-0005-0000-0000-00006D860000}"/>
    <cellStyle name="Normal 7 6 3 5 2 3" xfId="24567" xr:uid="{00000000-0005-0000-0000-00006E860000}"/>
    <cellStyle name="Normal 7 6 3 5 2 4" xfId="41913" xr:uid="{00000000-0005-0000-0000-00006F860000}"/>
    <cellStyle name="Normal 7 6 3 5 3" xfId="5058" xr:uid="{00000000-0005-0000-0000-000070860000}"/>
    <cellStyle name="Normal 7 6 3 5 3 2" xfId="13731" xr:uid="{00000000-0005-0000-0000-000071860000}"/>
    <cellStyle name="Normal 7 6 3 5 3 2 2" xfId="31084" xr:uid="{00000000-0005-0000-0000-000072860000}"/>
    <cellStyle name="Normal 7 6 3 5 3 2 3" xfId="48430" xr:uid="{00000000-0005-0000-0000-000073860000}"/>
    <cellStyle name="Normal 7 6 3 5 3 3" xfId="22411" xr:uid="{00000000-0005-0000-0000-000074860000}"/>
    <cellStyle name="Normal 7 6 3 5 3 4" xfId="39757" xr:uid="{00000000-0005-0000-0000-000075860000}"/>
    <cellStyle name="Normal 7 6 3 5 4" xfId="10105" xr:uid="{00000000-0005-0000-0000-000076860000}"/>
    <cellStyle name="Normal 7 6 3 5 4 2" xfId="27458" xr:uid="{00000000-0005-0000-0000-000077860000}"/>
    <cellStyle name="Normal 7 6 3 5 4 3" xfId="44804" xr:uid="{00000000-0005-0000-0000-000078860000}"/>
    <cellStyle name="Normal 7 6 3 5 5" xfId="18785" xr:uid="{00000000-0005-0000-0000-000079860000}"/>
    <cellStyle name="Normal 7 6 3 5 6" xfId="36131" xr:uid="{00000000-0005-0000-0000-00007A860000}"/>
    <cellStyle name="Normal 7 6 3 6" xfId="5989" xr:uid="{00000000-0005-0000-0000-00007B860000}"/>
    <cellStyle name="Normal 7 6 3 6 2" xfId="14662" xr:uid="{00000000-0005-0000-0000-00007C860000}"/>
    <cellStyle name="Normal 7 6 3 6 2 2" xfId="32015" xr:uid="{00000000-0005-0000-0000-00007D860000}"/>
    <cellStyle name="Normal 7 6 3 6 2 3" xfId="49361" xr:uid="{00000000-0005-0000-0000-00007E860000}"/>
    <cellStyle name="Normal 7 6 3 6 3" xfId="23342" xr:uid="{00000000-0005-0000-0000-00007F860000}"/>
    <cellStyle name="Normal 7 6 3 6 4" xfId="40688" xr:uid="{00000000-0005-0000-0000-000080860000}"/>
    <cellStyle name="Normal 7 6 3 7" xfId="3245" xr:uid="{00000000-0005-0000-0000-000081860000}"/>
    <cellStyle name="Normal 7 6 3 7 2" xfId="11918" xr:uid="{00000000-0005-0000-0000-000082860000}"/>
    <cellStyle name="Normal 7 6 3 7 2 2" xfId="29271" xr:uid="{00000000-0005-0000-0000-000083860000}"/>
    <cellStyle name="Normal 7 6 3 7 2 3" xfId="46617" xr:uid="{00000000-0005-0000-0000-000084860000}"/>
    <cellStyle name="Normal 7 6 3 7 3" xfId="20598" xr:uid="{00000000-0005-0000-0000-000085860000}"/>
    <cellStyle name="Normal 7 6 3 7 4" xfId="37944" xr:uid="{00000000-0005-0000-0000-000086860000}"/>
    <cellStyle name="Normal 7 6 3 8" xfId="8880" xr:uid="{00000000-0005-0000-0000-000087860000}"/>
    <cellStyle name="Normal 7 6 3 8 2" xfId="26233" xr:uid="{00000000-0005-0000-0000-000088860000}"/>
    <cellStyle name="Normal 7 6 3 8 3" xfId="43579" xr:uid="{00000000-0005-0000-0000-000089860000}"/>
    <cellStyle name="Normal 7 6 3 9" xfId="17560" xr:uid="{00000000-0005-0000-0000-00008A860000}"/>
    <cellStyle name="Normal 7 6 4" xfId="795" xr:uid="{00000000-0005-0000-0000-00008B860000}"/>
    <cellStyle name="Normal 7 6 4 2" xfId="2608" xr:uid="{00000000-0005-0000-0000-00008C860000}"/>
    <cellStyle name="Normal 7 6 4 2 2" xfId="8390" xr:uid="{00000000-0005-0000-0000-00008D860000}"/>
    <cellStyle name="Normal 7 6 4 2 2 2" xfId="17063" xr:uid="{00000000-0005-0000-0000-00008E860000}"/>
    <cellStyle name="Normal 7 6 4 2 2 2 2" xfId="34416" xr:uid="{00000000-0005-0000-0000-00008F860000}"/>
    <cellStyle name="Normal 7 6 4 2 2 2 3" xfId="51762" xr:uid="{00000000-0005-0000-0000-000090860000}"/>
    <cellStyle name="Normal 7 6 4 2 2 3" xfId="25743" xr:uid="{00000000-0005-0000-0000-000091860000}"/>
    <cellStyle name="Normal 7 6 4 2 2 4" xfId="43089" xr:uid="{00000000-0005-0000-0000-000092860000}"/>
    <cellStyle name="Normal 7 6 4 2 3" xfId="4421" xr:uid="{00000000-0005-0000-0000-000093860000}"/>
    <cellStyle name="Normal 7 6 4 2 3 2" xfId="13094" xr:uid="{00000000-0005-0000-0000-000094860000}"/>
    <cellStyle name="Normal 7 6 4 2 3 2 2" xfId="30447" xr:uid="{00000000-0005-0000-0000-000095860000}"/>
    <cellStyle name="Normal 7 6 4 2 3 2 3" xfId="47793" xr:uid="{00000000-0005-0000-0000-000096860000}"/>
    <cellStyle name="Normal 7 6 4 2 3 3" xfId="21774" xr:uid="{00000000-0005-0000-0000-000097860000}"/>
    <cellStyle name="Normal 7 6 4 2 3 4" xfId="39120" xr:uid="{00000000-0005-0000-0000-000098860000}"/>
    <cellStyle name="Normal 7 6 4 2 4" xfId="11281" xr:uid="{00000000-0005-0000-0000-000099860000}"/>
    <cellStyle name="Normal 7 6 4 2 4 2" xfId="28634" xr:uid="{00000000-0005-0000-0000-00009A860000}"/>
    <cellStyle name="Normal 7 6 4 2 4 3" xfId="45980" xr:uid="{00000000-0005-0000-0000-00009B860000}"/>
    <cellStyle name="Normal 7 6 4 2 5" xfId="19961" xr:uid="{00000000-0005-0000-0000-00009C860000}"/>
    <cellStyle name="Normal 7 6 4 2 6" xfId="37307" xr:uid="{00000000-0005-0000-0000-00009D860000}"/>
    <cellStyle name="Normal 7 6 4 3" xfId="1530" xr:uid="{00000000-0005-0000-0000-00009E860000}"/>
    <cellStyle name="Normal 7 6 4 3 2" xfId="7312" xr:uid="{00000000-0005-0000-0000-00009F860000}"/>
    <cellStyle name="Normal 7 6 4 3 2 2" xfId="15985" xr:uid="{00000000-0005-0000-0000-0000A0860000}"/>
    <cellStyle name="Normal 7 6 4 3 2 2 2" xfId="33338" xr:uid="{00000000-0005-0000-0000-0000A1860000}"/>
    <cellStyle name="Normal 7 6 4 3 2 2 3" xfId="50684" xr:uid="{00000000-0005-0000-0000-0000A2860000}"/>
    <cellStyle name="Normal 7 6 4 3 2 3" xfId="24665" xr:uid="{00000000-0005-0000-0000-0000A3860000}"/>
    <cellStyle name="Normal 7 6 4 3 2 4" xfId="42011" xr:uid="{00000000-0005-0000-0000-0000A4860000}"/>
    <cellStyle name="Normal 7 6 4 3 3" xfId="5156" xr:uid="{00000000-0005-0000-0000-0000A5860000}"/>
    <cellStyle name="Normal 7 6 4 3 3 2" xfId="13829" xr:uid="{00000000-0005-0000-0000-0000A6860000}"/>
    <cellStyle name="Normal 7 6 4 3 3 2 2" xfId="31182" xr:uid="{00000000-0005-0000-0000-0000A7860000}"/>
    <cellStyle name="Normal 7 6 4 3 3 2 3" xfId="48528" xr:uid="{00000000-0005-0000-0000-0000A8860000}"/>
    <cellStyle name="Normal 7 6 4 3 3 3" xfId="22509" xr:uid="{00000000-0005-0000-0000-0000A9860000}"/>
    <cellStyle name="Normal 7 6 4 3 3 4" xfId="39855" xr:uid="{00000000-0005-0000-0000-0000AA860000}"/>
    <cellStyle name="Normal 7 6 4 3 4" xfId="10203" xr:uid="{00000000-0005-0000-0000-0000AB860000}"/>
    <cellStyle name="Normal 7 6 4 3 4 2" xfId="27556" xr:uid="{00000000-0005-0000-0000-0000AC860000}"/>
    <cellStyle name="Normal 7 6 4 3 4 3" xfId="44902" xr:uid="{00000000-0005-0000-0000-0000AD860000}"/>
    <cellStyle name="Normal 7 6 4 3 5" xfId="18883" xr:uid="{00000000-0005-0000-0000-0000AE860000}"/>
    <cellStyle name="Normal 7 6 4 3 6" xfId="36229" xr:uid="{00000000-0005-0000-0000-0000AF860000}"/>
    <cellStyle name="Normal 7 6 4 4" xfId="6577" xr:uid="{00000000-0005-0000-0000-0000B0860000}"/>
    <cellStyle name="Normal 7 6 4 4 2" xfId="15250" xr:uid="{00000000-0005-0000-0000-0000B1860000}"/>
    <cellStyle name="Normal 7 6 4 4 2 2" xfId="32603" xr:uid="{00000000-0005-0000-0000-0000B2860000}"/>
    <cellStyle name="Normal 7 6 4 4 2 3" xfId="49949" xr:uid="{00000000-0005-0000-0000-0000B3860000}"/>
    <cellStyle name="Normal 7 6 4 4 3" xfId="23930" xr:uid="{00000000-0005-0000-0000-0000B4860000}"/>
    <cellStyle name="Normal 7 6 4 4 4" xfId="41276" xr:uid="{00000000-0005-0000-0000-0000B5860000}"/>
    <cellStyle name="Normal 7 6 4 5" xfId="3343" xr:uid="{00000000-0005-0000-0000-0000B6860000}"/>
    <cellStyle name="Normal 7 6 4 5 2" xfId="12016" xr:uid="{00000000-0005-0000-0000-0000B7860000}"/>
    <cellStyle name="Normal 7 6 4 5 2 2" xfId="29369" xr:uid="{00000000-0005-0000-0000-0000B8860000}"/>
    <cellStyle name="Normal 7 6 4 5 2 3" xfId="46715" xr:uid="{00000000-0005-0000-0000-0000B9860000}"/>
    <cellStyle name="Normal 7 6 4 5 3" xfId="20696" xr:uid="{00000000-0005-0000-0000-0000BA860000}"/>
    <cellStyle name="Normal 7 6 4 5 4" xfId="38042" xr:uid="{00000000-0005-0000-0000-0000BB860000}"/>
    <cellStyle name="Normal 7 6 4 6" xfId="9468" xr:uid="{00000000-0005-0000-0000-0000BC860000}"/>
    <cellStyle name="Normal 7 6 4 6 2" xfId="26821" xr:uid="{00000000-0005-0000-0000-0000BD860000}"/>
    <cellStyle name="Normal 7 6 4 6 3" xfId="44167" xr:uid="{00000000-0005-0000-0000-0000BE860000}"/>
    <cellStyle name="Normal 7 6 4 7" xfId="18148" xr:uid="{00000000-0005-0000-0000-0000BF860000}"/>
    <cellStyle name="Normal 7 6 4 8" xfId="35494" xr:uid="{00000000-0005-0000-0000-0000C0860000}"/>
    <cellStyle name="Normal 7 6 5" xfId="452" xr:uid="{00000000-0005-0000-0000-0000C1860000}"/>
    <cellStyle name="Normal 7 6 5 2" xfId="2265" xr:uid="{00000000-0005-0000-0000-0000C2860000}"/>
    <cellStyle name="Normal 7 6 5 2 2" xfId="8047" xr:uid="{00000000-0005-0000-0000-0000C3860000}"/>
    <cellStyle name="Normal 7 6 5 2 2 2" xfId="16720" xr:uid="{00000000-0005-0000-0000-0000C4860000}"/>
    <cellStyle name="Normal 7 6 5 2 2 2 2" xfId="34073" xr:uid="{00000000-0005-0000-0000-0000C5860000}"/>
    <cellStyle name="Normal 7 6 5 2 2 2 3" xfId="51419" xr:uid="{00000000-0005-0000-0000-0000C6860000}"/>
    <cellStyle name="Normal 7 6 5 2 2 3" xfId="25400" xr:uid="{00000000-0005-0000-0000-0000C7860000}"/>
    <cellStyle name="Normal 7 6 5 2 2 4" xfId="42746" xr:uid="{00000000-0005-0000-0000-0000C8860000}"/>
    <cellStyle name="Normal 7 6 5 2 3" xfId="5548" xr:uid="{00000000-0005-0000-0000-0000C9860000}"/>
    <cellStyle name="Normal 7 6 5 2 3 2" xfId="14221" xr:uid="{00000000-0005-0000-0000-0000CA860000}"/>
    <cellStyle name="Normal 7 6 5 2 3 2 2" xfId="31574" xr:uid="{00000000-0005-0000-0000-0000CB860000}"/>
    <cellStyle name="Normal 7 6 5 2 3 2 3" xfId="48920" xr:uid="{00000000-0005-0000-0000-0000CC860000}"/>
    <cellStyle name="Normal 7 6 5 2 3 3" xfId="22901" xr:uid="{00000000-0005-0000-0000-0000CD860000}"/>
    <cellStyle name="Normal 7 6 5 2 3 4" xfId="40247" xr:uid="{00000000-0005-0000-0000-0000CE860000}"/>
    <cellStyle name="Normal 7 6 5 2 4" xfId="10938" xr:uid="{00000000-0005-0000-0000-0000CF860000}"/>
    <cellStyle name="Normal 7 6 5 2 4 2" xfId="28291" xr:uid="{00000000-0005-0000-0000-0000D0860000}"/>
    <cellStyle name="Normal 7 6 5 2 4 3" xfId="45637" xr:uid="{00000000-0005-0000-0000-0000D1860000}"/>
    <cellStyle name="Normal 7 6 5 2 5" xfId="19618" xr:uid="{00000000-0005-0000-0000-0000D2860000}"/>
    <cellStyle name="Normal 7 6 5 2 6" xfId="36964" xr:uid="{00000000-0005-0000-0000-0000D3860000}"/>
    <cellStyle name="Normal 7 6 5 3" xfId="6234" xr:uid="{00000000-0005-0000-0000-0000D4860000}"/>
    <cellStyle name="Normal 7 6 5 3 2" xfId="14907" xr:uid="{00000000-0005-0000-0000-0000D5860000}"/>
    <cellStyle name="Normal 7 6 5 3 2 2" xfId="32260" xr:uid="{00000000-0005-0000-0000-0000D6860000}"/>
    <cellStyle name="Normal 7 6 5 3 2 3" xfId="49606" xr:uid="{00000000-0005-0000-0000-0000D7860000}"/>
    <cellStyle name="Normal 7 6 5 3 3" xfId="23587" xr:uid="{00000000-0005-0000-0000-0000D8860000}"/>
    <cellStyle name="Normal 7 6 5 3 4" xfId="40933" xr:uid="{00000000-0005-0000-0000-0000D9860000}"/>
    <cellStyle name="Normal 7 6 5 4" xfId="4078" xr:uid="{00000000-0005-0000-0000-0000DA860000}"/>
    <cellStyle name="Normal 7 6 5 4 2" xfId="12751" xr:uid="{00000000-0005-0000-0000-0000DB860000}"/>
    <cellStyle name="Normal 7 6 5 4 2 2" xfId="30104" xr:uid="{00000000-0005-0000-0000-0000DC860000}"/>
    <cellStyle name="Normal 7 6 5 4 2 3" xfId="47450" xr:uid="{00000000-0005-0000-0000-0000DD860000}"/>
    <cellStyle name="Normal 7 6 5 4 3" xfId="21431" xr:uid="{00000000-0005-0000-0000-0000DE860000}"/>
    <cellStyle name="Normal 7 6 5 4 4" xfId="38777" xr:uid="{00000000-0005-0000-0000-0000DF860000}"/>
    <cellStyle name="Normal 7 6 5 5" xfId="9125" xr:uid="{00000000-0005-0000-0000-0000E0860000}"/>
    <cellStyle name="Normal 7 6 5 5 2" xfId="26478" xr:uid="{00000000-0005-0000-0000-0000E1860000}"/>
    <cellStyle name="Normal 7 6 5 5 3" xfId="43824" xr:uid="{00000000-0005-0000-0000-0000E2860000}"/>
    <cellStyle name="Normal 7 6 5 6" xfId="17805" xr:uid="{00000000-0005-0000-0000-0000E3860000}"/>
    <cellStyle name="Normal 7 6 5 7" xfId="35151" xr:uid="{00000000-0005-0000-0000-0000E4860000}"/>
    <cellStyle name="Normal 7 6 6" xfId="1873" xr:uid="{00000000-0005-0000-0000-0000E5860000}"/>
    <cellStyle name="Normal 7 6 6 2" xfId="7655" xr:uid="{00000000-0005-0000-0000-0000E6860000}"/>
    <cellStyle name="Normal 7 6 6 2 2" xfId="16328" xr:uid="{00000000-0005-0000-0000-0000E7860000}"/>
    <cellStyle name="Normal 7 6 6 2 2 2" xfId="33681" xr:uid="{00000000-0005-0000-0000-0000E8860000}"/>
    <cellStyle name="Normal 7 6 6 2 2 3" xfId="51027" xr:uid="{00000000-0005-0000-0000-0000E9860000}"/>
    <cellStyle name="Normal 7 6 6 2 3" xfId="25008" xr:uid="{00000000-0005-0000-0000-0000EA860000}"/>
    <cellStyle name="Normal 7 6 6 2 4" xfId="42354" xr:uid="{00000000-0005-0000-0000-0000EB860000}"/>
    <cellStyle name="Normal 7 6 6 3" xfId="3686" xr:uid="{00000000-0005-0000-0000-0000EC860000}"/>
    <cellStyle name="Normal 7 6 6 3 2" xfId="12359" xr:uid="{00000000-0005-0000-0000-0000ED860000}"/>
    <cellStyle name="Normal 7 6 6 3 2 2" xfId="29712" xr:uid="{00000000-0005-0000-0000-0000EE860000}"/>
    <cellStyle name="Normal 7 6 6 3 2 3" xfId="47058" xr:uid="{00000000-0005-0000-0000-0000EF860000}"/>
    <cellStyle name="Normal 7 6 6 3 3" xfId="21039" xr:uid="{00000000-0005-0000-0000-0000F0860000}"/>
    <cellStyle name="Normal 7 6 6 3 4" xfId="38385" xr:uid="{00000000-0005-0000-0000-0000F1860000}"/>
    <cellStyle name="Normal 7 6 6 4" xfId="10546" xr:uid="{00000000-0005-0000-0000-0000F2860000}"/>
    <cellStyle name="Normal 7 6 6 4 2" xfId="27899" xr:uid="{00000000-0005-0000-0000-0000F3860000}"/>
    <cellStyle name="Normal 7 6 6 4 3" xfId="45245" xr:uid="{00000000-0005-0000-0000-0000F4860000}"/>
    <cellStyle name="Normal 7 6 6 5" xfId="19226" xr:uid="{00000000-0005-0000-0000-0000F5860000}"/>
    <cellStyle name="Normal 7 6 6 6" xfId="36572" xr:uid="{00000000-0005-0000-0000-0000F6860000}"/>
    <cellStyle name="Normal 7 6 7" xfId="1187" xr:uid="{00000000-0005-0000-0000-0000F7860000}"/>
    <cellStyle name="Normal 7 6 7 2" xfId="6969" xr:uid="{00000000-0005-0000-0000-0000F8860000}"/>
    <cellStyle name="Normal 7 6 7 2 2" xfId="15642" xr:uid="{00000000-0005-0000-0000-0000F9860000}"/>
    <cellStyle name="Normal 7 6 7 2 2 2" xfId="32995" xr:uid="{00000000-0005-0000-0000-0000FA860000}"/>
    <cellStyle name="Normal 7 6 7 2 2 3" xfId="50341" xr:uid="{00000000-0005-0000-0000-0000FB860000}"/>
    <cellStyle name="Normal 7 6 7 2 3" xfId="24322" xr:uid="{00000000-0005-0000-0000-0000FC860000}"/>
    <cellStyle name="Normal 7 6 7 2 4" xfId="41668" xr:uid="{00000000-0005-0000-0000-0000FD860000}"/>
    <cellStyle name="Normal 7 6 7 3" xfId="4813" xr:uid="{00000000-0005-0000-0000-0000FE860000}"/>
    <cellStyle name="Normal 7 6 7 3 2" xfId="13486" xr:uid="{00000000-0005-0000-0000-0000FF860000}"/>
    <cellStyle name="Normal 7 6 7 3 2 2" xfId="30839" xr:uid="{00000000-0005-0000-0000-000000870000}"/>
    <cellStyle name="Normal 7 6 7 3 2 3" xfId="48185" xr:uid="{00000000-0005-0000-0000-000001870000}"/>
    <cellStyle name="Normal 7 6 7 3 3" xfId="22166" xr:uid="{00000000-0005-0000-0000-000002870000}"/>
    <cellStyle name="Normal 7 6 7 3 4" xfId="39512" xr:uid="{00000000-0005-0000-0000-000003870000}"/>
    <cellStyle name="Normal 7 6 7 4" xfId="9860" xr:uid="{00000000-0005-0000-0000-000004870000}"/>
    <cellStyle name="Normal 7 6 7 4 2" xfId="27213" xr:uid="{00000000-0005-0000-0000-000005870000}"/>
    <cellStyle name="Normal 7 6 7 4 3" xfId="44559" xr:uid="{00000000-0005-0000-0000-000006870000}"/>
    <cellStyle name="Normal 7 6 7 5" xfId="18540" xr:uid="{00000000-0005-0000-0000-000007870000}"/>
    <cellStyle name="Normal 7 6 7 6" xfId="35886" xr:uid="{00000000-0005-0000-0000-000008870000}"/>
    <cellStyle name="Normal 7 6 8" xfId="5842" xr:uid="{00000000-0005-0000-0000-000009870000}"/>
    <cellStyle name="Normal 7 6 8 2" xfId="14515" xr:uid="{00000000-0005-0000-0000-00000A870000}"/>
    <cellStyle name="Normal 7 6 8 2 2" xfId="31868" xr:uid="{00000000-0005-0000-0000-00000B870000}"/>
    <cellStyle name="Normal 7 6 8 2 3" xfId="49214" xr:uid="{00000000-0005-0000-0000-00000C870000}"/>
    <cellStyle name="Normal 7 6 8 3" xfId="23195" xr:uid="{00000000-0005-0000-0000-00000D870000}"/>
    <cellStyle name="Normal 7 6 8 4" xfId="40541" xr:uid="{00000000-0005-0000-0000-00000E870000}"/>
    <cellStyle name="Normal 7 6 9" xfId="3000" xr:uid="{00000000-0005-0000-0000-00000F870000}"/>
    <cellStyle name="Normal 7 6 9 2" xfId="11673" xr:uid="{00000000-0005-0000-0000-000010870000}"/>
    <cellStyle name="Normal 7 6 9 2 2" xfId="29026" xr:uid="{00000000-0005-0000-0000-000011870000}"/>
    <cellStyle name="Normal 7 6 9 2 3" xfId="46372" xr:uid="{00000000-0005-0000-0000-000012870000}"/>
    <cellStyle name="Normal 7 6 9 3" xfId="20353" xr:uid="{00000000-0005-0000-0000-000013870000}"/>
    <cellStyle name="Normal 7 6 9 4" xfId="37699" xr:uid="{00000000-0005-0000-0000-000014870000}"/>
    <cellStyle name="Normal 7 7" xfId="158" xr:uid="{00000000-0005-0000-0000-000015870000}"/>
    <cellStyle name="Normal 7 7 10" xfId="17511" xr:uid="{00000000-0005-0000-0000-000016870000}"/>
    <cellStyle name="Normal 7 7 11" xfId="34857" xr:uid="{00000000-0005-0000-0000-000017870000}"/>
    <cellStyle name="Normal 7 7 2" xfId="648" xr:uid="{00000000-0005-0000-0000-000018870000}"/>
    <cellStyle name="Normal 7 7 2 2" xfId="2461" xr:uid="{00000000-0005-0000-0000-000019870000}"/>
    <cellStyle name="Normal 7 7 2 2 2" xfId="8243" xr:uid="{00000000-0005-0000-0000-00001A870000}"/>
    <cellStyle name="Normal 7 7 2 2 2 2" xfId="16916" xr:uid="{00000000-0005-0000-0000-00001B870000}"/>
    <cellStyle name="Normal 7 7 2 2 2 2 2" xfId="34269" xr:uid="{00000000-0005-0000-0000-00001C870000}"/>
    <cellStyle name="Normal 7 7 2 2 2 2 3" xfId="51615" xr:uid="{00000000-0005-0000-0000-00001D870000}"/>
    <cellStyle name="Normal 7 7 2 2 2 3" xfId="25596" xr:uid="{00000000-0005-0000-0000-00001E870000}"/>
    <cellStyle name="Normal 7 7 2 2 2 4" xfId="42942" xr:uid="{00000000-0005-0000-0000-00001F870000}"/>
    <cellStyle name="Normal 7 7 2 2 3" xfId="4274" xr:uid="{00000000-0005-0000-0000-000020870000}"/>
    <cellStyle name="Normal 7 7 2 2 3 2" xfId="12947" xr:uid="{00000000-0005-0000-0000-000021870000}"/>
    <cellStyle name="Normal 7 7 2 2 3 2 2" xfId="30300" xr:uid="{00000000-0005-0000-0000-000022870000}"/>
    <cellStyle name="Normal 7 7 2 2 3 2 3" xfId="47646" xr:uid="{00000000-0005-0000-0000-000023870000}"/>
    <cellStyle name="Normal 7 7 2 2 3 3" xfId="21627" xr:uid="{00000000-0005-0000-0000-000024870000}"/>
    <cellStyle name="Normal 7 7 2 2 3 4" xfId="38973" xr:uid="{00000000-0005-0000-0000-000025870000}"/>
    <cellStyle name="Normal 7 7 2 2 4" xfId="11134" xr:uid="{00000000-0005-0000-0000-000026870000}"/>
    <cellStyle name="Normal 7 7 2 2 4 2" xfId="28487" xr:uid="{00000000-0005-0000-0000-000027870000}"/>
    <cellStyle name="Normal 7 7 2 2 4 3" xfId="45833" xr:uid="{00000000-0005-0000-0000-000028870000}"/>
    <cellStyle name="Normal 7 7 2 2 5" xfId="19814" xr:uid="{00000000-0005-0000-0000-000029870000}"/>
    <cellStyle name="Normal 7 7 2 2 6" xfId="37160" xr:uid="{00000000-0005-0000-0000-00002A870000}"/>
    <cellStyle name="Normal 7 7 2 3" xfId="1383" xr:uid="{00000000-0005-0000-0000-00002B870000}"/>
    <cellStyle name="Normal 7 7 2 3 2" xfId="7165" xr:uid="{00000000-0005-0000-0000-00002C870000}"/>
    <cellStyle name="Normal 7 7 2 3 2 2" xfId="15838" xr:uid="{00000000-0005-0000-0000-00002D870000}"/>
    <cellStyle name="Normal 7 7 2 3 2 2 2" xfId="33191" xr:uid="{00000000-0005-0000-0000-00002E870000}"/>
    <cellStyle name="Normal 7 7 2 3 2 2 3" xfId="50537" xr:uid="{00000000-0005-0000-0000-00002F870000}"/>
    <cellStyle name="Normal 7 7 2 3 2 3" xfId="24518" xr:uid="{00000000-0005-0000-0000-000030870000}"/>
    <cellStyle name="Normal 7 7 2 3 2 4" xfId="41864" xr:uid="{00000000-0005-0000-0000-000031870000}"/>
    <cellStyle name="Normal 7 7 2 3 3" xfId="5009" xr:uid="{00000000-0005-0000-0000-000032870000}"/>
    <cellStyle name="Normal 7 7 2 3 3 2" xfId="13682" xr:uid="{00000000-0005-0000-0000-000033870000}"/>
    <cellStyle name="Normal 7 7 2 3 3 2 2" xfId="31035" xr:uid="{00000000-0005-0000-0000-000034870000}"/>
    <cellStyle name="Normal 7 7 2 3 3 2 3" xfId="48381" xr:uid="{00000000-0005-0000-0000-000035870000}"/>
    <cellStyle name="Normal 7 7 2 3 3 3" xfId="22362" xr:uid="{00000000-0005-0000-0000-000036870000}"/>
    <cellStyle name="Normal 7 7 2 3 3 4" xfId="39708" xr:uid="{00000000-0005-0000-0000-000037870000}"/>
    <cellStyle name="Normal 7 7 2 3 4" xfId="10056" xr:uid="{00000000-0005-0000-0000-000038870000}"/>
    <cellStyle name="Normal 7 7 2 3 4 2" xfId="27409" xr:uid="{00000000-0005-0000-0000-000039870000}"/>
    <cellStyle name="Normal 7 7 2 3 4 3" xfId="44755" xr:uid="{00000000-0005-0000-0000-00003A870000}"/>
    <cellStyle name="Normal 7 7 2 3 5" xfId="18736" xr:uid="{00000000-0005-0000-0000-00003B870000}"/>
    <cellStyle name="Normal 7 7 2 3 6" xfId="36082" xr:uid="{00000000-0005-0000-0000-00003C870000}"/>
    <cellStyle name="Normal 7 7 2 4" xfId="6430" xr:uid="{00000000-0005-0000-0000-00003D870000}"/>
    <cellStyle name="Normal 7 7 2 4 2" xfId="15103" xr:uid="{00000000-0005-0000-0000-00003E870000}"/>
    <cellStyle name="Normal 7 7 2 4 2 2" xfId="32456" xr:uid="{00000000-0005-0000-0000-00003F870000}"/>
    <cellStyle name="Normal 7 7 2 4 2 3" xfId="49802" xr:uid="{00000000-0005-0000-0000-000040870000}"/>
    <cellStyle name="Normal 7 7 2 4 3" xfId="23783" xr:uid="{00000000-0005-0000-0000-000041870000}"/>
    <cellStyle name="Normal 7 7 2 4 4" xfId="41129" xr:uid="{00000000-0005-0000-0000-000042870000}"/>
    <cellStyle name="Normal 7 7 2 5" xfId="3196" xr:uid="{00000000-0005-0000-0000-000043870000}"/>
    <cellStyle name="Normal 7 7 2 5 2" xfId="11869" xr:uid="{00000000-0005-0000-0000-000044870000}"/>
    <cellStyle name="Normal 7 7 2 5 2 2" xfId="29222" xr:uid="{00000000-0005-0000-0000-000045870000}"/>
    <cellStyle name="Normal 7 7 2 5 2 3" xfId="46568" xr:uid="{00000000-0005-0000-0000-000046870000}"/>
    <cellStyle name="Normal 7 7 2 5 3" xfId="20549" xr:uid="{00000000-0005-0000-0000-000047870000}"/>
    <cellStyle name="Normal 7 7 2 5 4" xfId="37895" xr:uid="{00000000-0005-0000-0000-000048870000}"/>
    <cellStyle name="Normal 7 7 2 6" xfId="9321" xr:uid="{00000000-0005-0000-0000-000049870000}"/>
    <cellStyle name="Normal 7 7 2 6 2" xfId="26674" xr:uid="{00000000-0005-0000-0000-00004A870000}"/>
    <cellStyle name="Normal 7 7 2 6 3" xfId="44020" xr:uid="{00000000-0005-0000-0000-00004B870000}"/>
    <cellStyle name="Normal 7 7 2 7" xfId="18001" xr:uid="{00000000-0005-0000-0000-00004C870000}"/>
    <cellStyle name="Normal 7 7 2 8" xfId="35347" xr:uid="{00000000-0005-0000-0000-00004D870000}"/>
    <cellStyle name="Normal 7 7 3" xfId="893" xr:uid="{00000000-0005-0000-0000-00004E870000}"/>
    <cellStyle name="Normal 7 7 3 2" xfId="2706" xr:uid="{00000000-0005-0000-0000-00004F870000}"/>
    <cellStyle name="Normal 7 7 3 2 2" xfId="8488" xr:uid="{00000000-0005-0000-0000-000050870000}"/>
    <cellStyle name="Normal 7 7 3 2 2 2" xfId="17161" xr:uid="{00000000-0005-0000-0000-000051870000}"/>
    <cellStyle name="Normal 7 7 3 2 2 2 2" xfId="34514" xr:uid="{00000000-0005-0000-0000-000052870000}"/>
    <cellStyle name="Normal 7 7 3 2 2 2 3" xfId="51860" xr:uid="{00000000-0005-0000-0000-000053870000}"/>
    <cellStyle name="Normal 7 7 3 2 2 3" xfId="25841" xr:uid="{00000000-0005-0000-0000-000054870000}"/>
    <cellStyle name="Normal 7 7 3 2 2 4" xfId="43187" xr:uid="{00000000-0005-0000-0000-000055870000}"/>
    <cellStyle name="Normal 7 7 3 2 3" xfId="4519" xr:uid="{00000000-0005-0000-0000-000056870000}"/>
    <cellStyle name="Normal 7 7 3 2 3 2" xfId="13192" xr:uid="{00000000-0005-0000-0000-000057870000}"/>
    <cellStyle name="Normal 7 7 3 2 3 2 2" xfId="30545" xr:uid="{00000000-0005-0000-0000-000058870000}"/>
    <cellStyle name="Normal 7 7 3 2 3 2 3" xfId="47891" xr:uid="{00000000-0005-0000-0000-000059870000}"/>
    <cellStyle name="Normal 7 7 3 2 3 3" xfId="21872" xr:uid="{00000000-0005-0000-0000-00005A870000}"/>
    <cellStyle name="Normal 7 7 3 2 3 4" xfId="39218" xr:uid="{00000000-0005-0000-0000-00005B870000}"/>
    <cellStyle name="Normal 7 7 3 2 4" xfId="11379" xr:uid="{00000000-0005-0000-0000-00005C870000}"/>
    <cellStyle name="Normal 7 7 3 2 4 2" xfId="28732" xr:uid="{00000000-0005-0000-0000-00005D870000}"/>
    <cellStyle name="Normal 7 7 3 2 4 3" xfId="46078" xr:uid="{00000000-0005-0000-0000-00005E870000}"/>
    <cellStyle name="Normal 7 7 3 2 5" xfId="20059" xr:uid="{00000000-0005-0000-0000-00005F870000}"/>
    <cellStyle name="Normal 7 7 3 2 6" xfId="37405" xr:uid="{00000000-0005-0000-0000-000060870000}"/>
    <cellStyle name="Normal 7 7 3 3" xfId="1628" xr:uid="{00000000-0005-0000-0000-000061870000}"/>
    <cellStyle name="Normal 7 7 3 3 2" xfId="7410" xr:uid="{00000000-0005-0000-0000-000062870000}"/>
    <cellStyle name="Normal 7 7 3 3 2 2" xfId="16083" xr:uid="{00000000-0005-0000-0000-000063870000}"/>
    <cellStyle name="Normal 7 7 3 3 2 2 2" xfId="33436" xr:uid="{00000000-0005-0000-0000-000064870000}"/>
    <cellStyle name="Normal 7 7 3 3 2 2 3" xfId="50782" xr:uid="{00000000-0005-0000-0000-000065870000}"/>
    <cellStyle name="Normal 7 7 3 3 2 3" xfId="24763" xr:uid="{00000000-0005-0000-0000-000066870000}"/>
    <cellStyle name="Normal 7 7 3 3 2 4" xfId="42109" xr:uid="{00000000-0005-0000-0000-000067870000}"/>
    <cellStyle name="Normal 7 7 3 3 3" xfId="5254" xr:uid="{00000000-0005-0000-0000-000068870000}"/>
    <cellStyle name="Normal 7 7 3 3 3 2" xfId="13927" xr:uid="{00000000-0005-0000-0000-000069870000}"/>
    <cellStyle name="Normal 7 7 3 3 3 2 2" xfId="31280" xr:uid="{00000000-0005-0000-0000-00006A870000}"/>
    <cellStyle name="Normal 7 7 3 3 3 2 3" xfId="48626" xr:uid="{00000000-0005-0000-0000-00006B870000}"/>
    <cellStyle name="Normal 7 7 3 3 3 3" xfId="22607" xr:uid="{00000000-0005-0000-0000-00006C870000}"/>
    <cellStyle name="Normal 7 7 3 3 3 4" xfId="39953" xr:uid="{00000000-0005-0000-0000-00006D870000}"/>
    <cellStyle name="Normal 7 7 3 3 4" xfId="10301" xr:uid="{00000000-0005-0000-0000-00006E870000}"/>
    <cellStyle name="Normal 7 7 3 3 4 2" xfId="27654" xr:uid="{00000000-0005-0000-0000-00006F870000}"/>
    <cellStyle name="Normal 7 7 3 3 4 3" xfId="45000" xr:uid="{00000000-0005-0000-0000-000070870000}"/>
    <cellStyle name="Normal 7 7 3 3 5" xfId="18981" xr:uid="{00000000-0005-0000-0000-000071870000}"/>
    <cellStyle name="Normal 7 7 3 3 6" xfId="36327" xr:uid="{00000000-0005-0000-0000-000072870000}"/>
    <cellStyle name="Normal 7 7 3 4" xfId="6675" xr:uid="{00000000-0005-0000-0000-000073870000}"/>
    <cellStyle name="Normal 7 7 3 4 2" xfId="15348" xr:uid="{00000000-0005-0000-0000-000074870000}"/>
    <cellStyle name="Normal 7 7 3 4 2 2" xfId="32701" xr:uid="{00000000-0005-0000-0000-000075870000}"/>
    <cellStyle name="Normal 7 7 3 4 2 3" xfId="50047" xr:uid="{00000000-0005-0000-0000-000076870000}"/>
    <cellStyle name="Normal 7 7 3 4 3" xfId="24028" xr:uid="{00000000-0005-0000-0000-000077870000}"/>
    <cellStyle name="Normal 7 7 3 4 4" xfId="41374" xr:uid="{00000000-0005-0000-0000-000078870000}"/>
    <cellStyle name="Normal 7 7 3 5" xfId="3441" xr:uid="{00000000-0005-0000-0000-000079870000}"/>
    <cellStyle name="Normal 7 7 3 5 2" xfId="12114" xr:uid="{00000000-0005-0000-0000-00007A870000}"/>
    <cellStyle name="Normal 7 7 3 5 2 2" xfId="29467" xr:uid="{00000000-0005-0000-0000-00007B870000}"/>
    <cellStyle name="Normal 7 7 3 5 2 3" xfId="46813" xr:uid="{00000000-0005-0000-0000-00007C870000}"/>
    <cellStyle name="Normal 7 7 3 5 3" xfId="20794" xr:uid="{00000000-0005-0000-0000-00007D870000}"/>
    <cellStyle name="Normal 7 7 3 5 4" xfId="38140" xr:uid="{00000000-0005-0000-0000-00007E870000}"/>
    <cellStyle name="Normal 7 7 3 6" xfId="9566" xr:uid="{00000000-0005-0000-0000-00007F870000}"/>
    <cellStyle name="Normal 7 7 3 6 2" xfId="26919" xr:uid="{00000000-0005-0000-0000-000080870000}"/>
    <cellStyle name="Normal 7 7 3 6 3" xfId="44265" xr:uid="{00000000-0005-0000-0000-000081870000}"/>
    <cellStyle name="Normal 7 7 3 7" xfId="18246" xr:uid="{00000000-0005-0000-0000-000082870000}"/>
    <cellStyle name="Normal 7 7 3 8" xfId="35592" xr:uid="{00000000-0005-0000-0000-000083870000}"/>
    <cellStyle name="Normal 7 7 4" xfId="403" xr:uid="{00000000-0005-0000-0000-000084870000}"/>
    <cellStyle name="Normal 7 7 4 2" xfId="2216" xr:uid="{00000000-0005-0000-0000-000085870000}"/>
    <cellStyle name="Normal 7 7 4 2 2" xfId="7998" xr:uid="{00000000-0005-0000-0000-000086870000}"/>
    <cellStyle name="Normal 7 7 4 2 2 2" xfId="16671" xr:uid="{00000000-0005-0000-0000-000087870000}"/>
    <cellStyle name="Normal 7 7 4 2 2 2 2" xfId="34024" xr:uid="{00000000-0005-0000-0000-000088870000}"/>
    <cellStyle name="Normal 7 7 4 2 2 2 3" xfId="51370" xr:uid="{00000000-0005-0000-0000-000089870000}"/>
    <cellStyle name="Normal 7 7 4 2 2 3" xfId="25351" xr:uid="{00000000-0005-0000-0000-00008A870000}"/>
    <cellStyle name="Normal 7 7 4 2 2 4" xfId="42697" xr:uid="{00000000-0005-0000-0000-00008B870000}"/>
    <cellStyle name="Normal 7 7 4 2 3" xfId="5499" xr:uid="{00000000-0005-0000-0000-00008C870000}"/>
    <cellStyle name="Normal 7 7 4 2 3 2" xfId="14172" xr:uid="{00000000-0005-0000-0000-00008D870000}"/>
    <cellStyle name="Normal 7 7 4 2 3 2 2" xfId="31525" xr:uid="{00000000-0005-0000-0000-00008E870000}"/>
    <cellStyle name="Normal 7 7 4 2 3 2 3" xfId="48871" xr:uid="{00000000-0005-0000-0000-00008F870000}"/>
    <cellStyle name="Normal 7 7 4 2 3 3" xfId="22852" xr:uid="{00000000-0005-0000-0000-000090870000}"/>
    <cellStyle name="Normal 7 7 4 2 3 4" xfId="40198" xr:uid="{00000000-0005-0000-0000-000091870000}"/>
    <cellStyle name="Normal 7 7 4 2 4" xfId="10889" xr:uid="{00000000-0005-0000-0000-000092870000}"/>
    <cellStyle name="Normal 7 7 4 2 4 2" xfId="28242" xr:uid="{00000000-0005-0000-0000-000093870000}"/>
    <cellStyle name="Normal 7 7 4 2 4 3" xfId="45588" xr:uid="{00000000-0005-0000-0000-000094870000}"/>
    <cellStyle name="Normal 7 7 4 2 5" xfId="19569" xr:uid="{00000000-0005-0000-0000-000095870000}"/>
    <cellStyle name="Normal 7 7 4 2 6" xfId="36915" xr:uid="{00000000-0005-0000-0000-000096870000}"/>
    <cellStyle name="Normal 7 7 4 3" xfId="6185" xr:uid="{00000000-0005-0000-0000-000097870000}"/>
    <cellStyle name="Normal 7 7 4 3 2" xfId="14858" xr:uid="{00000000-0005-0000-0000-000098870000}"/>
    <cellStyle name="Normal 7 7 4 3 2 2" xfId="32211" xr:uid="{00000000-0005-0000-0000-000099870000}"/>
    <cellStyle name="Normal 7 7 4 3 2 3" xfId="49557" xr:uid="{00000000-0005-0000-0000-00009A870000}"/>
    <cellStyle name="Normal 7 7 4 3 3" xfId="23538" xr:uid="{00000000-0005-0000-0000-00009B870000}"/>
    <cellStyle name="Normal 7 7 4 3 4" xfId="40884" xr:uid="{00000000-0005-0000-0000-00009C870000}"/>
    <cellStyle name="Normal 7 7 4 4" xfId="4029" xr:uid="{00000000-0005-0000-0000-00009D870000}"/>
    <cellStyle name="Normal 7 7 4 4 2" xfId="12702" xr:uid="{00000000-0005-0000-0000-00009E870000}"/>
    <cellStyle name="Normal 7 7 4 4 2 2" xfId="30055" xr:uid="{00000000-0005-0000-0000-00009F870000}"/>
    <cellStyle name="Normal 7 7 4 4 2 3" xfId="47401" xr:uid="{00000000-0005-0000-0000-0000A0870000}"/>
    <cellStyle name="Normal 7 7 4 4 3" xfId="21382" xr:uid="{00000000-0005-0000-0000-0000A1870000}"/>
    <cellStyle name="Normal 7 7 4 4 4" xfId="38728" xr:uid="{00000000-0005-0000-0000-0000A2870000}"/>
    <cellStyle name="Normal 7 7 4 5" xfId="9076" xr:uid="{00000000-0005-0000-0000-0000A3870000}"/>
    <cellStyle name="Normal 7 7 4 5 2" xfId="26429" xr:uid="{00000000-0005-0000-0000-0000A4870000}"/>
    <cellStyle name="Normal 7 7 4 5 3" xfId="43775" xr:uid="{00000000-0005-0000-0000-0000A5870000}"/>
    <cellStyle name="Normal 7 7 4 6" xfId="17756" xr:uid="{00000000-0005-0000-0000-0000A6870000}"/>
    <cellStyle name="Normal 7 7 4 7" xfId="35102" xr:uid="{00000000-0005-0000-0000-0000A7870000}"/>
    <cellStyle name="Normal 7 7 5" xfId="1971" xr:uid="{00000000-0005-0000-0000-0000A8870000}"/>
    <cellStyle name="Normal 7 7 5 2" xfId="7753" xr:uid="{00000000-0005-0000-0000-0000A9870000}"/>
    <cellStyle name="Normal 7 7 5 2 2" xfId="16426" xr:uid="{00000000-0005-0000-0000-0000AA870000}"/>
    <cellStyle name="Normal 7 7 5 2 2 2" xfId="33779" xr:uid="{00000000-0005-0000-0000-0000AB870000}"/>
    <cellStyle name="Normal 7 7 5 2 2 3" xfId="51125" xr:uid="{00000000-0005-0000-0000-0000AC870000}"/>
    <cellStyle name="Normal 7 7 5 2 3" xfId="25106" xr:uid="{00000000-0005-0000-0000-0000AD870000}"/>
    <cellStyle name="Normal 7 7 5 2 4" xfId="42452" xr:uid="{00000000-0005-0000-0000-0000AE870000}"/>
    <cellStyle name="Normal 7 7 5 3" xfId="3784" xr:uid="{00000000-0005-0000-0000-0000AF870000}"/>
    <cellStyle name="Normal 7 7 5 3 2" xfId="12457" xr:uid="{00000000-0005-0000-0000-0000B0870000}"/>
    <cellStyle name="Normal 7 7 5 3 2 2" xfId="29810" xr:uid="{00000000-0005-0000-0000-0000B1870000}"/>
    <cellStyle name="Normal 7 7 5 3 2 3" xfId="47156" xr:uid="{00000000-0005-0000-0000-0000B2870000}"/>
    <cellStyle name="Normal 7 7 5 3 3" xfId="21137" xr:uid="{00000000-0005-0000-0000-0000B3870000}"/>
    <cellStyle name="Normal 7 7 5 3 4" xfId="38483" xr:uid="{00000000-0005-0000-0000-0000B4870000}"/>
    <cellStyle name="Normal 7 7 5 4" xfId="10644" xr:uid="{00000000-0005-0000-0000-0000B5870000}"/>
    <cellStyle name="Normal 7 7 5 4 2" xfId="27997" xr:uid="{00000000-0005-0000-0000-0000B6870000}"/>
    <cellStyle name="Normal 7 7 5 4 3" xfId="45343" xr:uid="{00000000-0005-0000-0000-0000B7870000}"/>
    <cellStyle name="Normal 7 7 5 5" xfId="19324" xr:uid="{00000000-0005-0000-0000-0000B8870000}"/>
    <cellStyle name="Normal 7 7 5 6" xfId="36670" xr:uid="{00000000-0005-0000-0000-0000B9870000}"/>
    <cellStyle name="Normal 7 7 6" xfId="1138" xr:uid="{00000000-0005-0000-0000-0000BA870000}"/>
    <cellStyle name="Normal 7 7 6 2" xfId="6920" xr:uid="{00000000-0005-0000-0000-0000BB870000}"/>
    <cellStyle name="Normal 7 7 6 2 2" xfId="15593" xr:uid="{00000000-0005-0000-0000-0000BC870000}"/>
    <cellStyle name="Normal 7 7 6 2 2 2" xfId="32946" xr:uid="{00000000-0005-0000-0000-0000BD870000}"/>
    <cellStyle name="Normal 7 7 6 2 2 3" xfId="50292" xr:uid="{00000000-0005-0000-0000-0000BE870000}"/>
    <cellStyle name="Normal 7 7 6 2 3" xfId="24273" xr:uid="{00000000-0005-0000-0000-0000BF870000}"/>
    <cellStyle name="Normal 7 7 6 2 4" xfId="41619" xr:uid="{00000000-0005-0000-0000-0000C0870000}"/>
    <cellStyle name="Normal 7 7 6 3" xfId="4764" xr:uid="{00000000-0005-0000-0000-0000C1870000}"/>
    <cellStyle name="Normal 7 7 6 3 2" xfId="13437" xr:uid="{00000000-0005-0000-0000-0000C2870000}"/>
    <cellStyle name="Normal 7 7 6 3 2 2" xfId="30790" xr:uid="{00000000-0005-0000-0000-0000C3870000}"/>
    <cellStyle name="Normal 7 7 6 3 2 3" xfId="48136" xr:uid="{00000000-0005-0000-0000-0000C4870000}"/>
    <cellStyle name="Normal 7 7 6 3 3" xfId="22117" xr:uid="{00000000-0005-0000-0000-0000C5870000}"/>
    <cellStyle name="Normal 7 7 6 3 4" xfId="39463" xr:uid="{00000000-0005-0000-0000-0000C6870000}"/>
    <cellStyle name="Normal 7 7 6 4" xfId="9811" xr:uid="{00000000-0005-0000-0000-0000C7870000}"/>
    <cellStyle name="Normal 7 7 6 4 2" xfId="27164" xr:uid="{00000000-0005-0000-0000-0000C8870000}"/>
    <cellStyle name="Normal 7 7 6 4 3" xfId="44510" xr:uid="{00000000-0005-0000-0000-0000C9870000}"/>
    <cellStyle name="Normal 7 7 6 5" xfId="18491" xr:uid="{00000000-0005-0000-0000-0000CA870000}"/>
    <cellStyle name="Normal 7 7 6 6" xfId="35837" xr:uid="{00000000-0005-0000-0000-0000CB870000}"/>
    <cellStyle name="Normal 7 7 7" xfId="5940" xr:uid="{00000000-0005-0000-0000-0000CC870000}"/>
    <cellStyle name="Normal 7 7 7 2" xfId="14613" xr:uid="{00000000-0005-0000-0000-0000CD870000}"/>
    <cellStyle name="Normal 7 7 7 2 2" xfId="31966" xr:uid="{00000000-0005-0000-0000-0000CE870000}"/>
    <cellStyle name="Normal 7 7 7 2 3" xfId="49312" xr:uid="{00000000-0005-0000-0000-0000CF870000}"/>
    <cellStyle name="Normal 7 7 7 3" xfId="23293" xr:uid="{00000000-0005-0000-0000-0000D0870000}"/>
    <cellStyle name="Normal 7 7 7 4" xfId="40639" xr:uid="{00000000-0005-0000-0000-0000D1870000}"/>
    <cellStyle name="Normal 7 7 8" xfId="2951" xr:uid="{00000000-0005-0000-0000-0000D2870000}"/>
    <cellStyle name="Normal 7 7 8 2" xfId="11624" xr:uid="{00000000-0005-0000-0000-0000D3870000}"/>
    <cellStyle name="Normal 7 7 8 2 2" xfId="28977" xr:uid="{00000000-0005-0000-0000-0000D4870000}"/>
    <cellStyle name="Normal 7 7 8 2 3" xfId="46323" xr:uid="{00000000-0005-0000-0000-0000D5870000}"/>
    <cellStyle name="Normal 7 7 8 3" xfId="20304" xr:uid="{00000000-0005-0000-0000-0000D6870000}"/>
    <cellStyle name="Normal 7 7 8 4" xfId="37650" xr:uid="{00000000-0005-0000-0000-0000D7870000}"/>
    <cellStyle name="Normal 7 7 9" xfId="8831" xr:uid="{00000000-0005-0000-0000-0000D8870000}"/>
    <cellStyle name="Normal 7 7 9 2" xfId="26184" xr:uid="{00000000-0005-0000-0000-0000D9870000}"/>
    <cellStyle name="Normal 7 7 9 3" xfId="43530" xr:uid="{00000000-0005-0000-0000-0000DA870000}"/>
    <cellStyle name="Normal 7 8" xfId="256" xr:uid="{00000000-0005-0000-0000-0000DB870000}"/>
    <cellStyle name="Normal 7 8 10" xfId="34955" xr:uid="{00000000-0005-0000-0000-0000DC870000}"/>
    <cellStyle name="Normal 7 8 2" xfId="991" xr:uid="{00000000-0005-0000-0000-0000DD870000}"/>
    <cellStyle name="Normal 7 8 2 2" xfId="2804" xr:uid="{00000000-0005-0000-0000-0000DE870000}"/>
    <cellStyle name="Normal 7 8 2 2 2" xfId="8586" xr:uid="{00000000-0005-0000-0000-0000DF870000}"/>
    <cellStyle name="Normal 7 8 2 2 2 2" xfId="17259" xr:uid="{00000000-0005-0000-0000-0000E0870000}"/>
    <cellStyle name="Normal 7 8 2 2 2 2 2" xfId="34612" xr:uid="{00000000-0005-0000-0000-0000E1870000}"/>
    <cellStyle name="Normal 7 8 2 2 2 2 3" xfId="51958" xr:uid="{00000000-0005-0000-0000-0000E2870000}"/>
    <cellStyle name="Normal 7 8 2 2 2 3" xfId="25939" xr:uid="{00000000-0005-0000-0000-0000E3870000}"/>
    <cellStyle name="Normal 7 8 2 2 2 4" xfId="43285" xr:uid="{00000000-0005-0000-0000-0000E4870000}"/>
    <cellStyle name="Normal 7 8 2 2 3" xfId="4617" xr:uid="{00000000-0005-0000-0000-0000E5870000}"/>
    <cellStyle name="Normal 7 8 2 2 3 2" xfId="13290" xr:uid="{00000000-0005-0000-0000-0000E6870000}"/>
    <cellStyle name="Normal 7 8 2 2 3 2 2" xfId="30643" xr:uid="{00000000-0005-0000-0000-0000E7870000}"/>
    <cellStyle name="Normal 7 8 2 2 3 2 3" xfId="47989" xr:uid="{00000000-0005-0000-0000-0000E8870000}"/>
    <cellStyle name="Normal 7 8 2 2 3 3" xfId="21970" xr:uid="{00000000-0005-0000-0000-0000E9870000}"/>
    <cellStyle name="Normal 7 8 2 2 3 4" xfId="39316" xr:uid="{00000000-0005-0000-0000-0000EA870000}"/>
    <cellStyle name="Normal 7 8 2 2 4" xfId="11477" xr:uid="{00000000-0005-0000-0000-0000EB870000}"/>
    <cellStyle name="Normal 7 8 2 2 4 2" xfId="28830" xr:uid="{00000000-0005-0000-0000-0000EC870000}"/>
    <cellStyle name="Normal 7 8 2 2 4 3" xfId="46176" xr:uid="{00000000-0005-0000-0000-0000ED870000}"/>
    <cellStyle name="Normal 7 8 2 2 5" xfId="20157" xr:uid="{00000000-0005-0000-0000-0000EE870000}"/>
    <cellStyle name="Normal 7 8 2 2 6" xfId="37503" xr:uid="{00000000-0005-0000-0000-0000EF870000}"/>
    <cellStyle name="Normal 7 8 2 3" xfId="1726" xr:uid="{00000000-0005-0000-0000-0000F0870000}"/>
    <cellStyle name="Normal 7 8 2 3 2" xfId="7508" xr:uid="{00000000-0005-0000-0000-0000F1870000}"/>
    <cellStyle name="Normal 7 8 2 3 2 2" xfId="16181" xr:uid="{00000000-0005-0000-0000-0000F2870000}"/>
    <cellStyle name="Normal 7 8 2 3 2 2 2" xfId="33534" xr:uid="{00000000-0005-0000-0000-0000F3870000}"/>
    <cellStyle name="Normal 7 8 2 3 2 2 3" xfId="50880" xr:uid="{00000000-0005-0000-0000-0000F4870000}"/>
    <cellStyle name="Normal 7 8 2 3 2 3" xfId="24861" xr:uid="{00000000-0005-0000-0000-0000F5870000}"/>
    <cellStyle name="Normal 7 8 2 3 2 4" xfId="42207" xr:uid="{00000000-0005-0000-0000-0000F6870000}"/>
    <cellStyle name="Normal 7 8 2 3 3" xfId="5352" xr:uid="{00000000-0005-0000-0000-0000F7870000}"/>
    <cellStyle name="Normal 7 8 2 3 3 2" xfId="14025" xr:uid="{00000000-0005-0000-0000-0000F8870000}"/>
    <cellStyle name="Normal 7 8 2 3 3 2 2" xfId="31378" xr:uid="{00000000-0005-0000-0000-0000F9870000}"/>
    <cellStyle name="Normal 7 8 2 3 3 2 3" xfId="48724" xr:uid="{00000000-0005-0000-0000-0000FA870000}"/>
    <cellStyle name="Normal 7 8 2 3 3 3" xfId="22705" xr:uid="{00000000-0005-0000-0000-0000FB870000}"/>
    <cellStyle name="Normal 7 8 2 3 3 4" xfId="40051" xr:uid="{00000000-0005-0000-0000-0000FC870000}"/>
    <cellStyle name="Normal 7 8 2 3 4" xfId="10399" xr:uid="{00000000-0005-0000-0000-0000FD870000}"/>
    <cellStyle name="Normal 7 8 2 3 4 2" xfId="27752" xr:uid="{00000000-0005-0000-0000-0000FE870000}"/>
    <cellStyle name="Normal 7 8 2 3 4 3" xfId="45098" xr:uid="{00000000-0005-0000-0000-0000FF870000}"/>
    <cellStyle name="Normal 7 8 2 3 5" xfId="19079" xr:uid="{00000000-0005-0000-0000-000000880000}"/>
    <cellStyle name="Normal 7 8 2 3 6" xfId="36425" xr:uid="{00000000-0005-0000-0000-000001880000}"/>
    <cellStyle name="Normal 7 8 2 4" xfId="6773" xr:uid="{00000000-0005-0000-0000-000002880000}"/>
    <cellStyle name="Normal 7 8 2 4 2" xfId="15446" xr:uid="{00000000-0005-0000-0000-000003880000}"/>
    <cellStyle name="Normal 7 8 2 4 2 2" xfId="32799" xr:uid="{00000000-0005-0000-0000-000004880000}"/>
    <cellStyle name="Normal 7 8 2 4 2 3" xfId="50145" xr:uid="{00000000-0005-0000-0000-000005880000}"/>
    <cellStyle name="Normal 7 8 2 4 3" xfId="24126" xr:uid="{00000000-0005-0000-0000-000006880000}"/>
    <cellStyle name="Normal 7 8 2 4 4" xfId="41472" xr:uid="{00000000-0005-0000-0000-000007880000}"/>
    <cellStyle name="Normal 7 8 2 5" xfId="3539" xr:uid="{00000000-0005-0000-0000-000008880000}"/>
    <cellStyle name="Normal 7 8 2 5 2" xfId="12212" xr:uid="{00000000-0005-0000-0000-000009880000}"/>
    <cellStyle name="Normal 7 8 2 5 2 2" xfId="29565" xr:uid="{00000000-0005-0000-0000-00000A880000}"/>
    <cellStyle name="Normal 7 8 2 5 2 3" xfId="46911" xr:uid="{00000000-0005-0000-0000-00000B880000}"/>
    <cellStyle name="Normal 7 8 2 5 3" xfId="20892" xr:uid="{00000000-0005-0000-0000-00000C880000}"/>
    <cellStyle name="Normal 7 8 2 5 4" xfId="38238" xr:uid="{00000000-0005-0000-0000-00000D880000}"/>
    <cellStyle name="Normal 7 8 2 6" xfId="9664" xr:uid="{00000000-0005-0000-0000-00000E880000}"/>
    <cellStyle name="Normal 7 8 2 6 2" xfId="27017" xr:uid="{00000000-0005-0000-0000-00000F880000}"/>
    <cellStyle name="Normal 7 8 2 6 3" xfId="44363" xr:uid="{00000000-0005-0000-0000-000010880000}"/>
    <cellStyle name="Normal 7 8 2 7" xfId="18344" xr:uid="{00000000-0005-0000-0000-000011880000}"/>
    <cellStyle name="Normal 7 8 2 8" xfId="35690" xr:uid="{00000000-0005-0000-0000-000012880000}"/>
    <cellStyle name="Normal 7 8 3" xfId="501" xr:uid="{00000000-0005-0000-0000-000013880000}"/>
    <cellStyle name="Normal 7 8 3 2" xfId="2314" xr:uid="{00000000-0005-0000-0000-000014880000}"/>
    <cellStyle name="Normal 7 8 3 2 2" xfId="8096" xr:uid="{00000000-0005-0000-0000-000015880000}"/>
    <cellStyle name="Normal 7 8 3 2 2 2" xfId="16769" xr:uid="{00000000-0005-0000-0000-000016880000}"/>
    <cellStyle name="Normal 7 8 3 2 2 2 2" xfId="34122" xr:uid="{00000000-0005-0000-0000-000017880000}"/>
    <cellStyle name="Normal 7 8 3 2 2 2 3" xfId="51468" xr:uid="{00000000-0005-0000-0000-000018880000}"/>
    <cellStyle name="Normal 7 8 3 2 2 3" xfId="25449" xr:uid="{00000000-0005-0000-0000-000019880000}"/>
    <cellStyle name="Normal 7 8 3 2 2 4" xfId="42795" xr:uid="{00000000-0005-0000-0000-00001A880000}"/>
    <cellStyle name="Normal 7 8 3 2 3" xfId="5597" xr:uid="{00000000-0005-0000-0000-00001B880000}"/>
    <cellStyle name="Normal 7 8 3 2 3 2" xfId="14270" xr:uid="{00000000-0005-0000-0000-00001C880000}"/>
    <cellStyle name="Normal 7 8 3 2 3 2 2" xfId="31623" xr:uid="{00000000-0005-0000-0000-00001D880000}"/>
    <cellStyle name="Normal 7 8 3 2 3 2 3" xfId="48969" xr:uid="{00000000-0005-0000-0000-00001E880000}"/>
    <cellStyle name="Normal 7 8 3 2 3 3" xfId="22950" xr:uid="{00000000-0005-0000-0000-00001F880000}"/>
    <cellStyle name="Normal 7 8 3 2 3 4" xfId="40296" xr:uid="{00000000-0005-0000-0000-000020880000}"/>
    <cellStyle name="Normal 7 8 3 2 4" xfId="10987" xr:uid="{00000000-0005-0000-0000-000021880000}"/>
    <cellStyle name="Normal 7 8 3 2 4 2" xfId="28340" xr:uid="{00000000-0005-0000-0000-000022880000}"/>
    <cellStyle name="Normal 7 8 3 2 4 3" xfId="45686" xr:uid="{00000000-0005-0000-0000-000023880000}"/>
    <cellStyle name="Normal 7 8 3 2 5" xfId="19667" xr:uid="{00000000-0005-0000-0000-000024880000}"/>
    <cellStyle name="Normal 7 8 3 2 6" xfId="37013" xr:uid="{00000000-0005-0000-0000-000025880000}"/>
    <cellStyle name="Normal 7 8 3 3" xfId="6283" xr:uid="{00000000-0005-0000-0000-000026880000}"/>
    <cellStyle name="Normal 7 8 3 3 2" xfId="14956" xr:uid="{00000000-0005-0000-0000-000027880000}"/>
    <cellStyle name="Normal 7 8 3 3 2 2" xfId="32309" xr:uid="{00000000-0005-0000-0000-000028880000}"/>
    <cellStyle name="Normal 7 8 3 3 2 3" xfId="49655" xr:uid="{00000000-0005-0000-0000-000029880000}"/>
    <cellStyle name="Normal 7 8 3 3 3" xfId="23636" xr:uid="{00000000-0005-0000-0000-00002A880000}"/>
    <cellStyle name="Normal 7 8 3 3 4" xfId="40982" xr:uid="{00000000-0005-0000-0000-00002B880000}"/>
    <cellStyle name="Normal 7 8 3 4" xfId="4127" xr:uid="{00000000-0005-0000-0000-00002C880000}"/>
    <cellStyle name="Normal 7 8 3 4 2" xfId="12800" xr:uid="{00000000-0005-0000-0000-00002D880000}"/>
    <cellStyle name="Normal 7 8 3 4 2 2" xfId="30153" xr:uid="{00000000-0005-0000-0000-00002E880000}"/>
    <cellStyle name="Normal 7 8 3 4 2 3" xfId="47499" xr:uid="{00000000-0005-0000-0000-00002F880000}"/>
    <cellStyle name="Normal 7 8 3 4 3" xfId="21480" xr:uid="{00000000-0005-0000-0000-000030880000}"/>
    <cellStyle name="Normal 7 8 3 4 4" xfId="38826" xr:uid="{00000000-0005-0000-0000-000031880000}"/>
    <cellStyle name="Normal 7 8 3 5" xfId="9174" xr:uid="{00000000-0005-0000-0000-000032880000}"/>
    <cellStyle name="Normal 7 8 3 5 2" xfId="26527" xr:uid="{00000000-0005-0000-0000-000033880000}"/>
    <cellStyle name="Normal 7 8 3 5 3" xfId="43873" xr:uid="{00000000-0005-0000-0000-000034880000}"/>
    <cellStyle name="Normal 7 8 3 6" xfId="17854" xr:uid="{00000000-0005-0000-0000-000035880000}"/>
    <cellStyle name="Normal 7 8 3 7" xfId="35200" xr:uid="{00000000-0005-0000-0000-000036880000}"/>
    <cellStyle name="Normal 7 8 4" xfId="2069" xr:uid="{00000000-0005-0000-0000-000037880000}"/>
    <cellStyle name="Normal 7 8 4 2" xfId="7851" xr:uid="{00000000-0005-0000-0000-000038880000}"/>
    <cellStyle name="Normal 7 8 4 2 2" xfId="16524" xr:uid="{00000000-0005-0000-0000-000039880000}"/>
    <cellStyle name="Normal 7 8 4 2 2 2" xfId="33877" xr:uid="{00000000-0005-0000-0000-00003A880000}"/>
    <cellStyle name="Normal 7 8 4 2 2 3" xfId="51223" xr:uid="{00000000-0005-0000-0000-00003B880000}"/>
    <cellStyle name="Normal 7 8 4 2 3" xfId="25204" xr:uid="{00000000-0005-0000-0000-00003C880000}"/>
    <cellStyle name="Normal 7 8 4 2 4" xfId="42550" xr:uid="{00000000-0005-0000-0000-00003D880000}"/>
    <cellStyle name="Normal 7 8 4 3" xfId="3882" xr:uid="{00000000-0005-0000-0000-00003E880000}"/>
    <cellStyle name="Normal 7 8 4 3 2" xfId="12555" xr:uid="{00000000-0005-0000-0000-00003F880000}"/>
    <cellStyle name="Normal 7 8 4 3 2 2" xfId="29908" xr:uid="{00000000-0005-0000-0000-000040880000}"/>
    <cellStyle name="Normal 7 8 4 3 2 3" xfId="47254" xr:uid="{00000000-0005-0000-0000-000041880000}"/>
    <cellStyle name="Normal 7 8 4 3 3" xfId="21235" xr:uid="{00000000-0005-0000-0000-000042880000}"/>
    <cellStyle name="Normal 7 8 4 3 4" xfId="38581" xr:uid="{00000000-0005-0000-0000-000043880000}"/>
    <cellStyle name="Normal 7 8 4 4" xfId="10742" xr:uid="{00000000-0005-0000-0000-000044880000}"/>
    <cellStyle name="Normal 7 8 4 4 2" xfId="28095" xr:uid="{00000000-0005-0000-0000-000045880000}"/>
    <cellStyle name="Normal 7 8 4 4 3" xfId="45441" xr:uid="{00000000-0005-0000-0000-000046880000}"/>
    <cellStyle name="Normal 7 8 4 5" xfId="19422" xr:uid="{00000000-0005-0000-0000-000047880000}"/>
    <cellStyle name="Normal 7 8 4 6" xfId="36768" xr:uid="{00000000-0005-0000-0000-000048880000}"/>
    <cellStyle name="Normal 7 8 5" xfId="1236" xr:uid="{00000000-0005-0000-0000-000049880000}"/>
    <cellStyle name="Normal 7 8 5 2" xfId="7018" xr:uid="{00000000-0005-0000-0000-00004A880000}"/>
    <cellStyle name="Normal 7 8 5 2 2" xfId="15691" xr:uid="{00000000-0005-0000-0000-00004B880000}"/>
    <cellStyle name="Normal 7 8 5 2 2 2" xfId="33044" xr:uid="{00000000-0005-0000-0000-00004C880000}"/>
    <cellStyle name="Normal 7 8 5 2 2 3" xfId="50390" xr:uid="{00000000-0005-0000-0000-00004D880000}"/>
    <cellStyle name="Normal 7 8 5 2 3" xfId="24371" xr:uid="{00000000-0005-0000-0000-00004E880000}"/>
    <cellStyle name="Normal 7 8 5 2 4" xfId="41717" xr:uid="{00000000-0005-0000-0000-00004F880000}"/>
    <cellStyle name="Normal 7 8 5 3" xfId="4862" xr:uid="{00000000-0005-0000-0000-000050880000}"/>
    <cellStyle name="Normal 7 8 5 3 2" xfId="13535" xr:uid="{00000000-0005-0000-0000-000051880000}"/>
    <cellStyle name="Normal 7 8 5 3 2 2" xfId="30888" xr:uid="{00000000-0005-0000-0000-000052880000}"/>
    <cellStyle name="Normal 7 8 5 3 2 3" xfId="48234" xr:uid="{00000000-0005-0000-0000-000053880000}"/>
    <cellStyle name="Normal 7 8 5 3 3" xfId="22215" xr:uid="{00000000-0005-0000-0000-000054880000}"/>
    <cellStyle name="Normal 7 8 5 3 4" xfId="39561" xr:uid="{00000000-0005-0000-0000-000055880000}"/>
    <cellStyle name="Normal 7 8 5 4" xfId="9909" xr:uid="{00000000-0005-0000-0000-000056880000}"/>
    <cellStyle name="Normal 7 8 5 4 2" xfId="27262" xr:uid="{00000000-0005-0000-0000-000057880000}"/>
    <cellStyle name="Normal 7 8 5 4 3" xfId="44608" xr:uid="{00000000-0005-0000-0000-000058880000}"/>
    <cellStyle name="Normal 7 8 5 5" xfId="18589" xr:uid="{00000000-0005-0000-0000-000059880000}"/>
    <cellStyle name="Normal 7 8 5 6" xfId="35935" xr:uid="{00000000-0005-0000-0000-00005A880000}"/>
    <cellStyle name="Normal 7 8 6" xfId="6038" xr:uid="{00000000-0005-0000-0000-00005B880000}"/>
    <cellStyle name="Normal 7 8 6 2" xfId="14711" xr:uid="{00000000-0005-0000-0000-00005C880000}"/>
    <cellStyle name="Normal 7 8 6 2 2" xfId="32064" xr:uid="{00000000-0005-0000-0000-00005D880000}"/>
    <cellStyle name="Normal 7 8 6 2 3" xfId="49410" xr:uid="{00000000-0005-0000-0000-00005E880000}"/>
    <cellStyle name="Normal 7 8 6 3" xfId="23391" xr:uid="{00000000-0005-0000-0000-00005F880000}"/>
    <cellStyle name="Normal 7 8 6 4" xfId="40737" xr:uid="{00000000-0005-0000-0000-000060880000}"/>
    <cellStyle name="Normal 7 8 7" xfId="3049" xr:uid="{00000000-0005-0000-0000-000061880000}"/>
    <cellStyle name="Normal 7 8 7 2" xfId="11722" xr:uid="{00000000-0005-0000-0000-000062880000}"/>
    <cellStyle name="Normal 7 8 7 2 2" xfId="29075" xr:uid="{00000000-0005-0000-0000-000063880000}"/>
    <cellStyle name="Normal 7 8 7 2 3" xfId="46421" xr:uid="{00000000-0005-0000-0000-000064880000}"/>
    <cellStyle name="Normal 7 8 7 3" xfId="20402" xr:uid="{00000000-0005-0000-0000-000065880000}"/>
    <cellStyle name="Normal 7 8 7 4" xfId="37748" xr:uid="{00000000-0005-0000-0000-000066880000}"/>
    <cellStyle name="Normal 7 8 8" xfId="8929" xr:uid="{00000000-0005-0000-0000-000067880000}"/>
    <cellStyle name="Normal 7 8 8 2" xfId="26282" xr:uid="{00000000-0005-0000-0000-000068880000}"/>
    <cellStyle name="Normal 7 8 8 3" xfId="43628" xr:uid="{00000000-0005-0000-0000-000069880000}"/>
    <cellStyle name="Normal 7 8 9" xfId="17609" xr:uid="{00000000-0005-0000-0000-00006A880000}"/>
    <cellStyle name="Normal 7 9" xfId="109" xr:uid="{00000000-0005-0000-0000-00006B880000}"/>
    <cellStyle name="Normal 7 9 10" xfId="34808" xr:uid="{00000000-0005-0000-0000-00006C880000}"/>
    <cellStyle name="Normal 7 9 2" xfId="844" xr:uid="{00000000-0005-0000-0000-00006D880000}"/>
    <cellStyle name="Normal 7 9 2 2" xfId="2657" xr:uid="{00000000-0005-0000-0000-00006E880000}"/>
    <cellStyle name="Normal 7 9 2 2 2" xfId="8439" xr:uid="{00000000-0005-0000-0000-00006F880000}"/>
    <cellStyle name="Normal 7 9 2 2 2 2" xfId="17112" xr:uid="{00000000-0005-0000-0000-000070880000}"/>
    <cellStyle name="Normal 7 9 2 2 2 2 2" xfId="34465" xr:uid="{00000000-0005-0000-0000-000071880000}"/>
    <cellStyle name="Normal 7 9 2 2 2 2 3" xfId="51811" xr:uid="{00000000-0005-0000-0000-000072880000}"/>
    <cellStyle name="Normal 7 9 2 2 2 3" xfId="25792" xr:uid="{00000000-0005-0000-0000-000073880000}"/>
    <cellStyle name="Normal 7 9 2 2 2 4" xfId="43138" xr:uid="{00000000-0005-0000-0000-000074880000}"/>
    <cellStyle name="Normal 7 9 2 2 3" xfId="4470" xr:uid="{00000000-0005-0000-0000-000075880000}"/>
    <cellStyle name="Normal 7 9 2 2 3 2" xfId="13143" xr:uid="{00000000-0005-0000-0000-000076880000}"/>
    <cellStyle name="Normal 7 9 2 2 3 2 2" xfId="30496" xr:uid="{00000000-0005-0000-0000-000077880000}"/>
    <cellStyle name="Normal 7 9 2 2 3 2 3" xfId="47842" xr:uid="{00000000-0005-0000-0000-000078880000}"/>
    <cellStyle name="Normal 7 9 2 2 3 3" xfId="21823" xr:uid="{00000000-0005-0000-0000-000079880000}"/>
    <cellStyle name="Normal 7 9 2 2 3 4" xfId="39169" xr:uid="{00000000-0005-0000-0000-00007A880000}"/>
    <cellStyle name="Normal 7 9 2 2 4" xfId="11330" xr:uid="{00000000-0005-0000-0000-00007B880000}"/>
    <cellStyle name="Normal 7 9 2 2 4 2" xfId="28683" xr:uid="{00000000-0005-0000-0000-00007C880000}"/>
    <cellStyle name="Normal 7 9 2 2 4 3" xfId="46029" xr:uid="{00000000-0005-0000-0000-00007D880000}"/>
    <cellStyle name="Normal 7 9 2 2 5" xfId="20010" xr:uid="{00000000-0005-0000-0000-00007E880000}"/>
    <cellStyle name="Normal 7 9 2 2 6" xfId="37356" xr:uid="{00000000-0005-0000-0000-00007F880000}"/>
    <cellStyle name="Normal 7 9 2 3" xfId="1579" xr:uid="{00000000-0005-0000-0000-000080880000}"/>
    <cellStyle name="Normal 7 9 2 3 2" xfId="7361" xr:uid="{00000000-0005-0000-0000-000081880000}"/>
    <cellStyle name="Normal 7 9 2 3 2 2" xfId="16034" xr:uid="{00000000-0005-0000-0000-000082880000}"/>
    <cellStyle name="Normal 7 9 2 3 2 2 2" xfId="33387" xr:uid="{00000000-0005-0000-0000-000083880000}"/>
    <cellStyle name="Normal 7 9 2 3 2 2 3" xfId="50733" xr:uid="{00000000-0005-0000-0000-000084880000}"/>
    <cellStyle name="Normal 7 9 2 3 2 3" xfId="24714" xr:uid="{00000000-0005-0000-0000-000085880000}"/>
    <cellStyle name="Normal 7 9 2 3 2 4" xfId="42060" xr:uid="{00000000-0005-0000-0000-000086880000}"/>
    <cellStyle name="Normal 7 9 2 3 3" xfId="5205" xr:uid="{00000000-0005-0000-0000-000087880000}"/>
    <cellStyle name="Normal 7 9 2 3 3 2" xfId="13878" xr:uid="{00000000-0005-0000-0000-000088880000}"/>
    <cellStyle name="Normal 7 9 2 3 3 2 2" xfId="31231" xr:uid="{00000000-0005-0000-0000-000089880000}"/>
    <cellStyle name="Normal 7 9 2 3 3 2 3" xfId="48577" xr:uid="{00000000-0005-0000-0000-00008A880000}"/>
    <cellStyle name="Normal 7 9 2 3 3 3" xfId="22558" xr:uid="{00000000-0005-0000-0000-00008B880000}"/>
    <cellStyle name="Normal 7 9 2 3 3 4" xfId="39904" xr:uid="{00000000-0005-0000-0000-00008C880000}"/>
    <cellStyle name="Normal 7 9 2 3 4" xfId="10252" xr:uid="{00000000-0005-0000-0000-00008D880000}"/>
    <cellStyle name="Normal 7 9 2 3 4 2" xfId="27605" xr:uid="{00000000-0005-0000-0000-00008E880000}"/>
    <cellStyle name="Normal 7 9 2 3 4 3" xfId="44951" xr:uid="{00000000-0005-0000-0000-00008F880000}"/>
    <cellStyle name="Normal 7 9 2 3 5" xfId="18932" xr:uid="{00000000-0005-0000-0000-000090880000}"/>
    <cellStyle name="Normal 7 9 2 3 6" xfId="36278" xr:uid="{00000000-0005-0000-0000-000091880000}"/>
    <cellStyle name="Normal 7 9 2 4" xfId="6626" xr:uid="{00000000-0005-0000-0000-000092880000}"/>
    <cellStyle name="Normal 7 9 2 4 2" xfId="15299" xr:uid="{00000000-0005-0000-0000-000093880000}"/>
    <cellStyle name="Normal 7 9 2 4 2 2" xfId="32652" xr:uid="{00000000-0005-0000-0000-000094880000}"/>
    <cellStyle name="Normal 7 9 2 4 2 3" xfId="49998" xr:uid="{00000000-0005-0000-0000-000095880000}"/>
    <cellStyle name="Normal 7 9 2 4 3" xfId="23979" xr:uid="{00000000-0005-0000-0000-000096880000}"/>
    <cellStyle name="Normal 7 9 2 4 4" xfId="41325" xr:uid="{00000000-0005-0000-0000-000097880000}"/>
    <cellStyle name="Normal 7 9 2 5" xfId="3392" xr:uid="{00000000-0005-0000-0000-000098880000}"/>
    <cellStyle name="Normal 7 9 2 5 2" xfId="12065" xr:uid="{00000000-0005-0000-0000-000099880000}"/>
    <cellStyle name="Normal 7 9 2 5 2 2" xfId="29418" xr:uid="{00000000-0005-0000-0000-00009A880000}"/>
    <cellStyle name="Normal 7 9 2 5 2 3" xfId="46764" xr:uid="{00000000-0005-0000-0000-00009B880000}"/>
    <cellStyle name="Normal 7 9 2 5 3" xfId="20745" xr:uid="{00000000-0005-0000-0000-00009C880000}"/>
    <cellStyle name="Normal 7 9 2 5 4" xfId="38091" xr:uid="{00000000-0005-0000-0000-00009D880000}"/>
    <cellStyle name="Normal 7 9 2 6" xfId="9517" xr:uid="{00000000-0005-0000-0000-00009E880000}"/>
    <cellStyle name="Normal 7 9 2 6 2" xfId="26870" xr:uid="{00000000-0005-0000-0000-00009F880000}"/>
    <cellStyle name="Normal 7 9 2 6 3" xfId="44216" xr:uid="{00000000-0005-0000-0000-0000A0880000}"/>
    <cellStyle name="Normal 7 9 2 7" xfId="18197" xr:uid="{00000000-0005-0000-0000-0000A1880000}"/>
    <cellStyle name="Normal 7 9 2 8" xfId="35543" xr:uid="{00000000-0005-0000-0000-0000A2880000}"/>
    <cellStyle name="Normal 7 9 3" xfId="599" xr:uid="{00000000-0005-0000-0000-0000A3880000}"/>
    <cellStyle name="Normal 7 9 3 2" xfId="2412" xr:uid="{00000000-0005-0000-0000-0000A4880000}"/>
    <cellStyle name="Normal 7 9 3 2 2" xfId="8194" xr:uid="{00000000-0005-0000-0000-0000A5880000}"/>
    <cellStyle name="Normal 7 9 3 2 2 2" xfId="16867" xr:uid="{00000000-0005-0000-0000-0000A6880000}"/>
    <cellStyle name="Normal 7 9 3 2 2 2 2" xfId="34220" xr:uid="{00000000-0005-0000-0000-0000A7880000}"/>
    <cellStyle name="Normal 7 9 3 2 2 2 3" xfId="51566" xr:uid="{00000000-0005-0000-0000-0000A8880000}"/>
    <cellStyle name="Normal 7 9 3 2 2 3" xfId="25547" xr:uid="{00000000-0005-0000-0000-0000A9880000}"/>
    <cellStyle name="Normal 7 9 3 2 2 4" xfId="42893" xr:uid="{00000000-0005-0000-0000-0000AA880000}"/>
    <cellStyle name="Normal 7 9 3 2 3" xfId="5695" xr:uid="{00000000-0005-0000-0000-0000AB880000}"/>
    <cellStyle name="Normal 7 9 3 2 3 2" xfId="14368" xr:uid="{00000000-0005-0000-0000-0000AC880000}"/>
    <cellStyle name="Normal 7 9 3 2 3 2 2" xfId="31721" xr:uid="{00000000-0005-0000-0000-0000AD880000}"/>
    <cellStyle name="Normal 7 9 3 2 3 2 3" xfId="49067" xr:uid="{00000000-0005-0000-0000-0000AE880000}"/>
    <cellStyle name="Normal 7 9 3 2 3 3" xfId="23048" xr:uid="{00000000-0005-0000-0000-0000AF880000}"/>
    <cellStyle name="Normal 7 9 3 2 3 4" xfId="40394" xr:uid="{00000000-0005-0000-0000-0000B0880000}"/>
    <cellStyle name="Normal 7 9 3 2 4" xfId="11085" xr:uid="{00000000-0005-0000-0000-0000B1880000}"/>
    <cellStyle name="Normal 7 9 3 2 4 2" xfId="28438" xr:uid="{00000000-0005-0000-0000-0000B2880000}"/>
    <cellStyle name="Normal 7 9 3 2 4 3" xfId="45784" xr:uid="{00000000-0005-0000-0000-0000B3880000}"/>
    <cellStyle name="Normal 7 9 3 2 5" xfId="19765" xr:uid="{00000000-0005-0000-0000-0000B4880000}"/>
    <cellStyle name="Normal 7 9 3 2 6" xfId="37111" xr:uid="{00000000-0005-0000-0000-0000B5880000}"/>
    <cellStyle name="Normal 7 9 3 3" xfId="6381" xr:uid="{00000000-0005-0000-0000-0000B6880000}"/>
    <cellStyle name="Normal 7 9 3 3 2" xfId="15054" xr:uid="{00000000-0005-0000-0000-0000B7880000}"/>
    <cellStyle name="Normal 7 9 3 3 2 2" xfId="32407" xr:uid="{00000000-0005-0000-0000-0000B8880000}"/>
    <cellStyle name="Normal 7 9 3 3 2 3" xfId="49753" xr:uid="{00000000-0005-0000-0000-0000B9880000}"/>
    <cellStyle name="Normal 7 9 3 3 3" xfId="23734" xr:uid="{00000000-0005-0000-0000-0000BA880000}"/>
    <cellStyle name="Normal 7 9 3 3 4" xfId="41080" xr:uid="{00000000-0005-0000-0000-0000BB880000}"/>
    <cellStyle name="Normal 7 9 3 4" xfId="4225" xr:uid="{00000000-0005-0000-0000-0000BC880000}"/>
    <cellStyle name="Normal 7 9 3 4 2" xfId="12898" xr:uid="{00000000-0005-0000-0000-0000BD880000}"/>
    <cellStyle name="Normal 7 9 3 4 2 2" xfId="30251" xr:uid="{00000000-0005-0000-0000-0000BE880000}"/>
    <cellStyle name="Normal 7 9 3 4 2 3" xfId="47597" xr:uid="{00000000-0005-0000-0000-0000BF880000}"/>
    <cellStyle name="Normal 7 9 3 4 3" xfId="21578" xr:uid="{00000000-0005-0000-0000-0000C0880000}"/>
    <cellStyle name="Normal 7 9 3 4 4" xfId="38924" xr:uid="{00000000-0005-0000-0000-0000C1880000}"/>
    <cellStyle name="Normal 7 9 3 5" xfId="9272" xr:uid="{00000000-0005-0000-0000-0000C2880000}"/>
    <cellStyle name="Normal 7 9 3 5 2" xfId="26625" xr:uid="{00000000-0005-0000-0000-0000C3880000}"/>
    <cellStyle name="Normal 7 9 3 5 3" xfId="43971" xr:uid="{00000000-0005-0000-0000-0000C4880000}"/>
    <cellStyle name="Normal 7 9 3 6" xfId="17952" xr:uid="{00000000-0005-0000-0000-0000C5880000}"/>
    <cellStyle name="Normal 7 9 3 7" xfId="35298" xr:uid="{00000000-0005-0000-0000-0000C6880000}"/>
    <cellStyle name="Normal 7 9 4" xfId="1922" xr:uid="{00000000-0005-0000-0000-0000C7880000}"/>
    <cellStyle name="Normal 7 9 4 2" xfId="7704" xr:uid="{00000000-0005-0000-0000-0000C8880000}"/>
    <cellStyle name="Normal 7 9 4 2 2" xfId="16377" xr:uid="{00000000-0005-0000-0000-0000C9880000}"/>
    <cellStyle name="Normal 7 9 4 2 2 2" xfId="33730" xr:uid="{00000000-0005-0000-0000-0000CA880000}"/>
    <cellStyle name="Normal 7 9 4 2 2 3" xfId="51076" xr:uid="{00000000-0005-0000-0000-0000CB880000}"/>
    <cellStyle name="Normal 7 9 4 2 3" xfId="25057" xr:uid="{00000000-0005-0000-0000-0000CC880000}"/>
    <cellStyle name="Normal 7 9 4 2 4" xfId="42403" xr:uid="{00000000-0005-0000-0000-0000CD880000}"/>
    <cellStyle name="Normal 7 9 4 3" xfId="3735" xr:uid="{00000000-0005-0000-0000-0000CE880000}"/>
    <cellStyle name="Normal 7 9 4 3 2" xfId="12408" xr:uid="{00000000-0005-0000-0000-0000CF880000}"/>
    <cellStyle name="Normal 7 9 4 3 2 2" xfId="29761" xr:uid="{00000000-0005-0000-0000-0000D0880000}"/>
    <cellStyle name="Normal 7 9 4 3 2 3" xfId="47107" xr:uid="{00000000-0005-0000-0000-0000D1880000}"/>
    <cellStyle name="Normal 7 9 4 3 3" xfId="21088" xr:uid="{00000000-0005-0000-0000-0000D2880000}"/>
    <cellStyle name="Normal 7 9 4 3 4" xfId="38434" xr:uid="{00000000-0005-0000-0000-0000D3880000}"/>
    <cellStyle name="Normal 7 9 4 4" xfId="10595" xr:uid="{00000000-0005-0000-0000-0000D4880000}"/>
    <cellStyle name="Normal 7 9 4 4 2" xfId="27948" xr:uid="{00000000-0005-0000-0000-0000D5880000}"/>
    <cellStyle name="Normal 7 9 4 4 3" xfId="45294" xr:uid="{00000000-0005-0000-0000-0000D6880000}"/>
    <cellStyle name="Normal 7 9 4 5" xfId="19275" xr:uid="{00000000-0005-0000-0000-0000D7880000}"/>
    <cellStyle name="Normal 7 9 4 6" xfId="36621" xr:uid="{00000000-0005-0000-0000-0000D8880000}"/>
    <cellStyle name="Normal 7 9 5" xfId="1334" xr:uid="{00000000-0005-0000-0000-0000D9880000}"/>
    <cellStyle name="Normal 7 9 5 2" xfId="7116" xr:uid="{00000000-0005-0000-0000-0000DA880000}"/>
    <cellStyle name="Normal 7 9 5 2 2" xfId="15789" xr:uid="{00000000-0005-0000-0000-0000DB880000}"/>
    <cellStyle name="Normal 7 9 5 2 2 2" xfId="33142" xr:uid="{00000000-0005-0000-0000-0000DC880000}"/>
    <cellStyle name="Normal 7 9 5 2 2 3" xfId="50488" xr:uid="{00000000-0005-0000-0000-0000DD880000}"/>
    <cellStyle name="Normal 7 9 5 2 3" xfId="24469" xr:uid="{00000000-0005-0000-0000-0000DE880000}"/>
    <cellStyle name="Normal 7 9 5 2 4" xfId="41815" xr:uid="{00000000-0005-0000-0000-0000DF880000}"/>
    <cellStyle name="Normal 7 9 5 3" xfId="4960" xr:uid="{00000000-0005-0000-0000-0000E0880000}"/>
    <cellStyle name="Normal 7 9 5 3 2" xfId="13633" xr:uid="{00000000-0005-0000-0000-0000E1880000}"/>
    <cellStyle name="Normal 7 9 5 3 2 2" xfId="30986" xr:uid="{00000000-0005-0000-0000-0000E2880000}"/>
    <cellStyle name="Normal 7 9 5 3 2 3" xfId="48332" xr:uid="{00000000-0005-0000-0000-0000E3880000}"/>
    <cellStyle name="Normal 7 9 5 3 3" xfId="22313" xr:uid="{00000000-0005-0000-0000-0000E4880000}"/>
    <cellStyle name="Normal 7 9 5 3 4" xfId="39659" xr:uid="{00000000-0005-0000-0000-0000E5880000}"/>
    <cellStyle name="Normal 7 9 5 4" xfId="10007" xr:uid="{00000000-0005-0000-0000-0000E6880000}"/>
    <cellStyle name="Normal 7 9 5 4 2" xfId="27360" xr:uid="{00000000-0005-0000-0000-0000E7880000}"/>
    <cellStyle name="Normal 7 9 5 4 3" xfId="44706" xr:uid="{00000000-0005-0000-0000-0000E8880000}"/>
    <cellStyle name="Normal 7 9 5 5" xfId="18687" xr:uid="{00000000-0005-0000-0000-0000E9880000}"/>
    <cellStyle name="Normal 7 9 5 6" xfId="36033" xr:uid="{00000000-0005-0000-0000-0000EA880000}"/>
    <cellStyle name="Normal 7 9 6" xfId="5891" xr:uid="{00000000-0005-0000-0000-0000EB880000}"/>
    <cellStyle name="Normal 7 9 6 2" xfId="14564" xr:uid="{00000000-0005-0000-0000-0000EC880000}"/>
    <cellStyle name="Normal 7 9 6 2 2" xfId="31917" xr:uid="{00000000-0005-0000-0000-0000ED880000}"/>
    <cellStyle name="Normal 7 9 6 2 3" xfId="49263" xr:uid="{00000000-0005-0000-0000-0000EE880000}"/>
    <cellStyle name="Normal 7 9 6 3" xfId="23244" xr:uid="{00000000-0005-0000-0000-0000EF880000}"/>
    <cellStyle name="Normal 7 9 6 4" xfId="40590" xr:uid="{00000000-0005-0000-0000-0000F0880000}"/>
    <cellStyle name="Normal 7 9 7" xfId="3147" xr:uid="{00000000-0005-0000-0000-0000F1880000}"/>
    <cellStyle name="Normal 7 9 7 2" xfId="11820" xr:uid="{00000000-0005-0000-0000-0000F2880000}"/>
    <cellStyle name="Normal 7 9 7 2 2" xfId="29173" xr:uid="{00000000-0005-0000-0000-0000F3880000}"/>
    <cellStyle name="Normal 7 9 7 2 3" xfId="46519" xr:uid="{00000000-0005-0000-0000-0000F4880000}"/>
    <cellStyle name="Normal 7 9 7 3" xfId="20500" xr:uid="{00000000-0005-0000-0000-0000F5880000}"/>
    <cellStyle name="Normal 7 9 7 4" xfId="37846" xr:uid="{00000000-0005-0000-0000-0000F6880000}"/>
    <cellStyle name="Normal 7 9 8" xfId="8782" xr:uid="{00000000-0005-0000-0000-0000F7880000}"/>
    <cellStyle name="Normal 7 9 8 2" xfId="26135" xr:uid="{00000000-0005-0000-0000-0000F8880000}"/>
    <cellStyle name="Normal 7 9 8 3" xfId="43481" xr:uid="{00000000-0005-0000-0000-0000F9880000}"/>
    <cellStyle name="Normal 7 9 9" xfId="17462" xr:uid="{00000000-0005-0000-0000-0000FA880000}"/>
    <cellStyle name="Normal 8" xfId="11" xr:uid="{00000000-0005-0000-0000-0000FB880000}"/>
    <cellStyle name="Normal 8 10" xfId="355" xr:uid="{00000000-0005-0000-0000-0000FC880000}"/>
    <cellStyle name="Normal 8 10 2" xfId="2168" xr:uid="{00000000-0005-0000-0000-0000FD880000}"/>
    <cellStyle name="Normal 8 10 2 2" xfId="7950" xr:uid="{00000000-0005-0000-0000-0000FE880000}"/>
    <cellStyle name="Normal 8 10 2 2 2" xfId="16623" xr:uid="{00000000-0005-0000-0000-0000FF880000}"/>
    <cellStyle name="Normal 8 10 2 2 2 2" xfId="33976" xr:uid="{00000000-0005-0000-0000-000000890000}"/>
    <cellStyle name="Normal 8 10 2 2 2 3" xfId="51322" xr:uid="{00000000-0005-0000-0000-000001890000}"/>
    <cellStyle name="Normal 8 10 2 2 3" xfId="25303" xr:uid="{00000000-0005-0000-0000-000002890000}"/>
    <cellStyle name="Normal 8 10 2 2 4" xfId="42649" xr:uid="{00000000-0005-0000-0000-000003890000}"/>
    <cellStyle name="Normal 8 10 2 3" xfId="5451" xr:uid="{00000000-0005-0000-0000-000004890000}"/>
    <cellStyle name="Normal 8 10 2 3 2" xfId="14124" xr:uid="{00000000-0005-0000-0000-000005890000}"/>
    <cellStyle name="Normal 8 10 2 3 2 2" xfId="31477" xr:uid="{00000000-0005-0000-0000-000006890000}"/>
    <cellStyle name="Normal 8 10 2 3 2 3" xfId="48823" xr:uid="{00000000-0005-0000-0000-000007890000}"/>
    <cellStyle name="Normal 8 10 2 3 3" xfId="22804" xr:uid="{00000000-0005-0000-0000-000008890000}"/>
    <cellStyle name="Normal 8 10 2 3 4" xfId="40150" xr:uid="{00000000-0005-0000-0000-000009890000}"/>
    <cellStyle name="Normal 8 10 2 4" xfId="10841" xr:uid="{00000000-0005-0000-0000-00000A890000}"/>
    <cellStyle name="Normal 8 10 2 4 2" xfId="28194" xr:uid="{00000000-0005-0000-0000-00000B890000}"/>
    <cellStyle name="Normal 8 10 2 4 3" xfId="45540" xr:uid="{00000000-0005-0000-0000-00000C890000}"/>
    <cellStyle name="Normal 8 10 2 5" xfId="19521" xr:uid="{00000000-0005-0000-0000-00000D890000}"/>
    <cellStyle name="Normal 8 10 2 6" xfId="36867" xr:uid="{00000000-0005-0000-0000-00000E890000}"/>
    <cellStyle name="Normal 8 10 3" xfId="6137" xr:uid="{00000000-0005-0000-0000-00000F890000}"/>
    <cellStyle name="Normal 8 10 3 2" xfId="14810" xr:uid="{00000000-0005-0000-0000-000010890000}"/>
    <cellStyle name="Normal 8 10 3 2 2" xfId="32163" xr:uid="{00000000-0005-0000-0000-000011890000}"/>
    <cellStyle name="Normal 8 10 3 2 3" xfId="49509" xr:uid="{00000000-0005-0000-0000-000012890000}"/>
    <cellStyle name="Normal 8 10 3 3" xfId="23490" xr:uid="{00000000-0005-0000-0000-000013890000}"/>
    <cellStyle name="Normal 8 10 3 4" xfId="40836" xr:uid="{00000000-0005-0000-0000-000014890000}"/>
    <cellStyle name="Normal 8 10 4" xfId="3981" xr:uid="{00000000-0005-0000-0000-000015890000}"/>
    <cellStyle name="Normal 8 10 4 2" xfId="12654" xr:uid="{00000000-0005-0000-0000-000016890000}"/>
    <cellStyle name="Normal 8 10 4 2 2" xfId="30007" xr:uid="{00000000-0005-0000-0000-000017890000}"/>
    <cellStyle name="Normal 8 10 4 2 3" xfId="47353" xr:uid="{00000000-0005-0000-0000-000018890000}"/>
    <cellStyle name="Normal 8 10 4 3" xfId="21334" xr:uid="{00000000-0005-0000-0000-000019890000}"/>
    <cellStyle name="Normal 8 10 4 4" xfId="38680" xr:uid="{00000000-0005-0000-0000-00001A890000}"/>
    <cellStyle name="Normal 8 10 5" xfId="9028" xr:uid="{00000000-0005-0000-0000-00001B890000}"/>
    <cellStyle name="Normal 8 10 5 2" xfId="26381" xr:uid="{00000000-0005-0000-0000-00001C890000}"/>
    <cellStyle name="Normal 8 10 5 3" xfId="43727" xr:uid="{00000000-0005-0000-0000-00001D890000}"/>
    <cellStyle name="Normal 8 10 6" xfId="17708" xr:uid="{00000000-0005-0000-0000-00001E890000}"/>
    <cellStyle name="Normal 8 10 7" xfId="35054" xr:uid="{00000000-0005-0000-0000-00001F890000}"/>
    <cellStyle name="Normal 8 11" xfId="1825" xr:uid="{00000000-0005-0000-0000-000020890000}"/>
    <cellStyle name="Normal 8 11 2" xfId="7607" xr:uid="{00000000-0005-0000-0000-000021890000}"/>
    <cellStyle name="Normal 8 11 2 2" xfId="16280" xr:uid="{00000000-0005-0000-0000-000022890000}"/>
    <cellStyle name="Normal 8 11 2 2 2" xfId="33633" xr:uid="{00000000-0005-0000-0000-000023890000}"/>
    <cellStyle name="Normal 8 11 2 2 3" xfId="50979" xr:uid="{00000000-0005-0000-0000-000024890000}"/>
    <cellStyle name="Normal 8 11 2 3" xfId="24960" xr:uid="{00000000-0005-0000-0000-000025890000}"/>
    <cellStyle name="Normal 8 11 2 4" xfId="42306" xr:uid="{00000000-0005-0000-0000-000026890000}"/>
    <cellStyle name="Normal 8 11 3" xfId="3638" xr:uid="{00000000-0005-0000-0000-000027890000}"/>
    <cellStyle name="Normal 8 11 3 2" xfId="12311" xr:uid="{00000000-0005-0000-0000-000028890000}"/>
    <cellStyle name="Normal 8 11 3 2 2" xfId="29664" xr:uid="{00000000-0005-0000-0000-000029890000}"/>
    <cellStyle name="Normal 8 11 3 2 3" xfId="47010" xr:uid="{00000000-0005-0000-0000-00002A890000}"/>
    <cellStyle name="Normal 8 11 3 3" xfId="20991" xr:uid="{00000000-0005-0000-0000-00002B890000}"/>
    <cellStyle name="Normal 8 11 3 4" xfId="38337" xr:uid="{00000000-0005-0000-0000-00002C890000}"/>
    <cellStyle name="Normal 8 11 4" xfId="10498" xr:uid="{00000000-0005-0000-0000-00002D890000}"/>
    <cellStyle name="Normal 8 11 4 2" xfId="27851" xr:uid="{00000000-0005-0000-0000-00002E890000}"/>
    <cellStyle name="Normal 8 11 4 3" xfId="45197" xr:uid="{00000000-0005-0000-0000-00002F890000}"/>
    <cellStyle name="Normal 8 11 5" xfId="19178" xr:uid="{00000000-0005-0000-0000-000030890000}"/>
    <cellStyle name="Normal 8 11 6" xfId="36524" xr:uid="{00000000-0005-0000-0000-000031890000}"/>
    <cellStyle name="Normal 8 12" xfId="1090" xr:uid="{00000000-0005-0000-0000-000032890000}"/>
    <cellStyle name="Normal 8 12 2" xfId="6872" xr:uid="{00000000-0005-0000-0000-000033890000}"/>
    <cellStyle name="Normal 8 12 2 2" xfId="15545" xr:uid="{00000000-0005-0000-0000-000034890000}"/>
    <cellStyle name="Normal 8 12 2 2 2" xfId="32898" xr:uid="{00000000-0005-0000-0000-000035890000}"/>
    <cellStyle name="Normal 8 12 2 2 3" xfId="50244" xr:uid="{00000000-0005-0000-0000-000036890000}"/>
    <cellStyle name="Normal 8 12 2 3" xfId="24225" xr:uid="{00000000-0005-0000-0000-000037890000}"/>
    <cellStyle name="Normal 8 12 2 4" xfId="41571" xr:uid="{00000000-0005-0000-0000-000038890000}"/>
    <cellStyle name="Normal 8 12 3" xfId="4716" xr:uid="{00000000-0005-0000-0000-000039890000}"/>
    <cellStyle name="Normal 8 12 3 2" xfId="13389" xr:uid="{00000000-0005-0000-0000-00003A890000}"/>
    <cellStyle name="Normal 8 12 3 2 2" xfId="30742" xr:uid="{00000000-0005-0000-0000-00003B890000}"/>
    <cellStyle name="Normal 8 12 3 2 3" xfId="48088" xr:uid="{00000000-0005-0000-0000-00003C890000}"/>
    <cellStyle name="Normal 8 12 3 3" xfId="22069" xr:uid="{00000000-0005-0000-0000-00003D890000}"/>
    <cellStyle name="Normal 8 12 3 4" xfId="39415" xr:uid="{00000000-0005-0000-0000-00003E890000}"/>
    <cellStyle name="Normal 8 12 4" xfId="9763" xr:uid="{00000000-0005-0000-0000-00003F890000}"/>
    <cellStyle name="Normal 8 12 4 2" xfId="27116" xr:uid="{00000000-0005-0000-0000-000040890000}"/>
    <cellStyle name="Normal 8 12 4 3" xfId="44462" xr:uid="{00000000-0005-0000-0000-000041890000}"/>
    <cellStyle name="Normal 8 12 5" xfId="18443" xr:uid="{00000000-0005-0000-0000-000042890000}"/>
    <cellStyle name="Normal 8 12 6" xfId="35789" xr:uid="{00000000-0005-0000-0000-000043890000}"/>
    <cellStyle name="Normal 8 13" xfId="5794" xr:uid="{00000000-0005-0000-0000-000044890000}"/>
    <cellStyle name="Normal 8 13 2" xfId="14467" xr:uid="{00000000-0005-0000-0000-000045890000}"/>
    <cellStyle name="Normal 8 13 2 2" xfId="31820" xr:uid="{00000000-0005-0000-0000-000046890000}"/>
    <cellStyle name="Normal 8 13 2 3" xfId="49166" xr:uid="{00000000-0005-0000-0000-000047890000}"/>
    <cellStyle name="Normal 8 13 3" xfId="23147" xr:uid="{00000000-0005-0000-0000-000048890000}"/>
    <cellStyle name="Normal 8 13 4" xfId="40493" xr:uid="{00000000-0005-0000-0000-000049890000}"/>
    <cellStyle name="Normal 8 14" xfId="2903" xr:uid="{00000000-0005-0000-0000-00004A890000}"/>
    <cellStyle name="Normal 8 14 2" xfId="11576" xr:uid="{00000000-0005-0000-0000-00004B890000}"/>
    <cellStyle name="Normal 8 14 2 2" xfId="28929" xr:uid="{00000000-0005-0000-0000-00004C890000}"/>
    <cellStyle name="Normal 8 14 2 3" xfId="46275" xr:uid="{00000000-0005-0000-0000-00004D890000}"/>
    <cellStyle name="Normal 8 14 3" xfId="20256" xr:uid="{00000000-0005-0000-0000-00004E890000}"/>
    <cellStyle name="Normal 8 14 4" xfId="37602" xr:uid="{00000000-0005-0000-0000-00004F890000}"/>
    <cellStyle name="Normal 8 15" xfId="8685" xr:uid="{00000000-0005-0000-0000-000050890000}"/>
    <cellStyle name="Normal 8 15 2" xfId="26038" xr:uid="{00000000-0005-0000-0000-000051890000}"/>
    <cellStyle name="Normal 8 15 3" xfId="43384" xr:uid="{00000000-0005-0000-0000-000052890000}"/>
    <cellStyle name="Normal 8 16" xfId="17367" xr:uid="{00000000-0005-0000-0000-000053890000}"/>
    <cellStyle name="Normal 8 17" xfId="34711" xr:uid="{00000000-0005-0000-0000-000054890000}"/>
    <cellStyle name="Normal 8 2" xfId="18" xr:uid="{00000000-0005-0000-0000-000055890000}"/>
    <cellStyle name="Normal 8 2 10" xfId="1832" xr:uid="{00000000-0005-0000-0000-000056890000}"/>
    <cellStyle name="Normal 8 2 10 2" xfId="7614" xr:uid="{00000000-0005-0000-0000-000057890000}"/>
    <cellStyle name="Normal 8 2 10 2 2" xfId="16287" xr:uid="{00000000-0005-0000-0000-000058890000}"/>
    <cellStyle name="Normal 8 2 10 2 2 2" xfId="33640" xr:uid="{00000000-0005-0000-0000-000059890000}"/>
    <cellStyle name="Normal 8 2 10 2 2 3" xfId="50986" xr:uid="{00000000-0005-0000-0000-00005A890000}"/>
    <cellStyle name="Normal 8 2 10 2 3" xfId="24967" xr:uid="{00000000-0005-0000-0000-00005B890000}"/>
    <cellStyle name="Normal 8 2 10 2 4" xfId="42313" xr:uid="{00000000-0005-0000-0000-00005C890000}"/>
    <cellStyle name="Normal 8 2 10 3" xfId="3645" xr:uid="{00000000-0005-0000-0000-00005D890000}"/>
    <cellStyle name="Normal 8 2 10 3 2" xfId="12318" xr:uid="{00000000-0005-0000-0000-00005E890000}"/>
    <cellStyle name="Normal 8 2 10 3 2 2" xfId="29671" xr:uid="{00000000-0005-0000-0000-00005F890000}"/>
    <cellStyle name="Normal 8 2 10 3 2 3" xfId="47017" xr:uid="{00000000-0005-0000-0000-000060890000}"/>
    <cellStyle name="Normal 8 2 10 3 3" xfId="20998" xr:uid="{00000000-0005-0000-0000-000061890000}"/>
    <cellStyle name="Normal 8 2 10 3 4" xfId="38344" xr:uid="{00000000-0005-0000-0000-000062890000}"/>
    <cellStyle name="Normal 8 2 10 4" xfId="10505" xr:uid="{00000000-0005-0000-0000-000063890000}"/>
    <cellStyle name="Normal 8 2 10 4 2" xfId="27858" xr:uid="{00000000-0005-0000-0000-000064890000}"/>
    <cellStyle name="Normal 8 2 10 4 3" xfId="45204" xr:uid="{00000000-0005-0000-0000-000065890000}"/>
    <cellStyle name="Normal 8 2 10 5" xfId="19185" xr:uid="{00000000-0005-0000-0000-000066890000}"/>
    <cellStyle name="Normal 8 2 10 6" xfId="36531" xr:uid="{00000000-0005-0000-0000-000067890000}"/>
    <cellStyle name="Normal 8 2 11" xfId="1097" xr:uid="{00000000-0005-0000-0000-000068890000}"/>
    <cellStyle name="Normal 8 2 11 2" xfId="6879" xr:uid="{00000000-0005-0000-0000-000069890000}"/>
    <cellStyle name="Normal 8 2 11 2 2" xfId="15552" xr:uid="{00000000-0005-0000-0000-00006A890000}"/>
    <cellStyle name="Normal 8 2 11 2 2 2" xfId="32905" xr:uid="{00000000-0005-0000-0000-00006B890000}"/>
    <cellStyle name="Normal 8 2 11 2 2 3" xfId="50251" xr:uid="{00000000-0005-0000-0000-00006C890000}"/>
    <cellStyle name="Normal 8 2 11 2 3" xfId="24232" xr:uid="{00000000-0005-0000-0000-00006D890000}"/>
    <cellStyle name="Normal 8 2 11 2 4" xfId="41578" xr:uid="{00000000-0005-0000-0000-00006E890000}"/>
    <cellStyle name="Normal 8 2 11 3" xfId="4723" xr:uid="{00000000-0005-0000-0000-00006F890000}"/>
    <cellStyle name="Normal 8 2 11 3 2" xfId="13396" xr:uid="{00000000-0005-0000-0000-000070890000}"/>
    <cellStyle name="Normal 8 2 11 3 2 2" xfId="30749" xr:uid="{00000000-0005-0000-0000-000071890000}"/>
    <cellStyle name="Normal 8 2 11 3 2 3" xfId="48095" xr:uid="{00000000-0005-0000-0000-000072890000}"/>
    <cellStyle name="Normal 8 2 11 3 3" xfId="22076" xr:uid="{00000000-0005-0000-0000-000073890000}"/>
    <cellStyle name="Normal 8 2 11 3 4" xfId="39422" xr:uid="{00000000-0005-0000-0000-000074890000}"/>
    <cellStyle name="Normal 8 2 11 4" xfId="9770" xr:uid="{00000000-0005-0000-0000-000075890000}"/>
    <cellStyle name="Normal 8 2 11 4 2" xfId="27123" xr:uid="{00000000-0005-0000-0000-000076890000}"/>
    <cellStyle name="Normal 8 2 11 4 3" xfId="44469" xr:uid="{00000000-0005-0000-0000-000077890000}"/>
    <cellStyle name="Normal 8 2 11 5" xfId="18450" xr:uid="{00000000-0005-0000-0000-000078890000}"/>
    <cellStyle name="Normal 8 2 11 6" xfId="35796" xr:uid="{00000000-0005-0000-0000-000079890000}"/>
    <cellStyle name="Normal 8 2 12" xfId="5801" xr:uid="{00000000-0005-0000-0000-00007A890000}"/>
    <cellStyle name="Normal 8 2 12 2" xfId="14474" xr:uid="{00000000-0005-0000-0000-00007B890000}"/>
    <cellStyle name="Normal 8 2 12 2 2" xfId="31827" xr:uid="{00000000-0005-0000-0000-00007C890000}"/>
    <cellStyle name="Normal 8 2 12 2 3" xfId="49173" xr:uid="{00000000-0005-0000-0000-00007D890000}"/>
    <cellStyle name="Normal 8 2 12 3" xfId="23154" xr:uid="{00000000-0005-0000-0000-00007E890000}"/>
    <cellStyle name="Normal 8 2 12 4" xfId="40500" xr:uid="{00000000-0005-0000-0000-00007F890000}"/>
    <cellStyle name="Normal 8 2 13" xfId="2910" xr:uid="{00000000-0005-0000-0000-000080890000}"/>
    <cellStyle name="Normal 8 2 13 2" xfId="11583" xr:uid="{00000000-0005-0000-0000-000081890000}"/>
    <cellStyle name="Normal 8 2 13 2 2" xfId="28936" xr:uid="{00000000-0005-0000-0000-000082890000}"/>
    <cellStyle name="Normal 8 2 13 2 3" xfId="46282" xr:uid="{00000000-0005-0000-0000-000083890000}"/>
    <cellStyle name="Normal 8 2 13 3" xfId="20263" xr:uid="{00000000-0005-0000-0000-000084890000}"/>
    <cellStyle name="Normal 8 2 13 4" xfId="37609" xr:uid="{00000000-0005-0000-0000-000085890000}"/>
    <cellStyle name="Normal 8 2 14" xfId="8692" xr:uid="{00000000-0005-0000-0000-000086890000}"/>
    <cellStyle name="Normal 8 2 14 2" xfId="26045" xr:uid="{00000000-0005-0000-0000-000087890000}"/>
    <cellStyle name="Normal 8 2 14 3" xfId="43391" xr:uid="{00000000-0005-0000-0000-000088890000}"/>
    <cellStyle name="Normal 8 2 15" xfId="17373" xr:uid="{00000000-0005-0000-0000-000089890000}"/>
    <cellStyle name="Normal 8 2 16" xfId="34718" xr:uid="{00000000-0005-0000-0000-00008A890000}"/>
    <cellStyle name="Normal 8 2 2" xfId="30" xr:uid="{00000000-0005-0000-0000-00008B890000}"/>
    <cellStyle name="Normal 8 2 2 10" xfId="1109" xr:uid="{00000000-0005-0000-0000-00008C890000}"/>
    <cellStyle name="Normal 8 2 2 10 2" xfId="6891" xr:uid="{00000000-0005-0000-0000-00008D890000}"/>
    <cellStyle name="Normal 8 2 2 10 2 2" xfId="15564" xr:uid="{00000000-0005-0000-0000-00008E890000}"/>
    <cellStyle name="Normal 8 2 2 10 2 2 2" xfId="32917" xr:uid="{00000000-0005-0000-0000-00008F890000}"/>
    <cellStyle name="Normal 8 2 2 10 2 2 3" xfId="50263" xr:uid="{00000000-0005-0000-0000-000090890000}"/>
    <cellStyle name="Normal 8 2 2 10 2 3" xfId="24244" xr:uid="{00000000-0005-0000-0000-000091890000}"/>
    <cellStyle name="Normal 8 2 2 10 2 4" xfId="41590" xr:uid="{00000000-0005-0000-0000-000092890000}"/>
    <cellStyle name="Normal 8 2 2 10 3" xfId="4735" xr:uid="{00000000-0005-0000-0000-000093890000}"/>
    <cellStyle name="Normal 8 2 2 10 3 2" xfId="13408" xr:uid="{00000000-0005-0000-0000-000094890000}"/>
    <cellStyle name="Normal 8 2 2 10 3 2 2" xfId="30761" xr:uid="{00000000-0005-0000-0000-000095890000}"/>
    <cellStyle name="Normal 8 2 2 10 3 2 3" xfId="48107" xr:uid="{00000000-0005-0000-0000-000096890000}"/>
    <cellStyle name="Normal 8 2 2 10 3 3" xfId="22088" xr:uid="{00000000-0005-0000-0000-000097890000}"/>
    <cellStyle name="Normal 8 2 2 10 3 4" xfId="39434" xr:uid="{00000000-0005-0000-0000-000098890000}"/>
    <cellStyle name="Normal 8 2 2 10 4" xfId="9782" xr:uid="{00000000-0005-0000-0000-000099890000}"/>
    <cellStyle name="Normal 8 2 2 10 4 2" xfId="27135" xr:uid="{00000000-0005-0000-0000-00009A890000}"/>
    <cellStyle name="Normal 8 2 2 10 4 3" xfId="44481" xr:uid="{00000000-0005-0000-0000-00009B890000}"/>
    <cellStyle name="Normal 8 2 2 10 5" xfId="18462" xr:uid="{00000000-0005-0000-0000-00009C890000}"/>
    <cellStyle name="Normal 8 2 2 10 6" xfId="35808" xr:uid="{00000000-0005-0000-0000-00009D890000}"/>
    <cellStyle name="Normal 8 2 2 11" xfId="5813" xr:uid="{00000000-0005-0000-0000-00009E890000}"/>
    <cellStyle name="Normal 8 2 2 11 2" xfId="14486" xr:uid="{00000000-0005-0000-0000-00009F890000}"/>
    <cellStyle name="Normal 8 2 2 11 2 2" xfId="31839" xr:uid="{00000000-0005-0000-0000-0000A0890000}"/>
    <cellStyle name="Normal 8 2 2 11 2 3" xfId="49185" xr:uid="{00000000-0005-0000-0000-0000A1890000}"/>
    <cellStyle name="Normal 8 2 2 11 3" xfId="23166" xr:uid="{00000000-0005-0000-0000-0000A2890000}"/>
    <cellStyle name="Normal 8 2 2 11 4" xfId="40512" xr:uid="{00000000-0005-0000-0000-0000A3890000}"/>
    <cellStyle name="Normal 8 2 2 12" xfId="2922" xr:uid="{00000000-0005-0000-0000-0000A4890000}"/>
    <cellStyle name="Normal 8 2 2 12 2" xfId="11595" xr:uid="{00000000-0005-0000-0000-0000A5890000}"/>
    <cellStyle name="Normal 8 2 2 12 2 2" xfId="28948" xr:uid="{00000000-0005-0000-0000-0000A6890000}"/>
    <cellStyle name="Normal 8 2 2 12 2 3" xfId="46294" xr:uid="{00000000-0005-0000-0000-0000A7890000}"/>
    <cellStyle name="Normal 8 2 2 12 3" xfId="20275" xr:uid="{00000000-0005-0000-0000-0000A8890000}"/>
    <cellStyle name="Normal 8 2 2 12 4" xfId="37621" xr:uid="{00000000-0005-0000-0000-0000A9890000}"/>
    <cellStyle name="Normal 8 2 2 13" xfId="8704" xr:uid="{00000000-0005-0000-0000-0000AA890000}"/>
    <cellStyle name="Normal 8 2 2 13 2" xfId="26057" xr:uid="{00000000-0005-0000-0000-0000AB890000}"/>
    <cellStyle name="Normal 8 2 2 13 3" xfId="43403" xr:uid="{00000000-0005-0000-0000-0000AC890000}"/>
    <cellStyle name="Normal 8 2 2 14" xfId="17385" xr:uid="{00000000-0005-0000-0000-0000AD890000}"/>
    <cellStyle name="Normal 8 2 2 15" xfId="34730" xr:uid="{00000000-0005-0000-0000-0000AE890000}"/>
    <cellStyle name="Normal 8 2 2 2" xfId="52" xr:uid="{00000000-0005-0000-0000-0000AF890000}"/>
    <cellStyle name="Normal 8 2 2 2 10" xfId="5834" xr:uid="{00000000-0005-0000-0000-0000B0890000}"/>
    <cellStyle name="Normal 8 2 2 2 10 2" xfId="14507" xr:uid="{00000000-0005-0000-0000-0000B1890000}"/>
    <cellStyle name="Normal 8 2 2 2 10 2 2" xfId="31860" xr:uid="{00000000-0005-0000-0000-0000B2890000}"/>
    <cellStyle name="Normal 8 2 2 2 10 2 3" xfId="49206" xr:uid="{00000000-0005-0000-0000-0000B3890000}"/>
    <cellStyle name="Normal 8 2 2 2 10 3" xfId="23187" xr:uid="{00000000-0005-0000-0000-0000B4890000}"/>
    <cellStyle name="Normal 8 2 2 2 10 4" xfId="40533" xr:uid="{00000000-0005-0000-0000-0000B5890000}"/>
    <cellStyle name="Normal 8 2 2 2 11" xfId="2943" xr:uid="{00000000-0005-0000-0000-0000B6890000}"/>
    <cellStyle name="Normal 8 2 2 2 11 2" xfId="11616" xr:uid="{00000000-0005-0000-0000-0000B7890000}"/>
    <cellStyle name="Normal 8 2 2 2 11 2 2" xfId="28969" xr:uid="{00000000-0005-0000-0000-0000B8890000}"/>
    <cellStyle name="Normal 8 2 2 2 11 2 3" xfId="46315" xr:uid="{00000000-0005-0000-0000-0000B9890000}"/>
    <cellStyle name="Normal 8 2 2 2 11 3" xfId="20296" xr:uid="{00000000-0005-0000-0000-0000BA890000}"/>
    <cellStyle name="Normal 8 2 2 2 11 4" xfId="37642" xr:uid="{00000000-0005-0000-0000-0000BB890000}"/>
    <cellStyle name="Normal 8 2 2 2 12" xfId="8725" xr:uid="{00000000-0005-0000-0000-0000BC890000}"/>
    <cellStyle name="Normal 8 2 2 2 12 2" xfId="26078" xr:uid="{00000000-0005-0000-0000-0000BD890000}"/>
    <cellStyle name="Normal 8 2 2 2 12 3" xfId="43424" xr:uid="{00000000-0005-0000-0000-0000BE890000}"/>
    <cellStyle name="Normal 8 2 2 2 13" xfId="17405" xr:uid="{00000000-0005-0000-0000-0000BF890000}"/>
    <cellStyle name="Normal 8 2 2 2 14" xfId="34751" xr:uid="{00000000-0005-0000-0000-0000C0890000}"/>
    <cellStyle name="Normal 8 2 2 2 2" xfId="101" xr:uid="{00000000-0005-0000-0000-0000C1890000}"/>
    <cellStyle name="Normal 8 2 2 2 2 10" xfId="8774" xr:uid="{00000000-0005-0000-0000-0000C2890000}"/>
    <cellStyle name="Normal 8 2 2 2 2 10 2" xfId="26127" xr:uid="{00000000-0005-0000-0000-0000C3890000}"/>
    <cellStyle name="Normal 8 2 2 2 2 10 3" xfId="43473" xr:uid="{00000000-0005-0000-0000-0000C4890000}"/>
    <cellStyle name="Normal 8 2 2 2 2 11" xfId="17454" xr:uid="{00000000-0005-0000-0000-0000C5890000}"/>
    <cellStyle name="Normal 8 2 2 2 2 12" xfId="34800" xr:uid="{00000000-0005-0000-0000-0000C6890000}"/>
    <cellStyle name="Normal 8 2 2 2 2 2" xfId="346" xr:uid="{00000000-0005-0000-0000-0000C7890000}"/>
    <cellStyle name="Normal 8 2 2 2 2 2 10" xfId="35045" xr:uid="{00000000-0005-0000-0000-0000C8890000}"/>
    <cellStyle name="Normal 8 2 2 2 2 2 2" xfId="1081" xr:uid="{00000000-0005-0000-0000-0000C9890000}"/>
    <cellStyle name="Normal 8 2 2 2 2 2 2 2" xfId="2894" xr:uid="{00000000-0005-0000-0000-0000CA890000}"/>
    <cellStyle name="Normal 8 2 2 2 2 2 2 2 2" xfId="8676" xr:uid="{00000000-0005-0000-0000-0000CB890000}"/>
    <cellStyle name="Normal 8 2 2 2 2 2 2 2 2 2" xfId="17349" xr:uid="{00000000-0005-0000-0000-0000CC890000}"/>
    <cellStyle name="Normal 8 2 2 2 2 2 2 2 2 2 2" xfId="34702" xr:uid="{00000000-0005-0000-0000-0000CD890000}"/>
    <cellStyle name="Normal 8 2 2 2 2 2 2 2 2 2 3" xfId="52048" xr:uid="{00000000-0005-0000-0000-0000CE890000}"/>
    <cellStyle name="Normal 8 2 2 2 2 2 2 2 2 3" xfId="26029" xr:uid="{00000000-0005-0000-0000-0000CF890000}"/>
    <cellStyle name="Normal 8 2 2 2 2 2 2 2 2 4" xfId="43375" xr:uid="{00000000-0005-0000-0000-0000D0890000}"/>
    <cellStyle name="Normal 8 2 2 2 2 2 2 2 3" xfId="4707" xr:uid="{00000000-0005-0000-0000-0000D1890000}"/>
    <cellStyle name="Normal 8 2 2 2 2 2 2 2 3 2" xfId="13380" xr:uid="{00000000-0005-0000-0000-0000D2890000}"/>
    <cellStyle name="Normal 8 2 2 2 2 2 2 2 3 2 2" xfId="30733" xr:uid="{00000000-0005-0000-0000-0000D3890000}"/>
    <cellStyle name="Normal 8 2 2 2 2 2 2 2 3 2 3" xfId="48079" xr:uid="{00000000-0005-0000-0000-0000D4890000}"/>
    <cellStyle name="Normal 8 2 2 2 2 2 2 2 3 3" xfId="22060" xr:uid="{00000000-0005-0000-0000-0000D5890000}"/>
    <cellStyle name="Normal 8 2 2 2 2 2 2 2 3 4" xfId="39406" xr:uid="{00000000-0005-0000-0000-0000D6890000}"/>
    <cellStyle name="Normal 8 2 2 2 2 2 2 2 4" xfId="11567" xr:uid="{00000000-0005-0000-0000-0000D7890000}"/>
    <cellStyle name="Normal 8 2 2 2 2 2 2 2 4 2" xfId="28920" xr:uid="{00000000-0005-0000-0000-0000D8890000}"/>
    <cellStyle name="Normal 8 2 2 2 2 2 2 2 4 3" xfId="46266" xr:uid="{00000000-0005-0000-0000-0000D9890000}"/>
    <cellStyle name="Normal 8 2 2 2 2 2 2 2 5" xfId="20247" xr:uid="{00000000-0005-0000-0000-0000DA890000}"/>
    <cellStyle name="Normal 8 2 2 2 2 2 2 2 6" xfId="37593" xr:uid="{00000000-0005-0000-0000-0000DB890000}"/>
    <cellStyle name="Normal 8 2 2 2 2 2 2 3" xfId="1816" xr:uid="{00000000-0005-0000-0000-0000DC890000}"/>
    <cellStyle name="Normal 8 2 2 2 2 2 2 3 2" xfId="7598" xr:uid="{00000000-0005-0000-0000-0000DD890000}"/>
    <cellStyle name="Normal 8 2 2 2 2 2 2 3 2 2" xfId="16271" xr:uid="{00000000-0005-0000-0000-0000DE890000}"/>
    <cellStyle name="Normal 8 2 2 2 2 2 2 3 2 2 2" xfId="33624" xr:uid="{00000000-0005-0000-0000-0000DF890000}"/>
    <cellStyle name="Normal 8 2 2 2 2 2 2 3 2 2 3" xfId="50970" xr:uid="{00000000-0005-0000-0000-0000E0890000}"/>
    <cellStyle name="Normal 8 2 2 2 2 2 2 3 2 3" xfId="24951" xr:uid="{00000000-0005-0000-0000-0000E1890000}"/>
    <cellStyle name="Normal 8 2 2 2 2 2 2 3 2 4" xfId="42297" xr:uid="{00000000-0005-0000-0000-0000E2890000}"/>
    <cellStyle name="Normal 8 2 2 2 2 2 2 3 3" xfId="5442" xr:uid="{00000000-0005-0000-0000-0000E3890000}"/>
    <cellStyle name="Normal 8 2 2 2 2 2 2 3 3 2" xfId="14115" xr:uid="{00000000-0005-0000-0000-0000E4890000}"/>
    <cellStyle name="Normal 8 2 2 2 2 2 2 3 3 2 2" xfId="31468" xr:uid="{00000000-0005-0000-0000-0000E5890000}"/>
    <cellStyle name="Normal 8 2 2 2 2 2 2 3 3 2 3" xfId="48814" xr:uid="{00000000-0005-0000-0000-0000E6890000}"/>
    <cellStyle name="Normal 8 2 2 2 2 2 2 3 3 3" xfId="22795" xr:uid="{00000000-0005-0000-0000-0000E7890000}"/>
    <cellStyle name="Normal 8 2 2 2 2 2 2 3 3 4" xfId="40141" xr:uid="{00000000-0005-0000-0000-0000E8890000}"/>
    <cellStyle name="Normal 8 2 2 2 2 2 2 3 4" xfId="10489" xr:uid="{00000000-0005-0000-0000-0000E9890000}"/>
    <cellStyle name="Normal 8 2 2 2 2 2 2 3 4 2" xfId="27842" xr:uid="{00000000-0005-0000-0000-0000EA890000}"/>
    <cellStyle name="Normal 8 2 2 2 2 2 2 3 4 3" xfId="45188" xr:uid="{00000000-0005-0000-0000-0000EB890000}"/>
    <cellStyle name="Normal 8 2 2 2 2 2 2 3 5" xfId="19169" xr:uid="{00000000-0005-0000-0000-0000EC890000}"/>
    <cellStyle name="Normal 8 2 2 2 2 2 2 3 6" xfId="36515" xr:uid="{00000000-0005-0000-0000-0000ED890000}"/>
    <cellStyle name="Normal 8 2 2 2 2 2 2 4" xfId="6863" xr:uid="{00000000-0005-0000-0000-0000EE890000}"/>
    <cellStyle name="Normal 8 2 2 2 2 2 2 4 2" xfId="15536" xr:uid="{00000000-0005-0000-0000-0000EF890000}"/>
    <cellStyle name="Normal 8 2 2 2 2 2 2 4 2 2" xfId="32889" xr:uid="{00000000-0005-0000-0000-0000F0890000}"/>
    <cellStyle name="Normal 8 2 2 2 2 2 2 4 2 3" xfId="50235" xr:uid="{00000000-0005-0000-0000-0000F1890000}"/>
    <cellStyle name="Normal 8 2 2 2 2 2 2 4 3" xfId="24216" xr:uid="{00000000-0005-0000-0000-0000F2890000}"/>
    <cellStyle name="Normal 8 2 2 2 2 2 2 4 4" xfId="41562" xr:uid="{00000000-0005-0000-0000-0000F3890000}"/>
    <cellStyle name="Normal 8 2 2 2 2 2 2 5" xfId="3629" xr:uid="{00000000-0005-0000-0000-0000F4890000}"/>
    <cellStyle name="Normal 8 2 2 2 2 2 2 5 2" xfId="12302" xr:uid="{00000000-0005-0000-0000-0000F5890000}"/>
    <cellStyle name="Normal 8 2 2 2 2 2 2 5 2 2" xfId="29655" xr:uid="{00000000-0005-0000-0000-0000F6890000}"/>
    <cellStyle name="Normal 8 2 2 2 2 2 2 5 2 3" xfId="47001" xr:uid="{00000000-0005-0000-0000-0000F7890000}"/>
    <cellStyle name="Normal 8 2 2 2 2 2 2 5 3" xfId="20982" xr:uid="{00000000-0005-0000-0000-0000F8890000}"/>
    <cellStyle name="Normal 8 2 2 2 2 2 2 5 4" xfId="38328" xr:uid="{00000000-0005-0000-0000-0000F9890000}"/>
    <cellStyle name="Normal 8 2 2 2 2 2 2 6" xfId="9754" xr:uid="{00000000-0005-0000-0000-0000FA890000}"/>
    <cellStyle name="Normal 8 2 2 2 2 2 2 6 2" xfId="27107" xr:uid="{00000000-0005-0000-0000-0000FB890000}"/>
    <cellStyle name="Normal 8 2 2 2 2 2 2 6 3" xfId="44453" xr:uid="{00000000-0005-0000-0000-0000FC890000}"/>
    <cellStyle name="Normal 8 2 2 2 2 2 2 7" xfId="18434" xr:uid="{00000000-0005-0000-0000-0000FD890000}"/>
    <cellStyle name="Normal 8 2 2 2 2 2 2 8" xfId="35780" xr:uid="{00000000-0005-0000-0000-0000FE890000}"/>
    <cellStyle name="Normal 8 2 2 2 2 2 3" xfId="591" xr:uid="{00000000-0005-0000-0000-0000FF890000}"/>
    <cellStyle name="Normal 8 2 2 2 2 2 3 2" xfId="2404" xr:uid="{00000000-0005-0000-0000-0000008A0000}"/>
    <cellStyle name="Normal 8 2 2 2 2 2 3 2 2" xfId="8186" xr:uid="{00000000-0005-0000-0000-0000018A0000}"/>
    <cellStyle name="Normal 8 2 2 2 2 2 3 2 2 2" xfId="16859" xr:uid="{00000000-0005-0000-0000-0000028A0000}"/>
    <cellStyle name="Normal 8 2 2 2 2 2 3 2 2 2 2" xfId="34212" xr:uid="{00000000-0005-0000-0000-0000038A0000}"/>
    <cellStyle name="Normal 8 2 2 2 2 2 3 2 2 2 3" xfId="51558" xr:uid="{00000000-0005-0000-0000-0000048A0000}"/>
    <cellStyle name="Normal 8 2 2 2 2 2 3 2 2 3" xfId="25539" xr:uid="{00000000-0005-0000-0000-0000058A0000}"/>
    <cellStyle name="Normal 8 2 2 2 2 2 3 2 2 4" xfId="42885" xr:uid="{00000000-0005-0000-0000-0000068A0000}"/>
    <cellStyle name="Normal 8 2 2 2 2 2 3 2 3" xfId="5687" xr:uid="{00000000-0005-0000-0000-0000078A0000}"/>
    <cellStyle name="Normal 8 2 2 2 2 2 3 2 3 2" xfId="14360" xr:uid="{00000000-0005-0000-0000-0000088A0000}"/>
    <cellStyle name="Normal 8 2 2 2 2 2 3 2 3 2 2" xfId="31713" xr:uid="{00000000-0005-0000-0000-0000098A0000}"/>
    <cellStyle name="Normal 8 2 2 2 2 2 3 2 3 2 3" xfId="49059" xr:uid="{00000000-0005-0000-0000-00000A8A0000}"/>
    <cellStyle name="Normal 8 2 2 2 2 2 3 2 3 3" xfId="23040" xr:uid="{00000000-0005-0000-0000-00000B8A0000}"/>
    <cellStyle name="Normal 8 2 2 2 2 2 3 2 3 4" xfId="40386" xr:uid="{00000000-0005-0000-0000-00000C8A0000}"/>
    <cellStyle name="Normal 8 2 2 2 2 2 3 2 4" xfId="11077" xr:uid="{00000000-0005-0000-0000-00000D8A0000}"/>
    <cellStyle name="Normal 8 2 2 2 2 2 3 2 4 2" xfId="28430" xr:uid="{00000000-0005-0000-0000-00000E8A0000}"/>
    <cellStyle name="Normal 8 2 2 2 2 2 3 2 4 3" xfId="45776" xr:uid="{00000000-0005-0000-0000-00000F8A0000}"/>
    <cellStyle name="Normal 8 2 2 2 2 2 3 2 5" xfId="19757" xr:uid="{00000000-0005-0000-0000-0000108A0000}"/>
    <cellStyle name="Normal 8 2 2 2 2 2 3 2 6" xfId="37103" xr:uid="{00000000-0005-0000-0000-0000118A0000}"/>
    <cellStyle name="Normal 8 2 2 2 2 2 3 3" xfId="6373" xr:uid="{00000000-0005-0000-0000-0000128A0000}"/>
    <cellStyle name="Normal 8 2 2 2 2 2 3 3 2" xfId="15046" xr:uid="{00000000-0005-0000-0000-0000138A0000}"/>
    <cellStyle name="Normal 8 2 2 2 2 2 3 3 2 2" xfId="32399" xr:uid="{00000000-0005-0000-0000-0000148A0000}"/>
    <cellStyle name="Normal 8 2 2 2 2 2 3 3 2 3" xfId="49745" xr:uid="{00000000-0005-0000-0000-0000158A0000}"/>
    <cellStyle name="Normal 8 2 2 2 2 2 3 3 3" xfId="23726" xr:uid="{00000000-0005-0000-0000-0000168A0000}"/>
    <cellStyle name="Normal 8 2 2 2 2 2 3 3 4" xfId="41072" xr:uid="{00000000-0005-0000-0000-0000178A0000}"/>
    <cellStyle name="Normal 8 2 2 2 2 2 3 4" xfId="4217" xr:uid="{00000000-0005-0000-0000-0000188A0000}"/>
    <cellStyle name="Normal 8 2 2 2 2 2 3 4 2" xfId="12890" xr:uid="{00000000-0005-0000-0000-0000198A0000}"/>
    <cellStyle name="Normal 8 2 2 2 2 2 3 4 2 2" xfId="30243" xr:uid="{00000000-0005-0000-0000-00001A8A0000}"/>
    <cellStyle name="Normal 8 2 2 2 2 2 3 4 2 3" xfId="47589" xr:uid="{00000000-0005-0000-0000-00001B8A0000}"/>
    <cellStyle name="Normal 8 2 2 2 2 2 3 4 3" xfId="21570" xr:uid="{00000000-0005-0000-0000-00001C8A0000}"/>
    <cellStyle name="Normal 8 2 2 2 2 2 3 4 4" xfId="38916" xr:uid="{00000000-0005-0000-0000-00001D8A0000}"/>
    <cellStyle name="Normal 8 2 2 2 2 2 3 5" xfId="9264" xr:uid="{00000000-0005-0000-0000-00001E8A0000}"/>
    <cellStyle name="Normal 8 2 2 2 2 2 3 5 2" xfId="26617" xr:uid="{00000000-0005-0000-0000-00001F8A0000}"/>
    <cellStyle name="Normal 8 2 2 2 2 2 3 5 3" xfId="43963" xr:uid="{00000000-0005-0000-0000-0000208A0000}"/>
    <cellStyle name="Normal 8 2 2 2 2 2 3 6" xfId="17944" xr:uid="{00000000-0005-0000-0000-0000218A0000}"/>
    <cellStyle name="Normal 8 2 2 2 2 2 3 7" xfId="35290" xr:uid="{00000000-0005-0000-0000-0000228A0000}"/>
    <cellStyle name="Normal 8 2 2 2 2 2 4" xfId="2159" xr:uid="{00000000-0005-0000-0000-0000238A0000}"/>
    <cellStyle name="Normal 8 2 2 2 2 2 4 2" xfId="7941" xr:uid="{00000000-0005-0000-0000-0000248A0000}"/>
    <cellStyle name="Normal 8 2 2 2 2 2 4 2 2" xfId="16614" xr:uid="{00000000-0005-0000-0000-0000258A0000}"/>
    <cellStyle name="Normal 8 2 2 2 2 2 4 2 2 2" xfId="33967" xr:uid="{00000000-0005-0000-0000-0000268A0000}"/>
    <cellStyle name="Normal 8 2 2 2 2 2 4 2 2 3" xfId="51313" xr:uid="{00000000-0005-0000-0000-0000278A0000}"/>
    <cellStyle name="Normal 8 2 2 2 2 2 4 2 3" xfId="25294" xr:uid="{00000000-0005-0000-0000-0000288A0000}"/>
    <cellStyle name="Normal 8 2 2 2 2 2 4 2 4" xfId="42640" xr:uid="{00000000-0005-0000-0000-0000298A0000}"/>
    <cellStyle name="Normal 8 2 2 2 2 2 4 3" xfId="3972" xr:uid="{00000000-0005-0000-0000-00002A8A0000}"/>
    <cellStyle name="Normal 8 2 2 2 2 2 4 3 2" xfId="12645" xr:uid="{00000000-0005-0000-0000-00002B8A0000}"/>
    <cellStyle name="Normal 8 2 2 2 2 2 4 3 2 2" xfId="29998" xr:uid="{00000000-0005-0000-0000-00002C8A0000}"/>
    <cellStyle name="Normal 8 2 2 2 2 2 4 3 2 3" xfId="47344" xr:uid="{00000000-0005-0000-0000-00002D8A0000}"/>
    <cellStyle name="Normal 8 2 2 2 2 2 4 3 3" xfId="21325" xr:uid="{00000000-0005-0000-0000-00002E8A0000}"/>
    <cellStyle name="Normal 8 2 2 2 2 2 4 3 4" xfId="38671" xr:uid="{00000000-0005-0000-0000-00002F8A0000}"/>
    <cellStyle name="Normal 8 2 2 2 2 2 4 4" xfId="10832" xr:uid="{00000000-0005-0000-0000-0000308A0000}"/>
    <cellStyle name="Normal 8 2 2 2 2 2 4 4 2" xfId="28185" xr:uid="{00000000-0005-0000-0000-0000318A0000}"/>
    <cellStyle name="Normal 8 2 2 2 2 2 4 4 3" xfId="45531" xr:uid="{00000000-0005-0000-0000-0000328A0000}"/>
    <cellStyle name="Normal 8 2 2 2 2 2 4 5" xfId="19512" xr:uid="{00000000-0005-0000-0000-0000338A0000}"/>
    <cellStyle name="Normal 8 2 2 2 2 2 4 6" xfId="36858" xr:uid="{00000000-0005-0000-0000-0000348A0000}"/>
    <cellStyle name="Normal 8 2 2 2 2 2 5" xfId="1326" xr:uid="{00000000-0005-0000-0000-0000358A0000}"/>
    <cellStyle name="Normal 8 2 2 2 2 2 5 2" xfId="7108" xr:uid="{00000000-0005-0000-0000-0000368A0000}"/>
    <cellStyle name="Normal 8 2 2 2 2 2 5 2 2" xfId="15781" xr:uid="{00000000-0005-0000-0000-0000378A0000}"/>
    <cellStyle name="Normal 8 2 2 2 2 2 5 2 2 2" xfId="33134" xr:uid="{00000000-0005-0000-0000-0000388A0000}"/>
    <cellStyle name="Normal 8 2 2 2 2 2 5 2 2 3" xfId="50480" xr:uid="{00000000-0005-0000-0000-0000398A0000}"/>
    <cellStyle name="Normal 8 2 2 2 2 2 5 2 3" xfId="24461" xr:uid="{00000000-0005-0000-0000-00003A8A0000}"/>
    <cellStyle name="Normal 8 2 2 2 2 2 5 2 4" xfId="41807" xr:uid="{00000000-0005-0000-0000-00003B8A0000}"/>
    <cellStyle name="Normal 8 2 2 2 2 2 5 3" xfId="4952" xr:uid="{00000000-0005-0000-0000-00003C8A0000}"/>
    <cellStyle name="Normal 8 2 2 2 2 2 5 3 2" xfId="13625" xr:uid="{00000000-0005-0000-0000-00003D8A0000}"/>
    <cellStyle name="Normal 8 2 2 2 2 2 5 3 2 2" xfId="30978" xr:uid="{00000000-0005-0000-0000-00003E8A0000}"/>
    <cellStyle name="Normal 8 2 2 2 2 2 5 3 2 3" xfId="48324" xr:uid="{00000000-0005-0000-0000-00003F8A0000}"/>
    <cellStyle name="Normal 8 2 2 2 2 2 5 3 3" xfId="22305" xr:uid="{00000000-0005-0000-0000-0000408A0000}"/>
    <cellStyle name="Normal 8 2 2 2 2 2 5 3 4" xfId="39651" xr:uid="{00000000-0005-0000-0000-0000418A0000}"/>
    <cellStyle name="Normal 8 2 2 2 2 2 5 4" xfId="9999" xr:uid="{00000000-0005-0000-0000-0000428A0000}"/>
    <cellStyle name="Normal 8 2 2 2 2 2 5 4 2" xfId="27352" xr:uid="{00000000-0005-0000-0000-0000438A0000}"/>
    <cellStyle name="Normal 8 2 2 2 2 2 5 4 3" xfId="44698" xr:uid="{00000000-0005-0000-0000-0000448A0000}"/>
    <cellStyle name="Normal 8 2 2 2 2 2 5 5" xfId="18679" xr:uid="{00000000-0005-0000-0000-0000458A0000}"/>
    <cellStyle name="Normal 8 2 2 2 2 2 5 6" xfId="36025" xr:uid="{00000000-0005-0000-0000-0000468A0000}"/>
    <cellStyle name="Normal 8 2 2 2 2 2 6" xfId="6128" xr:uid="{00000000-0005-0000-0000-0000478A0000}"/>
    <cellStyle name="Normal 8 2 2 2 2 2 6 2" xfId="14801" xr:uid="{00000000-0005-0000-0000-0000488A0000}"/>
    <cellStyle name="Normal 8 2 2 2 2 2 6 2 2" xfId="32154" xr:uid="{00000000-0005-0000-0000-0000498A0000}"/>
    <cellStyle name="Normal 8 2 2 2 2 2 6 2 3" xfId="49500" xr:uid="{00000000-0005-0000-0000-00004A8A0000}"/>
    <cellStyle name="Normal 8 2 2 2 2 2 6 3" xfId="23481" xr:uid="{00000000-0005-0000-0000-00004B8A0000}"/>
    <cellStyle name="Normal 8 2 2 2 2 2 6 4" xfId="40827" xr:uid="{00000000-0005-0000-0000-00004C8A0000}"/>
    <cellStyle name="Normal 8 2 2 2 2 2 7" xfId="3139" xr:uid="{00000000-0005-0000-0000-00004D8A0000}"/>
    <cellStyle name="Normal 8 2 2 2 2 2 7 2" xfId="11812" xr:uid="{00000000-0005-0000-0000-00004E8A0000}"/>
    <cellStyle name="Normal 8 2 2 2 2 2 7 2 2" xfId="29165" xr:uid="{00000000-0005-0000-0000-00004F8A0000}"/>
    <cellStyle name="Normal 8 2 2 2 2 2 7 2 3" xfId="46511" xr:uid="{00000000-0005-0000-0000-0000508A0000}"/>
    <cellStyle name="Normal 8 2 2 2 2 2 7 3" xfId="20492" xr:uid="{00000000-0005-0000-0000-0000518A0000}"/>
    <cellStyle name="Normal 8 2 2 2 2 2 7 4" xfId="37838" xr:uid="{00000000-0005-0000-0000-0000528A0000}"/>
    <cellStyle name="Normal 8 2 2 2 2 2 8" xfId="9019" xr:uid="{00000000-0005-0000-0000-0000538A0000}"/>
    <cellStyle name="Normal 8 2 2 2 2 2 8 2" xfId="26372" xr:uid="{00000000-0005-0000-0000-0000548A0000}"/>
    <cellStyle name="Normal 8 2 2 2 2 2 8 3" xfId="43718" xr:uid="{00000000-0005-0000-0000-0000558A0000}"/>
    <cellStyle name="Normal 8 2 2 2 2 2 9" xfId="17699" xr:uid="{00000000-0005-0000-0000-0000568A0000}"/>
    <cellStyle name="Normal 8 2 2 2 2 3" xfId="248" xr:uid="{00000000-0005-0000-0000-0000578A0000}"/>
    <cellStyle name="Normal 8 2 2 2 2 3 10" xfId="34947" xr:uid="{00000000-0005-0000-0000-0000588A0000}"/>
    <cellStyle name="Normal 8 2 2 2 2 3 2" xfId="983" xr:uid="{00000000-0005-0000-0000-0000598A0000}"/>
    <cellStyle name="Normal 8 2 2 2 2 3 2 2" xfId="2796" xr:uid="{00000000-0005-0000-0000-00005A8A0000}"/>
    <cellStyle name="Normal 8 2 2 2 2 3 2 2 2" xfId="8578" xr:uid="{00000000-0005-0000-0000-00005B8A0000}"/>
    <cellStyle name="Normal 8 2 2 2 2 3 2 2 2 2" xfId="17251" xr:uid="{00000000-0005-0000-0000-00005C8A0000}"/>
    <cellStyle name="Normal 8 2 2 2 2 3 2 2 2 2 2" xfId="34604" xr:uid="{00000000-0005-0000-0000-00005D8A0000}"/>
    <cellStyle name="Normal 8 2 2 2 2 3 2 2 2 2 3" xfId="51950" xr:uid="{00000000-0005-0000-0000-00005E8A0000}"/>
    <cellStyle name="Normal 8 2 2 2 2 3 2 2 2 3" xfId="25931" xr:uid="{00000000-0005-0000-0000-00005F8A0000}"/>
    <cellStyle name="Normal 8 2 2 2 2 3 2 2 2 4" xfId="43277" xr:uid="{00000000-0005-0000-0000-0000608A0000}"/>
    <cellStyle name="Normal 8 2 2 2 2 3 2 2 3" xfId="4609" xr:uid="{00000000-0005-0000-0000-0000618A0000}"/>
    <cellStyle name="Normal 8 2 2 2 2 3 2 2 3 2" xfId="13282" xr:uid="{00000000-0005-0000-0000-0000628A0000}"/>
    <cellStyle name="Normal 8 2 2 2 2 3 2 2 3 2 2" xfId="30635" xr:uid="{00000000-0005-0000-0000-0000638A0000}"/>
    <cellStyle name="Normal 8 2 2 2 2 3 2 2 3 2 3" xfId="47981" xr:uid="{00000000-0005-0000-0000-0000648A0000}"/>
    <cellStyle name="Normal 8 2 2 2 2 3 2 2 3 3" xfId="21962" xr:uid="{00000000-0005-0000-0000-0000658A0000}"/>
    <cellStyle name="Normal 8 2 2 2 2 3 2 2 3 4" xfId="39308" xr:uid="{00000000-0005-0000-0000-0000668A0000}"/>
    <cellStyle name="Normal 8 2 2 2 2 3 2 2 4" xfId="11469" xr:uid="{00000000-0005-0000-0000-0000678A0000}"/>
    <cellStyle name="Normal 8 2 2 2 2 3 2 2 4 2" xfId="28822" xr:uid="{00000000-0005-0000-0000-0000688A0000}"/>
    <cellStyle name="Normal 8 2 2 2 2 3 2 2 4 3" xfId="46168" xr:uid="{00000000-0005-0000-0000-0000698A0000}"/>
    <cellStyle name="Normal 8 2 2 2 2 3 2 2 5" xfId="20149" xr:uid="{00000000-0005-0000-0000-00006A8A0000}"/>
    <cellStyle name="Normal 8 2 2 2 2 3 2 2 6" xfId="37495" xr:uid="{00000000-0005-0000-0000-00006B8A0000}"/>
    <cellStyle name="Normal 8 2 2 2 2 3 2 3" xfId="1718" xr:uid="{00000000-0005-0000-0000-00006C8A0000}"/>
    <cellStyle name="Normal 8 2 2 2 2 3 2 3 2" xfId="7500" xr:uid="{00000000-0005-0000-0000-00006D8A0000}"/>
    <cellStyle name="Normal 8 2 2 2 2 3 2 3 2 2" xfId="16173" xr:uid="{00000000-0005-0000-0000-00006E8A0000}"/>
    <cellStyle name="Normal 8 2 2 2 2 3 2 3 2 2 2" xfId="33526" xr:uid="{00000000-0005-0000-0000-00006F8A0000}"/>
    <cellStyle name="Normal 8 2 2 2 2 3 2 3 2 2 3" xfId="50872" xr:uid="{00000000-0005-0000-0000-0000708A0000}"/>
    <cellStyle name="Normal 8 2 2 2 2 3 2 3 2 3" xfId="24853" xr:uid="{00000000-0005-0000-0000-0000718A0000}"/>
    <cellStyle name="Normal 8 2 2 2 2 3 2 3 2 4" xfId="42199" xr:uid="{00000000-0005-0000-0000-0000728A0000}"/>
    <cellStyle name="Normal 8 2 2 2 2 3 2 3 3" xfId="5344" xr:uid="{00000000-0005-0000-0000-0000738A0000}"/>
    <cellStyle name="Normal 8 2 2 2 2 3 2 3 3 2" xfId="14017" xr:uid="{00000000-0005-0000-0000-0000748A0000}"/>
    <cellStyle name="Normal 8 2 2 2 2 3 2 3 3 2 2" xfId="31370" xr:uid="{00000000-0005-0000-0000-0000758A0000}"/>
    <cellStyle name="Normal 8 2 2 2 2 3 2 3 3 2 3" xfId="48716" xr:uid="{00000000-0005-0000-0000-0000768A0000}"/>
    <cellStyle name="Normal 8 2 2 2 2 3 2 3 3 3" xfId="22697" xr:uid="{00000000-0005-0000-0000-0000778A0000}"/>
    <cellStyle name="Normal 8 2 2 2 2 3 2 3 3 4" xfId="40043" xr:uid="{00000000-0005-0000-0000-0000788A0000}"/>
    <cellStyle name="Normal 8 2 2 2 2 3 2 3 4" xfId="10391" xr:uid="{00000000-0005-0000-0000-0000798A0000}"/>
    <cellStyle name="Normal 8 2 2 2 2 3 2 3 4 2" xfId="27744" xr:uid="{00000000-0005-0000-0000-00007A8A0000}"/>
    <cellStyle name="Normal 8 2 2 2 2 3 2 3 4 3" xfId="45090" xr:uid="{00000000-0005-0000-0000-00007B8A0000}"/>
    <cellStyle name="Normal 8 2 2 2 2 3 2 3 5" xfId="19071" xr:uid="{00000000-0005-0000-0000-00007C8A0000}"/>
    <cellStyle name="Normal 8 2 2 2 2 3 2 3 6" xfId="36417" xr:uid="{00000000-0005-0000-0000-00007D8A0000}"/>
    <cellStyle name="Normal 8 2 2 2 2 3 2 4" xfId="6765" xr:uid="{00000000-0005-0000-0000-00007E8A0000}"/>
    <cellStyle name="Normal 8 2 2 2 2 3 2 4 2" xfId="15438" xr:uid="{00000000-0005-0000-0000-00007F8A0000}"/>
    <cellStyle name="Normal 8 2 2 2 2 3 2 4 2 2" xfId="32791" xr:uid="{00000000-0005-0000-0000-0000808A0000}"/>
    <cellStyle name="Normal 8 2 2 2 2 3 2 4 2 3" xfId="50137" xr:uid="{00000000-0005-0000-0000-0000818A0000}"/>
    <cellStyle name="Normal 8 2 2 2 2 3 2 4 3" xfId="24118" xr:uid="{00000000-0005-0000-0000-0000828A0000}"/>
    <cellStyle name="Normal 8 2 2 2 2 3 2 4 4" xfId="41464" xr:uid="{00000000-0005-0000-0000-0000838A0000}"/>
    <cellStyle name="Normal 8 2 2 2 2 3 2 5" xfId="3531" xr:uid="{00000000-0005-0000-0000-0000848A0000}"/>
    <cellStyle name="Normal 8 2 2 2 2 3 2 5 2" xfId="12204" xr:uid="{00000000-0005-0000-0000-0000858A0000}"/>
    <cellStyle name="Normal 8 2 2 2 2 3 2 5 2 2" xfId="29557" xr:uid="{00000000-0005-0000-0000-0000868A0000}"/>
    <cellStyle name="Normal 8 2 2 2 2 3 2 5 2 3" xfId="46903" xr:uid="{00000000-0005-0000-0000-0000878A0000}"/>
    <cellStyle name="Normal 8 2 2 2 2 3 2 5 3" xfId="20884" xr:uid="{00000000-0005-0000-0000-0000888A0000}"/>
    <cellStyle name="Normal 8 2 2 2 2 3 2 5 4" xfId="38230" xr:uid="{00000000-0005-0000-0000-0000898A0000}"/>
    <cellStyle name="Normal 8 2 2 2 2 3 2 6" xfId="9656" xr:uid="{00000000-0005-0000-0000-00008A8A0000}"/>
    <cellStyle name="Normal 8 2 2 2 2 3 2 6 2" xfId="27009" xr:uid="{00000000-0005-0000-0000-00008B8A0000}"/>
    <cellStyle name="Normal 8 2 2 2 2 3 2 6 3" xfId="44355" xr:uid="{00000000-0005-0000-0000-00008C8A0000}"/>
    <cellStyle name="Normal 8 2 2 2 2 3 2 7" xfId="18336" xr:uid="{00000000-0005-0000-0000-00008D8A0000}"/>
    <cellStyle name="Normal 8 2 2 2 2 3 2 8" xfId="35682" xr:uid="{00000000-0005-0000-0000-00008E8A0000}"/>
    <cellStyle name="Normal 8 2 2 2 2 3 3" xfId="738" xr:uid="{00000000-0005-0000-0000-00008F8A0000}"/>
    <cellStyle name="Normal 8 2 2 2 2 3 3 2" xfId="2551" xr:uid="{00000000-0005-0000-0000-0000908A0000}"/>
    <cellStyle name="Normal 8 2 2 2 2 3 3 2 2" xfId="8333" xr:uid="{00000000-0005-0000-0000-0000918A0000}"/>
    <cellStyle name="Normal 8 2 2 2 2 3 3 2 2 2" xfId="17006" xr:uid="{00000000-0005-0000-0000-0000928A0000}"/>
    <cellStyle name="Normal 8 2 2 2 2 3 3 2 2 2 2" xfId="34359" xr:uid="{00000000-0005-0000-0000-0000938A0000}"/>
    <cellStyle name="Normal 8 2 2 2 2 3 3 2 2 2 3" xfId="51705" xr:uid="{00000000-0005-0000-0000-0000948A0000}"/>
    <cellStyle name="Normal 8 2 2 2 2 3 3 2 2 3" xfId="25686" xr:uid="{00000000-0005-0000-0000-0000958A0000}"/>
    <cellStyle name="Normal 8 2 2 2 2 3 3 2 2 4" xfId="43032" xr:uid="{00000000-0005-0000-0000-0000968A0000}"/>
    <cellStyle name="Normal 8 2 2 2 2 3 3 2 3" xfId="5785" xr:uid="{00000000-0005-0000-0000-0000978A0000}"/>
    <cellStyle name="Normal 8 2 2 2 2 3 3 2 3 2" xfId="14458" xr:uid="{00000000-0005-0000-0000-0000988A0000}"/>
    <cellStyle name="Normal 8 2 2 2 2 3 3 2 3 2 2" xfId="31811" xr:uid="{00000000-0005-0000-0000-0000998A0000}"/>
    <cellStyle name="Normal 8 2 2 2 2 3 3 2 3 2 3" xfId="49157" xr:uid="{00000000-0005-0000-0000-00009A8A0000}"/>
    <cellStyle name="Normal 8 2 2 2 2 3 3 2 3 3" xfId="23138" xr:uid="{00000000-0005-0000-0000-00009B8A0000}"/>
    <cellStyle name="Normal 8 2 2 2 2 3 3 2 3 4" xfId="40484" xr:uid="{00000000-0005-0000-0000-00009C8A0000}"/>
    <cellStyle name="Normal 8 2 2 2 2 3 3 2 4" xfId="11224" xr:uid="{00000000-0005-0000-0000-00009D8A0000}"/>
    <cellStyle name="Normal 8 2 2 2 2 3 3 2 4 2" xfId="28577" xr:uid="{00000000-0005-0000-0000-00009E8A0000}"/>
    <cellStyle name="Normal 8 2 2 2 2 3 3 2 4 3" xfId="45923" xr:uid="{00000000-0005-0000-0000-00009F8A0000}"/>
    <cellStyle name="Normal 8 2 2 2 2 3 3 2 5" xfId="19904" xr:uid="{00000000-0005-0000-0000-0000A08A0000}"/>
    <cellStyle name="Normal 8 2 2 2 2 3 3 2 6" xfId="37250" xr:uid="{00000000-0005-0000-0000-0000A18A0000}"/>
    <cellStyle name="Normal 8 2 2 2 2 3 3 3" xfId="6520" xr:uid="{00000000-0005-0000-0000-0000A28A0000}"/>
    <cellStyle name="Normal 8 2 2 2 2 3 3 3 2" xfId="15193" xr:uid="{00000000-0005-0000-0000-0000A38A0000}"/>
    <cellStyle name="Normal 8 2 2 2 2 3 3 3 2 2" xfId="32546" xr:uid="{00000000-0005-0000-0000-0000A48A0000}"/>
    <cellStyle name="Normal 8 2 2 2 2 3 3 3 2 3" xfId="49892" xr:uid="{00000000-0005-0000-0000-0000A58A0000}"/>
    <cellStyle name="Normal 8 2 2 2 2 3 3 3 3" xfId="23873" xr:uid="{00000000-0005-0000-0000-0000A68A0000}"/>
    <cellStyle name="Normal 8 2 2 2 2 3 3 3 4" xfId="41219" xr:uid="{00000000-0005-0000-0000-0000A78A0000}"/>
    <cellStyle name="Normal 8 2 2 2 2 3 3 4" xfId="4364" xr:uid="{00000000-0005-0000-0000-0000A88A0000}"/>
    <cellStyle name="Normal 8 2 2 2 2 3 3 4 2" xfId="13037" xr:uid="{00000000-0005-0000-0000-0000A98A0000}"/>
    <cellStyle name="Normal 8 2 2 2 2 3 3 4 2 2" xfId="30390" xr:uid="{00000000-0005-0000-0000-0000AA8A0000}"/>
    <cellStyle name="Normal 8 2 2 2 2 3 3 4 2 3" xfId="47736" xr:uid="{00000000-0005-0000-0000-0000AB8A0000}"/>
    <cellStyle name="Normal 8 2 2 2 2 3 3 4 3" xfId="21717" xr:uid="{00000000-0005-0000-0000-0000AC8A0000}"/>
    <cellStyle name="Normal 8 2 2 2 2 3 3 4 4" xfId="39063" xr:uid="{00000000-0005-0000-0000-0000AD8A0000}"/>
    <cellStyle name="Normal 8 2 2 2 2 3 3 5" xfId="9411" xr:uid="{00000000-0005-0000-0000-0000AE8A0000}"/>
    <cellStyle name="Normal 8 2 2 2 2 3 3 5 2" xfId="26764" xr:uid="{00000000-0005-0000-0000-0000AF8A0000}"/>
    <cellStyle name="Normal 8 2 2 2 2 3 3 5 3" xfId="44110" xr:uid="{00000000-0005-0000-0000-0000B08A0000}"/>
    <cellStyle name="Normal 8 2 2 2 2 3 3 6" xfId="18091" xr:uid="{00000000-0005-0000-0000-0000B18A0000}"/>
    <cellStyle name="Normal 8 2 2 2 2 3 3 7" xfId="35437" xr:uid="{00000000-0005-0000-0000-0000B28A0000}"/>
    <cellStyle name="Normal 8 2 2 2 2 3 4" xfId="2061" xr:uid="{00000000-0005-0000-0000-0000B38A0000}"/>
    <cellStyle name="Normal 8 2 2 2 2 3 4 2" xfId="7843" xr:uid="{00000000-0005-0000-0000-0000B48A0000}"/>
    <cellStyle name="Normal 8 2 2 2 2 3 4 2 2" xfId="16516" xr:uid="{00000000-0005-0000-0000-0000B58A0000}"/>
    <cellStyle name="Normal 8 2 2 2 2 3 4 2 2 2" xfId="33869" xr:uid="{00000000-0005-0000-0000-0000B68A0000}"/>
    <cellStyle name="Normal 8 2 2 2 2 3 4 2 2 3" xfId="51215" xr:uid="{00000000-0005-0000-0000-0000B78A0000}"/>
    <cellStyle name="Normal 8 2 2 2 2 3 4 2 3" xfId="25196" xr:uid="{00000000-0005-0000-0000-0000B88A0000}"/>
    <cellStyle name="Normal 8 2 2 2 2 3 4 2 4" xfId="42542" xr:uid="{00000000-0005-0000-0000-0000B98A0000}"/>
    <cellStyle name="Normal 8 2 2 2 2 3 4 3" xfId="3874" xr:uid="{00000000-0005-0000-0000-0000BA8A0000}"/>
    <cellStyle name="Normal 8 2 2 2 2 3 4 3 2" xfId="12547" xr:uid="{00000000-0005-0000-0000-0000BB8A0000}"/>
    <cellStyle name="Normal 8 2 2 2 2 3 4 3 2 2" xfId="29900" xr:uid="{00000000-0005-0000-0000-0000BC8A0000}"/>
    <cellStyle name="Normal 8 2 2 2 2 3 4 3 2 3" xfId="47246" xr:uid="{00000000-0005-0000-0000-0000BD8A0000}"/>
    <cellStyle name="Normal 8 2 2 2 2 3 4 3 3" xfId="21227" xr:uid="{00000000-0005-0000-0000-0000BE8A0000}"/>
    <cellStyle name="Normal 8 2 2 2 2 3 4 3 4" xfId="38573" xr:uid="{00000000-0005-0000-0000-0000BF8A0000}"/>
    <cellStyle name="Normal 8 2 2 2 2 3 4 4" xfId="10734" xr:uid="{00000000-0005-0000-0000-0000C08A0000}"/>
    <cellStyle name="Normal 8 2 2 2 2 3 4 4 2" xfId="28087" xr:uid="{00000000-0005-0000-0000-0000C18A0000}"/>
    <cellStyle name="Normal 8 2 2 2 2 3 4 4 3" xfId="45433" xr:uid="{00000000-0005-0000-0000-0000C28A0000}"/>
    <cellStyle name="Normal 8 2 2 2 2 3 4 5" xfId="19414" xr:uid="{00000000-0005-0000-0000-0000C38A0000}"/>
    <cellStyle name="Normal 8 2 2 2 2 3 4 6" xfId="36760" xr:uid="{00000000-0005-0000-0000-0000C48A0000}"/>
    <cellStyle name="Normal 8 2 2 2 2 3 5" xfId="1473" xr:uid="{00000000-0005-0000-0000-0000C58A0000}"/>
    <cellStyle name="Normal 8 2 2 2 2 3 5 2" xfId="7255" xr:uid="{00000000-0005-0000-0000-0000C68A0000}"/>
    <cellStyle name="Normal 8 2 2 2 2 3 5 2 2" xfId="15928" xr:uid="{00000000-0005-0000-0000-0000C78A0000}"/>
    <cellStyle name="Normal 8 2 2 2 2 3 5 2 2 2" xfId="33281" xr:uid="{00000000-0005-0000-0000-0000C88A0000}"/>
    <cellStyle name="Normal 8 2 2 2 2 3 5 2 2 3" xfId="50627" xr:uid="{00000000-0005-0000-0000-0000C98A0000}"/>
    <cellStyle name="Normal 8 2 2 2 2 3 5 2 3" xfId="24608" xr:uid="{00000000-0005-0000-0000-0000CA8A0000}"/>
    <cellStyle name="Normal 8 2 2 2 2 3 5 2 4" xfId="41954" xr:uid="{00000000-0005-0000-0000-0000CB8A0000}"/>
    <cellStyle name="Normal 8 2 2 2 2 3 5 3" xfId="5099" xr:uid="{00000000-0005-0000-0000-0000CC8A0000}"/>
    <cellStyle name="Normal 8 2 2 2 2 3 5 3 2" xfId="13772" xr:uid="{00000000-0005-0000-0000-0000CD8A0000}"/>
    <cellStyle name="Normal 8 2 2 2 2 3 5 3 2 2" xfId="31125" xr:uid="{00000000-0005-0000-0000-0000CE8A0000}"/>
    <cellStyle name="Normal 8 2 2 2 2 3 5 3 2 3" xfId="48471" xr:uid="{00000000-0005-0000-0000-0000CF8A0000}"/>
    <cellStyle name="Normal 8 2 2 2 2 3 5 3 3" xfId="22452" xr:uid="{00000000-0005-0000-0000-0000D08A0000}"/>
    <cellStyle name="Normal 8 2 2 2 2 3 5 3 4" xfId="39798" xr:uid="{00000000-0005-0000-0000-0000D18A0000}"/>
    <cellStyle name="Normal 8 2 2 2 2 3 5 4" xfId="10146" xr:uid="{00000000-0005-0000-0000-0000D28A0000}"/>
    <cellStyle name="Normal 8 2 2 2 2 3 5 4 2" xfId="27499" xr:uid="{00000000-0005-0000-0000-0000D38A0000}"/>
    <cellStyle name="Normal 8 2 2 2 2 3 5 4 3" xfId="44845" xr:uid="{00000000-0005-0000-0000-0000D48A0000}"/>
    <cellStyle name="Normal 8 2 2 2 2 3 5 5" xfId="18826" xr:uid="{00000000-0005-0000-0000-0000D58A0000}"/>
    <cellStyle name="Normal 8 2 2 2 2 3 5 6" xfId="36172" xr:uid="{00000000-0005-0000-0000-0000D68A0000}"/>
    <cellStyle name="Normal 8 2 2 2 2 3 6" xfId="6030" xr:uid="{00000000-0005-0000-0000-0000D78A0000}"/>
    <cellStyle name="Normal 8 2 2 2 2 3 6 2" xfId="14703" xr:uid="{00000000-0005-0000-0000-0000D88A0000}"/>
    <cellStyle name="Normal 8 2 2 2 2 3 6 2 2" xfId="32056" xr:uid="{00000000-0005-0000-0000-0000D98A0000}"/>
    <cellStyle name="Normal 8 2 2 2 2 3 6 2 3" xfId="49402" xr:uid="{00000000-0005-0000-0000-0000DA8A0000}"/>
    <cellStyle name="Normal 8 2 2 2 2 3 6 3" xfId="23383" xr:uid="{00000000-0005-0000-0000-0000DB8A0000}"/>
    <cellStyle name="Normal 8 2 2 2 2 3 6 4" xfId="40729" xr:uid="{00000000-0005-0000-0000-0000DC8A0000}"/>
    <cellStyle name="Normal 8 2 2 2 2 3 7" xfId="3286" xr:uid="{00000000-0005-0000-0000-0000DD8A0000}"/>
    <cellStyle name="Normal 8 2 2 2 2 3 7 2" xfId="11959" xr:uid="{00000000-0005-0000-0000-0000DE8A0000}"/>
    <cellStyle name="Normal 8 2 2 2 2 3 7 2 2" xfId="29312" xr:uid="{00000000-0005-0000-0000-0000DF8A0000}"/>
    <cellStyle name="Normal 8 2 2 2 2 3 7 2 3" xfId="46658" xr:uid="{00000000-0005-0000-0000-0000E08A0000}"/>
    <cellStyle name="Normal 8 2 2 2 2 3 7 3" xfId="20639" xr:uid="{00000000-0005-0000-0000-0000E18A0000}"/>
    <cellStyle name="Normal 8 2 2 2 2 3 7 4" xfId="37985" xr:uid="{00000000-0005-0000-0000-0000E28A0000}"/>
    <cellStyle name="Normal 8 2 2 2 2 3 8" xfId="8921" xr:uid="{00000000-0005-0000-0000-0000E38A0000}"/>
    <cellStyle name="Normal 8 2 2 2 2 3 8 2" xfId="26274" xr:uid="{00000000-0005-0000-0000-0000E48A0000}"/>
    <cellStyle name="Normal 8 2 2 2 2 3 8 3" xfId="43620" xr:uid="{00000000-0005-0000-0000-0000E58A0000}"/>
    <cellStyle name="Normal 8 2 2 2 2 3 9" xfId="17601" xr:uid="{00000000-0005-0000-0000-0000E68A0000}"/>
    <cellStyle name="Normal 8 2 2 2 2 4" xfId="836" xr:uid="{00000000-0005-0000-0000-0000E78A0000}"/>
    <cellStyle name="Normal 8 2 2 2 2 4 2" xfId="2649" xr:uid="{00000000-0005-0000-0000-0000E88A0000}"/>
    <cellStyle name="Normal 8 2 2 2 2 4 2 2" xfId="8431" xr:uid="{00000000-0005-0000-0000-0000E98A0000}"/>
    <cellStyle name="Normal 8 2 2 2 2 4 2 2 2" xfId="17104" xr:uid="{00000000-0005-0000-0000-0000EA8A0000}"/>
    <cellStyle name="Normal 8 2 2 2 2 4 2 2 2 2" xfId="34457" xr:uid="{00000000-0005-0000-0000-0000EB8A0000}"/>
    <cellStyle name="Normal 8 2 2 2 2 4 2 2 2 3" xfId="51803" xr:uid="{00000000-0005-0000-0000-0000EC8A0000}"/>
    <cellStyle name="Normal 8 2 2 2 2 4 2 2 3" xfId="25784" xr:uid="{00000000-0005-0000-0000-0000ED8A0000}"/>
    <cellStyle name="Normal 8 2 2 2 2 4 2 2 4" xfId="43130" xr:uid="{00000000-0005-0000-0000-0000EE8A0000}"/>
    <cellStyle name="Normal 8 2 2 2 2 4 2 3" xfId="4462" xr:uid="{00000000-0005-0000-0000-0000EF8A0000}"/>
    <cellStyle name="Normal 8 2 2 2 2 4 2 3 2" xfId="13135" xr:uid="{00000000-0005-0000-0000-0000F08A0000}"/>
    <cellStyle name="Normal 8 2 2 2 2 4 2 3 2 2" xfId="30488" xr:uid="{00000000-0005-0000-0000-0000F18A0000}"/>
    <cellStyle name="Normal 8 2 2 2 2 4 2 3 2 3" xfId="47834" xr:uid="{00000000-0005-0000-0000-0000F28A0000}"/>
    <cellStyle name="Normal 8 2 2 2 2 4 2 3 3" xfId="21815" xr:uid="{00000000-0005-0000-0000-0000F38A0000}"/>
    <cellStyle name="Normal 8 2 2 2 2 4 2 3 4" xfId="39161" xr:uid="{00000000-0005-0000-0000-0000F48A0000}"/>
    <cellStyle name="Normal 8 2 2 2 2 4 2 4" xfId="11322" xr:uid="{00000000-0005-0000-0000-0000F58A0000}"/>
    <cellStyle name="Normal 8 2 2 2 2 4 2 4 2" xfId="28675" xr:uid="{00000000-0005-0000-0000-0000F68A0000}"/>
    <cellStyle name="Normal 8 2 2 2 2 4 2 4 3" xfId="46021" xr:uid="{00000000-0005-0000-0000-0000F78A0000}"/>
    <cellStyle name="Normal 8 2 2 2 2 4 2 5" xfId="20002" xr:uid="{00000000-0005-0000-0000-0000F88A0000}"/>
    <cellStyle name="Normal 8 2 2 2 2 4 2 6" xfId="37348" xr:uid="{00000000-0005-0000-0000-0000F98A0000}"/>
    <cellStyle name="Normal 8 2 2 2 2 4 3" xfId="1571" xr:uid="{00000000-0005-0000-0000-0000FA8A0000}"/>
    <cellStyle name="Normal 8 2 2 2 2 4 3 2" xfId="7353" xr:uid="{00000000-0005-0000-0000-0000FB8A0000}"/>
    <cellStyle name="Normal 8 2 2 2 2 4 3 2 2" xfId="16026" xr:uid="{00000000-0005-0000-0000-0000FC8A0000}"/>
    <cellStyle name="Normal 8 2 2 2 2 4 3 2 2 2" xfId="33379" xr:uid="{00000000-0005-0000-0000-0000FD8A0000}"/>
    <cellStyle name="Normal 8 2 2 2 2 4 3 2 2 3" xfId="50725" xr:uid="{00000000-0005-0000-0000-0000FE8A0000}"/>
    <cellStyle name="Normal 8 2 2 2 2 4 3 2 3" xfId="24706" xr:uid="{00000000-0005-0000-0000-0000FF8A0000}"/>
    <cellStyle name="Normal 8 2 2 2 2 4 3 2 4" xfId="42052" xr:uid="{00000000-0005-0000-0000-0000008B0000}"/>
    <cellStyle name="Normal 8 2 2 2 2 4 3 3" xfId="5197" xr:uid="{00000000-0005-0000-0000-0000018B0000}"/>
    <cellStyle name="Normal 8 2 2 2 2 4 3 3 2" xfId="13870" xr:uid="{00000000-0005-0000-0000-0000028B0000}"/>
    <cellStyle name="Normal 8 2 2 2 2 4 3 3 2 2" xfId="31223" xr:uid="{00000000-0005-0000-0000-0000038B0000}"/>
    <cellStyle name="Normal 8 2 2 2 2 4 3 3 2 3" xfId="48569" xr:uid="{00000000-0005-0000-0000-0000048B0000}"/>
    <cellStyle name="Normal 8 2 2 2 2 4 3 3 3" xfId="22550" xr:uid="{00000000-0005-0000-0000-0000058B0000}"/>
    <cellStyle name="Normal 8 2 2 2 2 4 3 3 4" xfId="39896" xr:uid="{00000000-0005-0000-0000-0000068B0000}"/>
    <cellStyle name="Normal 8 2 2 2 2 4 3 4" xfId="10244" xr:uid="{00000000-0005-0000-0000-0000078B0000}"/>
    <cellStyle name="Normal 8 2 2 2 2 4 3 4 2" xfId="27597" xr:uid="{00000000-0005-0000-0000-0000088B0000}"/>
    <cellStyle name="Normal 8 2 2 2 2 4 3 4 3" xfId="44943" xr:uid="{00000000-0005-0000-0000-0000098B0000}"/>
    <cellStyle name="Normal 8 2 2 2 2 4 3 5" xfId="18924" xr:uid="{00000000-0005-0000-0000-00000A8B0000}"/>
    <cellStyle name="Normal 8 2 2 2 2 4 3 6" xfId="36270" xr:uid="{00000000-0005-0000-0000-00000B8B0000}"/>
    <cellStyle name="Normal 8 2 2 2 2 4 4" xfId="6618" xr:uid="{00000000-0005-0000-0000-00000C8B0000}"/>
    <cellStyle name="Normal 8 2 2 2 2 4 4 2" xfId="15291" xr:uid="{00000000-0005-0000-0000-00000D8B0000}"/>
    <cellStyle name="Normal 8 2 2 2 2 4 4 2 2" xfId="32644" xr:uid="{00000000-0005-0000-0000-00000E8B0000}"/>
    <cellStyle name="Normal 8 2 2 2 2 4 4 2 3" xfId="49990" xr:uid="{00000000-0005-0000-0000-00000F8B0000}"/>
    <cellStyle name="Normal 8 2 2 2 2 4 4 3" xfId="23971" xr:uid="{00000000-0005-0000-0000-0000108B0000}"/>
    <cellStyle name="Normal 8 2 2 2 2 4 4 4" xfId="41317" xr:uid="{00000000-0005-0000-0000-0000118B0000}"/>
    <cellStyle name="Normal 8 2 2 2 2 4 5" xfId="3384" xr:uid="{00000000-0005-0000-0000-0000128B0000}"/>
    <cellStyle name="Normal 8 2 2 2 2 4 5 2" xfId="12057" xr:uid="{00000000-0005-0000-0000-0000138B0000}"/>
    <cellStyle name="Normal 8 2 2 2 2 4 5 2 2" xfId="29410" xr:uid="{00000000-0005-0000-0000-0000148B0000}"/>
    <cellStyle name="Normal 8 2 2 2 2 4 5 2 3" xfId="46756" xr:uid="{00000000-0005-0000-0000-0000158B0000}"/>
    <cellStyle name="Normal 8 2 2 2 2 4 5 3" xfId="20737" xr:uid="{00000000-0005-0000-0000-0000168B0000}"/>
    <cellStyle name="Normal 8 2 2 2 2 4 5 4" xfId="38083" xr:uid="{00000000-0005-0000-0000-0000178B0000}"/>
    <cellStyle name="Normal 8 2 2 2 2 4 6" xfId="9509" xr:uid="{00000000-0005-0000-0000-0000188B0000}"/>
    <cellStyle name="Normal 8 2 2 2 2 4 6 2" xfId="26862" xr:uid="{00000000-0005-0000-0000-0000198B0000}"/>
    <cellStyle name="Normal 8 2 2 2 2 4 6 3" xfId="44208" xr:uid="{00000000-0005-0000-0000-00001A8B0000}"/>
    <cellStyle name="Normal 8 2 2 2 2 4 7" xfId="18189" xr:uid="{00000000-0005-0000-0000-00001B8B0000}"/>
    <cellStyle name="Normal 8 2 2 2 2 4 8" xfId="35535" xr:uid="{00000000-0005-0000-0000-00001C8B0000}"/>
    <cellStyle name="Normal 8 2 2 2 2 5" xfId="493" xr:uid="{00000000-0005-0000-0000-00001D8B0000}"/>
    <cellStyle name="Normal 8 2 2 2 2 5 2" xfId="2306" xr:uid="{00000000-0005-0000-0000-00001E8B0000}"/>
    <cellStyle name="Normal 8 2 2 2 2 5 2 2" xfId="8088" xr:uid="{00000000-0005-0000-0000-00001F8B0000}"/>
    <cellStyle name="Normal 8 2 2 2 2 5 2 2 2" xfId="16761" xr:uid="{00000000-0005-0000-0000-0000208B0000}"/>
    <cellStyle name="Normal 8 2 2 2 2 5 2 2 2 2" xfId="34114" xr:uid="{00000000-0005-0000-0000-0000218B0000}"/>
    <cellStyle name="Normal 8 2 2 2 2 5 2 2 2 3" xfId="51460" xr:uid="{00000000-0005-0000-0000-0000228B0000}"/>
    <cellStyle name="Normal 8 2 2 2 2 5 2 2 3" xfId="25441" xr:uid="{00000000-0005-0000-0000-0000238B0000}"/>
    <cellStyle name="Normal 8 2 2 2 2 5 2 2 4" xfId="42787" xr:uid="{00000000-0005-0000-0000-0000248B0000}"/>
    <cellStyle name="Normal 8 2 2 2 2 5 2 3" xfId="5589" xr:uid="{00000000-0005-0000-0000-0000258B0000}"/>
    <cellStyle name="Normal 8 2 2 2 2 5 2 3 2" xfId="14262" xr:uid="{00000000-0005-0000-0000-0000268B0000}"/>
    <cellStyle name="Normal 8 2 2 2 2 5 2 3 2 2" xfId="31615" xr:uid="{00000000-0005-0000-0000-0000278B0000}"/>
    <cellStyle name="Normal 8 2 2 2 2 5 2 3 2 3" xfId="48961" xr:uid="{00000000-0005-0000-0000-0000288B0000}"/>
    <cellStyle name="Normal 8 2 2 2 2 5 2 3 3" xfId="22942" xr:uid="{00000000-0005-0000-0000-0000298B0000}"/>
    <cellStyle name="Normal 8 2 2 2 2 5 2 3 4" xfId="40288" xr:uid="{00000000-0005-0000-0000-00002A8B0000}"/>
    <cellStyle name="Normal 8 2 2 2 2 5 2 4" xfId="10979" xr:uid="{00000000-0005-0000-0000-00002B8B0000}"/>
    <cellStyle name="Normal 8 2 2 2 2 5 2 4 2" xfId="28332" xr:uid="{00000000-0005-0000-0000-00002C8B0000}"/>
    <cellStyle name="Normal 8 2 2 2 2 5 2 4 3" xfId="45678" xr:uid="{00000000-0005-0000-0000-00002D8B0000}"/>
    <cellStyle name="Normal 8 2 2 2 2 5 2 5" xfId="19659" xr:uid="{00000000-0005-0000-0000-00002E8B0000}"/>
    <cellStyle name="Normal 8 2 2 2 2 5 2 6" xfId="37005" xr:uid="{00000000-0005-0000-0000-00002F8B0000}"/>
    <cellStyle name="Normal 8 2 2 2 2 5 3" xfId="6275" xr:uid="{00000000-0005-0000-0000-0000308B0000}"/>
    <cellStyle name="Normal 8 2 2 2 2 5 3 2" xfId="14948" xr:uid="{00000000-0005-0000-0000-0000318B0000}"/>
    <cellStyle name="Normal 8 2 2 2 2 5 3 2 2" xfId="32301" xr:uid="{00000000-0005-0000-0000-0000328B0000}"/>
    <cellStyle name="Normal 8 2 2 2 2 5 3 2 3" xfId="49647" xr:uid="{00000000-0005-0000-0000-0000338B0000}"/>
    <cellStyle name="Normal 8 2 2 2 2 5 3 3" xfId="23628" xr:uid="{00000000-0005-0000-0000-0000348B0000}"/>
    <cellStyle name="Normal 8 2 2 2 2 5 3 4" xfId="40974" xr:uid="{00000000-0005-0000-0000-0000358B0000}"/>
    <cellStyle name="Normal 8 2 2 2 2 5 4" xfId="4119" xr:uid="{00000000-0005-0000-0000-0000368B0000}"/>
    <cellStyle name="Normal 8 2 2 2 2 5 4 2" xfId="12792" xr:uid="{00000000-0005-0000-0000-0000378B0000}"/>
    <cellStyle name="Normal 8 2 2 2 2 5 4 2 2" xfId="30145" xr:uid="{00000000-0005-0000-0000-0000388B0000}"/>
    <cellStyle name="Normal 8 2 2 2 2 5 4 2 3" xfId="47491" xr:uid="{00000000-0005-0000-0000-0000398B0000}"/>
    <cellStyle name="Normal 8 2 2 2 2 5 4 3" xfId="21472" xr:uid="{00000000-0005-0000-0000-00003A8B0000}"/>
    <cellStyle name="Normal 8 2 2 2 2 5 4 4" xfId="38818" xr:uid="{00000000-0005-0000-0000-00003B8B0000}"/>
    <cellStyle name="Normal 8 2 2 2 2 5 5" xfId="9166" xr:uid="{00000000-0005-0000-0000-00003C8B0000}"/>
    <cellStyle name="Normal 8 2 2 2 2 5 5 2" xfId="26519" xr:uid="{00000000-0005-0000-0000-00003D8B0000}"/>
    <cellStyle name="Normal 8 2 2 2 2 5 5 3" xfId="43865" xr:uid="{00000000-0005-0000-0000-00003E8B0000}"/>
    <cellStyle name="Normal 8 2 2 2 2 5 6" xfId="17846" xr:uid="{00000000-0005-0000-0000-00003F8B0000}"/>
    <cellStyle name="Normal 8 2 2 2 2 5 7" xfId="35192" xr:uid="{00000000-0005-0000-0000-0000408B0000}"/>
    <cellStyle name="Normal 8 2 2 2 2 6" xfId="1914" xr:uid="{00000000-0005-0000-0000-0000418B0000}"/>
    <cellStyle name="Normal 8 2 2 2 2 6 2" xfId="7696" xr:uid="{00000000-0005-0000-0000-0000428B0000}"/>
    <cellStyle name="Normal 8 2 2 2 2 6 2 2" xfId="16369" xr:uid="{00000000-0005-0000-0000-0000438B0000}"/>
    <cellStyle name="Normal 8 2 2 2 2 6 2 2 2" xfId="33722" xr:uid="{00000000-0005-0000-0000-0000448B0000}"/>
    <cellStyle name="Normal 8 2 2 2 2 6 2 2 3" xfId="51068" xr:uid="{00000000-0005-0000-0000-0000458B0000}"/>
    <cellStyle name="Normal 8 2 2 2 2 6 2 3" xfId="25049" xr:uid="{00000000-0005-0000-0000-0000468B0000}"/>
    <cellStyle name="Normal 8 2 2 2 2 6 2 4" xfId="42395" xr:uid="{00000000-0005-0000-0000-0000478B0000}"/>
    <cellStyle name="Normal 8 2 2 2 2 6 3" xfId="3727" xr:uid="{00000000-0005-0000-0000-0000488B0000}"/>
    <cellStyle name="Normal 8 2 2 2 2 6 3 2" xfId="12400" xr:uid="{00000000-0005-0000-0000-0000498B0000}"/>
    <cellStyle name="Normal 8 2 2 2 2 6 3 2 2" xfId="29753" xr:uid="{00000000-0005-0000-0000-00004A8B0000}"/>
    <cellStyle name="Normal 8 2 2 2 2 6 3 2 3" xfId="47099" xr:uid="{00000000-0005-0000-0000-00004B8B0000}"/>
    <cellStyle name="Normal 8 2 2 2 2 6 3 3" xfId="21080" xr:uid="{00000000-0005-0000-0000-00004C8B0000}"/>
    <cellStyle name="Normal 8 2 2 2 2 6 3 4" xfId="38426" xr:uid="{00000000-0005-0000-0000-00004D8B0000}"/>
    <cellStyle name="Normal 8 2 2 2 2 6 4" xfId="10587" xr:uid="{00000000-0005-0000-0000-00004E8B0000}"/>
    <cellStyle name="Normal 8 2 2 2 2 6 4 2" xfId="27940" xr:uid="{00000000-0005-0000-0000-00004F8B0000}"/>
    <cellStyle name="Normal 8 2 2 2 2 6 4 3" xfId="45286" xr:uid="{00000000-0005-0000-0000-0000508B0000}"/>
    <cellStyle name="Normal 8 2 2 2 2 6 5" xfId="19267" xr:uid="{00000000-0005-0000-0000-0000518B0000}"/>
    <cellStyle name="Normal 8 2 2 2 2 6 6" xfId="36613" xr:uid="{00000000-0005-0000-0000-0000528B0000}"/>
    <cellStyle name="Normal 8 2 2 2 2 7" xfId="1228" xr:uid="{00000000-0005-0000-0000-0000538B0000}"/>
    <cellStyle name="Normal 8 2 2 2 2 7 2" xfId="7010" xr:uid="{00000000-0005-0000-0000-0000548B0000}"/>
    <cellStyle name="Normal 8 2 2 2 2 7 2 2" xfId="15683" xr:uid="{00000000-0005-0000-0000-0000558B0000}"/>
    <cellStyle name="Normal 8 2 2 2 2 7 2 2 2" xfId="33036" xr:uid="{00000000-0005-0000-0000-0000568B0000}"/>
    <cellStyle name="Normal 8 2 2 2 2 7 2 2 3" xfId="50382" xr:uid="{00000000-0005-0000-0000-0000578B0000}"/>
    <cellStyle name="Normal 8 2 2 2 2 7 2 3" xfId="24363" xr:uid="{00000000-0005-0000-0000-0000588B0000}"/>
    <cellStyle name="Normal 8 2 2 2 2 7 2 4" xfId="41709" xr:uid="{00000000-0005-0000-0000-0000598B0000}"/>
    <cellStyle name="Normal 8 2 2 2 2 7 3" xfId="4854" xr:uid="{00000000-0005-0000-0000-00005A8B0000}"/>
    <cellStyle name="Normal 8 2 2 2 2 7 3 2" xfId="13527" xr:uid="{00000000-0005-0000-0000-00005B8B0000}"/>
    <cellStyle name="Normal 8 2 2 2 2 7 3 2 2" xfId="30880" xr:uid="{00000000-0005-0000-0000-00005C8B0000}"/>
    <cellStyle name="Normal 8 2 2 2 2 7 3 2 3" xfId="48226" xr:uid="{00000000-0005-0000-0000-00005D8B0000}"/>
    <cellStyle name="Normal 8 2 2 2 2 7 3 3" xfId="22207" xr:uid="{00000000-0005-0000-0000-00005E8B0000}"/>
    <cellStyle name="Normal 8 2 2 2 2 7 3 4" xfId="39553" xr:uid="{00000000-0005-0000-0000-00005F8B0000}"/>
    <cellStyle name="Normal 8 2 2 2 2 7 4" xfId="9901" xr:uid="{00000000-0005-0000-0000-0000608B0000}"/>
    <cellStyle name="Normal 8 2 2 2 2 7 4 2" xfId="27254" xr:uid="{00000000-0005-0000-0000-0000618B0000}"/>
    <cellStyle name="Normal 8 2 2 2 2 7 4 3" xfId="44600" xr:uid="{00000000-0005-0000-0000-0000628B0000}"/>
    <cellStyle name="Normal 8 2 2 2 2 7 5" xfId="18581" xr:uid="{00000000-0005-0000-0000-0000638B0000}"/>
    <cellStyle name="Normal 8 2 2 2 2 7 6" xfId="35927" xr:uid="{00000000-0005-0000-0000-0000648B0000}"/>
    <cellStyle name="Normal 8 2 2 2 2 8" xfId="5883" xr:uid="{00000000-0005-0000-0000-0000658B0000}"/>
    <cellStyle name="Normal 8 2 2 2 2 8 2" xfId="14556" xr:uid="{00000000-0005-0000-0000-0000668B0000}"/>
    <cellStyle name="Normal 8 2 2 2 2 8 2 2" xfId="31909" xr:uid="{00000000-0005-0000-0000-0000678B0000}"/>
    <cellStyle name="Normal 8 2 2 2 2 8 2 3" xfId="49255" xr:uid="{00000000-0005-0000-0000-0000688B0000}"/>
    <cellStyle name="Normal 8 2 2 2 2 8 3" xfId="23236" xr:uid="{00000000-0005-0000-0000-0000698B0000}"/>
    <cellStyle name="Normal 8 2 2 2 2 8 4" xfId="40582" xr:uid="{00000000-0005-0000-0000-00006A8B0000}"/>
    <cellStyle name="Normal 8 2 2 2 2 9" xfId="3041" xr:uid="{00000000-0005-0000-0000-00006B8B0000}"/>
    <cellStyle name="Normal 8 2 2 2 2 9 2" xfId="11714" xr:uid="{00000000-0005-0000-0000-00006C8B0000}"/>
    <cellStyle name="Normal 8 2 2 2 2 9 2 2" xfId="29067" xr:uid="{00000000-0005-0000-0000-00006D8B0000}"/>
    <cellStyle name="Normal 8 2 2 2 2 9 2 3" xfId="46413" xr:uid="{00000000-0005-0000-0000-00006E8B0000}"/>
    <cellStyle name="Normal 8 2 2 2 2 9 3" xfId="20394" xr:uid="{00000000-0005-0000-0000-00006F8B0000}"/>
    <cellStyle name="Normal 8 2 2 2 2 9 4" xfId="37740" xr:uid="{00000000-0005-0000-0000-0000708B0000}"/>
    <cellStyle name="Normal 8 2 2 2 3" xfId="199" xr:uid="{00000000-0005-0000-0000-0000718B0000}"/>
    <cellStyle name="Normal 8 2 2 2 3 10" xfId="17552" xr:uid="{00000000-0005-0000-0000-0000728B0000}"/>
    <cellStyle name="Normal 8 2 2 2 3 11" xfId="34898" xr:uid="{00000000-0005-0000-0000-0000738B0000}"/>
    <cellStyle name="Normal 8 2 2 2 3 2" xfId="689" xr:uid="{00000000-0005-0000-0000-0000748B0000}"/>
    <cellStyle name="Normal 8 2 2 2 3 2 2" xfId="2502" xr:uid="{00000000-0005-0000-0000-0000758B0000}"/>
    <cellStyle name="Normal 8 2 2 2 3 2 2 2" xfId="8284" xr:uid="{00000000-0005-0000-0000-0000768B0000}"/>
    <cellStyle name="Normal 8 2 2 2 3 2 2 2 2" xfId="16957" xr:uid="{00000000-0005-0000-0000-0000778B0000}"/>
    <cellStyle name="Normal 8 2 2 2 3 2 2 2 2 2" xfId="34310" xr:uid="{00000000-0005-0000-0000-0000788B0000}"/>
    <cellStyle name="Normal 8 2 2 2 3 2 2 2 2 3" xfId="51656" xr:uid="{00000000-0005-0000-0000-0000798B0000}"/>
    <cellStyle name="Normal 8 2 2 2 3 2 2 2 3" xfId="25637" xr:uid="{00000000-0005-0000-0000-00007A8B0000}"/>
    <cellStyle name="Normal 8 2 2 2 3 2 2 2 4" xfId="42983" xr:uid="{00000000-0005-0000-0000-00007B8B0000}"/>
    <cellStyle name="Normal 8 2 2 2 3 2 2 3" xfId="4315" xr:uid="{00000000-0005-0000-0000-00007C8B0000}"/>
    <cellStyle name="Normal 8 2 2 2 3 2 2 3 2" xfId="12988" xr:uid="{00000000-0005-0000-0000-00007D8B0000}"/>
    <cellStyle name="Normal 8 2 2 2 3 2 2 3 2 2" xfId="30341" xr:uid="{00000000-0005-0000-0000-00007E8B0000}"/>
    <cellStyle name="Normal 8 2 2 2 3 2 2 3 2 3" xfId="47687" xr:uid="{00000000-0005-0000-0000-00007F8B0000}"/>
    <cellStyle name="Normal 8 2 2 2 3 2 2 3 3" xfId="21668" xr:uid="{00000000-0005-0000-0000-0000808B0000}"/>
    <cellStyle name="Normal 8 2 2 2 3 2 2 3 4" xfId="39014" xr:uid="{00000000-0005-0000-0000-0000818B0000}"/>
    <cellStyle name="Normal 8 2 2 2 3 2 2 4" xfId="11175" xr:uid="{00000000-0005-0000-0000-0000828B0000}"/>
    <cellStyle name="Normal 8 2 2 2 3 2 2 4 2" xfId="28528" xr:uid="{00000000-0005-0000-0000-0000838B0000}"/>
    <cellStyle name="Normal 8 2 2 2 3 2 2 4 3" xfId="45874" xr:uid="{00000000-0005-0000-0000-0000848B0000}"/>
    <cellStyle name="Normal 8 2 2 2 3 2 2 5" xfId="19855" xr:uid="{00000000-0005-0000-0000-0000858B0000}"/>
    <cellStyle name="Normal 8 2 2 2 3 2 2 6" xfId="37201" xr:uid="{00000000-0005-0000-0000-0000868B0000}"/>
    <cellStyle name="Normal 8 2 2 2 3 2 3" xfId="1424" xr:uid="{00000000-0005-0000-0000-0000878B0000}"/>
    <cellStyle name="Normal 8 2 2 2 3 2 3 2" xfId="7206" xr:uid="{00000000-0005-0000-0000-0000888B0000}"/>
    <cellStyle name="Normal 8 2 2 2 3 2 3 2 2" xfId="15879" xr:uid="{00000000-0005-0000-0000-0000898B0000}"/>
    <cellStyle name="Normal 8 2 2 2 3 2 3 2 2 2" xfId="33232" xr:uid="{00000000-0005-0000-0000-00008A8B0000}"/>
    <cellStyle name="Normal 8 2 2 2 3 2 3 2 2 3" xfId="50578" xr:uid="{00000000-0005-0000-0000-00008B8B0000}"/>
    <cellStyle name="Normal 8 2 2 2 3 2 3 2 3" xfId="24559" xr:uid="{00000000-0005-0000-0000-00008C8B0000}"/>
    <cellStyle name="Normal 8 2 2 2 3 2 3 2 4" xfId="41905" xr:uid="{00000000-0005-0000-0000-00008D8B0000}"/>
    <cellStyle name="Normal 8 2 2 2 3 2 3 3" xfId="5050" xr:uid="{00000000-0005-0000-0000-00008E8B0000}"/>
    <cellStyle name="Normal 8 2 2 2 3 2 3 3 2" xfId="13723" xr:uid="{00000000-0005-0000-0000-00008F8B0000}"/>
    <cellStyle name="Normal 8 2 2 2 3 2 3 3 2 2" xfId="31076" xr:uid="{00000000-0005-0000-0000-0000908B0000}"/>
    <cellStyle name="Normal 8 2 2 2 3 2 3 3 2 3" xfId="48422" xr:uid="{00000000-0005-0000-0000-0000918B0000}"/>
    <cellStyle name="Normal 8 2 2 2 3 2 3 3 3" xfId="22403" xr:uid="{00000000-0005-0000-0000-0000928B0000}"/>
    <cellStyle name="Normal 8 2 2 2 3 2 3 3 4" xfId="39749" xr:uid="{00000000-0005-0000-0000-0000938B0000}"/>
    <cellStyle name="Normal 8 2 2 2 3 2 3 4" xfId="10097" xr:uid="{00000000-0005-0000-0000-0000948B0000}"/>
    <cellStyle name="Normal 8 2 2 2 3 2 3 4 2" xfId="27450" xr:uid="{00000000-0005-0000-0000-0000958B0000}"/>
    <cellStyle name="Normal 8 2 2 2 3 2 3 4 3" xfId="44796" xr:uid="{00000000-0005-0000-0000-0000968B0000}"/>
    <cellStyle name="Normal 8 2 2 2 3 2 3 5" xfId="18777" xr:uid="{00000000-0005-0000-0000-0000978B0000}"/>
    <cellStyle name="Normal 8 2 2 2 3 2 3 6" xfId="36123" xr:uid="{00000000-0005-0000-0000-0000988B0000}"/>
    <cellStyle name="Normal 8 2 2 2 3 2 4" xfId="6471" xr:uid="{00000000-0005-0000-0000-0000998B0000}"/>
    <cellStyle name="Normal 8 2 2 2 3 2 4 2" xfId="15144" xr:uid="{00000000-0005-0000-0000-00009A8B0000}"/>
    <cellStyle name="Normal 8 2 2 2 3 2 4 2 2" xfId="32497" xr:uid="{00000000-0005-0000-0000-00009B8B0000}"/>
    <cellStyle name="Normal 8 2 2 2 3 2 4 2 3" xfId="49843" xr:uid="{00000000-0005-0000-0000-00009C8B0000}"/>
    <cellStyle name="Normal 8 2 2 2 3 2 4 3" xfId="23824" xr:uid="{00000000-0005-0000-0000-00009D8B0000}"/>
    <cellStyle name="Normal 8 2 2 2 3 2 4 4" xfId="41170" xr:uid="{00000000-0005-0000-0000-00009E8B0000}"/>
    <cellStyle name="Normal 8 2 2 2 3 2 5" xfId="3237" xr:uid="{00000000-0005-0000-0000-00009F8B0000}"/>
    <cellStyle name="Normal 8 2 2 2 3 2 5 2" xfId="11910" xr:uid="{00000000-0005-0000-0000-0000A08B0000}"/>
    <cellStyle name="Normal 8 2 2 2 3 2 5 2 2" xfId="29263" xr:uid="{00000000-0005-0000-0000-0000A18B0000}"/>
    <cellStyle name="Normal 8 2 2 2 3 2 5 2 3" xfId="46609" xr:uid="{00000000-0005-0000-0000-0000A28B0000}"/>
    <cellStyle name="Normal 8 2 2 2 3 2 5 3" xfId="20590" xr:uid="{00000000-0005-0000-0000-0000A38B0000}"/>
    <cellStyle name="Normal 8 2 2 2 3 2 5 4" xfId="37936" xr:uid="{00000000-0005-0000-0000-0000A48B0000}"/>
    <cellStyle name="Normal 8 2 2 2 3 2 6" xfId="9362" xr:uid="{00000000-0005-0000-0000-0000A58B0000}"/>
    <cellStyle name="Normal 8 2 2 2 3 2 6 2" xfId="26715" xr:uid="{00000000-0005-0000-0000-0000A68B0000}"/>
    <cellStyle name="Normal 8 2 2 2 3 2 6 3" xfId="44061" xr:uid="{00000000-0005-0000-0000-0000A78B0000}"/>
    <cellStyle name="Normal 8 2 2 2 3 2 7" xfId="18042" xr:uid="{00000000-0005-0000-0000-0000A88B0000}"/>
    <cellStyle name="Normal 8 2 2 2 3 2 8" xfId="35388" xr:uid="{00000000-0005-0000-0000-0000A98B0000}"/>
    <cellStyle name="Normal 8 2 2 2 3 3" xfId="934" xr:uid="{00000000-0005-0000-0000-0000AA8B0000}"/>
    <cellStyle name="Normal 8 2 2 2 3 3 2" xfId="2747" xr:uid="{00000000-0005-0000-0000-0000AB8B0000}"/>
    <cellStyle name="Normal 8 2 2 2 3 3 2 2" xfId="8529" xr:uid="{00000000-0005-0000-0000-0000AC8B0000}"/>
    <cellStyle name="Normal 8 2 2 2 3 3 2 2 2" xfId="17202" xr:uid="{00000000-0005-0000-0000-0000AD8B0000}"/>
    <cellStyle name="Normal 8 2 2 2 3 3 2 2 2 2" xfId="34555" xr:uid="{00000000-0005-0000-0000-0000AE8B0000}"/>
    <cellStyle name="Normal 8 2 2 2 3 3 2 2 2 3" xfId="51901" xr:uid="{00000000-0005-0000-0000-0000AF8B0000}"/>
    <cellStyle name="Normal 8 2 2 2 3 3 2 2 3" xfId="25882" xr:uid="{00000000-0005-0000-0000-0000B08B0000}"/>
    <cellStyle name="Normal 8 2 2 2 3 3 2 2 4" xfId="43228" xr:uid="{00000000-0005-0000-0000-0000B18B0000}"/>
    <cellStyle name="Normal 8 2 2 2 3 3 2 3" xfId="4560" xr:uid="{00000000-0005-0000-0000-0000B28B0000}"/>
    <cellStyle name="Normal 8 2 2 2 3 3 2 3 2" xfId="13233" xr:uid="{00000000-0005-0000-0000-0000B38B0000}"/>
    <cellStyle name="Normal 8 2 2 2 3 3 2 3 2 2" xfId="30586" xr:uid="{00000000-0005-0000-0000-0000B48B0000}"/>
    <cellStyle name="Normal 8 2 2 2 3 3 2 3 2 3" xfId="47932" xr:uid="{00000000-0005-0000-0000-0000B58B0000}"/>
    <cellStyle name="Normal 8 2 2 2 3 3 2 3 3" xfId="21913" xr:uid="{00000000-0005-0000-0000-0000B68B0000}"/>
    <cellStyle name="Normal 8 2 2 2 3 3 2 3 4" xfId="39259" xr:uid="{00000000-0005-0000-0000-0000B78B0000}"/>
    <cellStyle name="Normal 8 2 2 2 3 3 2 4" xfId="11420" xr:uid="{00000000-0005-0000-0000-0000B88B0000}"/>
    <cellStyle name="Normal 8 2 2 2 3 3 2 4 2" xfId="28773" xr:uid="{00000000-0005-0000-0000-0000B98B0000}"/>
    <cellStyle name="Normal 8 2 2 2 3 3 2 4 3" xfId="46119" xr:uid="{00000000-0005-0000-0000-0000BA8B0000}"/>
    <cellStyle name="Normal 8 2 2 2 3 3 2 5" xfId="20100" xr:uid="{00000000-0005-0000-0000-0000BB8B0000}"/>
    <cellStyle name="Normal 8 2 2 2 3 3 2 6" xfId="37446" xr:uid="{00000000-0005-0000-0000-0000BC8B0000}"/>
    <cellStyle name="Normal 8 2 2 2 3 3 3" xfId="1669" xr:uid="{00000000-0005-0000-0000-0000BD8B0000}"/>
    <cellStyle name="Normal 8 2 2 2 3 3 3 2" xfId="7451" xr:uid="{00000000-0005-0000-0000-0000BE8B0000}"/>
    <cellStyle name="Normal 8 2 2 2 3 3 3 2 2" xfId="16124" xr:uid="{00000000-0005-0000-0000-0000BF8B0000}"/>
    <cellStyle name="Normal 8 2 2 2 3 3 3 2 2 2" xfId="33477" xr:uid="{00000000-0005-0000-0000-0000C08B0000}"/>
    <cellStyle name="Normal 8 2 2 2 3 3 3 2 2 3" xfId="50823" xr:uid="{00000000-0005-0000-0000-0000C18B0000}"/>
    <cellStyle name="Normal 8 2 2 2 3 3 3 2 3" xfId="24804" xr:uid="{00000000-0005-0000-0000-0000C28B0000}"/>
    <cellStyle name="Normal 8 2 2 2 3 3 3 2 4" xfId="42150" xr:uid="{00000000-0005-0000-0000-0000C38B0000}"/>
    <cellStyle name="Normal 8 2 2 2 3 3 3 3" xfId="5295" xr:uid="{00000000-0005-0000-0000-0000C48B0000}"/>
    <cellStyle name="Normal 8 2 2 2 3 3 3 3 2" xfId="13968" xr:uid="{00000000-0005-0000-0000-0000C58B0000}"/>
    <cellStyle name="Normal 8 2 2 2 3 3 3 3 2 2" xfId="31321" xr:uid="{00000000-0005-0000-0000-0000C68B0000}"/>
    <cellStyle name="Normal 8 2 2 2 3 3 3 3 2 3" xfId="48667" xr:uid="{00000000-0005-0000-0000-0000C78B0000}"/>
    <cellStyle name="Normal 8 2 2 2 3 3 3 3 3" xfId="22648" xr:uid="{00000000-0005-0000-0000-0000C88B0000}"/>
    <cellStyle name="Normal 8 2 2 2 3 3 3 3 4" xfId="39994" xr:uid="{00000000-0005-0000-0000-0000C98B0000}"/>
    <cellStyle name="Normal 8 2 2 2 3 3 3 4" xfId="10342" xr:uid="{00000000-0005-0000-0000-0000CA8B0000}"/>
    <cellStyle name="Normal 8 2 2 2 3 3 3 4 2" xfId="27695" xr:uid="{00000000-0005-0000-0000-0000CB8B0000}"/>
    <cellStyle name="Normal 8 2 2 2 3 3 3 4 3" xfId="45041" xr:uid="{00000000-0005-0000-0000-0000CC8B0000}"/>
    <cellStyle name="Normal 8 2 2 2 3 3 3 5" xfId="19022" xr:uid="{00000000-0005-0000-0000-0000CD8B0000}"/>
    <cellStyle name="Normal 8 2 2 2 3 3 3 6" xfId="36368" xr:uid="{00000000-0005-0000-0000-0000CE8B0000}"/>
    <cellStyle name="Normal 8 2 2 2 3 3 4" xfId="6716" xr:uid="{00000000-0005-0000-0000-0000CF8B0000}"/>
    <cellStyle name="Normal 8 2 2 2 3 3 4 2" xfId="15389" xr:uid="{00000000-0005-0000-0000-0000D08B0000}"/>
    <cellStyle name="Normal 8 2 2 2 3 3 4 2 2" xfId="32742" xr:uid="{00000000-0005-0000-0000-0000D18B0000}"/>
    <cellStyle name="Normal 8 2 2 2 3 3 4 2 3" xfId="50088" xr:uid="{00000000-0005-0000-0000-0000D28B0000}"/>
    <cellStyle name="Normal 8 2 2 2 3 3 4 3" xfId="24069" xr:uid="{00000000-0005-0000-0000-0000D38B0000}"/>
    <cellStyle name="Normal 8 2 2 2 3 3 4 4" xfId="41415" xr:uid="{00000000-0005-0000-0000-0000D48B0000}"/>
    <cellStyle name="Normal 8 2 2 2 3 3 5" xfId="3482" xr:uid="{00000000-0005-0000-0000-0000D58B0000}"/>
    <cellStyle name="Normal 8 2 2 2 3 3 5 2" xfId="12155" xr:uid="{00000000-0005-0000-0000-0000D68B0000}"/>
    <cellStyle name="Normal 8 2 2 2 3 3 5 2 2" xfId="29508" xr:uid="{00000000-0005-0000-0000-0000D78B0000}"/>
    <cellStyle name="Normal 8 2 2 2 3 3 5 2 3" xfId="46854" xr:uid="{00000000-0005-0000-0000-0000D88B0000}"/>
    <cellStyle name="Normal 8 2 2 2 3 3 5 3" xfId="20835" xr:uid="{00000000-0005-0000-0000-0000D98B0000}"/>
    <cellStyle name="Normal 8 2 2 2 3 3 5 4" xfId="38181" xr:uid="{00000000-0005-0000-0000-0000DA8B0000}"/>
    <cellStyle name="Normal 8 2 2 2 3 3 6" xfId="9607" xr:uid="{00000000-0005-0000-0000-0000DB8B0000}"/>
    <cellStyle name="Normal 8 2 2 2 3 3 6 2" xfId="26960" xr:uid="{00000000-0005-0000-0000-0000DC8B0000}"/>
    <cellStyle name="Normal 8 2 2 2 3 3 6 3" xfId="44306" xr:uid="{00000000-0005-0000-0000-0000DD8B0000}"/>
    <cellStyle name="Normal 8 2 2 2 3 3 7" xfId="18287" xr:uid="{00000000-0005-0000-0000-0000DE8B0000}"/>
    <cellStyle name="Normal 8 2 2 2 3 3 8" xfId="35633" xr:uid="{00000000-0005-0000-0000-0000DF8B0000}"/>
    <cellStyle name="Normal 8 2 2 2 3 4" xfId="444" xr:uid="{00000000-0005-0000-0000-0000E08B0000}"/>
    <cellStyle name="Normal 8 2 2 2 3 4 2" xfId="2257" xr:uid="{00000000-0005-0000-0000-0000E18B0000}"/>
    <cellStyle name="Normal 8 2 2 2 3 4 2 2" xfId="8039" xr:uid="{00000000-0005-0000-0000-0000E28B0000}"/>
    <cellStyle name="Normal 8 2 2 2 3 4 2 2 2" xfId="16712" xr:uid="{00000000-0005-0000-0000-0000E38B0000}"/>
    <cellStyle name="Normal 8 2 2 2 3 4 2 2 2 2" xfId="34065" xr:uid="{00000000-0005-0000-0000-0000E48B0000}"/>
    <cellStyle name="Normal 8 2 2 2 3 4 2 2 2 3" xfId="51411" xr:uid="{00000000-0005-0000-0000-0000E58B0000}"/>
    <cellStyle name="Normal 8 2 2 2 3 4 2 2 3" xfId="25392" xr:uid="{00000000-0005-0000-0000-0000E68B0000}"/>
    <cellStyle name="Normal 8 2 2 2 3 4 2 2 4" xfId="42738" xr:uid="{00000000-0005-0000-0000-0000E78B0000}"/>
    <cellStyle name="Normal 8 2 2 2 3 4 2 3" xfId="5540" xr:uid="{00000000-0005-0000-0000-0000E88B0000}"/>
    <cellStyle name="Normal 8 2 2 2 3 4 2 3 2" xfId="14213" xr:uid="{00000000-0005-0000-0000-0000E98B0000}"/>
    <cellStyle name="Normal 8 2 2 2 3 4 2 3 2 2" xfId="31566" xr:uid="{00000000-0005-0000-0000-0000EA8B0000}"/>
    <cellStyle name="Normal 8 2 2 2 3 4 2 3 2 3" xfId="48912" xr:uid="{00000000-0005-0000-0000-0000EB8B0000}"/>
    <cellStyle name="Normal 8 2 2 2 3 4 2 3 3" xfId="22893" xr:uid="{00000000-0005-0000-0000-0000EC8B0000}"/>
    <cellStyle name="Normal 8 2 2 2 3 4 2 3 4" xfId="40239" xr:uid="{00000000-0005-0000-0000-0000ED8B0000}"/>
    <cellStyle name="Normal 8 2 2 2 3 4 2 4" xfId="10930" xr:uid="{00000000-0005-0000-0000-0000EE8B0000}"/>
    <cellStyle name="Normal 8 2 2 2 3 4 2 4 2" xfId="28283" xr:uid="{00000000-0005-0000-0000-0000EF8B0000}"/>
    <cellStyle name="Normal 8 2 2 2 3 4 2 4 3" xfId="45629" xr:uid="{00000000-0005-0000-0000-0000F08B0000}"/>
    <cellStyle name="Normal 8 2 2 2 3 4 2 5" xfId="19610" xr:uid="{00000000-0005-0000-0000-0000F18B0000}"/>
    <cellStyle name="Normal 8 2 2 2 3 4 2 6" xfId="36956" xr:uid="{00000000-0005-0000-0000-0000F28B0000}"/>
    <cellStyle name="Normal 8 2 2 2 3 4 3" xfId="6226" xr:uid="{00000000-0005-0000-0000-0000F38B0000}"/>
    <cellStyle name="Normal 8 2 2 2 3 4 3 2" xfId="14899" xr:uid="{00000000-0005-0000-0000-0000F48B0000}"/>
    <cellStyle name="Normal 8 2 2 2 3 4 3 2 2" xfId="32252" xr:uid="{00000000-0005-0000-0000-0000F58B0000}"/>
    <cellStyle name="Normal 8 2 2 2 3 4 3 2 3" xfId="49598" xr:uid="{00000000-0005-0000-0000-0000F68B0000}"/>
    <cellStyle name="Normal 8 2 2 2 3 4 3 3" xfId="23579" xr:uid="{00000000-0005-0000-0000-0000F78B0000}"/>
    <cellStyle name="Normal 8 2 2 2 3 4 3 4" xfId="40925" xr:uid="{00000000-0005-0000-0000-0000F88B0000}"/>
    <cellStyle name="Normal 8 2 2 2 3 4 4" xfId="4070" xr:uid="{00000000-0005-0000-0000-0000F98B0000}"/>
    <cellStyle name="Normal 8 2 2 2 3 4 4 2" xfId="12743" xr:uid="{00000000-0005-0000-0000-0000FA8B0000}"/>
    <cellStyle name="Normal 8 2 2 2 3 4 4 2 2" xfId="30096" xr:uid="{00000000-0005-0000-0000-0000FB8B0000}"/>
    <cellStyle name="Normal 8 2 2 2 3 4 4 2 3" xfId="47442" xr:uid="{00000000-0005-0000-0000-0000FC8B0000}"/>
    <cellStyle name="Normal 8 2 2 2 3 4 4 3" xfId="21423" xr:uid="{00000000-0005-0000-0000-0000FD8B0000}"/>
    <cellStyle name="Normal 8 2 2 2 3 4 4 4" xfId="38769" xr:uid="{00000000-0005-0000-0000-0000FE8B0000}"/>
    <cellStyle name="Normal 8 2 2 2 3 4 5" xfId="9117" xr:uid="{00000000-0005-0000-0000-0000FF8B0000}"/>
    <cellStyle name="Normal 8 2 2 2 3 4 5 2" xfId="26470" xr:uid="{00000000-0005-0000-0000-0000008C0000}"/>
    <cellStyle name="Normal 8 2 2 2 3 4 5 3" xfId="43816" xr:uid="{00000000-0005-0000-0000-0000018C0000}"/>
    <cellStyle name="Normal 8 2 2 2 3 4 6" xfId="17797" xr:uid="{00000000-0005-0000-0000-0000028C0000}"/>
    <cellStyle name="Normal 8 2 2 2 3 4 7" xfId="35143" xr:uid="{00000000-0005-0000-0000-0000038C0000}"/>
    <cellStyle name="Normal 8 2 2 2 3 5" xfId="2012" xr:uid="{00000000-0005-0000-0000-0000048C0000}"/>
    <cellStyle name="Normal 8 2 2 2 3 5 2" xfId="7794" xr:uid="{00000000-0005-0000-0000-0000058C0000}"/>
    <cellStyle name="Normal 8 2 2 2 3 5 2 2" xfId="16467" xr:uid="{00000000-0005-0000-0000-0000068C0000}"/>
    <cellStyle name="Normal 8 2 2 2 3 5 2 2 2" xfId="33820" xr:uid="{00000000-0005-0000-0000-0000078C0000}"/>
    <cellStyle name="Normal 8 2 2 2 3 5 2 2 3" xfId="51166" xr:uid="{00000000-0005-0000-0000-0000088C0000}"/>
    <cellStyle name="Normal 8 2 2 2 3 5 2 3" xfId="25147" xr:uid="{00000000-0005-0000-0000-0000098C0000}"/>
    <cellStyle name="Normal 8 2 2 2 3 5 2 4" xfId="42493" xr:uid="{00000000-0005-0000-0000-00000A8C0000}"/>
    <cellStyle name="Normal 8 2 2 2 3 5 3" xfId="3825" xr:uid="{00000000-0005-0000-0000-00000B8C0000}"/>
    <cellStyle name="Normal 8 2 2 2 3 5 3 2" xfId="12498" xr:uid="{00000000-0005-0000-0000-00000C8C0000}"/>
    <cellStyle name="Normal 8 2 2 2 3 5 3 2 2" xfId="29851" xr:uid="{00000000-0005-0000-0000-00000D8C0000}"/>
    <cellStyle name="Normal 8 2 2 2 3 5 3 2 3" xfId="47197" xr:uid="{00000000-0005-0000-0000-00000E8C0000}"/>
    <cellStyle name="Normal 8 2 2 2 3 5 3 3" xfId="21178" xr:uid="{00000000-0005-0000-0000-00000F8C0000}"/>
    <cellStyle name="Normal 8 2 2 2 3 5 3 4" xfId="38524" xr:uid="{00000000-0005-0000-0000-0000108C0000}"/>
    <cellStyle name="Normal 8 2 2 2 3 5 4" xfId="10685" xr:uid="{00000000-0005-0000-0000-0000118C0000}"/>
    <cellStyle name="Normal 8 2 2 2 3 5 4 2" xfId="28038" xr:uid="{00000000-0005-0000-0000-0000128C0000}"/>
    <cellStyle name="Normal 8 2 2 2 3 5 4 3" xfId="45384" xr:uid="{00000000-0005-0000-0000-0000138C0000}"/>
    <cellStyle name="Normal 8 2 2 2 3 5 5" xfId="19365" xr:uid="{00000000-0005-0000-0000-0000148C0000}"/>
    <cellStyle name="Normal 8 2 2 2 3 5 6" xfId="36711" xr:uid="{00000000-0005-0000-0000-0000158C0000}"/>
    <cellStyle name="Normal 8 2 2 2 3 6" xfId="1179" xr:uid="{00000000-0005-0000-0000-0000168C0000}"/>
    <cellStyle name="Normal 8 2 2 2 3 6 2" xfId="6961" xr:uid="{00000000-0005-0000-0000-0000178C0000}"/>
    <cellStyle name="Normal 8 2 2 2 3 6 2 2" xfId="15634" xr:uid="{00000000-0005-0000-0000-0000188C0000}"/>
    <cellStyle name="Normal 8 2 2 2 3 6 2 2 2" xfId="32987" xr:uid="{00000000-0005-0000-0000-0000198C0000}"/>
    <cellStyle name="Normal 8 2 2 2 3 6 2 2 3" xfId="50333" xr:uid="{00000000-0005-0000-0000-00001A8C0000}"/>
    <cellStyle name="Normal 8 2 2 2 3 6 2 3" xfId="24314" xr:uid="{00000000-0005-0000-0000-00001B8C0000}"/>
    <cellStyle name="Normal 8 2 2 2 3 6 2 4" xfId="41660" xr:uid="{00000000-0005-0000-0000-00001C8C0000}"/>
    <cellStyle name="Normal 8 2 2 2 3 6 3" xfId="4805" xr:uid="{00000000-0005-0000-0000-00001D8C0000}"/>
    <cellStyle name="Normal 8 2 2 2 3 6 3 2" xfId="13478" xr:uid="{00000000-0005-0000-0000-00001E8C0000}"/>
    <cellStyle name="Normal 8 2 2 2 3 6 3 2 2" xfId="30831" xr:uid="{00000000-0005-0000-0000-00001F8C0000}"/>
    <cellStyle name="Normal 8 2 2 2 3 6 3 2 3" xfId="48177" xr:uid="{00000000-0005-0000-0000-0000208C0000}"/>
    <cellStyle name="Normal 8 2 2 2 3 6 3 3" xfId="22158" xr:uid="{00000000-0005-0000-0000-0000218C0000}"/>
    <cellStyle name="Normal 8 2 2 2 3 6 3 4" xfId="39504" xr:uid="{00000000-0005-0000-0000-0000228C0000}"/>
    <cellStyle name="Normal 8 2 2 2 3 6 4" xfId="9852" xr:uid="{00000000-0005-0000-0000-0000238C0000}"/>
    <cellStyle name="Normal 8 2 2 2 3 6 4 2" xfId="27205" xr:uid="{00000000-0005-0000-0000-0000248C0000}"/>
    <cellStyle name="Normal 8 2 2 2 3 6 4 3" xfId="44551" xr:uid="{00000000-0005-0000-0000-0000258C0000}"/>
    <cellStyle name="Normal 8 2 2 2 3 6 5" xfId="18532" xr:uid="{00000000-0005-0000-0000-0000268C0000}"/>
    <cellStyle name="Normal 8 2 2 2 3 6 6" xfId="35878" xr:uid="{00000000-0005-0000-0000-0000278C0000}"/>
    <cellStyle name="Normal 8 2 2 2 3 7" xfId="5981" xr:uid="{00000000-0005-0000-0000-0000288C0000}"/>
    <cellStyle name="Normal 8 2 2 2 3 7 2" xfId="14654" xr:uid="{00000000-0005-0000-0000-0000298C0000}"/>
    <cellStyle name="Normal 8 2 2 2 3 7 2 2" xfId="32007" xr:uid="{00000000-0005-0000-0000-00002A8C0000}"/>
    <cellStyle name="Normal 8 2 2 2 3 7 2 3" xfId="49353" xr:uid="{00000000-0005-0000-0000-00002B8C0000}"/>
    <cellStyle name="Normal 8 2 2 2 3 7 3" xfId="23334" xr:uid="{00000000-0005-0000-0000-00002C8C0000}"/>
    <cellStyle name="Normal 8 2 2 2 3 7 4" xfId="40680" xr:uid="{00000000-0005-0000-0000-00002D8C0000}"/>
    <cellStyle name="Normal 8 2 2 2 3 8" xfId="2992" xr:uid="{00000000-0005-0000-0000-00002E8C0000}"/>
    <cellStyle name="Normal 8 2 2 2 3 8 2" xfId="11665" xr:uid="{00000000-0005-0000-0000-00002F8C0000}"/>
    <cellStyle name="Normal 8 2 2 2 3 8 2 2" xfId="29018" xr:uid="{00000000-0005-0000-0000-0000308C0000}"/>
    <cellStyle name="Normal 8 2 2 2 3 8 2 3" xfId="46364" xr:uid="{00000000-0005-0000-0000-0000318C0000}"/>
    <cellStyle name="Normal 8 2 2 2 3 8 3" xfId="20345" xr:uid="{00000000-0005-0000-0000-0000328C0000}"/>
    <cellStyle name="Normal 8 2 2 2 3 8 4" xfId="37691" xr:uid="{00000000-0005-0000-0000-0000338C0000}"/>
    <cellStyle name="Normal 8 2 2 2 3 9" xfId="8872" xr:uid="{00000000-0005-0000-0000-0000348C0000}"/>
    <cellStyle name="Normal 8 2 2 2 3 9 2" xfId="26225" xr:uid="{00000000-0005-0000-0000-0000358C0000}"/>
    <cellStyle name="Normal 8 2 2 2 3 9 3" xfId="43571" xr:uid="{00000000-0005-0000-0000-0000368C0000}"/>
    <cellStyle name="Normal 8 2 2 2 4" xfId="297" xr:uid="{00000000-0005-0000-0000-0000378C0000}"/>
    <cellStyle name="Normal 8 2 2 2 4 10" xfId="34996" xr:uid="{00000000-0005-0000-0000-0000388C0000}"/>
    <cellStyle name="Normal 8 2 2 2 4 2" xfId="1032" xr:uid="{00000000-0005-0000-0000-0000398C0000}"/>
    <cellStyle name="Normal 8 2 2 2 4 2 2" xfId="2845" xr:uid="{00000000-0005-0000-0000-00003A8C0000}"/>
    <cellStyle name="Normal 8 2 2 2 4 2 2 2" xfId="8627" xr:uid="{00000000-0005-0000-0000-00003B8C0000}"/>
    <cellStyle name="Normal 8 2 2 2 4 2 2 2 2" xfId="17300" xr:uid="{00000000-0005-0000-0000-00003C8C0000}"/>
    <cellStyle name="Normal 8 2 2 2 4 2 2 2 2 2" xfId="34653" xr:uid="{00000000-0005-0000-0000-00003D8C0000}"/>
    <cellStyle name="Normal 8 2 2 2 4 2 2 2 2 3" xfId="51999" xr:uid="{00000000-0005-0000-0000-00003E8C0000}"/>
    <cellStyle name="Normal 8 2 2 2 4 2 2 2 3" xfId="25980" xr:uid="{00000000-0005-0000-0000-00003F8C0000}"/>
    <cellStyle name="Normal 8 2 2 2 4 2 2 2 4" xfId="43326" xr:uid="{00000000-0005-0000-0000-0000408C0000}"/>
    <cellStyle name="Normal 8 2 2 2 4 2 2 3" xfId="4658" xr:uid="{00000000-0005-0000-0000-0000418C0000}"/>
    <cellStyle name="Normal 8 2 2 2 4 2 2 3 2" xfId="13331" xr:uid="{00000000-0005-0000-0000-0000428C0000}"/>
    <cellStyle name="Normal 8 2 2 2 4 2 2 3 2 2" xfId="30684" xr:uid="{00000000-0005-0000-0000-0000438C0000}"/>
    <cellStyle name="Normal 8 2 2 2 4 2 2 3 2 3" xfId="48030" xr:uid="{00000000-0005-0000-0000-0000448C0000}"/>
    <cellStyle name="Normal 8 2 2 2 4 2 2 3 3" xfId="22011" xr:uid="{00000000-0005-0000-0000-0000458C0000}"/>
    <cellStyle name="Normal 8 2 2 2 4 2 2 3 4" xfId="39357" xr:uid="{00000000-0005-0000-0000-0000468C0000}"/>
    <cellStyle name="Normal 8 2 2 2 4 2 2 4" xfId="11518" xr:uid="{00000000-0005-0000-0000-0000478C0000}"/>
    <cellStyle name="Normal 8 2 2 2 4 2 2 4 2" xfId="28871" xr:uid="{00000000-0005-0000-0000-0000488C0000}"/>
    <cellStyle name="Normal 8 2 2 2 4 2 2 4 3" xfId="46217" xr:uid="{00000000-0005-0000-0000-0000498C0000}"/>
    <cellStyle name="Normal 8 2 2 2 4 2 2 5" xfId="20198" xr:uid="{00000000-0005-0000-0000-00004A8C0000}"/>
    <cellStyle name="Normal 8 2 2 2 4 2 2 6" xfId="37544" xr:uid="{00000000-0005-0000-0000-00004B8C0000}"/>
    <cellStyle name="Normal 8 2 2 2 4 2 3" xfId="1767" xr:uid="{00000000-0005-0000-0000-00004C8C0000}"/>
    <cellStyle name="Normal 8 2 2 2 4 2 3 2" xfId="7549" xr:uid="{00000000-0005-0000-0000-00004D8C0000}"/>
    <cellStyle name="Normal 8 2 2 2 4 2 3 2 2" xfId="16222" xr:uid="{00000000-0005-0000-0000-00004E8C0000}"/>
    <cellStyle name="Normal 8 2 2 2 4 2 3 2 2 2" xfId="33575" xr:uid="{00000000-0005-0000-0000-00004F8C0000}"/>
    <cellStyle name="Normal 8 2 2 2 4 2 3 2 2 3" xfId="50921" xr:uid="{00000000-0005-0000-0000-0000508C0000}"/>
    <cellStyle name="Normal 8 2 2 2 4 2 3 2 3" xfId="24902" xr:uid="{00000000-0005-0000-0000-0000518C0000}"/>
    <cellStyle name="Normal 8 2 2 2 4 2 3 2 4" xfId="42248" xr:uid="{00000000-0005-0000-0000-0000528C0000}"/>
    <cellStyle name="Normal 8 2 2 2 4 2 3 3" xfId="5393" xr:uid="{00000000-0005-0000-0000-0000538C0000}"/>
    <cellStyle name="Normal 8 2 2 2 4 2 3 3 2" xfId="14066" xr:uid="{00000000-0005-0000-0000-0000548C0000}"/>
    <cellStyle name="Normal 8 2 2 2 4 2 3 3 2 2" xfId="31419" xr:uid="{00000000-0005-0000-0000-0000558C0000}"/>
    <cellStyle name="Normal 8 2 2 2 4 2 3 3 2 3" xfId="48765" xr:uid="{00000000-0005-0000-0000-0000568C0000}"/>
    <cellStyle name="Normal 8 2 2 2 4 2 3 3 3" xfId="22746" xr:uid="{00000000-0005-0000-0000-0000578C0000}"/>
    <cellStyle name="Normal 8 2 2 2 4 2 3 3 4" xfId="40092" xr:uid="{00000000-0005-0000-0000-0000588C0000}"/>
    <cellStyle name="Normal 8 2 2 2 4 2 3 4" xfId="10440" xr:uid="{00000000-0005-0000-0000-0000598C0000}"/>
    <cellStyle name="Normal 8 2 2 2 4 2 3 4 2" xfId="27793" xr:uid="{00000000-0005-0000-0000-00005A8C0000}"/>
    <cellStyle name="Normal 8 2 2 2 4 2 3 4 3" xfId="45139" xr:uid="{00000000-0005-0000-0000-00005B8C0000}"/>
    <cellStyle name="Normal 8 2 2 2 4 2 3 5" xfId="19120" xr:uid="{00000000-0005-0000-0000-00005C8C0000}"/>
    <cellStyle name="Normal 8 2 2 2 4 2 3 6" xfId="36466" xr:uid="{00000000-0005-0000-0000-00005D8C0000}"/>
    <cellStyle name="Normal 8 2 2 2 4 2 4" xfId="6814" xr:uid="{00000000-0005-0000-0000-00005E8C0000}"/>
    <cellStyle name="Normal 8 2 2 2 4 2 4 2" xfId="15487" xr:uid="{00000000-0005-0000-0000-00005F8C0000}"/>
    <cellStyle name="Normal 8 2 2 2 4 2 4 2 2" xfId="32840" xr:uid="{00000000-0005-0000-0000-0000608C0000}"/>
    <cellStyle name="Normal 8 2 2 2 4 2 4 2 3" xfId="50186" xr:uid="{00000000-0005-0000-0000-0000618C0000}"/>
    <cellStyle name="Normal 8 2 2 2 4 2 4 3" xfId="24167" xr:uid="{00000000-0005-0000-0000-0000628C0000}"/>
    <cellStyle name="Normal 8 2 2 2 4 2 4 4" xfId="41513" xr:uid="{00000000-0005-0000-0000-0000638C0000}"/>
    <cellStyle name="Normal 8 2 2 2 4 2 5" xfId="3580" xr:uid="{00000000-0005-0000-0000-0000648C0000}"/>
    <cellStyle name="Normal 8 2 2 2 4 2 5 2" xfId="12253" xr:uid="{00000000-0005-0000-0000-0000658C0000}"/>
    <cellStyle name="Normal 8 2 2 2 4 2 5 2 2" xfId="29606" xr:uid="{00000000-0005-0000-0000-0000668C0000}"/>
    <cellStyle name="Normal 8 2 2 2 4 2 5 2 3" xfId="46952" xr:uid="{00000000-0005-0000-0000-0000678C0000}"/>
    <cellStyle name="Normal 8 2 2 2 4 2 5 3" xfId="20933" xr:uid="{00000000-0005-0000-0000-0000688C0000}"/>
    <cellStyle name="Normal 8 2 2 2 4 2 5 4" xfId="38279" xr:uid="{00000000-0005-0000-0000-0000698C0000}"/>
    <cellStyle name="Normal 8 2 2 2 4 2 6" xfId="9705" xr:uid="{00000000-0005-0000-0000-00006A8C0000}"/>
    <cellStyle name="Normal 8 2 2 2 4 2 6 2" xfId="27058" xr:uid="{00000000-0005-0000-0000-00006B8C0000}"/>
    <cellStyle name="Normal 8 2 2 2 4 2 6 3" xfId="44404" xr:uid="{00000000-0005-0000-0000-00006C8C0000}"/>
    <cellStyle name="Normal 8 2 2 2 4 2 7" xfId="18385" xr:uid="{00000000-0005-0000-0000-00006D8C0000}"/>
    <cellStyle name="Normal 8 2 2 2 4 2 8" xfId="35731" xr:uid="{00000000-0005-0000-0000-00006E8C0000}"/>
    <cellStyle name="Normal 8 2 2 2 4 3" xfId="542" xr:uid="{00000000-0005-0000-0000-00006F8C0000}"/>
    <cellStyle name="Normal 8 2 2 2 4 3 2" xfId="2355" xr:uid="{00000000-0005-0000-0000-0000708C0000}"/>
    <cellStyle name="Normal 8 2 2 2 4 3 2 2" xfId="8137" xr:uid="{00000000-0005-0000-0000-0000718C0000}"/>
    <cellStyle name="Normal 8 2 2 2 4 3 2 2 2" xfId="16810" xr:uid="{00000000-0005-0000-0000-0000728C0000}"/>
    <cellStyle name="Normal 8 2 2 2 4 3 2 2 2 2" xfId="34163" xr:uid="{00000000-0005-0000-0000-0000738C0000}"/>
    <cellStyle name="Normal 8 2 2 2 4 3 2 2 2 3" xfId="51509" xr:uid="{00000000-0005-0000-0000-0000748C0000}"/>
    <cellStyle name="Normal 8 2 2 2 4 3 2 2 3" xfId="25490" xr:uid="{00000000-0005-0000-0000-0000758C0000}"/>
    <cellStyle name="Normal 8 2 2 2 4 3 2 2 4" xfId="42836" xr:uid="{00000000-0005-0000-0000-0000768C0000}"/>
    <cellStyle name="Normal 8 2 2 2 4 3 2 3" xfId="5638" xr:uid="{00000000-0005-0000-0000-0000778C0000}"/>
    <cellStyle name="Normal 8 2 2 2 4 3 2 3 2" xfId="14311" xr:uid="{00000000-0005-0000-0000-0000788C0000}"/>
    <cellStyle name="Normal 8 2 2 2 4 3 2 3 2 2" xfId="31664" xr:uid="{00000000-0005-0000-0000-0000798C0000}"/>
    <cellStyle name="Normal 8 2 2 2 4 3 2 3 2 3" xfId="49010" xr:uid="{00000000-0005-0000-0000-00007A8C0000}"/>
    <cellStyle name="Normal 8 2 2 2 4 3 2 3 3" xfId="22991" xr:uid="{00000000-0005-0000-0000-00007B8C0000}"/>
    <cellStyle name="Normal 8 2 2 2 4 3 2 3 4" xfId="40337" xr:uid="{00000000-0005-0000-0000-00007C8C0000}"/>
    <cellStyle name="Normal 8 2 2 2 4 3 2 4" xfId="11028" xr:uid="{00000000-0005-0000-0000-00007D8C0000}"/>
    <cellStyle name="Normal 8 2 2 2 4 3 2 4 2" xfId="28381" xr:uid="{00000000-0005-0000-0000-00007E8C0000}"/>
    <cellStyle name="Normal 8 2 2 2 4 3 2 4 3" xfId="45727" xr:uid="{00000000-0005-0000-0000-00007F8C0000}"/>
    <cellStyle name="Normal 8 2 2 2 4 3 2 5" xfId="19708" xr:uid="{00000000-0005-0000-0000-0000808C0000}"/>
    <cellStyle name="Normal 8 2 2 2 4 3 2 6" xfId="37054" xr:uid="{00000000-0005-0000-0000-0000818C0000}"/>
    <cellStyle name="Normal 8 2 2 2 4 3 3" xfId="6324" xr:uid="{00000000-0005-0000-0000-0000828C0000}"/>
    <cellStyle name="Normal 8 2 2 2 4 3 3 2" xfId="14997" xr:uid="{00000000-0005-0000-0000-0000838C0000}"/>
    <cellStyle name="Normal 8 2 2 2 4 3 3 2 2" xfId="32350" xr:uid="{00000000-0005-0000-0000-0000848C0000}"/>
    <cellStyle name="Normal 8 2 2 2 4 3 3 2 3" xfId="49696" xr:uid="{00000000-0005-0000-0000-0000858C0000}"/>
    <cellStyle name="Normal 8 2 2 2 4 3 3 3" xfId="23677" xr:uid="{00000000-0005-0000-0000-0000868C0000}"/>
    <cellStyle name="Normal 8 2 2 2 4 3 3 4" xfId="41023" xr:uid="{00000000-0005-0000-0000-0000878C0000}"/>
    <cellStyle name="Normal 8 2 2 2 4 3 4" xfId="4168" xr:uid="{00000000-0005-0000-0000-0000888C0000}"/>
    <cellStyle name="Normal 8 2 2 2 4 3 4 2" xfId="12841" xr:uid="{00000000-0005-0000-0000-0000898C0000}"/>
    <cellStyle name="Normal 8 2 2 2 4 3 4 2 2" xfId="30194" xr:uid="{00000000-0005-0000-0000-00008A8C0000}"/>
    <cellStyle name="Normal 8 2 2 2 4 3 4 2 3" xfId="47540" xr:uid="{00000000-0005-0000-0000-00008B8C0000}"/>
    <cellStyle name="Normal 8 2 2 2 4 3 4 3" xfId="21521" xr:uid="{00000000-0005-0000-0000-00008C8C0000}"/>
    <cellStyle name="Normal 8 2 2 2 4 3 4 4" xfId="38867" xr:uid="{00000000-0005-0000-0000-00008D8C0000}"/>
    <cellStyle name="Normal 8 2 2 2 4 3 5" xfId="9215" xr:uid="{00000000-0005-0000-0000-00008E8C0000}"/>
    <cellStyle name="Normal 8 2 2 2 4 3 5 2" xfId="26568" xr:uid="{00000000-0005-0000-0000-00008F8C0000}"/>
    <cellStyle name="Normal 8 2 2 2 4 3 5 3" xfId="43914" xr:uid="{00000000-0005-0000-0000-0000908C0000}"/>
    <cellStyle name="Normal 8 2 2 2 4 3 6" xfId="17895" xr:uid="{00000000-0005-0000-0000-0000918C0000}"/>
    <cellStyle name="Normal 8 2 2 2 4 3 7" xfId="35241" xr:uid="{00000000-0005-0000-0000-0000928C0000}"/>
    <cellStyle name="Normal 8 2 2 2 4 4" xfId="2110" xr:uid="{00000000-0005-0000-0000-0000938C0000}"/>
    <cellStyle name="Normal 8 2 2 2 4 4 2" xfId="7892" xr:uid="{00000000-0005-0000-0000-0000948C0000}"/>
    <cellStyle name="Normal 8 2 2 2 4 4 2 2" xfId="16565" xr:uid="{00000000-0005-0000-0000-0000958C0000}"/>
    <cellStyle name="Normal 8 2 2 2 4 4 2 2 2" xfId="33918" xr:uid="{00000000-0005-0000-0000-0000968C0000}"/>
    <cellStyle name="Normal 8 2 2 2 4 4 2 2 3" xfId="51264" xr:uid="{00000000-0005-0000-0000-0000978C0000}"/>
    <cellStyle name="Normal 8 2 2 2 4 4 2 3" xfId="25245" xr:uid="{00000000-0005-0000-0000-0000988C0000}"/>
    <cellStyle name="Normal 8 2 2 2 4 4 2 4" xfId="42591" xr:uid="{00000000-0005-0000-0000-0000998C0000}"/>
    <cellStyle name="Normal 8 2 2 2 4 4 3" xfId="3923" xr:uid="{00000000-0005-0000-0000-00009A8C0000}"/>
    <cellStyle name="Normal 8 2 2 2 4 4 3 2" xfId="12596" xr:uid="{00000000-0005-0000-0000-00009B8C0000}"/>
    <cellStyle name="Normal 8 2 2 2 4 4 3 2 2" xfId="29949" xr:uid="{00000000-0005-0000-0000-00009C8C0000}"/>
    <cellStyle name="Normal 8 2 2 2 4 4 3 2 3" xfId="47295" xr:uid="{00000000-0005-0000-0000-00009D8C0000}"/>
    <cellStyle name="Normal 8 2 2 2 4 4 3 3" xfId="21276" xr:uid="{00000000-0005-0000-0000-00009E8C0000}"/>
    <cellStyle name="Normal 8 2 2 2 4 4 3 4" xfId="38622" xr:uid="{00000000-0005-0000-0000-00009F8C0000}"/>
    <cellStyle name="Normal 8 2 2 2 4 4 4" xfId="10783" xr:uid="{00000000-0005-0000-0000-0000A08C0000}"/>
    <cellStyle name="Normal 8 2 2 2 4 4 4 2" xfId="28136" xr:uid="{00000000-0005-0000-0000-0000A18C0000}"/>
    <cellStyle name="Normal 8 2 2 2 4 4 4 3" xfId="45482" xr:uid="{00000000-0005-0000-0000-0000A28C0000}"/>
    <cellStyle name="Normal 8 2 2 2 4 4 5" xfId="19463" xr:uid="{00000000-0005-0000-0000-0000A38C0000}"/>
    <cellStyle name="Normal 8 2 2 2 4 4 6" xfId="36809" xr:uid="{00000000-0005-0000-0000-0000A48C0000}"/>
    <cellStyle name="Normal 8 2 2 2 4 5" xfId="1277" xr:uid="{00000000-0005-0000-0000-0000A58C0000}"/>
    <cellStyle name="Normal 8 2 2 2 4 5 2" xfId="7059" xr:uid="{00000000-0005-0000-0000-0000A68C0000}"/>
    <cellStyle name="Normal 8 2 2 2 4 5 2 2" xfId="15732" xr:uid="{00000000-0005-0000-0000-0000A78C0000}"/>
    <cellStyle name="Normal 8 2 2 2 4 5 2 2 2" xfId="33085" xr:uid="{00000000-0005-0000-0000-0000A88C0000}"/>
    <cellStyle name="Normal 8 2 2 2 4 5 2 2 3" xfId="50431" xr:uid="{00000000-0005-0000-0000-0000A98C0000}"/>
    <cellStyle name="Normal 8 2 2 2 4 5 2 3" xfId="24412" xr:uid="{00000000-0005-0000-0000-0000AA8C0000}"/>
    <cellStyle name="Normal 8 2 2 2 4 5 2 4" xfId="41758" xr:uid="{00000000-0005-0000-0000-0000AB8C0000}"/>
    <cellStyle name="Normal 8 2 2 2 4 5 3" xfId="4903" xr:uid="{00000000-0005-0000-0000-0000AC8C0000}"/>
    <cellStyle name="Normal 8 2 2 2 4 5 3 2" xfId="13576" xr:uid="{00000000-0005-0000-0000-0000AD8C0000}"/>
    <cellStyle name="Normal 8 2 2 2 4 5 3 2 2" xfId="30929" xr:uid="{00000000-0005-0000-0000-0000AE8C0000}"/>
    <cellStyle name="Normal 8 2 2 2 4 5 3 2 3" xfId="48275" xr:uid="{00000000-0005-0000-0000-0000AF8C0000}"/>
    <cellStyle name="Normal 8 2 2 2 4 5 3 3" xfId="22256" xr:uid="{00000000-0005-0000-0000-0000B08C0000}"/>
    <cellStyle name="Normal 8 2 2 2 4 5 3 4" xfId="39602" xr:uid="{00000000-0005-0000-0000-0000B18C0000}"/>
    <cellStyle name="Normal 8 2 2 2 4 5 4" xfId="9950" xr:uid="{00000000-0005-0000-0000-0000B28C0000}"/>
    <cellStyle name="Normal 8 2 2 2 4 5 4 2" xfId="27303" xr:uid="{00000000-0005-0000-0000-0000B38C0000}"/>
    <cellStyle name="Normal 8 2 2 2 4 5 4 3" xfId="44649" xr:uid="{00000000-0005-0000-0000-0000B48C0000}"/>
    <cellStyle name="Normal 8 2 2 2 4 5 5" xfId="18630" xr:uid="{00000000-0005-0000-0000-0000B58C0000}"/>
    <cellStyle name="Normal 8 2 2 2 4 5 6" xfId="35976" xr:uid="{00000000-0005-0000-0000-0000B68C0000}"/>
    <cellStyle name="Normal 8 2 2 2 4 6" xfId="6079" xr:uid="{00000000-0005-0000-0000-0000B78C0000}"/>
    <cellStyle name="Normal 8 2 2 2 4 6 2" xfId="14752" xr:uid="{00000000-0005-0000-0000-0000B88C0000}"/>
    <cellStyle name="Normal 8 2 2 2 4 6 2 2" xfId="32105" xr:uid="{00000000-0005-0000-0000-0000B98C0000}"/>
    <cellStyle name="Normal 8 2 2 2 4 6 2 3" xfId="49451" xr:uid="{00000000-0005-0000-0000-0000BA8C0000}"/>
    <cellStyle name="Normal 8 2 2 2 4 6 3" xfId="23432" xr:uid="{00000000-0005-0000-0000-0000BB8C0000}"/>
    <cellStyle name="Normal 8 2 2 2 4 6 4" xfId="40778" xr:uid="{00000000-0005-0000-0000-0000BC8C0000}"/>
    <cellStyle name="Normal 8 2 2 2 4 7" xfId="3090" xr:uid="{00000000-0005-0000-0000-0000BD8C0000}"/>
    <cellStyle name="Normal 8 2 2 2 4 7 2" xfId="11763" xr:uid="{00000000-0005-0000-0000-0000BE8C0000}"/>
    <cellStyle name="Normal 8 2 2 2 4 7 2 2" xfId="29116" xr:uid="{00000000-0005-0000-0000-0000BF8C0000}"/>
    <cellStyle name="Normal 8 2 2 2 4 7 2 3" xfId="46462" xr:uid="{00000000-0005-0000-0000-0000C08C0000}"/>
    <cellStyle name="Normal 8 2 2 2 4 7 3" xfId="20443" xr:uid="{00000000-0005-0000-0000-0000C18C0000}"/>
    <cellStyle name="Normal 8 2 2 2 4 7 4" xfId="37789" xr:uid="{00000000-0005-0000-0000-0000C28C0000}"/>
    <cellStyle name="Normal 8 2 2 2 4 8" xfId="8970" xr:uid="{00000000-0005-0000-0000-0000C38C0000}"/>
    <cellStyle name="Normal 8 2 2 2 4 8 2" xfId="26323" xr:uid="{00000000-0005-0000-0000-0000C48C0000}"/>
    <cellStyle name="Normal 8 2 2 2 4 8 3" xfId="43669" xr:uid="{00000000-0005-0000-0000-0000C58C0000}"/>
    <cellStyle name="Normal 8 2 2 2 4 9" xfId="17650" xr:uid="{00000000-0005-0000-0000-0000C68C0000}"/>
    <cellStyle name="Normal 8 2 2 2 5" xfId="150" xr:uid="{00000000-0005-0000-0000-0000C78C0000}"/>
    <cellStyle name="Normal 8 2 2 2 5 10" xfId="34849" xr:uid="{00000000-0005-0000-0000-0000C88C0000}"/>
    <cellStyle name="Normal 8 2 2 2 5 2" xfId="885" xr:uid="{00000000-0005-0000-0000-0000C98C0000}"/>
    <cellStyle name="Normal 8 2 2 2 5 2 2" xfId="2698" xr:uid="{00000000-0005-0000-0000-0000CA8C0000}"/>
    <cellStyle name="Normal 8 2 2 2 5 2 2 2" xfId="8480" xr:uid="{00000000-0005-0000-0000-0000CB8C0000}"/>
    <cellStyle name="Normal 8 2 2 2 5 2 2 2 2" xfId="17153" xr:uid="{00000000-0005-0000-0000-0000CC8C0000}"/>
    <cellStyle name="Normal 8 2 2 2 5 2 2 2 2 2" xfId="34506" xr:uid="{00000000-0005-0000-0000-0000CD8C0000}"/>
    <cellStyle name="Normal 8 2 2 2 5 2 2 2 2 3" xfId="51852" xr:uid="{00000000-0005-0000-0000-0000CE8C0000}"/>
    <cellStyle name="Normal 8 2 2 2 5 2 2 2 3" xfId="25833" xr:uid="{00000000-0005-0000-0000-0000CF8C0000}"/>
    <cellStyle name="Normal 8 2 2 2 5 2 2 2 4" xfId="43179" xr:uid="{00000000-0005-0000-0000-0000D08C0000}"/>
    <cellStyle name="Normal 8 2 2 2 5 2 2 3" xfId="4511" xr:uid="{00000000-0005-0000-0000-0000D18C0000}"/>
    <cellStyle name="Normal 8 2 2 2 5 2 2 3 2" xfId="13184" xr:uid="{00000000-0005-0000-0000-0000D28C0000}"/>
    <cellStyle name="Normal 8 2 2 2 5 2 2 3 2 2" xfId="30537" xr:uid="{00000000-0005-0000-0000-0000D38C0000}"/>
    <cellStyle name="Normal 8 2 2 2 5 2 2 3 2 3" xfId="47883" xr:uid="{00000000-0005-0000-0000-0000D48C0000}"/>
    <cellStyle name="Normal 8 2 2 2 5 2 2 3 3" xfId="21864" xr:uid="{00000000-0005-0000-0000-0000D58C0000}"/>
    <cellStyle name="Normal 8 2 2 2 5 2 2 3 4" xfId="39210" xr:uid="{00000000-0005-0000-0000-0000D68C0000}"/>
    <cellStyle name="Normal 8 2 2 2 5 2 2 4" xfId="11371" xr:uid="{00000000-0005-0000-0000-0000D78C0000}"/>
    <cellStyle name="Normal 8 2 2 2 5 2 2 4 2" xfId="28724" xr:uid="{00000000-0005-0000-0000-0000D88C0000}"/>
    <cellStyle name="Normal 8 2 2 2 5 2 2 4 3" xfId="46070" xr:uid="{00000000-0005-0000-0000-0000D98C0000}"/>
    <cellStyle name="Normal 8 2 2 2 5 2 2 5" xfId="20051" xr:uid="{00000000-0005-0000-0000-0000DA8C0000}"/>
    <cellStyle name="Normal 8 2 2 2 5 2 2 6" xfId="37397" xr:uid="{00000000-0005-0000-0000-0000DB8C0000}"/>
    <cellStyle name="Normal 8 2 2 2 5 2 3" xfId="1620" xr:uid="{00000000-0005-0000-0000-0000DC8C0000}"/>
    <cellStyle name="Normal 8 2 2 2 5 2 3 2" xfId="7402" xr:uid="{00000000-0005-0000-0000-0000DD8C0000}"/>
    <cellStyle name="Normal 8 2 2 2 5 2 3 2 2" xfId="16075" xr:uid="{00000000-0005-0000-0000-0000DE8C0000}"/>
    <cellStyle name="Normal 8 2 2 2 5 2 3 2 2 2" xfId="33428" xr:uid="{00000000-0005-0000-0000-0000DF8C0000}"/>
    <cellStyle name="Normal 8 2 2 2 5 2 3 2 2 3" xfId="50774" xr:uid="{00000000-0005-0000-0000-0000E08C0000}"/>
    <cellStyle name="Normal 8 2 2 2 5 2 3 2 3" xfId="24755" xr:uid="{00000000-0005-0000-0000-0000E18C0000}"/>
    <cellStyle name="Normal 8 2 2 2 5 2 3 2 4" xfId="42101" xr:uid="{00000000-0005-0000-0000-0000E28C0000}"/>
    <cellStyle name="Normal 8 2 2 2 5 2 3 3" xfId="5246" xr:uid="{00000000-0005-0000-0000-0000E38C0000}"/>
    <cellStyle name="Normal 8 2 2 2 5 2 3 3 2" xfId="13919" xr:uid="{00000000-0005-0000-0000-0000E48C0000}"/>
    <cellStyle name="Normal 8 2 2 2 5 2 3 3 2 2" xfId="31272" xr:uid="{00000000-0005-0000-0000-0000E58C0000}"/>
    <cellStyle name="Normal 8 2 2 2 5 2 3 3 2 3" xfId="48618" xr:uid="{00000000-0005-0000-0000-0000E68C0000}"/>
    <cellStyle name="Normal 8 2 2 2 5 2 3 3 3" xfId="22599" xr:uid="{00000000-0005-0000-0000-0000E78C0000}"/>
    <cellStyle name="Normal 8 2 2 2 5 2 3 3 4" xfId="39945" xr:uid="{00000000-0005-0000-0000-0000E88C0000}"/>
    <cellStyle name="Normal 8 2 2 2 5 2 3 4" xfId="10293" xr:uid="{00000000-0005-0000-0000-0000E98C0000}"/>
    <cellStyle name="Normal 8 2 2 2 5 2 3 4 2" xfId="27646" xr:uid="{00000000-0005-0000-0000-0000EA8C0000}"/>
    <cellStyle name="Normal 8 2 2 2 5 2 3 4 3" xfId="44992" xr:uid="{00000000-0005-0000-0000-0000EB8C0000}"/>
    <cellStyle name="Normal 8 2 2 2 5 2 3 5" xfId="18973" xr:uid="{00000000-0005-0000-0000-0000EC8C0000}"/>
    <cellStyle name="Normal 8 2 2 2 5 2 3 6" xfId="36319" xr:uid="{00000000-0005-0000-0000-0000ED8C0000}"/>
    <cellStyle name="Normal 8 2 2 2 5 2 4" xfId="6667" xr:uid="{00000000-0005-0000-0000-0000EE8C0000}"/>
    <cellStyle name="Normal 8 2 2 2 5 2 4 2" xfId="15340" xr:uid="{00000000-0005-0000-0000-0000EF8C0000}"/>
    <cellStyle name="Normal 8 2 2 2 5 2 4 2 2" xfId="32693" xr:uid="{00000000-0005-0000-0000-0000F08C0000}"/>
    <cellStyle name="Normal 8 2 2 2 5 2 4 2 3" xfId="50039" xr:uid="{00000000-0005-0000-0000-0000F18C0000}"/>
    <cellStyle name="Normal 8 2 2 2 5 2 4 3" xfId="24020" xr:uid="{00000000-0005-0000-0000-0000F28C0000}"/>
    <cellStyle name="Normal 8 2 2 2 5 2 4 4" xfId="41366" xr:uid="{00000000-0005-0000-0000-0000F38C0000}"/>
    <cellStyle name="Normal 8 2 2 2 5 2 5" xfId="3433" xr:uid="{00000000-0005-0000-0000-0000F48C0000}"/>
    <cellStyle name="Normal 8 2 2 2 5 2 5 2" xfId="12106" xr:uid="{00000000-0005-0000-0000-0000F58C0000}"/>
    <cellStyle name="Normal 8 2 2 2 5 2 5 2 2" xfId="29459" xr:uid="{00000000-0005-0000-0000-0000F68C0000}"/>
    <cellStyle name="Normal 8 2 2 2 5 2 5 2 3" xfId="46805" xr:uid="{00000000-0005-0000-0000-0000F78C0000}"/>
    <cellStyle name="Normal 8 2 2 2 5 2 5 3" xfId="20786" xr:uid="{00000000-0005-0000-0000-0000F88C0000}"/>
    <cellStyle name="Normal 8 2 2 2 5 2 5 4" xfId="38132" xr:uid="{00000000-0005-0000-0000-0000F98C0000}"/>
    <cellStyle name="Normal 8 2 2 2 5 2 6" xfId="9558" xr:uid="{00000000-0005-0000-0000-0000FA8C0000}"/>
    <cellStyle name="Normal 8 2 2 2 5 2 6 2" xfId="26911" xr:uid="{00000000-0005-0000-0000-0000FB8C0000}"/>
    <cellStyle name="Normal 8 2 2 2 5 2 6 3" xfId="44257" xr:uid="{00000000-0005-0000-0000-0000FC8C0000}"/>
    <cellStyle name="Normal 8 2 2 2 5 2 7" xfId="18238" xr:uid="{00000000-0005-0000-0000-0000FD8C0000}"/>
    <cellStyle name="Normal 8 2 2 2 5 2 8" xfId="35584" xr:uid="{00000000-0005-0000-0000-0000FE8C0000}"/>
    <cellStyle name="Normal 8 2 2 2 5 3" xfId="640" xr:uid="{00000000-0005-0000-0000-0000FF8C0000}"/>
    <cellStyle name="Normal 8 2 2 2 5 3 2" xfId="2453" xr:uid="{00000000-0005-0000-0000-0000008D0000}"/>
    <cellStyle name="Normal 8 2 2 2 5 3 2 2" xfId="8235" xr:uid="{00000000-0005-0000-0000-0000018D0000}"/>
    <cellStyle name="Normal 8 2 2 2 5 3 2 2 2" xfId="16908" xr:uid="{00000000-0005-0000-0000-0000028D0000}"/>
    <cellStyle name="Normal 8 2 2 2 5 3 2 2 2 2" xfId="34261" xr:uid="{00000000-0005-0000-0000-0000038D0000}"/>
    <cellStyle name="Normal 8 2 2 2 5 3 2 2 2 3" xfId="51607" xr:uid="{00000000-0005-0000-0000-0000048D0000}"/>
    <cellStyle name="Normal 8 2 2 2 5 3 2 2 3" xfId="25588" xr:uid="{00000000-0005-0000-0000-0000058D0000}"/>
    <cellStyle name="Normal 8 2 2 2 5 3 2 2 4" xfId="42934" xr:uid="{00000000-0005-0000-0000-0000068D0000}"/>
    <cellStyle name="Normal 8 2 2 2 5 3 2 3" xfId="5736" xr:uid="{00000000-0005-0000-0000-0000078D0000}"/>
    <cellStyle name="Normal 8 2 2 2 5 3 2 3 2" xfId="14409" xr:uid="{00000000-0005-0000-0000-0000088D0000}"/>
    <cellStyle name="Normal 8 2 2 2 5 3 2 3 2 2" xfId="31762" xr:uid="{00000000-0005-0000-0000-0000098D0000}"/>
    <cellStyle name="Normal 8 2 2 2 5 3 2 3 2 3" xfId="49108" xr:uid="{00000000-0005-0000-0000-00000A8D0000}"/>
    <cellStyle name="Normal 8 2 2 2 5 3 2 3 3" xfId="23089" xr:uid="{00000000-0005-0000-0000-00000B8D0000}"/>
    <cellStyle name="Normal 8 2 2 2 5 3 2 3 4" xfId="40435" xr:uid="{00000000-0005-0000-0000-00000C8D0000}"/>
    <cellStyle name="Normal 8 2 2 2 5 3 2 4" xfId="11126" xr:uid="{00000000-0005-0000-0000-00000D8D0000}"/>
    <cellStyle name="Normal 8 2 2 2 5 3 2 4 2" xfId="28479" xr:uid="{00000000-0005-0000-0000-00000E8D0000}"/>
    <cellStyle name="Normal 8 2 2 2 5 3 2 4 3" xfId="45825" xr:uid="{00000000-0005-0000-0000-00000F8D0000}"/>
    <cellStyle name="Normal 8 2 2 2 5 3 2 5" xfId="19806" xr:uid="{00000000-0005-0000-0000-0000108D0000}"/>
    <cellStyle name="Normal 8 2 2 2 5 3 2 6" xfId="37152" xr:uid="{00000000-0005-0000-0000-0000118D0000}"/>
    <cellStyle name="Normal 8 2 2 2 5 3 3" xfId="6422" xr:uid="{00000000-0005-0000-0000-0000128D0000}"/>
    <cellStyle name="Normal 8 2 2 2 5 3 3 2" xfId="15095" xr:uid="{00000000-0005-0000-0000-0000138D0000}"/>
    <cellStyle name="Normal 8 2 2 2 5 3 3 2 2" xfId="32448" xr:uid="{00000000-0005-0000-0000-0000148D0000}"/>
    <cellStyle name="Normal 8 2 2 2 5 3 3 2 3" xfId="49794" xr:uid="{00000000-0005-0000-0000-0000158D0000}"/>
    <cellStyle name="Normal 8 2 2 2 5 3 3 3" xfId="23775" xr:uid="{00000000-0005-0000-0000-0000168D0000}"/>
    <cellStyle name="Normal 8 2 2 2 5 3 3 4" xfId="41121" xr:uid="{00000000-0005-0000-0000-0000178D0000}"/>
    <cellStyle name="Normal 8 2 2 2 5 3 4" xfId="4266" xr:uid="{00000000-0005-0000-0000-0000188D0000}"/>
    <cellStyle name="Normal 8 2 2 2 5 3 4 2" xfId="12939" xr:uid="{00000000-0005-0000-0000-0000198D0000}"/>
    <cellStyle name="Normal 8 2 2 2 5 3 4 2 2" xfId="30292" xr:uid="{00000000-0005-0000-0000-00001A8D0000}"/>
    <cellStyle name="Normal 8 2 2 2 5 3 4 2 3" xfId="47638" xr:uid="{00000000-0005-0000-0000-00001B8D0000}"/>
    <cellStyle name="Normal 8 2 2 2 5 3 4 3" xfId="21619" xr:uid="{00000000-0005-0000-0000-00001C8D0000}"/>
    <cellStyle name="Normal 8 2 2 2 5 3 4 4" xfId="38965" xr:uid="{00000000-0005-0000-0000-00001D8D0000}"/>
    <cellStyle name="Normal 8 2 2 2 5 3 5" xfId="9313" xr:uid="{00000000-0005-0000-0000-00001E8D0000}"/>
    <cellStyle name="Normal 8 2 2 2 5 3 5 2" xfId="26666" xr:uid="{00000000-0005-0000-0000-00001F8D0000}"/>
    <cellStyle name="Normal 8 2 2 2 5 3 5 3" xfId="44012" xr:uid="{00000000-0005-0000-0000-0000208D0000}"/>
    <cellStyle name="Normal 8 2 2 2 5 3 6" xfId="17993" xr:uid="{00000000-0005-0000-0000-0000218D0000}"/>
    <cellStyle name="Normal 8 2 2 2 5 3 7" xfId="35339" xr:uid="{00000000-0005-0000-0000-0000228D0000}"/>
    <cellStyle name="Normal 8 2 2 2 5 4" xfId="1963" xr:uid="{00000000-0005-0000-0000-0000238D0000}"/>
    <cellStyle name="Normal 8 2 2 2 5 4 2" xfId="7745" xr:uid="{00000000-0005-0000-0000-0000248D0000}"/>
    <cellStyle name="Normal 8 2 2 2 5 4 2 2" xfId="16418" xr:uid="{00000000-0005-0000-0000-0000258D0000}"/>
    <cellStyle name="Normal 8 2 2 2 5 4 2 2 2" xfId="33771" xr:uid="{00000000-0005-0000-0000-0000268D0000}"/>
    <cellStyle name="Normal 8 2 2 2 5 4 2 2 3" xfId="51117" xr:uid="{00000000-0005-0000-0000-0000278D0000}"/>
    <cellStyle name="Normal 8 2 2 2 5 4 2 3" xfId="25098" xr:uid="{00000000-0005-0000-0000-0000288D0000}"/>
    <cellStyle name="Normal 8 2 2 2 5 4 2 4" xfId="42444" xr:uid="{00000000-0005-0000-0000-0000298D0000}"/>
    <cellStyle name="Normal 8 2 2 2 5 4 3" xfId="3776" xr:uid="{00000000-0005-0000-0000-00002A8D0000}"/>
    <cellStyle name="Normal 8 2 2 2 5 4 3 2" xfId="12449" xr:uid="{00000000-0005-0000-0000-00002B8D0000}"/>
    <cellStyle name="Normal 8 2 2 2 5 4 3 2 2" xfId="29802" xr:uid="{00000000-0005-0000-0000-00002C8D0000}"/>
    <cellStyle name="Normal 8 2 2 2 5 4 3 2 3" xfId="47148" xr:uid="{00000000-0005-0000-0000-00002D8D0000}"/>
    <cellStyle name="Normal 8 2 2 2 5 4 3 3" xfId="21129" xr:uid="{00000000-0005-0000-0000-00002E8D0000}"/>
    <cellStyle name="Normal 8 2 2 2 5 4 3 4" xfId="38475" xr:uid="{00000000-0005-0000-0000-00002F8D0000}"/>
    <cellStyle name="Normal 8 2 2 2 5 4 4" xfId="10636" xr:uid="{00000000-0005-0000-0000-0000308D0000}"/>
    <cellStyle name="Normal 8 2 2 2 5 4 4 2" xfId="27989" xr:uid="{00000000-0005-0000-0000-0000318D0000}"/>
    <cellStyle name="Normal 8 2 2 2 5 4 4 3" xfId="45335" xr:uid="{00000000-0005-0000-0000-0000328D0000}"/>
    <cellStyle name="Normal 8 2 2 2 5 4 5" xfId="19316" xr:uid="{00000000-0005-0000-0000-0000338D0000}"/>
    <cellStyle name="Normal 8 2 2 2 5 4 6" xfId="36662" xr:uid="{00000000-0005-0000-0000-0000348D0000}"/>
    <cellStyle name="Normal 8 2 2 2 5 5" xfId="1375" xr:uid="{00000000-0005-0000-0000-0000358D0000}"/>
    <cellStyle name="Normal 8 2 2 2 5 5 2" xfId="7157" xr:uid="{00000000-0005-0000-0000-0000368D0000}"/>
    <cellStyle name="Normal 8 2 2 2 5 5 2 2" xfId="15830" xr:uid="{00000000-0005-0000-0000-0000378D0000}"/>
    <cellStyle name="Normal 8 2 2 2 5 5 2 2 2" xfId="33183" xr:uid="{00000000-0005-0000-0000-0000388D0000}"/>
    <cellStyle name="Normal 8 2 2 2 5 5 2 2 3" xfId="50529" xr:uid="{00000000-0005-0000-0000-0000398D0000}"/>
    <cellStyle name="Normal 8 2 2 2 5 5 2 3" xfId="24510" xr:uid="{00000000-0005-0000-0000-00003A8D0000}"/>
    <cellStyle name="Normal 8 2 2 2 5 5 2 4" xfId="41856" xr:uid="{00000000-0005-0000-0000-00003B8D0000}"/>
    <cellStyle name="Normal 8 2 2 2 5 5 3" xfId="5001" xr:uid="{00000000-0005-0000-0000-00003C8D0000}"/>
    <cellStyle name="Normal 8 2 2 2 5 5 3 2" xfId="13674" xr:uid="{00000000-0005-0000-0000-00003D8D0000}"/>
    <cellStyle name="Normal 8 2 2 2 5 5 3 2 2" xfId="31027" xr:uid="{00000000-0005-0000-0000-00003E8D0000}"/>
    <cellStyle name="Normal 8 2 2 2 5 5 3 2 3" xfId="48373" xr:uid="{00000000-0005-0000-0000-00003F8D0000}"/>
    <cellStyle name="Normal 8 2 2 2 5 5 3 3" xfId="22354" xr:uid="{00000000-0005-0000-0000-0000408D0000}"/>
    <cellStyle name="Normal 8 2 2 2 5 5 3 4" xfId="39700" xr:uid="{00000000-0005-0000-0000-0000418D0000}"/>
    <cellStyle name="Normal 8 2 2 2 5 5 4" xfId="10048" xr:uid="{00000000-0005-0000-0000-0000428D0000}"/>
    <cellStyle name="Normal 8 2 2 2 5 5 4 2" xfId="27401" xr:uid="{00000000-0005-0000-0000-0000438D0000}"/>
    <cellStyle name="Normal 8 2 2 2 5 5 4 3" xfId="44747" xr:uid="{00000000-0005-0000-0000-0000448D0000}"/>
    <cellStyle name="Normal 8 2 2 2 5 5 5" xfId="18728" xr:uid="{00000000-0005-0000-0000-0000458D0000}"/>
    <cellStyle name="Normal 8 2 2 2 5 5 6" xfId="36074" xr:uid="{00000000-0005-0000-0000-0000468D0000}"/>
    <cellStyle name="Normal 8 2 2 2 5 6" xfId="5932" xr:uid="{00000000-0005-0000-0000-0000478D0000}"/>
    <cellStyle name="Normal 8 2 2 2 5 6 2" xfId="14605" xr:uid="{00000000-0005-0000-0000-0000488D0000}"/>
    <cellStyle name="Normal 8 2 2 2 5 6 2 2" xfId="31958" xr:uid="{00000000-0005-0000-0000-0000498D0000}"/>
    <cellStyle name="Normal 8 2 2 2 5 6 2 3" xfId="49304" xr:uid="{00000000-0005-0000-0000-00004A8D0000}"/>
    <cellStyle name="Normal 8 2 2 2 5 6 3" xfId="23285" xr:uid="{00000000-0005-0000-0000-00004B8D0000}"/>
    <cellStyle name="Normal 8 2 2 2 5 6 4" xfId="40631" xr:uid="{00000000-0005-0000-0000-00004C8D0000}"/>
    <cellStyle name="Normal 8 2 2 2 5 7" xfId="3188" xr:uid="{00000000-0005-0000-0000-00004D8D0000}"/>
    <cellStyle name="Normal 8 2 2 2 5 7 2" xfId="11861" xr:uid="{00000000-0005-0000-0000-00004E8D0000}"/>
    <cellStyle name="Normal 8 2 2 2 5 7 2 2" xfId="29214" xr:uid="{00000000-0005-0000-0000-00004F8D0000}"/>
    <cellStyle name="Normal 8 2 2 2 5 7 2 3" xfId="46560" xr:uid="{00000000-0005-0000-0000-0000508D0000}"/>
    <cellStyle name="Normal 8 2 2 2 5 7 3" xfId="20541" xr:uid="{00000000-0005-0000-0000-0000518D0000}"/>
    <cellStyle name="Normal 8 2 2 2 5 7 4" xfId="37887" xr:uid="{00000000-0005-0000-0000-0000528D0000}"/>
    <cellStyle name="Normal 8 2 2 2 5 8" xfId="8823" xr:uid="{00000000-0005-0000-0000-0000538D0000}"/>
    <cellStyle name="Normal 8 2 2 2 5 8 2" xfId="26176" xr:uid="{00000000-0005-0000-0000-0000548D0000}"/>
    <cellStyle name="Normal 8 2 2 2 5 8 3" xfId="43522" xr:uid="{00000000-0005-0000-0000-0000558D0000}"/>
    <cellStyle name="Normal 8 2 2 2 5 9" xfId="17503" xr:uid="{00000000-0005-0000-0000-0000568D0000}"/>
    <cellStyle name="Normal 8 2 2 2 6" xfId="787" xr:uid="{00000000-0005-0000-0000-0000578D0000}"/>
    <cellStyle name="Normal 8 2 2 2 6 2" xfId="2600" xr:uid="{00000000-0005-0000-0000-0000588D0000}"/>
    <cellStyle name="Normal 8 2 2 2 6 2 2" xfId="8382" xr:uid="{00000000-0005-0000-0000-0000598D0000}"/>
    <cellStyle name="Normal 8 2 2 2 6 2 2 2" xfId="17055" xr:uid="{00000000-0005-0000-0000-00005A8D0000}"/>
    <cellStyle name="Normal 8 2 2 2 6 2 2 2 2" xfId="34408" xr:uid="{00000000-0005-0000-0000-00005B8D0000}"/>
    <cellStyle name="Normal 8 2 2 2 6 2 2 2 3" xfId="51754" xr:uid="{00000000-0005-0000-0000-00005C8D0000}"/>
    <cellStyle name="Normal 8 2 2 2 6 2 2 3" xfId="25735" xr:uid="{00000000-0005-0000-0000-00005D8D0000}"/>
    <cellStyle name="Normal 8 2 2 2 6 2 2 4" xfId="43081" xr:uid="{00000000-0005-0000-0000-00005E8D0000}"/>
    <cellStyle name="Normal 8 2 2 2 6 2 3" xfId="4413" xr:uid="{00000000-0005-0000-0000-00005F8D0000}"/>
    <cellStyle name="Normal 8 2 2 2 6 2 3 2" xfId="13086" xr:uid="{00000000-0005-0000-0000-0000608D0000}"/>
    <cellStyle name="Normal 8 2 2 2 6 2 3 2 2" xfId="30439" xr:uid="{00000000-0005-0000-0000-0000618D0000}"/>
    <cellStyle name="Normal 8 2 2 2 6 2 3 2 3" xfId="47785" xr:uid="{00000000-0005-0000-0000-0000628D0000}"/>
    <cellStyle name="Normal 8 2 2 2 6 2 3 3" xfId="21766" xr:uid="{00000000-0005-0000-0000-0000638D0000}"/>
    <cellStyle name="Normal 8 2 2 2 6 2 3 4" xfId="39112" xr:uid="{00000000-0005-0000-0000-0000648D0000}"/>
    <cellStyle name="Normal 8 2 2 2 6 2 4" xfId="11273" xr:uid="{00000000-0005-0000-0000-0000658D0000}"/>
    <cellStyle name="Normal 8 2 2 2 6 2 4 2" xfId="28626" xr:uid="{00000000-0005-0000-0000-0000668D0000}"/>
    <cellStyle name="Normal 8 2 2 2 6 2 4 3" xfId="45972" xr:uid="{00000000-0005-0000-0000-0000678D0000}"/>
    <cellStyle name="Normal 8 2 2 2 6 2 5" xfId="19953" xr:uid="{00000000-0005-0000-0000-0000688D0000}"/>
    <cellStyle name="Normal 8 2 2 2 6 2 6" xfId="37299" xr:uid="{00000000-0005-0000-0000-0000698D0000}"/>
    <cellStyle name="Normal 8 2 2 2 6 3" xfId="1522" xr:uid="{00000000-0005-0000-0000-00006A8D0000}"/>
    <cellStyle name="Normal 8 2 2 2 6 3 2" xfId="7304" xr:uid="{00000000-0005-0000-0000-00006B8D0000}"/>
    <cellStyle name="Normal 8 2 2 2 6 3 2 2" xfId="15977" xr:uid="{00000000-0005-0000-0000-00006C8D0000}"/>
    <cellStyle name="Normal 8 2 2 2 6 3 2 2 2" xfId="33330" xr:uid="{00000000-0005-0000-0000-00006D8D0000}"/>
    <cellStyle name="Normal 8 2 2 2 6 3 2 2 3" xfId="50676" xr:uid="{00000000-0005-0000-0000-00006E8D0000}"/>
    <cellStyle name="Normal 8 2 2 2 6 3 2 3" xfId="24657" xr:uid="{00000000-0005-0000-0000-00006F8D0000}"/>
    <cellStyle name="Normal 8 2 2 2 6 3 2 4" xfId="42003" xr:uid="{00000000-0005-0000-0000-0000708D0000}"/>
    <cellStyle name="Normal 8 2 2 2 6 3 3" xfId="5148" xr:uid="{00000000-0005-0000-0000-0000718D0000}"/>
    <cellStyle name="Normal 8 2 2 2 6 3 3 2" xfId="13821" xr:uid="{00000000-0005-0000-0000-0000728D0000}"/>
    <cellStyle name="Normal 8 2 2 2 6 3 3 2 2" xfId="31174" xr:uid="{00000000-0005-0000-0000-0000738D0000}"/>
    <cellStyle name="Normal 8 2 2 2 6 3 3 2 3" xfId="48520" xr:uid="{00000000-0005-0000-0000-0000748D0000}"/>
    <cellStyle name="Normal 8 2 2 2 6 3 3 3" xfId="22501" xr:uid="{00000000-0005-0000-0000-0000758D0000}"/>
    <cellStyle name="Normal 8 2 2 2 6 3 3 4" xfId="39847" xr:uid="{00000000-0005-0000-0000-0000768D0000}"/>
    <cellStyle name="Normal 8 2 2 2 6 3 4" xfId="10195" xr:uid="{00000000-0005-0000-0000-0000778D0000}"/>
    <cellStyle name="Normal 8 2 2 2 6 3 4 2" xfId="27548" xr:uid="{00000000-0005-0000-0000-0000788D0000}"/>
    <cellStyle name="Normal 8 2 2 2 6 3 4 3" xfId="44894" xr:uid="{00000000-0005-0000-0000-0000798D0000}"/>
    <cellStyle name="Normal 8 2 2 2 6 3 5" xfId="18875" xr:uid="{00000000-0005-0000-0000-00007A8D0000}"/>
    <cellStyle name="Normal 8 2 2 2 6 3 6" xfId="36221" xr:uid="{00000000-0005-0000-0000-00007B8D0000}"/>
    <cellStyle name="Normal 8 2 2 2 6 4" xfId="6569" xr:uid="{00000000-0005-0000-0000-00007C8D0000}"/>
    <cellStyle name="Normal 8 2 2 2 6 4 2" xfId="15242" xr:uid="{00000000-0005-0000-0000-00007D8D0000}"/>
    <cellStyle name="Normal 8 2 2 2 6 4 2 2" xfId="32595" xr:uid="{00000000-0005-0000-0000-00007E8D0000}"/>
    <cellStyle name="Normal 8 2 2 2 6 4 2 3" xfId="49941" xr:uid="{00000000-0005-0000-0000-00007F8D0000}"/>
    <cellStyle name="Normal 8 2 2 2 6 4 3" xfId="23922" xr:uid="{00000000-0005-0000-0000-0000808D0000}"/>
    <cellStyle name="Normal 8 2 2 2 6 4 4" xfId="41268" xr:uid="{00000000-0005-0000-0000-0000818D0000}"/>
    <cellStyle name="Normal 8 2 2 2 6 5" xfId="3335" xr:uid="{00000000-0005-0000-0000-0000828D0000}"/>
    <cellStyle name="Normal 8 2 2 2 6 5 2" xfId="12008" xr:uid="{00000000-0005-0000-0000-0000838D0000}"/>
    <cellStyle name="Normal 8 2 2 2 6 5 2 2" xfId="29361" xr:uid="{00000000-0005-0000-0000-0000848D0000}"/>
    <cellStyle name="Normal 8 2 2 2 6 5 2 3" xfId="46707" xr:uid="{00000000-0005-0000-0000-0000858D0000}"/>
    <cellStyle name="Normal 8 2 2 2 6 5 3" xfId="20688" xr:uid="{00000000-0005-0000-0000-0000868D0000}"/>
    <cellStyle name="Normal 8 2 2 2 6 5 4" xfId="38034" xr:uid="{00000000-0005-0000-0000-0000878D0000}"/>
    <cellStyle name="Normal 8 2 2 2 6 6" xfId="9460" xr:uid="{00000000-0005-0000-0000-0000888D0000}"/>
    <cellStyle name="Normal 8 2 2 2 6 6 2" xfId="26813" xr:uid="{00000000-0005-0000-0000-0000898D0000}"/>
    <cellStyle name="Normal 8 2 2 2 6 6 3" xfId="44159" xr:uid="{00000000-0005-0000-0000-00008A8D0000}"/>
    <cellStyle name="Normal 8 2 2 2 6 7" xfId="18140" xr:uid="{00000000-0005-0000-0000-00008B8D0000}"/>
    <cellStyle name="Normal 8 2 2 2 6 8" xfId="35486" xr:uid="{00000000-0005-0000-0000-00008C8D0000}"/>
    <cellStyle name="Normal 8 2 2 2 7" xfId="395" xr:uid="{00000000-0005-0000-0000-00008D8D0000}"/>
    <cellStyle name="Normal 8 2 2 2 7 2" xfId="2208" xr:uid="{00000000-0005-0000-0000-00008E8D0000}"/>
    <cellStyle name="Normal 8 2 2 2 7 2 2" xfId="7990" xr:uid="{00000000-0005-0000-0000-00008F8D0000}"/>
    <cellStyle name="Normal 8 2 2 2 7 2 2 2" xfId="16663" xr:uid="{00000000-0005-0000-0000-0000908D0000}"/>
    <cellStyle name="Normal 8 2 2 2 7 2 2 2 2" xfId="34016" xr:uid="{00000000-0005-0000-0000-0000918D0000}"/>
    <cellStyle name="Normal 8 2 2 2 7 2 2 2 3" xfId="51362" xr:uid="{00000000-0005-0000-0000-0000928D0000}"/>
    <cellStyle name="Normal 8 2 2 2 7 2 2 3" xfId="25343" xr:uid="{00000000-0005-0000-0000-0000938D0000}"/>
    <cellStyle name="Normal 8 2 2 2 7 2 2 4" xfId="42689" xr:uid="{00000000-0005-0000-0000-0000948D0000}"/>
    <cellStyle name="Normal 8 2 2 2 7 2 3" xfId="5491" xr:uid="{00000000-0005-0000-0000-0000958D0000}"/>
    <cellStyle name="Normal 8 2 2 2 7 2 3 2" xfId="14164" xr:uid="{00000000-0005-0000-0000-0000968D0000}"/>
    <cellStyle name="Normal 8 2 2 2 7 2 3 2 2" xfId="31517" xr:uid="{00000000-0005-0000-0000-0000978D0000}"/>
    <cellStyle name="Normal 8 2 2 2 7 2 3 2 3" xfId="48863" xr:uid="{00000000-0005-0000-0000-0000988D0000}"/>
    <cellStyle name="Normal 8 2 2 2 7 2 3 3" xfId="22844" xr:uid="{00000000-0005-0000-0000-0000998D0000}"/>
    <cellStyle name="Normal 8 2 2 2 7 2 3 4" xfId="40190" xr:uid="{00000000-0005-0000-0000-00009A8D0000}"/>
    <cellStyle name="Normal 8 2 2 2 7 2 4" xfId="10881" xr:uid="{00000000-0005-0000-0000-00009B8D0000}"/>
    <cellStyle name="Normal 8 2 2 2 7 2 4 2" xfId="28234" xr:uid="{00000000-0005-0000-0000-00009C8D0000}"/>
    <cellStyle name="Normal 8 2 2 2 7 2 4 3" xfId="45580" xr:uid="{00000000-0005-0000-0000-00009D8D0000}"/>
    <cellStyle name="Normal 8 2 2 2 7 2 5" xfId="19561" xr:uid="{00000000-0005-0000-0000-00009E8D0000}"/>
    <cellStyle name="Normal 8 2 2 2 7 2 6" xfId="36907" xr:uid="{00000000-0005-0000-0000-00009F8D0000}"/>
    <cellStyle name="Normal 8 2 2 2 7 3" xfId="6177" xr:uid="{00000000-0005-0000-0000-0000A08D0000}"/>
    <cellStyle name="Normal 8 2 2 2 7 3 2" xfId="14850" xr:uid="{00000000-0005-0000-0000-0000A18D0000}"/>
    <cellStyle name="Normal 8 2 2 2 7 3 2 2" xfId="32203" xr:uid="{00000000-0005-0000-0000-0000A28D0000}"/>
    <cellStyle name="Normal 8 2 2 2 7 3 2 3" xfId="49549" xr:uid="{00000000-0005-0000-0000-0000A38D0000}"/>
    <cellStyle name="Normal 8 2 2 2 7 3 3" xfId="23530" xr:uid="{00000000-0005-0000-0000-0000A48D0000}"/>
    <cellStyle name="Normal 8 2 2 2 7 3 4" xfId="40876" xr:uid="{00000000-0005-0000-0000-0000A58D0000}"/>
    <cellStyle name="Normal 8 2 2 2 7 4" xfId="4021" xr:uid="{00000000-0005-0000-0000-0000A68D0000}"/>
    <cellStyle name="Normal 8 2 2 2 7 4 2" xfId="12694" xr:uid="{00000000-0005-0000-0000-0000A78D0000}"/>
    <cellStyle name="Normal 8 2 2 2 7 4 2 2" xfId="30047" xr:uid="{00000000-0005-0000-0000-0000A88D0000}"/>
    <cellStyle name="Normal 8 2 2 2 7 4 2 3" xfId="47393" xr:uid="{00000000-0005-0000-0000-0000A98D0000}"/>
    <cellStyle name="Normal 8 2 2 2 7 4 3" xfId="21374" xr:uid="{00000000-0005-0000-0000-0000AA8D0000}"/>
    <cellStyle name="Normal 8 2 2 2 7 4 4" xfId="38720" xr:uid="{00000000-0005-0000-0000-0000AB8D0000}"/>
    <cellStyle name="Normal 8 2 2 2 7 5" xfId="9068" xr:uid="{00000000-0005-0000-0000-0000AC8D0000}"/>
    <cellStyle name="Normal 8 2 2 2 7 5 2" xfId="26421" xr:uid="{00000000-0005-0000-0000-0000AD8D0000}"/>
    <cellStyle name="Normal 8 2 2 2 7 5 3" xfId="43767" xr:uid="{00000000-0005-0000-0000-0000AE8D0000}"/>
    <cellStyle name="Normal 8 2 2 2 7 6" xfId="17748" xr:uid="{00000000-0005-0000-0000-0000AF8D0000}"/>
    <cellStyle name="Normal 8 2 2 2 7 7" xfId="35094" xr:uid="{00000000-0005-0000-0000-0000B08D0000}"/>
    <cellStyle name="Normal 8 2 2 2 8" xfId="1865" xr:uid="{00000000-0005-0000-0000-0000B18D0000}"/>
    <cellStyle name="Normal 8 2 2 2 8 2" xfId="7647" xr:uid="{00000000-0005-0000-0000-0000B28D0000}"/>
    <cellStyle name="Normal 8 2 2 2 8 2 2" xfId="16320" xr:uid="{00000000-0005-0000-0000-0000B38D0000}"/>
    <cellStyle name="Normal 8 2 2 2 8 2 2 2" xfId="33673" xr:uid="{00000000-0005-0000-0000-0000B48D0000}"/>
    <cellStyle name="Normal 8 2 2 2 8 2 2 3" xfId="51019" xr:uid="{00000000-0005-0000-0000-0000B58D0000}"/>
    <cellStyle name="Normal 8 2 2 2 8 2 3" xfId="25000" xr:uid="{00000000-0005-0000-0000-0000B68D0000}"/>
    <cellStyle name="Normal 8 2 2 2 8 2 4" xfId="42346" xr:uid="{00000000-0005-0000-0000-0000B78D0000}"/>
    <cellStyle name="Normal 8 2 2 2 8 3" xfId="3678" xr:uid="{00000000-0005-0000-0000-0000B88D0000}"/>
    <cellStyle name="Normal 8 2 2 2 8 3 2" xfId="12351" xr:uid="{00000000-0005-0000-0000-0000B98D0000}"/>
    <cellStyle name="Normal 8 2 2 2 8 3 2 2" xfId="29704" xr:uid="{00000000-0005-0000-0000-0000BA8D0000}"/>
    <cellStyle name="Normal 8 2 2 2 8 3 2 3" xfId="47050" xr:uid="{00000000-0005-0000-0000-0000BB8D0000}"/>
    <cellStyle name="Normal 8 2 2 2 8 3 3" xfId="21031" xr:uid="{00000000-0005-0000-0000-0000BC8D0000}"/>
    <cellStyle name="Normal 8 2 2 2 8 3 4" xfId="38377" xr:uid="{00000000-0005-0000-0000-0000BD8D0000}"/>
    <cellStyle name="Normal 8 2 2 2 8 4" xfId="10538" xr:uid="{00000000-0005-0000-0000-0000BE8D0000}"/>
    <cellStyle name="Normal 8 2 2 2 8 4 2" xfId="27891" xr:uid="{00000000-0005-0000-0000-0000BF8D0000}"/>
    <cellStyle name="Normal 8 2 2 2 8 4 3" xfId="45237" xr:uid="{00000000-0005-0000-0000-0000C08D0000}"/>
    <cellStyle name="Normal 8 2 2 2 8 5" xfId="19218" xr:uid="{00000000-0005-0000-0000-0000C18D0000}"/>
    <cellStyle name="Normal 8 2 2 2 8 6" xfId="36564" xr:uid="{00000000-0005-0000-0000-0000C28D0000}"/>
    <cellStyle name="Normal 8 2 2 2 9" xfId="1130" xr:uid="{00000000-0005-0000-0000-0000C38D0000}"/>
    <cellStyle name="Normal 8 2 2 2 9 2" xfId="6912" xr:uid="{00000000-0005-0000-0000-0000C48D0000}"/>
    <cellStyle name="Normal 8 2 2 2 9 2 2" xfId="15585" xr:uid="{00000000-0005-0000-0000-0000C58D0000}"/>
    <cellStyle name="Normal 8 2 2 2 9 2 2 2" xfId="32938" xr:uid="{00000000-0005-0000-0000-0000C68D0000}"/>
    <cellStyle name="Normal 8 2 2 2 9 2 2 3" xfId="50284" xr:uid="{00000000-0005-0000-0000-0000C78D0000}"/>
    <cellStyle name="Normal 8 2 2 2 9 2 3" xfId="24265" xr:uid="{00000000-0005-0000-0000-0000C88D0000}"/>
    <cellStyle name="Normal 8 2 2 2 9 2 4" xfId="41611" xr:uid="{00000000-0005-0000-0000-0000C98D0000}"/>
    <cellStyle name="Normal 8 2 2 2 9 3" xfId="4756" xr:uid="{00000000-0005-0000-0000-0000CA8D0000}"/>
    <cellStyle name="Normal 8 2 2 2 9 3 2" xfId="13429" xr:uid="{00000000-0005-0000-0000-0000CB8D0000}"/>
    <cellStyle name="Normal 8 2 2 2 9 3 2 2" xfId="30782" xr:uid="{00000000-0005-0000-0000-0000CC8D0000}"/>
    <cellStyle name="Normal 8 2 2 2 9 3 2 3" xfId="48128" xr:uid="{00000000-0005-0000-0000-0000CD8D0000}"/>
    <cellStyle name="Normal 8 2 2 2 9 3 3" xfId="22109" xr:uid="{00000000-0005-0000-0000-0000CE8D0000}"/>
    <cellStyle name="Normal 8 2 2 2 9 3 4" xfId="39455" xr:uid="{00000000-0005-0000-0000-0000CF8D0000}"/>
    <cellStyle name="Normal 8 2 2 2 9 4" xfId="9803" xr:uid="{00000000-0005-0000-0000-0000D08D0000}"/>
    <cellStyle name="Normal 8 2 2 2 9 4 2" xfId="27156" xr:uid="{00000000-0005-0000-0000-0000D18D0000}"/>
    <cellStyle name="Normal 8 2 2 2 9 4 3" xfId="44502" xr:uid="{00000000-0005-0000-0000-0000D28D0000}"/>
    <cellStyle name="Normal 8 2 2 2 9 5" xfId="18483" xr:uid="{00000000-0005-0000-0000-0000D38D0000}"/>
    <cellStyle name="Normal 8 2 2 2 9 6" xfId="35829" xr:uid="{00000000-0005-0000-0000-0000D48D0000}"/>
    <cellStyle name="Normal 8 2 2 3" xfId="80" xr:uid="{00000000-0005-0000-0000-0000D58D0000}"/>
    <cellStyle name="Normal 8 2 2 3 10" xfId="8753" xr:uid="{00000000-0005-0000-0000-0000D68D0000}"/>
    <cellStyle name="Normal 8 2 2 3 10 2" xfId="26106" xr:uid="{00000000-0005-0000-0000-0000D78D0000}"/>
    <cellStyle name="Normal 8 2 2 3 10 3" xfId="43452" xr:uid="{00000000-0005-0000-0000-0000D88D0000}"/>
    <cellStyle name="Normal 8 2 2 3 11" xfId="17433" xr:uid="{00000000-0005-0000-0000-0000D98D0000}"/>
    <cellStyle name="Normal 8 2 2 3 12" xfId="34779" xr:uid="{00000000-0005-0000-0000-0000DA8D0000}"/>
    <cellStyle name="Normal 8 2 2 3 2" xfId="325" xr:uid="{00000000-0005-0000-0000-0000DB8D0000}"/>
    <cellStyle name="Normal 8 2 2 3 2 10" xfId="35024" xr:uid="{00000000-0005-0000-0000-0000DC8D0000}"/>
    <cellStyle name="Normal 8 2 2 3 2 2" xfId="1060" xr:uid="{00000000-0005-0000-0000-0000DD8D0000}"/>
    <cellStyle name="Normal 8 2 2 3 2 2 2" xfId="2873" xr:uid="{00000000-0005-0000-0000-0000DE8D0000}"/>
    <cellStyle name="Normal 8 2 2 3 2 2 2 2" xfId="8655" xr:uid="{00000000-0005-0000-0000-0000DF8D0000}"/>
    <cellStyle name="Normal 8 2 2 3 2 2 2 2 2" xfId="17328" xr:uid="{00000000-0005-0000-0000-0000E08D0000}"/>
    <cellStyle name="Normal 8 2 2 3 2 2 2 2 2 2" xfId="34681" xr:uid="{00000000-0005-0000-0000-0000E18D0000}"/>
    <cellStyle name="Normal 8 2 2 3 2 2 2 2 2 3" xfId="52027" xr:uid="{00000000-0005-0000-0000-0000E28D0000}"/>
    <cellStyle name="Normal 8 2 2 3 2 2 2 2 3" xfId="26008" xr:uid="{00000000-0005-0000-0000-0000E38D0000}"/>
    <cellStyle name="Normal 8 2 2 3 2 2 2 2 4" xfId="43354" xr:uid="{00000000-0005-0000-0000-0000E48D0000}"/>
    <cellStyle name="Normal 8 2 2 3 2 2 2 3" xfId="4686" xr:uid="{00000000-0005-0000-0000-0000E58D0000}"/>
    <cellStyle name="Normal 8 2 2 3 2 2 2 3 2" xfId="13359" xr:uid="{00000000-0005-0000-0000-0000E68D0000}"/>
    <cellStyle name="Normal 8 2 2 3 2 2 2 3 2 2" xfId="30712" xr:uid="{00000000-0005-0000-0000-0000E78D0000}"/>
    <cellStyle name="Normal 8 2 2 3 2 2 2 3 2 3" xfId="48058" xr:uid="{00000000-0005-0000-0000-0000E88D0000}"/>
    <cellStyle name="Normal 8 2 2 3 2 2 2 3 3" xfId="22039" xr:uid="{00000000-0005-0000-0000-0000E98D0000}"/>
    <cellStyle name="Normal 8 2 2 3 2 2 2 3 4" xfId="39385" xr:uid="{00000000-0005-0000-0000-0000EA8D0000}"/>
    <cellStyle name="Normal 8 2 2 3 2 2 2 4" xfId="11546" xr:uid="{00000000-0005-0000-0000-0000EB8D0000}"/>
    <cellStyle name="Normal 8 2 2 3 2 2 2 4 2" xfId="28899" xr:uid="{00000000-0005-0000-0000-0000EC8D0000}"/>
    <cellStyle name="Normal 8 2 2 3 2 2 2 4 3" xfId="46245" xr:uid="{00000000-0005-0000-0000-0000ED8D0000}"/>
    <cellStyle name="Normal 8 2 2 3 2 2 2 5" xfId="20226" xr:uid="{00000000-0005-0000-0000-0000EE8D0000}"/>
    <cellStyle name="Normal 8 2 2 3 2 2 2 6" xfId="37572" xr:uid="{00000000-0005-0000-0000-0000EF8D0000}"/>
    <cellStyle name="Normal 8 2 2 3 2 2 3" xfId="1795" xr:uid="{00000000-0005-0000-0000-0000F08D0000}"/>
    <cellStyle name="Normal 8 2 2 3 2 2 3 2" xfId="7577" xr:uid="{00000000-0005-0000-0000-0000F18D0000}"/>
    <cellStyle name="Normal 8 2 2 3 2 2 3 2 2" xfId="16250" xr:uid="{00000000-0005-0000-0000-0000F28D0000}"/>
    <cellStyle name="Normal 8 2 2 3 2 2 3 2 2 2" xfId="33603" xr:uid="{00000000-0005-0000-0000-0000F38D0000}"/>
    <cellStyle name="Normal 8 2 2 3 2 2 3 2 2 3" xfId="50949" xr:uid="{00000000-0005-0000-0000-0000F48D0000}"/>
    <cellStyle name="Normal 8 2 2 3 2 2 3 2 3" xfId="24930" xr:uid="{00000000-0005-0000-0000-0000F58D0000}"/>
    <cellStyle name="Normal 8 2 2 3 2 2 3 2 4" xfId="42276" xr:uid="{00000000-0005-0000-0000-0000F68D0000}"/>
    <cellStyle name="Normal 8 2 2 3 2 2 3 3" xfId="5421" xr:uid="{00000000-0005-0000-0000-0000F78D0000}"/>
    <cellStyle name="Normal 8 2 2 3 2 2 3 3 2" xfId="14094" xr:uid="{00000000-0005-0000-0000-0000F88D0000}"/>
    <cellStyle name="Normal 8 2 2 3 2 2 3 3 2 2" xfId="31447" xr:uid="{00000000-0005-0000-0000-0000F98D0000}"/>
    <cellStyle name="Normal 8 2 2 3 2 2 3 3 2 3" xfId="48793" xr:uid="{00000000-0005-0000-0000-0000FA8D0000}"/>
    <cellStyle name="Normal 8 2 2 3 2 2 3 3 3" xfId="22774" xr:uid="{00000000-0005-0000-0000-0000FB8D0000}"/>
    <cellStyle name="Normal 8 2 2 3 2 2 3 3 4" xfId="40120" xr:uid="{00000000-0005-0000-0000-0000FC8D0000}"/>
    <cellStyle name="Normal 8 2 2 3 2 2 3 4" xfId="10468" xr:uid="{00000000-0005-0000-0000-0000FD8D0000}"/>
    <cellStyle name="Normal 8 2 2 3 2 2 3 4 2" xfId="27821" xr:uid="{00000000-0005-0000-0000-0000FE8D0000}"/>
    <cellStyle name="Normal 8 2 2 3 2 2 3 4 3" xfId="45167" xr:uid="{00000000-0005-0000-0000-0000FF8D0000}"/>
    <cellStyle name="Normal 8 2 2 3 2 2 3 5" xfId="19148" xr:uid="{00000000-0005-0000-0000-0000008E0000}"/>
    <cellStyle name="Normal 8 2 2 3 2 2 3 6" xfId="36494" xr:uid="{00000000-0005-0000-0000-0000018E0000}"/>
    <cellStyle name="Normal 8 2 2 3 2 2 4" xfId="6842" xr:uid="{00000000-0005-0000-0000-0000028E0000}"/>
    <cellStyle name="Normal 8 2 2 3 2 2 4 2" xfId="15515" xr:uid="{00000000-0005-0000-0000-0000038E0000}"/>
    <cellStyle name="Normal 8 2 2 3 2 2 4 2 2" xfId="32868" xr:uid="{00000000-0005-0000-0000-0000048E0000}"/>
    <cellStyle name="Normal 8 2 2 3 2 2 4 2 3" xfId="50214" xr:uid="{00000000-0005-0000-0000-0000058E0000}"/>
    <cellStyle name="Normal 8 2 2 3 2 2 4 3" xfId="24195" xr:uid="{00000000-0005-0000-0000-0000068E0000}"/>
    <cellStyle name="Normal 8 2 2 3 2 2 4 4" xfId="41541" xr:uid="{00000000-0005-0000-0000-0000078E0000}"/>
    <cellStyle name="Normal 8 2 2 3 2 2 5" xfId="3608" xr:uid="{00000000-0005-0000-0000-0000088E0000}"/>
    <cellStyle name="Normal 8 2 2 3 2 2 5 2" xfId="12281" xr:uid="{00000000-0005-0000-0000-0000098E0000}"/>
    <cellStyle name="Normal 8 2 2 3 2 2 5 2 2" xfId="29634" xr:uid="{00000000-0005-0000-0000-00000A8E0000}"/>
    <cellStyle name="Normal 8 2 2 3 2 2 5 2 3" xfId="46980" xr:uid="{00000000-0005-0000-0000-00000B8E0000}"/>
    <cellStyle name="Normal 8 2 2 3 2 2 5 3" xfId="20961" xr:uid="{00000000-0005-0000-0000-00000C8E0000}"/>
    <cellStyle name="Normal 8 2 2 3 2 2 5 4" xfId="38307" xr:uid="{00000000-0005-0000-0000-00000D8E0000}"/>
    <cellStyle name="Normal 8 2 2 3 2 2 6" xfId="9733" xr:uid="{00000000-0005-0000-0000-00000E8E0000}"/>
    <cellStyle name="Normal 8 2 2 3 2 2 6 2" xfId="27086" xr:uid="{00000000-0005-0000-0000-00000F8E0000}"/>
    <cellStyle name="Normal 8 2 2 3 2 2 6 3" xfId="44432" xr:uid="{00000000-0005-0000-0000-0000108E0000}"/>
    <cellStyle name="Normal 8 2 2 3 2 2 7" xfId="18413" xr:uid="{00000000-0005-0000-0000-0000118E0000}"/>
    <cellStyle name="Normal 8 2 2 3 2 2 8" xfId="35759" xr:uid="{00000000-0005-0000-0000-0000128E0000}"/>
    <cellStyle name="Normal 8 2 2 3 2 3" xfId="570" xr:uid="{00000000-0005-0000-0000-0000138E0000}"/>
    <cellStyle name="Normal 8 2 2 3 2 3 2" xfId="2383" xr:uid="{00000000-0005-0000-0000-0000148E0000}"/>
    <cellStyle name="Normal 8 2 2 3 2 3 2 2" xfId="8165" xr:uid="{00000000-0005-0000-0000-0000158E0000}"/>
    <cellStyle name="Normal 8 2 2 3 2 3 2 2 2" xfId="16838" xr:uid="{00000000-0005-0000-0000-0000168E0000}"/>
    <cellStyle name="Normal 8 2 2 3 2 3 2 2 2 2" xfId="34191" xr:uid="{00000000-0005-0000-0000-0000178E0000}"/>
    <cellStyle name="Normal 8 2 2 3 2 3 2 2 2 3" xfId="51537" xr:uid="{00000000-0005-0000-0000-0000188E0000}"/>
    <cellStyle name="Normal 8 2 2 3 2 3 2 2 3" xfId="25518" xr:uid="{00000000-0005-0000-0000-0000198E0000}"/>
    <cellStyle name="Normal 8 2 2 3 2 3 2 2 4" xfId="42864" xr:uid="{00000000-0005-0000-0000-00001A8E0000}"/>
    <cellStyle name="Normal 8 2 2 3 2 3 2 3" xfId="5666" xr:uid="{00000000-0005-0000-0000-00001B8E0000}"/>
    <cellStyle name="Normal 8 2 2 3 2 3 2 3 2" xfId="14339" xr:uid="{00000000-0005-0000-0000-00001C8E0000}"/>
    <cellStyle name="Normal 8 2 2 3 2 3 2 3 2 2" xfId="31692" xr:uid="{00000000-0005-0000-0000-00001D8E0000}"/>
    <cellStyle name="Normal 8 2 2 3 2 3 2 3 2 3" xfId="49038" xr:uid="{00000000-0005-0000-0000-00001E8E0000}"/>
    <cellStyle name="Normal 8 2 2 3 2 3 2 3 3" xfId="23019" xr:uid="{00000000-0005-0000-0000-00001F8E0000}"/>
    <cellStyle name="Normal 8 2 2 3 2 3 2 3 4" xfId="40365" xr:uid="{00000000-0005-0000-0000-0000208E0000}"/>
    <cellStyle name="Normal 8 2 2 3 2 3 2 4" xfId="11056" xr:uid="{00000000-0005-0000-0000-0000218E0000}"/>
    <cellStyle name="Normal 8 2 2 3 2 3 2 4 2" xfId="28409" xr:uid="{00000000-0005-0000-0000-0000228E0000}"/>
    <cellStyle name="Normal 8 2 2 3 2 3 2 4 3" xfId="45755" xr:uid="{00000000-0005-0000-0000-0000238E0000}"/>
    <cellStyle name="Normal 8 2 2 3 2 3 2 5" xfId="19736" xr:uid="{00000000-0005-0000-0000-0000248E0000}"/>
    <cellStyle name="Normal 8 2 2 3 2 3 2 6" xfId="37082" xr:uid="{00000000-0005-0000-0000-0000258E0000}"/>
    <cellStyle name="Normal 8 2 2 3 2 3 3" xfId="6352" xr:uid="{00000000-0005-0000-0000-0000268E0000}"/>
    <cellStyle name="Normal 8 2 2 3 2 3 3 2" xfId="15025" xr:uid="{00000000-0005-0000-0000-0000278E0000}"/>
    <cellStyle name="Normal 8 2 2 3 2 3 3 2 2" xfId="32378" xr:uid="{00000000-0005-0000-0000-0000288E0000}"/>
    <cellStyle name="Normal 8 2 2 3 2 3 3 2 3" xfId="49724" xr:uid="{00000000-0005-0000-0000-0000298E0000}"/>
    <cellStyle name="Normal 8 2 2 3 2 3 3 3" xfId="23705" xr:uid="{00000000-0005-0000-0000-00002A8E0000}"/>
    <cellStyle name="Normal 8 2 2 3 2 3 3 4" xfId="41051" xr:uid="{00000000-0005-0000-0000-00002B8E0000}"/>
    <cellStyle name="Normal 8 2 2 3 2 3 4" xfId="4196" xr:uid="{00000000-0005-0000-0000-00002C8E0000}"/>
    <cellStyle name="Normal 8 2 2 3 2 3 4 2" xfId="12869" xr:uid="{00000000-0005-0000-0000-00002D8E0000}"/>
    <cellStyle name="Normal 8 2 2 3 2 3 4 2 2" xfId="30222" xr:uid="{00000000-0005-0000-0000-00002E8E0000}"/>
    <cellStyle name="Normal 8 2 2 3 2 3 4 2 3" xfId="47568" xr:uid="{00000000-0005-0000-0000-00002F8E0000}"/>
    <cellStyle name="Normal 8 2 2 3 2 3 4 3" xfId="21549" xr:uid="{00000000-0005-0000-0000-0000308E0000}"/>
    <cellStyle name="Normal 8 2 2 3 2 3 4 4" xfId="38895" xr:uid="{00000000-0005-0000-0000-0000318E0000}"/>
    <cellStyle name="Normal 8 2 2 3 2 3 5" xfId="9243" xr:uid="{00000000-0005-0000-0000-0000328E0000}"/>
    <cellStyle name="Normal 8 2 2 3 2 3 5 2" xfId="26596" xr:uid="{00000000-0005-0000-0000-0000338E0000}"/>
    <cellStyle name="Normal 8 2 2 3 2 3 5 3" xfId="43942" xr:uid="{00000000-0005-0000-0000-0000348E0000}"/>
    <cellStyle name="Normal 8 2 2 3 2 3 6" xfId="17923" xr:uid="{00000000-0005-0000-0000-0000358E0000}"/>
    <cellStyle name="Normal 8 2 2 3 2 3 7" xfId="35269" xr:uid="{00000000-0005-0000-0000-0000368E0000}"/>
    <cellStyle name="Normal 8 2 2 3 2 4" xfId="2138" xr:uid="{00000000-0005-0000-0000-0000378E0000}"/>
    <cellStyle name="Normal 8 2 2 3 2 4 2" xfId="7920" xr:uid="{00000000-0005-0000-0000-0000388E0000}"/>
    <cellStyle name="Normal 8 2 2 3 2 4 2 2" xfId="16593" xr:uid="{00000000-0005-0000-0000-0000398E0000}"/>
    <cellStyle name="Normal 8 2 2 3 2 4 2 2 2" xfId="33946" xr:uid="{00000000-0005-0000-0000-00003A8E0000}"/>
    <cellStyle name="Normal 8 2 2 3 2 4 2 2 3" xfId="51292" xr:uid="{00000000-0005-0000-0000-00003B8E0000}"/>
    <cellStyle name="Normal 8 2 2 3 2 4 2 3" xfId="25273" xr:uid="{00000000-0005-0000-0000-00003C8E0000}"/>
    <cellStyle name="Normal 8 2 2 3 2 4 2 4" xfId="42619" xr:uid="{00000000-0005-0000-0000-00003D8E0000}"/>
    <cellStyle name="Normal 8 2 2 3 2 4 3" xfId="3951" xr:uid="{00000000-0005-0000-0000-00003E8E0000}"/>
    <cellStyle name="Normal 8 2 2 3 2 4 3 2" xfId="12624" xr:uid="{00000000-0005-0000-0000-00003F8E0000}"/>
    <cellStyle name="Normal 8 2 2 3 2 4 3 2 2" xfId="29977" xr:uid="{00000000-0005-0000-0000-0000408E0000}"/>
    <cellStyle name="Normal 8 2 2 3 2 4 3 2 3" xfId="47323" xr:uid="{00000000-0005-0000-0000-0000418E0000}"/>
    <cellStyle name="Normal 8 2 2 3 2 4 3 3" xfId="21304" xr:uid="{00000000-0005-0000-0000-0000428E0000}"/>
    <cellStyle name="Normal 8 2 2 3 2 4 3 4" xfId="38650" xr:uid="{00000000-0005-0000-0000-0000438E0000}"/>
    <cellStyle name="Normal 8 2 2 3 2 4 4" xfId="10811" xr:uid="{00000000-0005-0000-0000-0000448E0000}"/>
    <cellStyle name="Normal 8 2 2 3 2 4 4 2" xfId="28164" xr:uid="{00000000-0005-0000-0000-0000458E0000}"/>
    <cellStyle name="Normal 8 2 2 3 2 4 4 3" xfId="45510" xr:uid="{00000000-0005-0000-0000-0000468E0000}"/>
    <cellStyle name="Normal 8 2 2 3 2 4 5" xfId="19491" xr:uid="{00000000-0005-0000-0000-0000478E0000}"/>
    <cellStyle name="Normal 8 2 2 3 2 4 6" xfId="36837" xr:uid="{00000000-0005-0000-0000-0000488E0000}"/>
    <cellStyle name="Normal 8 2 2 3 2 5" xfId="1305" xr:uid="{00000000-0005-0000-0000-0000498E0000}"/>
    <cellStyle name="Normal 8 2 2 3 2 5 2" xfId="7087" xr:uid="{00000000-0005-0000-0000-00004A8E0000}"/>
    <cellStyle name="Normal 8 2 2 3 2 5 2 2" xfId="15760" xr:uid="{00000000-0005-0000-0000-00004B8E0000}"/>
    <cellStyle name="Normal 8 2 2 3 2 5 2 2 2" xfId="33113" xr:uid="{00000000-0005-0000-0000-00004C8E0000}"/>
    <cellStyle name="Normal 8 2 2 3 2 5 2 2 3" xfId="50459" xr:uid="{00000000-0005-0000-0000-00004D8E0000}"/>
    <cellStyle name="Normal 8 2 2 3 2 5 2 3" xfId="24440" xr:uid="{00000000-0005-0000-0000-00004E8E0000}"/>
    <cellStyle name="Normal 8 2 2 3 2 5 2 4" xfId="41786" xr:uid="{00000000-0005-0000-0000-00004F8E0000}"/>
    <cellStyle name="Normal 8 2 2 3 2 5 3" xfId="4931" xr:uid="{00000000-0005-0000-0000-0000508E0000}"/>
    <cellStyle name="Normal 8 2 2 3 2 5 3 2" xfId="13604" xr:uid="{00000000-0005-0000-0000-0000518E0000}"/>
    <cellStyle name="Normal 8 2 2 3 2 5 3 2 2" xfId="30957" xr:uid="{00000000-0005-0000-0000-0000528E0000}"/>
    <cellStyle name="Normal 8 2 2 3 2 5 3 2 3" xfId="48303" xr:uid="{00000000-0005-0000-0000-0000538E0000}"/>
    <cellStyle name="Normal 8 2 2 3 2 5 3 3" xfId="22284" xr:uid="{00000000-0005-0000-0000-0000548E0000}"/>
    <cellStyle name="Normal 8 2 2 3 2 5 3 4" xfId="39630" xr:uid="{00000000-0005-0000-0000-0000558E0000}"/>
    <cellStyle name="Normal 8 2 2 3 2 5 4" xfId="9978" xr:uid="{00000000-0005-0000-0000-0000568E0000}"/>
    <cellStyle name="Normal 8 2 2 3 2 5 4 2" xfId="27331" xr:uid="{00000000-0005-0000-0000-0000578E0000}"/>
    <cellStyle name="Normal 8 2 2 3 2 5 4 3" xfId="44677" xr:uid="{00000000-0005-0000-0000-0000588E0000}"/>
    <cellStyle name="Normal 8 2 2 3 2 5 5" xfId="18658" xr:uid="{00000000-0005-0000-0000-0000598E0000}"/>
    <cellStyle name="Normal 8 2 2 3 2 5 6" xfId="36004" xr:uid="{00000000-0005-0000-0000-00005A8E0000}"/>
    <cellStyle name="Normal 8 2 2 3 2 6" xfId="6107" xr:uid="{00000000-0005-0000-0000-00005B8E0000}"/>
    <cellStyle name="Normal 8 2 2 3 2 6 2" xfId="14780" xr:uid="{00000000-0005-0000-0000-00005C8E0000}"/>
    <cellStyle name="Normal 8 2 2 3 2 6 2 2" xfId="32133" xr:uid="{00000000-0005-0000-0000-00005D8E0000}"/>
    <cellStyle name="Normal 8 2 2 3 2 6 2 3" xfId="49479" xr:uid="{00000000-0005-0000-0000-00005E8E0000}"/>
    <cellStyle name="Normal 8 2 2 3 2 6 3" xfId="23460" xr:uid="{00000000-0005-0000-0000-00005F8E0000}"/>
    <cellStyle name="Normal 8 2 2 3 2 6 4" xfId="40806" xr:uid="{00000000-0005-0000-0000-0000608E0000}"/>
    <cellStyle name="Normal 8 2 2 3 2 7" xfId="3118" xr:uid="{00000000-0005-0000-0000-0000618E0000}"/>
    <cellStyle name="Normal 8 2 2 3 2 7 2" xfId="11791" xr:uid="{00000000-0005-0000-0000-0000628E0000}"/>
    <cellStyle name="Normal 8 2 2 3 2 7 2 2" xfId="29144" xr:uid="{00000000-0005-0000-0000-0000638E0000}"/>
    <cellStyle name="Normal 8 2 2 3 2 7 2 3" xfId="46490" xr:uid="{00000000-0005-0000-0000-0000648E0000}"/>
    <cellStyle name="Normal 8 2 2 3 2 7 3" xfId="20471" xr:uid="{00000000-0005-0000-0000-0000658E0000}"/>
    <cellStyle name="Normal 8 2 2 3 2 7 4" xfId="37817" xr:uid="{00000000-0005-0000-0000-0000668E0000}"/>
    <cellStyle name="Normal 8 2 2 3 2 8" xfId="8998" xr:uid="{00000000-0005-0000-0000-0000678E0000}"/>
    <cellStyle name="Normal 8 2 2 3 2 8 2" xfId="26351" xr:uid="{00000000-0005-0000-0000-0000688E0000}"/>
    <cellStyle name="Normal 8 2 2 3 2 8 3" xfId="43697" xr:uid="{00000000-0005-0000-0000-0000698E0000}"/>
    <cellStyle name="Normal 8 2 2 3 2 9" xfId="17678" xr:uid="{00000000-0005-0000-0000-00006A8E0000}"/>
    <cellStyle name="Normal 8 2 2 3 3" xfId="227" xr:uid="{00000000-0005-0000-0000-00006B8E0000}"/>
    <cellStyle name="Normal 8 2 2 3 3 10" xfId="34926" xr:uid="{00000000-0005-0000-0000-00006C8E0000}"/>
    <cellStyle name="Normal 8 2 2 3 3 2" xfId="962" xr:uid="{00000000-0005-0000-0000-00006D8E0000}"/>
    <cellStyle name="Normal 8 2 2 3 3 2 2" xfId="2775" xr:uid="{00000000-0005-0000-0000-00006E8E0000}"/>
    <cellStyle name="Normal 8 2 2 3 3 2 2 2" xfId="8557" xr:uid="{00000000-0005-0000-0000-00006F8E0000}"/>
    <cellStyle name="Normal 8 2 2 3 3 2 2 2 2" xfId="17230" xr:uid="{00000000-0005-0000-0000-0000708E0000}"/>
    <cellStyle name="Normal 8 2 2 3 3 2 2 2 2 2" xfId="34583" xr:uid="{00000000-0005-0000-0000-0000718E0000}"/>
    <cellStyle name="Normal 8 2 2 3 3 2 2 2 2 3" xfId="51929" xr:uid="{00000000-0005-0000-0000-0000728E0000}"/>
    <cellStyle name="Normal 8 2 2 3 3 2 2 2 3" xfId="25910" xr:uid="{00000000-0005-0000-0000-0000738E0000}"/>
    <cellStyle name="Normal 8 2 2 3 3 2 2 2 4" xfId="43256" xr:uid="{00000000-0005-0000-0000-0000748E0000}"/>
    <cellStyle name="Normal 8 2 2 3 3 2 2 3" xfId="4588" xr:uid="{00000000-0005-0000-0000-0000758E0000}"/>
    <cellStyle name="Normal 8 2 2 3 3 2 2 3 2" xfId="13261" xr:uid="{00000000-0005-0000-0000-0000768E0000}"/>
    <cellStyle name="Normal 8 2 2 3 3 2 2 3 2 2" xfId="30614" xr:uid="{00000000-0005-0000-0000-0000778E0000}"/>
    <cellStyle name="Normal 8 2 2 3 3 2 2 3 2 3" xfId="47960" xr:uid="{00000000-0005-0000-0000-0000788E0000}"/>
    <cellStyle name="Normal 8 2 2 3 3 2 2 3 3" xfId="21941" xr:uid="{00000000-0005-0000-0000-0000798E0000}"/>
    <cellStyle name="Normal 8 2 2 3 3 2 2 3 4" xfId="39287" xr:uid="{00000000-0005-0000-0000-00007A8E0000}"/>
    <cellStyle name="Normal 8 2 2 3 3 2 2 4" xfId="11448" xr:uid="{00000000-0005-0000-0000-00007B8E0000}"/>
    <cellStyle name="Normal 8 2 2 3 3 2 2 4 2" xfId="28801" xr:uid="{00000000-0005-0000-0000-00007C8E0000}"/>
    <cellStyle name="Normal 8 2 2 3 3 2 2 4 3" xfId="46147" xr:uid="{00000000-0005-0000-0000-00007D8E0000}"/>
    <cellStyle name="Normal 8 2 2 3 3 2 2 5" xfId="20128" xr:uid="{00000000-0005-0000-0000-00007E8E0000}"/>
    <cellStyle name="Normal 8 2 2 3 3 2 2 6" xfId="37474" xr:uid="{00000000-0005-0000-0000-00007F8E0000}"/>
    <cellStyle name="Normal 8 2 2 3 3 2 3" xfId="1697" xr:uid="{00000000-0005-0000-0000-0000808E0000}"/>
    <cellStyle name="Normal 8 2 2 3 3 2 3 2" xfId="7479" xr:uid="{00000000-0005-0000-0000-0000818E0000}"/>
    <cellStyle name="Normal 8 2 2 3 3 2 3 2 2" xfId="16152" xr:uid="{00000000-0005-0000-0000-0000828E0000}"/>
    <cellStyle name="Normal 8 2 2 3 3 2 3 2 2 2" xfId="33505" xr:uid="{00000000-0005-0000-0000-0000838E0000}"/>
    <cellStyle name="Normal 8 2 2 3 3 2 3 2 2 3" xfId="50851" xr:uid="{00000000-0005-0000-0000-0000848E0000}"/>
    <cellStyle name="Normal 8 2 2 3 3 2 3 2 3" xfId="24832" xr:uid="{00000000-0005-0000-0000-0000858E0000}"/>
    <cellStyle name="Normal 8 2 2 3 3 2 3 2 4" xfId="42178" xr:uid="{00000000-0005-0000-0000-0000868E0000}"/>
    <cellStyle name="Normal 8 2 2 3 3 2 3 3" xfId="5323" xr:uid="{00000000-0005-0000-0000-0000878E0000}"/>
    <cellStyle name="Normal 8 2 2 3 3 2 3 3 2" xfId="13996" xr:uid="{00000000-0005-0000-0000-0000888E0000}"/>
    <cellStyle name="Normal 8 2 2 3 3 2 3 3 2 2" xfId="31349" xr:uid="{00000000-0005-0000-0000-0000898E0000}"/>
    <cellStyle name="Normal 8 2 2 3 3 2 3 3 2 3" xfId="48695" xr:uid="{00000000-0005-0000-0000-00008A8E0000}"/>
    <cellStyle name="Normal 8 2 2 3 3 2 3 3 3" xfId="22676" xr:uid="{00000000-0005-0000-0000-00008B8E0000}"/>
    <cellStyle name="Normal 8 2 2 3 3 2 3 3 4" xfId="40022" xr:uid="{00000000-0005-0000-0000-00008C8E0000}"/>
    <cellStyle name="Normal 8 2 2 3 3 2 3 4" xfId="10370" xr:uid="{00000000-0005-0000-0000-00008D8E0000}"/>
    <cellStyle name="Normal 8 2 2 3 3 2 3 4 2" xfId="27723" xr:uid="{00000000-0005-0000-0000-00008E8E0000}"/>
    <cellStyle name="Normal 8 2 2 3 3 2 3 4 3" xfId="45069" xr:uid="{00000000-0005-0000-0000-00008F8E0000}"/>
    <cellStyle name="Normal 8 2 2 3 3 2 3 5" xfId="19050" xr:uid="{00000000-0005-0000-0000-0000908E0000}"/>
    <cellStyle name="Normal 8 2 2 3 3 2 3 6" xfId="36396" xr:uid="{00000000-0005-0000-0000-0000918E0000}"/>
    <cellStyle name="Normal 8 2 2 3 3 2 4" xfId="6744" xr:uid="{00000000-0005-0000-0000-0000928E0000}"/>
    <cellStyle name="Normal 8 2 2 3 3 2 4 2" xfId="15417" xr:uid="{00000000-0005-0000-0000-0000938E0000}"/>
    <cellStyle name="Normal 8 2 2 3 3 2 4 2 2" xfId="32770" xr:uid="{00000000-0005-0000-0000-0000948E0000}"/>
    <cellStyle name="Normal 8 2 2 3 3 2 4 2 3" xfId="50116" xr:uid="{00000000-0005-0000-0000-0000958E0000}"/>
    <cellStyle name="Normal 8 2 2 3 3 2 4 3" xfId="24097" xr:uid="{00000000-0005-0000-0000-0000968E0000}"/>
    <cellStyle name="Normal 8 2 2 3 3 2 4 4" xfId="41443" xr:uid="{00000000-0005-0000-0000-0000978E0000}"/>
    <cellStyle name="Normal 8 2 2 3 3 2 5" xfId="3510" xr:uid="{00000000-0005-0000-0000-0000988E0000}"/>
    <cellStyle name="Normal 8 2 2 3 3 2 5 2" xfId="12183" xr:uid="{00000000-0005-0000-0000-0000998E0000}"/>
    <cellStyle name="Normal 8 2 2 3 3 2 5 2 2" xfId="29536" xr:uid="{00000000-0005-0000-0000-00009A8E0000}"/>
    <cellStyle name="Normal 8 2 2 3 3 2 5 2 3" xfId="46882" xr:uid="{00000000-0005-0000-0000-00009B8E0000}"/>
    <cellStyle name="Normal 8 2 2 3 3 2 5 3" xfId="20863" xr:uid="{00000000-0005-0000-0000-00009C8E0000}"/>
    <cellStyle name="Normal 8 2 2 3 3 2 5 4" xfId="38209" xr:uid="{00000000-0005-0000-0000-00009D8E0000}"/>
    <cellStyle name="Normal 8 2 2 3 3 2 6" xfId="9635" xr:uid="{00000000-0005-0000-0000-00009E8E0000}"/>
    <cellStyle name="Normal 8 2 2 3 3 2 6 2" xfId="26988" xr:uid="{00000000-0005-0000-0000-00009F8E0000}"/>
    <cellStyle name="Normal 8 2 2 3 3 2 6 3" xfId="44334" xr:uid="{00000000-0005-0000-0000-0000A08E0000}"/>
    <cellStyle name="Normal 8 2 2 3 3 2 7" xfId="18315" xr:uid="{00000000-0005-0000-0000-0000A18E0000}"/>
    <cellStyle name="Normal 8 2 2 3 3 2 8" xfId="35661" xr:uid="{00000000-0005-0000-0000-0000A28E0000}"/>
    <cellStyle name="Normal 8 2 2 3 3 3" xfId="717" xr:uid="{00000000-0005-0000-0000-0000A38E0000}"/>
    <cellStyle name="Normal 8 2 2 3 3 3 2" xfId="2530" xr:uid="{00000000-0005-0000-0000-0000A48E0000}"/>
    <cellStyle name="Normal 8 2 2 3 3 3 2 2" xfId="8312" xr:uid="{00000000-0005-0000-0000-0000A58E0000}"/>
    <cellStyle name="Normal 8 2 2 3 3 3 2 2 2" xfId="16985" xr:uid="{00000000-0005-0000-0000-0000A68E0000}"/>
    <cellStyle name="Normal 8 2 2 3 3 3 2 2 2 2" xfId="34338" xr:uid="{00000000-0005-0000-0000-0000A78E0000}"/>
    <cellStyle name="Normal 8 2 2 3 3 3 2 2 2 3" xfId="51684" xr:uid="{00000000-0005-0000-0000-0000A88E0000}"/>
    <cellStyle name="Normal 8 2 2 3 3 3 2 2 3" xfId="25665" xr:uid="{00000000-0005-0000-0000-0000A98E0000}"/>
    <cellStyle name="Normal 8 2 2 3 3 3 2 2 4" xfId="43011" xr:uid="{00000000-0005-0000-0000-0000AA8E0000}"/>
    <cellStyle name="Normal 8 2 2 3 3 3 2 3" xfId="5764" xr:uid="{00000000-0005-0000-0000-0000AB8E0000}"/>
    <cellStyle name="Normal 8 2 2 3 3 3 2 3 2" xfId="14437" xr:uid="{00000000-0005-0000-0000-0000AC8E0000}"/>
    <cellStyle name="Normal 8 2 2 3 3 3 2 3 2 2" xfId="31790" xr:uid="{00000000-0005-0000-0000-0000AD8E0000}"/>
    <cellStyle name="Normal 8 2 2 3 3 3 2 3 2 3" xfId="49136" xr:uid="{00000000-0005-0000-0000-0000AE8E0000}"/>
    <cellStyle name="Normal 8 2 2 3 3 3 2 3 3" xfId="23117" xr:uid="{00000000-0005-0000-0000-0000AF8E0000}"/>
    <cellStyle name="Normal 8 2 2 3 3 3 2 3 4" xfId="40463" xr:uid="{00000000-0005-0000-0000-0000B08E0000}"/>
    <cellStyle name="Normal 8 2 2 3 3 3 2 4" xfId="11203" xr:uid="{00000000-0005-0000-0000-0000B18E0000}"/>
    <cellStyle name="Normal 8 2 2 3 3 3 2 4 2" xfId="28556" xr:uid="{00000000-0005-0000-0000-0000B28E0000}"/>
    <cellStyle name="Normal 8 2 2 3 3 3 2 4 3" xfId="45902" xr:uid="{00000000-0005-0000-0000-0000B38E0000}"/>
    <cellStyle name="Normal 8 2 2 3 3 3 2 5" xfId="19883" xr:uid="{00000000-0005-0000-0000-0000B48E0000}"/>
    <cellStyle name="Normal 8 2 2 3 3 3 2 6" xfId="37229" xr:uid="{00000000-0005-0000-0000-0000B58E0000}"/>
    <cellStyle name="Normal 8 2 2 3 3 3 3" xfId="6499" xr:uid="{00000000-0005-0000-0000-0000B68E0000}"/>
    <cellStyle name="Normal 8 2 2 3 3 3 3 2" xfId="15172" xr:uid="{00000000-0005-0000-0000-0000B78E0000}"/>
    <cellStyle name="Normal 8 2 2 3 3 3 3 2 2" xfId="32525" xr:uid="{00000000-0005-0000-0000-0000B88E0000}"/>
    <cellStyle name="Normal 8 2 2 3 3 3 3 2 3" xfId="49871" xr:uid="{00000000-0005-0000-0000-0000B98E0000}"/>
    <cellStyle name="Normal 8 2 2 3 3 3 3 3" xfId="23852" xr:uid="{00000000-0005-0000-0000-0000BA8E0000}"/>
    <cellStyle name="Normal 8 2 2 3 3 3 3 4" xfId="41198" xr:uid="{00000000-0005-0000-0000-0000BB8E0000}"/>
    <cellStyle name="Normal 8 2 2 3 3 3 4" xfId="4343" xr:uid="{00000000-0005-0000-0000-0000BC8E0000}"/>
    <cellStyle name="Normal 8 2 2 3 3 3 4 2" xfId="13016" xr:uid="{00000000-0005-0000-0000-0000BD8E0000}"/>
    <cellStyle name="Normal 8 2 2 3 3 3 4 2 2" xfId="30369" xr:uid="{00000000-0005-0000-0000-0000BE8E0000}"/>
    <cellStyle name="Normal 8 2 2 3 3 3 4 2 3" xfId="47715" xr:uid="{00000000-0005-0000-0000-0000BF8E0000}"/>
    <cellStyle name="Normal 8 2 2 3 3 3 4 3" xfId="21696" xr:uid="{00000000-0005-0000-0000-0000C08E0000}"/>
    <cellStyle name="Normal 8 2 2 3 3 3 4 4" xfId="39042" xr:uid="{00000000-0005-0000-0000-0000C18E0000}"/>
    <cellStyle name="Normal 8 2 2 3 3 3 5" xfId="9390" xr:uid="{00000000-0005-0000-0000-0000C28E0000}"/>
    <cellStyle name="Normal 8 2 2 3 3 3 5 2" xfId="26743" xr:uid="{00000000-0005-0000-0000-0000C38E0000}"/>
    <cellStyle name="Normal 8 2 2 3 3 3 5 3" xfId="44089" xr:uid="{00000000-0005-0000-0000-0000C48E0000}"/>
    <cellStyle name="Normal 8 2 2 3 3 3 6" xfId="18070" xr:uid="{00000000-0005-0000-0000-0000C58E0000}"/>
    <cellStyle name="Normal 8 2 2 3 3 3 7" xfId="35416" xr:uid="{00000000-0005-0000-0000-0000C68E0000}"/>
    <cellStyle name="Normal 8 2 2 3 3 4" xfId="2040" xr:uid="{00000000-0005-0000-0000-0000C78E0000}"/>
    <cellStyle name="Normal 8 2 2 3 3 4 2" xfId="7822" xr:uid="{00000000-0005-0000-0000-0000C88E0000}"/>
    <cellStyle name="Normal 8 2 2 3 3 4 2 2" xfId="16495" xr:uid="{00000000-0005-0000-0000-0000C98E0000}"/>
    <cellStyle name="Normal 8 2 2 3 3 4 2 2 2" xfId="33848" xr:uid="{00000000-0005-0000-0000-0000CA8E0000}"/>
    <cellStyle name="Normal 8 2 2 3 3 4 2 2 3" xfId="51194" xr:uid="{00000000-0005-0000-0000-0000CB8E0000}"/>
    <cellStyle name="Normal 8 2 2 3 3 4 2 3" xfId="25175" xr:uid="{00000000-0005-0000-0000-0000CC8E0000}"/>
    <cellStyle name="Normal 8 2 2 3 3 4 2 4" xfId="42521" xr:uid="{00000000-0005-0000-0000-0000CD8E0000}"/>
    <cellStyle name="Normal 8 2 2 3 3 4 3" xfId="3853" xr:uid="{00000000-0005-0000-0000-0000CE8E0000}"/>
    <cellStyle name="Normal 8 2 2 3 3 4 3 2" xfId="12526" xr:uid="{00000000-0005-0000-0000-0000CF8E0000}"/>
    <cellStyle name="Normal 8 2 2 3 3 4 3 2 2" xfId="29879" xr:uid="{00000000-0005-0000-0000-0000D08E0000}"/>
    <cellStyle name="Normal 8 2 2 3 3 4 3 2 3" xfId="47225" xr:uid="{00000000-0005-0000-0000-0000D18E0000}"/>
    <cellStyle name="Normal 8 2 2 3 3 4 3 3" xfId="21206" xr:uid="{00000000-0005-0000-0000-0000D28E0000}"/>
    <cellStyle name="Normal 8 2 2 3 3 4 3 4" xfId="38552" xr:uid="{00000000-0005-0000-0000-0000D38E0000}"/>
    <cellStyle name="Normal 8 2 2 3 3 4 4" xfId="10713" xr:uid="{00000000-0005-0000-0000-0000D48E0000}"/>
    <cellStyle name="Normal 8 2 2 3 3 4 4 2" xfId="28066" xr:uid="{00000000-0005-0000-0000-0000D58E0000}"/>
    <cellStyle name="Normal 8 2 2 3 3 4 4 3" xfId="45412" xr:uid="{00000000-0005-0000-0000-0000D68E0000}"/>
    <cellStyle name="Normal 8 2 2 3 3 4 5" xfId="19393" xr:uid="{00000000-0005-0000-0000-0000D78E0000}"/>
    <cellStyle name="Normal 8 2 2 3 3 4 6" xfId="36739" xr:uid="{00000000-0005-0000-0000-0000D88E0000}"/>
    <cellStyle name="Normal 8 2 2 3 3 5" xfId="1452" xr:uid="{00000000-0005-0000-0000-0000D98E0000}"/>
    <cellStyle name="Normal 8 2 2 3 3 5 2" xfId="7234" xr:uid="{00000000-0005-0000-0000-0000DA8E0000}"/>
    <cellStyle name="Normal 8 2 2 3 3 5 2 2" xfId="15907" xr:uid="{00000000-0005-0000-0000-0000DB8E0000}"/>
    <cellStyle name="Normal 8 2 2 3 3 5 2 2 2" xfId="33260" xr:uid="{00000000-0005-0000-0000-0000DC8E0000}"/>
    <cellStyle name="Normal 8 2 2 3 3 5 2 2 3" xfId="50606" xr:uid="{00000000-0005-0000-0000-0000DD8E0000}"/>
    <cellStyle name="Normal 8 2 2 3 3 5 2 3" xfId="24587" xr:uid="{00000000-0005-0000-0000-0000DE8E0000}"/>
    <cellStyle name="Normal 8 2 2 3 3 5 2 4" xfId="41933" xr:uid="{00000000-0005-0000-0000-0000DF8E0000}"/>
    <cellStyle name="Normal 8 2 2 3 3 5 3" xfId="5078" xr:uid="{00000000-0005-0000-0000-0000E08E0000}"/>
    <cellStyle name="Normal 8 2 2 3 3 5 3 2" xfId="13751" xr:uid="{00000000-0005-0000-0000-0000E18E0000}"/>
    <cellStyle name="Normal 8 2 2 3 3 5 3 2 2" xfId="31104" xr:uid="{00000000-0005-0000-0000-0000E28E0000}"/>
    <cellStyle name="Normal 8 2 2 3 3 5 3 2 3" xfId="48450" xr:uid="{00000000-0005-0000-0000-0000E38E0000}"/>
    <cellStyle name="Normal 8 2 2 3 3 5 3 3" xfId="22431" xr:uid="{00000000-0005-0000-0000-0000E48E0000}"/>
    <cellStyle name="Normal 8 2 2 3 3 5 3 4" xfId="39777" xr:uid="{00000000-0005-0000-0000-0000E58E0000}"/>
    <cellStyle name="Normal 8 2 2 3 3 5 4" xfId="10125" xr:uid="{00000000-0005-0000-0000-0000E68E0000}"/>
    <cellStyle name="Normal 8 2 2 3 3 5 4 2" xfId="27478" xr:uid="{00000000-0005-0000-0000-0000E78E0000}"/>
    <cellStyle name="Normal 8 2 2 3 3 5 4 3" xfId="44824" xr:uid="{00000000-0005-0000-0000-0000E88E0000}"/>
    <cellStyle name="Normal 8 2 2 3 3 5 5" xfId="18805" xr:uid="{00000000-0005-0000-0000-0000E98E0000}"/>
    <cellStyle name="Normal 8 2 2 3 3 5 6" xfId="36151" xr:uid="{00000000-0005-0000-0000-0000EA8E0000}"/>
    <cellStyle name="Normal 8 2 2 3 3 6" xfId="6009" xr:uid="{00000000-0005-0000-0000-0000EB8E0000}"/>
    <cellStyle name="Normal 8 2 2 3 3 6 2" xfId="14682" xr:uid="{00000000-0005-0000-0000-0000EC8E0000}"/>
    <cellStyle name="Normal 8 2 2 3 3 6 2 2" xfId="32035" xr:uid="{00000000-0005-0000-0000-0000ED8E0000}"/>
    <cellStyle name="Normal 8 2 2 3 3 6 2 3" xfId="49381" xr:uid="{00000000-0005-0000-0000-0000EE8E0000}"/>
    <cellStyle name="Normal 8 2 2 3 3 6 3" xfId="23362" xr:uid="{00000000-0005-0000-0000-0000EF8E0000}"/>
    <cellStyle name="Normal 8 2 2 3 3 6 4" xfId="40708" xr:uid="{00000000-0005-0000-0000-0000F08E0000}"/>
    <cellStyle name="Normal 8 2 2 3 3 7" xfId="3265" xr:uid="{00000000-0005-0000-0000-0000F18E0000}"/>
    <cellStyle name="Normal 8 2 2 3 3 7 2" xfId="11938" xr:uid="{00000000-0005-0000-0000-0000F28E0000}"/>
    <cellStyle name="Normal 8 2 2 3 3 7 2 2" xfId="29291" xr:uid="{00000000-0005-0000-0000-0000F38E0000}"/>
    <cellStyle name="Normal 8 2 2 3 3 7 2 3" xfId="46637" xr:uid="{00000000-0005-0000-0000-0000F48E0000}"/>
    <cellStyle name="Normal 8 2 2 3 3 7 3" xfId="20618" xr:uid="{00000000-0005-0000-0000-0000F58E0000}"/>
    <cellStyle name="Normal 8 2 2 3 3 7 4" xfId="37964" xr:uid="{00000000-0005-0000-0000-0000F68E0000}"/>
    <cellStyle name="Normal 8 2 2 3 3 8" xfId="8900" xr:uid="{00000000-0005-0000-0000-0000F78E0000}"/>
    <cellStyle name="Normal 8 2 2 3 3 8 2" xfId="26253" xr:uid="{00000000-0005-0000-0000-0000F88E0000}"/>
    <cellStyle name="Normal 8 2 2 3 3 8 3" xfId="43599" xr:uid="{00000000-0005-0000-0000-0000F98E0000}"/>
    <cellStyle name="Normal 8 2 2 3 3 9" xfId="17580" xr:uid="{00000000-0005-0000-0000-0000FA8E0000}"/>
    <cellStyle name="Normal 8 2 2 3 4" xfId="815" xr:uid="{00000000-0005-0000-0000-0000FB8E0000}"/>
    <cellStyle name="Normal 8 2 2 3 4 2" xfId="2628" xr:uid="{00000000-0005-0000-0000-0000FC8E0000}"/>
    <cellStyle name="Normal 8 2 2 3 4 2 2" xfId="8410" xr:uid="{00000000-0005-0000-0000-0000FD8E0000}"/>
    <cellStyle name="Normal 8 2 2 3 4 2 2 2" xfId="17083" xr:uid="{00000000-0005-0000-0000-0000FE8E0000}"/>
    <cellStyle name="Normal 8 2 2 3 4 2 2 2 2" xfId="34436" xr:uid="{00000000-0005-0000-0000-0000FF8E0000}"/>
    <cellStyle name="Normal 8 2 2 3 4 2 2 2 3" xfId="51782" xr:uid="{00000000-0005-0000-0000-0000008F0000}"/>
    <cellStyle name="Normal 8 2 2 3 4 2 2 3" xfId="25763" xr:uid="{00000000-0005-0000-0000-0000018F0000}"/>
    <cellStyle name="Normal 8 2 2 3 4 2 2 4" xfId="43109" xr:uid="{00000000-0005-0000-0000-0000028F0000}"/>
    <cellStyle name="Normal 8 2 2 3 4 2 3" xfId="4441" xr:uid="{00000000-0005-0000-0000-0000038F0000}"/>
    <cellStyle name="Normal 8 2 2 3 4 2 3 2" xfId="13114" xr:uid="{00000000-0005-0000-0000-0000048F0000}"/>
    <cellStyle name="Normal 8 2 2 3 4 2 3 2 2" xfId="30467" xr:uid="{00000000-0005-0000-0000-0000058F0000}"/>
    <cellStyle name="Normal 8 2 2 3 4 2 3 2 3" xfId="47813" xr:uid="{00000000-0005-0000-0000-0000068F0000}"/>
    <cellStyle name="Normal 8 2 2 3 4 2 3 3" xfId="21794" xr:uid="{00000000-0005-0000-0000-0000078F0000}"/>
    <cellStyle name="Normal 8 2 2 3 4 2 3 4" xfId="39140" xr:uid="{00000000-0005-0000-0000-0000088F0000}"/>
    <cellStyle name="Normal 8 2 2 3 4 2 4" xfId="11301" xr:uid="{00000000-0005-0000-0000-0000098F0000}"/>
    <cellStyle name="Normal 8 2 2 3 4 2 4 2" xfId="28654" xr:uid="{00000000-0005-0000-0000-00000A8F0000}"/>
    <cellStyle name="Normal 8 2 2 3 4 2 4 3" xfId="46000" xr:uid="{00000000-0005-0000-0000-00000B8F0000}"/>
    <cellStyle name="Normal 8 2 2 3 4 2 5" xfId="19981" xr:uid="{00000000-0005-0000-0000-00000C8F0000}"/>
    <cellStyle name="Normal 8 2 2 3 4 2 6" xfId="37327" xr:uid="{00000000-0005-0000-0000-00000D8F0000}"/>
    <cellStyle name="Normal 8 2 2 3 4 3" xfId="1550" xr:uid="{00000000-0005-0000-0000-00000E8F0000}"/>
    <cellStyle name="Normal 8 2 2 3 4 3 2" xfId="7332" xr:uid="{00000000-0005-0000-0000-00000F8F0000}"/>
    <cellStyle name="Normal 8 2 2 3 4 3 2 2" xfId="16005" xr:uid="{00000000-0005-0000-0000-0000108F0000}"/>
    <cellStyle name="Normal 8 2 2 3 4 3 2 2 2" xfId="33358" xr:uid="{00000000-0005-0000-0000-0000118F0000}"/>
    <cellStyle name="Normal 8 2 2 3 4 3 2 2 3" xfId="50704" xr:uid="{00000000-0005-0000-0000-0000128F0000}"/>
    <cellStyle name="Normal 8 2 2 3 4 3 2 3" xfId="24685" xr:uid="{00000000-0005-0000-0000-0000138F0000}"/>
    <cellStyle name="Normal 8 2 2 3 4 3 2 4" xfId="42031" xr:uid="{00000000-0005-0000-0000-0000148F0000}"/>
    <cellStyle name="Normal 8 2 2 3 4 3 3" xfId="5176" xr:uid="{00000000-0005-0000-0000-0000158F0000}"/>
    <cellStyle name="Normal 8 2 2 3 4 3 3 2" xfId="13849" xr:uid="{00000000-0005-0000-0000-0000168F0000}"/>
    <cellStyle name="Normal 8 2 2 3 4 3 3 2 2" xfId="31202" xr:uid="{00000000-0005-0000-0000-0000178F0000}"/>
    <cellStyle name="Normal 8 2 2 3 4 3 3 2 3" xfId="48548" xr:uid="{00000000-0005-0000-0000-0000188F0000}"/>
    <cellStyle name="Normal 8 2 2 3 4 3 3 3" xfId="22529" xr:uid="{00000000-0005-0000-0000-0000198F0000}"/>
    <cellStyle name="Normal 8 2 2 3 4 3 3 4" xfId="39875" xr:uid="{00000000-0005-0000-0000-00001A8F0000}"/>
    <cellStyle name="Normal 8 2 2 3 4 3 4" xfId="10223" xr:uid="{00000000-0005-0000-0000-00001B8F0000}"/>
    <cellStyle name="Normal 8 2 2 3 4 3 4 2" xfId="27576" xr:uid="{00000000-0005-0000-0000-00001C8F0000}"/>
    <cellStyle name="Normal 8 2 2 3 4 3 4 3" xfId="44922" xr:uid="{00000000-0005-0000-0000-00001D8F0000}"/>
    <cellStyle name="Normal 8 2 2 3 4 3 5" xfId="18903" xr:uid="{00000000-0005-0000-0000-00001E8F0000}"/>
    <cellStyle name="Normal 8 2 2 3 4 3 6" xfId="36249" xr:uid="{00000000-0005-0000-0000-00001F8F0000}"/>
    <cellStyle name="Normal 8 2 2 3 4 4" xfId="6597" xr:uid="{00000000-0005-0000-0000-0000208F0000}"/>
    <cellStyle name="Normal 8 2 2 3 4 4 2" xfId="15270" xr:uid="{00000000-0005-0000-0000-0000218F0000}"/>
    <cellStyle name="Normal 8 2 2 3 4 4 2 2" xfId="32623" xr:uid="{00000000-0005-0000-0000-0000228F0000}"/>
    <cellStyle name="Normal 8 2 2 3 4 4 2 3" xfId="49969" xr:uid="{00000000-0005-0000-0000-0000238F0000}"/>
    <cellStyle name="Normal 8 2 2 3 4 4 3" xfId="23950" xr:uid="{00000000-0005-0000-0000-0000248F0000}"/>
    <cellStyle name="Normal 8 2 2 3 4 4 4" xfId="41296" xr:uid="{00000000-0005-0000-0000-0000258F0000}"/>
    <cellStyle name="Normal 8 2 2 3 4 5" xfId="3363" xr:uid="{00000000-0005-0000-0000-0000268F0000}"/>
    <cellStyle name="Normal 8 2 2 3 4 5 2" xfId="12036" xr:uid="{00000000-0005-0000-0000-0000278F0000}"/>
    <cellStyle name="Normal 8 2 2 3 4 5 2 2" xfId="29389" xr:uid="{00000000-0005-0000-0000-0000288F0000}"/>
    <cellStyle name="Normal 8 2 2 3 4 5 2 3" xfId="46735" xr:uid="{00000000-0005-0000-0000-0000298F0000}"/>
    <cellStyle name="Normal 8 2 2 3 4 5 3" xfId="20716" xr:uid="{00000000-0005-0000-0000-00002A8F0000}"/>
    <cellStyle name="Normal 8 2 2 3 4 5 4" xfId="38062" xr:uid="{00000000-0005-0000-0000-00002B8F0000}"/>
    <cellStyle name="Normal 8 2 2 3 4 6" xfId="9488" xr:uid="{00000000-0005-0000-0000-00002C8F0000}"/>
    <cellStyle name="Normal 8 2 2 3 4 6 2" xfId="26841" xr:uid="{00000000-0005-0000-0000-00002D8F0000}"/>
    <cellStyle name="Normal 8 2 2 3 4 6 3" xfId="44187" xr:uid="{00000000-0005-0000-0000-00002E8F0000}"/>
    <cellStyle name="Normal 8 2 2 3 4 7" xfId="18168" xr:uid="{00000000-0005-0000-0000-00002F8F0000}"/>
    <cellStyle name="Normal 8 2 2 3 4 8" xfId="35514" xr:uid="{00000000-0005-0000-0000-0000308F0000}"/>
    <cellStyle name="Normal 8 2 2 3 5" xfId="472" xr:uid="{00000000-0005-0000-0000-0000318F0000}"/>
    <cellStyle name="Normal 8 2 2 3 5 2" xfId="2285" xr:uid="{00000000-0005-0000-0000-0000328F0000}"/>
    <cellStyle name="Normal 8 2 2 3 5 2 2" xfId="8067" xr:uid="{00000000-0005-0000-0000-0000338F0000}"/>
    <cellStyle name="Normal 8 2 2 3 5 2 2 2" xfId="16740" xr:uid="{00000000-0005-0000-0000-0000348F0000}"/>
    <cellStyle name="Normal 8 2 2 3 5 2 2 2 2" xfId="34093" xr:uid="{00000000-0005-0000-0000-0000358F0000}"/>
    <cellStyle name="Normal 8 2 2 3 5 2 2 2 3" xfId="51439" xr:uid="{00000000-0005-0000-0000-0000368F0000}"/>
    <cellStyle name="Normal 8 2 2 3 5 2 2 3" xfId="25420" xr:uid="{00000000-0005-0000-0000-0000378F0000}"/>
    <cellStyle name="Normal 8 2 2 3 5 2 2 4" xfId="42766" xr:uid="{00000000-0005-0000-0000-0000388F0000}"/>
    <cellStyle name="Normal 8 2 2 3 5 2 3" xfId="5568" xr:uid="{00000000-0005-0000-0000-0000398F0000}"/>
    <cellStyle name="Normal 8 2 2 3 5 2 3 2" xfId="14241" xr:uid="{00000000-0005-0000-0000-00003A8F0000}"/>
    <cellStyle name="Normal 8 2 2 3 5 2 3 2 2" xfId="31594" xr:uid="{00000000-0005-0000-0000-00003B8F0000}"/>
    <cellStyle name="Normal 8 2 2 3 5 2 3 2 3" xfId="48940" xr:uid="{00000000-0005-0000-0000-00003C8F0000}"/>
    <cellStyle name="Normal 8 2 2 3 5 2 3 3" xfId="22921" xr:uid="{00000000-0005-0000-0000-00003D8F0000}"/>
    <cellStyle name="Normal 8 2 2 3 5 2 3 4" xfId="40267" xr:uid="{00000000-0005-0000-0000-00003E8F0000}"/>
    <cellStyle name="Normal 8 2 2 3 5 2 4" xfId="10958" xr:uid="{00000000-0005-0000-0000-00003F8F0000}"/>
    <cellStyle name="Normal 8 2 2 3 5 2 4 2" xfId="28311" xr:uid="{00000000-0005-0000-0000-0000408F0000}"/>
    <cellStyle name="Normal 8 2 2 3 5 2 4 3" xfId="45657" xr:uid="{00000000-0005-0000-0000-0000418F0000}"/>
    <cellStyle name="Normal 8 2 2 3 5 2 5" xfId="19638" xr:uid="{00000000-0005-0000-0000-0000428F0000}"/>
    <cellStyle name="Normal 8 2 2 3 5 2 6" xfId="36984" xr:uid="{00000000-0005-0000-0000-0000438F0000}"/>
    <cellStyle name="Normal 8 2 2 3 5 3" xfId="6254" xr:uid="{00000000-0005-0000-0000-0000448F0000}"/>
    <cellStyle name="Normal 8 2 2 3 5 3 2" xfId="14927" xr:uid="{00000000-0005-0000-0000-0000458F0000}"/>
    <cellStyle name="Normal 8 2 2 3 5 3 2 2" xfId="32280" xr:uid="{00000000-0005-0000-0000-0000468F0000}"/>
    <cellStyle name="Normal 8 2 2 3 5 3 2 3" xfId="49626" xr:uid="{00000000-0005-0000-0000-0000478F0000}"/>
    <cellStyle name="Normal 8 2 2 3 5 3 3" xfId="23607" xr:uid="{00000000-0005-0000-0000-0000488F0000}"/>
    <cellStyle name="Normal 8 2 2 3 5 3 4" xfId="40953" xr:uid="{00000000-0005-0000-0000-0000498F0000}"/>
    <cellStyle name="Normal 8 2 2 3 5 4" xfId="4098" xr:uid="{00000000-0005-0000-0000-00004A8F0000}"/>
    <cellStyle name="Normal 8 2 2 3 5 4 2" xfId="12771" xr:uid="{00000000-0005-0000-0000-00004B8F0000}"/>
    <cellStyle name="Normal 8 2 2 3 5 4 2 2" xfId="30124" xr:uid="{00000000-0005-0000-0000-00004C8F0000}"/>
    <cellStyle name="Normal 8 2 2 3 5 4 2 3" xfId="47470" xr:uid="{00000000-0005-0000-0000-00004D8F0000}"/>
    <cellStyle name="Normal 8 2 2 3 5 4 3" xfId="21451" xr:uid="{00000000-0005-0000-0000-00004E8F0000}"/>
    <cellStyle name="Normal 8 2 2 3 5 4 4" xfId="38797" xr:uid="{00000000-0005-0000-0000-00004F8F0000}"/>
    <cellStyle name="Normal 8 2 2 3 5 5" xfId="9145" xr:uid="{00000000-0005-0000-0000-0000508F0000}"/>
    <cellStyle name="Normal 8 2 2 3 5 5 2" xfId="26498" xr:uid="{00000000-0005-0000-0000-0000518F0000}"/>
    <cellStyle name="Normal 8 2 2 3 5 5 3" xfId="43844" xr:uid="{00000000-0005-0000-0000-0000528F0000}"/>
    <cellStyle name="Normal 8 2 2 3 5 6" xfId="17825" xr:uid="{00000000-0005-0000-0000-0000538F0000}"/>
    <cellStyle name="Normal 8 2 2 3 5 7" xfId="35171" xr:uid="{00000000-0005-0000-0000-0000548F0000}"/>
    <cellStyle name="Normal 8 2 2 3 6" xfId="1893" xr:uid="{00000000-0005-0000-0000-0000558F0000}"/>
    <cellStyle name="Normal 8 2 2 3 6 2" xfId="7675" xr:uid="{00000000-0005-0000-0000-0000568F0000}"/>
    <cellStyle name="Normal 8 2 2 3 6 2 2" xfId="16348" xr:uid="{00000000-0005-0000-0000-0000578F0000}"/>
    <cellStyle name="Normal 8 2 2 3 6 2 2 2" xfId="33701" xr:uid="{00000000-0005-0000-0000-0000588F0000}"/>
    <cellStyle name="Normal 8 2 2 3 6 2 2 3" xfId="51047" xr:uid="{00000000-0005-0000-0000-0000598F0000}"/>
    <cellStyle name="Normal 8 2 2 3 6 2 3" xfId="25028" xr:uid="{00000000-0005-0000-0000-00005A8F0000}"/>
    <cellStyle name="Normal 8 2 2 3 6 2 4" xfId="42374" xr:uid="{00000000-0005-0000-0000-00005B8F0000}"/>
    <cellStyle name="Normal 8 2 2 3 6 3" xfId="3706" xr:uid="{00000000-0005-0000-0000-00005C8F0000}"/>
    <cellStyle name="Normal 8 2 2 3 6 3 2" xfId="12379" xr:uid="{00000000-0005-0000-0000-00005D8F0000}"/>
    <cellStyle name="Normal 8 2 2 3 6 3 2 2" xfId="29732" xr:uid="{00000000-0005-0000-0000-00005E8F0000}"/>
    <cellStyle name="Normal 8 2 2 3 6 3 2 3" xfId="47078" xr:uid="{00000000-0005-0000-0000-00005F8F0000}"/>
    <cellStyle name="Normal 8 2 2 3 6 3 3" xfId="21059" xr:uid="{00000000-0005-0000-0000-0000608F0000}"/>
    <cellStyle name="Normal 8 2 2 3 6 3 4" xfId="38405" xr:uid="{00000000-0005-0000-0000-0000618F0000}"/>
    <cellStyle name="Normal 8 2 2 3 6 4" xfId="10566" xr:uid="{00000000-0005-0000-0000-0000628F0000}"/>
    <cellStyle name="Normal 8 2 2 3 6 4 2" xfId="27919" xr:uid="{00000000-0005-0000-0000-0000638F0000}"/>
    <cellStyle name="Normal 8 2 2 3 6 4 3" xfId="45265" xr:uid="{00000000-0005-0000-0000-0000648F0000}"/>
    <cellStyle name="Normal 8 2 2 3 6 5" xfId="19246" xr:uid="{00000000-0005-0000-0000-0000658F0000}"/>
    <cellStyle name="Normal 8 2 2 3 6 6" xfId="36592" xr:uid="{00000000-0005-0000-0000-0000668F0000}"/>
    <cellStyle name="Normal 8 2 2 3 7" xfId="1207" xr:uid="{00000000-0005-0000-0000-0000678F0000}"/>
    <cellStyle name="Normal 8 2 2 3 7 2" xfId="6989" xr:uid="{00000000-0005-0000-0000-0000688F0000}"/>
    <cellStyle name="Normal 8 2 2 3 7 2 2" xfId="15662" xr:uid="{00000000-0005-0000-0000-0000698F0000}"/>
    <cellStyle name="Normal 8 2 2 3 7 2 2 2" xfId="33015" xr:uid="{00000000-0005-0000-0000-00006A8F0000}"/>
    <cellStyle name="Normal 8 2 2 3 7 2 2 3" xfId="50361" xr:uid="{00000000-0005-0000-0000-00006B8F0000}"/>
    <cellStyle name="Normal 8 2 2 3 7 2 3" xfId="24342" xr:uid="{00000000-0005-0000-0000-00006C8F0000}"/>
    <cellStyle name="Normal 8 2 2 3 7 2 4" xfId="41688" xr:uid="{00000000-0005-0000-0000-00006D8F0000}"/>
    <cellStyle name="Normal 8 2 2 3 7 3" xfId="4833" xr:uid="{00000000-0005-0000-0000-00006E8F0000}"/>
    <cellStyle name="Normal 8 2 2 3 7 3 2" xfId="13506" xr:uid="{00000000-0005-0000-0000-00006F8F0000}"/>
    <cellStyle name="Normal 8 2 2 3 7 3 2 2" xfId="30859" xr:uid="{00000000-0005-0000-0000-0000708F0000}"/>
    <cellStyle name="Normal 8 2 2 3 7 3 2 3" xfId="48205" xr:uid="{00000000-0005-0000-0000-0000718F0000}"/>
    <cellStyle name="Normal 8 2 2 3 7 3 3" xfId="22186" xr:uid="{00000000-0005-0000-0000-0000728F0000}"/>
    <cellStyle name="Normal 8 2 2 3 7 3 4" xfId="39532" xr:uid="{00000000-0005-0000-0000-0000738F0000}"/>
    <cellStyle name="Normal 8 2 2 3 7 4" xfId="9880" xr:uid="{00000000-0005-0000-0000-0000748F0000}"/>
    <cellStyle name="Normal 8 2 2 3 7 4 2" xfId="27233" xr:uid="{00000000-0005-0000-0000-0000758F0000}"/>
    <cellStyle name="Normal 8 2 2 3 7 4 3" xfId="44579" xr:uid="{00000000-0005-0000-0000-0000768F0000}"/>
    <cellStyle name="Normal 8 2 2 3 7 5" xfId="18560" xr:uid="{00000000-0005-0000-0000-0000778F0000}"/>
    <cellStyle name="Normal 8 2 2 3 7 6" xfId="35906" xr:uid="{00000000-0005-0000-0000-0000788F0000}"/>
    <cellStyle name="Normal 8 2 2 3 8" xfId="5862" xr:uid="{00000000-0005-0000-0000-0000798F0000}"/>
    <cellStyle name="Normal 8 2 2 3 8 2" xfId="14535" xr:uid="{00000000-0005-0000-0000-00007A8F0000}"/>
    <cellStyle name="Normal 8 2 2 3 8 2 2" xfId="31888" xr:uid="{00000000-0005-0000-0000-00007B8F0000}"/>
    <cellStyle name="Normal 8 2 2 3 8 2 3" xfId="49234" xr:uid="{00000000-0005-0000-0000-00007C8F0000}"/>
    <cellStyle name="Normal 8 2 2 3 8 3" xfId="23215" xr:uid="{00000000-0005-0000-0000-00007D8F0000}"/>
    <cellStyle name="Normal 8 2 2 3 8 4" xfId="40561" xr:uid="{00000000-0005-0000-0000-00007E8F0000}"/>
    <cellStyle name="Normal 8 2 2 3 9" xfId="3020" xr:uid="{00000000-0005-0000-0000-00007F8F0000}"/>
    <cellStyle name="Normal 8 2 2 3 9 2" xfId="11693" xr:uid="{00000000-0005-0000-0000-0000808F0000}"/>
    <cellStyle name="Normal 8 2 2 3 9 2 2" xfId="29046" xr:uid="{00000000-0005-0000-0000-0000818F0000}"/>
    <cellStyle name="Normal 8 2 2 3 9 2 3" xfId="46392" xr:uid="{00000000-0005-0000-0000-0000828F0000}"/>
    <cellStyle name="Normal 8 2 2 3 9 3" xfId="20373" xr:uid="{00000000-0005-0000-0000-0000838F0000}"/>
    <cellStyle name="Normal 8 2 2 3 9 4" xfId="37719" xr:uid="{00000000-0005-0000-0000-0000848F0000}"/>
    <cellStyle name="Normal 8 2 2 4" xfId="178" xr:uid="{00000000-0005-0000-0000-0000858F0000}"/>
    <cellStyle name="Normal 8 2 2 4 10" xfId="17531" xr:uid="{00000000-0005-0000-0000-0000868F0000}"/>
    <cellStyle name="Normal 8 2 2 4 11" xfId="34877" xr:uid="{00000000-0005-0000-0000-0000878F0000}"/>
    <cellStyle name="Normal 8 2 2 4 2" xfId="668" xr:uid="{00000000-0005-0000-0000-0000888F0000}"/>
    <cellStyle name="Normal 8 2 2 4 2 2" xfId="2481" xr:uid="{00000000-0005-0000-0000-0000898F0000}"/>
    <cellStyle name="Normal 8 2 2 4 2 2 2" xfId="8263" xr:uid="{00000000-0005-0000-0000-00008A8F0000}"/>
    <cellStyle name="Normal 8 2 2 4 2 2 2 2" xfId="16936" xr:uid="{00000000-0005-0000-0000-00008B8F0000}"/>
    <cellStyle name="Normal 8 2 2 4 2 2 2 2 2" xfId="34289" xr:uid="{00000000-0005-0000-0000-00008C8F0000}"/>
    <cellStyle name="Normal 8 2 2 4 2 2 2 2 3" xfId="51635" xr:uid="{00000000-0005-0000-0000-00008D8F0000}"/>
    <cellStyle name="Normal 8 2 2 4 2 2 2 3" xfId="25616" xr:uid="{00000000-0005-0000-0000-00008E8F0000}"/>
    <cellStyle name="Normal 8 2 2 4 2 2 2 4" xfId="42962" xr:uid="{00000000-0005-0000-0000-00008F8F0000}"/>
    <cellStyle name="Normal 8 2 2 4 2 2 3" xfId="4294" xr:uid="{00000000-0005-0000-0000-0000908F0000}"/>
    <cellStyle name="Normal 8 2 2 4 2 2 3 2" xfId="12967" xr:uid="{00000000-0005-0000-0000-0000918F0000}"/>
    <cellStyle name="Normal 8 2 2 4 2 2 3 2 2" xfId="30320" xr:uid="{00000000-0005-0000-0000-0000928F0000}"/>
    <cellStyle name="Normal 8 2 2 4 2 2 3 2 3" xfId="47666" xr:uid="{00000000-0005-0000-0000-0000938F0000}"/>
    <cellStyle name="Normal 8 2 2 4 2 2 3 3" xfId="21647" xr:uid="{00000000-0005-0000-0000-0000948F0000}"/>
    <cellStyle name="Normal 8 2 2 4 2 2 3 4" xfId="38993" xr:uid="{00000000-0005-0000-0000-0000958F0000}"/>
    <cellStyle name="Normal 8 2 2 4 2 2 4" xfId="11154" xr:uid="{00000000-0005-0000-0000-0000968F0000}"/>
    <cellStyle name="Normal 8 2 2 4 2 2 4 2" xfId="28507" xr:uid="{00000000-0005-0000-0000-0000978F0000}"/>
    <cellStyle name="Normal 8 2 2 4 2 2 4 3" xfId="45853" xr:uid="{00000000-0005-0000-0000-0000988F0000}"/>
    <cellStyle name="Normal 8 2 2 4 2 2 5" xfId="19834" xr:uid="{00000000-0005-0000-0000-0000998F0000}"/>
    <cellStyle name="Normal 8 2 2 4 2 2 6" xfId="37180" xr:uid="{00000000-0005-0000-0000-00009A8F0000}"/>
    <cellStyle name="Normal 8 2 2 4 2 3" xfId="1403" xr:uid="{00000000-0005-0000-0000-00009B8F0000}"/>
    <cellStyle name="Normal 8 2 2 4 2 3 2" xfId="7185" xr:uid="{00000000-0005-0000-0000-00009C8F0000}"/>
    <cellStyle name="Normal 8 2 2 4 2 3 2 2" xfId="15858" xr:uid="{00000000-0005-0000-0000-00009D8F0000}"/>
    <cellStyle name="Normal 8 2 2 4 2 3 2 2 2" xfId="33211" xr:uid="{00000000-0005-0000-0000-00009E8F0000}"/>
    <cellStyle name="Normal 8 2 2 4 2 3 2 2 3" xfId="50557" xr:uid="{00000000-0005-0000-0000-00009F8F0000}"/>
    <cellStyle name="Normal 8 2 2 4 2 3 2 3" xfId="24538" xr:uid="{00000000-0005-0000-0000-0000A08F0000}"/>
    <cellStyle name="Normal 8 2 2 4 2 3 2 4" xfId="41884" xr:uid="{00000000-0005-0000-0000-0000A18F0000}"/>
    <cellStyle name="Normal 8 2 2 4 2 3 3" xfId="5029" xr:uid="{00000000-0005-0000-0000-0000A28F0000}"/>
    <cellStyle name="Normal 8 2 2 4 2 3 3 2" xfId="13702" xr:uid="{00000000-0005-0000-0000-0000A38F0000}"/>
    <cellStyle name="Normal 8 2 2 4 2 3 3 2 2" xfId="31055" xr:uid="{00000000-0005-0000-0000-0000A48F0000}"/>
    <cellStyle name="Normal 8 2 2 4 2 3 3 2 3" xfId="48401" xr:uid="{00000000-0005-0000-0000-0000A58F0000}"/>
    <cellStyle name="Normal 8 2 2 4 2 3 3 3" xfId="22382" xr:uid="{00000000-0005-0000-0000-0000A68F0000}"/>
    <cellStyle name="Normal 8 2 2 4 2 3 3 4" xfId="39728" xr:uid="{00000000-0005-0000-0000-0000A78F0000}"/>
    <cellStyle name="Normal 8 2 2 4 2 3 4" xfId="10076" xr:uid="{00000000-0005-0000-0000-0000A88F0000}"/>
    <cellStyle name="Normal 8 2 2 4 2 3 4 2" xfId="27429" xr:uid="{00000000-0005-0000-0000-0000A98F0000}"/>
    <cellStyle name="Normal 8 2 2 4 2 3 4 3" xfId="44775" xr:uid="{00000000-0005-0000-0000-0000AA8F0000}"/>
    <cellStyle name="Normal 8 2 2 4 2 3 5" xfId="18756" xr:uid="{00000000-0005-0000-0000-0000AB8F0000}"/>
    <cellStyle name="Normal 8 2 2 4 2 3 6" xfId="36102" xr:uid="{00000000-0005-0000-0000-0000AC8F0000}"/>
    <cellStyle name="Normal 8 2 2 4 2 4" xfId="6450" xr:uid="{00000000-0005-0000-0000-0000AD8F0000}"/>
    <cellStyle name="Normal 8 2 2 4 2 4 2" xfId="15123" xr:uid="{00000000-0005-0000-0000-0000AE8F0000}"/>
    <cellStyle name="Normal 8 2 2 4 2 4 2 2" xfId="32476" xr:uid="{00000000-0005-0000-0000-0000AF8F0000}"/>
    <cellStyle name="Normal 8 2 2 4 2 4 2 3" xfId="49822" xr:uid="{00000000-0005-0000-0000-0000B08F0000}"/>
    <cellStyle name="Normal 8 2 2 4 2 4 3" xfId="23803" xr:uid="{00000000-0005-0000-0000-0000B18F0000}"/>
    <cellStyle name="Normal 8 2 2 4 2 4 4" xfId="41149" xr:uid="{00000000-0005-0000-0000-0000B28F0000}"/>
    <cellStyle name="Normal 8 2 2 4 2 5" xfId="3216" xr:uid="{00000000-0005-0000-0000-0000B38F0000}"/>
    <cellStyle name="Normal 8 2 2 4 2 5 2" xfId="11889" xr:uid="{00000000-0005-0000-0000-0000B48F0000}"/>
    <cellStyle name="Normal 8 2 2 4 2 5 2 2" xfId="29242" xr:uid="{00000000-0005-0000-0000-0000B58F0000}"/>
    <cellStyle name="Normal 8 2 2 4 2 5 2 3" xfId="46588" xr:uid="{00000000-0005-0000-0000-0000B68F0000}"/>
    <cellStyle name="Normal 8 2 2 4 2 5 3" xfId="20569" xr:uid="{00000000-0005-0000-0000-0000B78F0000}"/>
    <cellStyle name="Normal 8 2 2 4 2 5 4" xfId="37915" xr:uid="{00000000-0005-0000-0000-0000B88F0000}"/>
    <cellStyle name="Normal 8 2 2 4 2 6" xfId="9341" xr:uid="{00000000-0005-0000-0000-0000B98F0000}"/>
    <cellStyle name="Normal 8 2 2 4 2 6 2" xfId="26694" xr:uid="{00000000-0005-0000-0000-0000BA8F0000}"/>
    <cellStyle name="Normal 8 2 2 4 2 6 3" xfId="44040" xr:uid="{00000000-0005-0000-0000-0000BB8F0000}"/>
    <cellStyle name="Normal 8 2 2 4 2 7" xfId="18021" xr:uid="{00000000-0005-0000-0000-0000BC8F0000}"/>
    <cellStyle name="Normal 8 2 2 4 2 8" xfId="35367" xr:uid="{00000000-0005-0000-0000-0000BD8F0000}"/>
    <cellStyle name="Normal 8 2 2 4 3" xfId="913" xr:uid="{00000000-0005-0000-0000-0000BE8F0000}"/>
    <cellStyle name="Normal 8 2 2 4 3 2" xfId="2726" xr:uid="{00000000-0005-0000-0000-0000BF8F0000}"/>
    <cellStyle name="Normal 8 2 2 4 3 2 2" xfId="8508" xr:uid="{00000000-0005-0000-0000-0000C08F0000}"/>
    <cellStyle name="Normal 8 2 2 4 3 2 2 2" xfId="17181" xr:uid="{00000000-0005-0000-0000-0000C18F0000}"/>
    <cellStyle name="Normal 8 2 2 4 3 2 2 2 2" xfId="34534" xr:uid="{00000000-0005-0000-0000-0000C28F0000}"/>
    <cellStyle name="Normal 8 2 2 4 3 2 2 2 3" xfId="51880" xr:uid="{00000000-0005-0000-0000-0000C38F0000}"/>
    <cellStyle name="Normal 8 2 2 4 3 2 2 3" xfId="25861" xr:uid="{00000000-0005-0000-0000-0000C48F0000}"/>
    <cellStyle name="Normal 8 2 2 4 3 2 2 4" xfId="43207" xr:uid="{00000000-0005-0000-0000-0000C58F0000}"/>
    <cellStyle name="Normal 8 2 2 4 3 2 3" xfId="4539" xr:uid="{00000000-0005-0000-0000-0000C68F0000}"/>
    <cellStyle name="Normal 8 2 2 4 3 2 3 2" xfId="13212" xr:uid="{00000000-0005-0000-0000-0000C78F0000}"/>
    <cellStyle name="Normal 8 2 2 4 3 2 3 2 2" xfId="30565" xr:uid="{00000000-0005-0000-0000-0000C88F0000}"/>
    <cellStyle name="Normal 8 2 2 4 3 2 3 2 3" xfId="47911" xr:uid="{00000000-0005-0000-0000-0000C98F0000}"/>
    <cellStyle name="Normal 8 2 2 4 3 2 3 3" xfId="21892" xr:uid="{00000000-0005-0000-0000-0000CA8F0000}"/>
    <cellStyle name="Normal 8 2 2 4 3 2 3 4" xfId="39238" xr:uid="{00000000-0005-0000-0000-0000CB8F0000}"/>
    <cellStyle name="Normal 8 2 2 4 3 2 4" xfId="11399" xr:uid="{00000000-0005-0000-0000-0000CC8F0000}"/>
    <cellStyle name="Normal 8 2 2 4 3 2 4 2" xfId="28752" xr:uid="{00000000-0005-0000-0000-0000CD8F0000}"/>
    <cellStyle name="Normal 8 2 2 4 3 2 4 3" xfId="46098" xr:uid="{00000000-0005-0000-0000-0000CE8F0000}"/>
    <cellStyle name="Normal 8 2 2 4 3 2 5" xfId="20079" xr:uid="{00000000-0005-0000-0000-0000CF8F0000}"/>
    <cellStyle name="Normal 8 2 2 4 3 2 6" xfId="37425" xr:uid="{00000000-0005-0000-0000-0000D08F0000}"/>
    <cellStyle name="Normal 8 2 2 4 3 3" xfId="1648" xr:uid="{00000000-0005-0000-0000-0000D18F0000}"/>
    <cellStyle name="Normal 8 2 2 4 3 3 2" xfId="7430" xr:uid="{00000000-0005-0000-0000-0000D28F0000}"/>
    <cellStyle name="Normal 8 2 2 4 3 3 2 2" xfId="16103" xr:uid="{00000000-0005-0000-0000-0000D38F0000}"/>
    <cellStyle name="Normal 8 2 2 4 3 3 2 2 2" xfId="33456" xr:uid="{00000000-0005-0000-0000-0000D48F0000}"/>
    <cellStyle name="Normal 8 2 2 4 3 3 2 2 3" xfId="50802" xr:uid="{00000000-0005-0000-0000-0000D58F0000}"/>
    <cellStyle name="Normal 8 2 2 4 3 3 2 3" xfId="24783" xr:uid="{00000000-0005-0000-0000-0000D68F0000}"/>
    <cellStyle name="Normal 8 2 2 4 3 3 2 4" xfId="42129" xr:uid="{00000000-0005-0000-0000-0000D78F0000}"/>
    <cellStyle name="Normal 8 2 2 4 3 3 3" xfId="5274" xr:uid="{00000000-0005-0000-0000-0000D88F0000}"/>
    <cellStyle name="Normal 8 2 2 4 3 3 3 2" xfId="13947" xr:uid="{00000000-0005-0000-0000-0000D98F0000}"/>
    <cellStyle name="Normal 8 2 2 4 3 3 3 2 2" xfId="31300" xr:uid="{00000000-0005-0000-0000-0000DA8F0000}"/>
    <cellStyle name="Normal 8 2 2 4 3 3 3 2 3" xfId="48646" xr:uid="{00000000-0005-0000-0000-0000DB8F0000}"/>
    <cellStyle name="Normal 8 2 2 4 3 3 3 3" xfId="22627" xr:uid="{00000000-0005-0000-0000-0000DC8F0000}"/>
    <cellStyle name="Normal 8 2 2 4 3 3 3 4" xfId="39973" xr:uid="{00000000-0005-0000-0000-0000DD8F0000}"/>
    <cellStyle name="Normal 8 2 2 4 3 3 4" xfId="10321" xr:uid="{00000000-0005-0000-0000-0000DE8F0000}"/>
    <cellStyle name="Normal 8 2 2 4 3 3 4 2" xfId="27674" xr:uid="{00000000-0005-0000-0000-0000DF8F0000}"/>
    <cellStyle name="Normal 8 2 2 4 3 3 4 3" xfId="45020" xr:uid="{00000000-0005-0000-0000-0000E08F0000}"/>
    <cellStyle name="Normal 8 2 2 4 3 3 5" xfId="19001" xr:uid="{00000000-0005-0000-0000-0000E18F0000}"/>
    <cellStyle name="Normal 8 2 2 4 3 3 6" xfId="36347" xr:uid="{00000000-0005-0000-0000-0000E28F0000}"/>
    <cellStyle name="Normal 8 2 2 4 3 4" xfId="6695" xr:uid="{00000000-0005-0000-0000-0000E38F0000}"/>
    <cellStyle name="Normal 8 2 2 4 3 4 2" xfId="15368" xr:uid="{00000000-0005-0000-0000-0000E48F0000}"/>
    <cellStyle name="Normal 8 2 2 4 3 4 2 2" xfId="32721" xr:uid="{00000000-0005-0000-0000-0000E58F0000}"/>
    <cellStyle name="Normal 8 2 2 4 3 4 2 3" xfId="50067" xr:uid="{00000000-0005-0000-0000-0000E68F0000}"/>
    <cellStyle name="Normal 8 2 2 4 3 4 3" xfId="24048" xr:uid="{00000000-0005-0000-0000-0000E78F0000}"/>
    <cellStyle name="Normal 8 2 2 4 3 4 4" xfId="41394" xr:uid="{00000000-0005-0000-0000-0000E88F0000}"/>
    <cellStyle name="Normal 8 2 2 4 3 5" xfId="3461" xr:uid="{00000000-0005-0000-0000-0000E98F0000}"/>
    <cellStyle name="Normal 8 2 2 4 3 5 2" xfId="12134" xr:uid="{00000000-0005-0000-0000-0000EA8F0000}"/>
    <cellStyle name="Normal 8 2 2 4 3 5 2 2" xfId="29487" xr:uid="{00000000-0005-0000-0000-0000EB8F0000}"/>
    <cellStyle name="Normal 8 2 2 4 3 5 2 3" xfId="46833" xr:uid="{00000000-0005-0000-0000-0000EC8F0000}"/>
    <cellStyle name="Normal 8 2 2 4 3 5 3" xfId="20814" xr:uid="{00000000-0005-0000-0000-0000ED8F0000}"/>
    <cellStyle name="Normal 8 2 2 4 3 5 4" xfId="38160" xr:uid="{00000000-0005-0000-0000-0000EE8F0000}"/>
    <cellStyle name="Normal 8 2 2 4 3 6" xfId="9586" xr:uid="{00000000-0005-0000-0000-0000EF8F0000}"/>
    <cellStyle name="Normal 8 2 2 4 3 6 2" xfId="26939" xr:uid="{00000000-0005-0000-0000-0000F08F0000}"/>
    <cellStyle name="Normal 8 2 2 4 3 6 3" xfId="44285" xr:uid="{00000000-0005-0000-0000-0000F18F0000}"/>
    <cellStyle name="Normal 8 2 2 4 3 7" xfId="18266" xr:uid="{00000000-0005-0000-0000-0000F28F0000}"/>
    <cellStyle name="Normal 8 2 2 4 3 8" xfId="35612" xr:uid="{00000000-0005-0000-0000-0000F38F0000}"/>
    <cellStyle name="Normal 8 2 2 4 4" xfId="423" xr:uid="{00000000-0005-0000-0000-0000F48F0000}"/>
    <cellStyle name="Normal 8 2 2 4 4 2" xfId="2236" xr:uid="{00000000-0005-0000-0000-0000F58F0000}"/>
    <cellStyle name="Normal 8 2 2 4 4 2 2" xfId="8018" xr:uid="{00000000-0005-0000-0000-0000F68F0000}"/>
    <cellStyle name="Normal 8 2 2 4 4 2 2 2" xfId="16691" xr:uid="{00000000-0005-0000-0000-0000F78F0000}"/>
    <cellStyle name="Normal 8 2 2 4 4 2 2 2 2" xfId="34044" xr:uid="{00000000-0005-0000-0000-0000F88F0000}"/>
    <cellStyle name="Normal 8 2 2 4 4 2 2 2 3" xfId="51390" xr:uid="{00000000-0005-0000-0000-0000F98F0000}"/>
    <cellStyle name="Normal 8 2 2 4 4 2 2 3" xfId="25371" xr:uid="{00000000-0005-0000-0000-0000FA8F0000}"/>
    <cellStyle name="Normal 8 2 2 4 4 2 2 4" xfId="42717" xr:uid="{00000000-0005-0000-0000-0000FB8F0000}"/>
    <cellStyle name="Normal 8 2 2 4 4 2 3" xfId="5519" xr:uid="{00000000-0005-0000-0000-0000FC8F0000}"/>
    <cellStyle name="Normal 8 2 2 4 4 2 3 2" xfId="14192" xr:uid="{00000000-0005-0000-0000-0000FD8F0000}"/>
    <cellStyle name="Normal 8 2 2 4 4 2 3 2 2" xfId="31545" xr:uid="{00000000-0005-0000-0000-0000FE8F0000}"/>
    <cellStyle name="Normal 8 2 2 4 4 2 3 2 3" xfId="48891" xr:uid="{00000000-0005-0000-0000-0000FF8F0000}"/>
    <cellStyle name="Normal 8 2 2 4 4 2 3 3" xfId="22872" xr:uid="{00000000-0005-0000-0000-000000900000}"/>
    <cellStyle name="Normal 8 2 2 4 4 2 3 4" xfId="40218" xr:uid="{00000000-0005-0000-0000-000001900000}"/>
    <cellStyle name="Normal 8 2 2 4 4 2 4" xfId="10909" xr:uid="{00000000-0005-0000-0000-000002900000}"/>
    <cellStyle name="Normal 8 2 2 4 4 2 4 2" xfId="28262" xr:uid="{00000000-0005-0000-0000-000003900000}"/>
    <cellStyle name="Normal 8 2 2 4 4 2 4 3" xfId="45608" xr:uid="{00000000-0005-0000-0000-000004900000}"/>
    <cellStyle name="Normal 8 2 2 4 4 2 5" xfId="19589" xr:uid="{00000000-0005-0000-0000-000005900000}"/>
    <cellStyle name="Normal 8 2 2 4 4 2 6" xfId="36935" xr:uid="{00000000-0005-0000-0000-000006900000}"/>
    <cellStyle name="Normal 8 2 2 4 4 3" xfId="6205" xr:uid="{00000000-0005-0000-0000-000007900000}"/>
    <cellStyle name="Normal 8 2 2 4 4 3 2" xfId="14878" xr:uid="{00000000-0005-0000-0000-000008900000}"/>
    <cellStyle name="Normal 8 2 2 4 4 3 2 2" xfId="32231" xr:uid="{00000000-0005-0000-0000-000009900000}"/>
    <cellStyle name="Normal 8 2 2 4 4 3 2 3" xfId="49577" xr:uid="{00000000-0005-0000-0000-00000A900000}"/>
    <cellStyle name="Normal 8 2 2 4 4 3 3" xfId="23558" xr:uid="{00000000-0005-0000-0000-00000B900000}"/>
    <cellStyle name="Normal 8 2 2 4 4 3 4" xfId="40904" xr:uid="{00000000-0005-0000-0000-00000C900000}"/>
    <cellStyle name="Normal 8 2 2 4 4 4" xfId="4049" xr:uid="{00000000-0005-0000-0000-00000D900000}"/>
    <cellStyle name="Normal 8 2 2 4 4 4 2" xfId="12722" xr:uid="{00000000-0005-0000-0000-00000E900000}"/>
    <cellStyle name="Normal 8 2 2 4 4 4 2 2" xfId="30075" xr:uid="{00000000-0005-0000-0000-00000F900000}"/>
    <cellStyle name="Normal 8 2 2 4 4 4 2 3" xfId="47421" xr:uid="{00000000-0005-0000-0000-000010900000}"/>
    <cellStyle name="Normal 8 2 2 4 4 4 3" xfId="21402" xr:uid="{00000000-0005-0000-0000-000011900000}"/>
    <cellStyle name="Normal 8 2 2 4 4 4 4" xfId="38748" xr:uid="{00000000-0005-0000-0000-000012900000}"/>
    <cellStyle name="Normal 8 2 2 4 4 5" xfId="9096" xr:uid="{00000000-0005-0000-0000-000013900000}"/>
    <cellStyle name="Normal 8 2 2 4 4 5 2" xfId="26449" xr:uid="{00000000-0005-0000-0000-000014900000}"/>
    <cellStyle name="Normal 8 2 2 4 4 5 3" xfId="43795" xr:uid="{00000000-0005-0000-0000-000015900000}"/>
    <cellStyle name="Normal 8 2 2 4 4 6" xfId="17776" xr:uid="{00000000-0005-0000-0000-000016900000}"/>
    <cellStyle name="Normal 8 2 2 4 4 7" xfId="35122" xr:uid="{00000000-0005-0000-0000-000017900000}"/>
    <cellStyle name="Normal 8 2 2 4 5" xfId="1991" xr:uid="{00000000-0005-0000-0000-000018900000}"/>
    <cellStyle name="Normal 8 2 2 4 5 2" xfId="7773" xr:uid="{00000000-0005-0000-0000-000019900000}"/>
    <cellStyle name="Normal 8 2 2 4 5 2 2" xfId="16446" xr:uid="{00000000-0005-0000-0000-00001A900000}"/>
    <cellStyle name="Normal 8 2 2 4 5 2 2 2" xfId="33799" xr:uid="{00000000-0005-0000-0000-00001B900000}"/>
    <cellStyle name="Normal 8 2 2 4 5 2 2 3" xfId="51145" xr:uid="{00000000-0005-0000-0000-00001C900000}"/>
    <cellStyle name="Normal 8 2 2 4 5 2 3" xfId="25126" xr:uid="{00000000-0005-0000-0000-00001D900000}"/>
    <cellStyle name="Normal 8 2 2 4 5 2 4" xfId="42472" xr:uid="{00000000-0005-0000-0000-00001E900000}"/>
    <cellStyle name="Normal 8 2 2 4 5 3" xfId="3804" xr:uid="{00000000-0005-0000-0000-00001F900000}"/>
    <cellStyle name="Normal 8 2 2 4 5 3 2" xfId="12477" xr:uid="{00000000-0005-0000-0000-000020900000}"/>
    <cellStyle name="Normal 8 2 2 4 5 3 2 2" xfId="29830" xr:uid="{00000000-0005-0000-0000-000021900000}"/>
    <cellStyle name="Normal 8 2 2 4 5 3 2 3" xfId="47176" xr:uid="{00000000-0005-0000-0000-000022900000}"/>
    <cellStyle name="Normal 8 2 2 4 5 3 3" xfId="21157" xr:uid="{00000000-0005-0000-0000-000023900000}"/>
    <cellStyle name="Normal 8 2 2 4 5 3 4" xfId="38503" xr:uid="{00000000-0005-0000-0000-000024900000}"/>
    <cellStyle name="Normal 8 2 2 4 5 4" xfId="10664" xr:uid="{00000000-0005-0000-0000-000025900000}"/>
    <cellStyle name="Normal 8 2 2 4 5 4 2" xfId="28017" xr:uid="{00000000-0005-0000-0000-000026900000}"/>
    <cellStyle name="Normal 8 2 2 4 5 4 3" xfId="45363" xr:uid="{00000000-0005-0000-0000-000027900000}"/>
    <cellStyle name="Normal 8 2 2 4 5 5" xfId="19344" xr:uid="{00000000-0005-0000-0000-000028900000}"/>
    <cellStyle name="Normal 8 2 2 4 5 6" xfId="36690" xr:uid="{00000000-0005-0000-0000-000029900000}"/>
    <cellStyle name="Normal 8 2 2 4 6" xfId="1158" xr:uid="{00000000-0005-0000-0000-00002A900000}"/>
    <cellStyle name="Normal 8 2 2 4 6 2" xfId="6940" xr:uid="{00000000-0005-0000-0000-00002B900000}"/>
    <cellStyle name="Normal 8 2 2 4 6 2 2" xfId="15613" xr:uid="{00000000-0005-0000-0000-00002C900000}"/>
    <cellStyle name="Normal 8 2 2 4 6 2 2 2" xfId="32966" xr:uid="{00000000-0005-0000-0000-00002D900000}"/>
    <cellStyle name="Normal 8 2 2 4 6 2 2 3" xfId="50312" xr:uid="{00000000-0005-0000-0000-00002E900000}"/>
    <cellStyle name="Normal 8 2 2 4 6 2 3" xfId="24293" xr:uid="{00000000-0005-0000-0000-00002F900000}"/>
    <cellStyle name="Normal 8 2 2 4 6 2 4" xfId="41639" xr:uid="{00000000-0005-0000-0000-000030900000}"/>
    <cellStyle name="Normal 8 2 2 4 6 3" xfId="4784" xr:uid="{00000000-0005-0000-0000-000031900000}"/>
    <cellStyle name="Normal 8 2 2 4 6 3 2" xfId="13457" xr:uid="{00000000-0005-0000-0000-000032900000}"/>
    <cellStyle name="Normal 8 2 2 4 6 3 2 2" xfId="30810" xr:uid="{00000000-0005-0000-0000-000033900000}"/>
    <cellStyle name="Normal 8 2 2 4 6 3 2 3" xfId="48156" xr:uid="{00000000-0005-0000-0000-000034900000}"/>
    <cellStyle name="Normal 8 2 2 4 6 3 3" xfId="22137" xr:uid="{00000000-0005-0000-0000-000035900000}"/>
    <cellStyle name="Normal 8 2 2 4 6 3 4" xfId="39483" xr:uid="{00000000-0005-0000-0000-000036900000}"/>
    <cellStyle name="Normal 8 2 2 4 6 4" xfId="9831" xr:uid="{00000000-0005-0000-0000-000037900000}"/>
    <cellStyle name="Normal 8 2 2 4 6 4 2" xfId="27184" xr:uid="{00000000-0005-0000-0000-000038900000}"/>
    <cellStyle name="Normal 8 2 2 4 6 4 3" xfId="44530" xr:uid="{00000000-0005-0000-0000-000039900000}"/>
    <cellStyle name="Normal 8 2 2 4 6 5" xfId="18511" xr:uid="{00000000-0005-0000-0000-00003A900000}"/>
    <cellStyle name="Normal 8 2 2 4 6 6" xfId="35857" xr:uid="{00000000-0005-0000-0000-00003B900000}"/>
    <cellStyle name="Normal 8 2 2 4 7" xfId="5960" xr:uid="{00000000-0005-0000-0000-00003C900000}"/>
    <cellStyle name="Normal 8 2 2 4 7 2" xfId="14633" xr:uid="{00000000-0005-0000-0000-00003D900000}"/>
    <cellStyle name="Normal 8 2 2 4 7 2 2" xfId="31986" xr:uid="{00000000-0005-0000-0000-00003E900000}"/>
    <cellStyle name="Normal 8 2 2 4 7 2 3" xfId="49332" xr:uid="{00000000-0005-0000-0000-00003F900000}"/>
    <cellStyle name="Normal 8 2 2 4 7 3" xfId="23313" xr:uid="{00000000-0005-0000-0000-000040900000}"/>
    <cellStyle name="Normal 8 2 2 4 7 4" xfId="40659" xr:uid="{00000000-0005-0000-0000-000041900000}"/>
    <cellStyle name="Normal 8 2 2 4 8" xfId="2971" xr:uid="{00000000-0005-0000-0000-000042900000}"/>
    <cellStyle name="Normal 8 2 2 4 8 2" xfId="11644" xr:uid="{00000000-0005-0000-0000-000043900000}"/>
    <cellStyle name="Normal 8 2 2 4 8 2 2" xfId="28997" xr:uid="{00000000-0005-0000-0000-000044900000}"/>
    <cellStyle name="Normal 8 2 2 4 8 2 3" xfId="46343" xr:uid="{00000000-0005-0000-0000-000045900000}"/>
    <cellStyle name="Normal 8 2 2 4 8 3" xfId="20324" xr:uid="{00000000-0005-0000-0000-000046900000}"/>
    <cellStyle name="Normal 8 2 2 4 8 4" xfId="37670" xr:uid="{00000000-0005-0000-0000-000047900000}"/>
    <cellStyle name="Normal 8 2 2 4 9" xfId="8851" xr:uid="{00000000-0005-0000-0000-000048900000}"/>
    <cellStyle name="Normal 8 2 2 4 9 2" xfId="26204" xr:uid="{00000000-0005-0000-0000-000049900000}"/>
    <cellStyle name="Normal 8 2 2 4 9 3" xfId="43550" xr:uid="{00000000-0005-0000-0000-00004A900000}"/>
    <cellStyle name="Normal 8 2 2 5" xfId="276" xr:uid="{00000000-0005-0000-0000-00004B900000}"/>
    <cellStyle name="Normal 8 2 2 5 10" xfId="34975" xr:uid="{00000000-0005-0000-0000-00004C900000}"/>
    <cellStyle name="Normal 8 2 2 5 2" xfId="1011" xr:uid="{00000000-0005-0000-0000-00004D900000}"/>
    <cellStyle name="Normal 8 2 2 5 2 2" xfId="2824" xr:uid="{00000000-0005-0000-0000-00004E900000}"/>
    <cellStyle name="Normal 8 2 2 5 2 2 2" xfId="8606" xr:uid="{00000000-0005-0000-0000-00004F900000}"/>
    <cellStyle name="Normal 8 2 2 5 2 2 2 2" xfId="17279" xr:uid="{00000000-0005-0000-0000-000050900000}"/>
    <cellStyle name="Normal 8 2 2 5 2 2 2 2 2" xfId="34632" xr:uid="{00000000-0005-0000-0000-000051900000}"/>
    <cellStyle name="Normal 8 2 2 5 2 2 2 2 3" xfId="51978" xr:uid="{00000000-0005-0000-0000-000052900000}"/>
    <cellStyle name="Normal 8 2 2 5 2 2 2 3" xfId="25959" xr:uid="{00000000-0005-0000-0000-000053900000}"/>
    <cellStyle name="Normal 8 2 2 5 2 2 2 4" xfId="43305" xr:uid="{00000000-0005-0000-0000-000054900000}"/>
    <cellStyle name="Normal 8 2 2 5 2 2 3" xfId="4637" xr:uid="{00000000-0005-0000-0000-000055900000}"/>
    <cellStyle name="Normal 8 2 2 5 2 2 3 2" xfId="13310" xr:uid="{00000000-0005-0000-0000-000056900000}"/>
    <cellStyle name="Normal 8 2 2 5 2 2 3 2 2" xfId="30663" xr:uid="{00000000-0005-0000-0000-000057900000}"/>
    <cellStyle name="Normal 8 2 2 5 2 2 3 2 3" xfId="48009" xr:uid="{00000000-0005-0000-0000-000058900000}"/>
    <cellStyle name="Normal 8 2 2 5 2 2 3 3" xfId="21990" xr:uid="{00000000-0005-0000-0000-000059900000}"/>
    <cellStyle name="Normal 8 2 2 5 2 2 3 4" xfId="39336" xr:uid="{00000000-0005-0000-0000-00005A900000}"/>
    <cellStyle name="Normal 8 2 2 5 2 2 4" xfId="11497" xr:uid="{00000000-0005-0000-0000-00005B900000}"/>
    <cellStyle name="Normal 8 2 2 5 2 2 4 2" xfId="28850" xr:uid="{00000000-0005-0000-0000-00005C900000}"/>
    <cellStyle name="Normal 8 2 2 5 2 2 4 3" xfId="46196" xr:uid="{00000000-0005-0000-0000-00005D900000}"/>
    <cellStyle name="Normal 8 2 2 5 2 2 5" xfId="20177" xr:uid="{00000000-0005-0000-0000-00005E900000}"/>
    <cellStyle name="Normal 8 2 2 5 2 2 6" xfId="37523" xr:uid="{00000000-0005-0000-0000-00005F900000}"/>
    <cellStyle name="Normal 8 2 2 5 2 3" xfId="1746" xr:uid="{00000000-0005-0000-0000-000060900000}"/>
    <cellStyle name="Normal 8 2 2 5 2 3 2" xfId="7528" xr:uid="{00000000-0005-0000-0000-000061900000}"/>
    <cellStyle name="Normal 8 2 2 5 2 3 2 2" xfId="16201" xr:uid="{00000000-0005-0000-0000-000062900000}"/>
    <cellStyle name="Normal 8 2 2 5 2 3 2 2 2" xfId="33554" xr:uid="{00000000-0005-0000-0000-000063900000}"/>
    <cellStyle name="Normal 8 2 2 5 2 3 2 2 3" xfId="50900" xr:uid="{00000000-0005-0000-0000-000064900000}"/>
    <cellStyle name="Normal 8 2 2 5 2 3 2 3" xfId="24881" xr:uid="{00000000-0005-0000-0000-000065900000}"/>
    <cellStyle name="Normal 8 2 2 5 2 3 2 4" xfId="42227" xr:uid="{00000000-0005-0000-0000-000066900000}"/>
    <cellStyle name="Normal 8 2 2 5 2 3 3" xfId="5372" xr:uid="{00000000-0005-0000-0000-000067900000}"/>
    <cellStyle name="Normal 8 2 2 5 2 3 3 2" xfId="14045" xr:uid="{00000000-0005-0000-0000-000068900000}"/>
    <cellStyle name="Normal 8 2 2 5 2 3 3 2 2" xfId="31398" xr:uid="{00000000-0005-0000-0000-000069900000}"/>
    <cellStyle name="Normal 8 2 2 5 2 3 3 2 3" xfId="48744" xr:uid="{00000000-0005-0000-0000-00006A900000}"/>
    <cellStyle name="Normal 8 2 2 5 2 3 3 3" xfId="22725" xr:uid="{00000000-0005-0000-0000-00006B900000}"/>
    <cellStyle name="Normal 8 2 2 5 2 3 3 4" xfId="40071" xr:uid="{00000000-0005-0000-0000-00006C900000}"/>
    <cellStyle name="Normal 8 2 2 5 2 3 4" xfId="10419" xr:uid="{00000000-0005-0000-0000-00006D900000}"/>
    <cellStyle name="Normal 8 2 2 5 2 3 4 2" xfId="27772" xr:uid="{00000000-0005-0000-0000-00006E900000}"/>
    <cellStyle name="Normal 8 2 2 5 2 3 4 3" xfId="45118" xr:uid="{00000000-0005-0000-0000-00006F900000}"/>
    <cellStyle name="Normal 8 2 2 5 2 3 5" xfId="19099" xr:uid="{00000000-0005-0000-0000-000070900000}"/>
    <cellStyle name="Normal 8 2 2 5 2 3 6" xfId="36445" xr:uid="{00000000-0005-0000-0000-000071900000}"/>
    <cellStyle name="Normal 8 2 2 5 2 4" xfId="6793" xr:uid="{00000000-0005-0000-0000-000072900000}"/>
    <cellStyle name="Normal 8 2 2 5 2 4 2" xfId="15466" xr:uid="{00000000-0005-0000-0000-000073900000}"/>
    <cellStyle name="Normal 8 2 2 5 2 4 2 2" xfId="32819" xr:uid="{00000000-0005-0000-0000-000074900000}"/>
    <cellStyle name="Normal 8 2 2 5 2 4 2 3" xfId="50165" xr:uid="{00000000-0005-0000-0000-000075900000}"/>
    <cellStyle name="Normal 8 2 2 5 2 4 3" xfId="24146" xr:uid="{00000000-0005-0000-0000-000076900000}"/>
    <cellStyle name="Normal 8 2 2 5 2 4 4" xfId="41492" xr:uid="{00000000-0005-0000-0000-000077900000}"/>
    <cellStyle name="Normal 8 2 2 5 2 5" xfId="3559" xr:uid="{00000000-0005-0000-0000-000078900000}"/>
    <cellStyle name="Normal 8 2 2 5 2 5 2" xfId="12232" xr:uid="{00000000-0005-0000-0000-000079900000}"/>
    <cellStyle name="Normal 8 2 2 5 2 5 2 2" xfId="29585" xr:uid="{00000000-0005-0000-0000-00007A900000}"/>
    <cellStyle name="Normal 8 2 2 5 2 5 2 3" xfId="46931" xr:uid="{00000000-0005-0000-0000-00007B900000}"/>
    <cellStyle name="Normal 8 2 2 5 2 5 3" xfId="20912" xr:uid="{00000000-0005-0000-0000-00007C900000}"/>
    <cellStyle name="Normal 8 2 2 5 2 5 4" xfId="38258" xr:uid="{00000000-0005-0000-0000-00007D900000}"/>
    <cellStyle name="Normal 8 2 2 5 2 6" xfId="9684" xr:uid="{00000000-0005-0000-0000-00007E900000}"/>
    <cellStyle name="Normal 8 2 2 5 2 6 2" xfId="27037" xr:uid="{00000000-0005-0000-0000-00007F900000}"/>
    <cellStyle name="Normal 8 2 2 5 2 6 3" xfId="44383" xr:uid="{00000000-0005-0000-0000-000080900000}"/>
    <cellStyle name="Normal 8 2 2 5 2 7" xfId="18364" xr:uid="{00000000-0005-0000-0000-000081900000}"/>
    <cellStyle name="Normal 8 2 2 5 2 8" xfId="35710" xr:uid="{00000000-0005-0000-0000-000082900000}"/>
    <cellStyle name="Normal 8 2 2 5 3" xfId="521" xr:uid="{00000000-0005-0000-0000-000083900000}"/>
    <cellStyle name="Normal 8 2 2 5 3 2" xfId="2334" xr:uid="{00000000-0005-0000-0000-000084900000}"/>
    <cellStyle name="Normal 8 2 2 5 3 2 2" xfId="8116" xr:uid="{00000000-0005-0000-0000-000085900000}"/>
    <cellStyle name="Normal 8 2 2 5 3 2 2 2" xfId="16789" xr:uid="{00000000-0005-0000-0000-000086900000}"/>
    <cellStyle name="Normal 8 2 2 5 3 2 2 2 2" xfId="34142" xr:uid="{00000000-0005-0000-0000-000087900000}"/>
    <cellStyle name="Normal 8 2 2 5 3 2 2 2 3" xfId="51488" xr:uid="{00000000-0005-0000-0000-000088900000}"/>
    <cellStyle name="Normal 8 2 2 5 3 2 2 3" xfId="25469" xr:uid="{00000000-0005-0000-0000-000089900000}"/>
    <cellStyle name="Normal 8 2 2 5 3 2 2 4" xfId="42815" xr:uid="{00000000-0005-0000-0000-00008A900000}"/>
    <cellStyle name="Normal 8 2 2 5 3 2 3" xfId="5617" xr:uid="{00000000-0005-0000-0000-00008B900000}"/>
    <cellStyle name="Normal 8 2 2 5 3 2 3 2" xfId="14290" xr:uid="{00000000-0005-0000-0000-00008C900000}"/>
    <cellStyle name="Normal 8 2 2 5 3 2 3 2 2" xfId="31643" xr:uid="{00000000-0005-0000-0000-00008D900000}"/>
    <cellStyle name="Normal 8 2 2 5 3 2 3 2 3" xfId="48989" xr:uid="{00000000-0005-0000-0000-00008E900000}"/>
    <cellStyle name="Normal 8 2 2 5 3 2 3 3" xfId="22970" xr:uid="{00000000-0005-0000-0000-00008F900000}"/>
    <cellStyle name="Normal 8 2 2 5 3 2 3 4" xfId="40316" xr:uid="{00000000-0005-0000-0000-000090900000}"/>
    <cellStyle name="Normal 8 2 2 5 3 2 4" xfId="11007" xr:uid="{00000000-0005-0000-0000-000091900000}"/>
    <cellStyle name="Normal 8 2 2 5 3 2 4 2" xfId="28360" xr:uid="{00000000-0005-0000-0000-000092900000}"/>
    <cellStyle name="Normal 8 2 2 5 3 2 4 3" xfId="45706" xr:uid="{00000000-0005-0000-0000-000093900000}"/>
    <cellStyle name="Normal 8 2 2 5 3 2 5" xfId="19687" xr:uid="{00000000-0005-0000-0000-000094900000}"/>
    <cellStyle name="Normal 8 2 2 5 3 2 6" xfId="37033" xr:uid="{00000000-0005-0000-0000-000095900000}"/>
    <cellStyle name="Normal 8 2 2 5 3 3" xfId="6303" xr:uid="{00000000-0005-0000-0000-000096900000}"/>
    <cellStyle name="Normal 8 2 2 5 3 3 2" xfId="14976" xr:uid="{00000000-0005-0000-0000-000097900000}"/>
    <cellStyle name="Normal 8 2 2 5 3 3 2 2" xfId="32329" xr:uid="{00000000-0005-0000-0000-000098900000}"/>
    <cellStyle name="Normal 8 2 2 5 3 3 2 3" xfId="49675" xr:uid="{00000000-0005-0000-0000-000099900000}"/>
    <cellStyle name="Normal 8 2 2 5 3 3 3" xfId="23656" xr:uid="{00000000-0005-0000-0000-00009A900000}"/>
    <cellStyle name="Normal 8 2 2 5 3 3 4" xfId="41002" xr:uid="{00000000-0005-0000-0000-00009B900000}"/>
    <cellStyle name="Normal 8 2 2 5 3 4" xfId="4147" xr:uid="{00000000-0005-0000-0000-00009C900000}"/>
    <cellStyle name="Normal 8 2 2 5 3 4 2" xfId="12820" xr:uid="{00000000-0005-0000-0000-00009D900000}"/>
    <cellStyle name="Normal 8 2 2 5 3 4 2 2" xfId="30173" xr:uid="{00000000-0005-0000-0000-00009E900000}"/>
    <cellStyle name="Normal 8 2 2 5 3 4 2 3" xfId="47519" xr:uid="{00000000-0005-0000-0000-00009F900000}"/>
    <cellStyle name="Normal 8 2 2 5 3 4 3" xfId="21500" xr:uid="{00000000-0005-0000-0000-0000A0900000}"/>
    <cellStyle name="Normal 8 2 2 5 3 4 4" xfId="38846" xr:uid="{00000000-0005-0000-0000-0000A1900000}"/>
    <cellStyle name="Normal 8 2 2 5 3 5" xfId="9194" xr:uid="{00000000-0005-0000-0000-0000A2900000}"/>
    <cellStyle name="Normal 8 2 2 5 3 5 2" xfId="26547" xr:uid="{00000000-0005-0000-0000-0000A3900000}"/>
    <cellStyle name="Normal 8 2 2 5 3 5 3" xfId="43893" xr:uid="{00000000-0005-0000-0000-0000A4900000}"/>
    <cellStyle name="Normal 8 2 2 5 3 6" xfId="17874" xr:uid="{00000000-0005-0000-0000-0000A5900000}"/>
    <cellStyle name="Normal 8 2 2 5 3 7" xfId="35220" xr:uid="{00000000-0005-0000-0000-0000A6900000}"/>
    <cellStyle name="Normal 8 2 2 5 4" xfId="2089" xr:uid="{00000000-0005-0000-0000-0000A7900000}"/>
    <cellStyle name="Normal 8 2 2 5 4 2" xfId="7871" xr:uid="{00000000-0005-0000-0000-0000A8900000}"/>
    <cellStyle name="Normal 8 2 2 5 4 2 2" xfId="16544" xr:uid="{00000000-0005-0000-0000-0000A9900000}"/>
    <cellStyle name="Normal 8 2 2 5 4 2 2 2" xfId="33897" xr:uid="{00000000-0005-0000-0000-0000AA900000}"/>
    <cellStyle name="Normal 8 2 2 5 4 2 2 3" xfId="51243" xr:uid="{00000000-0005-0000-0000-0000AB900000}"/>
    <cellStyle name="Normal 8 2 2 5 4 2 3" xfId="25224" xr:uid="{00000000-0005-0000-0000-0000AC900000}"/>
    <cellStyle name="Normal 8 2 2 5 4 2 4" xfId="42570" xr:uid="{00000000-0005-0000-0000-0000AD900000}"/>
    <cellStyle name="Normal 8 2 2 5 4 3" xfId="3902" xr:uid="{00000000-0005-0000-0000-0000AE900000}"/>
    <cellStyle name="Normal 8 2 2 5 4 3 2" xfId="12575" xr:uid="{00000000-0005-0000-0000-0000AF900000}"/>
    <cellStyle name="Normal 8 2 2 5 4 3 2 2" xfId="29928" xr:uid="{00000000-0005-0000-0000-0000B0900000}"/>
    <cellStyle name="Normal 8 2 2 5 4 3 2 3" xfId="47274" xr:uid="{00000000-0005-0000-0000-0000B1900000}"/>
    <cellStyle name="Normal 8 2 2 5 4 3 3" xfId="21255" xr:uid="{00000000-0005-0000-0000-0000B2900000}"/>
    <cellStyle name="Normal 8 2 2 5 4 3 4" xfId="38601" xr:uid="{00000000-0005-0000-0000-0000B3900000}"/>
    <cellStyle name="Normal 8 2 2 5 4 4" xfId="10762" xr:uid="{00000000-0005-0000-0000-0000B4900000}"/>
    <cellStyle name="Normal 8 2 2 5 4 4 2" xfId="28115" xr:uid="{00000000-0005-0000-0000-0000B5900000}"/>
    <cellStyle name="Normal 8 2 2 5 4 4 3" xfId="45461" xr:uid="{00000000-0005-0000-0000-0000B6900000}"/>
    <cellStyle name="Normal 8 2 2 5 4 5" xfId="19442" xr:uid="{00000000-0005-0000-0000-0000B7900000}"/>
    <cellStyle name="Normal 8 2 2 5 4 6" xfId="36788" xr:uid="{00000000-0005-0000-0000-0000B8900000}"/>
    <cellStyle name="Normal 8 2 2 5 5" xfId="1256" xr:uid="{00000000-0005-0000-0000-0000B9900000}"/>
    <cellStyle name="Normal 8 2 2 5 5 2" xfId="7038" xr:uid="{00000000-0005-0000-0000-0000BA900000}"/>
    <cellStyle name="Normal 8 2 2 5 5 2 2" xfId="15711" xr:uid="{00000000-0005-0000-0000-0000BB900000}"/>
    <cellStyle name="Normal 8 2 2 5 5 2 2 2" xfId="33064" xr:uid="{00000000-0005-0000-0000-0000BC900000}"/>
    <cellStyle name="Normal 8 2 2 5 5 2 2 3" xfId="50410" xr:uid="{00000000-0005-0000-0000-0000BD900000}"/>
    <cellStyle name="Normal 8 2 2 5 5 2 3" xfId="24391" xr:uid="{00000000-0005-0000-0000-0000BE900000}"/>
    <cellStyle name="Normal 8 2 2 5 5 2 4" xfId="41737" xr:uid="{00000000-0005-0000-0000-0000BF900000}"/>
    <cellStyle name="Normal 8 2 2 5 5 3" xfId="4882" xr:uid="{00000000-0005-0000-0000-0000C0900000}"/>
    <cellStyle name="Normal 8 2 2 5 5 3 2" xfId="13555" xr:uid="{00000000-0005-0000-0000-0000C1900000}"/>
    <cellStyle name="Normal 8 2 2 5 5 3 2 2" xfId="30908" xr:uid="{00000000-0005-0000-0000-0000C2900000}"/>
    <cellStyle name="Normal 8 2 2 5 5 3 2 3" xfId="48254" xr:uid="{00000000-0005-0000-0000-0000C3900000}"/>
    <cellStyle name="Normal 8 2 2 5 5 3 3" xfId="22235" xr:uid="{00000000-0005-0000-0000-0000C4900000}"/>
    <cellStyle name="Normal 8 2 2 5 5 3 4" xfId="39581" xr:uid="{00000000-0005-0000-0000-0000C5900000}"/>
    <cellStyle name="Normal 8 2 2 5 5 4" xfId="9929" xr:uid="{00000000-0005-0000-0000-0000C6900000}"/>
    <cellStyle name="Normal 8 2 2 5 5 4 2" xfId="27282" xr:uid="{00000000-0005-0000-0000-0000C7900000}"/>
    <cellStyle name="Normal 8 2 2 5 5 4 3" xfId="44628" xr:uid="{00000000-0005-0000-0000-0000C8900000}"/>
    <cellStyle name="Normal 8 2 2 5 5 5" xfId="18609" xr:uid="{00000000-0005-0000-0000-0000C9900000}"/>
    <cellStyle name="Normal 8 2 2 5 5 6" xfId="35955" xr:uid="{00000000-0005-0000-0000-0000CA900000}"/>
    <cellStyle name="Normal 8 2 2 5 6" xfId="6058" xr:uid="{00000000-0005-0000-0000-0000CB900000}"/>
    <cellStyle name="Normal 8 2 2 5 6 2" xfId="14731" xr:uid="{00000000-0005-0000-0000-0000CC900000}"/>
    <cellStyle name="Normal 8 2 2 5 6 2 2" xfId="32084" xr:uid="{00000000-0005-0000-0000-0000CD900000}"/>
    <cellStyle name="Normal 8 2 2 5 6 2 3" xfId="49430" xr:uid="{00000000-0005-0000-0000-0000CE900000}"/>
    <cellStyle name="Normal 8 2 2 5 6 3" xfId="23411" xr:uid="{00000000-0005-0000-0000-0000CF900000}"/>
    <cellStyle name="Normal 8 2 2 5 6 4" xfId="40757" xr:uid="{00000000-0005-0000-0000-0000D0900000}"/>
    <cellStyle name="Normal 8 2 2 5 7" xfId="3069" xr:uid="{00000000-0005-0000-0000-0000D1900000}"/>
    <cellStyle name="Normal 8 2 2 5 7 2" xfId="11742" xr:uid="{00000000-0005-0000-0000-0000D2900000}"/>
    <cellStyle name="Normal 8 2 2 5 7 2 2" xfId="29095" xr:uid="{00000000-0005-0000-0000-0000D3900000}"/>
    <cellStyle name="Normal 8 2 2 5 7 2 3" xfId="46441" xr:uid="{00000000-0005-0000-0000-0000D4900000}"/>
    <cellStyle name="Normal 8 2 2 5 7 3" xfId="20422" xr:uid="{00000000-0005-0000-0000-0000D5900000}"/>
    <cellStyle name="Normal 8 2 2 5 7 4" xfId="37768" xr:uid="{00000000-0005-0000-0000-0000D6900000}"/>
    <cellStyle name="Normal 8 2 2 5 8" xfId="8949" xr:uid="{00000000-0005-0000-0000-0000D7900000}"/>
    <cellStyle name="Normal 8 2 2 5 8 2" xfId="26302" xr:uid="{00000000-0005-0000-0000-0000D8900000}"/>
    <cellStyle name="Normal 8 2 2 5 8 3" xfId="43648" xr:uid="{00000000-0005-0000-0000-0000D9900000}"/>
    <cellStyle name="Normal 8 2 2 5 9" xfId="17629" xr:uid="{00000000-0005-0000-0000-0000DA900000}"/>
    <cellStyle name="Normal 8 2 2 6" xfId="129" xr:uid="{00000000-0005-0000-0000-0000DB900000}"/>
    <cellStyle name="Normal 8 2 2 6 10" xfId="34828" xr:uid="{00000000-0005-0000-0000-0000DC900000}"/>
    <cellStyle name="Normal 8 2 2 6 2" xfId="864" xr:uid="{00000000-0005-0000-0000-0000DD900000}"/>
    <cellStyle name="Normal 8 2 2 6 2 2" xfId="2677" xr:uid="{00000000-0005-0000-0000-0000DE900000}"/>
    <cellStyle name="Normal 8 2 2 6 2 2 2" xfId="8459" xr:uid="{00000000-0005-0000-0000-0000DF900000}"/>
    <cellStyle name="Normal 8 2 2 6 2 2 2 2" xfId="17132" xr:uid="{00000000-0005-0000-0000-0000E0900000}"/>
    <cellStyle name="Normal 8 2 2 6 2 2 2 2 2" xfId="34485" xr:uid="{00000000-0005-0000-0000-0000E1900000}"/>
    <cellStyle name="Normal 8 2 2 6 2 2 2 2 3" xfId="51831" xr:uid="{00000000-0005-0000-0000-0000E2900000}"/>
    <cellStyle name="Normal 8 2 2 6 2 2 2 3" xfId="25812" xr:uid="{00000000-0005-0000-0000-0000E3900000}"/>
    <cellStyle name="Normal 8 2 2 6 2 2 2 4" xfId="43158" xr:uid="{00000000-0005-0000-0000-0000E4900000}"/>
    <cellStyle name="Normal 8 2 2 6 2 2 3" xfId="4490" xr:uid="{00000000-0005-0000-0000-0000E5900000}"/>
    <cellStyle name="Normal 8 2 2 6 2 2 3 2" xfId="13163" xr:uid="{00000000-0005-0000-0000-0000E6900000}"/>
    <cellStyle name="Normal 8 2 2 6 2 2 3 2 2" xfId="30516" xr:uid="{00000000-0005-0000-0000-0000E7900000}"/>
    <cellStyle name="Normal 8 2 2 6 2 2 3 2 3" xfId="47862" xr:uid="{00000000-0005-0000-0000-0000E8900000}"/>
    <cellStyle name="Normal 8 2 2 6 2 2 3 3" xfId="21843" xr:uid="{00000000-0005-0000-0000-0000E9900000}"/>
    <cellStyle name="Normal 8 2 2 6 2 2 3 4" xfId="39189" xr:uid="{00000000-0005-0000-0000-0000EA900000}"/>
    <cellStyle name="Normal 8 2 2 6 2 2 4" xfId="11350" xr:uid="{00000000-0005-0000-0000-0000EB900000}"/>
    <cellStyle name="Normal 8 2 2 6 2 2 4 2" xfId="28703" xr:uid="{00000000-0005-0000-0000-0000EC900000}"/>
    <cellStyle name="Normal 8 2 2 6 2 2 4 3" xfId="46049" xr:uid="{00000000-0005-0000-0000-0000ED900000}"/>
    <cellStyle name="Normal 8 2 2 6 2 2 5" xfId="20030" xr:uid="{00000000-0005-0000-0000-0000EE900000}"/>
    <cellStyle name="Normal 8 2 2 6 2 2 6" xfId="37376" xr:uid="{00000000-0005-0000-0000-0000EF900000}"/>
    <cellStyle name="Normal 8 2 2 6 2 3" xfId="1599" xr:uid="{00000000-0005-0000-0000-0000F0900000}"/>
    <cellStyle name="Normal 8 2 2 6 2 3 2" xfId="7381" xr:uid="{00000000-0005-0000-0000-0000F1900000}"/>
    <cellStyle name="Normal 8 2 2 6 2 3 2 2" xfId="16054" xr:uid="{00000000-0005-0000-0000-0000F2900000}"/>
    <cellStyle name="Normal 8 2 2 6 2 3 2 2 2" xfId="33407" xr:uid="{00000000-0005-0000-0000-0000F3900000}"/>
    <cellStyle name="Normal 8 2 2 6 2 3 2 2 3" xfId="50753" xr:uid="{00000000-0005-0000-0000-0000F4900000}"/>
    <cellStyle name="Normal 8 2 2 6 2 3 2 3" xfId="24734" xr:uid="{00000000-0005-0000-0000-0000F5900000}"/>
    <cellStyle name="Normal 8 2 2 6 2 3 2 4" xfId="42080" xr:uid="{00000000-0005-0000-0000-0000F6900000}"/>
    <cellStyle name="Normal 8 2 2 6 2 3 3" xfId="5225" xr:uid="{00000000-0005-0000-0000-0000F7900000}"/>
    <cellStyle name="Normal 8 2 2 6 2 3 3 2" xfId="13898" xr:uid="{00000000-0005-0000-0000-0000F8900000}"/>
    <cellStyle name="Normal 8 2 2 6 2 3 3 2 2" xfId="31251" xr:uid="{00000000-0005-0000-0000-0000F9900000}"/>
    <cellStyle name="Normal 8 2 2 6 2 3 3 2 3" xfId="48597" xr:uid="{00000000-0005-0000-0000-0000FA900000}"/>
    <cellStyle name="Normal 8 2 2 6 2 3 3 3" xfId="22578" xr:uid="{00000000-0005-0000-0000-0000FB900000}"/>
    <cellStyle name="Normal 8 2 2 6 2 3 3 4" xfId="39924" xr:uid="{00000000-0005-0000-0000-0000FC900000}"/>
    <cellStyle name="Normal 8 2 2 6 2 3 4" xfId="10272" xr:uid="{00000000-0005-0000-0000-0000FD900000}"/>
    <cellStyle name="Normal 8 2 2 6 2 3 4 2" xfId="27625" xr:uid="{00000000-0005-0000-0000-0000FE900000}"/>
    <cellStyle name="Normal 8 2 2 6 2 3 4 3" xfId="44971" xr:uid="{00000000-0005-0000-0000-0000FF900000}"/>
    <cellStyle name="Normal 8 2 2 6 2 3 5" xfId="18952" xr:uid="{00000000-0005-0000-0000-000000910000}"/>
    <cellStyle name="Normal 8 2 2 6 2 3 6" xfId="36298" xr:uid="{00000000-0005-0000-0000-000001910000}"/>
    <cellStyle name="Normal 8 2 2 6 2 4" xfId="6646" xr:uid="{00000000-0005-0000-0000-000002910000}"/>
    <cellStyle name="Normal 8 2 2 6 2 4 2" xfId="15319" xr:uid="{00000000-0005-0000-0000-000003910000}"/>
    <cellStyle name="Normal 8 2 2 6 2 4 2 2" xfId="32672" xr:uid="{00000000-0005-0000-0000-000004910000}"/>
    <cellStyle name="Normal 8 2 2 6 2 4 2 3" xfId="50018" xr:uid="{00000000-0005-0000-0000-000005910000}"/>
    <cellStyle name="Normal 8 2 2 6 2 4 3" xfId="23999" xr:uid="{00000000-0005-0000-0000-000006910000}"/>
    <cellStyle name="Normal 8 2 2 6 2 4 4" xfId="41345" xr:uid="{00000000-0005-0000-0000-000007910000}"/>
    <cellStyle name="Normal 8 2 2 6 2 5" xfId="3412" xr:uid="{00000000-0005-0000-0000-000008910000}"/>
    <cellStyle name="Normal 8 2 2 6 2 5 2" xfId="12085" xr:uid="{00000000-0005-0000-0000-000009910000}"/>
    <cellStyle name="Normal 8 2 2 6 2 5 2 2" xfId="29438" xr:uid="{00000000-0005-0000-0000-00000A910000}"/>
    <cellStyle name="Normal 8 2 2 6 2 5 2 3" xfId="46784" xr:uid="{00000000-0005-0000-0000-00000B910000}"/>
    <cellStyle name="Normal 8 2 2 6 2 5 3" xfId="20765" xr:uid="{00000000-0005-0000-0000-00000C910000}"/>
    <cellStyle name="Normal 8 2 2 6 2 5 4" xfId="38111" xr:uid="{00000000-0005-0000-0000-00000D910000}"/>
    <cellStyle name="Normal 8 2 2 6 2 6" xfId="9537" xr:uid="{00000000-0005-0000-0000-00000E910000}"/>
    <cellStyle name="Normal 8 2 2 6 2 6 2" xfId="26890" xr:uid="{00000000-0005-0000-0000-00000F910000}"/>
    <cellStyle name="Normal 8 2 2 6 2 6 3" xfId="44236" xr:uid="{00000000-0005-0000-0000-000010910000}"/>
    <cellStyle name="Normal 8 2 2 6 2 7" xfId="18217" xr:uid="{00000000-0005-0000-0000-000011910000}"/>
    <cellStyle name="Normal 8 2 2 6 2 8" xfId="35563" xr:uid="{00000000-0005-0000-0000-000012910000}"/>
    <cellStyle name="Normal 8 2 2 6 3" xfId="619" xr:uid="{00000000-0005-0000-0000-000013910000}"/>
    <cellStyle name="Normal 8 2 2 6 3 2" xfId="2432" xr:uid="{00000000-0005-0000-0000-000014910000}"/>
    <cellStyle name="Normal 8 2 2 6 3 2 2" xfId="8214" xr:uid="{00000000-0005-0000-0000-000015910000}"/>
    <cellStyle name="Normal 8 2 2 6 3 2 2 2" xfId="16887" xr:uid="{00000000-0005-0000-0000-000016910000}"/>
    <cellStyle name="Normal 8 2 2 6 3 2 2 2 2" xfId="34240" xr:uid="{00000000-0005-0000-0000-000017910000}"/>
    <cellStyle name="Normal 8 2 2 6 3 2 2 2 3" xfId="51586" xr:uid="{00000000-0005-0000-0000-000018910000}"/>
    <cellStyle name="Normal 8 2 2 6 3 2 2 3" xfId="25567" xr:uid="{00000000-0005-0000-0000-000019910000}"/>
    <cellStyle name="Normal 8 2 2 6 3 2 2 4" xfId="42913" xr:uid="{00000000-0005-0000-0000-00001A910000}"/>
    <cellStyle name="Normal 8 2 2 6 3 2 3" xfId="5715" xr:uid="{00000000-0005-0000-0000-00001B910000}"/>
    <cellStyle name="Normal 8 2 2 6 3 2 3 2" xfId="14388" xr:uid="{00000000-0005-0000-0000-00001C910000}"/>
    <cellStyle name="Normal 8 2 2 6 3 2 3 2 2" xfId="31741" xr:uid="{00000000-0005-0000-0000-00001D910000}"/>
    <cellStyle name="Normal 8 2 2 6 3 2 3 2 3" xfId="49087" xr:uid="{00000000-0005-0000-0000-00001E910000}"/>
    <cellStyle name="Normal 8 2 2 6 3 2 3 3" xfId="23068" xr:uid="{00000000-0005-0000-0000-00001F910000}"/>
    <cellStyle name="Normal 8 2 2 6 3 2 3 4" xfId="40414" xr:uid="{00000000-0005-0000-0000-000020910000}"/>
    <cellStyle name="Normal 8 2 2 6 3 2 4" xfId="11105" xr:uid="{00000000-0005-0000-0000-000021910000}"/>
    <cellStyle name="Normal 8 2 2 6 3 2 4 2" xfId="28458" xr:uid="{00000000-0005-0000-0000-000022910000}"/>
    <cellStyle name="Normal 8 2 2 6 3 2 4 3" xfId="45804" xr:uid="{00000000-0005-0000-0000-000023910000}"/>
    <cellStyle name="Normal 8 2 2 6 3 2 5" xfId="19785" xr:uid="{00000000-0005-0000-0000-000024910000}"/>
    <cellStyle name="Normal 8 2 2 6 3 2 6" xfId="37131" xr:uid="{00000000-0005-0000-0000-000025910000}"/>
    <cellStyle name="Normal 8 2 2 6 3 3" xfId="6401" xr:uid="{00000000-0005-0000-0000-000026910000}"/>
    <cellStyle name="Normal 8 2 2 6 3 3 2" xfId="15074" xr:uid="{00000000-0005-0000-0000-000027910000}"/>
    <cellStyle name="Normal 8 2 2 6 3 3 2 2" xfId="32427" xr:uid="{00000000-0005-0000-0000-000028910000}"/>
    <cellStyle name="Normal 8 2 2 6 3 3 2 3" xfId="49773" xr:uid="{00000000-0005-0000-0000-000029910000}"/>
    <cellStyle name="Normal 8 2 2 6 3 3 3" xfId="23754" xr:uid="{00000000-0005-0000-0000-00002A910000}"/>
    <cellStyle name="Normal 8 2 2 6 3 3 4" xfId="41100" xr:uid="{00000000-0005-0000-0000-00002B910000}"/>
    <cellStyle name="Normal 8 2 2 6 3 4" xfId="4245" xr:uid="{00000000-0005-0000-0000-00002C910000}"/>
    <cellStyle name="Normal 8 2 2 6 3 4 2" xfId="12918" xr:uid="{00000000-0005-0000-0000-00002D910000}"/>
    <cellStyle name="Normal 8 2 2 6 3 4 2 2" xfId="30271" xr:uid="{00000000-0005-0000-0000-00002E910000}"/>
    <cellStyle name="Normal 8 2 2 6 3 4 2 3" xfId="47617" xr:uid="{00000000-0005-0000-0000-00002F910000}"/>
    <cellStyle name="Normal 8 2 2 6 3 4 3" xfId="21598" xr:uid="{00000000-0005-0000-0000-000030910000}"/>
    <cellStyle name="Normal 8 2 2 6 3 4 4" xfId="38944" xr:uid="{00000000-0005-0000-0000-000031910000}"/>
    <cellStyle name="Normal 8 2 2 6 3 5" xfId="9292" xr:uid="{00000000-0005-0000-0000-000032910000}"/>
    <cellStyle name="Normal 8 2 2 6 3 5 2" xfId="26645" xr:uid="{00000000-0005-0000-0000-000033910000}"/>
    <cellStyle name="Normal 8 2 2 6 3 5 3" xfId="43991" xr:uid="{00000000-0005-0000-0000-000034910000}"/>
    <cellStyle name="Normal 8 2 2 6 3 6" xfId="17972" xr:uid="{00000000-0005-0000-0000-000035910000}"/>
    <cellStyle name="Normal 8 2 2 6 3 7" xfId="35318" xr:uid="{00000000-0005-0000-0000-000036910000}"/>
    <cellStyle name="Normal 8 2 2 6 4" xfId="1942" xr:uid="{00000000-0005-0000-0000-000037910000}"/>
    <cellStyle name="Normal 8 2 2 6 4 2" xfId="7724" xr:uid="{00000000-0005-0000-0000-000038910000}"/>
    <cellStyle name="Normal 8 2 2 6 4 2 2" xfId="16397" xr:uid="{00000000-0005-0000-0000-000039910000}"/>
    <cellStyle name="Normal 8 2 2 6 4 2 2 2" xfId="33750" xr:uid="{00000000-0005-0000-0000-00003A910000}"/>
    <cellStyle name="Normal 8 2 2 6 4 2 2 3" xfId="51096" xr:uid="{00000000-0005-0000-0000-00003B910000}"/>
    <cellStyle name="Normal 8 2 2 6 4 2 3" xfId="25077" xr:uid="{00000000-0005-0000-0000-00003C910000}"/>
    <cellStyle name="Normal 8 2 2 6 4 2 4" xfId="42423" xr:uid="{00000000-0005-0000-0000-00003D910000}"/>
    <cellStyle name="Normal 8 2 2 6 4 3" xfId="3755" xr:uid="{00000000-0005-0000-0000-00003E910000}"/>
    <cellStyle name="Normal 8 2 2 6 4 3 2" xfId="12428" xr:uid="{00000000-0005-0000-0000-00003F910000}"/>
    <cellStyle name="Normal 8 2 2 6 4 3 2 2" xfId="29781" xr:uid="{00000000-0005-0000-0000-000040910000}"/>
    <cellStyle name="Normal 8 2 2 6 4 3 2 3" xfId="47127" xr:uid="{00000000-0005-0000-0000-000041910000}"/>
    <cellStyle name="Normal 8 2 2 6 4 3 3" xfId="21108" xr:uid="{00000000-0005-0000-0000-000042910000}"/>
    <cellStyle name="Normal 8 2 2 6 4 3 4" xfId="38454" xr:uid="{00000000-0005-0000-0000-000043910000}"/>
    <cellStyle name="Normal 8 2 2 6 4 4" xfId="10615" xr:uid="{00000000-0005-0000-0000-000044910000}"/>
    <cellStyle name="Normal 8 2 2 6 4 4 2" xfId="27968" xr:uid="{00000000-0005-0000-0000-000045910000}"/>
    <cellStyle name="Normal 8 2 2 6 4 4 3" xfId="45314" xr:uid="{00000000-0005-0000-0000-000046910000}"/>
    <cellStyle name="Normal 8 2 2 6 4 5" xfId="19295" xr:uid="{00000000-0005-0000-0000-000047910000}"/>
    <cellStyle name="Normal 8 2 2 6 4 6" xfId="36641" xr:uid="{00000000-0005-0000-0000-000048910000}"/>
    <cellStyle name="Normal 8 2 2 6 5" xfId="1354" xr:uid="{00000000-0005-0000-0000-000049910000}"/>
    <cellStyle name="Normal 8 2 2 6 5 2" xfId="7136" xr:uid="{00000000-0005-0000-0000-00004A910000}"/>
    <cellStyle name="Normal 8 2 2 6 5 2 2" xfId="15809" xr:uid="{00000000-0005-0000-0000-00004B910000}"/>
    <cellStyle name="Normal 8 2 2 6 5 2 2 2" xfId="33162" xr:uid="{00000000-0005-0000-0000-00004C910000}"/>
    <cellStyle name="Normal 8 2 2 6 5 2 2 3" xfId="50508" xr:uid="{00000000-0005-0000-0000-00004D910000}"/>
    <cellStyle name="Normal 8 2 2 6 5 2 3" xfId="24489" xr:uid="{00000000-0005-0000-0000-00004E910000}"/>
    <cellStyle name="Normal 8 2 2 6 5 2 4" xfId="41835" xr:uid="{00000000-0005-0000-0000-00004F910000}"/>
    <cellStyle name="Normal 8 2 2 6 5 3" xfId="4980" xr:uid="{00000000-0005-0000-0000-000050910000}"/>
    <cellStyle name="Normal 8 2 2 6 5 3 2" xfId="13653" xr:uid="{00000000-0005-0000-0000-000051910000}"/>
    <cellStyle name="Normal 8 2 2 6 5 3 2 2" xfId="31006" xr:uid="{00000000-0005-0000-0000-000052910000}"/>
    <cellStyle name="Normal 8 2 2 6 5 3 2 3" xfId="48352" xr:uid="{00000000-0005-0000-0000-000053910000}"/>
    <cellStyle name="Normal 8 2 2 6 5 3 3" xfId="22333" xr:uid="{00000000-0005-0000-0000-000054910000}"/>
    <cellStyle name="Normal 8 2 2 6 5 3 4" xfId="39679" xr:uid="{00000000-0005-0000-0000-000055910000}"/>
    <cellStyle name="Normal 8 2 2 6 5 4" xfId="10027" xr:uid="{00000000-0005-0000-0000-000056910000}"/>
    <cellStyle name="Normal 8 2 2 6 5 4 2" xfId="27380" xr:uid="{00000000-0005-0000-0000-000057910000}"/>
    <cellStyle name="Normal 8 2 2 6 5 4 3" xfId="44726" xr:uid="{00000000-0005-0000-0000-000058910000}"/>
    <cellStyle name="Normal 8 2 2 6 5 5" xfId="18707" xr:uid="{00000000-0005-0000-0000-000059910000}"/>
    <cellStyle name="Normal 8 2 2 6 5 6" xfId="36053" xr:uid="{00000000-0005-0000-0000-00005A910000}"/>
    <cellStyle name="Normal 8 2 2 6 6" xfId="5911" xr:uid="{00000000-0005-0000-0000-00005B910000}"/>
    <cellStyle name="Normal 8 2 2 6 6 2" xfId="14584" xr:uid="{00000000-0005-0000-0000-00005C910000}"/>
    <cellStyle name="Normal 8 2 2 6 6 2 2" xfId="31937" xr:uid="{00000000-0005-0000-0000-00005D910000}"/>
    <cellStyle name="Normal 8 2 2 6 6 2 3" xfId="49283" xr:uid="{00000000-0005-0000-0000-00005E910000}"/>
    <cellStyle name="Normal 8 2 2 6 6 3" xfId="23264" xr:uid="{00000000-0005-0000-0000-00005F910000}"/>
    <cellStyle name="Normal 8 2 2 6 6 4" xfId="40610" xr:uid="{00000000-0005-0000-0000-000060910000}"/>
    <cellStyle name="Normal 8 2 2 6 7" xfId="3167" xr:uid="{00000000-0005-0000-0000-000061910000}"/>
    <cellStyle name="Normal 8 2 2 6 7 2" xfId="11840" xr:uid="{00000000-0005-0000-0000-000062910000}"/>
    <cellStyle name="Normal 8 2 2 6 7 2 2" xfId="29193" xr:uid="{00000000-0005-0000-0000-000063910000}"/>
    <cellStyle name="Normal 8 2 2 6 7 2 3" xfId="46539" xr:uid="{00000000-0005-0000-0000-000064910000}"/>
    <cellStyle name="Normal 8 2 2 6 7 3" xfId="20520" xr:uid="{00000000-0005-0000-0000-000065910000}"/>
    <cellStyle name="Normal 8 2 2 6 7 4" xfId="37866" xr:uid="{00000000-0005-0000-0000-000066910000}"/>
    <cellStyle name="Normal 8 2 2 6 8" xfId="8802" xr:uid="{00000000-0005-0000-0000-000067910000}"/>
    <cellStyle name="Normal 8 2 2 6 8 2" xfId="26155" xr:uid="{00000000-0005-0000-0000-000068910000}"/>
    <cellStyle name="Normal 8 2 2 6 8 3" xfId="43501" xr:uid="{00000000-0005-0000-0000-000069910000}"/>
    <cellStyle name="Normal 8 2 2 6 9" xfId="17482" xr:uid="{00000000-0005-0000-0000-00006A910000}"/>
    <cellStyle name="Normal 8 2 2 7" xfId="766" xr:uid="{00000000-0005-0000-0000-00006B910000}"/>
    <cellStyle name="Normal 8 2 2 7 2" xfId="2579" xr:uid="{00000000-0005-0000-0000-00006C910000}"/>
    <cellStyle name="Normal 8 2 2 7 2 2" xfId="8361" xr:uid="{00000000-0005-0000-0000-00006D910000}"/>
    <cellStyle name="Normal 8 2 2 7 2 2 2" xfId="17034" xr:uid="{00000000-0005-0000-0000-00006E910000}"/>
    <cellStyle name="Normal 8 2 2 7 2 2 2 2" xfId="34387" xr:uid="{00000000-0005-0000-0000-00006F910000}"/>
    <cellStyle name="Normal 8 2 2 7 2 2 2 3" xfId="51733" xr:uid="{00000000-0005-0000-0000-000070910000}"/>
    <cellStyle name="Normal 8 2 2 7 2 2 3" xfId="25714" xr:uid="{00000000-0005-0000-0000-000071910000}"/>
    <cellStyle name="Normal 8 2 2 7 2 2 4" xfId="43060" xr:uid="{00000000-0005-0000-0000-000072910000}"/>
    <cellStyle name="Normal 8 2 2 7 2 3" xfId="4392" xr:uid="{00000000-0005-0000-0000-000073910000}"/>
    <cellStyle name="Normal 8 2 2 7 2 3 2" xfId="13065" xr:uid="{00000000-0005-0000-0000-000074910000}"/>
    <cellStyle name="Normal 8 2 2 7 2 3 2 2" xfId="30418" xr:uid="{00000000-0005-0000-0000-000075910000}"/>
    <cellStyle name="Normal 8 2 2 7 2 3 2 3" xfId="47764" xr:uid="{00000000-0005-0000-0000-000076910000}"/>
    <cellStyle name="Normal 8 2 2 7 2 3 3" xfId="21745" xr:uid="{00000000-0005-0000-0000-000077910000}"/>
    <cellStyle name="Normal 8 2 2 7 2 3 4" xfId="39091" xr:uid="{00000000-0005-0000-0000-000078910000}"/>
    <cellStyle name="Normal 8 2 2 7 2 4" xfId="11252" xr:uid="{00000000-0005-0000-0000-000079910000}"/>
    <cellStyle name="Normal 8 2 2 7 2 4 2" xfId="28605" xr:uid="{00000000-0005-0000-0000-00007A910000}"/>
    <cellStyle name="Normal 8 2 2 7 2 4 3" xfId="45951" xr:uid="{00000000-0005-0000-0000-00007B910000}"/>
    <cellStyle name="Normal 8 2 2 7 2 5" xfId="19932" xr:uid="{00000000-0005-0000-0000-00007C910000}"/>
    <cellStyle name="Normal 8 2 2 7 2 6" xfId="37278" xr:uid="{00000000-0005-0000-0000-00007D910000}"/>
    <cellStyle name="Normal 8 2 2 7 3" xfId="1501" xr:uid="{00000000-0005-0000-0000-00007E910000}"/>
    <cellStyle name="Normal 8 2 2 7 3 2" xfId="7283" xr:uid="{00000000-0005-0000-0000-00007F910000}"/>
    <cellStyle name="Normal 8 2 2 7 3 2 2" xfId="15956" xr:uid="{00000000-0005-0000-0000-000080910000}"/>
    <cellStyle name="Normal 8 2 2 7 3 2 2 2" xfId="33309" xr:uid="{00000000-0005-0000-0000-000081910000}"/>
    <cellStyle name="Normal 8 2 2 7 3 2 2 3" xfId="50655" xr:uid="{00000000-0005-0000-0000-000082910000}"/>
    <cellStyle name="Normal 8 2 2 7 3 2 3" xfId="24636" xr:uid="{00000000-0005-0000-0000-000083910000}"/>
    <cellStyle name="Normal 8 2 2 7 3 2 4" xfId="41982" xr:uid="{00000000-0005-0000-0000-000084910000}"/>
    <cellStyle name="Normal 8 2 2 7 3 3" xfId="5127" xr:uid="{00000000-0005-0000-0000-000085910000}"/>
    <cellStyle name="Normal 8 2 2 7 3 3 2" xfId="13800" xr:uid="{00000000-0005-0000-0000-000086910000}"/>
    <cellStyle name="Normal 8 2 2 7 3 3 2 2" xfId="31153" xr:uid="{00000000-0005-0000-0000-000087910000}"/>
    <cellStyle name="Normal 8 2 2 7 3 3 2 3" xfId="48499" xr:uid="{00000000-0005-0000-0000-000088910000}"/>
    <cellStyle name="Normal 8 2 2 7 3 3 3" xfId="22480" xr:uid="{00000000-0005-0000-0000-000089910000}"/>
    <cellStyle name="Normal 8 2 2 7 3 3 4" xfId="39826" xr:uid="{00000000-0005-0000-0000-00008A910000}"/>
    <cellStyle name="Normal 8 2 2 7 3 4" xfId="10174" xr:uid="{00000000-0005-0000-0000-00008B910000}"/>
    <cellStyle name="Normal 8 2 2 7 3 4 2" xfId="27527" xr:uid="{00000000-0005-0000-0000-00008C910000}"/>
    <cellStyle name="Normal 8 2 2 7 3 4 3" xfId="44873" xr:uid="{00000000-0005-0000-0000-00008D910000}"/>
    <cellStyle name="Normal 8 2 2 7 3 5" xfId="18854" xr:uid="{00000000-0005-0000-0000-00008E910000}"/>
    <cellStyle name="Normal 8 2 2 7 3 6" xfId="36200" xr:uid="{00000000-0005-0000-0000-00008F910000}"/>
    <cellStyle name="Normal 8 2 2 7 4" xfId="6548" xr:uid="{00000000-0005-0000-0000-000090910000}"/>
    <cellStyle name="Normal 8 2 2 7 4 2" xfId="15221" xr:uid="{00000000-0005-0000-0000-000091910000}"/>
    <cellStyle name="Normal 8 2 2 7 4 2 2" xfId="32574" xr:uid="{00000000-0005-0000-0000-000092910000}"/>
    <cellStyle name="Normal 8 2 2 7 4 2 3" xfId="49920" xr:uid="{00000000-0005-0000-0000-000093910000}"/>
    <cellStyle name="Normal 8 2 2 7 4 3" xfId="23901" xr:uid="{00000000-0005-0000-0000-000094910000}"/>
    <cellStyle name="Normal 8 2 2 7 4 4" xfId="41247" xr:uid="{00000000-0005-0000-0000-000095910000}"/>
    <cellStyle name="Normal 8 2 2 7 5" xfId="3314" xr:uid="{00000000-0005-0000-0000-000096910000}"/>
    <cellStyle name="Normal 8 2 2 7 5 2" xfId="11987" xr:uid="{00000000-0005-0000-0000-000097910000}"/>
    <cellStyle name="Normal 8 2 2 7 5 2 2" xfId="29340" xr:uid="{00000000-0005-0000-0000-000098910000}"/>
    <cellStyle name="Normal 8 2 2 7 5 2 3" xfId="46686" xr:uid="{00000000-0005-0000-0000-000099910000}"/>
    <cellStyle name="Normal 8 2 2 7 5 3" xfId="20667" xr:uid="{00000000-0005-0000-0000-00009A910000}"/>
    <cellStyle name="Normal 8 2 2 7 5 4" xfId="38013" xr:uid="{00000000-0005-0000-0000-00009B910000}"/>
    <cellStyle name="Normal 8 2 2 7 6" xfId="9439" xr:uid="{00000000-0005-0000-0000-00009C910000}"/>
    <cellStyle name="Normal 8 2 2 7 6 2" xfId="26792" xr:uid="{00000000-0005-0000-0000-00009D910000}"/>
    <cellStyle name="Normal 8 2 2 7 6 3" xfId="44138" xr:uid="{00000000-0005-0000-0000-00009E910000}"/>
    <cellStyle name="Normal 8 2 2 7 7" xfId="18119" xr:uid="{00000000-0005-0000-0000-00009F910000}"/>
    <cellStyle name="Normal 8 2 2 7 8" xfId="35465" xr:uid="{00000000-0005-0000-0000-0000A0910000}"/>
    <cellStyle name="Normal 8 2 2 8" xfId="374" xr:uid="{00000000-0005-0000-0000-0000A1910000}"/>
    <cellStyle name="Normal 8 2 2 8 2" xfId="2187" xr:uid="{00000000-0005-0000-0000-0000A2910000}"/>
    <cellStyle name="Normal 8 2 2 8 2 2" xfId="7969" xr:uid="{00000000-0005-0000-0000-0000A3910000}"/>
    <cellStyle name="Normal 8 2 2 8 2 2 2" xfId="16642" xr:uid="{00000000-0005-0000-0000-0000A4910000}"/>
    <cellStyle name="Normal 8 2 2 8 2 2 2 2" xfId="33995" xr:uid="{00000000-0005-0000-0000-0000A5910000}"/>
    <cellStyle name="Normal 8 2 2 8 2 2 2 3" xfId="51341" xr:uid="{00000000-0005-0000-0000-0000A6910000}"/>
    <cellStyle name="Normal 8 2 2 8 2 2 3" xfId="25322" xr:uid="{00000000-0005-0000-0000-0000A7910000}"/>
    <cellStyle name="Normal 8 2 2 8 2 2 4" xfId="42668" xr:uid="{00000000-0005-0000-0000-0000A8910000}"/>
    <cellStyle name="Normal 8 2 2 8 2 3" xfId="5470" xr:uid="{00000000-0005-0000-0000-0000A9910000}"/>
    <cellStyle name="Normal 8 2 2 8 2 3 2" xfId="14143" xr:uid="{00000000-0005-0000-0000-0000AA910000}"/>
    <cellStyle name="Normal 8 2 2 8 2 3 2 2" xfId="31496" xr:uid="{00000000-0005-0000-0000-0000AB910000}"/>
    <cellStyle name="Normal 8 2 2 8 2 3 2 3" xfId="48842" xr:uid="{00000000-0005-0000-0000-0000AC910000}"/>
    <cellStyle name="Normal 8 2 2 8 2 3 3" xfId="22823" xr:uid="{00000000-0005-0000-0000-0000AD910000}"/>
    <cellStyle name="Normal 8 2 2 8 2 3 4" xfId="40169" xr:uid="{00000000-0005-0000-0000-0000AE910000}"/>
    <cellStyle name="Normal 8 2 2 8 2 4" xfId="10860" xr:uid="{00000000-0005-0000-0000-0000AF910000}"/>
    <cellStyle name="Normal 8 2 2 8 2 4 2" xfId="28213" xr:uid="{00000000-0005-0000-0000-0000B0910000}"/>
    <cellStyle name="Normal 8 2 2 8 2 4 3" xfId="45559" xr:uid="{00000000-0005-0000-0000-0000B1910000}"/>
    <cellStyle name="Normal 8 2 2 8 2 5" xfId="19540" xr:uid="{00000000-0005-0000-0000-0000B2910000}"/>
    <cellStyle name="Normal 8 2 2 8 2 6" xfId="36886" xr:uid="{00000000-0005-0000-0000-0000B3910000}"/>
    <cellStyle name="Normal 8 2 2 8 3" xfId="6156" xr:uid="{00000000-0005-0000-0000-0000B4910000}"/>
    <cellStyle name="Normal 8 2 2 8 3 2" xfId="14829" xr:uid="{00000000-0005-0000-0000-0000B5910000}"/>
    <cellStyle name="Normal 8 2 2 8 3 2 2" xfId="32182" xr:uid="{00000000-0005-0000-0000-0000B6910000}"/>
    <cellStyle name="Normal 8 2 2 8 3 2 3" xfId="49528" xr:uid="{00000000-0005-0000-0000-0000B7910000}"/>
    <cellStyle name="Normal 8 2 2 8 3 3" xfId="23509" xr:uid="{00000000-0005-0000-0000-0000B8910000}"/>
    <cellStyle name="Normal 8 2 2 8 3 4" xfId="40855" xr:uid="{00000000-0005-0000-0000-0000B9910000}"/>
    <cellStyle name="Normal 8 2 2 8 4" xfId="4000" xr:uid="{00000000-0005-0000-0000-0000BA910000}"/>
    <cellStyle name="Normal 8 2 2 8 4 2" xfId="12673" xr:uid="{00000000-0005-0000-0000-0000BB910000}"/>
    <cellStyle name="Normal 8 2 2 8 4 2 2" xfId="30026" xr:uid="{00000000-0005-0000-0000-0000BC910000}"/>
    <cellStyle name="Normal 8 2 2 8 4 2 3" xfId="47372" xr:uid="{00000000-0005-0000-0000-0000BD910000}"/>
    <cellStyle name="Normal 8 2 2 8 4 3" xfId="21353" xr:uid="{00000000-0005-0000-0000-0000BE910000}"/>
    <cellStyle name="Normal 8 2 2 8 4 4" xfId="38699" xr:uid="{00000000-0005-0000-0000-0000BF910000}"/>
    <cellStyle name="Normal 8 2 2 8 5" xfId="9047" xr:uid="{00000000-0005-0000-0000-0000C0910000}"/>
    <cellStyle name="Normal 8 2 2 8 5 2" xfId="26400" xr:uid="{00000000-0005-0000-0000-0000C1910000}"/>
    <cellStyle name="Normal 8 2 2 8 5 3" xfId="43746" xr:uid="{00000000-0005-0000-0000-0000C2910000}"/>
    <cellStyle name="Normal 8 2 2 8 6" xfId="17727" xr:uid="{00000000-0005-0000-0000-0000C3910000}"/>
    <cellStyle name="Normal 8 2 2 8 7" xfId="35073" xr:uid="{00000000-0005-0000-0000-0000C4910000}"/>
    <cellStyle name="Normal 8 2 2 9" xfId="1844" xr:uid="{00000000-0005-0000-0000-0000C5910000}"/>
    <cellStyle name="Normal 8 2 2 9 2" xfId="7626" xr:uid="{00000000-0005-0000-0000-0000C6910000}"/>
    <cellStyle name="Normal 8 2 2 9 2 2" xfId="16299" xr:uid="{00000000-0005-0000-0000-0000C7910000}"/>
    <cellStyle name="Normal 8 2 2 9 2 2 2" xfId="33652" xr:uid="{00000000-0005-0000-0000-0000C8910000}"/>
    <cellStyle name="Normal 8 2 2 9 2 2 3" xfId="50998" xr:uid="{00000000-0005-0000-0000-0000C9910000}"/>
    <cellStyle name="Normal 8 2 2 9 2 3" xfId="24979" xr:uid="{00000000-0005-0000-0000-0000CA910000}"/>
    <cellStyle name="Normal 8 2 2 9 2 4" xfId="42325" xr:uid="{00000000-0005-0000-0000-0000CB910000}"/>
    <cellStyle name="Normal 8 2 2 9 3" xfId="3657" xr:uid="{00000000-0005-0000-0000-0000CC910000}"/>
    <cellStyle name="Normal 8 2 2 9 3 2" xfId="12330" xr:uid="{00000000-0005-0000-0000-0000CD910000}"/>
    <cellStyle name="Normal 8 2 2 9 3 2 2" xfId="29683" xr:uid="{00000000-0005-0000-0000-0000CE910000}"/>
    <cellStyle name="Normal 8 2 2 9 3 2 3" xfId="47029" xr:uid="{00000000-0005-0000-0000-0000CF910000}"/>
    <cellStyle name="Normal 8 2 2 9 3 3" xfId="21010" xr:uid="{00000000-0005-0000-0000-0000D0910000}"/>
    <cellStyle name="Normal 8 2 2 9 3 4" xfId="38356" xr:uid="{00000000-0005-0000-0000-0000D1910000}"/>
    <cellStyle name="Normal 8 2 2 9 4" xfId="10517" xr:uid="{00000000-0005-0000-0000-0000D2910000}"/>
    <cellStyle name="Normal 8 2 2 9 4 2" xfId="27870" xr:uid="{00000000-0005-0000-0000-0000D3910000}"/>
    <cellStyle name="Normal 8 2 2 9 4 3" xfId="45216" xr:uid="{00000000-0005-0000-0000-0000D4910000}"/>
    <cellStyle name="Normal 8 2 2 9 5" xfId="19197" xr:uid="{00000000-0005-0000-0000-0000D5910000}"/>
    <cellStyle name="Normal 8 2 2 9 6" xfId="36543" xr:uid="{00000000-0005-0000-0000-0000D6910000}"/>
    <cellStyle name="Normal 8 2 3" xfId="51" xr:uid="{00000000-0005-0000-0000-0000D7910000}"/>
    <cellStyle name="Normal 8 2 3 10" xfId="5833" xr:uid="{00000000-0005-0000-0000-0000D8910000}"/>
    <cellStyle name="Normal 8 2 3 10 2" xfId="14506" xr:uid="{00000000-0005-0000-0000-0000D9910000}"/>
    <cellStyle name="Normal 8 2 3 10 2 2" xfId="31859" xr:uid="{00000000-0005-0000-0000-0000DA910000}"/>
    <cellStyle name="Normal 8 2 3 10 2 3" xfId="49205" xr:uid="{00000000-0005-0000-0000-0000DB910000}"/>
    <cellStyle name="Normal 8 2 3 10 3" xfId="23186" xr:uid="{00000000-0005-0000-0000-0000DC910000}"/>
    <cellStyle name="Normal 8 2 3 10 4" xfId="40532" xr:uid="{00000000-0005-0000-0000-0000DD910000}"/>
    <cellStyle name="Normal 8 2 3 11" xfId="2942" xr:uid="{00000000-0005-0000-0000-0000DE910000}"/>
    <cellStyle name="Normal 8 2 3 11 2" xfId="11615" xr:uid="{00000000-0005-0000-0000-0000DF910000}"/>
    <cellStyle name="Normal 8 2 3 11 2 2" xfId="28968" xr:uid="{00000000-0005-0000-0000-0000E0910000}"/>
    <cellStyle name="Normal 8 2 3 11 2 3" xfId="46314" xr:uid="{00000000-0005-0000-0000-0000E1910000}"/>
    <cellStyle name="Normal 8 2 3 11 3" xfId="20295" xr:uid="{00000000-0005-0000-0000-0000E2910000}"/>
    <cellStyle name="Normal 8 2 3 11 4" xfId="37641" xr:uid="{00000000-0005-0000-0000-0000E3910000}"/>
    <cellStyle name="Normal 8 2 3 12" xfId="8724" xr:uid="{00000000-0005-0000-0000-0000E4910000}"/>
    <cellStyle name="Normal 8 2 3 12 2" xfId="26077" xr:uid="{00000000-0005-0000-0000-0000E5910000}"/>
    <cellStyle name="Normal 8 2 3 12 3" xfId="43423" xr:uid="{00000000-0005-0000-0000-0000E6910000}"/>
    <cellStyle name="Normal 8 2 3 13" xfId="17404" xr:uid="{00000000-0005-0000-0000-0000E7910000}"/>
    <cellStyle name="Normal 8 2 3 14" xfId="34750" xr:uid="{00000000-0005-0000-0000-0000E8910000}"/>
    <cellStyle name="Normal 8 2 3 2" xfId="100" xr:uid="{00000000-0005-0000-0000-0000E9910000}"/>
    <cellStyle name="Normal 8 2 3 2 10" xfId="8773" xr:uid="{00000000-0005-0000-0000-0000EA910000}"/>
    <cellStyle name="Normal 8 2 3 2 10 2" xfId="26126" xr:uid="{00000000-0005-0000-0000-0000EB910000}"/>
    <cellStyle name="Normal 8 2 3 2 10 3" xfId="43472" xr:uid="{00000000-0005-0000-0000-0000EC910000}"/>
    <cellStyle name="Normal 8 2 3 2 11" xfId="17453" xr:uid="{00000000-0005-0000-0000-0000ED910000}"/>
    <cellStyle name="Normal 8 2 3 2 12" xfId="34799" xr:uid="{00000000-0005-0000-0000-0000EE910000}"/>
    <cellStyle name="Normal 8 2 3 2 2" xfId="345" xr:uid="{00000000-0005-0000-0000-0000EF910000}"/>
    <cellStyle name="Normal 8 2 3 2 2 10" xfId="35044" xr:uid="{00000000-0005-0000-0000-0000F0910000}"/>
    <cellStyle name="Normal 8 2 3 2 2 2" xfId="1080" xr:uid="{00000000-0005-0000-0000-0000F1910000}"/>
    <cellStyle name="Normal 8 2 3 2 2 2 2" xfId="2893" xr:uid="{00000000-0005-0000-0000-0000F2910000}"/>
    <cellStyle name="Normal 8 2 3 2 2 2 2 2" xfId="8675" xr:uid="{00000000-0005-0000-0000-0000F3910000}"/>
    <cellStyle name="Normal 8 2 3 2 2 2 2 2 2" xfId="17348" xr:uid="{00000000-0005-0000-0000-0000F4910000}"/>
    <cellStyle name="Normal 8 2 3 2 2 2 2 2 2 2" xfId="34701" xr:uid="{00000000-0005-0000-0000-0000F5910000}"/>
    <cellStyle name="Normal 8 2 3 2 2 2 2 2 2 3" xfId="52047" xr:uid="{00000000-0005-0000-0000-0000F6910000}"/>
    <cellStyle name="Normal 8 2 3 2 2 2 2 2 3" xfId="26028" xr:uid="{00000000-0005-0000-0000-0000F7910000}"/>
    <cellStyle name="Normal 8 2 3 2 2 2 2 2 4" xfId="43374" xr:uid="{00000000-0005-0000-0000-0000F8910000}"/>
    <cellStyle name="Normal 8 2 3 2 2 2 2 3" xfId="4706" xr:uid="{00000000-0005-0000-0000-0000F9910000}"/>
    <cellStyle name="Normal 8 2 3 2 2 2 2 3 2" xfId="13379" xr:uid="{00000000-0005-0000-0000-0000FA910000}"/>
    <cellStyle name="Normal 8 2 3 2 2 2 2 3 2 2" xfId="30732" xr:uid="{00000000-0005-0000-0000-0000FB910000}"/>
    <cellStyle name="Normal 8 2 3 2 2 2 2 3 2 3" xfId="48078" xr:uid="{00000000-0005-0000-0000-0000FC910000}"/>
    <cellStyle name="Normal 8 2 3 2 2 2 2 3 3" xfId="22059" xr:uid="{00000000-0005-0000-0000-0000FD910000}"/>
    <cellStyle name="Normal 8 2 3 2 2 2 2 3 4" xfId="39405" xr:uid="{00000000-0005-0000-0000-0000FE910000}"/>
    <cellStyle name="Normal 8 2 3 2 2 2 2 4" xfId="11566" xr:uid="{00000000-0005-0000-0000-0000FF910000}"/>
    <cellStyle name="Normal 8 2 3 2 2 2 2 4 2" xfId="28919" xr:uid="{00000000-0005-0000-0000-000000920000}"/>
    <cellStyle name="Normal 8 2 3 2 2 2 2 4 3" xfId="46265" xr:uid="{00000000-0005-0000-0000-000001920000}"/>
    <cellStyle name="Normal 8 2 3 2 2 2 2 5" xfId="20246" xr:uid="{00000000-0005-0000-0000-000002920000}"/>
    <cellStyle name="Normal 8 2 3 2 2 2 2 6" xfId="37592" xr:uid="{00000000-0005-0000-0000-000003920000}"/>
    <cellStyle name="Normal 8 2 3 2 2 2 3" xfId="1815" xr:uid="{00000000-0005-0000-0000-000004920000}"/>
    <cellStyle name="Normal 8 2 3 2 2 2 3 2" xfId="7597" xr:uid="{00000000-0005-0000-0000-000005920000}"/>
    <cellStyle name="Normal 8 2 3 2 2 2 3 2 2" xfId="16270" xr:uid="{00000000-0005-0000-0000-000006920000}"/>
    <cellStyle name="Normal 8 2 3 2 2 2 3 2 2 2" xfId="33623" xr:uid="{00000000-0005-0000-0000-000007920000}"/>
    <cellStyle name="Normal 8 2 3 2 2 2 3 2 2 3" xfId="50969" xr:uid="{00000000-0005-0000-0000-000008920000}"/>
    <cellStyle name="Normal 8 2 3 2 2 2 3 2 3" xfId="24950" xr:uid="{00000000-0005-0000-0000-000009920000}"/>
    <cellStyle name="Normal 8 2 3 2 2 2 3 2 4" xfId="42296" xr:uid="{00000000-0005-0000-0000-00000A920000}"/>
    <cellStyle name="Normal 8 2 3 2 2 2 3 3" xfId="5441" xr:uid="{00000000-0005-0000-0000-00000B920000}"/>
    <cellStyle name="Normal 8 2 3 2 2 2 3 3 2" xfId="14114" xr:uid="{00000000-0005-0000-0000-00000C920000}"/>
    <cellStyle name="Normal 8 2 3 2 2 2 3 3 2 2" xfId="31467" xr:uid="{00000000-0005-0000-0000-00000D920000}"/>
    <cellStyle name="Normal 8 2 3 2 2 2 3 3 2 3" xfId="48813" xr:uid="{00000000-0005-0000-0000-00000E920000}"/>
    <cellStyle name="Normal 8 2 3 2 2 2 3 3 3" xfId="22794" xr:uid="{00000000-0005-0000-0000-00000F920000}"/>
    <cellStyle name="Normal 8 2 3 2 2 2 3 3 4" xfId="40140" xr:uid="{00000000-0005-0000-0000-000010920000}"/>
    <cellStyle name="Normal 8 2 3 2 2 2 3 4" xfId="10488" xr:uid="{00000000-0005-0000-0000-000011920000}"/>
    <cellStyle name="Normal 8 2 3 2 2 2 3 4 2" xfId="27841" xr:uid="{00000000-0005-0000-0000-000012920000}"/>
    <cellStyle name="Normal 8 2 3 2 2 2 3 4 3" xfId="45187" xr:uid="{00000000-0005-0000-0000-000013920000}"/>
    <cellStyle name="Normal 8 2 3 2 2 2 3 5" xfId="19168" xr:uid="{00000000-0005-0000-0000-000014920000}"/>
    <cellStyle name="Normal 8 2 3 2 2 2 3 6" xfId="36514" xr:uid="{00000000-0005-0000-0000-000015920000}"/>
    <cellStyle name="Normal 8 2 3 2 2 2 4" xfId="6862" xr:uid="{00000000-0005-0000-0000-000016920000}"/>
    <cellStyle name="Normal 8 2 3 2 2 2 4 2" xfId="15535" xr:uid="{00000000-0005-0000-0000-000017920000}"/>
    <cellStyle name="Normal 8 2 3 2 2 2 4 2 2" xfId="32888" xr:uid="{00000000-0005-0000-0000-000018920000}"/>
    <cellStyle name="Normal 8 2 3 2 2 2 4 2 3" xfId="50234" xr:uid="{00000000-0005-0000-0000-000019920000}"/>
    <cellStyle name="Normal 8 2 3 2 2 2 4 3" xfId="24215" xr:uid="{00000000-0005-0000-0000-00001A920000}"/>
    <cellStyle name="Normal 8 2 3 2 2 2 4 4" xfId="41561" xr:uid="{00000000-0005-0000-0000-00001B920000}"/>
    <cellStyle name="Normal 8 2 3 2 2 2 5" xfId="3628" xr:uid="{00000000-0005-0000-0000-00001C920000}"/>
    <cellStyle name="Normal 8 2 3 2 2 2 5 2" xfId="12301" xr:uid="{00000000-0005-0000-0000-00001D920000}"/>
    <cellStyle name="Normal 8 2 3 2 2 2 5 2 2" xfId="29654" xr:uid="{00000000-0005-0000-0000-00001E920000}"/>
    <cellStyle name="Normal 8 2 3 2 2 2 5 2 3" xfId="47000" xr:uid="{00000000-0005-0000-0000-00001F920000}"/>
    <cellStyle name="Normal 8 2 3 2 2 2 5 3" xfId="20981" xr:uid="{00000000-0005-0000-0000-000020920000}"/>
    <cellStyle name="Normal 8 2 3 2 2 2 5 4" xfId="38327" xr:uid="{00000000-0005-0000-0000-000021920000}"/>
    <cellStyle name="Normal 8 2 3 2 2 2 6" xfId="9753" xr:uid="{00000000-0005-0000-0000-000022920000}"/>
    <cellStyle name="Normal 8 2 3 2 2 2 6 2" xfId="27106" xr:uid="{00000000-0005-0000-0000-000023920000}"/>
    <cellStyle name="Normal 8 2 3 2 2 2 6 3" xfId="44452" xr:uid="{00000000-0005-0000-0000-000024920000}"/>
    <cellStyle name="Normal 8 2 3 2 2 2 7" xfId="18433" xr:uid="{00000000-0005-0000-0000-000025920000}"/>
    <cellStyle name="Normal 8 2 3 2 2 2 8" xfId="35779" xr:uid="{00000000-0005-0000-0000-000026920000}"/>
    <cellStyle name="Normal 8 2 3 2 2 3" xfId="590" xr:uid="{00000000-0005-0000-0000-000027920000}"/>
    <cellStyle name="Normal 8 2 3 2 2 3 2" xfId="2403" xr:uid="{00000000-0005-0000-0000-000028920000}"/>
    <cellStyle name="Normal 8 2 3 2 2 3 2 2" xfId="8185" xr:uid="{00000000-0005-0000-0000-000029920000}"/>
    <cellStyle name="Normal 8 2 3 2 2 3 2 2 2" xfId="16858" xr:uid="{00000000-0005-0000-0000-00002A920000}"/>
    <cellStyle name="Normal 8 2 3 2 2 3 2 2 2 2" xfId="34211" xr:uid="{00000000-0005-0000-0000-00002B920000}"/>
    <cellStyle name="Normal 8 2 3 2 2 3 2 2 2 3" xfId="51557" xr:uid="{00000000-0005-0000-0000-00002C920000}"/>
    <cellStyle name="Normal 8 2 3 2 2 3 2 2 3" xfId="25538" xr:uid="{00000000-0005-0000-0000-00002D920000}"/>
    <cellStyle name="Normal 8 2 3 2 2 3 2 2 4" xfId="42884" xr:uid="{00000000-0005-0000-0000-00002E920000}"/>
    <cellStyle name="Normal 8 2 3 2 2 3 2 3" xfId="5686" xr:uid="{00000000-0005-0000-0000-00002F920000}"/>
    <cellStyle name="Normal 8 2 3 2 2 3 2 3 2" xfId="14359" xr:uid="{00000000-0005-0000-0000-000030920000}"/>
    <cellStyle name="Normal 8 2 3 2 2 3 2 3 2 2" xfId="31712" xr:uid="{00000000-0005-0000-0000-000031920000}"/>
    <cellStyle name="Normal 8 2 3 2 2 3 2 3 2 3" xfId="49058" xr:uid="{00000000-0005-0000-0000-000032920000}"/>
    <cellStyle name="Normal 8 2 3 2 2 3 2 3 3" xfId="23039" xr:uid="{00000000-0005-0000-0000-000033920000}"/>
    <cellStyle name="Normal 8 2 3 2 2 3 2 3 4" xfId="40385" xr:uid="{00000000-0005-0000-0000-000034920000}"/>
    <cellStyle name="Normal 8 2 3 2 2 3 2 4" xfId="11076" xr:uid="{00000000-0005-0000-0000-000035920000}"/>
    <cellStyle name="Normal 8 2 3 2 2 3 2 4 2" xfId="28429" xr:uid="{00000000-0005-0000-0000-000036920000}"/>
    <cellStyle name="Normal 8 2 3 2 2 3 2 4 3" xfId="45775" xr:uid="{00000000-0005-0000-0000-000037920000}"/>
    <cellStyle name="Normal 8 2 3 2 2 3 2 5" xfId="19756" xr:uid="{00000000-0005-0000-0000-000038920000}"/>
    <cellStyle name="Normal 8 2 3 2 2 3 2 6" xfId="37102" xr:uid="{00000000-0005-0000-0000-000039920000}"/>
    <cellStyle name="Normal 8 2 3 2 2 3 3" xfId="6372" xr:uid="{00000000-0005-0000-0000-00003A920000}"/>
    <cellStyle name="Normal 8 2 3 2 2 3 3 2" xfId="15045" xr:uid="{00000000-0005-0000-0000-00003B920000}"/>
    <cellStyle name="Normal 8 2 3 2 2 3 3 2 2" xfId="32398" xr:uid="{00000000-0005-0000-0000-00003C920000}"/>
    <cellStyle name="Normal 8 2 3 2 2 3 3 2 3" xfId="49744" xr:uid="{00000000-0005-0000-0000-00003D920000}"/>
    <cellStyle name="Normal 8 2 3 2 2 3 3 3" xfId="23725" xr:uid="{00000000-0005-0000-0000-00003E920000}"/>
    <cellStyle name="Normal 8 2 3 2 2 3 3 4" xfId="41071" xr:uid="{00000000-0005-0000-0000-00003F920000}"/>
    <cellStyle name="Normal 8 2 3 2 2 3 4" xfId="4216" xr:uid="{00000000-0005-0000-0000-000040920000}"/>
    <cellStyle name="Normal 8 2 3 2 2 3 4 2" xfId="12889" xr:uid="{00000000-0005-0000-0000-000041920000}"/>
    <cellStyle name="Normal 8 2 3 2 2 3 4 2 2" xfId="30242" xr:uid="{00000000-0005-0000-0000-000042920000}"/>
    <cellStyle name="Normal 8 2 3 2 2 3 4 2 3" xfId="47588" xr:uid="{00000000-0005-0000-0000-000043920000}"/>
    <cellStyle name="Normal 8 2 3 2 2 3 4 3" xfId="21569" xr:uid="{00000000-0005-0000-0000-000044920000}"/>
    <cellStyle name="Normal 8 2 3 2 2 3 4 4" xfId="38915" xr:uid="{00000000-0005-0000-0000-000045920000}"/>
    <cellStyle name="Normal 8 2 3 2 2 3 5" xfId="9263" xr:uid="{00000000-0005-0000-0000-000046920000}"/>
    <cellStyle name="Normal 8 2 3 2 2 3 5 2" xfId="26616" xr:uid="{00000000-0005-0000-0000-000047920000}"/>
    <cellStyle name="Normal 8 2 3 2 2 3 5 3" xfId="43962" xr:uid="{00000000-0005-0000-0000-000048920000}"/>
    <cellStyle name="Normal 8 2 3 2 2 3 6" xfId="17943" xr:uid="{00000000-0005-0000-0000-000049920000}"/>
    <cellStyle name="Normal 8 2 3 2 2 3 7" xfId="35289" xr:uid="{00000000-0005-0000-0000-00004A920000}"/>
    <cellStyle name="Normal 8 2 3 2 2 4" xfId="2158" xr:uid="{00000000-0005-0000-0000-00004B920000}"/>
    <cellStyle name="Normal 8 2 3 2 2 4 2" xfId="7940" xr:uid="{00000000-0005-0000-0000-00004C920000}"/>
    <cellStyle name="Normal 8 2 3 2 2 4 2 2" xfId="16613" xr:uid="{00000000-0005-0000-0000-00004D920000}"/>
    <cellStyle name="Normal 8 2 3 2 2 4 2 2 2" xfId="33966" xr:uid="{00000000-0005-0000-0000-00004E920000}"/>
    <cellStyle name="Normal 8 2 3 2 2 4 2 2 3" xfId="51312" xr:uid="{00000000-0005-0000-0000-00004F920000}"/>
    <cellStyle name="Normal 8 2 3 2 2 4 2 3" xfId="25293" xr:uid="{00000000-0005-0000-0000-000050920000}"/>
    <cellStyle name="Normal 8 2 3 2 2 4 2 4" xfId="42639" xr:uid="{00000000-0005-0000-0000-000051920000}"/>
    <cellStyle name="Normal 8 2 3 2 2 4 3" xfId="3971" xr:uid="{00000000-0005-0000-0000-000052920000}"/>
    <cellStyle name="Normal 8 2 3 2 2 4 3 2" xfId="12644" xr:uid="{00000000-0005-0000-0000-000053920000}"/>
    <cellStyle name="Normal 8 2 3 2 2 4 3 2 2" xfId="29997" xr:uid="{00000000-0005-0000-0000-000054920000}"/>
    <cellStyle name="Normal 8 2 3 2 2 4 3 2 3" xfId="47343" xr:uid="{00000000-0005-0000-0000-000055920000}"/>
    <cellStyle name="Normal 8 2 3 2 2 4 3 3" xfId="21324" xr:uid="{00000000-0005-0000-0000-000056920000}"/>
    <cellStyle name="Normal 8 2 3 2 2 4 3 4" xfId="38670" xr:uid="{00000000-0005-0000-0000-000057920000}"/>
    <cellStyle name="Normal 8 2 3 2 2 4 4" xfId="10831" xr:uid="{00000000-0005-0000-0000-000058920000}"/>
    <cellStyle name="Normal 8 2 3 2 2 4 4 2" xfId="28184" xr:uid="{00000000-0005-0000-0000-000059920000}"/>
    <cellStyle name="Normal 8 2 3 2 2 4 4 3" xfId="45530" xr:uid="{00000000-0005-0000-0000-00005A920000}"/>
    <cellStyle name="Normal 8 2 3 2 2 4 5" xfId="19511" xr:uid="{00000000-0005-0000-0000-00005B920000}"/>
    <cellStyle name="Normal 8 2 3 2 2 4 6" xfId="36857" xr:uid="{00000000-0005-0000-0000-00005C920000}"/>
    <cellStyle name="Normal 8 2 3 2 2 5" xfId="1325" xr:uid="{00000000-0005-0000-0000-00005D920000}"/>
    <cellStyle name="Normal 8 2 3 2 2 5 2" xfId="7107" xr:uid="{00000000-0005-0000-0000-00005E920000}"/>
    <cellStyle name="Normal 8 2 3 2 2 5 2 2" xfId="15780" xr:uid="{00000000-0005-0000-0000-00005F920000}"/>
    <cellStyle name="Normal 8 2 3 2 2 5 2 2 2" xfId="33133" xr:uid="{00000000-0005-0000-0000-000060920000}"/>
    <cellStyle name="Normal 8 2 3 2 2 5 2 2 3" xfId="50479" xr:uid="{00000000-0005-0000-0000-000061920000}"/>
    <cellStyle name="Normal 8 2 3 2 2 5 2 3" xfId="24460" xr:uid="{00000000-0005-0000-0000-000062920000}"/>
    <cellStyle name="Normal 8 2 3 2 2 5 2 4" xfId="41806" xr:uid="{00000000-0005-0000-0000-000063920000}"/>
    <cellStyle name="Normal 8 2 3 2 2 5 3" xfId="4951" xr:uid="{00000000-0005-0000-0000-000064920000}"/>
    <cellStyle name="Normal 8 2 3 2 2 5 3 2" xfId="13624" xr:uid="{00000000-0005-0000-0000-000065920000}"/>
    <cellStyle name="Normal 8 2 3 2 2 5 3 2 2" xfId="30977" xr:uid="{00000000-0005-0000-0000-000066920000}"/>
    <cellStyle name="Normal 8 2 3 2 2 5 3 2 3" xfId="48323" xr:uid="{00000000-0005-0000-0000-000067920000}"/>
    <cellStyle name="Normal 8 2 3 2 2 5 3 3" xfId="22304" xr:uid="{00000000-0005-0000-0000-000068920000}"/>
    <cellStyle name="Normal 8 2 3 2 2 5 3 4" xfId="39650" xr:uid="{00000000-0005-0000-0000-000069920000}"/>
    <cellStyle name="Normal 8 2 3 2 2 5 4" xfId="9998" xr:uid="{00000000-0005-0000-0000-00006A920000}"/>
    <cellStyle name="Normal 8 2 3 2 2 5 4 2" xfId="27351" xr:uid="{00000000-0005-0000-0000-00006B920000}"/>
    <cellStyle name="Normal 8 2 3 2 2 5 4 3" xfId="44697" xr:uid="{00000000-0005-0000-0000-00006C920000}"/>
    <cellStyle name="Normal 8 2 3 2 2 5 5" xfId="18678" xr:uid="{00000000-0005-0000-0000-00006D920000}"/>
    <cellStyle name="Normal 8 2 3 2 2 5 6" xfId="36024" xr:uid="{00000000-0005-0000-0000-00006E920000}"/>
    <cellStyle name="Normal 8 2 3 2 2 6" xfId="6127" xr:uid="{00000000-0005-0000-0000-00006F920000}"/>
    <cellStyle name="Normal 8 2 3 2 2 6 2" xfId="14800" xr:uid="{00000000-0005-0000-0000-000070920000}"/>
    <cellStyle name="Normal 8 2 3 2 2 6 2 2" xfId="32153" xr:uid="{00000000-0005-0000-0000-000071920000}"/>
    <cellStyle name="Normal 8 2 3 2 2 6 2 3" xfId="49499" xr:uid="{00000000-0005-0000-0000-000072920000}"/>
    <cellStyle name="Normal 8 2 3 2 2 6 3" xfId="23480" xr:uid="{00000000-0005-0000-0000-000073920000}"/>
    <cellStyle name="Normal 8 2 3 2 2 6 4" xfId="40826" xr:uid="{00000000-0005-0000-0000-000074920000}"/>
    <cellStyle name="Normal 8 2 3 2 2 7" xfId="3138" xr:uid="{00000000-0005-0000-0000-000075920000}"/>
    <cellStyle name="Normal 8 2 3 2 2 7 2" xfId="11811" xr:uid="{00000000-0005-0000-0000-000076920000}"/>
    <cellStyle name="Normal 8 2 3 2 2 7 2 2" xfId="29164" xr:uid="{00000000-0005-0000-0000-000077920000}"/>
    <cellStyle name="Normal 8 2 3 2 2 7 2 3" xfId="46510" xr:uid="{00000000-0005-0000-0000-000078920000}"/>
    <cellStyle name="Normal 8 2 3 2 2 7 3" xfId="20491" xr:uid="{00000000-0005-0000-0000-000079920000}"/>
    <cellStyle name="Normal 8 2 3 2 2 7 4" xfId="37837" xr:uid="{00000000-0005-0000-0000-00007A920000}"/>
    <cellStyle name="Normal 8 2 3 2 2 8" xfId="9018" xr:uid="{00000000-0005-0000-0000-00007B920000}"/>
    <cellStyle name="Normal 8 2 3 2 2 8 2" xfId="26371" xr:uid="{00000000-0005-0000-0000-00007C920000}"/>
    <cellStyle name="Normal 8 2 3 2 2 8 3" xfId="43717" xr:uid="{00000000-0005-0000-0000-00007D920000}"/>
    <cellStyle name="Normal 8 2 3 2 2 9" xfId="17698" xr:uid="{00000000-0005-0000-0000-00007E920000}"/>
    <cellStyle name="Normal 8 2 3 2 3" xfId="247" xr:uid="{00000000-0005-0000-0000-00007F920000}"/>
    <cellStyle name="Normal 8 2 3 2 3 10" xfId="34946" xr:uid="{00000000-0005-0000-0000-000080920000}"/>
    <cellStyle name="Normal 8 2 3 2 3 2" xfId="982" xr:uid="{00000000-0005-0000-0000-000081920000}"/>
    <cellStyle name="Normal 8 2 3 2 3 2 2" xfId="2795" xr:uid="{00000000-0005-0000-0000-000082920000}"/>
    <cellStyle name="Normal 8 2 3 2 3 2 2 2" xfId="8577" xr:uid="{00000000-0005-0000-0000-000083920000}"/>
    <cellStyle name="Normal 8 2 3 2 3 2 2 2 2" xfId="17250" xr:uid="{00000000-0005-0000-0000-000084920000}"/>
    <cellStyle name="Normal 8 2 3 2 3 2 2 2 2 2" xfId="34603" xr:uid="{00000000-0005-0000-0000-000085920000}"/>
    <cellStyle name="Normal 8 2 3 2 3 2 2 2 2 3" xfId="51949" xr:uid="{00000000-0005-0000-0000-000086920000}"/>
    <cellStyle name="Normal 8 2 3 2 3 2 2 2 3" xfId="25930" xr:uid="{00000000-0005-0000-0000-000087920000}"/>
    <cellStyle name="Normal 8 2 3 2 3 2 2 2 4" xfId="43276" xr:uid="{00000000-0005-0000-0000-000088920000}"/>
    <cellStyle name="Normal 8 2 3 2 3 2 2 3" xfId="4608" xr:uid="{00000000-0005-0000-0000-000089920000}"/>
    <cellStyle name="Normal 8 2 3 2 3 2 2 3 2" xfId="13281" xr:uid="{00000000-0005-0000-0000-00008A920000}"/>
    <cellStyle name="Normal 8 2 3 2 3 2 2 3 2 2" xfId="30634" xr:uid="{00000000-0005-0000-0000-00008B920000}"/>
    <cellStyle name="Normal 8 2 3 2 3 2 2 3 2 3" xfId="47980" xr:uid="{00000000-0005-0000-0000-00008C920000}"/>
    <cellStyle name="Normal 8 2 3 2 3 2 2 3 3" xfId="21961" xr:uid="{00000000-0005-0000-0000-00008D920000}"/>
    <cellStyle name="Normal 8 2 3 2 3 2 2 3 4" xfId="39307" xr:uid="{00000000-0005-0000-0000-00008E920000}"/>
    <cellStyle name="Normal 8 2 3 2 3 2 2 4" xfId="11468" xr:uid="{00000000-0005-0000-0000-00008F920000}"/>
    <cellStyle name="Normal 8 2 3 2 3 2 2 4 2" xfId="28821" xr:uid="{00000000-0005-0000-0000-000090920000}"/>
    <cellStyle name="Normal 8 2 3 2 3 2 2 4 3" xfId="46167" xr:uid="{00000000-0005-0000-0000-000091920000}"/>
    <cellStyle name="Normal 8 2 3 2 3 2 2 5" xfId="20148" xr:uid="{00000000-0005-0000-0000-000092920000}"/>
    <cellStyle name="Normal 8 2 3 2 3 2 2 6" xfId="37494" xr:uid="{00000000-0005-0000-0000-000093920000}"/>
    <cellStyle name="Normal 8 2 3 2 3 2 3" xfId="1717" xr:uid="{00000000-0005-0000-0000-000094920000}"/>
    <cellStyle name="Normal 8 2 3 2 3 2 3 2" xfId="7499" xr:uid="{00000000-0005-0000-0000-000095920000}"/>
    <cellStyle name="Normal 8 2 3 2 3 2 3 2 2" xfId="16172" xr:uid="{00000000-0005-0000-0000-000096920000}"/>
    <cellStyle name="Normal 8 2 3 2 3 2 3 2 2 2" xfId="33525" xr:uid="{00000000-0005-0000-0000-000097920000}"/>
    <cellStyle name="Normal 8 2 3 2 3 2 3 2 2 3" xfId="50871" xr:uid="{00000000-0005-0000-0000-000098920000}"/>
    <cellStyle name="Normal 8 2 3 2 3 2 3 2 3" xfId="24852" xr:uid="{00000000-0005-0000-0000-000099920000}"/>
    <cellStyle name="Normal 8 2 3 2 3 2 3 2 4" xfId="42198" xr:uid="{00000000-0005-0000-0000-00009A920000}"/>
    <cellStyle name="Normal 8 2 3 2 3 2 3 3" xfId="5343" xr:uid="{00000000-0005-0000-0000-00009B920000}"/>
    <cellStyle name="Normal 8 2 3 2 3 2 3 3 2" xfId="14016" xr:uid="{00000000-0005-0000-0000-00009C920000}"/>
    <cellStyle name="Normal 8 2 3 2 3 2 3 3 2 2" xfId="31369" xr:uid="{00000000-0005-0000-0000-00009D920000}"/>
    <cellStyle name="Normal 8 2 3 2 3 2 3 3 2 3" xfId="48715" xr:uid="{00000000-0005-0000-0000-00009E920000}"/>
    <cellStyle name="Normal 8 2 3 2 3 2 3 3 3" xfId="22696" xr:uid="{00000000-0005-0000-0000-00009F920000}"/>
    <cellStyle name="Normal 8 2 3 2 3 2 3 3 4" xfId="40042" xr:uid="{00000000-0005-0000-0000-0000A0920000}"/>
    <cellStyle name="Normal 8 2 3 2 3 2 3 4" xfId="10390" xr:uid="{00000000-0005-0000-0000-0000A1920000}"/>
    <cellStyle name="Normal 8 2 3 2 3 2 3 4 2" xfId="27743" xr:uid="{00000000-0005-0000-0000-0000A2920000}"/>
    <cellStyle name="Normal 8 2 3 2 3 2 3 4 3" xfId="45089" xr:uid="{00000000-0005-0000-0000-0000A3920000}"/>
    <cellStyle name="Normal 8 2 3 2 3 2 3 5" xfId="19070" xr:uid="{00000000-0005-0000-0000-0000A4920000}"/>
    <cellStyle name="Normal 8 2 3 2 3 2 3 6" xfId="36416" xr:uid="{00000000-0005-0000-0000-0000A5920000}"/>
    <cellStyle name="Normal 8 2 3 2 3 2 4" xfId="6764" xr:uid="{00000000-0005-0000-0000-0000A6920000}"/>
    <cellStyle name="Normal 8 2 3 2 3 2 4 2" xfId="15437" xr:uid="{00000000-0005-0000-0000-0000A7920000}"/>
    <cellStyle name="Normal 8 2 3 2 3 2 4 2 2" xfId="32790" xr:uid="{00000000-0005-0000-0000-0000A8920000}"/>
    <cellStyle name="Normal 8 2 3 2 3 2 4 2 3" xfId="50136" xr:uid="{00000000-0005-0000-0000-0000A9920000}"/>
    <cellStyle name="Normal 8 2 3 2 3 2 4 3" xfId="24117" xr:uid="{00000000-0005-0000-0000-0000AA920000}"/>
    <cellStyle name="Normal 8 2 3 2 3 2 4 4" xfId="41463" xr:uid="{00000000-0005-0000-0000-0000AB920000}"/>
    <cellStyle name="Normal 8 2 3 2 3 2 5" xfId="3530" xr:uid="{00000000-0005-0000-0000-0000AC920000}"/>
    <cellStyle name="Normal 8 2 3 2 3 2 5 2" xfId="12203" xr:uid="{00000000-0005-0000-0000-0000AD920000}"/>
    <cellStyle name="Normal 8 2 3 2 3 2 5 2 2" xfId="29556" xr:uid="{00000000-0005-0000-0000-0000AE920000}"/>
    <cellStyle name="Normal 8 2 3 2 3 2 5 2 3" xfId="46902" xr:uid="{00000000-0005-0000-0000-0000AF920000}"/>
    <cellStyle name="Normal 8 2 3 2 3 2 5 3" xfId="20883" xr:uid="{00000000-0005-0000-0000-0000B0920000}"/>
    <cellStyle name="Normal 8 2 3 2 3 2 5 4" xfId="38229" xr:uid="{00000000-0005-0000-0000-0000B1920000}"/>
    <cellStyle name="Normal 8 2 3 2 3 2 6" xfId="9655" xr:uid="{00000000-0005-0000-0000-0000B2920000}"/>
    <cellStyle name="Normal 8 2 3 2 3 2 6 2" xfId="27008" xr:uid="{00000000-0005-0000-0000-0000B3920000}"/>
    <cellStyle name="Normal 8 2 3 2 3 2 6 3" xfId="44354" xr:uid="{00000000-0005-0000-0000-0000B4920000}"/>
    <cellStyle name="Normal 8 2 3 2 3 2 7" xfId="18335" xr:uid="{00000000-0005-0000-0000-0000B5920000}"/>
    <cellStyle name="Normal 8 2 3 2 3 2 8" xfId="35681" xr:uid="{00000000-0005-0000-0000-0000B6920000}"/>
    <cellStyle name="Normal 8 2 3 2 3 3" xfId="737" xr:uid="{00000000-0005-0000-0000-0000B7920000}"/>
    <cellStyle name="Normal 8 2 3 2 3 3 2" xfId="2550" xr:uid="{00000000-0005-0000-0000-0000B8920000}"/>
    <cellStyle name="Normal 8 2 3 2 3 3 2 2" xfId="8332" xr:uid="{00000000-0005-0000-0000-0000B9920000}"/>
    <cellStyle name="Normal 8 2 3 2 3 3 2 2 2" xfId="17005" xr:uid="{00000000-0005-0000-0000-0000BA920000}"/>
    <cellStyle name="Normal 8 2 3 2 3 3 2 2 2 2" xfId="34358" xr:uid="{00000000-0005-0000-0000-0000BB920000}"/>
    <cellStyle name="Normal 8 2 3 2 3 3 2 2 2 3" xfId="51704" xr:uid="{00000000-0005-0000-0000-0000BC920000}"/>
    <cellStyle name="Normal 8 2 3 2 3 3 2 2 3" xfId="25685" xr:uid="{00000000-0005-0000-0000-0000BD920000}"/>
    <cellStyle name="Normal 8 2 3 2 3 3 2 2 4" xfId="43031" xr:uid="{00000000-0005-0000-0000-0000BE920000}"/>
    <cellStyle name="Normal 8 2 3 2 3 3 2 3" xfId="5784" xr:uid="{00000000-0005-0000-0000-0000BF920000}"/>
    <cellStyle name="Normal 8 2 3 2 3 3 2 3 2" xfId="14457" xr:uid="{00000000-0005-0000-0000-0000C0920000}"/>
    <cellStyle name="Normal 8 2 3 2 3 3 2 3 2 2" xfId="31810" xr:uid="{00000000-0005-0000-0000-0000C1920000}"/>
    <cellStyle name="Normal 8 2 3 2 3 3 2 3 2 3" xfId="49156" xr:uid="{00000000-0005-0000-0000-0000C2920000}"/>
    <cellStyle name="Normal 8 2 3 2 3 3 2 3 3" xfId="23137" xr:uid="{00000000-0005-0000-0000-0000C3920000}"/>
    <cellStyle name="Normal 8 2 3 2 3 3 2 3 4" xfId="40483" xr:uid="{00000000-0005-0000-0000-0000C4920000}"/>
    <cellStyle name="Normal 8 2 3 2 3 3 2 4" xfId="11223" xr:uid="{00000000-0005-0000-0000-0000C5920000}"/>
    <cellStyle name="Normal 8 2 3 2 3 3 2 4 2" xfId="28576" xr:uid="{00000000-0005-0000-0000-0000C6920000}"/>
    <cellStyle name="Normal 8 2 3 2 3 3 2 4 3" xfId="45922" xr:uid="{00000000-0005-0000-0000-0000C7920000}"/>
    <cellStyle name="Normal 8 2 3 2 3 3 2 5" xfId="19903" xr:uid="{00000000-0005-0000-0000-0000C8920000}"/>
    <cellStyle name="Normal 8 2 3 2 3 3 2 6" xfId="37249" xr:uid="{00000000-0005-0000-0000-0000C9920000}"/>
    <cellStyle name="Normal 8 2 3 2 3 3 3" xfId="6519" xr:uid="{00000000-0005-0000-0000-0000CA920000}"/>
    <cellStyle name="Normal 8 2 3 2 3 3 3 2" xfId="15192" xr:uid="{00000000-0005-0000-0000-0000CB920000}"/>
    <cellStyle name="Normal 8 2 3 2 3 3 3 2 2" xfId="32545" xr:uid="{00000000-0005-0000-0000-0000CC920000}"/>
    <cellStyle name="Normal 8 2 3 2 3 3 3 2 3" xfId="49891" xr:uid="{00000000-0005-0000-0000-0000CD920000}"/>
    <cellStyle name="Normal 8 2 3 2 3 3 3 3" xfId="23872" xr:uid="{00000000-0005-0000-0000-0000CE920000}"/>
    <cellStyle name="Normal 8 2 3 2 3 3 3 4" xfId="41218" xr:uid="{00000000-0005-0000-0000-0000CF920000}"/>
    <cellStyle name="Normal 8 2 3 2 3 3 4" xfId="4363" xr:uid="{00000000-0005-0000-0000-0000D0920000}"/>
    <cellStyle name="Normal 8 2 3 2 3 3 4 2" xfId="13036" xr:uid="{00000000-0005-0000-0000-0000D1920000}"/>
    <cellStyle name="Normal 8 2 3 2 3 3 4 2 2" xfId="30389" xr:uid="{00000000-0005-0000-0000-0000D2920000}"/>
    <cellStyle name="Normal 8 2 3 2 3 3 4 2 3" xfId="47735" xr:uid="{00000000-0005-0000-0000-0000D3920000}"/>
    <cellStyle name="Normal 8 2 3 2 3 3 4 3" xfId="21716" xr:uid="{00000000-0005-0000-0000-0000D4920000}"/>
    <cellStyle name="Normal 8 2 3 2 3 3 4 4" xfId="39062" xr:uid="{00000000-0005-0000-0000-0000D5920000}"/>
    <cellStyle name="Normal 8 2 3 2 3 3 5" xfId="9410" xr:uid="{00000000-0005-0000-0000-0000D6920000}"/>
    <cellStyle name="Normal 8 2 3 2 3 3 5 2" xfId="26763" xr:uid="{00000000-0005-0000-0000-0000D7920000}"/>
    <cellStyle name="Normal 8 2 3 2 3 3 5 3" xfId="44109" xr:uid="{00000000-0005-0000-0000-0000D8920000}"/>
    <cellStyle name="Normal 8 2 3 2 3 3 6" xfId="18090" xr:uid="{00000000-0005-0000-0000-0000D9920000}"/>
    <cellStyle name="Normal 8 2 3 2 3 3 7" xfId="35436" xr:uid="{00000000-0005-0000-0000-0000DA920000}"/>
    <cellStyle name="Normal 8 2 3 2 3 4" xfId="2060" xr:uid="{00000000-0005-0000-0000-0000DB920000}"/>
    <cellStyle name="Normal 8 2 3 2 3 4 2" xfId="7842" xr:uid="{00000000-0005-0000-0000-0000DC920000}"/>
    <cellStyle name="Normal 8 2 3 2 3 4 2 2" xfId="16515" xr:uid="{00000000-0005-0000-0000-0000DD920000}"/>
    <cellStyle name="Normal 8 2 3 2 3 4 2 2 2" xfId="33868" xr:uid="{00000000-0005-0000-0000-0000DE920000}"/>
    <cellStyle name="Normal 8 2 3 2 3 4 2 2 3" xfId="51214" xr:uid="{00000000-0005-0000-0000-0000DF920000}"/>
    <cellStyle name="Normal 8 2 3 2 3 4 2 3" xfId="25195" xr:uid="{00000000-0005-0000-0000-0000E0920000}"/>
    <cellStyle name="Normal 8 2 3 2 3 4 2 4" xfId="42541" xr:uid="{00000000-0005-0000-0000-0000E1920000}"/>
    <cellStyle name="Normal 8 2 3 2 3 4 3" xfId="3873" xr:uid="{00000000-0005-0000-0000-0000E2920000}"/>
    <cellStyle name="Normal 8 2 3 2 3 4 3 2" xfId="12546" xr:uid="{00000000-0005-0000-0000-0000E3920000}"/>
    <cellStyle name="Normal 8 2 3 2 3 4 3 2 2" xfId="29899" xr:uid="{00000000-0005-0000-0000-0000E4920000}"/>
    <cellStyle name="Normal 8 2 3 2 3 4 3 2 3" xfId="47245" xr:uid="{00000000-0005-0000-0000-0000E5920000}"/>
    <cellStyle name="Normal 8 2 3 2 3 4 3 3" xfId="21226" xr:uid="{00000000-0005-0000-0000-0000E6920000}"/>
    <cellStyle name="Normal 8 2 3 2 3 4 3 4" xfId="38572" xr:uid="{00000000-0005-0000-0000-0000E7920000}"/>
    <cellStyle name="Normal 8 2 3 2 3 4 4" xfId="10733" xr:uid="{00000000-0005-0000-0000-0000E8920000}"/>
    <cellStyle name="Normal 8 2 3 2 3 4 4 2" xfId="28086" xr:uid="{00000000-0005-0000-0000-0000E9920000}"/>
    <cellStyle name="Normal 8 2 3 2 3 4 4 3" xfId="45432" xr:uid="{00000000-0005-0000-0000-0000EA920000}"/>
    <cellStyle name="Normal 8 2 3 2 3 4 5" xfId="19413" xr:uid="{00000000-0005-0000-0000-0000EB920000}"/>
    <cellStyle name="Normal 8 2 3 2 3 4 6" xfId="36759" xr:uid="{00000000-0005-0000-0000-0000EC920000}"/>
    <cellStyle name="Normal 8 2 3 2 3 5" xfId="1472" xr:uid="{00000000-0005-0000-0000-0000ED920000}"/>
    <cellStyle name="Normal 8 2 3 2 3 5 2" xfId="7254" xr:uid="{00000000-0005-0000-0000-0000EE920000}"/>
    <cellStyle name="Normal 8 2 3 2 3 5 2 2" xfId="15927" xr:uid="{00000000-0005-0000-0000-0000EF920000}"/>
    <cellStyle name="Normal 8 2 3 2 3 5 2 2 2" xfId="33280" xr:uid="{00000000-0005-0000-0000-0000F0920000}"/>
    <cellStyle name="Normal 8 2 3 2 3 5 2 2 3" xfId="50626" xr:uid="{00000000-0005-0000-0000-0000F1920000}"/>
    <cellStyle name="Normal 8 2 3 2 3 5 2 3" xfId="24607" xr:uid="{00000000-0005-0000-0000-0000F2920000}"/>
    <cellStyle name="Normal 8 2 3 2 3 5 2 4" xfId="41953" xr:uid="{00000000-0005-0000-0000-0000F3920000}"/>
    <cellStyle name="Normal 8 2 3 2 3 5 3" xfId="5098" xr:uid="{00000000-0005-0000-0000-0000F4920000}"/>
    <cellStyle name="Normal 8 2 3 2 3 5 3 2" xfId="13771" xr:uid="{00000000-0005-0000-0000-0000F5920000}"/>
    <cellStyle name="Normal 8 2 3 2 3 5 3 2 2" xfId="31124" xr:uid="{00000000-0005-0000-0000-0000F6920000}"/>
    <cellStyle name="Normal 8 2 3 2 3 5 3 2 3" xfId="48470" xr:uid="{00000000-0005-0000-0000-0000F7920000}"/>
    <cellStyle name="Normal 8 2 3 2 3 5 3 3" xfId="22451" xr:uid="{00000000-0005-0000-0000-0000F8920000}"/>
    <cellStyle name="Normal 8 2 3 2 3 5 3 4" xfId="39797" xr:uid="{00000000-0005-0000-0000-0000F9920000}"/>
    <cellStyle name="Normal 8 2 3 2 3 5 4" xfId="10145" xr:uid="{00000000-0005-0000-0000-0000FA920000}"/>
    <cellStyle name="Normal 8 2 3 2 3 5 4 2" xfId="27498" xr:uid="{00000000-0005-0000-0000-0000FB920000}"/>
    <cellStyle name="Normal 8 2 3 2 3 5 4 3" xfId="44844" xr:uid="{00000000-0005-0000-0000-0000FC920000}"/>
    <cellStyle name="Normal 8 2 3 2 3 5 5" xfId="18825" xr:uid="{00000000-0005-0000-0000-0000FD920000}"/>
    <cellStyle name="Normal 8 2 3 2 3 5 6" xfId="36171" xr:uid="{00000000-0005-0000-0000-0000FE920000}"/>
    <cellStyle name="Normal 8 2 3 2 3 6" xfId="6029" xr:uid="{00000000-0005-0000-0000-0000FF920000}"/>
    <cellStyle name="Normal 8 2 3 2 3 6 2" xfId="14702" xr:uid="{00000000-0005-0000-0000-000000930000}"/>
    <cellStyle name="Normal 8 2 3 2 3 6 2 2" xfId="32055" xr:uid="{00000000-0005-0000-0000-000001930000}"/>
    <cellStyle name="Normal 8 2 3 2 3 6 2 3" xfId="49401" xr:uid="{00000000-0005-0000-0000-000002930000}"/>
    <cellStyle name="Normal 8 2 3 2 3 6 3" xfId="23382" xr:uid="{00000000-0005-0000-0000-000003930000}"/>
    <cellStyle name="Normal 8 2 3 2 3 6 4" xfId="40728" xr:uid="{00000000-0005-0000-0000-000004930000}"/>
    <cellStyle name="Normal 8 2 3 2 3 7" xfId="3285" xr:uid="{00000000-0005-0000-0000-000005930000}"/>
    <cellStyle name="Normal 8 2 3 2 3 7 2" xfId="11958" xr:uid="{00000000-0005-0000-0000-000006930000}"/>
    <cellStyle name="Normal 8 2 3 2 3 7 2 2" xfId="29311" xr:uid="{00000000-0005-0000-0000-000007930000}"/>
    <cellStyle name="Normal 8 2 3 2 3 7 2 3" xfId="46657" xr:uid="{00000000-0005-0000-0000-000008930000}"/>
    <cellStyle name="Normal 8 2 3 2 3 7 3" xfId="20638" xr:uid="{00000000-0005-0000-0000-000009930000}"/>
    <cellStyle name="Normal 8 2 3 2 3 7 4" xfId="37984" xr:uid="{00000000-0005-0000-0000-00000A930000}"/>
    <cellStyle name="Normal 8 2 3 2 3 8" xfId="8920" xr:uid="{00000000-0005-0000-0000-00000B930000}"/>
    <cellStyle name="Normal 8 2 3 2 3 8 2" xfId="26273" xr:uid="{00000000-0005-0000-0000-00000C930000}"/>
    <cellStyle name="Normal 8 2 3 2 3 8 3" xfId="43619" xr:uid="{00000000-0005-0000-0000-00000D930000}"/>
    <cellStyle name="Normal 8 2 3 2 3 9" xfId="17600" xr:uid="{00000000-0005-0000-0000-00000E930000}"/>
    <cellStyle name="Normal 8 2 3 2 4" xfId="835" xr:uid="{00000000-0005-0000-0000-00000F930000}"/>
    <cellStyle name="Normal 8 2 3 2 4 2" xfId="2648" xr:uid="{00000000-0005-0000-0000-000010930000}"/>
    <cellStyle name="Normal 8 2 3 2 4 2 2" xfId="8430" xr:uid="{00000000-0005-0000-0000-000011930000}"/>
    <cellStyle name="Normal 8 2 3 2 4 2 2 2" xfId="17103" xr:uid="{00000000-0005-0000-0000-000012930000}"/>
    <cellStyle name="Normal 8 2 3 2 4 2 2 2 2" xfId="34456" xr:uid="{00000000-0005-0000-0000-000013930000}"/>
    <cellStyle name="Normal 8 2 3 2 4 2 2 2 3" xfId="51802" xr:uid="{00000000-0005-0000-0000-000014930000}"/>
    <cellStyle name="Normal 8 2 3 2 4 2 2 3" xfId="25783" xr:uid="{00000000-0005-0000-0000-000015930000}"/>
    <cellStyle name="Normal 8 2 3 2 4 2 2 4" xfId="43129" xr:uid="{00000000-0005-0000-0000-000016930000}"/>
    <cellStyle name="Normal 8 2 3 2 4 2 3" xfId="4461" xr:uid="{00000000-0005-0000-0000-000017930000}"/>
    <cellStyle name="Normal 8 2 3 2 4 2 3 2" xfId="13134" xr:uid="{00000000-0005-0000-0000-000018930000}"/>
    <cellStyle name="Normal 8 2 3 2 4 2 3 2 2" xfId="30487" xr:uid="{00000000-0005-0000-0000-000019930000}"/>
    <cellStyle name="Normal 8 2 3 2 4 2 3 2 3" xfId="47833" xr:uid="{00000000-0005-0000-0000-00001A930000}"/>
    <cellStyle name="Normal 8 2 3 2 4 2 3 3" xfId="21814" xr:uid="{00000000-0005-0000-0000-00001B930000}"/>
    <cellStyle name="Normal 8 2 3 2 4 2 3 4" xfId="39160" xr:uid="{00000000-0005-0000-0000-00001C930000}"/>
    <cellStyle name="Normal 8 2 3 2 4 2 4" xfId="11321" xr:uid="{00000000-0005-0000-0000-00001D930000}"/>
    <cellStyle name="Normal 8 2 3 2 4 2 4 2" xfId="28674" xr:uid="{00000000-0005-0000-0000-00001E930000}"/>
    <cellStyle name="Normal 8 2 3 2 4 2 4 3" xfId="46020" xr:uid="{00000000-0005-0000-0000-00001F930000}"/>
    <cellStyle name="Normal 8 2 3 2 4 2 5" xfId="20001" xr:uid="{00000000-0005-0000-0000-000020930000}"/>
    <cellStyle name="Normal 8 2 3 2 4 2 6" xfId="37347" xr:uid="{00000000-0005-0000-0000-000021930000}"/>
    <cellStyle name="Normal 8 2 3 2 4 3" xfId="1570" xr:uid="{00000000-0005-0000-0000-000022930000}"/>
    <cellStyle name="Normal 8 2 3 2 4 3 2" xfId="7352" xr:uid="{00000000-0005-0000-0000-000023930000}"/>
    <cellStyle name="Normal 8 2 3 2 4 3 2 2" xfId="16025" xr:uid="{00000000-0005-0000-0000-000024930000}"/>
    <cellStyle name="Normal 8 2 3 2 4 3 2 2 2" xfId="33378" xr:uid="{00000000-0005-0000-0000-000025930000}"/>
    <cellStyle name="Normal 8 2 3 2 4 3 2 2 3" xfId="50724" xr:uid="{00000000-0005-0000-0000-000026930000}"/>
    <cellStyle name="Normal 8 2 3 2 4 3 2 3" xfId="24705" xr:uid="{00000000-0005-0000-0000-000027930000}"/>
    <cellStyle name="Normal 8 2 3 2 4 3 2 4" xfId="42051" xr:uid="{00000000-0005-0000-0000-000028930000}"/>
    <cellStyle name="Normal 8 2 3 2 4 3 3" xfId="5196" xr:uid="{00000000-0005-0000-0000-000029930000}"/>
    <cellStyle name="Normal 8 2 3 2 4 3 3 2" xfId="13869" xr:uid="{00000000-0005-0000-0000-00002A930000}"/>
    <cellStyle name="Normal 8 2 3 2 4 3 3 2 2" xfId="31222" xr:uid="{00000000-0005-0000-0000-00002B930000}"/>
    <cellStyle name="Normal 8 2 3 2 4 3 3 2 3" xfId="48568" xr:uid="{00000000-0005-0000-0000-00002C930000}"/>
    <cellStyle name="Normal 8 2 3 2 4 3 3 3" xfId="22549" xr:uid="{00000000-0005-0000-0000-00002D930000}"/>
    <cellStyle name="Normal 8 2 3 2 4 3 3 4" xfId="39895" xr:uid="{00000000-0005-0000-0000-00002E930000}"/>
    <cellStyle name="Normal 8 2 3 2 4 3 4" xfId="10243" xr:uid="{00000000-0005-0000-0000-00002F930000}"/>
    <cellStyle name="Normal 8 2 3 2 4 3 4 2" xfId="27596" xr:uid="{00000000-0005-0000-0000-000030930000}"/>
    <cellStyle name="Normal 8 2 3 2 4 3 4 3" xfId="44942" xr:uid="{00000000-0005-0000-0000-000031930000}"/>
    <cellStyle name="Normal 8 2 3 2 4 3 5" xfId="18923" xr:uid="{00000000-0005-0000-0000-000032930000}"/>
    <cellStyle name="Normal 8 2 3 2 4 3 6" xfId="36269" xr:uid="{00000000-0005-0000-0000-000033930000}"/>
    <cellStyle name="Normal 8 2 3 2 4 4" xfId="6617" xr:uid="{00000000-0005-0000-0000-000034930000}"/>
    <cellStyle name="Normal 8 2 3 2 4 4 2" xfId="15290" xr:uid="{00000000-0005-0000-0000-000035930000}"/>
    <cellStyle name="Normal 8 2 3 2 4 4 2 2" xfId="32643" xr:uid="{00000000-0005-0000-0000-000036930000}"/>
    <cellStyle name="Normal 8 2 3 2 4 4 2 3" xfId="49989" xr:uid="{00000000-0005-0000-0000-000037930000}"/>
    <cellStyle name="Normal 8 2 3 2 4 4 3" xfId="23970" xr:uid="{00000000-0005-0000-0000-000038930000}"/>
    <cellStyle name="Normal 8 2 3 2 4 4 4" xfId="41316" xr:uid="{00000000-0005-0000-0000-000039930000}"/>
    <cellStyle name="Normal 8 2 3 2 4 5" xfId="3383" xr:uid="{00000000-0005-0000-0000-00003A930000}"/>
    <cellStyle name="Normal 8 2 3 2 4 5 2" xfId="12056" xr:uid="{00000000-0005-0000-0000-00003B930000}"/>
    <cellStyle name="Normal 8 2 3 2 4 5 2 2" xfId="29409" xr:uid="{00000000-0005-0000-0000-00003C930000}"/>
    <cellStyle name="Normal 8 2 3 2 4 5 2 3" xfId="46755" xr:uid="{00000000-0005-0000-0000-00003D930000}"/>
    <cellStyle name="Normal 8 2 3 2 4 5 3" xfId="20736" xr:uid="{00000000-0005-0000-0000-00003E930000}"/>
    <cellStyle name="Normal 8 2 3 2 4 5 4" xfId="38082" xr:uid="{00000000-0005-0000-0000-00003F930000}"/>
    <cellStyle name="Normal 8 2 3 2 4 6" xfId="9508" xr:uid="{00000000-0005-0000-0000-000040930000}"/>
    <cellStyle name="Normal 8 2 3 2 4 6 2" xfId="26861" xr:uid="{00000000-0005-0000-0000-000041930000}"/>
    <cellStyle name="Normal 8 2 3 2 4 6 3" xfId="44207" xr:uid="{00000000-0005-0000-0000-000042930000}"/>
    <cellStyle name="Normal 8 2 3 2 4 7" xfId="18188" xr:uid="{00000000-0005-0000-0000-000043930000}"/>
    <cellStyle name="Normal 8 2 3 2 4 8" xfId="35534" xr:uid="{00000000-0005-0000-0000-000044930000}"/>
    <cellStyle name="Normal 8 2 3 2 5" xfId="492" xr:uid="{00000000-0005-0000-0000-000045930000}"/>
    <cellStyle name="Normal 8 2 3 2 5 2" xfId="2305" xr:uid="{00000000-0005-0000-0000-000046930000}"/>
    <cellStyle name="Normal 8 2 3 2 5 2 2" xfId="8087" xr:uid="{00000000-0005-0000-0000-000047930000}"/>
    <cellStyle name="Normal 8 2 3 2 5 2 2 2" xfId="16760" xr:uid="{00000000-0005-0000-0000-000048930000}"/>
    <cellStyle name="Normal 8 2 3 2 5 2 2 2 2" xfId="34113" xr:uid="{00000000-0005-0000-0000-000049930000}"/>
    <cellStyle name="Normal 8 2 3 2 5 2 2 2 3" xfId="51459" xr:uid="{00000000-0005-0000-0000-00004A930000}"/>
    <cellStyle name="Normal 8 2 3 2 5 2 2 3" xfId="25440" xr:uid="{00000000-0005-0000-0000-00004B930000}"/>
    <cellStyle name="Normal 8 2 3 2 5 2 2 4" xfId="42786" xr:uid="{00000000-0005-0000-0000-00004C930000}"/>
    <cellStyle name="Normal 8 2 3 2 5 2 3" xfId="5588" xr:uid="{00000000-0005-0000-0000-00004D930000}"/>
    <cellStyle name="Normal 8 2 3 2 5 2 3 2" xfId="14261" xr:uid="{00000000-0005-0000-0000-00004E930000}"/>
    <cellStyle name="Normal 8 2 3 2 5 2 3 2 2" xfId="31614" xr:uid="{00000000-0005-0000-0000-00004F930000}"/>
    <cellStyle name="Normal 8 2 3 2 5 2 3 2 3" xfId="48960" xr:uid="{00000000-0005-0000-0000-000050930000}"/>
    <cellStyle name="Normal 8 2 3 2 5 2 3 3" xfId="22941" xr:uid="{00000000-0005-0000-0000-000051930000}"/>
    <cellStyle name="Normal 8 2 3 2 5 2 3 4" xfId="40287" xr:uid="{00000000-0005-0000-0000-000052930000}"/>
    <cellStyle name="Normal 8 2 3 2 5 2 4" xfId="10978" xr:uid="{00000000-0005-0000-0000-000053930000}"/>
    <cellStyle name="Normal 8 2 3 2 5 2 4 2" xfId="28331" xr:uid="{00000000-0005-0000-0000-000054930000}"/>
    <cellStyle name="Normal 8 2 3 2 5 2 4 3" xfId="45677" xr:uid="{00000000-0005-0000-0000-000055930000}"/>
    <cellStyle name="Normal 8 2 3 2 5 2 5" xfId="19658" xr:uid="{00000000-0005-0000-0000-000056930000}"/>
    <cellStyle name="Normal 8 2 3 2 5 2 6" xfId="37004" xr:uid="{00000000-0005-0000-0000-000057930000}"/>
    <cellStyle name="Normal 8 2 3 2 5 3" xfId="6274" xr:uid="{00000000-0005-0000-0000-000058930000}"/>
    <cellStyle name="Normal 8 2 3 2 5 3 2" xfId="14947" xr:uid="{00000000-0005-0000-0000-000059930000}"/>
    <cellStyle name="Normal 8 2 3 2 5 3 2 2" xfId="32300" xr:uid="{00000000-0005-0000-0000-00005A930000}"/>
    <cellStyle name="Normal 8 2 3 2 5 3 2 3" xfId="49646" xr:uid="{00000000-0005-0000-0000-00005B930000}"/>
    <cellStyle name="Normal 8 2 3 2 5 3 3" xfId="23627" xr:uid="{00000000-0005-0000-0000-00005C930000}"/>
    <cellStyle name="Normal 8 2 3 2 5 3 4" xfId="40973" xr:uid="{00000000-0005-0000-0000-00005D930000}"/>
    <cellStyle name="Normal 8 2 3 2 5 4" xfId="4118" xr:uid="{00000000-0005-0000-0000-00005E930000}"/>
    <cellStyle name="Normal 8 2 3 2 5 4 2" xfId="12791" xr:uid="{00000000-0005-0000-0000-00005F930000}"/>
    <cellStyle name="Normal 8 2 3 2 5 4 2 2" xfId="30144" xr:uid="{00000000-0005-0000-0000-000060930000}"/>
    <cellStyle name="Normal 8 2 3 2 5 4 2 3" xfId="47490" xr:uid="{00000000-0005-0000-0000-000061930000}"/>
    <cellStyle name="Normal 8 2 3 2 5 4 3" xfId="21471" xr:uid="{00000000-0005-0000-0000-000062930000}"/>
    <cellStyle name="Normal 8 2 3 2 5 4 4" xfId="38817" xr:uid="{00000000-0005-0000-0000-000063930000}"/>
    <cellStyle name="Normal 8 2 3 2 5 5" xfId="9165" xr:uid="{00000000-0005-0000-0000-000064930000}"/>
    <cellStyle name="Normal 8 2 3 2 5 5 2" xfId="26518" xr:uid="{00000000-0005-0000-0000-000065930000}"/>
    <cellStyle name="Normal 8 2 3 2 5 5 3" xfId="43864" xr:uid="{00000000-0005-0000-0000-000066930000}"/>
    <cellStyle name="Normal 8 2 3 2 5 6" xfId="17845" xr:uid="{00000000-0005-0000-0000-000067930000}"/>
    <cellStyle name="Normal 8 2 3 2 5 7" xfId="35191" xr:uid="{00000000-0005-0000-0000-000068930000}"/>
    <cellStyle name="Normal 8 2 3 2 6" xfId="1913" xr:uid="{00000000-0005-0000-0000-000069930000}"/>
    <cellStyle name="Normal 8 2 3 2 6 2" xfId="7695" xr:uid="{00000000-0005-0000-0000-00006A930000}"/>
    <cellStyle name="Normal 8 2 3 2 6 2 2" xfId="16368" xr:uid="{00000000-0005-0000-0000-00006B930000}"/>
    <cellStyle name="Normal 8 2 3 2 6 2 2 2" xfId="33721" xr:uid="{00000000-0005-0000-0000-00006C930000}"/>
    <cellStyle name="Normal 8 2 3 2 6 2 2 3" xfId="51067" xr:uid="{00000000-0005-0000-0000-00006D930000}"/>
    <cellStyle name="Normal 8 2 3 2 6 2 3" xfId="25048" xr:uid="{00000000-0005-0000-0000-00006E930000}"/>
    <cellStyle name="Normal 8 2 3 2 6 2 4" xfId="42394" xr:uid="{00000000-0005-0000-0000-00006F930000}"/>
    <cellStyle name="Normal 8 2 3 2 6 3" xfId="3726" xr:uid="{00000000-0005-0000-0000-000070930000}"/>
    <cellStyle name="Normal 8 2 3 2 6 3 2" xfId="12399" xr:uid="{00000000-0005-0000-0000-000071930000}"/>
    <cellStyle name="Normal 8 2 3 2 6 3 2 2" xfId="29752" xr:uid="{00000000-0005-0000-0000-000072930000}"/>
    <cellStyle name="Normal 8 2 3 2 6 3 2 3" xfId="47098" xr:uid="{00000000-0005-0000-0000-000073930000}"/>
    <cellStyle name="Normal 8 2 3 2 6 3 3" xfId="21079" xr:uid="{00000000-0005-0000-0000-000074930000}"/>
    <cellStyle name="Normal 8 2 3 2 6 3 4" xfId="38425" xr:uid="{00000000-0005-0000-0000-000075930000}"/>
    <cellStyle name="Normal 8 2 3 2 6 4" xfId="10586" xr:uid="{00000000-0005-0000-0000-000076930000}"/>
    <cellStyle name="Normal 8 2 3 2 6 4 2" xfId="27939" xr:uid="{00000000-0005-0000-0000-000077930000}"/>
    <cellStyle name="Normal 8 2 3 2 6 4 3" xfId="45285" xr:uid="{00000000-0005-0000-0000-000078930000}"/>
    <cellStyle name="Normal 8 2 3 2 6 5" xfId="19266" xr:uid="{00000000-0005-0000-0000-000079930000}"/>
    <cellStyle name="Normal 8 2 3 2 6 6" xfId="36612" xr:uid="{00000000-0005-0000-0000-00007A930000}"/>
    <cellStyle name="Normal 8 2 3 2 7" xfId="1227" xr:uid="{00000000-0005-0000-0000-00007B930000}"/>
    <cellStyle name="Normal 8 2 3 2 7 2" xfId="7009" xr:uid="{00000000-0005-0000-0000-00007C930000}"/>
    <cellStyle name="Normal 8 2 3 2 7 2 2" xfId="15682" xr:uid="{00000000-0005-0000-0000-00007D930000}"/>
    <cellStyle name="Normal 8 2 3 2 7 2 2 2" xfId="33035" xr:uid="{00000000-0005-0000-0000-00007E930000}"/>
    <cellStyle name="Normal 8 2 3 2 7 2 2 3" xfId="50381" xr:uid="{00000000-0005-0000-0000-00007F930000}"/>
    <cellStyle name="Normal 8 2 3 2 7 2 3" xfId="24362" xr:uid="{00000000-0005-0000-0000-000080930000}"/>
    <cellStyle name="Normal 8 2 3 2 7 2 4" xfId="41708" xr:uid="{00000000-0005-0000-0000-000081930000}"/>
    <cellStyle name="Normal 8 2 3 2 7 3" xfId="4853" xr:uid="{00000000-0005-0000-0000-000082930000}"/>
    <cellStyle name="Normal 8 2 3 2 7 3 2" xfId="13526" xr:uid="{00000000-0005-0000-0000-000083930000}"/>
    <cellStyle name="Normal 8 2 3 2 7 3 2 2" xfId="30879" xr:uid="{00000000-0005-0000-0000-000084930000}"/>
    <cellStyle name="Normal 8 2 3 2 7 3 2 3" xfId="48225" xr:uid="{00000000-0005-0000-0000-000085930000}"/>
    <cellStyle name="Normal 8 2 3 2 7 3 3" xfId="22206" xr:uid="{00000000-0005-0000-0000-000086930000}"/>
    <cellStyle name="Normal 8 2 3 2 7 3 4" xfId="39552" xr:uid="{00000000-0005-0000-0000-000087930000}"/>
    <cellStyle name="Normal 8 2 3 2 7 4" xfId="9900" xr:uid="{00000000-0005-0000-0000-000088930000}"/>
    <cellStyle name="Normal 8 2 3 2 7 4 2" xfId="27253" xr:uid="{00000000-0005-0000-0000-000089930000}"/>
    <cellStyle name="Normal 8 2 3 2 7 4 3" xfId="44599" xr:uid="{00000000-0005-0000-0000-00008A930000}"/>
    <cellStyle name="Normal 8 2 3 2 7 5" xfId="18580" xr:uid="{00000000-0005-0000-0000-00008B930000}"/>
    <cellStyle name="Normal 8 2 3 2 7 6" xfId="35926" xr:uid="{00000000-0005-0000-0000-00008C930000}"/>
    <cellStyle name="Normal 8 2 3 2 8" xfId="5882" xr:uid="{00000000-0005-0000-0000-00008D930000}"/>
    <cellStyle name="Normal 8 2 3 2 8 2" xfId="14555" xr:uid="{00000000-0005-0000-0000-00008E930000}"/>
    <cellStyle name="Normal 8 2 3 2 8 2 2" xfId="31908" xr:uid="{00000000-0005-0000-0000-00008F930000}"/>
    <cellStyle name="Normal 8 2 3 2 8 2 3" xfId="49254" xr:uid="{00000000-0005-0000-0000-000090930000}"/>
    <cellStyle name="Normal 8 2 3 2 8 3" xfId="23235" xr:uid="{00000000-0005-0000-0000-000091930000}"/>
    <cellStyle name="Normal 8 2 3 2 8 4" xfId="40581" xr:uid="{00000000-0005-0000-0000-000092930000}"/>
    <cellStyle name="Normal 8 2 3 2 9" xfId="3040" xr:uid="{00000000-0005-0000-0000-000093930000}"/>
    <cellStyle name="Normal 8 2 3 2 9 2" xfId="11713" xr:uid="{00000000-0005-0000-0000-000094930000}"/>
    <cellStyle name="Normal 8 2 3 2 9 2 2" xfId="29066" xr:uid="{00000000-0005-0000-0000-000095930000}"/>
    <cellStyle name="Normal 8 2 3 2 9 2 3" xfId="46412" xr:uid="{00000000-0005-0000-0000-000096930000}"/>
    <cellStyle name="Normal 8 2 3 2 9 3" xfId="20393" xr:uid="{00000000-0005-0000-0000-000097930000}"/>
    <cellStyle name="Normal 8 2 3 2 9 4" xfId="37739" xr:uid="{00000000-0005-0000-0000-000098930000}"/>
    <cellStyle name="Normal 8 2 3 3" xfId="198" xr:uid="{00000000-0005-0000-0000-000099930000}"/>
    <cellStyle name="Normal 8 2 3 3 10" xfId="17551" xr:uid="{00000000-0005-0000-0000-00009A930000}"/>
    <cellStyle name="Normal 8 2 3 3 11" xfId="34897" xr:uid="{00000000-0005-0000-0000-00009B930000}"/>
    <cellStyle name="Normal 8 2 3 3 2" xfId="688" xr:uid="{00000000-0005-0000-0000-00009C930000}"/>
    <cellStyle name="Normal 8 2 3 3 2 2" xfId="2501" xr:uid="{00000000-0005-0000-0000-00009D930000}"/>
    <cellStyle name="Normal 8 2 3 3 2 2 2" xfId="8283" xr:uid="{00000000-0005-0000-0000-00009E930000}"/>
    <cellStyle name="Normal 8 2 3 3 2 2 2 2" xfId="16956" xr:uid="{00000000-0005-0000-0000-00009F930000}"/>
    <cellStyle name="Normal 8 2 3 3 2 2 2 2 2" xfId="34309" xr:uid="{00000000-0005-0000-0000-0000A0930000}"/>
    <cellStyle name="Normal 8 2 3 3 2 2 2 2 3" xfId="51655" xr:uid="{00000000-0005-0000-0000-0000A1930000}"/>
    <cellStyle name="Normal 8 2 3 3 2 2 2 3" xfId="25636" xr:uid="{00000000-0005-0000-0000-0000A2930000}"/>
    <cellStyle name="Normal 8 2 3 3 2 2 2 4" xfId="42982" xr:uid="{00000000-0005-0000-0000-0000A3930000}"/>
    <cellStyle name="Normal 8 2 3 3 2 2 3" xfId="4314" xr:uid="{00000000-0005-0000-0000-0000A4930000}"/>
    <cellStyle name="Normal 8 2 3 3 2 2 3 2" xfId="12987" xr:uid="{00000000-0005-0000-0000-0000A5930000}"/>
    <cellStyle name="Normal 8 2 3 3 2 2 3 2 2" xfId="30340" xr:uid="{00000000-0005-0000-0000-0000A6930000}"/>
    <cellStyle name="Normal 8 2 3 3 2 2 3 2 3" xfId="47686" xr:uid="{00000000-0005-0000-0000-0000A7930000}"/>
    <cellStyle name="Normal 8 2 3 3 2 2 3 3" xfId="21667" xr:uid="{00000000-0005-0000-0000-0000A8930000}"/>
    <cellStyle name="Normal 8 2 3 3 2 2 3 4" xfId="39013" xr:uid="{00000000-0005-0000-0000-0000A9930000}"/>
    <cellStyle name="Normal 8 2 3 3 2 2 4" xfId="11174" xr:uid="{00000000-0005-0000-0000-0000AA930000}"/>
    <cellStyle name="Normal 8 2 3 3 2 2 4 2" xfId="28527" xr:uid="{00000000-0005-0000-0000-0000AB930000}"/>
    <cellStyle name="Normal 8 2 3 3 2 2 4 3" xfId="45873" xr:uid="{00000000-0005-0000-0000-0000AC930000}"/>
    <cellStyle name="Normal 8 2 3 3 2 2 5" xfId="19854" xr:uid="{00000000-0005-0000-0000-0000AD930000}"/>
    <cellStyle name="Normal 8 2 3 3 2 2 6" xfId="37200" xr:uid="{00000000-0005-0000-0000-0000AE930000}"/>
    <cellStyle name="Normal 8 2 3 3 2 3" xfId="1423" xr:uid="{00000000-0005-0000-0000-0000AF930000}"/>
    <cellStyle name="Normal 8 2 3 3 2 3 2" xfId="7205" xr:uid="{00000000-0005-0000-0000-0000B0930000}"/>
    <cellStyle name="Normal 8 2 3 3 2 3 2 2" xfId="15878" xr:uid="{00000000-0005-0000-0000-0000B1930000}"/>
    <cellStyle name="Normal 8 2 3 3 2 3 2 2 2" xfId="33231" xr:uid="{00000000-0005-0000-0000-0000B2930000}"/>
    <cellStyle name="Normal 8 2 3 3 2 3 2 2 3" xfId="50577" xr:uid="{00000000-0005-0000-0000-0000B3930000}"/>
    <cellStyle name="Normal 8 2 3 3 2 3 2 3" xfId="24558" xr:uid="{00000000-0005-0000-0000-0000B4930000}"/>
    <cellStyle name="Normal 8 2 3 3 2 3 2 4" xfId="41904" xr:uid="{00000000-0005-0000-0000-0000B5930000}"/>
    <cellStyle name="Normal 8 2 3 3 2 3 3" xfId="5049" xr:uid="{00000000-0005-0000-0000-0000B6930000}"/>
    <cellStyle name="Normal 8 2 3 3 2 3 3 2" xfId="13722" xr:uid="{00000000-0005-0000-0000-0000B7930000}"/>
    <cellStyle name="Normal 8 2 3 3 2 3 3 2 2" xfId="31075" xr:uid="{00000000-0005-0000-0000-0000B8930000}"/>
    <cellStyle name="Normal 8 2 3 3 2 3 3 2 3" xfId="48421" xr:uid="{00000000-0005-0000-0000-0000B9930000}"/>
    <cellStyle name="Normal 8 2 3 3 2 3 3 3" xfId="22402" xr:uid="{00000000-0005-0000-0000-0000BA930000}"/>
    <cellStyle name="Normal 8 2 3 3 2 3 3 4" xfId="39748" xr:uid="{00000000-0005-0000-0000-0000BB930000}"/>
    <cellStyle name="Normal 8 2 3 3 2 3 4" xfId="10096" xr:uid="{00000000-0005-0000-0000-0000BC930000}"/>
    <cellStyle name="Normal 8 2 3 3 2 3 4 2" xfId="27449" xr:uid="{00000000-0005-0000-0000-0000BD930000}"/>
    <cellStyle name="Normal 8 2 3 3 2 3 4 3" xfId="44795" xr:uid="{00000000-0005-0000-0000-0000BE930000}"/>
    <cellStyle name="Normal 8 2 3 3 2 3 5" xfId="18776" xr:uid="{00000000-0005-0000-0000-0000BF930000}"/>
    <cellStyle name="Normal 8 2 3 3 2 3 6" xfId="36122" xr:uid="{00000000-0005-0000-0000-0000C0930000}"/>
    <cellStyle name="Normal 8 2 3 3 2 4" xfId="6470" xr:uid="{00000000-0005-0000-0000-0000C1930000}"/>
    <cellStyle name="Normal 8 2 3 3 2 4 2" xfId="15143" xr:uid="{00000000-0005-0000-0000-0000C2930000}"/>
    <cellStyle name="Normal 8 2 3 3 2 4 2 2" xfId="32496" xr:uid="{00000000-0005-0000-0000-0000C3930000}"/>
    <cellStyle name="Normal 8 2 3 3 2 4 2 3" xfId="49842" xr:uid="{00000000-0005-0000-0000-0000C4930000}"/>
    <cellStyle name="Normal 8 2 3 3 2 4 3" xfId="23823" xr:uid="{00000000-0005-0000-0000-0000C5930000}"/>
    <cellStyle name="Normal 8 2 3 3 2 4 4" xfId="41169" xr:uid="{00000000-0005-0000-0000-0000C6930000}"/>
    <cellStyle name="Normal 8 2 3 3 2 5" xfId="3236" xr:uid="{00000000-0005-0000-0000-0000C7930000}"/>
    <cellStyle name="Normal 8 2 3 3 2 5 2" xfId="11909" xr:uid="{00000000-0005-0000-0000-0000C8930000}"/>
    <cellStyle name="Normal 8 2 3 3 2 5 2 2" xfId="29262" xr:uid="{00000000-0005-0000-0000-0000C9930000}"/>
    <cellStyle name="Normal 8 2 3 3 2 5 2 3" xfId="46608" xr:uid="{00000000-0005-0000-0000-0000CA930000}"/>
    <cellStyle name="Normal 8 2 3 3 2 5 3" xfId="20589" xr:uid="{00000000-0005-0000-0000-0000CB930000}"/>
    <cellStyle name="Normal 8 2 3 3 2 5 4" xfId="37935" xr:uid="{00000000-0005-0000-0000-0000CC930000}"/>
    <cellStyle name="Normal 8 2 3 3 2 6" xfId="9361" xr:uid="{00000000-0005-0000-0000-0000CD930000}"/>
    <cellStyle name="Normal 8 2 3 3 2 6 2" xfId="26714" xr:uid="{00000000-0005-0000-0000-0000CE930000}"/>
    <cellStyle name="Normal 8 2 3 3 2 6 3" xfId="44060" xr:uid="{00000000-0005-0000-0000-0000CF930000}"/>
    <cellStyle name="Normal 8 2 3 3 2 7" xfId="18041" xr:uid="{00000000-0005-0000-0000-0000D0930000}"/>
    <cellStyle name="Normal 8 2 3 3 2 8" xfId="35387" xr:uid="{00000000-0005-0000-0000-0000D1930000}"/>
    <cellStyle name="Normal 8 2 3 3 3" xfId="933" xr:uid="{00000000-0005-0000-0000-0000D2930000}"/>
    <cellStyle name="Normal 8 2 3 3 3 2" xfId="2746" xr:uid="{00000000-0005-0000-0000-0000D3930000}"/>
    <cellStyle name="Normal 8 2 3 3 3 2 2" xfId="8528" xr:uid="{00000000-0005-0000-0000-0000D4930000}"/>
    <cellStyle name="Normal 8 2 3 3 3 2 2 2" xfId="17201" xr:uid="{00000000-0005-0000-0000-0000D5930000}"/>
    <cellStyle name="Normal 8 2 3 3 3 2 2 2 2" xfId="34554" xr:uid="{00000000-0005-0000-0000-0000D6930000}"/>
    <cellStyle name="Normal 8 2 3 3 3 2 2 2 3" xfId="51900" xr:uid="{00000000-0005-0000-0000-0000D7930000}"/>
    <cellStyle name="Normal 8 2 3 3 3 2 2 3" xfId="25881" xr:uid="{00000000-0005-0000-0000-0000D8930000}"/>
    <cellStyle name="Normal 8 2 3 3 3 2 2 4" xfId="43227" xr:uid="{00000000-0005-0000-0000-0000D9930000}"/>
    <cellStyle name="Normal 8 2 3 3 3 2 3" xfId="4559" xr:uid="{00000000-0005-0000-0000-0000DA930000}"/>
    <cellStyle name="Normal 8 2 3 3 3 2 3 2" xfId="13232" xr:uid="{00000000-0005-0000-0000-0000DB930000}"/>
    <cellStyle name="Normal 8 2 3 3 3 2 3 2 2" xfId="30585" xr:uid="{00000000-0005-0000-0000-0000DC930000}"/>
    <cellStyle name="Normal 8 2 3 3 3 2 3 2 3" xfId="47931" xr:uid="{00000000-0005-0000-0000-0000DD930000}"/>
    <cellStyle name="Normal 8 2 3 3 3 2 3 3" xfId="21912" xr:uid="{00000000-0005-0000-0000-0000DE930000}"/>
    <cellStyle name="Normal 8 2 3 3 3 2 3 4" xfId="39258" xr:uid="{00000000-0005-0000-0000-0000DF930000}"/>
    <cellStyle name="Normal 8 2 3 3 3 2 4" xfId="11419" xr:uid="{00000000-0005-0000-0000-0000E0930000}"/>
    <cellStyle name="Normal 8 2 3 3 3 2 4 2" xfId="28772" xr:uid="{00000000-0005-0000-0000-0000E1930000}"/>
    <cellStyle name="Normal 8 2 3 3 3 2 4 3" xfId="46118" xr:uid="{00000000-0005-0000-0000-0000E2930000}"/>
    <cellStyle name="Normal 8 2 3 3 3 2 5" xfId="20099" xr:uid="{00000000-0005-0000-0000-0000E3930000}"/>
    <cellStyle name="Normal 8 2 3 3 3 2 6" xfId="37445" xr:uid="{00000000-0005-0000-0000-0000E4930000}"/>
    <cellStyle name="Normal 8 2 3 3 3 3" xfId="1668" xr:uid="{00000000-0005-0000-0000-0000E5930000}"/>
    <cellStyle name="Normal 8 2 3 3 3 3 2" xfId="7450" xr:uid="{00000000-0005-0000-0000-0000E6930000}"/>
    <cellStyle name="Normal 8 2 3 3 3 3 2 2" xfId="16123" xr:uid="{00000000-0005-0000-0000-0000E7930000}"/>
    <cellStyle name="Normal 8 2 3 3 3 3 2 2 2" xfId="33476" xr:uid="{00000000-0005-0000-0000-0000E8930000}"/>
    <cellStyle name="Normal 8 2 3 3 3 3 2 2 3" xfId="50822" xr:uid="{00000000-0005-0000-0000-0000E9930000}"/>
    <cellStyle name="Normal 8 2 3 3 3 3 2 3" xfId="24803" xr:uid="{00000000-0005-0000-0000-0000EA930000}"/>
    <cellStyle name="Normal 8 2 3 3 3 3 2 4" xfId="42149" xr:uid="{00000000-0005-0000-0000-0000EB930000}"/>
    <cellStyle name="Normal 8 2 3 3 3 3 3" xfId="5294" xr:uid="{00000000-0005-0000-0000-0000EC930000}"/>
    <cellStyle name="Normal 8 2 3 3 3 3 3 2" xfId="13967" xr:uid="{00000000-0005-0000-0000-0000ED930000}"/>
    <cellStyle name="Normal 8 2 3 3 3 3 3 2 2" xfId="31320" xr:uid="{00000000-0005-0000-0000-0000EE930000}"/>
    <cellStyle name="Normal 8 2 3 3 3 3 3 2 3" xfId="48666" xr:uid="{00000000-0005-0000-0000-0000EF930000}"/>
    <cellStyle name="Normal 8 2 3 3 3 3 3 3" xfId="22647" xr:uid="{00000000-0005-0000-0000-0000F0930000}"/>
    <cellStyle name="Normal 8 2 3 3 3 3 3 4" xfId="39993" xr:uid="{00000000-0005-0000-0000-0000F1930000}"/>
    <cellStyle name="Normal 8 2 3 3 3 3 4" xfId="10341" xr:uid="{00000000-0005-0000-0000-0000F2930000}"/>
    <cellStyle name="Normal 8 2 3 3 3 3 4 2" xfId="27694" xr:uid="{00000000-0005-0000-0000-0000F3930000}"/>
    <cellStyle name="Normal 8 2 3 3 3 3 4 3" xfId="45040" xr:uid="{00000000-0005-0000-0000-0000F4930000}"/>
    <cellStyle name="Normal 8 2 3 3 3 3 5" xfId="19021" xr:uid="{00000000-0005-0000-0000-0000F5930000}"/>
    <cellStyle name="Normal 8 2 3 3 3 3 6" xfId="36367" xr:uid="{00000000-0005-0000-0000-0000F6930000}"/>
    <cellStyle name="Normal 8 2 3 3 3 4" xfId="6715" xr:uid="{00000000-0005-0000-0000-0000F7930000}"/>
    <cellStyle name="Normal 8 2 3 3 3 4 2" xfId="15388" xr:uid="{00000000-0005-0000-0000-0000F8930000}"/>
    <cellStyle name="Normal 8 2 3 3 3 4 2 2" xfId="32741" xr:uid="{00000000-0005-0000-0000-0000F9930000}"/>
    <cellStyle name="Normal 8 2 3 3 3 4 2 3" xfId="50087" xr:uid="{00000000-0005-0000-0000-0000FA930000}"/>
    <cellStyle name="Normal 8 2 3 3 3 4 3" xfId="24068" xr:uid="{00000000-0005-0000-0000-0000FB930000}"/>
    <cellStyle name="Normal 8 2 3 3 3 4 4" xfId="41414" xr:uid="{00000000-0005-0000-0000-0000FC930000}"/>
    <cellStyle name="Normal 8 2 3 3 3 5" xfId="3481" xr:uid="{00000000-0005-0000-0000-0000FD930000}"/>
    <cellStyle name="Normal 8 2 3 3 3 5 2" xfId="12154" xr:uid="{00000000-0005-0000-0000-0000FE930000}"/>
    <cellStyle name="Normal 8 2 3 3 3 5 2 2" xfId="29507" xr:uid="{00000000-0005-0000-0000-0000FF930000}"/>
    <cellStyle name="Normal 8 2 3 3 3 5 2 3" xfId="46853" xr:uid="{00000000-0005-0000-0000-000000940000}"/>
    <cellStyle name="Normal 8 2 3 3 3 5 3" xfId="20834" xr:uid="{00000000-0005-0000-0000-000001940000}"/>
    <cellStyle name="Normal 8 2 3 3 3 5 4" xfId="38180" xr:uid="{00000000-0005-0000-0000-000002940000}"/>
    <cellStyle name="Normal 8 2 3 3 3 6" xfId="9606" xr:uid="{00000000-0005-0000-0000-000003940000}"/>
    <cellStyle name="Normal 8 2 3 3 3 6 2" xfId="26959" xr:uid="{00000000-0005-0000-0000-000004940000}"/>
    <cellStyle name="Normal 8 2 3 3 3 6 3" xfId="44305" xr:uid="{00000000-0005-0000-0000-000005940000}"/>
    <cellStyle name="Normal 8 2 3 3 3 7" xfId="18286" xr:uid="{00000000-0005-0000-0000-000006940000}"/>
    <cellStyle name="Normal 8 2 3 3 3 8" xfId="35632" xr:uid="{00000000-0005-0000-0000-000007940000}"/>
    <cellStyle name="Normal 8 2 3 3 4" xfId="443" xr:uid="{00000000-0005-0000-0000-000008940000}"/>
    <cellStyle name="Normal 8 2 3 3 4 2" xfId="2256" xr:uid="{00000000-0005-0000-0000-000009940000}"/>
    <cellStyle name="Normal 8 2 3 3 4 2 2" xfId="8038" xr:uid="{00000000-0005-0000-0000-00000A940000}"/>
    <cellStyle name="Normal 8 2 3 3 4 2 2 2" xfId="16711" xr:uid="{00000000-0005-0000-0000-00000B940000}"/>
    <cellStyle name="Normal 8 2 3 3 4 2 2 2 2" xfId="34064" xr:uid="{00000000-0005-0000-0000-00000C940000}"/>
    <cellStyle name="Normal 8 2 3 3 4 2 2 2 3" xfId="51410" xr:uid="{00000000-0005-0000-0000-00000D940000}"/>
    <cellStyle name="Normal 8 2 3 3 4 2 2 3" xfId="25391" xr:uid="{00000000-0005-0000-0000-00000E940000}"/>
    <cellStyle name="Normal 8 2 3 3 4 2 2 4" xfId="42737" xr:uid="{00000000-0005-0000-0000-00000F940000}"/>
    <cellStyle name="Normal 8 2 3 3 4 2 3" xfId="5539" xr:uid="{00000000-0005-0000-0000-000010940000}"/>
    <cellStyle name="Normal 8 2 3 3 4 2 3 2" xfId="14212" xr:uid="{00000000-0005-0000-0000-000011940000}"/>
    <cellStyle name="Normal 8 2 3 3 4 2 3 2 2" xfId="31565" xr:uid="{00000000-0005-0000-0000-000012940000}"/>
    <cellStyle name="Normal 8 2 3 3 4 2 3 2 3" xfId="48911" xr:uid="{00000000-0005-0000-0000-000013940000}"/>
    <cellStyle name="Normal 8 2 3 3 4 2 3 3" xfId="22892" xr:uid="{00000000-0005-0000-0000-000014940000}"/>
    <cellStyle name="Normal 8 2 3 3 4 2 3 4" xfId="40238" xr:uid="{00000000-0005-0000-0000-000015940000}"/>
    <cellStyle name="Normal 8 2 3 3 4 2 4" xfId="10929" xr:uid="{00000000-0005-0000-0000-000016940000}"/>
    <cellStyle name="Normal 8 2 3 3 4 2 4 2" xfId="28282" xr:uid="{00000000-0005-0000-0000-000017940000}"/>
    <cellStyle name="Normal 8 2 3 3 4 2 4 3" xfId="45628" xr:uid="{00000000-0005-0000-0000-000018940000}"/>
    <cellStyle name="Normal 8 2 3 3 4 2 5" xfId="19609" xr:uid="{00000000-0005-0000-0000-000019940000}"/>
    <cellStyle name="Normal 8 2 3 3 4 2 6" xfId="36955" xr:uid="{00000000-0005-0000-0000-00001A940000}"/>
    <cellStyle name="Normal 8 2 3 3 4 3" xfId="6225" xr:uid="{00000000-0005-0000-0000-00001B940000}"/>
    <cellStyle name="Normal 8 2 3 3 4 3 2" xfId="14898" xr:uid="{00000000-0005-0000-0000-00001C940000}"/>
    <cellStyle name="Normal 8 2 3 3 4 3 2 2" xfId="32251" xr:uid="{00000000-0005-0000-0000-00001D940000}"/>
    <cellStyle name="Normal 8 2 3 3 4 3 2 3" xfId="49597" xr:uid="{00000000-0005-0000-0000-00001E940000}"/>
    <cellStyle name="Normal 8 2 3 3 4 3 3" xfId="23578" xr:uid="{00000000-0005-0000-0000-00001F940000}"/>
    <cellStyle name="Normal 8 2 3 3 4 3 4" xfId="40924" xr:uid="{00000000-0005-0000-0000-000020940000}"/>
    <cellStyle name="Normal 8 2 3 3 4 4" xfId="4069" xr:uid="{00000000-0005-0000-0000-000021940000}"/>
    <cellStyle name="Normal 8 2 3 3 4 4 2" xfId="12742" xr:uid="{00000000-0005-0000-0000-000022940000}"/>
    <cellStyle name="Normal 8 2 3 3 4 4 2 2" xfId="30095" xr:uid="{00000000-0005-0000-0000-000023940000}"/>
    <cellStyle name="Normal 8 2 3 3 4 4 2 3" xfId="47441" xr:uid="{00000000-0005-0000-0000-000024940000}"/>
    <cellStyle name="Normal 8 2 3 3 4 4 3" xfId="21422" xr:uid="{00000000-0005-0000-0000-000025940000}"/>
    <cellStyle name="Normal 8 2 3 3 4 4 4" xfId="38768" xr:uid="{00000000-0005-0000-0000-000026940000}"/>
    <cellStyle name="Normal 8 2 3 3 4 5" xfId="9116" xr:uid="{00000000-0005-0000-0000-000027940000}"/>
    <cellStyle name="Normal 8 2 3 3 4 5 2" xfId="26469" xr:uid="{00000000-0005-0000-0000-000028940000}"/>
    <cellStyle name="Normal 8 2 3 3 4 5 3" xfId="43815" xr:uid="{00000000-0005-0000-0000-000029940000}"/>
    <cellStyle name="Normal 8 2 3 3 4 6" xfId="17796" xr:uid="{00000000-0005-0000-0000-00002A940000}"/>
    <cellStyle name="Normal 8 2 3 3 4 7" xfId="35142" xr:uid="{00000000-0005-0000-0000-00002B940000}"/>
    <cellStyle name="Normal 8 2 3 3 5" xfId="2011" xr:uid="{00000000-0005-0000-0000-00002C940000}"/>
    <cellStyle name="Normal 8 2 3 3 5 2" xfId="7793" xr:uid="{00000000-0005-0000-0000-00002D940000}"/>
    <cellStyle name="Normal 8 2 3 3 5 2 2" xfId="16466" xr:uid="{00000000-0005-0000-0000-00002E940000}"/>
    <cellStyle name="Normal 8 2 3 3 5 2 2 2" xfId="33819" xr:uid="{00000000-0005-0000-0000-00002F940000}"/>
    <cellStyle name="Normal 8 2 3 3 5 2 2 3" xfId="51165" xr:uid="{00000000-0005-0000-0000-000030940000}"/>
    <cellStyle name="Normal 8 2 3 3 5 2 3" xfId="25146" xr:uid="{00000000-0005-0000-0000-000031940000}"/>
    <cellStyle name="Normal 8 2 3 3 5 2 4" xfId="42492" xr:uid="{00000000-0005-0000-0000-000032940000}"/>
    <cellStyle name="Normal 8 2 3 3 5 3" xfId="3824" xr:uid="{00000000-0005-0000-0000-000033940000}"/>
    <cellStyle name="Normal 8 2 3 3 5 3 2" xfId="12497" xr:uid="{00000000-0005-0000-0000-000034940000}"/>
    <cellStyle name="Normal 8 2 3 3 5 3 2 2" xfId="29850" xr:uid="{00000000-0005-0000-0000-000035940000}"/>
    <cellStyle name="Normal 8 2 3 3 5 3 2 3" xfId="47196" xr:uid="{00000000-0005-0000-0000-000036940000}"/>
    <cellStyle name="Normal 8 2 3 3 5 3 3" xfId="21177" xr:uid="{00000000-0005-0000-0000-000037940000}"/>
    <cellStyle name="Normal 8 2 3 3 5 3 4" xfId="38523" xr:uid="{00000000-0005-0000-0000-000038940000}"/>
    <cellStyle name="Normal 8 2 3 3 5 4" xfId="10684" xr:uid="{00000000-0005-0000-0000-000039940000}"/>
    <cellStyle name="Normal 8 2 3 3 5 4 2" xfId="28037" xr:uid="{00000000-0005-0000-0000-00003A940000}"/>
    <cellStyle name="Normal 8 2 3 3 5 4 3" xfId="45383" xr:uid="{00000000-0005-0000-0000-00003B940000}"/>
    <cellStyle name="Normal 8 2 3 3 5 5" xfId="19364" xr:uid="{00000000-0005-0000-0000-00003C940000}"/>
    <cellStyle name="Normal 8 2 3 3 5 6" xfId="36710" xr:uid="{00000000-0005-0000-0000-00003D940000}"/>
    <cellStyle name="Normal 8 2 3 3 6" xfId="1178" xr:uid="{00000000-0005-0000-0000-00003E940000}"/>
    <cellStyle name="Normal 8 2 3 3 6 2" xfId="6960" xr:uid="{00000000-0005-0000-0000-00003F940000}"/>
    <cellStyle name="Normal 8 2 3 3 6 2 2" xfId="15633" xr:uid="{00000000-0005-0000-0000-000040940000}"/>
    <cellStyle name="Normal 8 2 3 3 6 2 2 2" xfId="32986" xr:uid="{00000000-0005-0000-0000-000041940000}"/>
    <cellStyle name="Normal 8 2 3 3 6 2 2 3" xfId="50332" xr:uid="{00000000-0005-0000-0000-000042940000}"/>
    <cellStyle name="Normal 8 2 3 3 6 2 3" xfId="24313" xr:uid="{00000000-0005-0000-0000-000043940000}"/>
    <cellStyle name="Normal 8 2 3 3 6 2 4" xfId="41659" xr:uid="{00000000-0005-0000-0000-000044940000}"/>
    <cellStyle name="Normal 8 2 3 3 6 3" xfId="4804" xr:uid="{00000000-0005-0000-0000-000045940000}"/>
    <cellStyle name="Normal 8 2 3 3 6 3 2" xfId="13477" xr:uid="{00000000-0005-0000-0000-000046940000}"/>
    <cellStyle name="Normal 8 2 3 3 6 3 2 2" xfId="30830" xr:uid="{00000000-0005-0000-0000-000047940000}"/>
    <cellStyle name="Normal 8 2 3 3 6 3 2 3" xfId="48176" xr:uid="{00000000-0005-0000-0000-000048940000}"/>
    <cellStyle name="Normal 8 2 3 3 6 3 3" xfId="22157" xr:uid="{00000000-0005-0000-0000-000049940000}"/>
    <cellStyle name="Normal 8 2 3 3 6 3 4" xfId="39503" xr:uid="{00000000-0005-0000-0000-00004A940000}"/>
    <cellStyle name="Normal 8 2 3 3 6 4" xfId="9851" xr:uid="{00000000-0005-0000-0000-00004B940000}"/>
    <cellStyle name="Normal 8 2 3 3 6 4 2" xfId="27204" xr:uid="{00000000-0005-0000-0000-00004C940000}"/>
    <cellStyle name="Normal 8 2 3 3 6 4 3" xfId="44550" xr:uid="{00000000-0005-0000-0000-00004D940000}"/>
    <cellStyle name="Normal 8 2 3 3 6 5" xfId="18531" xr:uid="{00000000-0005-0000-0000-00004E940000}"/>
    <cellStyle name="Normal 8 2 3 3 6 6" xfId="35877" xr:uid="{00000000-0005-0000-0000-00004F940000}"/>
    <cellStyle name="Normal 8 2 3 3 7" xfId="5980" xr:uid="{00000000-0005-0000-0000-000050940000}"/>
    <cellStyle name="Normal 8 2 3 3 7 2" xfId="14653" xr:uid="{00000000-0005-0000-0000-000051940000}"/>
    <cellStyle name="Normal 8 2 3 3 7 2 2" xfId="32006" xr:uid="{00000000-0005-0000-0000-000052940000}"/>
    <cellStyle name="Normal 8 2 3 3 7 2 3" xfId="49352" xr:uid="{00000000-0005-0000-0000-000053940000}"/>
    <cellStyle name="Normal 8 2 3 3 7 3" xfId="23333" xr:uid="{00000000-0005-0000-0000-000054940000}"/>
    <cellStyle name="Normal 8 2 3 3 7 4" xfId="40679" xr:uid="{00000000-0005-0000-0000-000055940000}"/>
    <cellStyle name="Normal 8 2 3 3 8" xfId="2991" xr:uid="{00000000-0005-0000-0000-000056940000}"/>
    <cellStyle name="Normal 8 2 3 3 8 2" xfId="11664" xr:uid="{00000000-0005-0000-0000-000057940000}"/>
    <cellStyle name="Normal 8 2 3 3 8 2 2" xfId="29017" xr:uid="{00000000-0005-0000-0000-000058940000}"/>
    <cellStyle name="Normal 8 2 3 3 8 2 3" xfId="46363" xr:uid="{00000000-0005-0000-0000-000059940000}"/>
    <cellStyle name="Normal 8 2 3 3 8 3" xfId="20344" xr:uid="{00000000-0005-0000-0000-00005A940000}"/>
    <cellStyle name="Normal 8 2 3 3 8 4" xfId="37690" xr:uid="{00000000-0005-0000-0000-00005B940000}"/>
    <cellStyle name="Normal 8 2 3 3 9" xfId="8871" xr:uid="{00000000-0005-0000-0000-00005C940000}"/>
    <cellStyle name="Normal 8 2 3 3 9 2" xfId="26224" xr:uid="{00000000-0005-0000-0000-00005D940000}"/>
    <cellStyle name="Normal 8 2 3 3 9 3" xfId="43570" xr:uid="{00000000-0005-0000-0000-00005E940000}"/>
    <cellStyle name="Normal 8 2 3 4" xfId="296" xr:uid="{00000000-0005-0000-0000-00005F940000}"/>
    <cellStyle name="Normal 8 2 3 4 10" xfId="34995" xr:uid="{00000000-0005-0000-0000-000060940000}"/>
    <cellStyle name="Normal 8 2 3 4 2" xfId="1031" xr:uid="{00000000-0005-0000-0000-000061940000}"/>
    <cellStyle name="Normal 8 2 3 4 2 2" xfId="2844" xr:uid="{00000000-0005-0000-0000-000062940000}"/>
    <cellStyle name="Normal 8 2 3 4 2 2 2" xfId="8626" xr:uid="{00000000-0005-0000-0000-000063940000}"/>
    <cellStyle name="Normal 8 2 3 4 2 2 2 2" xfId="17299" xr:uid="{00000000-0005-0000-0000-000064940000}"/>
    <cellStyle name="Normal 8 2 3 4 2 2 2 2 2" xfId="34652" xr:uid="{00000000-0005-0000-0000-000065940000}"/>
    <cellStyle name="Normal 8 2 3 4 2 2 2 2 3" xfId="51998" xr:uid="{00000000-0005-0000-0000-000066940000}"/>
    <cellStyle name="Normal 8 2 3 4 2 2 2 3" xfId="25979" xr:uid="{00000000-0005-0000-0000-000067940000}"/>
    <cellStyle name="Normal 8 2 3 4 2 2 2 4" xfId="43325" xr:uid="{00000000-0005-0000-0000-000068940000}"/>
    <cellStyle name="Normal 8 2 3 4 2 2 3" xfId="4657" xr:uid="{00000000-0005-0000-0000-000069940000}"/>
    <cellStyle name="Normal 8 2 3 4 2 2 3 2" xfId="13330" xr:uid="{00000000-0005-0000-0000-00006A940000}"/>
    <cellStyle name="Normal 8 2 3 4 2 2 3 2 2" xfId="30683" xr:uid="{00000000-0005-0000-0000-00006B940000}"/>
    <cellStyle name="Normal 8 2 3 4 2 2 3 2 3" xfId="48029" xr:uid="{00000000-0005-0000-0000-00006C940000}"/>
    <cellStyle name="Normal 8 2 3 4 2 2 3 3" xfId="22010" xr:uid="{00000000-0005-0000-0000-00006D940000}"/>
    <cellStyle name="Normal 8 2 3 4 2 2 3 4" xfId="39356" xr:uid="{00000000-0005-0000-0000-00006E940000}"/>
    <cellStyle name="Normal 8 2 3 4 2 2 4" xfId="11517" xr:uid="{00000000-0005-0000-0000-00006F940000}"/>
    <cellStyle name="Normal 8 2 3 4 2 2 4 2" xfId="28870" xr:uid="{00000000-0005-0000-0000-000070940000}"/>
    <cellStyle name="Normal 8 2 3 4 2 2 4 3" xfId="46216" xr:uid="{00000000-0005-0000-0000-000071940000}"/>
    <cellStyle name="Normal 8 2 3 4 2 2 5" xfId="20197" xr:uid="{00000000-0005-0000-0000-000072940000}"/>
    <cellStyle name="Normal 8 2 3 4 2 2 6" xfId="37543" xr:uid="{00000000-0005-0000-0000-000073940000}"/>
    <cellStyle name="Normal 8 2 3 4 2 3" xfId="1766" xr:uid="{00000000-0005-0000-0000-000074940000}"/>
    <cellStyle name="Normal 8 2 3 4 2 3 2" xfId="7548" xr:uid="{00000000-0005-0000-0000-000075940000}"/>
    <cellStyle name="Normal 8 2 3 4 2 3 2 2" xfId="16221" xr:uid="{00000000-0005-0000-0000-000076940000}"/>
    <cellStyle name="Normal 8 2 3 4 2 3 2 2 2" xfId="33574" xr:uid="{00000000-0005-0000-0000-000077940000}"/>
    <cellStyle name="Normal 8 2 3 4 2 3 2 2 3" xfId="50920" xr:uid="{00000000-0005-0000-0000-000078940000}"/>
    <cellStyle name="Normal 8 2 3 4 2 3 2 3" xfId="24901" xr:uid="{00000000-0005-0000-0000-000079940000}"/>
    <cellStyle name="Normal 8 2 3 4 2 3 2 4" xfId="42247" xr:uid="{00000000-0005-0000-0000-00007A940000}"/>
    <cellStyle name="Normal 8 2 3 4 2 3 3" xfId="5392" xr:uid="{00000000-0005-0000-0000-00007B940000}"/>
    <cellStyle name="Normal 8 2 3 4 2 3 3 2" xfId="14065" xr:uid="{00000000-0005-0000-0000-00007C940000}"/>
    <cellStyle name="Normal 8 2 3 4 2 3 3 2 2" xfId="31418" xr:uid="{00000000-0005-0000-0000-00007D940000}"/>
    <cellStyle name="Normal 8 2 3 4 2 3 3 2 3" xfId="48764" xr:uid="{00000000-0005-0000-0000-00007E940000}"/>
    <cellStyle name="Normal 8 2 3 4 2 3 3 3" xfId="22745" xr:uid="{00000000-0005-0000-0000-00007F940000}"/>
    <cellStyle name="Normal 8 2 3 4 2 3 3 4" xfId="40091" xr:uid="{00000000-0005-0000-0000-000080940000}"/>
    <cellStyle name="Normal 8 2 3 4 2 3 4" xfId="10439" xr:uid="{00000000-0005-0000-0000-000081940000}"/>
    <cellStyle name="Normal 8 2 3 4 2 3 4 2" xfId="27792" xr:uid="{00000000-0005-0000-0000-000082940000}"/>
    <cellStyle name="Normal 8 2 3 4 2 3 4 3" xfId="45138" xr:uid="{00000000-0005-0000-0000-000083940000}"/>
    <cellStyle name="Normal 8 2 3 4 2 3 5" xfId="19119" xr:uid="{00000000-0005-0000-0000-000084940000}"/>
    <cellStyle name="Normal 8 2 3 4 2 3 6" xfId="36465" xr:uid="{00000000-0005-0000-0000-000085940000}"/>
    <cellStyle name="Normal 8 2 3 4 2 4" xfId="6813" xr:uid="{00000000-0005-0000-0000-000086940000}"/>
    <cellStyle name="Normal 8 2 3 4 2 4 2" xfId="15486" xr:uid="{00000000-0005-0000-0000-000087940000}"/>
    <cellStyle name="Normal 8 2 3 4 2 4 2 2" xfId="32839" xr:uid="{00000000-0005-0000-0000-000088940000}"/>
    <cellStyle name="Normal 8 2 3 4 2 4 2 3" xfId="50185" xr:uid="{00000000-0005-0000-0000-000089940000}"/>
    <cellStyle name="Normal 8 2 3 4 2 4 3" xfId="24166" xr:uid="{00000000-0005-0000-0000-00008A940000}"/>
    <cellStyle name="Normal 8 2 3 4 2 4 4" xfId="41512" xr:uid="{00000000-0005-0000-0000-00008B940000}"/>
    <cellStyle name="Normal 8 2 3 4 2 5" xfId="3579" xr:uid="{00000000-0005-0000-0000-00008C940000}"/>
    <cellStyle name="Normal 8 2 3 4 2 5 2" xfId="12252" xr:uid="{00000000-0005-0000-0000-00008D940000}"/>
    <cellStyle name="Normal 8 2 3 4 2 5 2 2" xfId="29605" xr:uid="{00000000-0005-0000-0000-00008E940000}"/>
    <cellStyle name="Normal 8 2 3 4 2 5 2 3" xfId="46951" xr:uid="{00000000-0005-0000-0000-00008F940000}"/>
    <cellStyle name="Normal 8 2 3 4 2 5 3" xfId="20932" xr:uid="{00000000-0005-0000-0000-000090940000}"/>
    <cellStyle name="Normal 8 2 3 4 2 5 4" xfId="38278" xr:uid="{00000000-0005-0000-0000-000091940000}"/>
    <cellStyle name="Normal 8 2 3 4 2 6" xfId="9704" xr:uid="{00000000-0005-0000-0000-000092940000}"/>
    <cellStyle name="Normal 8 2 3 4 2 6 2" xfId="27057" xr:uid="{00000000-0005-0000-0000-000093940000}"/>
    <cellStyle name="Normal 8 2 3 4 2 6 3" xfId="44403" xr:uid="{00000000-0005-0000-0000-000094940000}"/>
    <cellStyle name="Normal 8 2 3 4 2 7" xfId="18384" xr:uid="{00000000-0005-0000-0000-000095940000}"/>
    <cellStyle name="Normal 8 2 3 4 2 8" xfId="35730" xr:uid="{00000000-0005-0000-0000-000096940000}"/>
    <cellStyle name="Normal 8 2 3 4 3" xfId="541" xr:uid="{00000000-0005-0000-0000-000097940000}"/>
    <cellStyle name="Normal 8 2 3 4 3 2" xfId="2354" xr:uid="{00000000-0005-0000-0000-000098940000}"/>
    <cellStyle name="Normal 8 2 3 4 3 2 2" xfId="8136" xr:uid="{00000000-0005-0000-0000-000099940000}"/>
    <cellStyle name="Normal 8 2 3 4 3 2 2 2" xfId="16809" xr:uid="{00000000-0005-0000-0000-00009A940000}"/>
    <cellStyle name="Normal 8 2 3 4 3 2 2 2 2" xfId="34162" xr:uid="{00000000-0005-0000-0000-00009B940000}"/>
    <cellStyle name="Normal 8 2 3 4 3 2 2 2 3" xfId="51508" xr:uid="{00000000-0005-0000-0000-00009C940000}"/>
    <cellStyle name="Normal 8 2 3 4 3 2 2 3" xfId="25489" xr:uid="{00000000-0005-0000-0000-00009D940000}"/>
    <cellStyle name="Normal 8 2 3 4 3 2 2 4" xfId="42835" xr:uid="{00000000-0005-0000-0000-00009E940000}"/>
    <cellStyle name="Normal 8 2 3 4 3 2 3" xfId="5637" xr:uid="{00000000-0005-0000-0000-00009F940000}"/>
    <cellStyle name="Normal 8 2 3 4 3 2 3 2" xfId="14310" xr:uid="{00000000-0005-0000-0000-0000A0940000}"/>
    <cellStyle name="Normal 8 2 3 4 3 2 3 2 2" xfId="31663" xr:uid="{00000000-0005-0000-0000-0000A1940000}"/>
    <cellStyle name="Normal 8 2 3 4 3 2 3 2 3" xfId="49009" xr:uid="{00000000-0005-0000-0000-0000A2940000}"/>
    <cellStyle name="Normal 8 2 3 4 3 2 3 3" xfId="22990" xr:uid="{00000000-0005-0000-0000-0000A3940000}"/>
    <cellStyle name="Normal 8 2 3 4 3 2 3 4" xfId="40336" xr:uid="{00000000-0005-0000-0000-0000A4940000}"/>
    <cellStyle name="Normal 8 2 3 4 3 2 4" xfId="11027" xr:uid="{00000000-0005-0000-0000-0000A5940000}"/>
    <cellStyle name="Normal 8 2 3 4 3 2 4 2" xfId="28380" xr:uid="{00000000-0005-0000-0000-0000A6940000}"/>
    <cellStyle name="Normal 8 2 3 4 3 2 4 3" xfId="45726" xr:uid="{00000000-0005-0000-0000-0000A7940000}"/>
    <cellStyle name="Normal 8 2 3 4 3 2 5" xfId="19707" xr:uid="{00000000-0005-0000-0000-0000A8940000}"/>
    <cellStyle name="Normal 8 2 3 4 3 2 6" xfId="37053" xr:uid="{00000000-0005-0000-0000-0000A9940000}"/>
    <cellStyle name="Normal 8 2 3 4 3 3" xfId="6323" xr:uid="{00000000-0005-0000-0000-0000AA940000}"/>
    <cellStyle name="Normal 8 2 3 4 3 3 2" xfId="14996" xr:uid="{00000000-0005-0000-0000-0000AB940000}"/>
    <cellStyle name="Normal 8 2 3 4 3 3 2 2" xfId="32349" xr:uid="{00000000-0005-0000-0000-0000AC940000}"/>
    <cellStyle name="Normal 8 2 3 4 3 3 2 3" xfId="49695" xr:uid="{00000000-0005-0000-0000-0000AD940000}"/>
    <cellStyle name="Normal 8 2 3 4 3 3 3" xfId="23676" xr:uid="{00000000-0005-0000-0000-0000AE940000}"/>
    <cellStyle name="Normal 8 2 3 4 3 3 4" xfId="41022" xr:uid="{00000000-0005-0000-0000-0000AF940000}"/>
    <cellStyle name="Normal 8 2 3 4 3 4" xfId="4167" xr:uid="{00000000-0005-0000-0000-0000B0940000}"/>
    <cellStyle name="Normal 8 2 3 4 3 4 2" xfId="12840" xr:uid="{00000000-0005-0000-0000-0000B1940000}"/>
    <cellStyle name="Normal 8 2 3 4 3 4 2 2" xfId="30193" xr:uid="{00000000-0005-0000-0000-0000B2940000}"/>
    <cellStyle name="Normal 8 2 3 4 3 4 2 3" xfId="47539" xr:uid="{00000000-0005-0000-0000-0000B3940000}"/>
    <cellStyle name="Normal 8 2 3 4 3 4 3" xfId="21520" xr:uid="{00000000-0005-0000-0000-0000B4940000}"/>
    <cellStyle name="Normal 8 2 3 4 3 4 4" xfId="38866" xr:uid="{00000000-0005-0000-0000-0000B5940000}"/>
    <cellStyle name="Normal 8 2 3 4 3 5" xfId="9214" xr:uid="{00000000-0005-0000-0000-0000B6940000}"/>
    <cellStyle name="Normal 8 2 3 4 3 5 2" xfId="26567" xr:uid="{00000000-0005-0000-0000-0000B7940000}"/>
    <cellStyle name="Normal 8 2 3 4 3 5 3" xfId="43913" xr:uid="{00000000-0005-0000-0000-0000B8940000}"/>
    <cellStyle name="Normal 8 2 3 4 3 6" xfId="17894" xr:uid="{00000000-0005-0000-0000-0000B9940000}"/>
    <cellStyle name="Normal 8 2 3 4 3 7" xfId="35240" xr:uid="{00000000-0005-0000-0000-0000BA940000}"/>
    <cellStyle name="Normal 8 2 3 4 4" xfId="2109" xr:uid="{00000000-0005-0000-0000-0000BB940000}"/>
    <cellStyle name="Normal 8 2 3 4 4 2" xfId="7891" xr:uid="{00000000-0005-0000-0000-0000BC940000}"/>
    <cellStyle name="Normal 8 2 3 4 4 2 2" xfId="16564" xr:uid="{00000000-0005-0000-0000-0000BD940000}"/>
    <cellStyle name="Normal 8 2 3 4 4 2 2 2" xfId="33917" xr:uid="{00000000-0005-0000-0000-0000BE940000}"/>
    <cellStyle name="Normal 8 2 3 4 4 2 2 3" xfId="51263" xr:uid="{00000000-0005-0000-0000-0000BF940000}"/>
    <cellStyle name="Normal 8 2 3 4 4 2 3" xfId="25244" xr:uid="{00000000-0005-0000-0000-0000C0940000}"/>
    <cellStyle name="Normal 8 2 3 4 4 2 4" xfId="42590" xr:uid="{00000000-0005-0000-0000-0000C1940000}"/>
    <cellStyle name="Normal 8 2 3 4 4 3" xfId="3922" xr:uid="{00000000-0005-0000-0000-0000C2940000}"/>
    <cellStyle name="Normal 8 2 3 4 4 3 2" xfId="12595" xr:uid="{00000000-0005-0000-0000-0000C3940000}"/>
    <cellStyle name="Normal 8 2 3 4 4 3 2 2" xfId="29948" xr:uid="{00000000-0005-0000-0000-0000C4940000}"/>
    <cellStyle name="Normal 8 2 3 4 4 3 2 3" xfId="47294" xr:uid="{00000000-0005-0000-0000-0000C5940000}"/>
    <cellStyle name="Normal 8 2 3 4 4 3 3" xfId="21275" xr:uid="{00000000-0005-0000-0000-0000C6940000}"/>
    <cellStyle name="Normal 8 2 3 4 4 3 4" xfId="38621" xr:uid="{00000000-0005-0000-0000-0000C7940000}"/>
    <cellStyle name="Normal 8 2 3 4 4 4" xfId="10782" xr:uid="{00000000-0005-0000-0000-0000C8940000}"/>
    <cellStyle name="Normal 8 2 3 4 4 4 2" xfId="28135" xr:uid="{00000000-0005-0000-0000-0000C9940000}"/>
    <cellStyle name="Normal 8 2 3 4 4 4 3" xfId="45481" xr:uid="{00000000-0005-0000-0000-0000CA940000}"/>
    <cellStyle name="Normal 8 2 3 4 4 5" xfId="19462" xr:uid="{00000000-0005-0000-0000-0000CB940000}"/>
    <cellStyle name="Normal 8 2 3 4 4 6" xfId="36808" xr:uid="{00000000-0005-0000-0000-0000CC940000}"/>
    <cellStyle name="Normal 8 2 3 4 5" xfId="1276" xr:uid="{00000000-0005-0000-0000-0000CD940000}"/>
    <cellStyle name="Normal 8 2 3 4 5 2" xfId="7058" xr:uid="{00000000-0005-0000-0000-0000CE940000}"/>
    <cellStyle name="Normal 8 2 3 4 5 2 2" xfId="15731" xr:uid="{00000000-0005-0000-0000-0000CF940000}"/>
    <cellStyle name="Normal 8 2 3 4 5 2 2 2" xfId="33084" xr:uid="{00000000-0005-0000-0000-0000D0940000}"/>
    <cellStyle name="Normal 8 2 3 4 5 2 2 3" xfId="50430" xr:uid="{00000000-0005-0000-0000-0000D1940000}"/>
    <cellStyle name="Normal 8 2 3 4 5 2 3" xfId="24411" xr:uid="{00000000-0005-0000-0000-0000D2940000}"/>
    <cellStyle name="Normal 8 2 3 4 5 2 4" xfId="41757" xr:uid="{00000000-0005-0000-0000-0000D3940000}"/>
    <cellStyle name="Normal 8 2 3 4 5 3" xfId="4902" xr:uid="{00000000-0005-0000-0000-0000D4940000}"/>
    <cellStyle name="Normal 8 2 3 4 5 3 2" xfId="13575" xr:uid="{00000000-0005-0000-0000-0000D5940000}"/>
    <cellStyle name="Normal 8 2 3 4 5 3 2 2" xfId="30928" xr:uid="{00000000-0005-0000-0000-0000D6940000}"/>
    <cellStyle name="Normal 8 2 3 4 5 3 2 3" xfId="48274" xr:uid="{00000000-0005-0000-0000-0000D7940000}"/>
    <cellStyle name="Normal 8 2 3 4 5 3 3" xfId="22255" xr:uid="{00000000-0005-0000-0000-0000D8940000}"/>
    <cellStyle name="Normal 8 2 3 4 5 3 4" xfId="39601" xr:uid="{00000000-0005-0000-0000-0000D9940000}"/>
    <cellStyle name="Normal 8 2 3 4 5 4" xfId="9949" xr:uid="{00000000-0005-0000-0000-0000DA940000}"/>
    <cellStyle name="Normal 8 2 3 4 5 4 2" xfId="27302" xr:uid="{00000000-0005-0000-0000-0000DB940000}"/>
    <cellStyle name="Normal 8 2 3 4 5 4 3" xfId="44648" xr:uid="{00000000-0005-0000-0000-0000DC940000}"/>
    <cellStyle name="Normal 8 2 3 4 5 5" xfId="18629" xr:uid="{00000000-0005-0000-0000-0000DD940000}"/>
    <cellStyle name="Normal 8 2 3 4 5 6" xfId="35975" xr:uid="{00000000-0005-0000-0000-0000DE940000}"/>
    <cellStyle name="Normal 8 2 3 4 6" xfId="6078" xr:uid="{00000000-0005-0000-0000-0000DF940000}"/>
    <cellStyle name="Normal 8 2 3 4 6 2" xfId="14751" xr:uid="{00000000-0005-0000-0000-0000E0940000}"/>
    <cellStyle name="Normal 8 2 3 4 6 2 2" xfId="32104" xr:uid="{00000000-0005-0000-0000-0000E1940000}"/>
    <cellStyle name="Normal 8 2 3 4 6 2 3" xfId="49450" xr:uid="{00000000-0005-0000-0000-0000E2940000}"/>
    <cellStyle name="Normal 8 2 3 4 6 3" xfId="23431" xr:uid="{00000000-0005-0000-0000-0000E3940000}"/>
    <cellStyle name="Normal 8 2 3 4 6 4" xfId="40777" xr:uid="{00000000-0005-0000-0000-0000E4940000}"/>
    <cellStyle name="Normal 8 2 3 4 7" xfId="3089" xr:uid="{00000000-0005-0000-0000-0000E5940000}"/>
    <cellStyle name="Normal 8 2 3 4 7 2" xfId="11762" xr:uid="{00000000-0005-0000-0000-0000E6940000}"/>
    <cellStyle name="Normal 8 2 3 4 7 2 2" xfId="29115" xr:uid="{00000000-0005-0000-0000-0000E7940000}"/>
    <cellStyle name="Normal 8 2 3 4 7 2 3" xfId="46461" xr:uid="{00000000-0005-0000-0000-0000E8940000}"/>
    <cellStyle name="Normal 8 2 3 4 7 3" xfId="20442" xr:uid="{00000000-0005-0000-0000-0000E9940000}"/>
    <cellStyle name="Normal 8 2 3 4 7 4" xfId="37788" xr:uid="{00000000-0005-0000-0000-0000EA940000}"/>
    <cellStyle name="Normal 8 2 3 4 8" xfId="8969" xr:uid="{00000000-0005-0000-0000-0000EB940000}"/>
    <cellStyle name="Normal 8 2 3 4 8 2" xfId="26322" xr:uid="{00000000-0005-0000-0000-0000EC940000}"/>
    <cellStyle name="Normal 8 2 3 4 8 3" xfId="43668" xr:uid="{00000000-0005-0000-0000-0000ED940000}"/>
    <cellStyle name="Normal 8 2 3 4 9" xfId="17649" xr:uid="{00000000-0005-0000-0000-0000EE940000}"/>
    <cellStyle name="Normal 8 2 3 5" xfId="149" xr:uid="{00000000-0005-0000-0000-0000EF940000}"/>
    <cellStyle name="Normal 8 2 3 5 10" xfId="34848" xr:uid="{00000000-0005-0000-0000-0000F0940000}"/>
    <cellStyle name="Normal 8 2 3 5 2" xfId="884" xr:uid="{00000000-0005-0000-0000-0000F1940000}"/>
    <cellStyle name="Normal 8 2 3 5 2 2" xfId="2697" xr:uid="{00000000-0005-0000-0000-0000F2940000}"/>
    <cellStyle name="Normal 8 2 3 5 2 2 2" xfId="8479" xr:uid="{00000000-0005-0000-0000-0000F3940000}"/>
    <cellStyle name="Normal 8 2 3 5 2 2 2 2" xfId="17152" xr:uid="{00000000-0005-0000-0000-0000F4940000}"/>
    <cellStyle name="Normal 8 2 3 5 2 2 2 2 2" xfId="34505" xr:uid="{00000000-0005-0000-0000-0000F5940000}"/>
    <cellStyle name="Normal 8 2 3 5 2 2 2 2 3" xfId="51851" xr:uid="{00000000-0005-0000-0000-0000F6940000}"/>
    <cellStyle name="Normal 8 2 3 5 2 2 2 3" xfId="25832" xr:uid="{00000000-0005-0000-0000-0000F7940000}"/>
    <cellStyle name="Normal 8 2 3 5 2 2 2 4" xfId="43178" xr:uid="{00000000-0005-0000-0000-0000F8940000}"/>
    <cellStyle name="Normal 8 2 3 5 2 2 3" xfId="4510" xr:uid="{00000000-0005-0000-0000-0000F9940000}"/>
    <cellStyle name="Normal 8 2 3 5 2 2 3 2" xfId="13183" xr:uid="{00000000-0005-0000-0000-0000FA940000}"/>
    <cellStyle name="Normal 8 2 3 5 2 2 3 2 2" xfId="30536" xr:uid="{00000000-0005-0000-0000-0000FB940000}"/>
    <cellStyle name="Normal 8 2 3 5 2 2 3 2 3" xfId="47882" xr:uid="{00000000-0005-0000-0000-0000FC940000}"/>
    <cellStyle name="Normal 8 2 3 5 2 2 3 3" xfId="21863" xr:uid="{00000000-0005-0000-0000-0000FD940000}"/>
    <cellStyle name="Normal 8 2 3 5 2 2 3 4" xfId="39209" xr:uid="{00000000-0005-0000-0000-0000FE940000}"/>
    <cellStyle name="Normal 8 2 3 5 2 2 4" xfId="11370" xr:uid="{00000000-0005-0000-0000-0000FF940000}"/>
    <cellStyle name="Normal 8 2 3 5 2 2 4 2" xfId="28723" xr:uid="{00000000-0005-0000-0000-000000950000}"/>
    <cellStyle name="Normal 8 2 3 5 2 2 4 3" xfId="46069" xr:uid="{00000000-0005-0000-0000-000001950000}"/>
    <cellStyle name="Normal 8 2 3 5 2 2 5" xfId="20050" xr:uid="{00000000-0005-0000-0000-000002950000}"/>
    <cellStyle name="Normal 8 2 3 5 2 2 6" xfId="37396" xr:uid="{00000000-0005-0000-0000-000003950000}"/>
    <cellStyle name="Normal 8 2 3 5 2 3" xfId="1619" xr:uid="{00000000-0005-0000-0000-000004950000}"/>
    <cellStyle name="Normal 8 2 3 5 2 3 2" xfId="7401" xr:uid="{00000000-0005-0000-0000-000005950000}"/>
    <cellStyle name="Normal 8 2 3 5 2 3 2 2" xfId="16074" xr:uid="{00000000-0005-0000-0000-000006950000}"/>
    <cellStyle name="Normal 8 2 3 5 2 3 2 2 2" xfId="33427" xr:uid="{00000000-0005-0000-0000-000007950000}"/>
    <cellStyle name="Normal 8 2 3 5 2 3 2 2 3" xfId="50773" xr:uid="{00000000-0005-0000-0000-000008950000}"/>
    <cellStyle name="Normal 8 2 3 5 2 3 2 3" xfId="24754" xr:uid="{00000000-0005-0000-0000-000009950000}"/>
    <cellStyle name="Normal 8 2 3 5 2 3 2 4" xfId="42100" xr:uid="{00000000-0005-0000-0000-00000A950000}"/>
    <cellStyle name="Normal 8 2 3 5 2 3 3" xfId="5245" xr:uid="{00000000-0005-0000-0000-00000B950000}"/>
    <cellStyle name="Normal 8 2 3 5 2 3 3 2" xfId="13918" xr:uid="{00000000-0005-0000-0000-00000C950000}"/>
    <cellStyle name="Normal 8 2 3 5 2 3 3 2 2" xfId="31271" xr:uid="{00000000-0005-0000-0000-00000D950000}"/>
    <cellStyle name="Normal 8 2 3 5 2 3 3 2 3" xfId="48617" xr:uid="{00000000-0005-0000-0000-00000E950000}"/>
    <cellStyle name="Normal 8 2 3 5 2 3 3 3" xfId="22598" xr:uid="{00000000-0005-0000-0000-00000F950000}"/>
    <cellStyle name="Normal 8 2 3 5 2 3 3 4" xfId="39944" xr:uid="{00000000-0005-0000-0000-000010950000}"/>
    <cellStyle name="Normal 8 2 3 5 2 3 4" xfId="10292" xr:uid="{00000000-0005-0000-0000-000011950000}"/>
    <cellStyle name="Normal 8 2 3 5 2 3 4 2" xfId="27645" xr:uid="{00000000-0005-0000-0000-000012950000}"/>
    <cellStyle name="Normal 8 2 3 5 2 3 4 3" xfId="44991" xr:uid="{00000000-0005-0000-0000-000013950000}"/>
    <cellStyle name="Normal 8 2 3 5 2 3 5" xfId="18972" xr:uid="{00000000-0005-0000-0000-000014950000}"/>
    <cellStyle name="Normal 8 2 3 5 2 3 6" xfId="36318" xr:uid="{00000000-0005-0000-0000-000015950000}"/>
    <cellStyle name="Normal 8 2 3 5 2 4" xfId="6666" xr:uid="{00000000-0005-0000-0000-000016950000}"/>
    <cellStyle name="Normal 8 2 3 5 2 4 2" xfId="15339" xr:uid="{00000000-0005-0000-0000-000017950000}"/>
    <cellStyle name="Normal 8 2 3 5 2 4 2 2" xfId="32692" xr:uid="{00000000-0005-0000-0000-000018950000}"/>
    <cellStyle name="Normal 8 2 3 5 2 4 2 3" xfId="50038" xr:uid="{00000000-0005-0000-0000-000019950000}"/>
    <cellStyle name="Normal 8 2 3 5 2 4 3" xfId="24019" xr:uid="{00000000-0005-0000-0000-00001A950000}"/>
    <cellStyle name="Normal 8 2 3 5 2 4 4" xfId="41365" xr:uid="{00000000-0005-0000-0000-00001B950000}"/>
    <cellStyle name="Normal 8 2 3 5 2 5" xfId="3432" xr:uid="{00000000-0005-0000-0000-00001C950000}"/>
    <cellStyle name="Normal 8 2 3 5 2 5 2" xfId="12105" xr:uid="{00000000-0005-0000-0000-00001D950000}"/>
    <cellStyle name="Normal 8 2 3 5 2 5 2 2" xfId="29458" xr:uid="{00000000-0005-0000-0000-00001E950000}"/>
    <cellStyle name="Normal 8 2 3 5 2 5 2 3" xfId="46804" xr:uid="{00000000-0005-0000-0000-00001F950000}"/>
    <cellStyle name="Normal 8 2 3 5 2 5 3" xfId="20785" xr:uid="{00000000-0005-0000-0000-000020950000}"/>
    <cellStyle name="Normal 8 2 3 5 2 5 4" xfId="38131" xr:uid="{00000000-0005-0000-0000-000021950000}"/>
    <cellStyle name="Normal 8 2 3 5 2 6" xfId="9557" xr:uid="{00000000-0005-0000-0000-000022950000}"/>
    <cellStyle name="Normal 8 2 3 5 2 6 2" xfId="26910" xr:uid="{00000000-0005-0000-0000-000023950000}"/>
    <cellStyle name="Normal 8 2 3 5 2 6 3" xfId="44256" xr:uid="{00000000-0005-0000-0000-000024950000}"/>
    <cellStyle name="Normal 8 2 3 5 2 7" xfId="18237" xr:uid="{00000000-0005-0000-0000-000025950000}"/>
    <cellStyle name="Normal 8 2 3 5 2 8" xfId="35583" xr:uid="{00000000-0005-0000-0000-000026950000}"/>
    <cellStyle name="Normal 8 2 3 5 3" xfId="639" xr:uid="{00000000-0005-0000-0000-000027950000}"/>
    <cellStyle name="Normal 8 2 3 5 3 2" xfId="2452" xr:uid="{00000000-0005-0000-0000-000028950000}"/>
    <cellStyle name="Normal 8 2 3 5 3 2 2" xfId="8234" xr:uid="{00000000-0005-0000-0000-000029950000}"/>
    <cellStyle name="Normal 8 2 3 5 3 2 2 2" xfId="16907" xr:uid="{00000000-0005-0000-0000-00002A950000}"/>
    <cellStyle name="Normal 8 2 3 5 3 2 2 2 2" xfId="34260" xr:uid="{00000000-0005-0000-0000-00002B950000}"/>
    <cellStyle name="Normal 8 2 3 5 3 2 2 2 3" xfId="51606" xr:uid="{00000000-0005-0000-0000-00002C950000}"/>
    <cellStyle name="Normal 8 2 3 5 3 2 2 3" xfId="25587" xr:uid="{00000000-0005-0000-0000-00002D950000}"/>
    <cellStyle name="Normal 8 2 3 5 3 2 2 4" xfId="42933" xr:uid="{00000000-0005-0000-0000-00002E950000}"/>
    <cellStyle name="Normal 8 2 3 5 3 2 3" xfId="5735" xr:uid="{00000000-0005-0000-0000-00002F950000}"/>
    <cellStyle name="Normal 8 2 3 5 3 2 3 2" xfId="14408" xr:uid="{00000000-0005-0000-0000-000030950000}"/>
    <cellStyle name="Normal 8 2 3 5 3 2 3 2 2" xfId="31761" xr:uid="{00000000-0005-0000-0000-000031950000}"/>
    <cellStyle name="Normal 8 2 3 5 3 2 3 2 3" xfId="49107" xr:uid="{00000000-0005-0000-0000-000032950000}"/>
    <cellStyle name="Normal 8 2 3 5 3 2 3 3" xfId="23088" xr:uid="{00000000-0005-0000-0000-000033950000}"/>
    <cellStyle name="Normal 8 2 3 5 3 2 3 4" xfId="40434" xr:uid="{00000000-0005-0000-0000-000034950000}"/>
    <cellStyle name="Normal 8 2 3 5 3 2 4" xfId="11125" xr:uid="{00000000-0005-0000-0000-000035950000}"/>
    <cellStyle name="Normal 8 2 3 5 3 2 4 2" xfId="28478" xr:uid="{00000000-0005-0000-0000-000036950000}"/>
    <cellStyle name="Normal 8 2 3 5 3 2 4 3" xfId="45824" xr:uid="{00000000-0005-0000-0000-000037950000}"/>
    <cellStyle name="Normal 8 2 3 5 3 2 5" xfId="19805" xr:uid="{00000000-0005-0000-0000-000038950000}"/>
    <cellStyle name="Normal 8 2 3 5 3 2 6" xfId="37151" xr:uid="{00000000-0005-0000-0000-000039950000}"/>
    <cellStyle name="Normal 8 2 3 5 3 3" xfId="6421" xr:uid="{00000000-0005-0000-0000-00003A950000}"/>
    <cellStyle name="Normal 8 2 3 5 3 3 2" xfId="15094" xr:uid="{00000000-0005-0000-0000-00003B950000}"/>
    <cellStyle name="Normal 8 2 3 5 3 3 2 2" xfId="32447" xr:uid="{00000000-0005-0000-0000-00003C950000}"/>
    <cellStyle name="Normal 8 2 3 5 3 3 2 3" xfId="49793" xr:uid="{00000000-0005-0000-0000-00003D950000}"/>
    <cellStyle name="Normal 8 2 3 5 3 3 3" xfId="23774" xr:uid="{00000000-0005-0000-0000-00003E950000}"/>
    <cellStyle name="Normal 8 2 3 5 3 3 4" xfId="41120" xr:uid="{00000000-0005-0000-0000-00003F950000}"/>
    <cellStyle name="Normal 8 2 3 5 3 4" xfId="4265" xr:uid="{00000000-0005-0000-0000-000040950000}"/>
    <cellStyle name="Normal 8 2 3 5 3 4 2" xfId="12938" xr:uid="{00000000-0005-0000-0000-000041950000}"/>
    <cellStyle name="Normal 8 2 3 5 3 4 2 2" xfId="30291" xr:uid="{00000000-0005-0000-0000-000042950000}"/>
    <cellStyle name="Normal 8 2 3 5 3 4 2 3" xfId="47637" xr:uid="{00000000-0005-0000-0000-000043950000}"/>
    <cellStyle name="Normal 8 2 3 5 3 4 3" xfId="21618" xr:uid="{00000000-0005-0000-0000-000044950000}"/>
    <cellStyle name="Normal 8 2 3 5 3 4 4" xfId="38964" xr:uid="{00000000-0005-0000-0000-000045950000}"/>
    <cellStyle name="Normal 8 2 3 5 3 5" xfId="9312" xr:uid="{00000000-0005-0000-0000-000046950000}"/>
    <cellStyle name="Normal 8 2 3 5 3 5 2" xfId="26665" xr:uid="{00000000-0005-0000-0000-000047950000}"/>
    <cellStyle name="Normal 8 2 3 5 3 5 3" xfId="44011" xr:uid="{00000000-0005-0000-0000-000048950000}"/>
    <cellStyle name="Normal 8 2 3 5 3 6" xfId="17992" xr:uid="{00000000-0005-0000-0000-000049950000}"/>
    <cellStyle name="Normal 8 2 3 5 3 7" xfId="35338" xr:uid="{00000000-0005-0000-0000-00004A950000}"/>
    <cellStyle name="Normal 8 2 3 5 4" xfId="1962" xr:uid="{00000000-0005-0000-0000-00004B950000}"/>
    <cellStyle name="Normal 8 2 3 5 4 2" xfId="7744" xr:uid="{00000000-0005-0000-0000-00004C950000}"/>
    <cellStyle name="Normal 8 2 3 5 4 2 2" xfId="16417" xr:uid="{00000000-0005-0000-0000-00004D950000}"/>
    <cellStyle name="Normal 8 2 3 5 4 2 2 2" xfId="33770" xr:uid="{00000000-0005-0000-0000-00004E950000}"/>
    <cellStyle name="Normal 8 2 3 5 4 2 2 3" xfId="51116" xr:uid="{00000000-0005-0000-0000-00004F950000}"/>
    <cellStyle name="Normal 8 2 3 5 4 2 3" xfId="25097" xr:uid="{00000000-0005-0000-0000-000050950000}"/>
    <cellStyle name="Normal 8 2 3 5 4 2 4" xfId="42443" xr:uid="{00000000-0005-0000-0000-000051950000}"/>
    <cellStyle name="Normal 8 2 3 5 4 3" xfId="3775" xr:uid="{00000000-0005-0000-0000-000052950000}"/>
    <cellStyle name="Normal 8 2 3 5 4 3 2" xfId="12448" xr:uid="{00000000-0005-0000-0000-000053950000}"/>
    <cellStyle name="Normal 8 2 3 5 4 3 2 2" xfId="29801" xr:uid="{00000000-0005-0000-0000-000054950000}"/>
    <cellStyle name="Normal 8 2 3 5 4 3 2 3" xfId="47147" xr:uid="{00000000-0005-0000-0000-000055950000}"/>
    <cellStyle name="Normal 8 2 3 5 4 3 3" xfId="21128" xr:uid="{00000000-0005-0000-0000-000056950000}"/>
    <cellStyle name="Normal 8 2 3 5 4 3 4" xfId="38474" xr:uid="{00000000-0005-0000-0000-000057950000}"/>
    <cellStyle name="Normal 8 2 3 5 4 4" xfId="10635" xr:uid="{00000000-0005-0000-0000-000058950000}"/>
    <cellStyle name="Normal 8 2 3 5 4 4 2" xfId="27988" xr:uid="{00000000-0005-0000-0000-000059950000}"/>
    <cellStyle name="Normal 8 2 3 5 4 4 3" xfId="45334" xr:uid="{00000000-0005-0000-0000-00005A950000}"/>
    <cellStyle name="Normal 8 2 3 5 4 5" xfId="19315" xr:uid="{00000000-0005-0000-0000-00005B950000}"/>
    <cellStyle name="Normal 8 2 3 5 4 6" xfId="36661" xr:uid="{00000000-0005-0000-0000-00005C950000}"/>
    <cellStyle name="Normal 8 2 3 5 5" xfId="1374" xr:uid="{00000000-0005-0000-0000-00005D950000}"/>
    <cellStyle name="Normal 8 2 3 5 5 2" xfId="7156" xr:uid="{00000000-0005-0000-0000-00005E950000}"/>
    <cellStyle name="Normal 8 2 3 5 5 2 2" xfId="15829" xr:uid="{00000000-0005-0000-0000-00005F950000}"/>
    <cellStyle name="Normal 8 2 3 5 5 2 2 2" xfId="33182" xr:uid="{00000000-0005-0000-0000-000060950000}"/>
    <cellStyle name="Normal 8 2 3 5 5 2 2 3" xfId="50528" xr:uid="{00000000-0005-0000-0000-000061950000}"/>
    <cellStyle name="Normal 8 2 3 5 5 2 3" xfId="24509" xr:uid="{00000000-0005-0000-0000-000062950000}"/>
    <cellStyle name="Normal 8 2 3 5 5 2 4" xfId="41855" xr:uid="{00000000-0005-0000-0000-000063950000}"/>
    <cellStyle name="Normal 8 2 3 5 5 3" xfId="5000" xr:uid="{00000000-0005-0000-0000-000064950000}"/>
    <cellStyle name="Normal 8 2 3 5 5 3 2" xfId="13673" xr:uid="{00000000-0005-0000-0000-000065950000}"/>
    <cellStyle name="Normal 8 2 3 5 5 3 2 2" xfId="31026" xr:uid="{00000000-0005-0000-0000-000066950000}"/>
    <cellStyle name="Normal 8 2 3 5 5 3 2 3" xfId="48372" xr:uid="{00000000-0005-0000-0000-000067950000}"/>
    <cellStyle name="Normal 8 2 3 5 5 3 3" xfId="22353" xr:uid="{00000000-0005-0000-0000-000068950000}"/>
    <cellStyle name="Normal 8 2 3 5 5 3 4" xfId="39699" xr:uid="{00000000-0005-0000-0000-000069950000}"/>
    <cellStyle name="Normal 8 2 3 5 5 4" xfId="10047" xr:uid="{00000000-0005-0000-0000-00006A950000}"/>
    <cellStyle name="Normal 8 2 3 5 5 4 2" xfId="27400" xr:uid="{00000000-0005-0000-0000-00006B950000}"/>
    <cellStyle name="Normal 8 2 3 5 5 4 3" xfId="44746" xr:uid="{00000000-0005-0000-0000-00006C950000}"/>
    <cellStyle name="Normal 8 2 3 5 5 5" xfId="18727" xr:uid="{00000000-0005-0000-0000-00006D950000}"/>
    <cellStyle name="Normal 8 2 3 5 5 6" xfId="36073" xr:uid="{00000000-0005-0000-0000-00006E950000}"/>
    <cellStyle name="Normal 8 2 3 5 6" xfId="5931" xr:uid="{00000000-0005-0000-0000-00006F950000}"/>
    <cellStyle name="Normal 8 2 3 5 6 2" xfId="14604" xr:uid="{00000000-0005-0000-0000-000070950000}"/>
    <cellStyle name="Normal 8 2 3 5 6 2 2" xfId="31957" xr:uid="{00000000-0005-0000-0000-000071950000}"/>
    <cellStyle name="Normal 8 2 3 5 6 2 3" xfId="49303" xr:uid="{00000000-0005-0000-0000-000072950000}"/>
    <cellStyle name="Normal 8 2 3 5 6 3" xfId="23284" xr:uid="{00000000-0005-0000-0000-000073950000}"/>
    <cellStyle name="Normal 8 2 3 5 6 4" xfId="40630" xr:uid="{00000000-0005-0000-0000-000074950000}"/>
    <cellStyle name="Normal 8 2 3 5 7" xfId="3187" xr:uid="{00000000-0005-0000-0000-000075950000}"/>
    <cellStyle name="Normal 8 2 3 5 7 2" xfId="11860" xr:uid="{00000000-0005-0000-0000-000076950000}"/>
    <cellStyle name="Normal 8 2 3 5 7 2 2" xfId="29213" xr:uid="{00000000-0005-0000-0000-000077950000}"/>
    <cellStyle name="Normal 8 2 3 5 7 2 3" xfId="46559" xr:uid="{00000000-0005-0000-0000-000078950000}"/>
    <cellStyle name="Normal 8 2 3 5 7 3" xfId="20540" xr:uid="{00000000-0005-0000-0000-000079950000}"/>
    <cellStyle name="Normal 8 2 3 5 7 4" xfId="37886" xr:uid="{00000000-0005-0000-0000-00007A950000}"/>
    <cellStyle name="Normal 8 2 3 5 8" xfId="8822" xr:uid="{00000000-0005-0000-0000-00007B950000}"/>
    <cellStyle name="Normal 8 2 3 5 8 2" xfId="26175" xr:uid="{00000000-0005-0000-0000-00007C950000}"/>
    <cellStyle name="Normal 8 2 3 5 8 3" xfId="43521" xr:uid="{00000000-0005-0000-0000-00007D950000}"/>
    <cellStyle name="Normal 8 2 3 5 9" xfId="17502" xr:uid="{00000000-0005-0000-0000-00007E950000}"/>
    <cellStyle name="Normal 8 2 3 6" xfId="786" xr:uid="{00000000-0005-0000-0000-00007F950000}"/>
    <cellStyle name="Normal 8 2 3 6 2" xfId="2599" xr:uid="{00000000-0005-0000-0000-000080950000}"/>
    <cellStyle name="Normal 8 2 3 6 2 2" xfId="8381" xr:uid="{00000000-0005-0000-0000-000081950000}"/>
    <cellStyle name="Normal 8 2 3 6 2 2 2" xfId="17054" xr:uid="{00000000-0005-0000-0000-000082950000}"/>
    <cellStyle name="Normal 8 2 3 6 2 2 2 2" xfId="34407" xr:uid="{00000000-0005-0000-0000-000083950000}"/>
    <cellStyle name="Normal 8 2 3 6 2 2 2 3" xfId="51753" xr:uid="{00000000-0005-0000-0000-000084950000}"/>
    <cellStyle name="Normal 8 2 3 6 2 2 3" xfId="25734" xr:uid="{00000000-0005-0000-0000-000085950000}"/>
    <cellStyle name="Normal 8 2 3 6 2 2 4" xfId="43080" xr:uid="{00000000-0005-0000-0000-000086950000}"/>
    <cellStyle name="Normal 8 2 3 6 2 3" xfId="4412" xr:uid="{00000000-0005-0000-0000-000087950000}"/>
    <cellStyle name="Normal 8 2 3 6 2 3 2" xfId="13085" xr:uid="{00000000-0005-0000-0000-000088950000}"/>
    <cellStyle name="Normal 8 2 3 6 2 3 2 2" xfId="30438" xr:uid="{00000000-0005-0000-0000-000089950000}"/>
    <cellStyle name="Normal 8 2 3 6 2 3 2 3" xfId="47784" xr:uid="{00000000-0005-0000-0000-00008A950000}"/>
    <cellStyle name="Normal 8 2 3 6 2 3 3" xfId="21765" xr:uid="{00000000-0005-0000-0000-00008B950000}"/>
    <cellStyle name="Normal 8 2 3 6 2 3 4" xfId="39111" xr:uid="{00000000-0005-0000-0000-00008C950000}"/>
    <cellStyle name="Normal 8 2 3 6 2 4" xfId="11272" xr:uid="{00000000-0005-0000-0000-00008D950000}"/>
    <cellStyle name="Normal 8 2 3 6 2 4 2" xfId="28625" xr:uid="{00000000-0005-0000-0000-00008E950000}"/>
    <cellStyle name="Normal 8 2 3 6 2 4 3" xfId="45971" xr:uid="{00000000-0005-0000-0000-00008F950000}"/>
    <cellStyle name="Normal 8 2 3 6 2 5" xfId="19952" xr:uid="{00000000-0005-0000-0000-000090950000}"/>
    <cellStyle name="Normal 8 2 3 6 2 6" xfId="37298" xr:uid="{00000000-0005-0000-0000-000091950000}"/>
    <cellStyle name="Normal 8 2 3 6 3" xfId="1521" xr:uid="{00000000-0005-0000-0000-000092950000}"/>
    <cellStyle name="Normal 8 2 3 6 3 2" xfId="7303" xr:uid="{00000000-0005-0000-0000-000093950000}"/>
    <cellStyle name="Normal 8 2 3 6 3 2 2" xfId="15976" xr:uid="{00000000-0005-0000-0000-000094950000}"/>
    <cellStyle name="Normal 8 2 3 6 3 2 2 2" xfId="33329" xr:uid="{00000000-0005-0000-0000-000095950000}"/>
    <cellStyle name="Normal 8 2 3 6 3 2 2 3" xfId="50675" xr:uid="{00000000-0005-0000-0000-000096950000}"/>
    <cellStyle name="Normal 8 2 3 6 3 2 3" xfId="24656" xr:uid="{00000000-0005-0000-0000-000097950000}"/>
    <cellStyle name="Normal 8 2 3 6 3 2 4" xfId="42002" xr:uid="{00000000-0005-0000-0000-000098950000}"/>
    <cellStyle name="Normal 8 2 3 6 3 3" xfId="5147" xr:uid="{00000000-0005-0000-0000-000099950000}"/>
    <cellStyle name="Normal 8 2 3 6 3 3 2" xfId="13820" xr:uid="{00000000-0005-0000-0000-00009A950000}"/>
    <cellStyle name="Normal 8 2 3 6 3 3 2 2" xfId="31173" xr:uid="{00000000-0005-0000-0000-00009B950000}"/>
    <cellStyle name="Normal 8 2 3 6 3 3 2 3" xfId="48519" xr:uid="{00000000-0005-0000-0000-00009C950000}"/>
    <cellStyle name="Normal 8 2 3 6 3 3 3" xfId="22500" xr:uid="{00000000-0005-0000-0000-00009D950000}"/>
    <cellStyle name="Normal 8 2 3 6 3 3 4" xfId="39846" xr:uid="{00000000-0005-0000-0000-00009E950000}"/>
    <cellStyle name="Normal 8 2 3 6 3 4" xfId="10194" xr:uid="{00000000-0005-0000-0000-00009F950000}"/>
    <cellStyle name="Normal 8 2 3 6 3 4 2" xfId="27547" xr:uid="{00000000-0005-0000-0000-0000A0950000}"/>
    <cellStyle name="Normal 8 2 3 6 3 4 3" xfId="44893" xr:uid="{00000000-0005-0000-0000-0000A1950000}"/>
    <cellStyle name="Normal 8 2 3 6 3 5" xfId="18874" xr:uid="{00000000-0005-0000-0000-0000A2950000}"/>
    <cellStyle name="Normal 8 2 3 6 3 6" xfId="36220" xr:uid="{00000000-0005-0000-0000-0000A3950000}"/>
    <cellStyle name="Normal 8 2 3 6 4" xfId="6568" xr:uid="{00000000-0005-0000-0000-0000A4950000}"/>
    <cellStyle name="Normal 8 2 3 6 4 2" xfId="15241" xr:uid="{00000000-0005-0000-0000-0000A5950000}"/>
    <cellStyle name="Normal 8 2 3 6 4 2 2" xfId="32594" xr:uid="{00000000-0005-0000-0000-0000A6950000}"/>
    <cellStyle name="Normal 8 2 3 6 4 2 3" xfId="49940" xr:uid="{00000000-0005-0000-0000-0000A7950000}"/>
    <cellStyle name="Normal 8 2 3 6 4 3" xfId="23921" xr:uid="{00000000-0005-0000-0000-0000A8950000}"/>
    <cellStyle name="Normal 8 2 3 6 4 4" xfId="41267" xr:uid="{00000000-0005-0000-0000-0000A9950000}"/>
    <cellStyle name="Normal 8 2 3 6 5" xfId="3334" xr:uid="{00000000-0005-0000-0000-0000AA950000}"/>
    <cellStyle name="Normal 8 2 3 6 5 2" xfId="12007" xr:uid="{00000000-0005-0000-0000-0000AB950000}"/>
    <cellStyle name="Normal 8 2 3 6 5 2 2" xfId="29360" xr:uid="{00000000-0005-0000-0000-0000AC950000}"/>
    <cellStyle name="Normal 8 2 3 6 5 2 3" xfId="46706" xr:uid="{00000000-0005-0000-0000-0000AD950000}"/>
    <cellStyle name="Normal 8 2 3 6 5 3" xfId="20687" xr:uid="{00000000-0005-0000-0000-0000AE950000}"/>
    <cellStyle name="Normal 8 2 3 6 5 4" xfId="38033" xr:uid="{00000000-0005-0000-0000-0000AF950000}"/>
    <cellStyle name="Normal 8 2 3 6 6" xfId="9459" xr:uid="{00000000-0005-0000-0000-0000B0950000}"/>
    <cellStyle name="Normal 8 2 3 6 6 2" xfId="26812" xr:uid="{00000000-0005-0000-0000-0000B1950000}"/>
    <cellStyle name="Normal 8 2 3 6 6 3" xfId="44158" xr:uid="{00000000-0005-0000-0000-0000B2950000}"/>
    <cellStyle name="Normal 8 2 3 6 7" xfId="18139" xr:uid="{00000000-0005-0000-0000-0000B3950000}"/>
    <cellStyle name="Normal 8 2 3 6 8" xfId="35485" xr:uid="{00000000-0005-0000-0000-0000B4950000}"/>
    <cellStyle name="Normal 8 2 3 7" xfId="394" xr:uid="{00000000-0005-0000-0000-0000B5950000}"/>
    <cellStyle name="Normal 8 2 3 7 2" xfId="2207" xr:uid="{00000000-0005-0000-0000-0000B6950000}"/>
    <cellStyle name="Normal 8 2 3 7 2 2" xfId="7989" xr:uid="{00000000-0005-0000-0000-0000B7950000}"/>
    <cellStyle name="Normal 8 2 3 7 2 2 2" xfId="16662" xr:uid="{00000000-0005-0000-0000-0000B8950000}"/>
    <cellStyle name="Normal 8 2 3 7 2 2 2 2" xfId="34015" xr:uid="{00000000-0005-0000-0000-0000B9950000}"/>
    <cellStyle name="Normal 8 2 3 7 2 2 2 3" xfId="51361" xr:uid="{00000000-0005-0000-0000-0000BA950000}"/>
    <cellStyle name="Normal 8 2 3 7 2 2 3" xfId="25342" xr:uid="{00000000-0005-0000-0000-0000BB950000}"/>
    <cellStyle name="Normal 8 2 3 7 2 2 4" xfId="42688" xr:uid="{00000000-0005-0000-0000-0000BC950000}"/>
    <cellStyle name="Normal 8 2 3 7 2 3" xfId="5490" xr:uid="{00000000-0005-0000-0000-0000BD950000}"/>
    <cellStyle name="Normal 8 2 3 7 2 3 2" xfId="14163" xr:uid="{00000000-0005-0000-0000-0000BE950000}"/>
    <cellStyle name="Normal 8 2 3 7 2 3 2 2" xfId="31516" xr:uid="{00000000-0005-0000-0000-0000BF950000}"/>
    <cellStyle name="Normal 8 2 3 7 2 3 2 3" xfId="48862" xr:uid="{00000000-0005-0000-0000-0000C0950000}"/>
    <cellStyle name="Normal 8 2 3 7 2 3 3" xfId="22843" xr:uid="{00000000-0005-0000-0000-0000C1950000}"/>
    <cellStyle name="Normal 8 2 3 7 2 3 4" xfId="40189" xr:uid="{00000000-0005-0000-0000-0000C2950000}"/>
    <cellStyle name="Normal 8 2 3 7 2 4" xfId="10880" xr:uid="{00000000-0005-0000-0000-0000C3950000}"/>
    <cellStyle name="Normal 8 2 3 7 2 4 2" xfId="28233" xr:uid="{00000000-0005-0000-0000-0000C4950000}"/>
    <cellStyle name="Normal 8 2 3 7 2 4 3" xfId="45579" xr:uid="{00000000-0005-0000-0000-0000C5950000}"/>
    <cellStyle name="Normal 8 2 3 7 2 5" xfId="19560" xr:uid="{00000000-0005-0000-0000-0000C6950000}"/>
    <cellStyle name="Normal 8 2 3 7 2 6" xfId="36906" xr:uid="{00000000-0005-0000-0000-0000C7950000}"/>
    <cellStyle name="Normal 8 2 3 7 3" xfId="6176" xr:uid="{00000000-0005-0000-0000-0000C8950000}"/>
    <cellStyle name="Normal 8 2 3 7 3 2" xfId="14849" xr:uid="{00000000-0005-0000-0000-0000C9950000}"/>
    <cellStyle name="Normal 8 2 3 7 3 2 2" xfId="32202" xr:uid="{00000000-0005-0000-0000-0000CA950000}"/>
    <cellStyle name="Normal 8 2 3 7 3 2 3" xfId="49548" xr:uid="{00000000-0005-0000-0000-0000CB950000}"/>
    <cellStyle name="Normal 8 2 3 7 3 3" xfId="23529" xr:uid="{00000000-0005-0000-0000-0000CC950000}"/>
    <cellStyle name="Normal 8 2 3 7 3 4" xfId="40875" xr:uid="{00000000-0005-0000-0000-0000CD950000}"/>
    <cellStyle name="Normal 8 2 3 7 4" xfId="4020" xr:uid="{00000000-0005-0000-0000-0000CE950000}"/>
    <cellStyle name="Normal 8 2 3 7 4 2" xfId="12693" xr:uid="{00000000-0005-0000-0000-0000CF950000}"/>
    <cellStyle name="Normal 8 2 3 7 4 2 2" xfId="30046" xr:uid="{00000000-0005-0000-0000-0000D0950000}"/>
    <cellStyle name="Normal 8 2 3 7 4 2 3" xfId="47392" xr:uid="{00000000-0005-0000-0000-0000D1950000}"/>
    <cellStyle name="Normal 8 2 3 7 4 3" xfId="21373" xr:uid="{00000000-0005-0000-0000-0000D2950000}"/>
    <cellStyle name="Normal 8 2 3 7 4 4" xfId="38719" xr:uid="{00000000-0005-0000-0000-0000D3950000}"/>
    <cellStyle name="Normal 8 2 3 7 5" xfId="9067" xr:uid="{00000000-0005-0000-0000-0000D4950000}"/>
    <cellStyle name="Normal 8 2 3 7 5 2" xfId="26420" xr:uid="{00000000-0005-0000-0000-0000D5950000}"/>
    <cellStyle name="Normal 8 2 3 7 5 3" xfId="43766" xr:uid="{00000000-0005-0000-0000-0000D6950000}"/>
    <cellStyle name="Normal 8 2 3 7 6" xfId="17747" xr:uid="{00000000-0005-0000-0000-0000D7950000}"/>
    <cellStyle name="Normal 8 2 3 7 7" xfId="35093" xr:uid="{00000000-0005-0000-0000-0000D8950000}"/>
    <cellStyle name="Normal 8 2 3 8" xfId="1864" xr:uid="{00000000-0005-0000-0000-0000D9950000}"/>
    <cellStyle name="Normal 8 2 3 8 2" xfId="7646" xr:uid="{00000000-0005-0000-0000-0000DA950000}"/>
    <cellStyle name="Normal 8 2 3 8 2 2" xfId="16319" xr:uid="{00000000-0005-0000-0000-0000DB950000}"/>
    <cellStyle name="Normal 8 2 3 8 2 2 2" xfId="33672" xr:uid="{00000000-0005-0000-0000-0000DC950000}"/>
    <cellStyle name="Normal 8 2 3 8 2 2 3" xfId="51018" xr:uid="{00000000-0005-0000-0000-0000DD950000}"/>
    <cellStyle name="Normal 8 2 3 8 2 3" xfId="24999" xr:uid="{00000000-0005-0000-0000-0000DE950000}"/>
    <cellStyle name="Normal 8 2 3 8 2 4" xfId="42345" xr:uid="{00000000-0005-0000-0000-0000DF950000}"/>
    <cellStyle name="Normal 8 2 3 8 3" xfId="3677" xr:uid="{00000000-0005-0000-0000-0000E0950000}"/>
    <cellStyle name="Normal 8 2 3 8 3 2" xfId="12350" xr:uid="{00000000-0005-0000-0000-0000E1950000}"/>
    <cellStyle name="Normal 8 2 3 8 3 2 2" xfId="29703" xr:uid="{00000000-0005-0000-0000-0000E2950000}"/>
    <cellStyle name="Normal 8 2 3 8 3 2 3" xfId="47049" xr:uid="{00000000-0005-0000-0000-0000E3950000}"/>
    <cellStyle name="Normal 8 2 3 8 3 3" xfId="21030" xr:uid="{00000000-0005-0000-0000-0000E4950000}"/>
    <cellStyle name="Normal 8 2 3 8 3 4" xfId="38376" xr:uid="{00000000-0005-0000-0000-0000E5950000}"/>
    <cellStyle name="Normal 8 2 3 8 4" xfId="10537" xr:uid="{00000000-0005-0000-0000-0000E6950000}"/>
    <cellStyle name="Normal 8 2 3 8 4 2" xfId="27890" xr:uid="{00000000-0005-0000-0000-0000E7950000}"/>
    <cellStyle name="Normal 8 2 3 8 4 3" xfId="45236" xr:uid="{00000000-0005-0000-0000-0000E8950000}"/>
    <cellStyle name="Normal 8 2 3 8 5" xfId="19217" xr:uid="{00000000-0005-0000-0000-0000E9950000}"/>
    <cellStyle name="Normal 8 2 3 8 6" xfId="36563" xr:uid="{00000000-0005-0000-0000-0000EA950000}"/>
    <cellStyle name="Normal 8 2 3 9" xfId="1129" xr:uid="{00000000-0005-0000-0000-0000EB950000}"/>
    <cellStyle name="Normal 8 2 3 9 2" xfId="6911" xr:uid="{00000000-0005-0000-0000-0000EC950000}"/>
    <cellStyle name="Normal 8 2 3 9 2 2" xfId="15584" xr:uid="{00000000-0005-0000-0000-0000ED950000}"/>
    <cellStyle name="Normal 8 2 3 9 2 2 2" xfId="32937" xr:uid="{00000000-0005-0000-0000-0000EE950000}"/>
    <cellStyle name="Normal 8 2 3 9 2 2 3" xfId="50283" xr:uid="{00000000-0005-0000-0000-0000EF950000}"/>
    <cellStyle name="Normal 8 2 3 9 2 3" xfId="24264" xr:uid="{00000000-0005-0000-0000-0000F0950000}"/>
    <cellStyle name="Normal 8 2 3 9 2 4" xfId="41610" xr:uid="{00000000-0005-0000-0000-0000F1950000}"/>
    <cellStyle name="Normal 8 2 3 9 3" xfId="4755" xr:uid="{00000000-0005-0000-0000-0000F2950000}"/>
    <cellStyle name="Normal 8 2 3 9 3 2" xfId="13428" xr:uid="{00000000-0005-0000-0000-0000F3950000}"/>
    <cellStyle name="Normal 8 2 3 9 3 2 2" xfId="30781" xr:uid="{00000000-0005-0000-0000-0000F4950000}"/>
    <cellStyle name="Normal 8 2 3 9 3 2 3" xfId="48127" xr:uid="{00000000-0005-0000-0000-0000F5950000}"/>
    <cellStyle name="Normal 8 2 3 9 3 3" xfId="22108" xr:uid="{00000000-0005-0000-0000-0000F6950000}"/>
    <cellStyle name="Normal 8 2 3 9 3 4" xfId="39454" xr:uid="{00000000-0005-0000-0000-0000F7950000}"/>
    <cellStyle name="Normal 8 2 3 9 4" xfId="9802" xr:uid="{00000000-0005-0000-0000-0000F8950000}"/>
    <cellStyle name="Normal 8 2 3 9 4 2" xfId="27155" xr:uid="{00000000-0005-0000-0000-0000F9950000}"/>
    <cellStyle name="Normal 8 2 3 9 4 3" xfId="44501" xr:uid="{00000000-0005-0000-0000-0000FA950000}"/>
    <cellStyle name="Normal 8 2 3 9 5" xfId="18482" xr:uid="{00000000-0005-0000-0000-0000FB950000}"/>
    <cellStyle name="Normal 8 2 3 9 6" xfId="35828" xr:uid="{00000000-0005-0000-0000-0000FC950000}"/>
    <cellStyle name="Normal 8 2 4" xfId="68" xr:uid="{00000000-0005-0000-0000-0000FD950000}"/>
    <cellStyle name="Normal 8 2 4 10" xfId="8741" xr:uid="{00000000-0005-0000-0000-0000FE950000}"/>
    <cellStyle name="Normal 8 2 4 10 2" xfId="26094" xr:uid="{00000000-0005-0000-0000-0000FF950000}"/>
    <cellStyle name="Normal 8 2 4 10 3" xfId="43440" xr:uid="{00000000-0005-0000-0000-000000960000}"/>
    <cellStyle name="Normal 8 2 4 11" xfId="17421" xr:uid="{00000000-0005-0000-0000-000001960000}"/>
    <cellStyle name="Normal 8 2 4 12" xfId="34767" xr:uid="{00000000-0005-0000-0000-000002960000}"/>
    <cellStyle name="Normal 8 2 4 2" xfId="313" xr:uid="{00000000-0005-0000-0000-000003960000}"/>
    <cellStyle name="Normal 8 2 4 2 10" xfId="35012" xr:uid="{00000000-0005-0000-0000-000004960000}"/>
    <cellStyle name="Normal 8 2 4 2 2" xfId="1048" xr:uid="{00000000-0005-0000-0000-000005960000}"/>
    <cellStyle name="Normal 8 2 4 2 2 2" xfId="2861" xr:uid="{00000000-0005-0000-0000-000006960000}"/>
    <cellStyle name="Normal 8 2 4 2 2 2 2" xfId="8643" xr:uid="{00000000-0005-0000-0000-000007960000}"/>
    <cellStyle name="Normal 8 2 4 2 2 2 2 2" xfId="17316" xr:uid="{00000000-0005-0000-0000-000008960000}"/>
    <cellStyle name="Normal 8 2 4 2 2 2 2 2 2" xfId="34669" xr:uid="{00000000-0005-0000-0000-000009960000}"/>
    <cellStyle name="Normal 8 2 4 2 2 2 2 2 3" xfId="52015" xr:uid="{00000000-0005-0000-0000-00000A960000}"/>
    <cellStyle name="Normal 8 2 4 2 2 2 2 3" xfId="25996" xr:uid="{00000000-0005-0000-0000-00000B960000}"/>
    <cellStyle name="Normal 8 2 4 2 2 2 2 4" xfId="43342" xr:uid="{00000000-0005-0000-0000-00000C960000}"/>
    <cellStyle name="Normal 8 2 4 2 2 2 3" xfId="4674" xr:uid="{00000000-0005-0000-0000-00000D960000}"/>
    <cellStyle name="Normal 8 2 4 2 2 2 3 2" xfId="13347" xr:uid="{00000000-0005-0000-0000-00000E960000}"/>
    <cellStyle name="Normal 8 2 4 2 2 2 3 2 2" xfId="30700" xr:uid="{00000000-0005-0000-0000-00000F960000}"/>
    <cellStyle name="Normal 8 2 4 2 2 2 3 2 3" xfId="48046" xr:uid="{00000000-0005-0000-0000-000010960000}"/>
    <cellStyle name="Normal 8 2 4 2 2 2 3 3" xfId="22027" xr:uid="{00000000-0005-0000-0000-000011960000}"/>
    <cellStyle name="Normal 8 2 4 2 2 2 3 4" xfId="39373" xr:uid="{00000000-0005-0000-0000-000012960000}"/>
    <cellStyle name="Normal 8 2 4 2 2 2 4" xfId="11534" xr:uid="{00000000-0005-0000-0000-000013960000}"/>
    <cellStyle name="Normal 8 2 4 2 2 2 4 2" xfId="28887" xr:uid="{00000000-0005-0000-0000-000014960000}"/>
    <cellStyle name="Normal 8 2 4 2 2 2 4 3" xfId="46233" xr:uid="{00000000-0005-0000-0000-000015960000}"/>
    <cellStyle name="Normal 8 2 4 2 2 2 5" xfId="20214" xr:uid="{00000000-0005-0000-0000-000016960000}"/>
    <cellStyle name="Normal 8 2 4 2 2 2 6" xfId="37560" xr:uid="{00000000-0005-0000-0000-000017960000}"/>
    <cellStyle name="Normal 8 2 4 2 2 3" xfId="1783" xr:uid="{00000000-0005-0000-0000-000018960000}"/>
    <cellStyle name="Normal 8 2 4 2 2 3 2" xfId="7565" xr:uid="{00000000-0005-0000-0000-000019960000}"/>
    <cellStyle name="Normal 8 2 4 2 2 3 2 2" xfId="16238" xr:uid="{00000000-0005-0000-0000-00001A960000}"/>
    <cellStyle name="Normal 8 2 4 2 2 3 2 2 2" xfId="33591" xr:uid="{00000000-0005-0000-0000-00001B960000}"/>
    <cellStyle name="Normal 8 2 4 2 2 3 2 2 3" xfId="50937" xr:uid="{00000000-0005-0000-0000-00001C960000}"/>
    <cellStyle name="Normal 8 2 4 2 2 3 2 3" xfId="24918" xr:uid="{00000000-0005-0000-0000-00001D960000}"/>
    <cellStyle name="Normal 8 2 4 2 2 3 2 4" xfId="42264" xr:uid="{00000000-0005-0000-0000-00001E960000}"/>
    <cellStyle name="Normal 8 2 4 2 2 3 3" xfId="5409" xr:uid="{00000000-0005-0000-0000-00001F960000}"/>
    <cellStyle name="Normal 8 2 4 2 2 3 3 2" xfId="14082" xr:uid="{00000000-0005-0000-0000-000020960000}"/>
    <cellStyle name="Normal 8 2 4 2 2 3 3 2 2" xfId="31435" xr:uid="{00000000-0005-0000-0000-000021960000}"/>
    <cellStyle name="Normal 8 2 4 2 2 3 3 2 3" xfId="48781" xr:uid="{00000000-0005-0000-0000-000022960000}"/>
    <cellStyle name="Normal 8 2 4 2 2 3 3 3" xfId="22762" xr:uid="{00000000-0005-0000-0000-000023960000}"/>
    <cellStyle name="Normal 8 2 4 2 2 3 3 4" xfId="40108" xr:uid="{00000000-0005-0000-0000-000024960000}"/>
    <cellStyle name="Normal 8 2 4 2 2 3 4" xfId="10456" xr:uid="{00000000-0005-0000-0000-000025960000}"/>
    <cellStyle name="Normal 8 2 4 2 2 3 4 2" xfId="27809" xr:uid="{00000000-0005-0000-0000-000026960000}"/>
    <cellStyle name="Normal 8 2 4 2 2 3 4 3" xfId="45155" xr:uid="{00000000-0005-0000-0000-000027960000}"/>
    <cellStyle name="Normal 8 2 4 2 2 3 5" xfId="19136" xr:uid="{00000000-0005-0000-0000-000028960000}"/>
    <cellStyle name="Normal 8 2 4 2 2 3 6" xfId="36482" xr:uid="{00000000-0005-0000-0000-000029960000}"/>
    <cellStyle name="Normal 8 2 4 2 2 4" xfId="6830" xr:uid="{00000000-0005-0000-0000-00002A960000}"/>
    <cellStyle name="Normal 8 2 4 2 2 4 2" xfId="15503" xr:uid="{00000000-0005-0000-0000-00002B960000}"/>
    <cellStyle name="Normal 8 2 4 2 2 4 2 2" xfId="32856" xr:uid="{00000000-0005-0000-0000-00002C960000}"/>
    <cellStyle name="Normal 8 2 4 2 2 4 2 3" xfId="50202" xr:uid="{00000000-0005-0000-0000-00002D960000}"/>
    <cellStyle name="Normal 8 2 4 2 2 4 3" xfId="24183" xr:uid="{00000000-0005-0000-0000-00002E960000}"/>
    <cellStyle name="Normal 8 2 4 2 2 4 4" xfId="41529" xr:uid="{00000000-0005-0000-0000-00002F960000}"/>
    <cellStyle name="Normal 8 2 4 2 2 5" xfId="3596" xr:uid="{00000000-0005-0000-0000-000030960000}"/>
    <cellStyle name="Normal 8 2 4 2 2 5 2" xfId="12269" xr:uid="{00000000-0005-0000-0000-000031960000}"/>
    <cellStyle name="Normal 8 2 4 2 2 5 2 2" xfId="29622" xr:uid="{00000000-0005-0000-0000-000032960000}"/>
    <cellStyle name="Normal 8 2 4 2 2 5 2 3" xfId="46968" xr:uid="{00000000-0005-0000-0000-000033960000}"/>
    <cellStyle name="Normal 8 2 4 2 2 5 3" xfId="20949" xr:uid="{00000000-0005-0000-0000-000034960000}"/>
    <cellStyle name="Normal 8 2 4 2 2 5 4" xfId="38295" xr:uid="{00000000-0005-0000-0000-000035960000}"/>
    <cellStyle name="Normal 8 2 4 2 2 6" xfId="9721" xr:uid="{00000000-0005-0000-0000-000036960000}"/>
    <cellStyle name="Normal 8 2 4 2 2 6 2" xfId="27074" xr:uid="{00000000-0005-0000-0000-000037960000}"/>
    <cellStyle name="Normal 8 2 4 2 2 6 3" xfId="44420" xr:uid="{00000000-0005-0000-0000-000038960000}"/>
    <cellStyle name="Normal 8 2 4 2 2 7" xfId="18401" xr:uid="{00000000-0005-0000-0000-000039960000}"/>
    <cellStyle name="Normal 8 2 4 2 2 8" xfId="35747" xr:uid="{00000000-0005-0000-0000-00003A960000}"/>
    <cellStyle name="Normal 8 2 4 2 3" xfId="558" xr:uid="{00000000-0005-0000-0000-00003B960000}"/>
    <cellStyle name="Normal 8 2 4 2 3 2" xfId="2371" xr:uid="{00000000-0005-0000-0000-00003C960000}"/>
    <cellStyle name="Normal 8 2 4 2 3 2 2" xfId="8153" xr:uid="{00000000-0005-0000-0000-00003D960000}"/>
    <cellStyle name="Normal 8 2 4 2 3 2 2 2" xfId="16826" xr:uid="{00000000-0005-0000-0000-00003E960000}"/>
    <cellStyle name="Normal 8 2 4 2 3 2 2 2 2" xfId="34179" xr:uid="{00000000-0005-0000-0000-00003F960000}"/>
    <cellStyle name="Normal 8 2 4 2 3 2 2 2 3" xfId="51525" xr:uid="{00000000-0005-0000-0000-000040960000}"/>
    <cellStyle name="Normal 8 2 4 2 3 2 2 3" xfId="25506" xr:uid="{00000000-0005-0000-0000-000041960000}"/>
    <cellStyle name="Normal 8 2 4 2 3 2 2 4" xfId="42852" xr:uid="{00000000-0005-0000-0000-000042960000}"/>
    <cellStyle name="Normal 8 2 4 2 3 2 3" xfId="5654" xr:uid="{00000000-0005-0000-0000-000043960000}"/>
    <cellStyle name="Normal 8 2 4 2 3 2 3 2" xfId="14327" xr:uid="{00000000-0005-0000-0000-000044960000}"/>
    <cellStyle name="Normal 8 2 4 2 3 2 3 2 2" xfId="31680" xr:uid="{00000000-0005-0000-0000-000045960000}"/>
    <cellStyle name="Normal 8 2 4 2 3 2 3 2 3" xfId="49026" xr:uid="{00000000-0005-0000-0000-000046960000}"/>
    <cellStyle name="Normal 8 2 4 2 3 2 3 3" xfId="23007" xr:uid="{00000000-0005-0000-0000-000047960000}"/>
    <cellStyle name="Normal 8 2 4 2 3 2 3 4" xfId="40353" xr:uid="{00000000-0005-0000-0000-000048960000}"/>
    <cellStyle name="Normal 8 2 4 2 3 2 4" xfId="11044" xr:uid="{00000000-0005-0000-0000-000049960000}"/>
    <cellStyle name="Normal 8 2 4 2 3 2 4 2" xfId="28397" xr:uid="{00000000-0005-0000-0000-00004A960000}"/>
    <cellStyle name="Normal 8 2 4 2 3 2 4 3" xfId="45743" xr:uid="{00000000-0005-0000-0000-00004B960000}"/>
    <cellStyle name="Normal 8 2 4 2 3 2 5" xfId="19724" xr:uid="{00000000-0005-0000-0000-00004C960000}"/>
    <cellStyle name="Normal 8 2 4 2 3 2 6" xfId="37070" xr:uid="{00000000-0005-0000-0000-00004D960000}"/>
    <cellStyle name="Normal 8 2 4 2 3 3" xfId="6340" xr:uid="{00000000-0005-0000-0000-00004E960000}"/>
    <cellStyle name="Normal 8 2 4 2 3 3 2" xfId="15013" xr:uid="{00000000-0005-0000-0000-00004F960000}"/>
    <cellStyle name="Normal 8 2 4 2 3 3 2 2" xfId="32366" xr:uid="{00000000-0005-0000-0000-000050960000}"/>
    <cellStyle name="Normal 8 2 4 2 3 3 2 3" xfId="49712" xr:uid="{00000000-0005-0000-0000-000051960000}"/>
    <cellStyle name="Normal 8 2 4 2 3 3 3" xfId="23693" xr:uid="{00000000-0005-0000-0000-000052960000}"/>
    <cellStyle name="Normal 8 2 4 2 3 3 4" xfId="41039" xr:uid="{00000000-0005-0000-0000-000053960000}"/>
    <cellStyle name="Normal 8 2 4 2 3 4" xfId="4184" xr:uid="{00000000-0005-0000-0000-000054960000}"/>
    <cellStyle name="Normal 8 2 4 2 3 4 2" xfId="12857" xr:uid="{00000000-0005-0000-0000-000055960000}"/>
    <cellStyle name="Normal 8 2 4 2 3 4 2 2" xfId="30210" xr:uid="{00000000-0005-0000-0000-000056960000}"/>
    <cellStyle name="Normal 8 2 4 2 3 4 2 3" xfId="47556" xr:uid="{00000000-0005-0000-0000-000057960000}"/>
    <cellStyle name="Normal 8 2 4 2 3 4 3" xfId="21537" xr:uid="{00000000-0005-0000-0000-000058960000}"/>
    <cellStyle name="Normal 8 2 4 2 3 4 4" xfId="38883" xr:uid="{00000000-0005-0000-0000-000059960000}"/>
    <cellStyle name="Normal 8 2 4 2 3 5" xfId="9231" xr:uid="{00000000-0005-0000-0000-00005A960000}"/>
    <cellStyle name="Normal 8 2 4 2 3 5 2" xfId="26584" xr:uid="{00000000-0005-0000-0000-00005B960000}"/>
    <cellStyle name="Normal 8 2 4 2 3 5 3" xfId="43930" xr:uid="{00000000-0005-0000-0000-00005C960000}"/>
    <cellStyle name="Normal 8 2 4 2 3 6" xfId="17911" xr:uid="{00000000-0005-0000-0000-00005D960000}"/>
    <cellStyle name="Normal 8 2 4 2 3 7" xfId="35257" xr:uid="{00000000-0005-0000-0000-00005E960000}"/>
    <cellStyle name="Normal 8 2 4 2 4" xfId="2126" xr:uid="{00000000-0005-0000-0000-00005F960000}"/>
    <cellStyle name="Normal 8 2 4 2 4 2" xfId="7908" xr:uid="{00000000-0005-0000-0000-000060960000}"/>
    <cellStyle name="Normal 8 2 4 2 4 2 2" xfId="16581" xr:uid="{00000000-0005-0000-0000-000061960000}"/>
    <cellStyle name="Normal 8 2 4 2 4 2 2 2" xfId="33934" xr:uid="{00000000-0005-0000-0000-000062960000}"/>
    <cellStyle name="Normal 8 2 4 2 4 2 2 3" xfId="51280" xr:uid="{00000000-0005-0000-0000-000063960000}"/>
    <cellStyle name="Normal 8 2 4 2 4 2 3" xfId="25261" xr:uid="{00000000-0005-0000-0000-000064960000}"/>
    <cellStyle name="Normal 8 2 4 2 4 2 4" xfId="42607" xr:uid="{00000000-0005-0000-0000-000065960000}"/>
    <cellStyle name="Normal 8 2 4 2 4 3" xfId="3939" xr:uid="{00000000-0005-0000-0000-000066960000}"/>
    <cellStyle name="Normal 8 2 4 2 4 3 2" xfId="12612" xr:uid="{00000000-0005-0000-0000-000067960000}"/>
    <cellStyle name="Normal 8 2 4 2 4 3 2 2" xfId="29965" xr:uid="{00000000-0005-0000-0000-000068960000}"/>
    <cellStyle name="Normal 8 2 4 2 4 3 2 3" xfId="47311" xr:uid="{00000000-0005-0000-0000-000069960000}"/>
    <cellStyle name="Normal 8 2 4 2 4 3 3" xfId="21292" xr:uid="{00000000-0005-0000-0000-00006A960000}"/>
    <cellStyle name="Normal 8 2 4 2 4 3 4" xfId="38638" xr:uid="{00000000-0005-0000-0000-00006B960000}"/>
    <cellStyle name="Normal 8 2 4 2 4 4" xfId="10799" xr:uid="{00000000-0005-0000-0000-00006C960000}"/>
    <cellStyle name="Normal 8 2 4 2 4 4 2" xfId="28152" xr:uid="{00000000-0005-0000-0000-00006D960000}"/>
    <cellStyle name="Normal 8 2 4 2 4 4 3" xfId="45498" xr:uid="{00000000-0005-0000-0000-00006E960000}"/>
    <cellStyle name="Normal 8 2 4 2 4 5" xfId="19479" xr:uid="{00000000-0005-0000-0000-00006F960000}"/>
    <cellStyle name="Normal 8 2 4 2 4 6" xfId="36825" xr:uid="{00000000-0005-0000-0000-000070960000}"/>
    <cellStyle name="Normal 8 2 4 2 5" xfId="1293" xr:uid="{00000000-0005-0000-0000-000071960000}"/>
    <cellStyle name="Normal 8 2 4 2 5 2" xfId="7075" xr:uid="{00000000-0005-0000-0000-000072960000}"/>
    <cellStyle name="Normal 8 2 4 2 5 2 2" xfId="15748" xr:uid="{00000000-0005-0000-0000-000073960000}"/>
    <cellStyle name="Normal 8 2 4 2 5 2 2 2" xfId="33101" xr:uid="{00000000-0005-0000-0000-000074960000}"/>
    <cellStyle name="Normal 8 2 4 2 5 2 2 3" xfId="50447" xr:uid="{00000000-0005-0000-0000-000075960000}"/>
    <cellStyle name="Normal 8 2 4 2 5 2 3" xfId="24428" xr:uid="{00000000-0005-0000-0000-000076960000}"/>
    <cellStyle name="Normal 8 2 4 2 5 2 4" xfId="41774" xr:uid="{00000000-0005-0000-0000-000077960000}"/>
    <cellStyle name="Normal 8 2 4 2 5 3" xfId="4919" xr:uid="{00000000-0005-0000-0000-000078960000}"/>
    <cellStyle name="Normal 8 2 4 2 5 3 2" xfId="13592" xr:uid="{00000000-0005-0000-0000-000079960000}"/>
    <cellStyle name="Normal 8 2 4 2 5 3 2 2" xfId="30945" xr:uid="{00000000-0005-0000-0000-00007A960000}"/>
    <cellStyle name="Normal 8 2 4 2 5 3 2 3" xfId="48291" xr:uid="{00000000-0005-0000-0000-00007B960000}"/>
    <cellStyle name="Normal 8 2 4 2 5 3 3" xfId="22272" xr:uid="{00000000-0005-0000-0000-00007C960000}"/>
    <cellStyle name="Normal 8 2 4 2 5 3 4" xfId="39618" xr:uid="{00000000-0005-0000-0000-00007D960000}"/>
    <cellStyle name="Normal 8 2 4 2 5 4" xfId="9966" xr:uid="{00000000-0005-0000-0000-00007E960000}"/>
    <cellStyle name="Normal 8 2 4 2 5 4 2" xfId="27319" xr:uid="{00000000-0005-0000-0000-00007F960000}"/>
    <cellStyle name="Normal 8 2 4 2 5 4 3" xfId="44665" xr:uid="{00000000-0005-0000-0000-000080960000}"/>
    <cellStyle name="Normal 8 2 4 2 5 5" xfId="18646" xr:uid="{00000000-0005-0000-0000-000081960000}"/>
    <cellStyle name="Normal 8 2 4 2 5 6" xfId="35992" xr:uid="{00000000-0005-0000-0000-000082960000}"/>
    <cellStyle name="Normal 8 2 4 2 6" xfId="6095" xr:uid="{00000000-0005-0000-0000-000083960000}"/>
    <cellStyle name="Normal 8 2 4 2 6 2" xfId="14768" xr:uid="{00000000-0005-0000-0000-000084960000}"/>
    <cellStyle name="Normal 8 2 4 2 6 2 2" xfId="32121" xr:uid="{00000000-0005-0000-0000-000085960000}"/>
    <cellStyle name="Normal 8 2 4 2 6 2 3" xfId="49467" xr:uid="{00000000-0005-0000-0000-000086960000}"/>
    <cellStyle name="Normal 8 2 4 2 6 3" xfId="23448" xr:uid="{00000000-0005-0000-0000-000087960000}"/>
    <cellStyle name="Normal 8 2 4 2 6 4" xfId="40794" xr:uid="{00000000-0005-0000-0000-000088960000}"/>
    <cellStyle name="Normal 8 2 4 2 7" xfId="3106" xr:uid="{00000000-0005-0000-0000-000089960000}"/>
    <cellStyle name="Normal 8 2 4 2 7 2" xfId="11779" xr:uid="{00000000-0005-0000-0000-00008A960000}"/>
    <cellStyle name="Normal 8 2 4 2 7 2 2" xfId="29132" xr:uid="{00000000-0005-0000-0000-00008B960000}"/>
    <cellStyle name="Normal 8 2 4 2 7 2 3" xfId="46478" xr:uid="{00000000-0005-0000-0000-00008C960000}"/>
    <cellStyle name="Normal 8 2 4 2 7 3" xfId="20459" xr:uid="{00000000-0005-0000-0000-00008D960000}"/>
    <cellStyle name="Normal 8 2 4 2 7 4" xfId="37805" xr:uid="{00000000-0005-0000-0000-00008E960000}"/>
    <cellStyle name="Normal 8 2 4 2 8" xfId="8986" xr:uid="{00000000-0005-0000-0000-00008F960000}"/>
    <cellStyle name="Normal 8 2 4 2 8 2" xfId="26339" xr:uid="{00000000-0005-0000-0000-000090960000}"/>
    <cellStyle name="Normal 8 2 4 2 8 3" xfId="43685" xr:uid="{00000000-0005-0000-0000-000091960000}"/>
    <cellStyle name="Normal 8 2 4 2 9" xfId="17666" xr:uid="{00000000-0005-0000-0000-000092960000}"/>
    <cellStyle name="Normal 8 2 4 3" xfId="215" xr:uid="{00000000-0005-0000-0000-000093960000}"/>
    <cellStyle name="Normal 8 2 4 3 10" xfId="34914" xr:uid="{00000000-0005-0000-0000-000094960000}"/>
    <cellStyle name="Normal 8 2 4 3 2" xfId="950" xr:uid="{00000000-0005-0000-0000-000095960000}"/>
    <cellStyle name="Normal 8 2 4 3 2 2" xfId="2763" xr:uid="{00000000-0005-0000-0000-000096960000}"/>
    <cellStyle name="Normal 8 2 4 3 2 2 2" xfId="8545" xr:uid="{00000000-0005-0000-0000-000097960000}"/>
    <cellStyle name="Normal 8 2 4 3 2 2 2 2" xfId="17218" xr:uid="{00000000-0005-0000-0000-000098960000}"/>
    <cellStyle name="Normal 8 2 4 3 2 2 2 2 2" xfId="34571" xr:uid="{00000000-0005-0000-0000-000099960000}"/>
    <cellStyle name="Normal 8 2 4 3 2 2 2 2 3" xfId="51917" xr:uid="{00000000-0005-0000-0000-00009A960000}"/>
    <cellStyle name="Normal 8 2 4 3 2 2 2 3" xfId="25898" xr:uid="{00000000-0005-0000-0000-00009B960000}"/>
    <cellStyle name="Normal 8 2 4 3 2 2 2 4" xfId="43244" xr:uid="{00000000-0005-0000-0000-00009C960000}"/>
    <cellStyle name="Normal 8 2 4 3 2 2 3" xfId="4576" xr:uid="{00000000-0005-0000-0000-00009D960000}"/>
    <cellStyle name="Normal 8 2 4 3 2 2 3 2" xfId="13249" xr:uid="{00000000-0005-0000-0000-00009E960000}"/>
    <cellStyle name="Normal 8 2 4 3 2 2 3 2 2" xfId="30602" xr:uid="{00000000-0005-0000-0000-00009F960000}"/>
    <cellStyle name="Normal 8 2 4 3 2 2 3 2 3" xfId="47948" xr:uid="{00000000-0005-0000-0000-0000A0960000}"/>
    <cellStyle name="Normal 8 2 4 3 2 2 3 3" xfId="21929" xr:uid="{00000000-0005-0000-0000-0000A1960000}"/>
    <cellStyle name="Normal 8 2 4 3 2 2 3 4" xfId="39275" xr:uid="{00000000-0005-0000-0000-0000A2960000}"/>
    <cellStyle name="Normal 8 2 4 3 2 2 4" xfId="11436" xr:uid="{00000000-0005-0000-0000-0000A3960000}"/>
    <cellStyle name="Normal 8 2 4 3 2 2 4 2" xfId="28789" xr:uid="{00000000-0005-0000-0000-0000A4960000}"/>
    <cellStyle name="Normal 8 2 4 3 2 2 4 3" xfId="46135" xr:uid="{00000000-0005-0000-0000-0000A5960000}"/>
    <cellStyle name="Normal 8 2 4 3 2 2 5" xfId="20116" xr:uid="{00000000-0005-0000-0000-0000A6960000}"/>
    <cellStyle name="Normal 8 2 4 3 2 2 6" xfId="37462" xr:uid="{00000000-0005-0000-0000-0000A7960000}"/>
    <cellStyle name="Normal 8 2 4 3 2 3" xfId="1685" xr:uid="{00000000-0005-0000-0000-0000A8960000}"/>
    <cellStyle name="Normal 8 2 4 3 2 3 2" xfId="7467" xr:uid="{00000000-0005-0000-0000-0000A9960000}"/>
    <cellStyle name="Normal 8 2 4 3 2 3 2 2" xfId="16140" xr:uid="{00000000-0005-0000-0000-0000AA960000}"/>
    <cellStyle name="Normal 8 2 4 3 2 3 2 2 2" xfId="33493" xr:uid="{00000000-0005-0000-0000-0000AB960000}"/>
    <cellStyle name="Normal 8 2 4 3 2 3 2 2 3" xfId="50839" xr:uid="{00000000-0005-0000-0000-0000AC960000}"/>
    <cellStyle name="Normal 8 2 4 3 2 3 2 3" xfId="24820" xr:uid="{00000000-0005-0000-0000-0000AD960000}"/>
    <cellStyle name="Normal 8 2 4 3 2 3 2 4" xfId="42166" xr:uid="{00000000-0005-0000-0000-0000AE960000}"/>
    <cellStyle name="Normal 8 2 4 3 2 3 3" xfId="5311" xr:uid="{00000000-0005-0000-0000-0000AF960000}"/>
    <cellStyle name="Normal 8 2 4 3 2 3 3 2" xfId="13984" xr:uid="{00000000-0005-0000-0000-0000B0960000}"/>
    <cellStyle name="Normal 8 2 4 3 2 3 3 2 2" xfId="31337" xr:uid="{00000000-0005-0000-0000-0000B1960000}"/>
    <cellStyle name="Normal 8 2 4 3 2 3 3 2 3" xfId="48683" xr:uid="{00000000-0005-0000-0000-0000B2960000}"/>
    <cellStyle name="Normal 8 2 4 3 2 3 3 3" xfId="22664" xr:uid="{00000000-0005-0000-0000-0000B3960000}"/>
    <cellStyle name="Normal 8 2 4 3 2 3 3 4" xfId="40010" xr:uid="{00000000-0005-0000-0000-0000B4960000}"/>
    <cellStyle name="Normal 8 2 4 3 2 3 4" xfId="10358" xr:uid="{00000000-0005-0000-0000-0000B5960000}"/>
    <cellStyle name="Normal 8 2 4 3 2 3 4 2" xfId="27711" xr:uid="{00000000-0005-0000-0000-0000B6960000}"/>
    <cellStyle name="Normal 8 2 4 3 2 3 4 3" xfId="45057" xr:uid="{00000000-0005-0000-0000-0000B7960000}"/>
    <cellStyle name="Normal 8 2 4 3 2 3 5" xfId="19038" xr:uid="{00000000-0005-0000-0000-0000B8960000}"/>
    <cellStyle name="Normal 8 2 4 3 2 3 6" xfId="36384" xr:uid="{00000000-0005-0000-0000-0000B9960000}"/>
    <cellStyle name="Normal 8 2 4 3 2 4" xfId="6732" xr:uid="{00000000-0005-0000-0000-0000BA960000}"/>
    <cellStyle name="Normal 8 2 4 3 2 4 2" xfId="15405" xr:uid="{00000000-0005-0000-0000-0000BB960000}"/>
    <cellStyle name="Normal 8 2 4 3 2 4 2 2" xfId="32758" xr:uid="{00000000-0005-0000-0000-0000BC960000}"/>
    <cellStyle name="Normal 8 2 4 3 2 4 2 3" xfId="50104" xr:uid="{00000000-0005-0000-0000-0000BD960000}"/>
    <cellStyle name="Normal 8 2 4 3 2 4 3" xfId="24085" xr:uid="{00000000-0005-0000-0000-0000BE960000}"/>
    <cellStyle name="Normal 8 2 4 3 2 4 4" xfId="41431" xr:uid="{00000000-0005-0000-0000-0000BF960000}"/>
    <cellStyle name="Normal 8 2 4 3 2 5" xfId="3498" xr:uid="{00000000-0005-0000-0000-0000C0960000}"/>
    <cellStyle name="Normal 8 2 4 3 2 5 2" xfId="12171" xr:uid="{00000000-0005-0000-0000-0000C1960000}"/>
    <cellStyle name="Normal 8 2 4 3 2 5 2 2" xfId="29524" xr:uid="{00000000-0005-0000-0000-0000C2960000}"/>
    <cellStyle name="Normal 8 2 4 3 2 5 2 3" xfId="46870" xr:uid="{00000000-0005-0000-0000-0000C3960000}"/>
    <cellStyle name="Normal 8 2 4 3 2 5 3" xfId="20851" xr:uid="{00000000-0005-0000-0000-0000C4960000}"/>
    <cellStyle name="Normal 8 2 4 3 2 5 4" xfId="38197" xr:uid="{00000000-0005-0000-0000-0000C5960000}"/>
    <cellStyle name="Normal 8 2 4 3 2 6" xfId="9623" xr:uid="{00000000-0005-0000-0000-0000C6960000}"/>
    <cellStyle name="Normal 8 2 4 3 2 6 2" xfId="26976" xr:uid="{00000000-0005-0000-0000-0000C7960000}"/>
    <cellStyle name="Normal 8 2 4 3 2 6 3" xfId="44322" xr:uid="{00000000-0005-0000-0000-0000C8960000}"/>
    <cellStyle name="Normal 8 2 4 3 2 7" xfId="18303" xr:uid="{00000000-0005-0000-0000-0000C9960000}"/>
    <cellStyle name="Normal 8 2 4 3 2 8" xfId="35649" xr:uid="{00000000-0005-0000-0000-0000CA960000}"/>
    <cellStyle name="Normal 8 2 4 3 3" xfId="705" xr:uid="{00000000-0005-0000-0000-0000CB960000}"/>
    <cellStyle name="Normal 8 2 4 3 3 2" xfId="2518" xr:uid="{00000000-0005-0000-0000-0000CC960000}"/>
    <cellStyle name="Normal 8 2 4 3 3 2 2" xfId="8300" xr:uid="{00000000-0005-0000-0000-0000CD960000}"/>
    <cellStyle name="Normal 8 2 4 3 3 2 2 2" xfId="16973" xr:uid="{00000000-0005-0000-0000-0000CE960000}"/>
    <cellStyle name="Normal 8 2 4 3 3 2 2 2 2" xfId="34326" xr:uid="{00000000-0005-0000-0000-0000CF960000}"/>
    <cellStyle name="Normal 8 2 4 3 3 2 2 2 3" xfId="51672" xr:uid="{00000000-0005-0000-0000-0000D0960000}"/>
    <cellStyle name="Normal 8 2 4 3 3 2 2 3" xfId="25653" xr:uid="{00000000-0005-0000-0000-0000D1960000}"/>
    <cellStyle name="Normal 8 2 4 3 3 2 2 4" xfId="42999" xr:uid="{00000000-0005-0000-0000-0000D2960000}"/>
    <cellStyle name="Normal 8 2 4 3 3 2 3" xfId="5752" xr:uid="{00000000-0005-0000-0000-0000D3960000}"/>
    <cellStyle name="Normal 8 2 4 3 3 2 3 2" xfId="14425" xr:uid="{00000000-0005-0000-0000-0000D4960000}"/>
    <cellStyle name="Normal 8 2 4 3 3 2 3 2 2" xfId="31778" xr:uid="{00000000-0005-0000-0000-0000D5960000}"/>
    <cellStyle name="Normal 8 2 4 3 3 2 3 2 3" xfId="49124" xr:uid="{00000000-0005-0000-0000-0000D6960000}"/>
    <cellStyle name="Normal 8 2 4 3 3 2 3 3" xfId="23105" xr:uid="{00000000-0005-0000-0000-0000D7960000}"/>
    <cellStyle name="Normal 8 2 4 3 3 2 3 4" xfId="40451" xr:uid="{00000000-0005-0000-0000-0000D8960000}"/>
    <cellStyle name="Normal 8 2 4 3 3 2 4" xfId="11191" xr:uid="{00000000-0005-0000-0000-0000D9960000}"/>
    <cellStyle name="Normal 8 2 4 3 3 2 4 2" xfId="28544" xr:uid="{00000000-0005-0000-0000-0000DA960000}"/>
    <cellStyle name="Normal 8 2 4 3 3 2 4 3" xfId="45890" xr:uid="{00000000-0005-0000-0000-0000DB960000}"/>
    <cellStyle name="Normal 8 2 4 3 3 2 5" xfId="19871" xr:uid="{00000000-0005-0000-0000-0000DC960000}"/>
    <cellStyle name="Normal 8 2 4 3 3 2 6" xfId="37217" xr:uid="{00000000-0005-0000-0000-0000DD960000}"/>
    <cellStyle name="Normal 8 2 4 3 3 3" xfId="6487" xr:uid="{00000000-0005-0000-0000-0000DE960000}"/>
    <cellStyle name="Normal 8 2 4 3 3 3 2" xfId="15160" xr:uid="{00000000-0005-0000-0000-0000DF960000}"/>
    <cellStyle name="Normal 8 2 4 3 3 3 2 2" xfId="32513" xr:uid="{00000000-0005-0000-0000-0000E0960000}"/>
    <cellStyle name="Normal 8 2 4 3 3 3 2 3" xfId="49859" xr:uid="{00000000-0005-0000-0000-0000E1960000}"/>
    <cellStyle name="Normal 8 2 4 3 3 3 3" xfId="23840" xr:uid="{00000000-0005-0000-0000-0000E2960000}"/>
    <cellStyle name="Normal 8 2 4 3 3 3 4" xfId="41186" xr:uid="{00000000-0005-0000-0000-0000E3960000}"/>
    <cellStyle name="Normal 8 2 4 3 3 4" xfId="4331" xr:uid="{00000000-0005-0000-0000-0000E4960000}"/>
    <cellStyle name="Normal 8 2 4 3 3 4 2" xfId="13004" xr:uid="{00000000-0005-0000-0000-0000E5960000}"/>
    <cellStyle name="Normal 8 2 4 3 3 4 2 2" xfId="30357" xr:uid="{00000000-0005-0000-0000-0000E6960000}"/>
    <cellStyle name="Normal 8 2 4 3 3 4 2 3" xfId="47703" xr:uid="{00000000-0005-0000-0000-0000E7960000}"/>
    <cellStyle name="Normal 8 2 4 3 3 4 3" xfId="21684" xr:uid="{00000000-0005-0000-0000-0000E8960000}"/>
    <cellStyle name="Normal 8 2 4 3 3 4 4" xfId="39030" xr:uid="{00000000-0005-0000-0000-0000E9960000}"/>
    <cellStyle name="Normal 8 2 4 3 3 5" xfId="9378" xr:uid="{00000000-0005-0000-0000-0000EA960000}"/>
    <cellStyle name="Normal 8 2 4 3 3 5 2" xfId="26731" xr:uid="{00000000-0005-0000-0000-0000EB960000}"/>
    <cellStyle name="Normal 8 2 4 3 3 5 3" xfId="44077" xr:uid="{00000000-0005-0000-0000-0000EC960000}"/>
    <cellStyle name="Normal 8 2 4 3 3 6" xfId="18058" xr:uid="{00000000-0005-0000-0000-0000ED960000}"/>
    <cellStyle name="Normal 8 2 4 3 3 7" xfId="35404" xr:uid="{00000000-0005-0000-0000-0000EE960000}"/>
    <cellStyle name="Normal 8 2 4 3 4" xfId="2028" xr:uid="{00000000-0005-0000-0000-0000EF960000}"/>
    <cellStyle name="Normal 8 2 4 3 4 2" xfId="7810" xr:uid="{00000000-0005-0000-0000-0000F0960000}"/>
    <cellStyle name="Normal 8 2 4 3 4 2 2" xfId="16483" xr:uid="{00000000-0005-0000-0000-0000F1960000}"/>
    <cellStyle name="Normal 8 2 4 3 4 2 2 2" xfId="33836" xr:uid="{00000000-0005-0000-0000-0000F2960000}"/>
    <cellStyle name="Normal 8 2 4 3 4 2 2 3" xfId="51182" xr:uid="{00000000-0005-0000-0000-0000F3960000}"/>
    <cellStyle name="Normal 8 2 4 3 4 2 3" xfId="25163" xr:uid="{00000000-0005-0000-0000-0000F4960000}"/>
    <cellStyle name="Normal 8 2 4 3 4 2 4" xfId="42509" xr:uid="{00000000-0005-0000-0000-0000F5960000}"/>
    <cellStyle name="Normal 8 2 4 3 4 3" xfId="3841" xr:uid="{00000000-0005-0000-0000-0000F6960000}"/>
    <cellStyle name="Normal 8 2 4 3 4 3 2" xfId="12514" xr:uid="{00000000-0005-0000-0000-0000F7960000}"/>
    <cellStyle name="Normal 8 2 4 3 4 3 2 2" xfId="29867" xr:uid="{00000000-0005-0000-0000-0000F8960000}"/>
    <cellStyle name="Normal 8 2 4 3 4 3 2 3" xfId="47213" xr:uid="{00000000-0005-0000-0000-0000F9960000}"/>
    <cellStyle name="Normal 8 2 4 3 4 3 3" xfId="21194" xr:uid="{00000000-0005-0000-0000-0000FA960000}"/>
    <cellStyle name="Normal 8 2 4 3 4 3 4" xfId="38540" xr:uid="{00000000-0005-0000-0000-0000FB960000}"/>
    <cellStyle name="Normal 8 2 4 3 4 4" xfId="10701" xr:uid="{00000000-0005-0000-0000-0000FC960000}"/>
    <cellStyle name="Normal 8 2 4 3 4 4 2" xfId="28054" xr:uid="{00000000-0005-0000-0000-0000FD960000}"/>
    <cellStyle name="Normal 8 2 4 3 4 4 3" xfId="45400" xr:uid="{00000000-0005-0000-0000-0000FE960000}"/>
    <cellStyle name="Normal 8 2 4 3 4 5" xfId="19381" xr:uid="{00000000-0005-0000-0000-0000FF960000}"/>
    <cellStyle name="Normal 8 2 4 3 4 6" xfId="36727" xr:uid="{00000000-0005-0000-0000-000000970000}"/>
    <cellStyle name="Normal 8 2 4 3 5" xfId="1440" xr:uid="{00000000-0005-0000-0000-000001970000}"/>
    <cellStyle name="Normal 8 2 4 3 5 2" xfId="7222" xr:uid="{00000000-0005-0000-0000-000002970000}"/>
    <cellStyle name="Normal 8 2 4 3 5 2 2" xfId="15895" xr:uid="{00000000-0005-0000-0000-000003970000}"/>
    <cellStyle name="Normal 8 2 4 3 5 2 2 2" xfId="33248" xr:uid="{00000000-0005-0000-0000-000004970000}"/>
    <cellStyle name="Normal 8 2 4 3 5 2 2 3" xfId="50594" xr:uid="{00000000-0005-0000-0000-000005970000}"/>
    <cellStyle name="Normal 8 2 4 3 5 2 3" xfId="24575" xr:uid="{00000000-0005-0000-0000-000006970000}"/>
    <cellStyle name="Normal 8 2 4 3 5 2 4" xfId="41921" xr:uid="{00000000-0005-0000-0000-000007970000}"/>
    <cellStyle name="Normal 8 2 4 3 5 3" xfId="5066" xr:uid="{00000000-0005-0000-0000-000008970000}"/>
    <cellStyle name="Normal 8 2 4 3 5 3 2" xfId="13739" xr:uid="{00000000-0005-0000-0000-000009970000}"/>
    <cellStyle name="Normal 8 2 4 3 5 3 2 2" xfId="31092" xr:uid="{00000000-0005-0000-0000-00000A970000}"/>
    <cellStyle name="Normal 8 2 4 3 5 3 2 3" xfId="48438" xr:uid="{00000000-0005-0000-0000-00000B970000}"/>
    <cellStyle name="Normal 8 2 4 3 5 3 3" xfId="22419" xr:uid="{00000000-0005-0000-0000-00000C970000}"/>
    <cellStyle name="Normal 8 2 4 3 5 3 4" xfId="39765" xr:uid="{00000000-0005-0000-0000-00000D970000}"/>
    <cellStyle name="Normal 8 2 4 3 5 4" xfId="10113" xr:uid="{00000000-0005-0000-0000-00000E970000}"/>
    <cellStyle name="Normal 8 2 4 3 5 4 2" xfId="27466" xr:uid="{00000000-0005-0000-0000-00000F970000}"/>
    <cellStyle name="Normal 8 2 4 3 5 4 3" xfId="44812" xr:uid="{00000000-0005-0000-0000-000010970000}"/>
    <cellStyle name="Normal 8 2 4 3 5 5" xfId="18793" xr:uid="{00000000-0005-0000-0000-000011970000}"/>
    <cellStyle name="Normal 8 2 4 3 5 6" xfId="36139" xr:uid="{00000000-0005-0000-0000-000012970000}"/>
    <cellStyle name="Normal 8 2 4 3 6" xfId="5997" xr:uid="{00000000-0005-0000-0000-000013970000}"/>
    <cellStyle name="Normal 8 2 4 3 6 2" xfId="14670" xr:uid="{00000000-0005-0000-0000-000014970000}"/>
    <cellStyle name="Normal 8 2 4 3 6 2 2" xfId="32023" xr:uid="{00000000-0005-0000-0000-000015970000}"/>
    <cellStyle name="Normal 8 2 4 3 6 2 3" xfId="49369" xr:uid="{00000000-0005-0000-0000-000016970000}"/>
    <cellStyle name="Normal 8 2 4 3 6 3" xfId="23350" xr:uid="{00000000-0005-0000-0000-000017970000}"/>
    <cellStyle name="Normal 8 2 4 3 6 4" xfId="40696" xr:uid="{00000000-0005-0000-0000-000018970000}"/>
    <cellStyle name="Normal 8 2 4 3 7" xfId="3253" xr:uid="{00000000-0005-0000-0000-000019970000}"/>
    <cellStyle name="Normal 8 2 4 3 7 2" xfId="11926" xr:uid="{00000000-0005-0000-0000-00001A970000}"/>
    <cellStyle name="Normal 8 2 4 3 7 2 2" xfId="29279" xr:uid="{00000000-0005-0000-0000-00001B970000}"/>
    <cellStyle name="Normal 8 2 4 3 7 2 3" xfId="46625" xr:uid="{00000000-0005-0000-0000-00001C970000}"/>
    <cellStyle name="Normal 8 2 4 3 7 3" xfId="20606" xr:uid="{00000000-0005-0000-0000-00001D970000}"/>
    <cellStyle name="Normal 8 2 4 3 7 4" xfId="37952" xr:uid="{00000000-0005-0000-0000-00001E970000}"/>
    <cellStyle name="Normal 8 2 4 3 8" xfId="8888" xr:uid="{00000000-0005-0000-0000-00001F970000}"/>
    <cellStyle name="Normal 8 2 4 3 8 2" xfId="26241" xr:uid="{00000000-0005-0000-0000-000020970000}"/>
    <cellStyle name="Normal 8 2 4 3 8 3" xfId="43587" xr:uid="{00000000-0005-0000-0000-000021970000}"/>
    <cellStyle name="Normal 8 2 4 3 9" xfId="17568" xr:uid="{00000000-0005-0000-0000-000022970000}"/>
    <cellStyle name="Normal 8 2 4 4" xfId="803" xr:uid="{00000000-0005-0000-0000-000023970000}"/>
    <cellStyle name="Normal 8 2 4 4 2" xfId="2616" xr:uid="{00000000-0005-0000-0000-000024970000}"/>
    <cellStyle name="Normal 8 2 4 4 2 2" xfId="8398" xr:uid="{00000000-0005-0000-0000-000025970000}"/>
    <cellStyle name="Normal 8 2 4 4 2 2 2" xfId="17071" xr:uid="{00000000-0005-0000-0000-000026970000}"/>
    <cellStyle name="Normal 8 2 4 4 2 2 2 2" xfId="34424" xr:uid="{00000000-0005-0000-0000-000027970000}"/>
    <cellStyle name="Normal 8 2 4 4 2 2 2 3" xfId="51770" xr:uid="{00000000-0005-0000-0000-000028970000}"/>
    <cellStyle name="Normal 8 2 4 4 2 2 3" xfId="25751" xr:uid="{00000000-0005-0000-0000-000029970000}"/>
    <cellStyle name="Normal 8 2 4 4 2 2 4" xfId="43097" xr:uid="{00000000-0005-0000-0000-00002A970000}"/>
    <cellStyle name="Normal 8 2 4 4 2 3" xfId="4429" xr:uid="{00000000-0005-0000-0000-00002B970000}"/>
    <cellStyle name="Normal 8 2 4 4 2 3 2" xfId="13102" xr:uid="{00000000-0005-0000-0000-00002C970000}"/>
    <cellStyle name="Normal 8 2 4 4 2 3 2 2" xfId="30455" xr:uid="{00000000-0005-0000-0000-00002D970000}"/>
    <cellStyle name="Normal 8 2 4 4 2 3 2 3" xfId="47801" xr:uid="{00000000-0005-0000-0000-00002E970000}"/>
    <cellStyle name="Normal 8 2 4 4 2 3 3" xfId="21782" xr:uid="{00000000-0005-0000-0000-00002F970000}"/>
    <cellStyle name="Normal 8 2 4 4 2 3 4" xfId="39128" xr:uid="{00000000-0005-0000-0000-000030970000}"/>
    <cellStyle name="Normal 8 2 4 4 2 4" xfId="11289" xr:uid="{00000000-0005-0000-0000-000031970000}"/>
    <cellStyle name="Normal 8 2 4 4 2 4 2" xfId="28642" xr:uid="{00000000-0005-0000-0000-000032970000}"/>
    <cellStyle name="Normal 8 2 4 4 2 4 3" xfId="45988" xr:uid="{00000000-0005-0000-0000-000033970000}"/>
    <cellStyle name="Normal 8 2 4 4 2 5" xfId="19969" xr:uid="{00000000-0005-0000-0000-000034970000}"/>
    <cellStyle name="Normal 8 2 4 4 2 6" xfId="37315" xr:uid="{00000000-0005-0000-0000-000035970000}"/>
    <cellStyle name="Normal 8 2 4 4 3" xfId="1538" xr:uid="{00000000-0005-0000-0000-000036970000}"/>
    <cellStyle name="Normal 8 2 4 4 3 2" xfId="7320" xr:uid="{00000000-0005-0000-0000-000037970000}"/>
    <cellStyle name="Normal 8 2 4 4 3 2 2" xfId="15993" xr:uid="{00000000-0005-0000-0000-000038970000}"/>
    <cellStyle name="Normal 8 2 4 4 3 2 2 2" xfId="33346" xr:uid="{00000000-0005-0000-0000-000039970000}"/>
    <cellStyle name="Normal 8 2 4 4 3 2 2 3" xfId="50692" xr:uid="{00000000-0005-0000-0000-00003A970000}"/>
    <cellStyle name="Normal 8 2 4 4 3 2 3" xfId="24673" xr:uid="{00000000-0005-0000-0000-00003B970000}"/>
    <cellStyle name="Normal 8 2 4 4 3 2 4" xfId="42019" xr:uid="{00000000-0005-0000-0000-00003C970000}"/>
    <cellStyle name="Normal 8 2 4 4 3 3" xfId="5164" xr:uid="{00000000-0005-0000-0000-00003D970000}"/>
    <cellStyle name="Normal 8 2 4 4 3 3 2" xfId="13837" xr:uid="{00000000-0005-0000-0000-00003E970000}"/>
    <cellStyle name="Normal 8 2 4 4 3 3 2 2" xfId="31190" xr:uid="{00000000-0005-0000-0000-00003F970000}"/>
    <cellStyle name="Normal 8 2 4 4 3 3 2 3" xfId="48536" xr:uid="{00000000-0005-0000-0000-000040970000}"/>
    <cellStyle name="Normal 8 2 4 4 3 3 3" xfId="22517" xr:uid="{00000000-0005-0000-0000-000041970000}"/>
    <cellStyle name="Normal 8 2 4 4 3 3 4" xfId="39863" xr:uid="{00000000-0005-0000-0000-000042970000}"/>
    <cellStyle name="Normal 8 2 4 4 3 4" xfId="10211" xr:uid="{00000000-0005-0000-0000-000043970000}"/>
    <cellStyle name="Normal 8 2 4 4 3 4 2" xfId="27564" xr:uid="{00000000-0005-0000-0000-000044970000}"/>
    <cellStyle name="Normal 8 2 4 4 3 4 3" xfId="44910" xr:uid="{00000000-0005-0000-0000-000045970000}"/>
    <cellStyle name="Normal 8 2 4 4 3 5" xfId="18891" xr:uid="{00000000-0005-0000-0000-000046970000}"/>
    <cellStyle name="Normal 8 2 4 4 3 6" xfId="36237" xr:uid="{00000000-0005-0000-0000-000047970000}"/>
    <cellStyle name="Normal 8 2 4 4 4" xfId="6585" xr:uid="{00000000-0005-0000-0000-000048970000}"/>
    <cellStyle name="Normal 8 2 4 4 4 2" xfId="15258" xr:uid="{00000000-0005-0000-0000-000049970000}"/>
    <cellStyle name="Normal 8 2 4 4 4 2 2" xfId="32611" xr:uid="{00000000-0005-0000-0000-00004A970000}"/>
    <cellStyle name="Normal 8 2 4 4 4 2 3" xfId="49957" xr:uid="{00000000-0005-0000-0000-00004B970000}"/>
    <cellStyle name="Normal 8 2 4 4 4 3" xfId="23938" xr:uid="{00000000-0005-0000-0000-00004C970000}"/>
    <cellStyle name="Normal 8 2 4 4 4 4" xfId="41284" xr:uid="{00000000-0005-0000-0000-00004D970000}"/>
    <cellStyle name="Normal 8 2 4 4 5" xfId="3351" xr:uid="{00000000-0005-0000-0000-00004E970000}"/>
    <cellStyle name="Normal 8 2 4 4 5 2" xfId="12024" xr:uid="{00000000-0005-0000-0000-00004F970000}"/>
    <cellStyle name="Normal 8 2 4 4 5 2 2" xfId="29377" xr:uid="{00000000-0005-0000-0000-000050970000}"/>
    <cellStyle name="Normal 8 2 4 4 5 2 3" xfId="46723" xr:uid="{00000000-0005-0000-0000-000051970000}"/>
    <cellStyle name="Normal 8 2 4 4 5 3" xfId="20704" xr:uid="{00000000-0005-0000-0000-000052970000}"/>
    <cellStyle name="Normal 8 2 4 4 5 4" xfId="38050" xr:uid="{00000000-0005-0000-0000-000053970000}"/>
    <cellStyle name="Normal 8 2 4 4 6" xfId="9476" xr:uid="{00000000-0005-0000-0000-000054970000}"/>
    <cellStyle name="Normal 8 2 4 4 6 2" xfId="26829" xr:uid="{00000000-0005-0000-0000-000055970000}"/>
    <cellStyle name="Normal 8 2 4 4 6 3" xfId="44175" xr:uid="{00000000-0005-0000-0000-000056970000}"/>
    <cellStyle name="Normal 8 2 4 4 7" xfId="18156" xr:uid="{00000000-0005-0000-0000-000057970000}"/>
    <cellStyle name="Normal 8 2 4 4 8" xfId="35502" xr:uid="{00000000-0005-0000-0000-000058970000}"/>
    <cellStyle name="Normal 8 2 4 5" xfId="460" xr:uid="{00000000-0005-0000-0000-000059970000}"/>
    <cellStyle name="Normal 8 2 4 5 2" xfId="2273" xr:uid="{00000000-0005-0000-0000-00005A970000}"/>
    <cellStyle name="Normal 8 2 4 5 2 2" xfId="8055" xr:uid="{00000000-0005-0000-0000-00005B970000}"/>
    <cellStyle name="Normal 8 2 4 5 2 2 2" xfId="16728" xr:uid="{00000000-0005-0000-0000-00005C970000}"/>
    <cellStyle name="Normal 8 2 4 5 2 2 2 2" xfId="34081" xr:uid="{00000000-0005-0000-0000-00005D970000}"/>
    <cellStyle name="Normal 8 2 4 5 2 2 2 3" xfId="51427" xr:uid="{00000000-0005-0000-0000-00005E970000}"/>
    <cellStyle name="Normal 8 2 4 5 2 2 3" xfId="25408" xr:uid="{00000000-0005-0000-0000-00005F970000}"/>
    <cellStyle name="Normal 8 2 4 5 2 2 4" xfId="42754" xr:uid="{00000000-0005-0000-0000-000060970000}"/>
    <cellStyle name="Normal 8 2 4 5 2 3" xfId="5556" xr:uid="{00000000-0005-0000-0000-000061970000}"/>
    <cellStyle name="Normal 8 2 4 5 2 3 2" xfId="14229" xr:uid="{00000000-0005-0000-0000-000062970000}"/>
    <cellStyle name="Normal 8 2 4 5 2 3 2 2" xfId="31582" xr:uid="{00000000-0005-0000-0000-000063970000}"/>
    <cellStyle name="Normal 8 2 4 5 2 3 2 3" xfId="48928" xr:uid="{00000000-0005-0000-0000-000064970000}"/>
    <cellStyle name="Normal 8 2 4 5 2 3 3" xfId="22909" xr:uid="{00000000-0005-0000-0000-000065970000}"/>
    <cellStyle name="Normal 8 2 4 5 2 3 4" xfId="40255" xr:uid="{00000000-0005-0000-0000-000066970000}"/>
    <cellStyle name="Normal 8 2 4 5 2 4" xfId="10946" xr:uid="{00000000-0005-0000-0000-000067970000}"/>
    <cellStyle name="Normal 8 2 4 5 2 4 2" xfId="28299" xr:uid="{00000000-0005-0000-0000-000068970000}"/>
    <cellStyle name="Normal 8 2 4 5 2 4 3" xfId="45645" xr:uid="{00000000-0005-0000-0000-000069970000}"/>
    <cellStyle name="Normal 8 2 4 5 2 5" xfId="19626" xr:uid="{00000000-0005-0000-0000-00006A970000}"/>
    <cellStyle name="Normal 8 2 4 5 2 6" xfId="36972" xr:uid="{00000000-0005-0000-0000-00006B970000}"/>
    <cellStyle name="Normal 8 2 4 5 3" xfId="6242" xr:uid="{00000000-0005-0000-0000-00006C970000}"/>
    <cellStyle name="Normal 8 2 4 5 3 2" xfId="14915" xr:uid="{00000000-0005-0000-0000-00006D970000}"/>
    <cellStyle name="Normal 8 2 4 5 3 2 2" xfId="32268" xr:uid="{00000000-0005-0000-0000-00006E970000}"/>
    <cellStyle name="Normal 8 2 4 5 3 2 3" xfId="49614" xr:uid="{00000000-0005-0000-0000-00006F970000}"/>
    <cellStyle name="Normal 8 2 4 5 3 3" xfId="23595" xr:uid="{00000000-0005-0000-0000-000070970000}"/>
    <cellStyle name="Normal 8 2 4 5 3 4" xfId="40941" xr:uid="{00000000-0005-0000-0000-000071970000}"/>
    <cellStyle name="Normal 8 2 4 5 4" xfId="4086" xr:uid="{00000000-0005-0000-0000-000072970000}"/>
    <cellStyle name="Normal 8 2 4 5 4 2" xfId="12759" xr:uid="{00000000-0005-0000-0000-000073970000}"/>
    <cellStyle name="Normal 8 2 4 5 4 2 2" xfId="30112" xr:uid="{00000000-0005-0000-0000-000074970000}"/>
    <cellStyle name="Normal 8 2 4 5 4 2 3" xfId="47458" xr:uid="{00000000-0005-0000-0000-000075970000}"/>
    <cellStyle name="Normal 8 2 4 5 4 3" xfId="21439" xr:uid="{00000000-0005-0000-0000-000076970000}"/>
    <cellStyle name="Normal 8 2 4 5 4 4" xfId="38785" xr:uid="{00000000-0005-0000-0000-000077970000}"/>
    <cellStyle name="Normal 8 2 4 5 5" xfId="9133" xr:uid="{00000000-0005-0000-0000-000078970000}"/>
    <cellStyle name="Normal 8 2 4 5 5 2" xfId="26486" xr:uid="{00000000-0005-0000-0000-000079970000}"/>
    <cellStyle name="Normal 8 2 4 5 5 3" xfId="43832" xr:uid="{00000000-0005-0000-0000-00007A970000}"/>
    <cellStyle name="Normal 8 2 4 5 6" xfId="17813" xr:uid="{00000000-0005-0000-0000-00007B970000}"/>
    <cellStyle name="Normal 8 2 4 5 7" xfId="35159" xr:uid="{00000000-0005-0000-0000-00007C970000}"/>
    <cellStyle name="Normal 8 2 4 6" xfId="1881" xr:uid="{00000000-0005-0000-0000-00007D970000}"/>
    <cellStyle name="Normal 8 2 4 6 2" xfId="7663" xr:uid="{00000000-0005-0000-0000-00007E970000}"/>
    <cellStyle name="Normal 8 2 4 6 2 2" xfId="16336" xr:uid="{00000000-0005-0000-0000-00007F970000}"/>
    <cellStyle name="Normal 8 2 4 6 2 2 2" xfId="33689" xr:uid="{00000000-0005-0000-0000-000080970000}"/>
    <cellStyle name="Normal 8 2 4 6 2 2 3" xfId="51035" xr:uid="{00000000-0005-0000-0000-000081970000}"/>
    <cellStyle name="Normal 8 2 4 6 2 3" xfId="25016" xr:uid="{00000000-0005-0000-0000-000082970000}"/>
    <cellStyle name="Normal 8 2 4 6 2 4" xfId="42362" xr:uid="{00000000-0005-0000-0000-000083970000}"/>
    <cellStyle name="Normal 8 2 4 6 3" xfId="3694" xr:uid="{00000000-0005-0000-0000-000084970000}"/>
    <cellStyle name="Normal 8 2 4 6 3 2" xfId="12367" xr:uid="{00000000-0005-0000-0000-000085970000}"/>
    <cellStyle name="Normal 8 2 4 6 3 2 2" xfId="29720" xr:uid="{00000000-0005-0000-0000-000086970000}"/>
    <cellStyle name="Normal 8 2 4 6 3 2 3" xfId="47066" xr:uid="{00000000-0005-0000-0000-000087970000}"/>
    <cellStyle name="Normal 8 2 4 6 3 3" xfId="21047" xr:uid="{00000000-0005-0000-0000-000088970000}"/>
    <cellStyle name="Normal 8 2 4 6 3 4" xfId="38393" xr:uid="{00000000-0005-0000-0000-000089970000}"/>
    <cellStyle name="Normal 8 2 4 6 4" xfId="10554" xr:uid="{00000000-0005-0000-0000-00008A970000}"/>
    <cellStyle name="Normal 8 2 4 6 4 2" xfId="27907" xr:uid="{00000000-0005-0000-0000-00008B970000}"/>
    <cellStyle name="Normal 8 2 4 6 4 3" xfId="45253" xr:uid="{00000000-0005-0000-0000-00008C970000}"/>
    <cellStyle name="Normal 8 2 4 6 5" xfId="19234" xr:uid="{00000000-0005-0000-0000-00008D970000}"/>
    <cellStyle name="Normal 8 2 4 6 6" xfId="36580" xr:uid="{00000000-0005-0000-0000-00008E970000}"/>
    <cellStyle name="Normal 8 2 4 7" xfId="1195" xr:uid="{00000000-0005-0000-0000-00008F970000}"/>
    <cellStyle name="Normal 8 2 4 7 2" xfId="6977" xr:uid="{00000000-0005-0000-0000-000090970000}"/>
    <cellStyle name="Normal 8 2 4 7 2 2" xfId="15650" xr:uid="{00000000-0005-0000-0000-000091970000}"/>
    <cellStyle name="Normal 8 2 4 7 2 2 2" xfId="33003" xr:uid="{00000000-0005-0000-0000-000092970000}"/>
    <cellStyle name="Normal 8 2 4 7 2 2 3" xfId="50349" xr:uid="{00000000-0005-0000-0000-000093970000}"/>
    <cellStyle name="Normal 8 2 4 7 2 3" xfId="24330" xr:uid="{00000000-0005-0000-0000-000094970000}"/>
    <cellStyle name="Normal 8 2 4 7 2 4" xfId="41676" xr:uid="{00000000-0005-0000-0000-000095970000}"/>
    <cellStyle name="Normal 8 2 4 7 3" xfId="4821" xr:uid="{00000000-0005-0000-0000-000096970000}"/>
    <cellStyle name="Normal 8 2 4 7 3 2" xfId="13494" xr:uid="{00000000-0005-0000-0000-000097970000}"/>
    <cellStyle name="Normal 8 2 4 7 3 2 2" xfId="30847" xr:uid="{00000000-0005-0000-0000-000098970000}"/>
    <cellStyle name="Normal 8 2 4 7 3 2 3" xfId="48193" xr:uid="{00000000-0005-0000-0000-000099970000}"/>
    <cellStyle name="Normal 8 2 4 7 3 3" xfId="22174" xr:uid="{00000000-0005-0000-0000-00009A970000}"/>
    <cellStyle name="Normal 8 2 4 7 3 4" xfId="39520" xr:uid="{00000000-0005-0000-0000-00009B970000}"/>
    <cellStyle name="Normal 8 2 4 7 4" xfId="9868" xr:uid="{00000000-0005-0000-0000-00009C970000}"/>
    <cellStyle name="Normal 8 2 4 7 4 2" xfId="27221" xr:uid="{00000000-0005-0000-0000-00009D970000}"/>
    <cellStyle name="Normal 8 2 4 7 4 3" xfId="44567" xr:uid="{00000000-0005-0000-0000-00009E970000}"/>
    <cellStyle name="Normal 8 2 4 7 5" xfId="18548" xr:uid="{00000000-0005-0000-0000-00009F970000}"/>
    <cellStyle name="Normal 8 2 4 7 6" xfId="35894" xr:uid="{00000000-0005-0000-0000-0000A0970000}"/>
    <cellStyle name="Normal 8 2 4 8" xfId="5850" xr:uid="{00000000-0005-0000-0000-0000A1970000}"/>
    <cellStyle name="Normal 8 2 4 8 2" xfId="14523" xr:uid="{00000000-0005-0000-0000-0000A2970000}"/>
    <cellStyle name="Normal 8 2 4 8 2 2" xfId="31876" xr:uid="{00000000-0005-0000-0000-0000A3970000}"/>
    <cellStyle name="Normal 8 2 4 8 2 3" xfId="49222" xr:uid="{00000000-0005-0000-0000-0000A4970000}"/>
    <cellStyle name="Normal 8 2 4 8 3" xfId="23203" xr:uid="{00000000-0005-0000-0000-0000A5970000}"/>
    <cellStyle name="Normal 8 2 4 8 4" xfId="40549" xr:uid="{00000000-0005-0000-0000-0000A6970000}"/>
    <cellStyle name="Normal 8 2 4 9" xfId="3008" xr:uid="{00000000-0005-0000-0000-0000A7970000}"/>
    <cellStyle name="Normal 8 2 4 9 2" xfId="11681" xr:uid="{00000000-0005-0000-0000-0000A8970000}"/>
    <cellStyle name="Normal 8 2 4 9 2 2" xfId="29034" xr:uid="{00000000-0005-0000-0000-0000A9970000}"/>
    <cellStyle name="Normal 8 2 4 9 2 3" xfId="46380" xr:uid="{00000000-0005-0000-0000-0000AA970000}"/>
    <cellStyle name="Normal 8 2 4 9 3" xfId="20361" xr:uid="{00000000-0005-0000-0000-0000AB970000}"/>
    <cellStyle name="Normal 8 2 4 9 4" xfId="37707" xr:uid="{00000000-0005-0000-0000-0000AC970000}"/>
    <cellStyle name="Normal 8 2 5" xfId="166" xr:uid="{00000000-0005-0000-0000-0000AD970000}"/>
    <cellStyle name="Normal 8 2 5 10" xfId="17519" xr:uid="{00000000-0005-0000-0000-0000AE970000}"/>
    <cellStyle name="Normal 8 2 5 11" xfId="34865" xr:uid="{00000000-0005-0000-0000-0000AF970000}"/>
    <cellStyle name="Normal 8 2 5 2" xfId="656" xr:uid="{00000000-0005-0000-0000-0000B0970000}"/>
    <cellStyle name="Normal 8 2 5 2 2" xfId="2469" xr:uid="{00000000-0005-0000-0000-0000B1970000}"/>
    <cellStyle name="Normal 8 2 5 2 2 2" xfId="8251" xr:uid="{00000000-0005-0000-0000-0000B2970000}"/>
    <cellStyle name="Normal 8 2 5 2 2 2 2" xfId="16924" xr:uid="{00000000-0005-0000-0000-0000B3970000}"/>
    <cellStyle name="Normal 8 2 5 2 2 2 2 2" xfId="34277" xr:uid="{00000000-0005-0000-0000-0000B4970000}"/>
    <cellStyle name="Normal 8 2 5 2 2 2 2 3" xfId="51623" xr:uid="{00000000-0005-0000-0000-0000B5970000}"/>
    <cellStyle name="Normal 8 2 5 2 2 2 3" xfId="25604" xr:uid="{00000000-0005-0000-0000-0000B6970000}"/>
    <cellStyle name="Normal 8 2 5 2 2 2 4" xfId="42950" xr:uid="{00000000-0005-0000-0000-0000B7970000}"/>
    <cellStyle name="Normal 8 2 5 2 2 3" xfId="4282" xr:uid="{00000000-0005-0000-0000-0000B8970000}"/>
    <cellStyle name="Normal 8 2 5 2 2 3 2" xfId="12955" xr:uid="{00000000-0005-0000-0000-0000B9970000}"/>
    <cellStyle name="Normal 8 2 5 2 2 3 2 2" xfId="30308" xr:uid="{00000000-0005-0000-0000-0000BA970000}"/>
    <cellStyle name="Normal 8 2 5 2 2 3 2 3" xfId="47654" xr:uid="{00000000-0005-0000-0000-0000BB970000}"/>
    <cellStyle name="Normal 8 2 5 2 2 3 3" xfId="21635" xr:uid="{00000000-0005-0000-0000-0000BC970000}"/>
    <cellStyle name="Normal 8 2 5 2 2 3 4" xfId="38981" xr:uid="{00000000-0005-0000-0000-0000BD970000}"/>
    <cellStyle name="Normal 8 2 5 2 2 4" xfId="11142" xr:uid="{00000000-0005-0000-0000-0000BE970000}"/>
    <cellStyle name="Normal 8 2 5 2 2 4 2" xfId="28495" xr:uid="{00000000-0005-0000-0000-0000BF970000}"/>
    <cellStyle name="Normal 8 2 5 2 2 4 3" xfId="45841" xr:uid="{00000000-0005-0000-0000-0000C0970000}"/>
    <cellStyle name="Normal 8 2 5 2 2 5" xfId="19822" xr:uid="{00000000-0005-0000-0000-0000C1970000}"/>
    <cellStyle name="Normal 8 2 5 2 2 6" xfId="37168" xr:uid="{00000000-0005-0000-0000-0000C2970000}"/>
    <cellStyle name="Normal 8 2 5 2 3" xfId="1391" xr:uid="{00000000-0005-0000-0000-0000C3970000}"/>
    <cellStyle name="Normal 8 2 5 2 3 2" xfId="7173" xr:uid="{00000000-0005-0000-0000-0000C4970000}"/>
    <cellStyle name="Normal 8 2 5 2 3 2 2" xfId="15846" xr:uid="{00000000-0005-0000-0000-0000C5970000}"/>
    <cellStyle name="Normal 8 2 5 2 3 2 2 2" xfId="33199" xr:uid="{00000000-0005-0000-0000-0000C6970000}"/>
    <cellStyle name="Normal 8 2 5 2 3 2 2 3" xfId="50545" xr:uid="{00000000-0005-0000-0000-0000C7970000}"/>
    <cellStyle name="Normal 8 2 5 2 3 2 3" xfId="24526" xr:uid="{00000000-0005-0000-0000-0000C8970000}"/>
    <cellStyle name="Normal 8 2 5 2 3 2 4" xfId="41872" xr:uid="{00000000-0005-0000-0000-0000C9970000}"/>
    <cellStyle name="Normal 8 2 5 2 3 3" xfId="5017" xr:uid="{00000000-0005-0000-0000-0000CA970000}"/>
    <cellStyle name="Normal 8 2 5 2 3 3 2" xfId="13690" xr:uid="{00000000-0005-0000-0000-0000CB970000}"/>
    <cellStyle name="Normal 8 2 5 2 3 3 2 2" xfId="31043" xr:uid="{00000000-0005-0000-0000-0000CC970000}"/>
    <cellStyle name="Normal 8 2 5 2 3 3 2 3" xfId="48389" xr:uid="{00000000-0005-0000-0000-0000CD970000}"/>
    <cellStyle name="Normal 8 2 5 2 3 3 3" xfId="22370" xr:uid="{00000000-0005-0000-0000-0000CE970000}"/>
    <cellStyle name="Normal 8 2 5 2 3 3 4" xfId="39716" xr:uid="{00000000-0005-0000-0000-0000CF970000}"/>
    <cellStyle name="Normal 8 2 5 2 3 4" xfId="10064" xr:uid="{00000000-0005-0000-0000-0000D0970000}"/>
    <cellStyle name="Normal 8 2 5 2 3 4 2" xfId="27417" xr:uid="{00000000-0005-0000-0000-0000D1970000}"/>
    <cellStyle name="Normal 8 2 5 2 3 4 3" xfId="44763" xr:uid="{00000000-0005-0000-0000-0000D2970000}"/>
    <cellStyle name="Normal 8 2 5 2 3 5" xfId="18744" xr:uid="{00000000-0005-0000-0000-0000D3970000}"/>
    <cellStyle name="Normal 8 2 5 2 3 6" xfId="36090" xr:uid="{00000000-0005-0000-0000-0000D4970000}"/>
    <cellStyle name="Normal 8 2 5 2 4" xfId="6438" xr:uid="{00000000-0005-0000-0000-0000D5970000}"/>
    <cellStyle name="Normal 8 2 5 2 4 2" xfId="15111" xr:uid="{00000000-0005-0000-0000-0000D6970000}"/>
    <cellStyle name="Normal 8 2 5 2 4 2 2" xfId="32464" xr:uid="{00000000-0005-0000-0000-0000D7970000}"/>
    <cellStyle name="Normal 8 2 5 2 4 2 3" xfId="49810" xr:uid="{00000000-0005-0000-0000-0000D8970000}"/>
    <cellStyle name="Normal 8 2 5 2 4 3" xfId="23791" xr:uid="{00000000-0005-0000-0000-0000D9970000}"/>
    <cellStyle name="Normal 8 2 5 2 4 4" xfId="41137" xr:uid="{00000000-0005-0000-0000-0000DA970000}"/>
    <cellStyle name="Normal 8 2 5 2 5" xfId="3204" xr:uid="{00000000-0005-0000-0000-0000DB970000}"/>
    <cellStyle name="Normal 8 2 5 2 5 2" xfId="11877" xr:uid="{00000000-0005-0000-0000-0000DC970000}"/>
    <cellStyle name="Normal 8 2 5 2 5 2 2" xfId="29230" xr:uid="{00000000-0005-0000-0000-0000DD970000}"/>
    <cellStyle name="Normal 8 2 5 2 5 2 3" xfId="46576" xr:uid="{00000000-0005-0000-0000-0000DE970000}"/>
    <cellStyle name="Normal 8 2 5 2 5 3" xfId="20557" xr:uid="{00000000-0005-0000-0000-0000DF970000}"/>
    <cellStyle name="Normal 8 2 5 2 5 4" xfId="37903" xr:uid="{00000000-0005-0000-0000-0000E0970000}"/>
    <cellStyle name="Normal 8 2 5 2 6" xfId="9329" xr:uid="{00000000-0005-0000-0000-0000E1970000}"/>
    <cellStyle name="Normal 8 2 5 2 6 2" xfId="26682" xr:uid="{00000000-0005-0000-0000-0000E2970000}"/>
    <cellStyle name="Normal 8 2 5 2 6 3" xfId="44028" xr:uid="{00000000-0005-0000-0000-0000E3970000}"/>
    <cellStyle name="Normal 8 2 5 2 7" xfId="18009" xr:uid="{00000000-0005-0000-0000-0000E4970000}"/>
    <cellStyle name="Normal 8 2 5 2 8" xfId="35355" xr:uid="{00000000-0005-0000-0000-0000E5970000}"/>
    <cellStyle name="Normal 8 2 5 3" xfId="901" xr:uid="{00000000-0005-0000-0000-0000E6970000}"/>
    <cellStyle name="Normal 8 2 5 3 2" xfId="2714" xr:uid="{00000000-0005-0000-0000-0000E7970000}"/>
    <cellStyle name="Normal 8 2 5 3 2 2" xfId="8496" xr:uid="{00000000-0005-0000-0000-0000E8970000}"/>
    <cellStyle name="Normal 8 2 5 3 2 2 2" xfId="17169" xr:uid="{00000000-0005-0000-0000-0000E9970000}"/>
    <cellStyle name="Normal 8 2 5 3 2 2 2 2" xfId="34522" xr:uid="{00000000-0005-0000-0000-0000EA970000}"/>
    <cellStyle name="Normal 8 2 5 3 2 2 2 3" xfId="51868" xr:uid="{00000000-0005-0000-0000-0000EB970000}"/>
    <cellStyle name="Normal 8 2 5 3 2 2 3" xfId="25849" xr:uid="{00000000-0005-0000-0000-0000EC970000}"/>
    <cellStyle name="Normal 8 2 5 3 2 2 4" xfId="43195" xr:uid="{00000000-0005-0000-0000-0000ED970000}"/>
    <cellStyle name="Normal 8 2 5 3 2 3" xfId="4527" xr:uid="{00000000-0005-0000-0000-0000EE970000}"/>
    <cellStyle name="Normal 8 2 5 3 2 3 2" xfId="13200" xr:uid="{00000000-0005-0000-0000-0000EF970000}"/>
    <cellStyle name="Normal 8 2 5 3 2 3 2 2" xfId="30553" xr:uid="{00000000-0005-0000-0000-0000F0970000}"/>
    <cellStyle name="Normal 8 2 5 3 2 3 2 3" xfId="47899" xr:uid="{00000000-0005-0000-0000-0000F1970000}"/>
    <cellStyle name="Normal 8 2 5 3 2 3 3" xfId="21880" xr:uid="{00000000-0005-0000-0000-0000F2970000}"/>
    <cellStyle name="Normal 8 2 5 3 2 3 4" xfId="39226" xr:uid="{00000000-0005-0000-0000-0000F3970000}"/>
    <cellStyle name="Normal 8 2 5 3 2 4" xfId="11387" xr:uid="{00000000-0005-0000-0000-0000F4970000}"/>
    <cellStyle name="Normal 8 2 5 3 2 4 2" xfId="28740" xr:uid="{00000000-0005-0000-0000-0000F5970000}"/>
    <cellStyle name="Normal 8 2 5 3 2 4 3" xfId="46086" xr:uid="{00000000-0005-0000-0000-0000F6970000}"/>
    <cellStyle name="Normal 8 2 5 3 2 5" xfId="20067" xr:uid="{00000000-0005-0000-0000-0000F7970000}"/>
    <cellStyle name="Normal 8 2 5 3 2 6" xfId="37413" xr:uid="{00000000-0005-0000-0000-0000F8970000}"/>
    <cellStyle name="Normal 8 2 5 3 3" xfId="1636" xr:uid="{00000000-0005-0000-0000-0000F9970000}"/>
    <cellStyle name="Normal 8 2 5 3 3 2" xfId="7418" xr:uid="{00000000-0005-0000-0000-0000FA970000}"/>
    <cellStyle name="Normal 8 2 5 3 3 2 2" xfId="16091" xr:uid="{00000000-0005-0000-0000-0000FB970000}"/>
    <cellStyle name="Normal 8 2 5 3 3 2 2 2" xfId="33444" xr:uid="{00000000-0005-0000-0000-0000FC970000}"/>
    <cellStyle name="Normal 8 2 5 3 3 2 2 3" xfId="50790" xr:uid="{00000000-0005-0000-0000-0000FD970000}"/>
    <cellStyle name="Normal 8 2 5 3 3 2 3" xfId="24771" xr:uid="{00000000-0005-0000-0000-0000FE970000}"/>
    <cellStyle name="Normal 8 2 5 3 3 2 4" xfId="42117" xr:uid="{00000000-0005-0000-0000-0000FF970000}"/>
    <cellStyle name="Normal 8 2 5 3 3 3" xfId="5262" xr:uid="{00000000-0005-0000-0000-000000980000}"/>
    <cellStyle name="Normal 8 2 5 3 3 3 2" xfId="13935" xr:uid="{00000000-0005-0000-0000-000001980000}"/>
    <cellStyle name="Normal 8 2 5 3 3 3 2 2" xfId="31288" xr:uid="{00000000-0005-0000-0000-000002980000}"/>
    <cellStyle name="Normal 8 2 5 3 3 3 2 3" xfId="48634" xr:uid="{00000000-0005-0000-0000-000003980000}"/>
    <cellStyle name="Normal 8 2 5 3 3 3 3" xfId="22615" xr:uid="{00000000-0005-0000-0000-000004980000}"/>
    <cellStyle name="Normal 8 2 5 3 3 3 4" xfId="39961" xr:uid="{00000000-0005-0000-0000-000005980000}"/>
    <cellStyle name="Normal 8 2 5 3 3 4" xfId="10309" xr:uid="{00000000-0005-0000-0000-000006980000}"/>
    <cellStyle name="Normal 8 2 5 3 3 4 2" xfId="27662" xr:uid="{00000000-0005-0000-0000-000007980000}"/>
    <cellStyle name="Normal 8 2 5 3 3 4 3" xfId="45008" xr:uid="{00000000-0005-0000-0000-000008980000}"/>
    <cellStyle name="Normal 8 2 5 3 3 5" xfId="18989" xr:uid="{00000000-0005-0000-0000-000009980000}"/>
    <cellStyle name="Normal 8 2 5 3 3 6" xfId="36335" xr:uid="{00000000-0005-0000-0000-00000A980000}"/>
    <cellStyle name="Normal 8 2 5 3 4" xfId="6683" xr:uid="{00000000-0005-0000-0000-00000B980000}"/>
    <cellStyle name="Normal 8 2 5 3 4 2" xfId="15356" xr:uid="{00000000-0005-0000-0000-00000C980000}"/>
    <cellStyle name="Normal 8 2 5 3 4 2 2" xfId="32709" xr:uid="{00000000-0005-0000-0000-00000D980000}"/>
    <cellStyle name="Normal 8 2 5 3 4 2 3" xfId="50055" xr:uid="{00000000-0005-0000-0000-00000E980000}"/>
    <cellStyle name="Normal 8 2 5 3 4 3" xfId="24036" xr:uid="{00000000-0005-0000-0000-00000F980000}"/>
    <cellStyle name="Normal 8 2 5 3 4 4" xfId="41382" xr:uid="{00000000-0005-0000-0000-000010980000}"/>
    <cellStyle name="Normal 8 2 5 3 5" xfId="3449" xr:uid="{00000000-0005-0000-0000-000011980000}"/>
    <cellStyle name="Normal 8 2 5 3 5 2" xfId="12122" xr:uid="{00000000-0005-0000-0000-000012980000}"/>
    <cellStyle name="Normal 8 2 5 3 5 2 2" xfId="29475" xr:uid="{00000000-0005-0000-0000-000013980000}"/>
    <cellStyle name="Normal 8 2 5 3 5 2 3" xfId="46821" xr:uid="{00000000-0005-0000-0000-000014980000}"/>
    <cellStyle name="Normal 8 2 5 3 5 3" xfId="20802" xr:uid="{00000000-0005-0000-0000-000015980000}"/>
    <cellStyle name="Normal 8 2 5 3 5 4" xfId="38148" xr:uid="{00000000-0005-0000-0000-000016980000}"/>
    <cellStyle name="Normal 8 2 5 3 6" xfId="9574" xr:uid="{00000000-0005-0000-0000-000017980000}"/>
    <cellStyle name="Normal 8 2 5 3 6 2" xfId="26927" xr:uid="{00000000-0005-0000-0000-000018980000}"/>
    <cellStyle name="Normal 8 2 5 3 6 3" xfId="44273" xr:uid="{00000000-0005-0000-0000-000019980000}"/>
    <cellStyle name="Normal 8 2 5 3 7" xfId="18254" xr:uid="{00000000-0005-0000-0000-00001A980000}"/>
    <cellStyle name="Normal 8 2 5 3 8" xfId="35600" xr:uid="{00000000-0005-0000-0000-00001B980000}"/>
    <cellStyle name="Normal 8 2 5 4" xfId="411" xr:uid="{00000000-0005-0000-0000-00001C980000}"/>
    <cellStyle name="Normal 8 2 5 4 2" xfId="2224" xr:uid="{00000000-0005-0000-0000-00001D980000}"/>
    <cellStyle name="Normal 8 2 5 4 2 2" xfId="8006" xr:uid="{00000000-0005-0000-0000-00001E980000}"/>
    <cellStyle name="Normal 8 2 5 4 2 2 2" xfId="16679" xr:uid="{00000000-0005-0000-0000-00001F980000}"/>
    <cellStyle name="Normal 8 2 5 4 2 2 2 2" xfId="34032" xr:uid="{00000000-0005-0000-0000-000020980000}"/>
    <cellStyle name="Normal 8 2 5 4 2 2 2 3" xfId="51378" xr:uid="{00000000-0005-0000-0000-000021980000}"/>
    <cellStyle name="Normal 8 2 5 4 2 2 3" xfId="25359" xr:uid="{00000000-0005-0000-0000-000022980000}"/>
    <cellStyle name="Normal 8 2 5 4 2 2 4" xfId="42705" xr:uid="{00000000-0005-0000-0000-000023980000}"/>
    <cellStyle name="Normal 8 2 5 4 2 3" xfId="5507" xr:uid="{00000000-0005-0000-0000-000024980000}"/>
    <cellStyle name="Normal 8 2 5 4 2 3 2" xfId="14180" xr:uid="{00000000-0005-0000-0000-000025980000}"/>
    <cellStyle name="Normal 8 2 5 4 2 3 2 2" xfId="31533" xr:uid="{00000000-0005-0000-0000-000026980000}"/>
    <cellStyle name="Normal 8 2 5 4 2 3 2 3" xfId="48879" xr:uid="{00000000-0005-0000-0000-000027980000}"/>
    <cellStyle name="Normal 8 2 5 4 2 3 3" xfId="22860" xr:uid="{00000000-0005-0000-0000-000028980000}"/>
    <cellStyle name="Normal 8 2 5 4 2 3 4" xfId="40206" xr:uid="{00000000-0005-0000-0000-000029980000}"/>
    <cellStyle name="Normal 8 2 5 4 2 4" xfId="10897" xr:uid="{00000000-0005-0000-0000-00002A980000}"/>
    <cellStyle name="Normal 8 2 5 4 2 4 2" xfId="28250" xr:uid="{00000000-0005-0000-0000-00002B980000}"/>
    <cellStyle name="Normal 8 2 5 4 2 4 3" xfId="45596" xr:uid="{00000000-0005-0000-0000-00002C980000}"/>
    <cellStyle name="Normal 8 2 5 4 2 5" xfId="19577" xr:uid="{00000000-0005-0000-0000-00002D980000}"/>
    <cellStyle name="Normal 8 2 5 4 2 6" xfId="36923" xr:uid="{00000000-0005-0000-0000-00002E980000}"/>
    <cellStyle name="Normal 8 2 5 4 3" xfId="6193" xr:uid="{00000000-0005-0000-0000-00002F980000}"/>
    <cellStyle name="Normal 8 2 5 4 3 2" xfId="14866" xr:uid="{00000000-0005-0000-0000-000030980000}"/>
    <cellStyle name="Normal 8 2 5 4 3 2 2" xfId="32219" xr:uid="{00000000-0005-0000-0000-000031980000}"/>
    <cellStyle name="Normal 8 2 5 4 3 2 3" xfId="49565" xr:uid="{00000000-0005-0000-0000-000032980000}"/>
    <cellStyle name="Normal 8 2 5 4 3 3" xfId="23546" xr:uid="{00000000-0005-0000-0000-000033980000}"/>
    <cellStyle name="Normal 8 2 5 4 3 4" xfId="40892" xr:uid="{00000000-0005-0000-0000-000034980000}"/>
    <cellStyle name="Normal 8 2 5 4 4" xfId="4037" xr:uid="{00000000-0005-0000-0000-000035980000}"/>
    <cellStyle name="Normal 8 2 5 4 4 2" xfId="12710" xr:uid="{00000000-0005-0000-0000-000036980000}"/>
    <cellStyle name="Normal 8 2 5 4 4 2 2" xfId="30063" xr:uid="{00000000-0005-0000-0000-000037980000}"/>
    <cellStyle name="Normal 8 2 5 4 4 2 3" xfId="47409" xr:uid="{00000000-0005-0000-0000-000038980000}"/>
    <cellStyle name="Normal 8 2 5 4 4 3" xfId="21390" xr:uid="{00000000-0005-0000-0000-000039980000}"/>
    <cellStyle name="Normal 8 2 5 4 4 4" xfId="38736" xr:uid="{00000000-0005-0000-0000-00003A980000}"/>
    <cellStyle name="Normal 8 2 5 4 5" xfId="9084" xr:uid="{00000000-0005-0000-0000-00003B980000}"/>
    <cellStyle name="Normal 8 2 5 4 5 2" xfId="26437" xr:uid="{00000000-0005-0000-0000-00003C980000}"/>
    <cellStyle name="Normal 8 2 5 4 5 3" xfId="43783" xr:uid="{00000000-0005-0000-0000-00003D980000}"/>
    <cellStyle name="Normal 8 2 5 4 6" xfId="17764" xr:uid="{00000000-0005-0000-0000-00003E980000}"/>
    <cellStyle name="Normal 8 2 5 4 7" xfId="35110" xr:uid="{00000000-0005-0000-0000-00003F980000}"/>
    <cellStyle name="Normal 8 2 5 5" xfId="1979" xr:uid="{00000000-0005-0000-0000-000040980000}"/>
    <cellStyle name="Normal 8 2 5 5 2" xfId="7761" xr:uid="{00000000-0005-0000-0000-000041980000}"/>
    <cellStyle name="Normal 8 2 5 5 2 2" xfId="16434" xr:uid="{00000000-0005-0000-0000-000042980000}"/>
    <cellStyle name="Normal 8 2 5 5 2 2 2" xfId="33787" xr:uid="{00000000-0005-0000-0000-000043980000}"/>
    <cellStyle name="Normal 8 2 5 5 2 2 3" xfId="51133" xr:uid="{00000000-0005-0000-0000-000044980000}"/>
    <cellStyle name="Normal 8 2 5 5 2 3" xfId="25114" xr:uid="{00000000-0005-0000-0000-000045980000}"/>
    <cellStyle name="Normal 8 2 5 5 2 4" xfId="42460" xr:uid="{00000000-0005-0000-0000-000046980000}"/>
    <cellStyle name="Normal 8 2 5 5 3" xfId="3792" xr:uid="{00000000-0005-0000-0000-000047980000}"/>
    <cellStyle name="Normal 8 2 5 5 3 2" xfId="12465" xr:uid="{00000000-0005-0000-0000-000048980000}"/>
    <cellStyle name="Normal 8 2 5 5 3 2 2" xfId="29818" xr:uid="{00000000-0005-0000-0000-000049980000}"/>
    <cellStyle name="Normal 8 2 5 5 3 2 3" xfId="47164" xr:uid="{00000000-0005-0000-0000-00004A980000}"/>
    <cellStyle name="Normal 8 2 5 5 3 3" xfId="21145" xr:uid="{00000000-0005-0000-0000-00004B980000}"/>
    <cellStyle name="Normal 8 2 5 5 3 4" xfId="38491" xr:uid="{00000000-0005-0000-0000-00004C980000}"/>
    <cellStyle name="Normal 8 2 5 5 4" xfId="10652" xr:uid="{00000000-0005-0000-0000-00004D980000}"/>
    <cellStyle name="Normal 8 2 5 5 4 2" xfId="28005" xr:uid="{00000000-0005-0000-0000-00004E980000}"/>
    <cellStyle name="Normal 8 2 5 5 4 3" xfId="45351" xr:uid="{00000000-0005-0000-0000-00004F980000}"/>
    <cellStyle name="Normal 8 2 5 5 5" xfId="19332" xr:uid="{00000000-0005-0000-0000-000050980000}"/>
    <cellStyle name="Normal 8 2 5 5 6" xfId="36678" xr:uid="{00000000-0005-0000-0000-000051980000}"/>
    <cellStyle name="Normal 8 2 5 6" xfId="1146" xr:uid="{00000000-0005-0000-0000-000052980000}"/>
    <cellStyle name="Normal 8 2 5 6 2" xfId="6928" xr:uid="{00000000-0005-0000-0000-000053980000}"/>
    <cellStyle name="Normal 8 2 5 6 2 2" xfId="15601" xr:uid="{00000000-0005-0000-0000-000054980000}"/>
    <cellStyle name="Normal 8 2 5 6 2 2 2" xfId="32954" xr:uid="{00000000-0005-0000-0000-000055980000}"/>
    <cellStyle name="Normal 8 2 5 6 2 2 3" xfId="50300" xr:uid="{00000000-0005-0000-0000-000056980000}"/>
    <cellStyle name="Normal 8 2 5 6 2 3" xfId="24281" xr:uid="{00000000-0005-0000-0000-000057980000}"/>
    <cellStyle name="Normal 8 2 5 6 2 4" xfId="41627" xr:uid="{00000000-0005-0000-0000-000058980000}"/>
    <cellStyle name="Normal 8 2 5 6 3" xfId="4772" xr:uid="{00000000-0005-0000-0000-000059980000}"/>
    <cellStyle name="Normal 8 2 5 6 3 2" xfId="13445" xr:uid="{00000000-0005-0000-0000-00005A980000}"/>
    <cellStyle name="Normal 8 2 5 6 3 2 2" xfId="30798" xr:uid="{00000000-0005-0000-0000-00005B980000}"/>
    <cellStyle name="Normal 8 2 5 6 3 2 3" xfId="48144" xr:uid="{00000000-0005-0000-0000-00005C980000}"/>
    <cellStyle name="Normal 8 2 5 6 3 3" xfId="22125" xr:uid="{00000000-0005-0000-0000-00005D980000}"/>
    <cellStyle name="Normal 8 2 5 6 3 4" xfId="39471" xr:uid="{00000000-0005-0000-0000-00005E980000}"/>
    <cellStyle name="Normal 8 2 5 6 4" xfId="9819" xr:uid="{00000000-0005-0000-0000-00005F980000}"/>
    <cellStyle name="Normal 8 2 5 6 4 2" xfId="27172" xr:uid="{00000000-0005-0000-0000-000060980000}"/>
    <cellStyle name="Normal 8 2 5 6 4 3" xfId="44518" xr:uid="{00000000-0005-0000-0000-000061980000}"/>
    <cellStyle name="Normal 8 2 5 6 5" xfId="18499" xr:uid="{00000000-0005-0000-0000-000062980000}"/>
    <cellStyle name="Normal 8 2 5 6 6" xfId="35845" xr:uid="{00000000-0005-0000-0000-000063980000}"/>
    <cellStyle name="Normal 8 2 5 7" xfId="5948" xr:uid="{00000000-0005-0000-0000-000064980000}"/>
    <cellStyle name="Normal 8 2 5 7 2" xfId="14621" xr:uid="{00000000-0005-0000-0000-000065980000}"/>
    <cellStyle name="Normal 8 2 5 7 2 2" xfId="31974" xr:uid="{00000000-0005-0000-0000-000066980000}"/>
    <cellStyle name="Normal 8 2 5 7 2 3" xfId="49320" xr:uid="{00000000-0005-0000-0000-000067980000}"/>
    <cellStyle name="Normal 8 2 5 7 3" xfId="23301" xr:uid="{00000000-0005-0000-0000-000068980000}"/>
    <cellStyle name="Normal 8 2 5 7 4" xfId="40647" xr:uid="{00000000-0005-0000-0000-000069980000}"/>
    <cellStyle name="Normal 8 2 5 8" xfId="2959" xr:uid="{00000000-0005-0000-0000-00006A980000}"/>
    <cellStyle name="Normal 8 2 5 8 2" xfId="11632" xr:uid="{00000000-0005-0000-0000-00006B980000}"/>
    <cellStyle name="Normal 8 2 5 8 2 2" xfId="28985" xr:uid="{00000000-0005-0000-0000-00006C980000}"/>
    <cellStyle name="Normal 8 2 5 8 2 3" xfId="46331" xr:uid="{00000000-0005-0000-0000-00006D980000}"/>
    <cellStyle name="Normal 8 2 5 8 3" xfId="20312" xr:uid="{00000000-0005-0000-0000-00006E980000}"/>
    <cellStyle name="Normal 8 2 5 8 4" xfId="37658" xr:uid="{00000000-0005-0000-0000-00006F980000}"/>
    <cellStyle name="Normal 8 2 5 9" xfId="8839" xr:uid="{00000000-0005-0000-0000-000070980000}"/>
    <cellStyle name="Normal 8 2 5 9 2" xfId="26192" xr:uid="{00000000-0005-0000-0000-000071980000}"/>
    <cellStyle name="Normal 8 2 5 9 3" xfId="43538" xr:uid="{00000000-0005-0000-0000-000072980000}"/>
    <cellStyle name="Normal 8 2 6" xfId="264" xr:uid="{00000000-0005-0000-0000-000073980000}"/>
    <cellStyle name="Normal 8 2 6 10" xfId="34963" xr:uid="{00000000-0005-0000-0000-000074980000}"/>
    <cellStyle name="Normal 8 2 6 2" xfId="999" xr:uid="{00000000-0005-0000-0000-000075980000}"/>
    <cellStyle name="Normal 8 2 6 2 2" xfId="2812" xr:uid="{00000000-0005-0000-0000-000076980000}"/>
    <cellStyle name="Normal 8 2 6 2 2 2" xfId="8594" xr:uid="{00000000-0005-0000-0000-000077980000}"/>
    <cellStyle name="Normal 8 2 6 2 2 2 2" xfId="17267" xr:uid="{00000000-0005-0000-0000-000078980000}"/>
    <cellStyle name="Normal 8 2 6 2 2 2 2 2" xfId="34620" xr:uid="{00000000-0005-0000-0000-000079980000}"/>
    <cellStyle name="Normal 8 2 6 2 2 2 2 3" xfId="51966" xr:uid="{00000000-0005-0000-0000-00007A980000}"/>
    <cellStyle name="Normal 8 2 6 2 2 2 3" xfId="25947" xr:uid="{00000000-0005-0000-0000-00007B980000}"/>
    <cellStyle name="Normal 8 2 6 2 2 2 4" xfId="43293" xr:uid="{00000000-0005-0000-0000-00007C980000}"/>
    <cellStyle name="Normal 8 2 6 2 2 3" xfId="4625" xr:uid="{00000000-0005-0000-0000-00007D980000}"/>
    <cellStyle name="Normal 8 2 6 2 2 3 2" xfId="13298" xr:uid="{00000000-0005-0000-0000-00007E980000}"/>
    <cellStyle name="Normal 8 2 6 2 2 3 2 2" xfId="30651" xr:uid="{00000000-0005-0000-0000-00007F980000}"/>
    <cellStyle name="Normal 8 2 6 2 2 3 2 3" xfId="47997" xr:uid="{00000000-0005-0000-0000-000080980000}"/>
    <cellStyle name="Normal 8 2 6 2 2 3 3" xfId="21978" xr:uid="{00000000-0005-0000-0000-000081980000}"/>
    <cellStyle name="Normal 8 2 6 2 2 3 4" xfId="39324" xr:uid="{00000000-0005-0000-0000-000082980000}"/>
    <cellStyle name="Normal 8 2 6 2 2 4" xfId="11485" xr:uid="{00000000-0005-0000-0000-000083980000}"/>
    <cellStyle name="Normal 8 2 6 2 2 4 2" xfId="28838" xr:uid="{00000000-0005-0000-0000-000084980000}"/>
    <cellStyle name="Normal 8 2 6 2 2 4 3" xfId="46184" xr:uid="{00000000-0005-0000-0000-000085980000}"/>
    <cellStyle name="Normal 8 2 6 2 2 5" xfId="20165" xr:uid="{00000000-0005-0000-0000-000086980000}"/>
    <cellStyle name="Normal 8 2 6 2 2 6" xfId="37511" xr:uid="{00000000-0005-0000-0000-000087980000}"/>
    <cellStyle name="Normal 8 2 6 2 3" xfId="1734" xr:uid="{00000000-0005-0000-0000-000088980000}"/>
    <cellStyle name="Normal 8 2 6 2 3 2" xfId="7516" xr:uid="{00000000-0005-0000-0000-000089980000}"/>
    <cellStyle name="Normal 8 2 6 2 3 2 2" xfId="16189" xr:uid="{00000000-0005-0000-0000-00008A980000}"/>
    <cellStyle name="Normal 8 2 6 2 3 2 2 2" xfId="33542" xr:uid="{00000000-0005-0000-0000-00008B980000}"/>
    <cellStyle name="Normal 8 2 6 2 3 2 2 3" xfId="50888" xr:uid="{00000000-0005-0000-0000-00008C980000}"/>
    <cellStyle name="Normal 8 2 6 2 3 2 3" xfId="24869" xr:uid="{00000000-0005-0000-0000-00008D980000}"/>
    <cellStyle name="Normal 8 2 6 2 3 2 4" xfId="42215" xr:uid="{00000000-0005-0000-0000-00008E980000}"/>
    <cellStyle name="Normal 8 2 6 2 3 3" xfId="5360" xr:uid="{00000000-0005-0000-0000-00008F980000}"/>
    <cellStyle name="Normal 8 2 6 2 3 3 2" xfId="14033" xr:uid="{00000000-0005-0000-0000-000090980000}"/>
    <cellStyle name="Normal 8 2 6 2 3 3 2 2" xfId="31386" xr:uid="{00000000-0005-0000-0000-000091980000}"/>
    <cellStyle name="Normal 8 2 6 2 3 3 2 3" xfId="48732" xr:uid="{00000000-0005-0000-0000-000092980000}"/>
    <cellStyle name="Normal 8 2 6 2 3 3 3" xfId="22713" xr:uid="{00000000-0005-0000-0000-000093980000}"/>
    <cellStyle name="Normal 8 2 6 2 3 3 4" xfId="40059" xr:uid="{00000000-0005-0000-0000-000094980000}"/>
    <cellStyle name="Normal 8 2 6 2 3 4" xfId="10407" xr:uid="{00000000-0005-0000-0000-000095980000}"/>
    <cellStyle name="Normal 8 2 6 2 3 4 2" xfId="27760" xr:uid="{00000000-0005-0000-0000-000096980000}"/>
    <cellStyle name="Normal 8 2 6 2 3 4 3" xfId="45106" xr:uid="{00000000-0005-0000-0000-000097980000}"/>
    <cellStyle name="Normal 8 2 6 2 3 5" xfId="19087" xr:uid="{00000000-0005-0000-0000-000098980000}"/>
    <cellStyle name="Normal 8 2 6 2 3 6" xfId="36433" xr:uid="{00000000-0005-0000-0000-000099980000}"/>
    <cellStyle name="Normal 8 2 6 2 4" xfId="6781" xr:uid="{00000000-0005-0000-0000-00009A980000}"/>
    <cellStyle name="Normal 8 2 6 2 4 2" xfId="15454" xr:uid="{00000000-0005-0000-0000-00009B980000}"/>
    <cellStyle name="Normal 8 2 6 2 4 2 2" xfId="32807" xr:uid="{00000000-0005-0000-0000-00009C980000}"/>
    <cellStyle name="Normal 8 2 6 2 4 2 3" xfId="50153" xr:uid="{00000000-0005-0000-0000-00009D980000}"/>
    <cellStyle name="Normal 8 2 6 2 4 3" xfId="24134" xr:uid="{00000000-0005-0000-0000-00009E980000}"/>
    <cellStyle name="Normal 8 2 6 2 4 4" xfId="41480" xr:uid="{00000000-0005-0000-0000-00009F980000}"/>
    <cellStyle name="Normal 8 2 6 2 5" xfId="3547" xr:uid="{00000000-0005-0000-0000-0000A0980000}"/>
    <cellStyle name="Normal 8 2 6 2 5 2" xfId="12220" xr:uid="{00000000-0005-0000-0000-0000A1980000}"/>
    <cellStyle name="Normal 8 2 6 2 5 2 2" xfId="29573" xr:uid="{00000000-0005-0000-0000-0000A2980000}"/>
    <cellStyle name="Normal 8 2 6 2 5 2 3" xfId="46919" xr:uid="{00000000-0005-0000-0000-0000A3980000}"/>
    <cellStyle name="Normal 8 2 6 2 5 3" xfId="20900" xr:uid="{00000000-0005-0000-0000-0000A4980000}"/>
    <cellStyle name="Normal 8 2 6 2 5 4" xfId="38246" xr:uid="{00000000-0005-0000-0000-0000A5980000}"/>
    <cellStyle name="Normal 8 2 6 2 6" xfId="9672" xr:uid="{00000000-0005-0000-0000-0000A6980000}"/>
    <cellStyle name="Normal 8 2 6 2 6 2" xfId="27025" xr:uid="{00000000-0005-0000-0000-0000A7980000}"/>
    <cellStyle name="Normal 8 2 6 2 6 3" xfId="44371" xr:uid="{00000000-0005-0000-0000-0000A8980000}"/>
    <cellStyle name="Normal 8 2 6 2 7" xfId="18352" xr:uid="{00000000-0005-0000-0000-0000A9980000}"/>
    <cellStyle name="Normal 8 2 6 2 8" xfId="35698" xr:uid="{00000000-0005-0000-0000-0000AA980000}"/>
    <cellStyle name="Normal 8 2 6 3" xfId="509" xr:uid="{00000000-0005-0000-0000-0000AB980000}"/>
    <cellStyle name="Normal 8 2 6 3 2" xfId="2322" xr:uid="{00000000-0005-0000-0000-0000AC980000}"/>
    <cellStyle name="Normal 8 2 6 3 2 2" xfId="8104" xr:uid="{00000000-0005-0000-0000-0000AD980000}"/>
    <cellStyle name="Normal 8 2 6 3 2 2 2" xfId="16777" xr:uid="{00000000-0005-0000-0000-0000AE980000}"/>
    <cellStyle name="Normal 8 2 6 3 2 2 2 2" xfId="34130" xr:uid="{00000000-0005-0000-0000-0000AF980000}"/>
    <cellStyle name="Normal 8 2 6 3 2 2 2 3" xfId="51476" xr:uid="{00000000-0005-0000-0000-0000B0980000}"/>
    <cellStyle name="Normal 8 2 6 3 2 2 3" xfId="25457" xr:uid="{00000000-0005-0000-0000-0000B1980000}"/>
    <cellStyle name="Normal 8 2 6 3 2 2 4" xfId="42803" xr:uid="{00000000-0005-0000-0000-0000B2980000}"/>
    <cellStyle name="Normal 8 2 6 3 2 3" xfId="5605" xr:uid="{00000000-0005-0000-0000-0000B3980000}"/>
    <cellStyle name="Normal 8 2 6 3 2 3 2" xfId="14278" xr:uid="{00000000-0005-0000-0000-0000B4980000}"/>
    <cellStyle name="Normal 8 2 6 3 2 3 2 2" xfId="31631" xr:uid="{00000000-0005-0000-0000-0000B5980000}"/>
    <cellStyle name="Normal 8 2 6 3 2 3 2 3" xfId="48977" xr:uid="{00000000-0005-0000-0000-0000B6980000}"/>
    <cellStyle name="Normal 8 2 6 3 2 3 3" xfId="22958" xr:uid="{00000000-0005-0000-0000-0000B7980000}"/>
    <cellStyle name="Normal 8 2 6 3 2 3 4" xfId="40304" xr:uid="{00000000-0005-0000-0000-0000B8980000}"/>
    <cellStyle name="Normal 8 2 6 3 2 4" xfId="10995" xr:uid="{00000000-0005-0000-0000-0000B9980000}"/>
    <cellStyle name="Normal 8 2 6 3 2 4 2" xfId="28348" xr:uid="{00000000-0005-0000-0000-0000BA980000}"/>
    <cellStyle name="Normal 8 2 6 3 2 4 3" xfId="45694" xr:uid="{00000000-0005-0000-0000-0000BB980000}"/>
    <cellStyle name="Normal 8 2 6 3 2 5" xfId="19675" xr:uid="{00000000-0005-0000-0000-0000BC980000}"/>
    <cellStyle name="Normal 8 2 6 3 2 6" xfId="37021" xr:uid="{00000000-0005-0000-0000-0000BD980000}"/>
    <cellStyle name="Normal 8 2 6 3 3" xfId="6291" xr:uid="{00000000-0005-0000-0000-0000BE980000}"/>
    <cellStyle name="Normal 8 2 6 3 3 2" xfId="14964" xr:uid="{00000000-0005-0000-0000-0000BF980000}"/>
    <cellStyle name="Normal 8 2 6 3 3 2 2" xfId="32317" xr:uid="{00000000-0005-0000-0000-0000C0980000}"/>
    <cellStyle name="Normal 8 2 6 3 3 2 3" xfId="49663" xr:uid="{00000000-0005-0000-0000-0000C1980000}"/>
    <cellStyle name="Normal 8 2 6 3 3 3" xfId="23644" xr:uid="{00000000-0005-0000-0000-0000C2980000}"/>
    <cellStyle name="Normal 8 2 6 3 3 4" xfId="40990" xr:uid="{00000000-0005-0000-0000-0000C3980000}"/>
    <cellStyle name="Normal 8 2 6 3 4" xfId="4135" xr:uid="{00000000-0005-0000-0000-0000C4980000}"/>
    <cellStyle name="Normal 8 2 6 3 4 2" xfId="12808" xr:uid="{00000000-0005-0000-0000-0000C5980000}"/>
    <cellStyle name="Normal 8 2 6 3 4 2 2" xfId="30161" xr:uid="{00000000-0005-0000-0000-0000C6980000}"/>
    <cellStyle name="Normal 8 2 6 3 4 2 3" xfId="47507" xr:uid="{00000000-0005-0000-0000-0000C7980000}"/>
    <cellStyle name="Normal 8 2 6 3 4 3" xfId="21488" xr:uid="{00000000-0005-0000-0000-0000C8980000}"/>
    <cellStyle name="Normal 8 2 6 3 4 4" xfId="38834" xr:uid="{00000000-0005-0000-0000-0000C9980000}"/>
    <cellStyle name="Normal 8 2 6 3 5" xfId="9182" xr:uid="{00000000-0005-0000-0000-0000CA980000}"/>
    <cellStyle name="Normal 8 2 6 3 5 2" xfId="26535" xr:uid="{00000000-0005-0000-0000-0000CB980000}"/>
    <cellStyle name="Normal 8 2 6 3 5 3" xfId="43881" xr:uid="{00000000-0005-0000-0000-0000CC980000}"/>
    <cellStyle name="Normal 8 2 6 3 6" xfId="17862" xr:uid="{00000000-0005-0000-0000-0000CD980000}"/>
    <cellStyle name="Normal 8 2 6 3 7" xfId="35208" xr:uid="{00000000-0005-0000-0000-0000CE980000}"/>
    <cellStyle name="Normal 8 2 6 4" xfId="2077" xr:uid="{00000000-0005-0000-0000-0000CF980000}"/>
    <cellStyle name="Normal 8 2 6 4 2" xfId="7859" xr:uid="{00000000-0005-0000-0000-0000D0980000}"/>
    <cellStyle name="Normal 8 2 6 4 2 2" xfId="16532" xr:uid="{00000000-0005-0000-0000-0000D1980000}"/>
    <cellStyle name="Normal 8 2 6 4 2 2 2" xfId="33885" xr:uid="{00000000-0005-0000-0000-0000D2980000}"/>
    <cellStyle name="Normal 8 2 6 4 2 2 3" xfId="51231" xr:uid="{00000000-0005-0000-0000-0000D3980000}"/>
    <cellStyle name="Normal 8 2 6 4 2 3" xfId="25212" xr:uid="{00000000-0005-0000-0000-0000D4980000}"/>
    <cellStyle name="Normal 8 2 6 4 2 4" xfId="42558" xr:uid="{00000000-0005-0000-0000-0000D5980000}"/>
    <cellStyle name="Normal 8 2 6 4 3" xfId="3890" xr:uid="{00000000-0005-0000-0000-0000D6980000}"/>
    <cellStyle name="Normal 8 2 6 4 3 2" xfId="12563" xr:uid="{00000000-0005-0000-0000-0000D7980000}"/>
    <cellStyle name="Normal 8 2 6 4 3 2 2" xfId="29916" xr:uid="{00000000-0005-0000-0000-0000D8980000}"/>
    <cellStyle name="Normal 8 2 6 4 3 2 3" xfId="47262" xr:uid="{00000000-0005-0000-0000-0000D9980000}"/>
    <cellStyle name="Normal 8 2 6 4 3 3" xfId="21243" xr:uid="{00000000-0005-0000-0000-0000DA980000}"/>
    <cellStyle name="Normal 8 2 6 4 3 4" xfId="38589" xr:uid="{00000000-0005-0000-0000-0000DB980000}"/>
    <cellStyle name="Normal 8 2 6 4 4" xfId="10750" xr:uid="{00000000-0005-0000-0000-0000DC980000}"/>
    <cellStyle name="Normal 8 2 6 4 4 2" xfId="28103" xr:uid="{00000000-0005-0000-0000-0000DD980000}"/>
    <cellStyle name="Normal 8 2 6 4 4 3" xfId="45449" xr:uid="{00000000-0005-0000-0000-0000DE980000}"/>
    <cellStyle name="Normal 8 2 6 4 5" xfId="19430" xr:uid="{00000000-0005-0000-0000-0000DF980000}"/>
    <cellStyle name="Normal 8 2 6 4 6" xfId="36776" xr:uid="{00000000-0005-0000-0000-0000E0980000}"/>
    <cellStyle name="Normal 8 2 6 5" xfId="1244" xr:uid="{00000000-0005-0000-0000-0000E1980000}"/>
    <cellStyle name="Normal 8 2 6 5 2" xfId="7026" xr:uid="{00000000-0005-0000-0000-0000E2980000}"/>
    <cellStyle name="Normal 8 2 6 5 2 2" xfId="15699" xr:uid="{00000000-0005-0000-0000-0000E3980000}"/>
    <cellStyle name="Normal 8 2 6 5 2 2 2" xfId="33052" xr:uid="{00000000-0005-0000-0000-0000E4980000}"/>
    <cellStyle name="Normal 8 2 6 5 2 2 3" xfId="50398" xr:uid="{00000000-0005-0000-0000-0000E5980000}"/>
    <cellStyle name="Normal 8 2 6 5 2 3" xfId="24379" xr:uid="{00000000-0005-0000-0000-0000E6980000}"/>
    <cellStyle name="Normal 8 2 6 5 2 4" xfId="41725" xr:uid="{00000000-0005-0000-0000-0000E7980000}"/>
    <cellStyle name="Normal 8 2 6 5 3" xfId="4870" xr:uid="{00000000-0005-0000-0000-0000E8980000}"/>
    <cellStyle name="Normal 8 2 6 5 3 2" xfId="13543" xr:uid="{00000000-0005-0000-0000-0000E9980000}"/>
    <cellStyle name="Normal 8 2 6 5 3 2 2" xfId="30896" xr:uid="{00000000-0005-0000-0000-0000EA980000}"/>
    <cellStyle name="Normal 8 2 6 5 3 2 3" xfId="48242" xr:uid="{00000000-0005-0000-0000-0000EB980000}"/>
    <cellStyle name="Normal 8 2 6 5 3 3" xfId="22223" xr:uid="{00000000-0005-0000-0000-0000EC980000}"/>
    <cellStyle name="Normal 8 2 6 5 3 4" xfId="39569" xr:uid="{00000000-0005-0000-0000-0000ED980000}"/>
    <cellStyle name="Normal 8 2 6 5 4" xfId="9917" xr:uid="{00000000-0005-0000-0000-0000EE980000}"/>
    <cellStyle name="Normal 8 2 6 5 4 2" xfId="27270" xr:uid="{00000000-0005-0000-0000-0000EF980000}"/>
    <cellStyle name="Normal 8 2 6 5 4 3" xfId="44616" xr:uid="{00000000-0005-0000-0000-0000F0980000}"/>
    <cellStyle name="Normal 8 2 6 5 5" xfId="18597" xr:uid="{00000000-0005-0000-0000-0000F1980000}"/>
    <cellStyle name="Normal 8 2 6 5 6" xfId="35943" xr:uid="{00000000-0005-0000-0000-0000F2980000}"/>
    <cellStyle name="Normal 8 2 6 6" xfId="6046" xr:uid="{00000000-0005-0000-0000-0000F3980000}"/>
    <cellStyle name="Normal 8 2 6 6 2" xfId="14719" xr:uid="{00000000-0005-0000-0000-0000F4980000}"/>
    <cellStyle name="Normal 8 2 6 6 2 2" xfId="32072" xr:uid="{00000000-0005-0000-0000-0000F5980000}"/>
    <cellStyle name="Normal 8 2 6 6 2 3" xfId="49418" xr:uid="{00000000-0005-0000-0000-0000F6980000}"/>
    <cellStyle name="Normal 8 2 6 6 3" xfId="23399" xr:uid="{00000000-0005-0000-0000-0000F7980000}"/>
    <cellStyle name="Normal 8 2 6 6 4" xfId="40745" xr:uid="{00000000-0005-0000-0000-0000F8980000}"/>
    <cellStyle name="Normal 8 2 6 7" xfId="3057" xr:uid="{00000000-0005-0000-0000-0000F9980000}"/>
    <cellStyle name="Normal 8 2 6 7 2" xfId="11730" xr:uid="{00000000-0005-0000-0000-0000FA980000}"/>
    <cellStyle name="Normal 8 2 6 7 2 2" xfId="29083" xr:uid="{00000000-0005-0000-0000-0000FB980000}"/>
    <cellStyle name="Normal 8 2 6 7 2 3" xfId="46429" xr:uid="{00000000-0005-0000-0000-0000FC980000}"/>
    <cellStyle name="Normal 8 2 6 7 3" xfId="20410" xr:uid="{00000000-0005-0000-0000-0000FD980000}"/>
    <cellStyle name="Normal 8 2 6 7 4" xfId="37756" xr:uid="{00000000-0005-0000-0000-0000FE980000}"/>
    <cellStyle name="Normal 8 2 6 8" xfId="8937" xr:uid="{00000000-0005-0000-0000-0000FF980000}"/>
    <cellStyle name="Normal 8 2 6 8 2" xfId="26290" xr:uid="{00000000-0005-0000-0000-000000990000}"/>
    <cellStyle name="Normal 8 2 6 8 3" xfId="43636" xr:uid="{00000000-0005-0000-0000-000001990000}"/>
    <cellStyle name="Normal 8 2 6 9" xfId="17617" xr:uid="{00000000-0005-0000-0000-000002990000}"/>
    <cellStyle name="Normal 8 2 7" xfId="117" xr:uid="{00000000-0005-0000-0000-000003990000}"/>
    <cellStyle name="Normal 8 2 7 10" xfId="34816" xr:uid="{00000000-0005-0000-0000-000004990000}"/>
    <cellStyle name="Normal 8 2 7 2" xfId="852" xr:uid="{00000000-0005-0000-0000-000005990000}"/>
    <cellStyle name="Normal 8 2 7 2 2" xfId="2665" xr:uid="{00000000-0005-0000-0000-000006990000}"/>
    <cellStyle name="Normal 8 2 7 2 2 2" xfId="8447" xr:uid="{00000000-0005-0000-0000-000007990000}"/>
    <cellStyle name="Normal 8 2 7 2 2 2 2" xfId="17120" xr:uid="{00000000-0005-0000-0000-000008990000}"/>
    <cellStyle name="Normal 8 2 7 2 2 2 2 2" xfId="34473" xr:uid="{00000000-0005-0000-0000-000009990000}"/>
    <cellStyle name="Normal 8 2 7 2 2 2 2 3" xfId="51819" xr:uid="{00000000-0005-0000-0000-00000A990000}"/>
    <cellStyle name="Normal 8 2 7 2 2 2 3" xfId="25800" xr:uid="{00000000-0005-0000-0000-00000B990000}"/>
    <cellStyle name="Normal 8 2 7 2 2 2 4" xfId="43146" xr:uid="{00000000-0005-0000-0000-00000C990000}"/>
    <cellStyle name="Normal 8 2 7 2 2 3" xfId="4478" xr:uid="{00000000-0005-0000-0000-00000D990000}"/>
    <cellStyle name="Normal 8 2 7 2 2 3 2" xfId="13151" xr:uid="{00000000-0005-0000-0000-00000E990000}"/>
    <cellStyle name="Normal 8 2 7 2 2 3 2 2" xfId="30504" xr:uid="{00000000-0005-0000-0000-00000F990000}"/>
    <cellStyle name="Normal 8 2 7 2 2 3 2 3" xfId="47850" xr:uid="{00000000-0005-0000-0000-000010990000}"/>
    <cellStyle name="Normal 8 2 7 2 2 3 3" xfId="21831" xr:uid="{00000000-0005-0000-0000-000011990000}"/>
    <cellStyle name="Normal 8 2 7 2 2 3 4" xfId="39177" xr:uid="{00000000-0005-0000-0000-000012990000}"/>
    <cellStyle name="Normal 8 2 7 2 2 4" xfId="11338" xr:uid="{00000000-0005-0000-0000-000013990000}"/>
    <cellStyle name="Normal 8 2 7 2 2 4 2" xfId="28691" xr:uid="{00000000-0005-0000-0000-000014990000}"/>
    <cellStyle name="Normal 8 2 7 2 2 4 3" xfId="46037" xr:uid="{00000000-0005-0000-0000-000015990000}"/>
    <cellStyle name="Normal 8 2 7 2 2 5" xfId="20018" xr:uid="{00000000-0005-0000-0000-000016990000}"/>
    <cellStyle name="Normal 8 2 7 2 2 6" xfId="37364" xr:uid="{00000000-0005-0000-0000-000017990000}"/>
    <cellStyle name="Normal 8 2 7 2 3" xfId="1587" xr:uid="{00000000-0005-0000-0000-000018990000}"/>
    <cellStyle name="Normal 8 2 7 2 3 2" xfId="7369" xr:uid="{00000000-0005-0000-0000-000019990000}"/>
    <cellStyle name="Normal 8 2 7 2 3 2 2" xfId="16042" xr:uid="{00000000-0005-0000-0000-00001A990000}"/>
    <cellStyle name="Normal 8 2 7 2 3 2 2 2" xfId="33395" xr:uid="{00000000-0005-0000-0000-00001B990000}"/>
    <cellStyle name="Normal 8 2 7 2 3 2 2 3" xfId="50741" xr:uid="{00000000-0005-0000-0000-00001C990000}"/>
    <cellStyle name="Normal 8 2 7 2 3 2 3" xfId="24722" xr:uid="{00000000-0005-0000-0000-00001D990000}"/>
    <cellStyle name="Normal 8 2 7 2 3 2 4" xfId="42068" xr:uid="{00000000-0005-0000-0000-00001E990000}"/>
    <cellStyle name="Normal 8 2 7 2 3 3" xfId="5213" xr:uid="{00000000-0005-0000-0000-00001F990000}"/>
    <cellStyle name="Normal 8 2 7 2 3 3 2" xfId="13886" xr:uid="{00000000-0005-0000-0000-000020990000}"/>
    <cellStyle name="Normal 8 2 7 2 3 3 2 2" xfId="31239" xr:uid="{00000000-0005-0000-0000-000021990000}"/>
    <cellStyle name="Normal 8 2 7 2 3 3 2 3" xfId="48585" xr:uid="{00000000-0005-0000-0000-000022990000}"/>
    <cellStyle name="Normal 8 2 7 2 3 3 3" xfId="22566" xr:uid="{00000000-0005-0000-0000-000023990000}"/>
    <cellStyle name="Normal 8 2 7 2 3 3 4" xfId="39912" xr:uid="{00000000-0005-0000-0000-000024990000}"/>
    <cellStyle name="Normal 8 2 7 2 3 4" xfId="10260" xr:uid="{00000000-0005-0000-0000-000025990000}"/>
    <cellStyle name="Normal 8 2 7 2 3 4 2" xfId="27613" xr:uid="{00000000-0005-0000-0000-000026990000}"/>
    <cellStyle name="Normal 8 2 7 2 3 4 3" xfId="44959" xr:uid="{00000000-0005-0000-0000-000027990000}"/>
    <cellStyle name="Normal 8 2 7 2 3 5" xfId="18940" xr:uid="{00000000-0005-0000-0000-000028990000}"/>
    <cellStyle name="Normal 8 2 7 2 3 6" xfId="36286" xr:uid="{00000000-0005-0000-0000-000029990000}"/>
    <cellStyle name="Normal 8 2 7 2 4" xfId="6634" xr:uid="{00000000-0005-0000-0000-00002A990000}"/>
    <cellStyle name="Normal 8 2 7 2 4 2" xfId="15307" xr:uid="{00000000-0005-0000-0000-00002B990000}"/>
    <cellStyle name="Normal 8 2 7 2 4 2 2" xfId="32660" xr:uid="{00000000-0005-0000-0000-00002C990000}"/>
    <cellStyle name="Normal 8 2 7 2 4 2 3" xfId="50006" xr:uid="{00000000-0005-0000-0000-00002D990000}"/>
    <cellStyle name="Normal 8 2 7 2 4 3" xfId="23987" xr:uid="{00000000-0005-0000-0000-00002E990000}"/>
    <cellStyle name="Normal 8 2 7 2 4 4" xfId="41333" xr:uid="{00000000-0005-0000-0000-00002F990000}"/>
    <cellStyle name="Normal 8 2 7 2 5" xfId="3400" xr:uid="{00000000-0005-0000-0000-000030990000}"/>
    <cellStyle name="Normal 8 2 7 2 5 2" xfId="12073" xr:uid="{00000000-0005-0000-0000-000031990000}"/>
    <cellStyle name="Normal 8 2 7 2 5 2 2" xfId="29426" xr:uid="{00000000-0005-0000-0000-000032990000}"/>
    <cellStyle name="Normal 8 2 7 2 5 2 3" xfId="46772" xr:uid="{00000000-0005-0000-0000-000033990000}"/>
    <cellStyle name="Normal 8 2 7 2 5 3" xfId="20753" xr:uid="{00000000-0005-0000-0000-000034990000}"/>
    <cellStyle name="Normal 8 2 7 2 5 4" xfId="38099" xr:uid="{00000000-0005-0000-0000-000035990000}"/>
    <cellStyle name="Normal 8 2 7 2 6" xfId="9525" xr:uid="{00000000-0005-0000-0000-000036990000}"/>
    <cellStyle name="Normal 8 2 7 2 6 2" xfId="26878" xr:uid="{00000000-0005-0000-0000-000037990000}"/>
    <cellStyle name="Normal 8 2 7 2 6 3" xfId="44224" xr:uid="{00000000-0005-0000-0000-000038990000}"/>
    <cellStyle name="Normal 8 2 7 2 7" xfId="18205" xr:uid="{00000000-0005-0000-0000-000039990000}"/>
    <cellStyle name="Normal 8 2 7 2 8" xfId="35551" xr:uid="{00000000-0005-0000-0000-00003A990000}"/>
    <cellStyle name="Normal 8 2 7 3" xfId="607" xr:uid="{00000000-0005-0000-0000-00003B990000}"/>
    <cellStyle name="Normal 8 2 7 3 2" xfId="2420" xr:uid="{00000000-0005-0000-0000-00003C990000}"/>
    <cellStyle name="Normal 8 2 7 3 2 2" xfId="8202" xr:uid="{00000000-0005-0000-0000-00003D990000}"/>
    <cellStyle name="Normal 8 2 7 3 2 2 2" xfId="16875" xr:uid="{00000000-0005-0000-0000-00003E990000}"/>
    <cellStyle name="Normal 8 2 7 3 2 2 2 2" xfId="34228" xr:uid="{00000000-0005-0000-0000-00003F990000}"/>
    <cellStyle name="Normal 8 2 7 3 2 2 2 3" xfId="51574" xr:uid="{00000000-0005-0000-0000-000040990000}"/>
    <cellStyle name="Normal 8 2 7 3 2 2 3" xfId="25555" xr:uid="{00000000-0005-0000-0000-000041990000}"/>
    <cellStyle name="Normal 8 2 7 3 2 2 4" xfId="42901" xr:uid="{00000000-0005-0000-0000-000042990000}"/>
    <cellStyle name="Normal 8 2 7 3 2 3" xfId="5703" xr:uid="{00000000-0005-0000-0000-000043990000}"/>
    <cellStyle name="Normal 8 2 7 3 2 3 2" xfId="14376" xr:uid="{00000000-0005-0000-0000-000044990000}"/>
    <cellStyle name="Normal 8 2 7 3 2 3 2 2" xfId="31729" xr:uid="{00000000-0005-0000-0000-000045990000}"/>
    <cellStyle name="Normal 8 2 7 3 2 3 2 3" xfId="49075" xr:uid="{00000000-0005-0000-0000-000046990000}"/>
    <cellStyle name="Normal 8 2 7 3 2 3 3" xfId="23056" xr:uid="{00000000-0005-0000-0000-000047990000}"/>
    <cellStyle name="Normal 8 2 7 3 2 3 4" xfId="40402" xr:uid="{00000000-0005-0000-0000-000048990000}"/>
    <cellStyle name="Normal 8 2 7 3 2 4" xfId="11093" xr:uid="{00000000-0005-0000-0000-000049990000}"/>
    <cellStyle name="Normal 8 2 7 3 2 4 2" xfId="28446" xr:uid="{00000000-0005-0000-0000-00004A990000}"/>
    <cellStyle name="Normal 8 2 7 3 2 4 3" xfId="45792" xr:uid="{00000000-0005-0000-0000-00004B990000}"/>
    <cellStyle name="Normal 8 2 7 3 2 5" xfId="19773" xr:uid="{00000000-0005-0000-0000-00004C990000}"/>
    <cellStyle name="Normal 8 2 7 3 2 6" xfId="37119" xr:uid="{00000000-0005-0000-0000-00004D990000}"/>
    <cellStyle name="Normal 8 2 7 3 3" xfId="6389" xr:uid="{00000000-0005-0000-0000-00004E990000}"/>
    <cellStyle name="Normal 8 2 7 3 3 2" xfId="15062" xr:uid="{00000000-0005-0000-0000-00004F990000}"/>
    <cellStyle name="Normal 8 2 7 3 3 2 2" xfId="32415" xr:uid="{00000000-0005-0000-0000-000050990000}"/>
    <cellStyle name="Normal 8 2 7 3 3 2 3" xfId="49761" xr:uid="{00000000-0005-0000-0000-000051990000}"/>
    <cellStyle name="Normal 8 2 7 3 3 3" xfId="23742" xr:uid="{00000000-0005-0000-0000-000052990000}"/>
    <cellStyle name="Normal 8 2 7 3 3 4" xfId="41088" xr:uid="{00000000-0005-0000-0000-000053990000}"/>
    <cellStyle name="Normal 8 2 7 3 4" xfId="4233" xr:uid="{00000000-0005-0000-0000-000054990000}"/>
    <cellStyle name="Normal 8 2 7 3 4 2" xfId="12906" xr:uid="{00000000-0005-0000-0000-000055990000}"/>
    <cellStyle name="Normal 8 2 7 3 4 2 2" xfId="30259" xr:uid="{00000000-0005-0000-0000-000056990000}"/>
    <cellStyle name="Normal 8 2 7 3 4 2 3" xfId="47605" xr:uid="{00000000-0005-0000-0000-000057990000}"/>
    <cellStyle name="Normal 8 2 7 3 4 3" xfId="21586" xr:uid="{00000000-0005-0000-0000-000058990000}"/>
    <cellStyle name="Normal 8 2 7 3 4 4" xfId="38932" xr:uid="{00000000-0005-0000-0000-000059990000}"/>
    <cellStyle name="Normal 8 2 7 3 5" xfId="9280" xr:uid="{00000000-0005-0000-0000-00005A990000}"/>
    <cellStyle name="Normal 8 2 7 3 5 2" xfId="26633" xr:uid="{00000000-0005-0000-0000-00005B990000}"/>
    <cellStyle name="Normal 8 2 7 3 5 3" xfId="43979" xr:uid="{00000000-0005-0000-0000-00005C990000}"/>
    <cellStyle name="Normal 8 2 7 3 6" xfId="17960" xr:uid="{00000000-0005-0000-0000-00005D990000}"/>
    <cellStyle name="Normal 8 2 7 3 7" xfId="35306" xr:uid="{00000000-0005-0000-0000-00005E990000}"/>
    <cellStyle name="Normal 8 2 7 4" xfId="1930" xr:uid="{00000000-0005-0000-0000-00005F990000}"/>
    <cellStyle name="Normal 8 2 7 4 2" xfId="7712" xr:uid="{00000000-0005-0000-0000-000060990000}"/>
    <cellStyle name="Normal 8 2 7 4 2 2" xfId="16385" xr:uid="{00000000-0005-0000-0000-000061990000}"/>
    <cellStyle name="Normal 8 2 7 4 2 2 2" xfId="33738" xr:uid="{00000000-0005-0000-0000-000062990000}"/>
    <cellStyle name="Normal 8 2 7 4 2 2 3" xfId="51084" xr:uid="{00000000-0005-0000-0000-000063990000}"/>
    <cellStyle name="Normal 8 2 7 4 2 3" xfId="25065" xr:uid="{00000000-0005-0000-0000-000064990000}"/>
    <cellStyle name="Normal 8 2 7 4 2 4" xfId="42411" xr:uid="{00000000-0005-0000-0000-000065990000}"/>
    <cellStyle name="Normal 8 2 7 4 3" xfId="3743" xr:uid="{00000000-0005-0000-0000-000066990000}"/>
    <cellStyle name="Normal 8 2 7 4 3 2" xfId="12416" xr:uid="{00000000-0005-0000-0000-000067990000}"/>
    <cellStyle name="Normal 8 2 7 4 3 2 2" xfId="29769" xr:uid="{00000000-0005-0000-0000-000068990000}"/>
    <cellStyle name="Normal 8 2 7 4 3 2 3" xfId="47115" xr:uid="{00000000-0005-0000-0000-000069990000}"/>
    <cellStyle name="Normal 8 2 7 4 3 3" xfId="21096" xr:uid="{00000000-0005-0000-0000-00006A990000}"/>
    <cellStyle name="Normal 8 2 7 4 3 4" xfId="38442" xr:uid="{00000000-0005-0000-0000-00006B990000}"/>
    <cellStyle name="Normal 8 2 7 4 4" xfId="10603" xr:uid="{00000000-0005-0000-0000-00006C990000}"/>
    <cellStyle name="Normal 8 2 7 4 4 2" xfId="27956" xr:uid="{00000000-0005-0000-0000-00006D990000}"/>
    <cellStyle name="Normal 8 2 7 4 4 3" xfId="45302" xr:uid="{00000000-0005-0000-0000-00006E990000}"/>
    <cellStyle name="Normal 8 2 7 4 5" xfId="19283" xr:uid="{00000000-0005-0000-0000-00006F990000}"/>
    <cellStyle name="Normal 8 2 7 4 6" xfId="36629" xr:uid="{00000000-0005-0000-0000-000070990000}"/>
    <cellStyle name="Normal 8 2 7 5" xfId="1342" xr:uid="{00000000-0005-0000-0000-000071990000}"/>
    <cellStyle name="Normal 8 2 7 5 2" xfId="7124" xr:uid="{00000000-0005-0000-0000-000072990000}"/>
    <cellStyle name="Normal 8 2 7 5 2 2" xfId="15797" xr:uid="{00000000-0005-0000-0000-000073990000}"/>
    <cellStyle name="Normal 8 2 7 5 2 2 2" xfId="33150" xr:uid="{00000000-0005-0000-0000-000074990000}"/>
    <cellStyle name="Normal 8 2 7 5 2 2 3" xfId="50496" xr:uid="{00000000-0005-0000-0000-000075990000}"/>
    <cellStyle name="Normal 8 2 7 5 2 3" xfId="24477" xr:uid="{00000000-0005-0000-0000-000076990000}"/>
    <cellStyle name="Normal 8 2 7 5 2 4" xfId="41823" xr:uid="{00000000-0005-0000-0000-000077990000}"/>
    <cellStyle name="Normal 8 2 7 5 3" xfId="4968" xr:uid="{00000000-0005-0000-0000-000078990000}"/>
    <cellStyle name="Normal 8 2 7 5 3 2" xfId="13641" xr:uid="{00000000-0005-0000-0000-000079990000}"/>
    <cellStyle name="Normal 8 2 7 5 3 2 2" xfId="30994" xr:uid="{00000000-0005-0000-0000-00007A990000}"/>
    <cellStyle name="Normal 8 2 7 5 3 2 3" xfId="48340" xr:uid="{00000000-0005-0000-0000-00007B990000}"/>
    <cellStyle name="Normal 8 2 7 5 3 3" xfId="22321" xr:uid="{00000000-0005-0000-0000-00007C990000}"/>
    <cellStyle name="Normal 8 2 7 5 3 4" xfId="39667" xr:uid="{00000000-0005-0000-0000-00007D990000}"/>
    <cellStyle name="Normal 8 2 7 5 4" xfId="10015" xr:uid="{00000000-0005-0000-0000-00007E990000}"/>
    <cellStyle name="Normal 8 2 7 5 4 2" xfId="27368" xr:uid="{00000000-0005-0000-0000-00007F990000}"/>
    <cellStyle name="Normal 8 2 7 5 4 3" xfId="44714" xr:uid="{00000000-0005-0000-0000-000080990000}"/>
    <cellStyle name="Normal 8 2 7 5 5" xfId="18695" xr:uid="{00000000-0005-0000-0000-000081990000}"/>
    <cellStyle name="Normal 8 2 7 5 6" xfId="36041" xr:uid="{00000000-0005-0000-0000-000082990000}"/>
    <cellStyle name="Normal 8 2 7 6" xfId="5899" xr:uid="{00000000-0005-0000-0000-000083990000}"/>
    <cellStyle name="Normal 8 2 7 6 2" xfId="14572" xr:uid="{00000000-0005-0000-0000-000084990000}"/>
    <cellStyle name="Normal 8 2 7 6 2 2" xfId="31925" xr:uid="{00000000-0005-0000-0000-000085990000}"/>
    <cellStyle name="Normal 8 2 7 6 2 3" xfId="49271" xr:uid="{00000000-0005-0000-0000-000086990000}"/>
    <cellStyle name="Normal 8 2 7 6 3" xfId="23252" xr:uid="{00000000-0005-0000-0000-000087990000}"/>
    <cellStyle name="Normal 8 2 7 6 4" xfId="40598" xr:uid="{00000000-0005-0000-0000-000088990000}"/>
    <cellStyle name="Normal 8 2 7 7" xfId="3155" xr:uid="{00000000-0005-0000-0000-000089990000}"/>
    <cellStyle name="Normal 8 2 7 7 2" xfId="11828" xr:uid="{00000000-0005-0000-0000-00008A990000}"/>
    <cellStyle name="Normal 8 2 7 7 2 2" xfId="29181" xr:uid="{00000000-0005-0000-0000-00008B990000}"/>
    <cellStyle name="Normal 8 2 7 7 2 3" xfId="46527" xr:uid="{00000000-0005-0000-0000-00008C990000}"/>
    <cellStyle name="Normal 8 2 7 7 3" xfId="20508" xr:uid="{00000000-0005-0000-0000-00008D990000}"/>
    <cellStyle name="Normal 8 2 7 7 4" xfId="37854" xr:uid="{00000000-0005-0000-0000-00008E990000}"/>
    <cellStyle name="Normal 8 2 7 8" xfId="8790" xr:uid="{00000000-0005-0000-0000-00008F990000}"/>
    <cellStyle name="Normal 8 2 7 8 2" xfId="26143" xr:uid="{00000000-0005-0000-0000-000090990000}"/>
    <cellStyle name="Normal 8 2 7 8 3" xfId="43489" xr:uid="{00000000-0005-0000-0000-000091990000}"/>
    <cellStyle name="Normal 8 2 7 9" xfId="17470" xr:uid="{00000000-0005-0000-0000-000092990000}"/>
    <cellStyle name="Normal 8 2 8" xfId="754" xr:uid="{00000000-0005-0000-0000-000093990000}"/>
    <cellStyle name="Normal 8 2 8 2" xfId="2567" xr:uid="{00000000-0005-0000-0000-000094990000}"/>
    <cellStyle name="Normal 8 2 8 2 2" xfId="8349" xr:uid="{00000000-0005-0000-0000-000095990000}"/>
    <cellStyle name="Normal 8 2 8 2 2 2" xfId="17022" xr:uid="{00000000-0005-0000-0000-000096990000}"/>
    <cellStyle name="Normal 8 2 8 2 2 2 2" xfId="34375" xr:uid="{00000000-0005-0000-0000-000097990000}"/>
    <cellStyle name="Normal 8 2 8 2 2 2 3" xfId="51721" xr:uid="{00000000-0005-0000-0000-000098990000}"/>
    <cellStyle name="Normal 8 2 8 2 2 3" xfId="25702" xr:uid="{00000000-0005-0000-0000-000099990000}"/>
    <cellStyle name="Normal 8 2 8 2 2 4" xfId="43048" xr:uid="{00000000-0005-0000-0000-00009A990000}"/>
    <cellStyle name="Normal 8 2 8 2 3" xfId="4380" xr:uid="{00000000-0005-0000-0000-00009B990000}"/>
    <cellStyle name="Normal 8 2 8 2 3 2" xfId="13053" xr:uid="{00000000-0005-0000-0000-00009C990000}"/>
    <cellStyle name="Normal 8 2 8 2 3 2 2" xfId="30406" xr:uid="{00000000-0005-0000-0000-00009D990000}"/>
    <cellStyle name="Normal 8 2 8 2 3 2 3" xfId="47752" xr:uid="{00000000-0005-0000-0000-00009E990000}"/>
    <cellStyle name="Normal 8 2 8 2 3 3" xfId="21733" xr:uid="{00000000-0005-0000-0000-00009F990000}"/>
    <cellStyle name="Normal 8 2 8 2 3 4" xfId="39079" xr:uid="{00000000-0005-0000-0000-0000A0990000}"/>
    <cellStyle name="Normal 8 2 8 2 4" xfId="11240" xr:uid="{00000000-0005-0000-0000-0000A1990000}"/>
    <cellStyle name="Normal 8 2 8 2 4 2" xfId="28593" xr:uid="{00000000-0005-0000-0000-0000A2990000}"/>
    <cellStyle name="Normal 8 2 8 2 4 3" xfId="45939" xr:uid="{00000000-0005-0000-0000-0000A3990000}"/>
    <cellStyle name="Normal 8 2 8 2 5" xfId="19920" xr:uid="{00000000-0005-0000-0000-0000A4990000}"/>
    <cellStyle name="Normal 8 2 8 2 6" xfId="37266" xr:uid="{00000000-0005-0000-0000-0000A5990000}"/>
    <cellStyle name="Normal 8 2 8 3" xfId="1489" xr:uid="{00000000-0005-0000-0000-0000A6990000}"/>
    <cellStyle name="Normal 8 2 8 3 2" xfId="7271" xr:uid="{00000000-0005-0000-0000-0000A7990000}"/>
    <cellStyle name="Normal 8 2 8 3 2 2" xfId="15944" xr:uid="{00000000-0005-0000-0000-0000A8990000}"/>
    <cellStyle name="Normal 8 2 8 3 2 2 2" xfId="33297" xr:uid="{00000000-0005-0000-0000-0000A9990000}"/>
    <cellStyle name="Normal 8 2 8 3 2 2 3" xfId="50643" xr:uid="{00000000-0005-0000-0000-0000AA990000}"/>
    <cellStyle name="Normal 8 2 8 3 2 3" xfId="24624" xr:uid="{00000000-0005-0000-0000-0000AB990000}"/>
    <cellStyle name="Normal 8 2 8 3 2 4" xfId="41970" xr:uid="{00000000-0005-0000-0000-0000AC990000}"/>
    <cellStyle name="Normal 8 2 8 3 3" xfId="5115" xr:uid="{00000000-0005-0000-0000-0000AD990000}"/>
    <cellStyle name="Normal 8 2 8 3 3 2" xfId="13788" xr:uid="{00000000-0005-0000-0000-0000AE990000}"/>
    <cellStyle name="Normal 8 2 8 3 3 2 2" xfId="31141" xr:uid="{00000000-0005-0000-0000-0000AF990000}"/>
    <cellStyle name="Normal 8 2 8 3 3 2 3" xfId="48487" xr:uid="{00000000-0005-0000-0000-0000B0990000}"/>
    <cellStyle name="Normal 8 2 8 3 3 3" xfId="22468" xr:uid="{00000000-0005-0000-0000-0000B1990000}"/>
    <cellStyle name="Normal 8 2 8 3 3 4" xfId="39814" xr:uid="{00000000-0005-0000-0000-0000B2990000}"/>
    <cellStyle name="Normal 8 2 8 3 4" xfId="10162" xr:uid="{00000000-0005-0000-0000-0000B3990000}"/>
    <cellStyle name="Normal 8 2 8 3 4 2" xfId="27515" xr:uid="{00000000-0005-0000-0000-0000B4990000}"/>
    <cellStyle name="Normal 8 2 8 3 4 3" xfId="44861" xr:uid="{00000000-0005-0000-0000-0000B5990000}"/>
    <cellStyle name="Normal 8 2 8 3 5" xfId="18842" xr:uid="{00000000-0005-0000-0000-0000B6990000}"/>
    <cellStyle name="Normal 8 2 8 3 6" xfId="36188" xr:uid="{00000000-0005-0000-0000-0000B7990000}"/>
    <cellStyle name="Normal 8 2 8 4" xfId="6536" xr:uid="{00000000-0005-0000-0000-0000B8990000}"/>
    <cellStyle name="Normal 8 2 8 4 2" xfId="15209" xr:uid="{00000000-0005-0000-0000-0000B9990000}"/>
    <cellStyle name="Normal 8 2 8 4 2 2" xfId="32562" xr:uid="{00000000-0005-0000-0000-0000BA990000}"/>
    <cellStyle name="Normal 8 2 8 4 2 3" xfId="49908" xr:uid="{00000000-0005-0000-0000-0000BB990000}"/>
    <cellStyle name="Normal 8 2 8 4 3" xfId="23889" xr:uid="{00000000-0005-0000-0000-0000BC990000}"/>
    <cellStyle name="Normal 8 2 8 4 4" xfId="41235" xr:uid="{00000000-0005-0000-0000-0000BD990000}"/>
    <cellStyle name="Normal 8 2 8 5" xfId="3302" xr:uid="{00000000-0005-0000-0000-0000BE990000}"/>
    <cellStyle name="Normal 8 2 8 5 2" xfId="11975" xr:uid="{00000000-0005-0000-0000-0000BF990000}"/>
    <cellStyle name="Normal 8 2 8 5 2 2" xfId="29328" xr:uid="{00000000-0005-0000-0000-0000C0990000}"/>
    <cellStyle name="Normal 8 2 8 5 2 3" xfId="46674" xr:uid="{00000000-0005-0000-0000-0000C1990000}"/>
    <cellStyle name="Normal 8 2 8 5 3" xfId="20655" xr:uid="{00000000-0005-0000-0000-0000C2990000}"/>
    <cellStyle name="Normal 8 2 8 5 4" xfId="38001" xr:uid="{00000000-0005-0000-0000-0000C3990000}"/>
    <cellStyle name="Normal 8 2 8 6" xfId="9427" xr:uid="{00000000-0005-0000-0000-0000C4990000}"/>
    <cellStyle name="Normal 8 2 8 6 2" xfId="26780" xr:uid="{00000000-0005-0000-0000-0000C5990000}"/>
    <cellStyle name="Normal 8 2 8 6 3" xfId="44126" xr:uid="{00000000-0005-0000-0000-0000C6990000}"/>
    <cellStyle name="Normal 8 2 8 7" xfId="18107" xr:uid="{00000000-0005-0000-0000-0000C7990000}"/>
    <cellStyle name="Normal 8 2 8 8" xfId="35453" xr:uid="{00000000-0005-0000-0000-0000C8990000}"/>
    <cellStyle name="Normal 8 2 9" xfId="362" xr:uid="{00000000-0005-0000-0000-0000C9990000}"/>
    <cellStyle name="Normal 8 2 9 2" xfId="2175" xr:uid="{00000000-0005-0000-0000-0000CA990000}"/>
    <cellStyle name="Normal 8 2 9 2 2" xfId="7957" xr:uid="{00000000-0005-0000-0000-0000CB990000}"/>
    <cellStyle name="Normal 8 2 9 2 2 2" xfId="16630" xr:uid="{00000000-0005-0000-0000-0000CC990000}"/>
    <cellStyle name="Normal 8 2 9 2 2 2 2" xfId="33983" xr:uid="{00000000-0005-0000-0000-0000CD990000}"/>
    <cellStyle name="Normal 8 2 9 2 2 2 3" xfId="51329" xr:uid="{00000000-0005-0000-0000-0000CE990000}"/>
    <cellStyle name="Normal 8 2 9 2 2 3" xfId="25310" xr:uid="{00000000-0005-0000-0000-0000CF990000}"/>
    <cellStyle name="Normal 8 2 9 2 2 4" xfId="42656" xr:uid="{00000000-0005-0000-0000-0000D0990000}"/>
    <cellStyle name="Normal 8 2 9 2 3" xfId="5458" xr:uid="{00000000-0005-0000-0000-0000D1990000}"/>
    <cellStyle name="Normal 8 2 9 2 3 2" xfId="14131" xr:uid="{00000000-0005-0000-0000-0000D2990000}"/>
    <cellStyle name="Normal 8 2 9 2 3 2 2" xfId="31484" xr:uid="{00000000-0005-0000-0000-0000D3990000}"/>
    <cellStyle name="Normal 8 2 9 2 3 2 3" xfId="48830" xr:uid="{00000000-0005-0000-0000-0000D4990000}"/>
    <cellStyle name="Normal 8 2 9 2 3 3" xfId="22811" xr:uid="{00000000-0005-0000-0000-0000D5990000}"/>
    <cellStyle name="Normal 8 2 9 2 3 4" xfId="40157" xr:uid="{00000000-0005-0000-0000-0000D6990000}"/>
    <cellStyle name="Normal 8 2 9 2 4" xfId="10848" xr:uid="{00000000-0005-0000-0000-0000D7990000}"/>
    <cellStyle name="Normal 8 2 9 2 4 2" xfId="28201" xr:uid="{00000000-0005-0000-0000-0000D8990000}"/>
    <cellStyle name="Normal 8 2 9 2 4 3" xfId="45547" xr:uid="{00000000-0005-0000-0000-0000D9990000}"/>
    <cellStyle name="Normal 8 2 9 2 5" xfId="19528" xr:uid="{00000000-0005-0000-0000-0000DA990000}"/>
    <cellStyle name="Normal 8 2 9 2 6" xfId="36874" xr:uid="{00000000-0005-0000-0000-0000DB990000}"/>
    <cellStyle name="Normal 8 2 9 3" xfId="6144" xr:uid="{00000000-0005-0000-0000-0000DC990000}"/>
    <cellStyle name="Normal 8 2 9 3 2" xfId="14817" xr:uid="{00000000-0005-0000-0000-0000DD990000}"/>
    <cellStyle name="Normal 8 2 9 3 2 2" xfId="32170" xr:uid="{00000000-0005-0000-0000-0000DE990000}"/>
    <cellStyle name="Normal 8 2 9 3 2 3" xfId="49516" xr:uid="{00000000-0005-0000-0000-0000DF990000}"/>
    <cellStyle name="Normal 8 2 9 3 3" xfId="23497" xr:uid="{00000000-0005-0000-0000-0000E0990000}"/>
    <cellStyle name="Normal 8 2 9 3 4" xfId="40843" xr:uid="{00000000-0005-0000-0000-0000E1990000}"/>
    <cellStyle name="Normal 8 2 9 4" xfId="3988" xr:uid="{00000000-0005-0000-0000-0000E2990000}"/>
    <cellStyle name="Normal 8 2 9 4 2" xfId="12661" xr:uid="{00000000-0005-0000-0000-0000E3990000}"/>
    <cellStyle name="Normal 8 2 9 4 2 2" xfId="30014" xr:uid="{00000000-0005-0000-0000-0000E4990000}"/>
    <cellStyle name="Normal 8 2 9 4 2 3" xfId="47360" xr:uid="{00000000-0005-0000-0000-0000E5990000}"/>
    <cellStyle name="Normal 8 2 9 4 3" xfId="21341" xr:uid="{00000000-0005-0000-0000-0000E6990000}"/>
    <cellStyle name="Normal 8 2 9 4 4" xfId="38687" xr:uid="{00000000-0005-0000-0000-0000E7990000}"/>
    <cellStyle name="Normal 8 2 9 5" xfId="9035" xr:uid="{00000000-0005-0000-0000-0000E8990000}"/>
    <cellStyle name="Normal 8 2 9 5 2" xfId="26388" xr:uid="{00000000-0005-0000-0000-0000E9990000}"/>
    <cellStyle name="Normal 8 2 9 5 3" xfId="43734" xr:uid="{00000000-0005-0000-0000-0000EA990000}"/>
    <cellStyle name="Normal 8 2 9 6" xfId="17715" xr:uid="{00000000-0005-0000-0000-0000EB990000}"/>
    <cellStyle name="Normal 8 2 9 7" xfId="35061" xr:uid="{00000000-0005-0000-0000-0000EC990000}"/>
    <cellStyle name="Normal 8 3" xfId="23" xr:uid="{00000000-0005-0000-0000-0000ED990000}"/>
    <cellStyle name="Normal 8 3 10" xfId="1102" xr:uid="{00000000-0005-0000-0000-0000EE990000}"/>
    <cellStyle name="Normal 8 3 10 2" xfId="6884" xr:uid="{00000000-0005-0000-0000-0000EF990000}"/>
    <cellStyle name="Normal 8 3 10 2 2" xfId="15557" xr:uid="{00000000-0005-0000-0000-0000F0990000}"/>
    <cellStyle name="Normal 8 3 10 2 2 2" xfId="32910" xr:uid="{00000000-0005-0000-0000-0000F1990000}"/>
    <cellStyle name="Normal 8 3 10 2 2 3" xfId="50256" xr:uid="{00000000-0005-0000-0000-0000F2990000}"/>
    <cellStyle name="Normal 8 3 10 2 3" xfId="24237" xr:uid="{00000000-0005-0000-0000-0000F3990000}"/>
    <cellStyle name="Normal 8 3 10 2 4" xfId="41583" xr:uid="{00000000-0005-0000-0000-0000F4990000}"/>
    <cellStyle name="Normal 8 3 10 3" xfId="4728" xr:uid="{00000000-0005-0000-0000-0000F5990000}"/>
    <cellStyle name="Normal 8 3 10 3 2" xfId="13401" xr:uid="{00000000-0005-0000-0000-0000F6990000}"/>
    <cellStyle name="Normal 8 3 10 3 2 2" xfId="30754" xr:uid="{00000000-0005-0000-0000-0000F7990000}"/>
    <cellStyle name="Normal 8 3 10 3 2 3" xfId="48100" xr:uid="{00000000-0005-0000-0000-0000F8990000}"/>
    <cellStyle name="Normal 8 3 10 3 3" xfId="22081" xr:uid="{00000000-0005-0000-0000-0000F9990000}"/>
    <cellStyle name="Normal 8 3 10 3 4" xfId="39427" xr:uid="{00000000-0005-0000-0000-0000FA990000}"/>
    <cellStyle name="Normal 8 3 10 4" xfId="9775" xr:uid="{00000000-0005-0000-0000-0000FB990000}"/>
    <cellStyle name="Normal 8 3 10 4 2" xfId="27128" xr:uid="{00000000-0005-0000-0000-0000FC990000}"/>
    <cellStyle name="Normal 8 3 10 4 3" xfId="44474" xr:uid="{00000000-0005-0000-0000-0000FD990000}"/>
    <cellStyle name="Normal 8 3 10 5" xfId="18455" xr:uid="{00000000-0005-0000-0000-0000FE990000}"/>
    <cellStyle name="Normal 8 3 10 6" xfId="35801" xr:uid="{00000000-0005-0000-0000-0000FF990000}"/>
    <cellStyle name="Normal 8 3 11" xfId="5806" xr:uid="{00000000-0005-0000-0000-0000009A0000}"/>
    <cellStyle name="Normal 8 3 11 2" xfId="14479" xr:uid="{00000000-0005-0000-0000-0000019A0000}"/>
    <cellStyle name="Normal 8 3 11 2 2" xfId="31832" xr:uid="{00000000-0005-0000-0000-0000029A0000}"/>
    <cellStyle name="Normal 8 3 11 2 3" xfId="49178" xr:uid="{00000000-0005-0000-0000-0000039A0000}"/>
    <cellStyle name="Normal 8 3 11 3" xfId="23159" xr:uid="{00000000-0005-0000-0000-0000049A0000}"/>
    <cellStyle name="Normal 8 3 11 4" xfId="40505" xr:uid="{00000000-0005-0000-0000-0000059A0000}"/>
    <cellStyle name="Normal 8 3 12" xfId="2915" xr:uid="{00000000-0005-0000-0000-0000069A0000}"/>
    <cellStyle name="Normal 8 3 12 2" xfId="11588" xr:uid="{00000000-0005-0000-0000-0000079A0000}"/>
    <cellStyle name="Normal 8 3 12 2 2" xfId="28941" xr:uid="{00000000-0005-0000-0000-0000089A0000}"/>
    <cellStyle name="Normal 8 3 12 2 3" xfId="46287" xr:uid="{00000000-0005-0000-0000-0000099A0000}"/>
    <cellStyle name="Normal 8 3 12 3" xfId="20268" xr:uid="{00000000-0005-0000-0000-00000A9A0000}"/>
    <cellStyle name="Normal 8 3 12 4" xfId="37614" xr:uid="{00000000-0005-0000-0000-00000B9A0000}"/>
    <cellStyle name="Normal 8 3 13" xfId="8697" xr:uid="{00000000-0005-0000-0000-00000C9A0000}"/>
    <cellStyle name="Normal 8 3 13 2" xfId="26050" xr:uid="{00000000-0005-0000-0000-00000D9A0000}"/>
    <cellStyle name="Normal 8 3 13 3" xfId="43396" xr:uid="{00000000-0005-0000-0000-00000E9A0000}"/>
    <cellStyle name="Normal 8 3 14" xfId="17378" xr:uid="{00000000-0005-0000-0000-00000F9A0000}"/>
    <cellStyle name="Normal 8 3 15" xfId="34723" xr:uid="{00000000-0005-0000-0000-0000109A0000}"/>
    <cellStyle name="Normal 8 3 2" xfId="53" xr:uid="{00000000-0005-0000-0000-0000119A0000}"/>
    <cellStyle name="Normal 8 3 2 10" xfId="5835" xr:uid="{00000000-0005-0000-0000-0000129A0000}"/>
    <cellStyle name="Normal 8 3 2 10 2" xfId="14508" xr:uid="{00000000-0005-0000-0000-0000139A0000}"/>
    <cellStyle name="Normal 8 3 2 10 2 2" xfId="31861" xr:uid="{00000000-0005-0000-0000-0000149A0000}"/>
    <cellStyle name="Normal 8 3 2 10 2 3" xfId="49207" xr:uid="{00000000-0005-0000-0000-0000159A0000}"/>
    <cellStyle name="Normal 8 3 2 10 3" xfId="23188" xr:uid="{00000000-0005-0000-0000-0000169A0000}"/>
    <cellStyle name="Normal 8 3 2 10 4" xfId="40534" xr:uid="{00000000-0005-0000-0000-0000179A0000}"/>
    <cellStyle name="Normal 8 3 2 11" xfId="2944" xr:uid="{00000000-0005-0000-0000-0000189A0000}"/>
    <cellStyle name="Normal 8 3 2 11 2" xfId="11617" xr:uid="{00000000-0005-0000-0000-0000199A0000}"/>
    <cellStyle name="Normal 8 3 2 11 2 2" xfId="28970" xr:uid="{00000000-0005-0000-0000-00001A9A0000}"/>
    <cellStyle name="Normal 8 3 2 11 2 3" xfId="46316" xr:uid="{00000000-0005-0000-0000-00001B9A0000}"/>
    <cellStyle name="Normal 8 3 2 11 3" xfId="20297" xr:uid="{00000000-0005-0000-0000-00001C9A0000}"/>
    <cellStyle name="Normal 8 3 2 11 4" xfId="37643" xr:uid="{00000000-0005-0000-0000-00001D9A0000}"/>
    <cellStyle name="Normal 8 3 2 12" xfId="8726" xr:uid="{00000000-0005-0000-0000-00001E9A0000}"/>
    <cellStyle name="Normal 8 3 2 12 2" xfId="26079" xr:uid="{00000000-0005-0000-0000-00001F9A0000}"/>
    <cellStyle name="Normal 8 3 2 12 3" xfId="43425" xr:uid="{00000000-0005-0000-0000-0000209A0000}"/>
    <cellStyle name="Normal 8 3 2 13" xfId="17406" xr:uid="{00000000-0005-0000-0000-0000219A0000}"/>
    <cellStyle name="Normal 8 3 2 14" xfId="34752" xr:uid="{00000000-0005-0000-0000-0000229A0000}"/>
    <cellStyle name="Normal 8 3 2 2" xfId="102" xr:uid="{00000000-0005-0000-0000-0000239A0000}"/>
    <cellStyle name="Normal 8 3 2 2 10" xfId="8775" xr:uid="{00000000-0005-0000-0000-0000249A0000}"/>
    <cellStyle name="Normal 8 3 2 2 10 2" xfId="26128" xr:uid="{00000000-0005-0000-0000-0000259A0000}"/>
    <cellStyle name="Normal 8 3 2 2 10 3" xfId="43474" xr:uid="{00000000-0005-0000-0000-0000269A0000}"/>
    <cellStyle name="Normal 8 3 2 2 11" xfId="17455" xr:uid="{00000000-0005-0000-0000-0000279A0000}"/>
    <cellStyle name="Normal 8 3 2 2 12" xfId="34801" xr:uid="{00000000-0005-0000-0000-0000289A0000}"/>
    <cellStyle name="Normal 8 3 2 2 2" xfId="347" xr:uid="{00000000-0005-0000-0000-0000299A0000}"/>
    <cellStyle name="Normal 8 3 2 2 2 10" xfId="35046" xr:uid="{00000000-0005-0000-0000-00002A9A0000}"/>
    <cellStyle name="Normal 8 3 2 2 2 2" xfId="1082" xr:uid="{00000000-0005-0000-0000-00002B9A0000}"/>
    <cellStyle name="Normal 8 3 2 2 2 2 2" xfId="2895" xr:uid="{00000000-0005-0000-0000-00002C9A0000}"/>
    <cellStyle name="Normal 8 3 2 2 2 2 2 2" xfId="8677" xr:uid="{00000000-0005-0000-0000-00002D9A0000}"/>
    <cellStyle name="Normal 8 3 2 2 2 2 2 2 2" xfId="17350" xr:uid="{00000000-0005-0000-0000-00002E9A0000}"/>
    <cellStyle name="Normal 8 3 2 2 2 2 2 2 2 2" xfId="34703" xr:uid="{00000000-0005-0000-0000-00002F9A0000}"/>
    <cellStyle name="Normal 8 3 2 2 2 2 2 2 2 3" xfId="52049" xr:uid="{00000000-0005-0000-0000-0000309A0000}"/>
    <cellStyle name="Normal 8 3 2 2 2 2 2 2 3" xfId="26030" xr:uid="{00000000-0005-0000-0000-0000319A0000}"/>
    <cellStyle name="Normal 8 3 2 2 2 2 2 2 4" xfId="43376" xr:uid="{00000000-0005-0000-0000-0000329A0000}"/>
    <cellStyle name="Normal 8 3 2 2 2 2 2 3" xfId="4708" xr:uid="{00000000-0005-0000-0000-0000339A0000}"/>
    <cellStyle name="Normal 8 3 2 2 2 2 2 3 2" xfId="13381" xr:uid="{00000000-0005-0000-0000-0000349A0000}"/>
    <cellStyle name="Normal 8 3 2 2 2 2 2 3 2 2" xfId="30734" xr:uid="{00000000-0005-0000-0000-0000359A0000}"/>
    <cellStyle name="Normal 8 3 2 2 2 2 2 3 2 3" xfId="48080" xr:uid="{00000000-0005-0000-0000-0000369A0000}"/>
    <cellStyle name="Normal 8 3 2 2 2 2 2 3 3" xfId="22061" xr:uid="{00000000-0005-0000-0000-0000379A0000}"/>
    <cellStyle name="Normal 8 3 2 2 2 2 2 3 4" xfId="39407" xr:uid="{00000000-0005-0000-0000-0000389A0000}"/>
    <cellStyle name="Normal 8 3 2 2 2 2 2 4" xfId="11568" xr:uid="{00000000-0005-0000-0000-0000399A0000}"/>
    <cellStyle name="Normal 8 3 2 2 2 2 2 4 2" xfId="28921" xr:uid="{00000000-0005-0000-0000-00003A9A0000}"/>
    <cellStyle name="Normal 8 3 2 2 2 2 2 4 3" xfId="46267" xr:uid="{00000000-0005-0000-0000-00003B9A0000}"/>
    <cellStyle name="Normal 8 3 2 2 2 2 2 5" xfId="20248" xr:uid="{00000000-0005-0000-0000-00003C9A0000}"/>
    <cellStyle name="Normal 8 3 2 2 2 2 2 6" xfId="37594" xr:uid="{00000000-0005-0000-0000-00003D9A0000}"/>
    <cellStyle name="Normal 8 3 2 2 2 2 3" xfId="1817" xr:uid="{00000000-0005-0000-0000-00003E9A0000}"/>
    <cellStyle name="Normal 8 3 2 2 2 2 3 2" xfId="7599" xr:uid="{00000000-0005-0000-0000-00003F9A0000}"/>
    <cellStyle name="Normal 8 3 2 2 2 2 3 2 2" xfId="16272" xr:uid="{00000000-0005-0000-0000-0000409A0000}"/>
    <cellStyle name="Normal 8 3 2 2 2 2 3 2 2 2" xfId="33625" xr:uid="{00000000-0005-0000-0000-0000419A0000}"/>
    <cellStyle name="Normal 8 3 2 2 2 2 3 2 2 3" xfId="50971" xr:uid="{00000000-0005-0000-0000-0000429A0000}"/>
    <cellStyle name="Normal 8 3 2 2 2 2 3 2 3" xfId="24952" xr:uid="{00000000-0005-0000-0000-0000439A0000}"/>
    <cellStyle name="Normal 8 3 2 2 2 2 3 2 4" xfId="42298" xr:uid="{00000000-0005-0000-0000-0000449A0000}"/>
    <cellStyle name="Normal 8 3 2 2 2 2 3 3" xfId="5443" xr:uid="{00000000-0005-0000-0000-0000459A0000}"/>
    <cellStyle name="Normal 8 3 2 2 2 2 3 3 2" xfId="14116" xr:uid="{00000000-0005-0000-0000-0000469A0000}"/>
    <cellStyle name="Normal 8 3 2 2 2 2 3 3 2 2" xfId="31469" xr:uid="{00000000-0005-0000-0000-0000479A0000}"/>
    <cellStyle name="Normal 8 3 2 2 2 2 3 3 2 3" xfId="48815" xr:uid="{00000000-0005-0000-0000-0000489A0000}"/>
    <cellStyle name="Normal 8 3 2 2 2 2 3 3 3" xfId="22796" xr:uid="{00000000-0005-0000-0000-0000499A0000}"/>
    <cellStyle name="Normal 8 3 2 2 2 2 3 3 4" xfId="40142" xr:uid="{00000000-0005-0000-0000-00004A9A0000}"/>
    <cellStyle name="Normal 8 3 2 2 2 2 3 4" xfId="10490" xr:uid="{00000000-0005-0000-0000-00004B9A0000}"/>
    <cellStyle name="Normal 8 3 2 2 2 2 3 4 2" xfId="27843" xr:uid="{00000000-0005-0000-0000-00004C9A0000}"/>
    <cellStyle name="Normal 8 3 2 2 2 2 3 4 3" xfId="45189" xr:uid="{00000000-0005-0000-0000-00004D9A0000}"/>
    <cellStyle name="Normal 8 3 2 2 2 2 3 5" xfId="19170" xr:uid="{00000000-0005-0000-0000-00004E9A0000}"/>
    <cellStyle name="Normal 8 3 2 2 2 2 3 6" xfId="36516" xr:uid="{00000000-0005-0000-0000-00004F9A0000}"/>
    <cellStyle name="Normal 8 3 2 2 2 2 4" xfId="6864" xr:uid="{00000000-0005-0000-0000-0000509A0000}"/>
    <cellStyle name="Normal 8 3 2 2 2 2 4 2" xfId="15537" xr:uid="{00000000-0005-0000-0000-0000519A0000}"/>
    <cellStyle name="Normal 8 3 2 2 2 2 4 2 2" xfId="32890" xr:uid="{00000000-0005-0000-0000-0000529A0000}"/>
    <cellStyle name="Normal 8 3 2 2 2 2 4 2 3" xfId="50236" xr:uid="{00000000-0005-0000-0000-0000539A0000}"/>
    <cellStyle name="Normal 8 3 2 2 2 2 4 3" xfId="24217" xr:uid="{00000000-0005-0000-0000-0000549A0000}"/>
    <cellStyle name="Normal 8 3 2 2 2 2 4 4" xfId="41563" xr:uid="{00000000-0005-0000-0000-0000559A0000}"/>
    <cellStyle name="Normal 8 3 2 2 2 2 5" xfId="3630" xr:uid="{00000000-0005-0000-0000-0000569A0000}"/>
    <cellStyle name="Normal 8 3 2 2 2 2 5 2" xfId="12303" xr:uid="{00000000-0005-0000-0000-0000579A0000}"/>
    <cellStyle name="Normal 8 3 2 2 2 2 5 2 2" xfId="29656" xr:uid="{00000000-0005-0000-0000-0000589A0000}"/>
    <cellStyle name="Normal 8 3 2 2 2 2 5 2 3" xfId="47002" xr:uid="{00000000-0005-0000-0000-0000599A0000}"/>
    <cellStyle name="Normal 8 3 2 2 2 2 5 3" xfId="20983" xr:uid="{00000000-0005-0000-0000-00005A9A0000}"/>
    <cellStyle name="Normal 8 3 2 2 2 2 5 4" xfId="38329" xr:uid="{00000000-0005-0000-0000-00005B9A0000}"/>
    <cellStyle name="Normal 8 3 2 2 2 2 6" xfId="9755" xr:uid="{00000000-0005-0000-0000-00005C9A0000}"/>
    <cellStyle name="Normal 8 3 2 2 2 2 6 2" xfId="27108" xr:uid="{00000000-0005-0000-0000-00005D9A0000}"/>
    <cellStyle name="Normal 8 3 2 2 2 2 6 3" xfId="44454" xr:uid="{00000000-0005-0000-0000-00005E9A0000}"/>
    <cellStyle name="Normal 8 3 2 2 2 2 7" xfId="18435" xr:uid="{00000000-0005-0000-0000-00005F9A0000}"/>
    <cellStyle name="Normal 8 3 2 2 2 2 8" xfId="35781" xr:uid="{00000000-0005-0000-0000-0000609A0000}"/>
    <cellStyle name="Normal 8 3 2 2 2 3" xfId="592" xr:uid="{00000000-0005-0000-0000-0000619A0000}"/>
    <cellStyle name="Normal 8 3 2 2 2 3 2" xfId="2405" xr:uid="{00000000-0005-0000-0000-0000629A0000}"/>
    <cellStyle name="Normal 8 3 2 2 2 3 2 2" xfId="8187" xr:uid="{00000000-0005-0000-0000-0000639A0000}"/>
    <cellStyle name="Normal 8 3 2 2 2 3 2 2 2" xfId="16860" xr:uid="{00000000-0005-0000-0000-0000649A0000}"/>
    <cellStyle name="Normal 8 3 2 2 2 3 2 2 2 2" xfId="34213" xr:uid="{00000000-0005-0000-0000-0000659A0000}"/>
    <cellStyle name="Normal 8 3 2 2 2 3 2 2 2 3" xfId="51559" xr:uid="{00000000-0005-0000-0000-0000669A0000}"/>
    <cellStyle name="Normal 8 3 2 2 2 3 2 2 3" xfId="25540" xr:uid="{00000000-0005-0000-0000-0000679A0000}"/>
    <cellStyle name="Normal 8 3 2 2 2 3 2 2 4" xfId="42886" xr:uid="{00000000-0005-0000-0000-0000689A0000}"/>
    <cellStyle name="Normal 8 3 2 2 2 3 2 3" xfId="5688" xr:uid="{00000000-0005-0000-0000-0000699A0000}"/>
    <cellStyle name="Normal 8 3 2 2 2 3 2 3 2" xfId="14361" xr:uid="{00000000-0005-0000-0000-00006A9A0000}"/>
    <cellStyle name="Normal 8 3 2 2 2 3 2 3 2 2" xfId="31714" xr:uid="{00000000-0005-0000-0000-00006B9A0000}"/>
    <cellStyle name="Normal 8 3 2 2 2 3 2 3 2 3" xfId="49060" xr:uid="{00000000-0005-0000-0000-00006C9A0000}"/>
    <cellStyle name="Normal 8 3 2 2 2 3 2 3 3" xfId="23041" xr:uid="{00000000-0005-0000-0000-00006D9A0000}"/>
    <cellStyle name="Normal 8 3 2 2 2 3 2 3 4" xfId="40387" xr:uid="{00000000-0005-0000-0000-00006E9A0000}"/>
    <cellStyle name="Normal 8 3 2 2 2 3 2 4" xfId="11078" xr:uid="{00000000-0005-0000-0000-00006F9A0000}"/>
    <cellStyle name="Normal 8 3 2 2 2 3 2 4 2" xfId="28431" xr:uid="{00000000-0005-0000-0000-0000709A0000}"/>
    <cellStyle name="Normal 8 3 2 2 2 3 2 4 3" xfId="45777" xr:uid="{00000000-0005-0000-0000-0000719A0000}"/>
    <cellStyle name="Normal 8 3 2 2 2 3 2 5" xfId="19758" xr:uid="{00000000-0005-0000-0000-0000729A0000}"/>
    <cellStyle name="Normal 8 3 2 2 2 3 2 6" xfId="37104" xr:uid="{00000000-0005-0000-0000-0000739A0000}"/>
    <cellStyle name="Normal 8 3 2 2 2 3 3" xfId="6374" xr:uid="{00000000-0005-0000-0000-0000749A0000}"/>
    <cellStyle name="Normal 8 3 2 2 2 3 3 2" xfId="15047" xr:uid="{00000000-0005-0000-0000-0000759A0000}"/>
    <cellStyle name="Normal 8 3 2 2 2 3 3 2 2" xfId="32400" xr:uid="{00000000-0005-0000-0000-0000769A0000}"/>
    <cellStyle name="Normal 8 3 2 2 2 3 3 2 3" xfId="49746" xr:uid="{00000000-0005-0000-0000-0000779A0000}"/>
    <cellStyle name="Normal 8 3 2 2 2 3 3 3" xfId="23727" xr:uid="{00000000-0005-0000-0000-0000789A0000}"/>
    <cellStyle name="Normal 8 3 2 2 2 3 3 4" xfId="41073" xr:uid="{00000000-0005-0000-0000-0000799A0000}"/>
    <cellStyle name="Normal 8 3 2 2 2 3 4" xfId="4218" xr:uid="{00000000-0005-0000-0000-00007A9A0000}"/>
    <cellStyle name="Normal 8 3 2 2 2 3 4 2" xfId="12891" xr:uid="{00000000-0005-0000-0000-00007B9A0000}"/>
    <cellStyle name="Normal 8 3 2 2 2 3 4 2 2" xfId="30244" xr:uid="{00000000-0005-0000-0000-00007C9A0000}"/>
    <cellStyle name="Normal 8 3 2 2 2 3 4 2 3" xfId="47590" xr:uid="{00000000-0005-0000-0000-00007D9A0000}"/>
    <cellStyle name="Normal 8 3 2 2 2 3 4 3" xfId="21571" xr:uid="{00000000-0005-0000-0000-00007E9A0000}"/>
    <cellStyle name="Normal 8 3 2 2 2 3 4 4" xfId="38917" xr:uid="{00000000-0005-0000-0000-00007F9A0000}"/>
    <cellStyle name="Normal 8 3 2 2 2 3 5" xfId="9265" xr:uid="{00000000-0005-0000-0000-0000809A0000}"/>
    <cellStyle name="Normal 8 3 2 2 2 3 5 2" xfId="26618" xr:uid="{00000000-0005-0000-0000-0000819A0000}"/>
    <cellStyle name="Normal 8 3 2 2 2 3 5 3" xfId="43964" xr:uid="{00000000-0005-0000-0000-0000829A0000}"/>
    <cellStyle name="Normal 8 3 2 2 2 3 6" xfId="17945" xr:uid="{00000000-0005-0000-0000-0000839A0000}"/>
    <cellStyle name="Normal 8 3 2 2 2 3 7" xfId="35291" xr:uid="{00000000-0005-0000-0000-0000849A0000}"/>
    <cellStyle name="Normal 8 3 2 2 2 4" xfId="2160" xr:uid="{00000000-0005-0000-0000-0000859A0000}"/>
    <cellStyle name="Normal 8 3 2 2 2 4 2" xfId="7942" xr:uid="{00000000-0005-0000-0000-0000869A0000}"/>
    <cellStyle name="Normal 8 3 2 2 2 4 2 2" xfId="16615" xr:uid="{00000000-0005-0000-0000-0000879A0000}"/>
    <cellStyle name="Normal 8 3 2 2 2 4 2 2 2" xfId="33968" xr:uid="{00000000-0005-0000-0000-0000889A0000}"/>
    <cellStyle name="Normal 8 3 2 2 2 4 2 2 3" xfId="51314" xr:uid="{00000000-0005-0000-0000-0000899A0000}"/>
    <cellStyle name="Normal 8 3 2 2 2 4 2 3" xfId="25295" xr:uid="{00000000-0005-0000-0000-00008A9A0000}"/>
    <cellStyle name="Normal 8 3 2 2 2 4 2 4" xfId="42641" xr:uid="{00000000-0005-0000-0000-00008B9A0000}"/>
    <cellStyle name="Normal 8 3 2 2 2 4 3" xfId="3973" xr:uid="{00000000-0005-0000-0000-00008C9A0000}"/>
    <cellStyle name="Normal 8 3 2 2 2 4 3 2" xfId="12646" xr:uid="{00000000-0005-0000-0000-00008D9A0000}"/>
    <cellStyle name="Normal 8 3 2 2 2 4 3 2 2" xfId="29999" xr:uid="{00000000-0005-0000-0000-00008E9A0000}"/>
    <cellStyle name="Normal 8 3 2 2 2 4 3 2 3" xfId="47345" xr:uid="{00000000-0005-0000-0000-00008F9A0000}"/>
    <cellStyle name="Normal 8 3 2 2 2 4 3 3" xfId="21326" xr:uid="{00000000-0005-0000-0000-0000909A0000}"/>
    <cellStyle name="Normal 8 3 2 2 2 4 3 4" xfId="38672" xr:uid="{00000000-0005-0000-0000-0000919A0000}"/>
    <cellStyle name="Normal 8 3 2 2 2 4 4" xfId="10833" xr:uid="{00000000-0005-0000-0000-0000929A0000}"/>
    <cellStyle name="Normal 8 3 2 2 2 4 4 2" xfId="28186" xr:uid="{00000000-0005-0000-0000-0000939A0000}"/>
    <cellStyle name="Normal 8 3 2 2 2 4 4 3" xfId="45532" xr:uid="{00000000-0005-0000-0000-0000949A0000}"/>
    <cellStyle name="Normal 8 3 2 2 2 4 5" xfId="19513" xr:uid="{00000000-0005-0000-0000-0000959A0000}"/>
    <cellStyle name="Normal 8 3 2 2 2 4 6" xfId="36859" xr:uid="{00000000-0005-0000-0000-0000969A0000}"/>
    <cellStyle name="Normal 8 3 2 2 2 5" xfId="1327" xr:uid="{00000000-0005-0000-0000-0000979A0000}"/>
    <cellStyle name="Normal 8 3 2 2 2 5 2" xfId="7109" xr:uid="{00000000-0005-0000-0000-0000989A0000}"/>
    <cellStyle name="Normal 8 3 2 2 2 5 2 2" xfId="15782" xr:uid="{00000000-0005-0000-0000-0000999A0000}"/>
    <cellStyle name="Normal 8 3 2 2 2 5 2 2 2" xfId="33135" xr:uid="{00000000-0005-0000-0000-00009A9A0000}"/>
    <cellStyle name="Normal 8 3 2 2 2 5 2 2 3" xfId="50481" xr:uid="{00000000-0005-0000-0000-00009B9A0000}"/>
    <cellStyle name="Normal 8 3 2 2 2 5 2 3" xfId="24462" xr:uid="{00000000-0005-0000-0000-00009C9A0000}"/>
    <cellStyle name="Normal 8 3 2 2 2 5 2 4" xfId="41808" xr:uid="{00000000-0005-0000-0000-00009D9A0000}"/>
    <cellStyle name="Normal 8 3 2 2 2 5 3" xfId="4953" xr:uid="{00000000-0005-0000-0000-00009E9A0000}"/>
    <cellStyle name="Normal 8 3 2 2 2 5 3 2" xfId="13626" xr:uid="{00000000-0005-0000-0000-00009F9A0000}"/>
    <cellStyle name="Normal 8 3 2 2 2 5 3 2 2" xfId="30979" xr:uid="{00000000-0005-0000-0000-0000A09A0000}"/>
    <cellStyle name="Normal 8 3 2 2 2 5 3 2 3" xfId="48325" xr:uid="{00000000-0005-0000-0000-0000A19A0000}"/>
    <cellStyle name="Normal 8 3 2 2 2 5 3 3" xfId="22306" xr:uid="{00000000-0005-0000-0000-0000A29A0000}"/>
    <cellStyle name="Normal 8 3 2 2 2 5 3 4" xfId="39652" xr:uid="{00000000-0005-0000-0000-0000A39A0000}"/>
    <cellStyle name="Normal 8 3 2 2 2 5 4" xfId="10000" xr:uid="{00000000-0005-0000-0000-0000A49A0000}"/>
    <cellStyle name="Normal 8 3 2 2 2 5 4 2" xfId="27353" xr:uid="{00000000-0005-0000-0000-0000A59A0000}"/>
    <cellStyle name="Normal 8 3 2 2 2 5 4 3" xfId="44699" xr:uid="{00000000-0005-0000-0000-0000A69A0000}"/>
    <cellStyle name="Normal 8 3 2 2 2 5 5" xfId="18680" xr:uid="{00000000-0005-0000-0000-0000A79A0000}"/>
    <cellStyle name="Normal 8 3 2 2 2 5 6" xfId="36026" xr:uid="{00000000-0005-0000-0000-0000A89A0000}"/>
    <cellStyle name="Normal 8 3 2 2 2 6" xfId="6129" xr:uid="{00000000-0005-0000-0000-0000A99A0000}"/>
    <cellStyle name="Normal 8 3 2 2 2 6 2" xfId="14802" xr:uid="{00000000-0005-0000-0000-0000AA9A0000}"/>
    <cellStyle name="Normal 8 3 2 2 2 6 2 2" xfId="32155" xr:uid="{00000000-0005-0000-0000-0000AB9A0000}"/>
    <cellStyle name="Normal 8 3 2 2 2 6 2 3" xfId="49501" xr:uid="{00000000-0005-0000-0000-0000AC9A0000}"/>
    <cellStyle name="Normal 8 3 2 2 2 6 3" xfId="23482" xr:uid="{00000000-0005-0000-0000-0000AD9A0000}"/>
    <cellStyle name="Normal 8 3 2 2 2 6 4" xfId="40828" xr:uid="{00000000-0005-0000-0000-0000AE9A0000}"/>
    <cellStyle name="Normal 8 3 2 2 2 7" xfId="3140" xr:uid="{00000000-0005-0000-0000-0000AF9A0000}"/>
    <cellStyle name="Normal 8 3 2 2 2 7 2" xfId="11813" xr:uid="{00000000-0005-0000-0000-0000B09A0000}"/>
    <cellStyle name="Normal 8 3 2 2 2 7 2 2" xfId="29166" xr:uid="{00000000-0005-0000-0000-0000B19A0000}"/>
    <cellStyle name="Normal 8 3 2 2 2 7 2 3" xfId="46512" xr:uid="{00000000-0005-0000-0000-0000B29A0000}"/>
    <cellStyle name="Normal 8 3 2 2 2 7 3" xfId="20493" xr:uid="{00000000-0005-0000-0000-0000B39A0000}"/>
    <cellStyle name="Normal 8 3 2 2 2 7 4" xfId="37839" xr:uid="{00000000-0005-0000-0000-0000B49A0000}"/>
    <cellStyle name="Normal 8 3 2 2 2 8" xfId="9020" xr:uid="{00000000-0005-0000-0000-0000B59A0000}"/>
    <cellStyle name="Normal 8 3 2 2 2 8 2" xfId="26373" xr:uid="{00000000-0005-0000-0000-0000B69A0000}"/>
    <cellStyle name="Normal 8 3 2 2 2 8 3" xfId="43719" xr:uid="{00000000-0005-0000-0000-0000B79A0000}"/>
    <cellStyle name="Normal 8 3 2 2 2 9" xfId="17700" xr:uid="{00000000-0005-0000-0000-0000B89A0000}"/>
    <cellStyle name="Normal 8 3 2 2 3" xfId="249" xr:uid="{00000000-0005-0000-0000-0000B99A0000}"/>
    <cellStyle name="Normal 8 3 2 2 3 10" xfId="34948" xr:uid="{00000000-0005-0000-0000-0000BA9A0000}"/>
    <cellStyle name="Normal 8 3 2 2 3 2" xfId="984" xr:uid="{00000000-0005-0000-0000-0000BB9A0000}"/>
    <cellStyle name="Normal 8 3 2 2 3 2 2" xfId="2797" xr:uid="{00000000-0005-0000-0000-0000BC9A0000}"/>
    <cellStyle name="Normal 8 3 2 2 3 2 2 2" xfId="8579" xr:uid="{00000000-0005-0000-0000-0000BD9A0000}"/>
    <cellStyle name="Normal 8 3 2 2 3 2 2 2 2" xfId="17252" xr:uid="{00000000-0005-0000-0000-0000BE9A0000}"/>
    <cellStyle name="Normal 8 3 2 2 3 2 2 2 2 2" xfId="34605" xr:uid="{00000000-0005-0000-0000-0000BF9A0000}"/>
    <cellStyle name="Normal 8 3 2 2 3 2 2 2 2 3" xfId="51951" xr:uid="{00000000-0005-0000-0000-0000C09A0000}"/>
    <cellStyle name="Normal 8 3 2 2 3 2 2 2 3" xfId="25932" xr:uid="{00000000-0005-0000-0000-0000C19A0000}"/>
    <cellStyle name="Normal 8 3 2 2 3 2 2 2 4" xfId="43278" xr:uid="{00000000-0005-0000-0000-0000C29A0000}"/>
    <cellStyle name="Normal 8 3 2 2 3 2 2 3" xfId="4610" xr:uid="{00000000-0005-0000-0000-0000C39A0000}"/>
    <cellStyle name="Normal 8 3 2 2 3 2 2 3 2" xfId="13283" xr:uid="{00000000-0005-0000-0000-0000C49A0000}"/>
    <cellStyle name="Normal 8 3 2 2 3 2 2 3 2 2" xfId="30636" xr:uid="{00000000-0005-0000-0000-0000C59A0000}"/>
    <cellStyle name="Normal 8 3 2 2 3 2 2 3 2 3" xfId="47982" xr:uid="{00000000-0005-0000-0000-0000C69A0000}"/>
    <cellStyle name="Normal 8 3 2 2 3 2 2 3 3" xfId="21963" xr:uid="{00000000-0005-0000-0000-0000C79A0000}"/>
    <cellStyle name="Normal 8 3 2 2 3 2 2 3 4" xfId="39309" xr:uid="{00000000-0005-0000-0000-0000C89A0000}"/>
    <cellStyle name="Normal 8 3 2 2 3 2 2 4" xfId="11470" xr:uid="{00000000-0005-0000-0000-0000C99A0000}"/>
    <cellStyle name="Normal 8 3 2 2 3 2 2 4 2" xfId="28823" xr:uid="{00000000-0005-0000-0000-0000CA9A0000}"/>
    <cellStyle name="Normal 8 3 2 2 3 2 2 4 3" xfId="46169" xr:uid="{00000000-0005-0000-0000-0000CB9A0000}"/>
    <cellStyle name="Normal 8 3 2 2 3 2 2 5" xfId="20150" xr:uid="{00000000-0005-0000-0000-0000CC9A0000}"/>
    <cellStyle name="Normal 8 3 2 2 3 2 2 6" xfId="37496" xr:uid="{00000000-0005-0000-0000-0000CD9A0000}"/>
    <cellStyle name="Normal 8 3 2 2 3 2 3" xfId="1719" xr:uid="{00000000-0005-0000-0000-0000CE9A0000}"/>
    <cellStyle name="Normal 8 3 2 2 3 2 3 2" xfId="7501" xr:uid="{00000000-0005-0000-0000-0000CF9A0000}"/>
    <cellStyle name="Normal 8 3 2 2 3 2 3 2 2" xfId="16174" xr:uid="{00000000-0005-0000-0000-0000D09A0000}"/>
    <cellStyle name="Normal 8 3 2 2 3 2 3 2 2 2" xfId="33527" xr:uid="{00000000-0005-0000-0000-0000D19A0000}"/>
    <cellStyle name="Normal 8 3 2 2 3 2 3 2 2 3" xfId="50873" xr:uid="{00000000-0005-0000-0000-0000D29A0000}"/>
    <cellStyle name="Normal 8 3 2 2 3 2 3 2 3" xfId="24854" xr:uid="{00000000-0005-0000-0000-0000D39A0000}"/>
    <cellStyle name="Normal 8 3 2 2 3 2 3 2 4" xfId="42200" xr:uid="{00000000-0005-0000-0000-0000D49A0000}"/>
    <cellStyle name="Normal 8 3 2 2 3 2 3 3" xfId="5345" xr:uid="{00000000-0005-0000-0000-0000D59A0000}"/>
    <cellStyle name="Normal 8 3 2 2 3 2 3 3 2" xfId="14018" xr:uid="{00000000-0005-0000-0000-0000D69A0000}"/>
    <cellStyle name="Normal 8 3 2 2 3 2 3 3 2 2" xfId="31371" xr:uid="{00000000-0005-0000-0000-0000D79A0000}"/>
    <cellStyle name="Normal 8 3 2 2 3 2 3 3 2 3" xfId="48717" xr:uid="{00000000-0005-0000-0000-0000D89A0000}"/>
    <cellStyle name="Normal 8 3 2 2 3 2 3 3 3" xfId="22698" xr:uid="{00000000-0005-0000-0000-0000D99A0000}"/>
    <cellStyle name="Normal 8 3 2 2 3 2 3 3 4" xfId="40044" xr:uid="{00000000-0005-0000-0000-0000DA9A0000}"/>
    <cellStyle name="Normal 8 3 2 2 3 2 3 4" xfId="10392" xr:uid="{00000000-0005-0000-0000-0000DB9A0000}"/>
    <cellStyle name="Normal 8 3 2 2 3 2 3 4 2" xfId="27745" xr:uid="{00000000-0005-0000-0000-0000DC9A0000}"/>
    <cellStyle name="Normal 8 3 2 2 3 2 3 4 3" xfId="45091" xr:uid="{00000000-0005-0000-0000-0000DD9A0000}"/>
    <cellStyle name="Normal 8 3 2 2 3 2 3 5" xfId="19072" xr:uid="{00000000-0005-0000-0000-0000DE9A0000}"/>
    <cellStyle name="Normal 8 3 2 2 3 2 3 6" xfId="36418" xr:uid="{00000000-0005-0000-0000-0000DF9A0000}"/>
    <cellStyle name="Normal 8 3 2 2 3 2 4" xfId="6766" xr:uid="{00000000-0005-0000-0000-0000E09A0000}"/>
    <cellStyle name="Normal 8 3 2 2 3 2 4 2" xfId="15439" xr:uid="{00000000-0005-0000-0000-0000E19A0000}"/>
    <cellStyle name="Normal 8 3 2 2 3 2 4 2 2" xfId="32792" xr:uid="{00000000-0005-0000-0000-0000E29A0000}"/>
    <cellStyle name="Normal 8 3 2 2 3 2 4 2 3" xfId="50138" xr:uid="{00000000-0005-0000-0000-0000E39A0000}"/>
    <cellStyle name="Normal 8 3 2 2 3 2 4 3" xfId="24119" xr:uid="{00000000-0005-0000-0000-0000E49A0000}"/>
    <cellStyle name="Normal 8 3 2 2 3 2 4 4" xfId="41465" xr:uid="{00000000-0005-0000-0000-0000E59A0000}"/>
    <cellStyle name="Normal 8 3 2 2 3 2 5" xfId="3532" xr:uid="{00000000-0005-0000-0000-0000E69A0000}"/>
    <cellStyle name="Normal 8 3 2 2 3 2 5 2" xfId="12205" xr:uid="{00000000-0005-0000-0000-0000E79A0000}"/>
    <cellStyle name="Normal 8 3 2 2 3 2 5 2 2" xfId="29558" xr:uid="{00000000-0005-0000-0000-0000E89A0000}"/>
    <cellStyle name="Normal 8 3 2 2 3 2 5 2 3" xfId="46904" xr:uid="{00000000-0005-0000-0000-0000E99A0000}"/>
    <cellStyle name="Normal 8 3 2 2 3 2 5 3" xfId="20885" xr:uid="{00000000-0005-0000-0000-0000EA9A0000}"/>
    <cellStyle name="Normal 8 3 2 2 3 2 5 4" xfId="38231" xr:uid="{00000000-0005-0000-0000-0000EB9A0000}"/>
    <cellStyle name="Normal 8 3 2 2 3 2 6" xfId="9657" xr:uid="{00000000-0005-0000-0000-0000EC9A0000}"/>
    <cellStyle name="Normal 8 3 2 2 3 2 6 2" xfId="27010" xr:uid="{00000000-0005-0000-0000-0000ED9A0000}"/>
    <cellStyle name="Normal 8 3 2 2 3 2 6 3" xfId="44356" xr:uid="{00000000-0005-0000-0000-0000EE9A0000}"/>
    <cellStyle name="Normal 8 3 2 2 3 2 7" xfId="18337" xr:uid="{00000000-0005-0000-0000-0000EF9A0000}"/>
    <cellStyle name="Normal 8 3 2 2 3 2 8" xfId="35683" xr:uid="{00000000-0005-0000-0000-0000F09A0000}"/>
    <cellStyle name="Normal 8 3 2 2 3 3" xfId="739" xr:uid="{00000000-0005-0000-0000-0000F19A0000}"/>
    <cellStyle name="Normal 8 3 2 2 3 3 2" xfId="2552" xr:uid="{00000000-0005-0000-0000-0000F29A0000}"/>
    <cellStyle name="Normal 8 3 2 2 3 3 2 2" xfId="8334" xr:uid="{00000000-0005-0000-0000-0000F39A0000}"/>
    <cellStyle name="Normal 8 3 2 2 3 3 2 2 2" xfId="17007" xr:uid="{00000000-0005-0000-0000-0000F49A0000}"/>
    <cellStyle name="Normal 8 3 2 2 3 3 2 2 2 2" xfId="34360" xr:uid="{00000000-0005-0000-0000-0000F59A0000}"/>
    <cellStyle name="Normal 8 3 2 2 3 3 2 2 2 3" xfId="51706" xr:uid="{00000000-0005-0000-0000-0000F69A0000}"/>
    <cellStyle name="Normal 8 3 2 2 3 3 2 2 3" xfId="25687" xr:uid="{00000000-0005-0000-0000-0000F79A0000}"/>
    <cellStyle name="Normal 8 3 2 2 3 3 2 2 4" xfId="43033" xr:uid="{00000000-0005-0000-0000-0000F89A0000}"/>
    <cellStyle name="Normal 8 3 2 2 3 3 2 3" xfId="5786" xr:uid="{00000000-0005-0000-0000-0000F99A0000}"/>
    <cellStyle name="Normal 8 3 2 2 3 3 2 3 2" xfId="14459" xr:uid="{00000000-0005-0000-0000-0000FA9A0000}"/>
    <cellStyle name="Normal 8 3 2 2 3 3 2 3 2 2" xfId="31812" xr:uid="{00000000-0005-0000-0000-0000FB9A0000}"/>
    <cellStyle name="Normal 8 3 2 2 3 3 2 3 2 3" xfId="49158" xr:uid="{00000000-0005-0000-0000-0000FC9A0000}"/>
    <cellStyle name="Normal 8 3 2 2 3 3 2 3 3" xfId="23139" xr:uid="{00000000-0005-0000-0000-0000FD9A0000}"/>
    <cellStyle name="Normal 8 3 2 2 3 3 2 3 4" xfId="40485" xr:uid="{00000000-0005-0000-0000-0000FE9A0000}"/>
    <cellStyle name="Normal 8 3 2 2 3 3 2 4" xfId="11225" xr:uid="{00000000-0005-0000-0000-0000FF9A0000}"/>
    <cellStyle name="Normal 8 3 2 2 3 3 2 4 2" xfId="28578" xr:uid="{00000000-0005-0000-0000-0000009B0000}"/>
    <cellStyle name="Normal 8 3 2 2 3 3 2 4 3" xfId="45924" xr:uid="{00000000-0005-0000-0000-0000019B0000}"/>
    <cellStyle name="Normal 8 3 2 2 3 3 2 5" xfId="19905" xr:uid="{00000000-0005-0000-0000-0000029B0000}"/>
    <cellStyle name="Normal 8 3 2 2 3 3 2 6" xfId="37251" xr:uid="{00000000-0005-0000-0000-0000039B0000}"/>
    <cellStyle name="Normal 8 3 2 2 3 3 3" xfId="6521" xr:uid="{00000000-0005-0000-0000-0000049B0000}"/>
    <cellStyle name="Normal 8 3 2 2 3 3 3 2" xfId="15194" xr:uid="{00000000-0005-0000-0000-0000059B0000}"/>
    <cellStyle name="Normal 8 3 2 2 3 3 3 2 2" xfId="32547" xr:uid="{00000000-0005-0000-0000-0000069B0000}"/>
    <cellStyle name="Normal 8 3 2 2 3 3 3 2 3" xfId="49893" xr:uid="{00000000-0005-0000-0000-0000079B0000}"/>
    <cellStyle name="Normal 8 3 2 2 3 3 3 3" xfId="23874" xr:uid="{00000000-0005-0000-0000-0000089B0000}"/>
    <cellStyle name="Normal 8 3 2 2 3 3 3 4" xfId="41220" xr:uid="{00000000-0005-0000-0000-0000099B0000}"/>
    <cellStyle name="Normal 8 3 2 2 3 3 4" xfId="4365" xr:uid="{00000000-0005-0000-0000-00000A9B0000}"/>
    <cellStyle name="Normal 8 3 2 2 3 3 4 2" xfId="13038" xr:uid="{00000000-0005-0000-0000-00000B9B0000}"/>
    <cellStyle name="Normal 8 3 2 2 3 3 4 2 2" xfId="30391" xr:uid="{00000000-0005-0000-0000-00000C9B0000}"/>
    <cellStyle name="Normal 8 3 2 2 3 3 4 2 3" xfId="47737" xr:uid="{00000000-0005-0000-0000-00000D9B0000}"/>
    <cellStyle name="Normal 8 3 2 2 3 3 4 3" xfId="21718" xr:uid="{00000000-0005-0000-0000-00000E9B0000}"/>
    <cellStyle name="Normal 8 3 2 2 3 3 4 4" xfId="39064" xr:uid="{00000000-0005-0000-0000-00000F9B0000}"/>
    <cellStyle name="Normal 8 3 2 2 3 3 5" xfId="9412" xr:uid="{00000000-0005-0000-0000-0000109B0000}"/>
    <cellStyle name="Normal 8 3 2 2 3 3 5 2" xfId="26765" xr:uid="{00000000-0005-0000-0000-0000119B0000}"/>
    <cellStyle name="Normal 8 3 2 2 3 3 5 3" xfId="44111" xr:uid="{00000000-0005-0000-0000-0000129B0000}"/>
    <cellStyle name="Normal 8 3 2 2 3 3 6" xfId="18092" xr:uid="{00000000-0005-0000-0000-0000139B0000}"/>
    <cellStyle name="Normal 8 3 2 2 3 3 7" xfId="35438" xr:uid="{00000000-0005-0000-0000-0000149B0000}"/>
    <cellStyle name="Normal 8 3 2 2 3 4" xfId="2062" xr:uid="{00000000-0005-0000-0000-0000159B0000}"/>
    <cellStyle name="Normal 8 3 2 2 3 4 2" xfId="7844" xr:uid="{00000000-0005-0000-0000-0000169B0000}"/>
    <cellStyle name="Normal 8 3 2 2 3 4 2 2" xfId="16517" xr:uid="{00000000-0005-0000-0000-0000179B0000}"/>
    <cellStyle name="Normal 8 3 2 2 3 4 2 2 2" xfId="33870" xr:uid="{00000000-0005-0000-0000-0000189B0000}"/>
    <cellStyle name="Normal 8 3 2 2 3 4 2 2 3" xfId="51216" xr:uid="{00000000-0005-0000-0000-0000199B0000}"/>
    <cellStyle name="Normal 8 3 2 2 3 4 2 3" xfId="25197" xr:uid="{00000000-0005-0000-0000-00001A9B0000}"/>
    <cellStyle name="Normal 8 3 2 2 3 4 2 4" xfId="42543" xr:uid="{00000000-0005-0000-0000-00001B9B0000}"/>
    <cellStyle name="Normal 8 3 2 2 3 4 3" xfId="3875" xr:uid="{00000000-0005-0000-0000-00001C9B0000}"/>
    <cellStyle name="Normal 8 3 2 2 3 4 3 2" xfId="12548" xr:uid="{00000000-0005-0000-0000-00001D9B0000}"/>
    <cellStyle name="Normal 8 3 2 2 3 4 3 2 2" xfId="29901" xr:uid="{00000000-0005-0000-0000-00001E9B0000}"/>
    <cellStyle name="Normal 8 3 2 2 3 4 3 2 3" xfId="47247" xr:uid="{00000000-0005-0000-0000-00001F9B0000}"/>
    <cellStyle name="Normal 8 3 2 2 3 4 3 3" xfId="21228" xr:uid="{00000000-0005-0000-0000-0000209B0000}"/>
    <cellStyle name="Normal 8 3 2 2 3 4 3 4" xfId="38574" xr:uid="{00000000-0005-0000-0000-0000219B0000}"/>
    <cellStyle name="Normal 8 3 2 2 3 4 4" xfId="10735" xr:uid="{00000000-0005-0000-0000-0000229B0000}"/>
    <cellStyle name="Normal 8 3 2 2 3 4 4 2" xfId="28088" xr:uid="{00000000-0005-0000-0000-0000239B0000}"/>
    <cellStyle name="Normal 8 3 2 2 3 4 4 3" xfId="45434" xr:uid="{00000000-0005-0000-0000-0000249B0000}"/>
    <cellStyle name="Normal 8 3 2 2 3 4 5" xfId="19415" xr:uid="{00000000-0005-0000-0000-0000259B0000}"/>
    <cellStyle name="Normal 8 3 2 2 3 4 6" xfId="36761" xr:uid="{00000000-0005-0000-0000-0000269B0000}"/>
    <cellStyle name="Normal 8 3 2 2 3 5" xfId="1474" xr:uid="{00000000-0005-0000-0000-0000279B0000}"/>
    <cellStyle name="Normal 8 3 2 2 3 5 2" xfId="7256" xr:uid="{00000000-0005-0000-0000-0000289B0000}"/>
    <cellStyle name="Normal 8 3 2 2 3 5 2 2" xfId="15929" xr:uid="{00000000-0005-0000-0000-0000299B0000}"/>
    <cellStyle name="Normal 8 3 2 2 3 5 2 2 2" xfId="33282" xr:uid="{00000000-0005-0000-0000-00002A9B0000}"/>
    <cellStyle name="Normal 8 3 2 2 3 5 2 2 3" xfId="50628" xr:uid="{00000000-0005-0000-0000-00002B9B0000}"/>
    <cellStyle name="Normal 8 3 2 2 3 5 2 3" xfId="24609" xr:uid="{00000000-0005-0000-0000-00002C9B0000}"/>
    <cellStyle name="Normal 8 3 2 2 3 5 2 4" xfId="41955" xr:uid="{00000000-0005-0000-0000-00002D9B0000}"/>
    <cellStyle name="Normal 8 3 2 2 3 5 3" xfId="5100" xr:uid="{00000000-0005-0000-0000-00002E9B0000}"/>
    <cellStyle name="Normal 8 3 2 2 3 5 3 2" xfId="13773" xr:uid="{00000000-0005-0000-0000-00002F9B0000}"/>
    <cellStyle name="Normal 8 3 2 2 3 5 3 2 2" xfId="31126" xr:uid="{00000000-0005-0000-0000-0000309B0000}"/>
    <cellStyle name="Normal 8 3 2 2 3 5 3 2 3" xfId="48472" xr:uid="{00000000-0005-0000-0000-0000319B0000}"/>
    <cellStyle name="Normal 8 3 2 2 3 5 3 3" xfId="22453" xr:uid="{00000000-0005-0000-0000-0000329B0000}"/>
    <cellStyle name="Normal 8 3 2 2 3 5 3 4" xfId="39799" xr:uid="{00000000-0005-0000-0000-0000339B0000}"/>
    <cellStyle name="Normal 8 3 2 2 3 5 4" xfId="10147" xr:uid="{00000000-0005-0000-0000-0000349B0000}"/>
    <cellStyle name="Normal 8 3 2 2 3 5 4 2" xfId="27500" xr:uid="{00000000-0005-0000-0000-0000359B0000}"/>
    <cellStyle name="Normal 8 3 2 2 3 5 4 3" xfId="44846" xr:uid="{00000000-0005-0000-0000-0000369B0000}"/>
    <cellStyle name="Normal 8 3 2 2 3 5 5" xfId="18827" xr:uid="{00000000-0005-0000-0000-0000379B0000}"/>
    <cellStyle name="Normal 8 3 2 2 3 5 6" xfId="36173" xr:uid="{00000000-0005-0000-0000-0000389B0000}"/>
    <cellStyle name="Normal 8 3 2 2 3 6" xfId="6031" xr:uid="{00000000-0005-0000-0000-0000399B0000}"/>
    <cellStyle name="Normal 8 3 2 2 3 6 2" xfId="14704" xr:uid="{00000000-0005-0000-0000-00003A9B0000}"/>
    <cellStyle name="Normal 8 3 2 2 3 6 2 2" xfId="32057" xr:uid="{00000000-0005-0000-0000-00003B9B0000}"/>
    <cellStyle name="Normal 8 3 2 2 3 6 2 3" xfId="49403" xr:uid="{00000000-0005-0000-0000-00003C9B0000}"/>
    <cellStyle name="Normal 8 3 2 2 3 6 3" xfId="23384" xr:uid="{00000000-0005-0000-0000-00003D9B0000}"/>
    <cellStyle name="Normal 8 3 2 2 3 6 4" xfId="40730" xr:uid="{00000000-0005-0000-0000-00003E9B0000}"/>
    <cellStyle name="Normal 8 3 2 2 3 7" xfId="3287" xr:uid="{00000000-0005-0000-0000-00003F9B0000}"/>
    <cellStyle name="Normal 8 3 2 2 3 7 2" xfId="11960" xr:uid="{00000000-0005-0000-0000-0000409B0000}"/>
    <cellStyle name="Normal 8 3 2 2 3 7 2 2" xfId="29313" xr:uid="{00000000-0005-0000-0000-0000419B0000}"/>
    <cellStyle name="Normal 8 3 2 2 3 7 2 3" xfId="46659" xr:uid="{00000000-0005-0000-0000-0000429B0000}"/>
    <cellStyle name="Normal 8 3 2 2 3 7 3" xfId="20640" xr:uid="{00000000-0005-0000-0000-0000439B0000}"/>
    <cellStyle name="Normal 8 3 2 2 3 7 4" xfId="37986" xr:uid="{00000000-0005-0000-0000-0000449B0000}"/>
    <cellStyle name="Normal 8 3 2 2 3 8" xfId="8922" xr:uid="{00000000-0005-0000-0000-0000459B0000}"/>
    <cellStyle name="Normal 8 3 2 2 3 8 2" xfId="26275" xr:uid="{00000000-0005-0000-0000-0000469B0000}"/>
    <cellStyle name="Normal 8 3 2 2 3 8 3" xfId="43621" xr:uid="{00000000-0005-0000-0000-0000479B0000}"/>
    <cellStyle name="Normal 8 3 2 2 3 9" xfId="17602" xr:uid="{00000000-0005-0000-0000-0000489B0000}"/>
    <cellStyle name="Normal 8 3 2 2 4" xfId="837" xr:uid="{00000000-0005-0000-0000-0000499B0000}"/>
    <cellStyle name="Normal 8 3 2 2 4 2" xfId="2650" xr:uid="{00000000-0005-0000-0000-00004A9B0000}"/>
    <cellStyle name="Normal 8 3 2 2 4 2 2" xfId="8432" xr:uid="{00000000-0005-0000-0000-00004B9B0000}"/>
    <cellStyle name="Normal 8 3 2 2 4 2 2 2" xfId="17105" xr:uid="{00000000-0005-0000-0000-00004C9B0000}"/>
    <cellStyle name="Normal 8 3 2 2 4 2 2 2 2" xfId="34458" xr:uid="{00000000-0005-0000-0000-00004D9B0000}"/>
    <cellStyle name="Normal 8 3 2 2 4 2 2 2 3" xfId="51804" xr:uid="{00000000-0005-0000-0000-00004E9B0000}"/>
    <cellStyle name="Normal 8 3 2 2 4 2 2 3" xfId="25785" xr:uid="{00000000-0005-0000-0000-00004F9B0000}"/>
    <cellStyle name="Normal 8 3 2 2 4 2 2 4" xfId="43131" xr:uid="{00000000-0005-0000-0000-0000509B0000}"/>
    <cellStyle name="Normal 8 3 2 2 4 2 3" xfId="4463" xr:uid="{00000000-0005-0000-0000-0000519B0000}"/>
    <cellStyle name="Normal 8 3 2 2 4 2 3 2" xfId="13136" xr:uid="{00000000-0005-0000-0000-0000529B0000}"/>
    <cellStyle name="Normal 8 3 2 2 4 2 3 2 2" xfId="30489" xr:uid="{00000000-0005-0000-0000-0000539B0000}"/>
    <cellStyle name="Normal 8 3 2 2 4 2 3 2 3" xfId="47835" xr:uid="{00000000-0005-0000-0000-0000549B0000}"/>
    <cellStyle name="Normal 8 3 2 2 4 2 3 3" xfId="21816" xr:uid="{00000000-0005-0000-0000-0000559B0000}"/>
    <cellStyle name="Normal 8 3 2 2 4 2 3 4" xfId="39162" xr:uid="{00000000-0005-0000-0000-0000569B0000}"/>
    <cellStyle name="Normal 8 3 2 2 4 2 4" xfId="11323" xr:uid="{00000000-0005-0000-0000-0000579B0000}"/>
    <cellStyle name="Normal 8 3 2 2 4 2 4 2" xfId="28676" xr:uid="{00000000-0005-0000-0000-0000589B0000}"/>
    <cellStyle name="Normal 8 3 2 2 4 2 4 3" xfId="46022" xr:uid="{00000000-0005-0000-0000-0000599B0000}"/>
    <cellStyle name="Normal 8 3 2 2 4 2 5" xfId="20003" xr:uid="{00000000-0005-0000-0000-00005A9B0000}"/>
    <cellStyle name="Normal 8 3 2 2 4 2 6" xfId="37349" xr:uid="{00000000-0005-0000-0000-00005B9B0000}"/>
    <cellStyle name="Normal 8 3 2 2 4 3" xfId="1572" xr:uid="{00000000-0005-0000-0000-00005C9B0000}"/>
    <cellStyle name="Normal 8 3 2 2 4 3 2" xfId="7354" xr:uid="{00000000-0005-0000-0000-00005D9B0000}"/>
    <cellStyle name="Normal 8 3 2 2 4 3 2 2" xfId="16027" xr:uid="{00000000-0005-0000-0000-00005E9B0000}"/>
    <cellStyle name="Normal 8 3 2 2 4 3 2 2 2" xfId="33380" xr:uid="{00000000-0005-0000-0000-00005F9B0000}"/>
    <cellStyle name="Normal 8 3 2 2 4 3 2 2 3" xfId="50726" xr:uid="{00000000-0005-0000-0000-0000609B0000}"/>
    <cellStyle name="Normal 8 3 2 2 4 3 2 3" xfId="24707" xr:uid="{00000000-0005-0000-0000-0000619B0000}"/>
    <cellStyle name="Normal 8 3 2 2 4 3 2 4" xfId="42053" xr:uid="{00000000-0005-0000-0000-0000629B0000}"/>
    <cellStyle name="Normal 8 3 2 2 4 3 3" xfId="5198" xr:uid="{00000000-0005-0000-0000-0000639B0000}"/>
    <cellStyle name="Normal 8 3 2 2 4 3 3 2" xfId="13871" xr:uid="{00000000-0005-0000-0000-0000649B0000}"/>
    <cellStyle name="Normal 8 3 2 2 4 3 3 2 2" xfId="31224" xr:uid="{00000000-0005-0000-0000-0000659B0000}"/>
    <cellStyle name="Normal 8 3 2 2 4 3 3 2 3" xfId="48570" xr:uid="{00000000-0005-0000-0000-0000669B0000}"/>
    <cellStyle name="Normal 8 3 2 2 4 3 3 3" xfId="22551" xr:uid="{00000000-0005-0000-0000-0000679B0000}"/>
    <cellStyle name="Normal 8 3 2 2 4 3 3 4" xfId="39897" xr:uid="{00000000-0005-0000-0000-0000689B0000}"/>
    <cellStyle name="Normal 8 3 2 2 4 3 4" xfId="10245" xr:uid="{00000000-0005-0000-0000-0000699B0000}"/>
    <cellStyle name="Normal 8 3 2 2 4 3 4 2" xfId="27598" xr:uid="{00000000-0005-0000-0000-00006A9B0000}"/>
    <cellStyle name="Normal 8 3 2 2 4 3 4 3" xfId="44944" xr:uid="{00000000-0005-0000-0000-00006B9B0000}"/>
    <cellStyle name="Normal 8 3 2 2 4 3 5" xfId="18925" xr:uid="{00000000-0005-0000-0000-00006C9B0000}"/>
    <cellStyle name="Normal 8 3 2 2 4 3 6" xfId="36271" xr:uid="{00000000-0005-0000-0000-00006D9B0000}"/>
    <cellStyle name="Normal 8 3 2 2 4 4" xfId="6619" xr:uid="{00000000-0005-0000-0000-00006E9B0000}"/>
    <cellStyle name="Normal 8 3 2 2 4 4 2" xfId="15292" xr:uid="{00000000-0005-0000-0000-00006F9B0000}"/>
    <cellStyle name="Normal 8 3 2 2 4 4 2 2" xfId="32645" xr:uid="{00000000-0005-0000-0000-0000709B0000}"/>
    <cellStyle name="Normal 8 3 2 2 4 4 2 3" xfId="49991" xr:uid="{00000000-0005-0000-0000-0000719B0000}"/>
    <cellStyle name="Normal 8 3 2 2 4 4 3" xfId="23972" xr:uid="{00000000-0005-0000-0000-0000729B0000}"/>
    <cellStyle name="Normal 8 3 2 2 4 4 4" xfId="41318" xr:uid="{00000000-0005-0000-0000-0000739B0000}"/>
    <cellStyle name="Normal 8 3 2 2 4 5" xfId="3385" xr:uid="{00000000-0005-0000-0000-0000749B0000}"/>
    <cellStyle name="Normal 8 3 2 2 4 5 2" xfId="12058" xr:uid="{00000000-0005-0000-0000-0000759B0000}"/>
    <cellStyle name="Normal 8 3 2 2 4 5 2 2" xfId="29411" xr:uid="{00000000-0005-0000-0000-0000769B0000}"/>
    <cellStyle name="Normal 8 3 2 2 4 5 2 3" xfId="46757" xr:uid="{00000000-0005-0000-0000-0000779B0000}"/>
    <cellStyle name="Normal 8 3 2 2 4 5 3" xfId="20738" xr:uid="{00000000-0005-0000-0000-0000789B0000}"/>
    <cellStyle name="Normal 8 3 2 2 4 5 4" xfId="38084" xr:uid="{00000000-0005-0000-0000-0000799B0000}"/>
    <cellStyle name="Normal 8 3 2 2 4 6" xfId="9510" xr:uid="{00000000-0005-0000-0000-00007A9B0000}"/>
    <cellStyle name="Normal 8 3 2 2 4 6 2" xfId="26863" xr:uid="{00000000-0005-0000-0000-00007B9B0000}"/>
    <cellStyle name="Normal 8 3 2 2 4 6 3" xfId="44209" xr:uid="{00000000-0005-0000-0000-00007C9B0000}"/>
    <cellStyle name="Normal 8 3 2 2 4 7" xfId="18190" xr:uid="{00000000-0005-0000-0000-00007D9B0000}"/>
    <cellStyle name="Normal 8 3 2 2 4 8" xfId="35536" xr:uid="{00000000-0005-0000-0000-00007E9B0000}"/>
    <cellStyle name="Normal 8 3 2 2 5" xfId="494" xr:uid="{00000000-0005-0000-0000-00007F9B0000}"/>
    <cellStyle name="Normal 8 3 2 2 5 2" xfId="2307" xr:uid="{00000000-0005-0000-0000-0000809B0000}"/>
    <cellStyle name="Normal 8 3 2 2 5 2 2" xfId="8089" xr:uid="{00000000-0005-0000-0000-0000819B0000}"/>
    <cellStyle name="Normal 8 3 2 2 5 2 2 2" xfId="16762" xr:uid="{00000000-0005-0000-0000-0000829B0000}"/>
    <cellStyle name="Normal 8 3 2 2 5 2 2 2 2" xfId="34115" xr:uid="{00000000-0005-0000-0000-0000839B0000}"/>
    <cellStyle name="Normal 8 3 2 2 5 2 2 2 3" xfId="51461" xr:uid="{00000000-0005-0000-0000-0000849B0000}"/>
    <cellStyle name="Normal 8 3 2 2 5 2 2 3" xfId="25442" xr:uid="{00000000-0005-0000-0000-0000859B0000}"/>
    <cellStyle name="Normal 8 3 2 2 5 2 2 4" xfId="42788" xr:uid="{00000000-0005-0000-0000-0000869B0000}"/>
    <cellStyle name="Normal 8 3 2 2 5 2 3" xfId="5590" xr:uid="{00000000-0005-0000-0000-0000879B0000}"/>
    <cellStyle name="Normal 8 3 2 2 5 2 3 2" xfId="14263" xr:uid="{00000000-0005-0000-0000-0000889B0000}"/>
    <cellStyle name="Normal 8 3 2 2 5 2 3 2 2" xfId="31616" xr:uid="{00000000-0005-0000-0000-0000899B0000}"/>
    <cellStyle name="Normal 8 3 2 2 5 2 3 2 3" xfId="48962" xr:uid="{00000000-0005-0000-0000-00008A9B0000}"/>
    <cellStyle name="Normal 8 3 2 2 5 2 3 3" xfId="22943" xr:uid="{00000000-0005-0000-0000-00008B9B0000}"/>
    <cellStyle name="Normal 8 3 2 2 5 2 3 4" xfId="40289" xr:uid="{00000000-0005-0000-0000-00008C9B0000}"/>
    <cellStyle name="Normal 8 3 2 2 5 2 4" xfId="10980" xr:uid="{00000000-0005-0000-0000-00008D9B0000}"/>
    <cellStyle name="Normal 8 3 2 2 5 2 4 2" xfId="28333" xr:uid="{00000000-0005-0000-0000-00008E9B0000}"/>
    <cellStyle name="Normal 8 3 2 2 5 2 4 3" xfId="45679" xr:uid="{00000000-0005-0000-0000-00008F9B0000}"/>
    <cellStyle name="Normal 8 3 2 2 5 2 5" xfId="19660" xr:uid="{00000000-0005-0000-0000-0000909B0000}"/>
    <cellStyle name="Normal 8 3 2 2 5 2 6" xfId="37006" xr:uid="{00000000-0005-0000-0000-0000919B0000}"/>
    <cellStyle name="Normal 8 3 2 2 5 3" xfId="6276" xr:uid="{00000000-0005-0000-0000-0000929B0000}"/>
    <cellStyle name="Normal 8 3 2 2 5 3 2" xfId="14949" xr:uid="{00000000-0005-0000-0000-0000939B0000}"/>
    <cellStyle name="Normal 8 3 2 2 5 3 2 2" xfId="32302" xr:uid="{00000000-0005-0000-0000-0000949B0000}"/>
    <cellStyle name="Normal 8 3 2 2 5 3 2 3" xfId="49648" xr:uid="{00000000-0005-0000-0000-0000959B0000}"/>
    <cellStyle name="Normal 8 3 2 2 5 3 3" xfId="23629" xr:uid="{00000000-0005-0000-0000-0000969B0000}"/>
    <cellStyle name="Normal 8 3 2 2 5 3 4" xfId="40975" xr:uid="{00000000-0005-0000-0000-0000979B0000}"/>
    <cellStyle name="Normal 8 3 2 2 5 4" xfId="4120" xr:uid="{00000000-0005-0000-0000-0000989B0000}"/>
    <cellStyle name="Normal 8 3 2 2 5 4 2" xfId="12793" xr:uid="{00000000-0005-0000-0000-0000999B0000}"/>
    <cellStyle name="Normal 8 3 2 2 5 4 2 2" xfId="30146" xr:uid="{00000000-0005-0000-0000-00009A9B0000}"/>
    <cellStyle name="Normal 8 3 2 2 5 4 2 3" xfId="47492" xr:uid="{00000000-0005-0000-0000-00009B9B0000}"/>
    <cellStyle name="Normal 8 3 2 2 5 4 3" xfId="21473" xr:uid="{00000000-0005-0000-0000-00009C9B0000}"/>
    <cellStyle name="Normal 8 3 2 2 5 4 4" xfId="38819" xr:uid="{00000000-0005-0000-0000-00009D9B0000}"/>
    <cellStyle name="Normal 8 3 2 2 5 5" xfId="9167" xr:uid="{00000000-0005-0000-0000-00009E9B0000}"/>
    <cellStyle name="Normal 8 3 2 2 5 5 2" xfId="26520" xr:uid="{00000000-0005-0000-0000-00009F9B0000}"/>
    <cellStyle name="Normal 8 3 2 2 5 5 3" xfId="43866" xr:uid="{00000000-0005-0000-0000-0000A09B0000}"/>
    <cellStyle name="Normal 8 3 2 2 5 6" xfId="17847" xr:uid="{00000000-0005-0000-0000-0000A19B0000}"/>
    <cellStyle name="Normal 8 3 2 2 5 7" xfId="35193" xr:uid="{00000000-0005-0000-0000-0000A29B0000}"/>
    <cellStyle name="Normal 8 3 2 2 6" xfId="1915" xr:uid="{00000000-0005-0000-0000-0000A39B0000}"/>
    <cellStyle name="Normal 8 3 2 2 6 2" xfId="7697" xr:uid="{00000000-0005-0000-0000-0000A49B0000}"/>
    <cellStyle name="Normal 8 3 2 2 6 2 2" xfId="16370" xr:uid="{00000000-0005-0000-0000-0000A59B0000}"/>
    <cellStyle name="Normal 8 3 2 2 6 2 2 2" xfId="33723" xr:uid="{00000000-0005-0000-0000-0000A69B0000}"/>
    <cellStyle name="Normal 8 3 2 2 6 2 2 3" xfId="51069" xr:uid="{00000000-0005-0000-0000-0000A79B0000}"/>
    <cellStyle name="Normal 8 3 2 2 6 2 3" xfId="25050" xr:uid="{00000000-0005-0000-0000-0000A89B0000}"/>
    <cellStyle name="Normal 8 3 2 2 6 2 4" xfId="42396" xr:uid="{00000000-0005-0000-0000-0000A99B0000}"/>
    <cellStyle name="Normal 8 3 2 2 6 3" xfId="3728" xr:uid="{00000000-0005-0000-0000-0000AA9B0000}"/>
    <cellStyle name="Normal 8 3 2 2 6 3 2" xfId="12401" xr:uid="{00000000-0005-0000-0000-0000AB9B0000}"/>
    <cellStyle name="Normal 8 3 2 2 6 3 2 2" xfId="29754" xr:uid="{00000000-0005-0000-0000-0000AC9B0000}"/>
    <cellStyle name="Normal 8 3 2 2 6 3 2 3" xfId="47100" xr:uid="{00000000-0005-0000-0000-0000AD9B0000}"/>
    <cellStyle name="Normal 8 3 2 2 6 3 3" xfId="21081" xr:uid="{00000000-0005-0000-0000-0000AE9B0000}"/>
    <cellStyle name="Normal 8 3 2 2 6 3 4" xfId="38427" xr:uid="{00000000-0005-0000-0000-0000AF9B0000}"/>
    <cellStyle name="Normal 8 3 2 2 6 4" xfId="10588" xr:uid="{00000000-0005-0000-0000-0000B09B0000}"/>
    <cellStyle name="Normal 8 3 2 2 6 4 2" xfId="27941" xr:uid="{00000000-0005-0000-0000-0000B19B0000}"/>
    <cellStyle name="Normal 8 3 2 2 6 4 3" xfId="45287" xr:uid="{00000000-0005-0000-0000-0000B29B0000}"/>
    <cellStyle name="Normal 8 3 2 2 6 5" xfId="19268" xr:uid="{00000000-0005-0000-0000-0000B39B0000}"/>
    <cellStyle name="Normal 8 3 2 2 6 6" xfId="36614" xr:uid="{00000000-0005-0000-0000-0000B49B0000}"/>
    <cellStyle name="Normal 8 3 2 2 7" xfId="1229" xr:uid="{00000000-0005-0000-0000-0000B59B0000}"/>
    <cellStyle name="Normal 8 3 2 2 7 2" xfId="7011" xr:uid="{00000000-0005-0000-0000-0000B69B0000}"/>
    <cellStyle name="Normal 8 3 2 2 7 2 2" xfId="15684" xr:uid="{00000000-0005-0000-0000-0000B79B0000}"/>
    <cellStyle name="Normal 8 3 2 2 7 2 2 2" xfId="33037" xr:uid="{00000000-0005-0000-0000-0000B89B0000}"/>
    <cellStyle name="Normal 8 3 2 2 7 2 2 3" xfId="50383" xr:uid="{00000000-0005-0000-0000-0000B99B0000}"/>
    <cellStyle name="Normal 8 3 2 2 7 2 3" xfId="24364" xr:uid="{00000000-0005-0000-0000-0000BA9B0000}"/>
    <cellStyle name="Normal 8 3 2 2 7 2 4" xfId="41710" xr:uid="{00000000-0005-0000-0000-0000BB9B0000}"/>
    <cellStyle name="Normal 8 3 2 2 7 3" xfId="4855" xr:uid="{00000000-0005-0000-0000-0000BC9B0000}"/>
    <cellStyle name="Normal 8 3 2 2 7 3 2" xfId="13528" xr:uid="{00000000-0005-0000-0000-0000BD9B0000}"/>
    <cellStyle name="Normal 8 3 2 2 7 3 2 2" xfId="30881" xr:uid="{00000000-0005-0000-0000-0000BE9B0000}"/>
    <cellStyle name="Normal 8 3 2 2 7 3 2 3" xfId="48227" xr:uid="{00000000-0005-0000-0000-0000BF9B0000}"/>
    <cellStyle name="Normal 8 3 2 2 7 3 3" xfId="22208" xr:uid="{00000000-0005-0000-0000-0000C09B0000}"/>
    <cellStyle name="Normal 8 3 2 2 7 3 4" xfId="39554" xr:uid="{00000000-0005-0000-0000-0000C19B0000}"/>
    <cellStyle name="Normal 8 3 2 2 7 4" xfId="9902" xr:uid="{00000000-0005-0000-0000-0000C29B0000}"/>
    <cellStyle name="Normal 8 3 2 2 7 4 2" xfId="27255" xr:uid="{00000000-0005-0000-0000-0000C39B0000}"/>
    <cellStyle name="Normal 8 3 2 2 7 4 3" xfId="44601" xr:uid="{00000000-0005-0000-0000-0000C49B0000}"/>
    <cellStyle name="Normal 8 3 2 2 7 5" xfId="18582" xr:uid="{00000000-0005-0000-0000-0000C59B0000}"/>
    <cellStyle name="Normal 8 3 2 2 7 6" xfId="35928" xr:uid="{00000000-0005-0000-0000-0000C69B0000}"/>
    <cellStyle name="Normal 8 3 2 2 8" xfId="5884" xr:uid="{00000000-0005-0000-0000-0000C79B0000}"/>
    <cellStyle name="Normal 8 3 2 2 8 2" xfId="14557" xr:uid="{00000000-0005-0000-0000-0000C89B0000}"/>
    <cellStyle name="Normal 8 3 2 2 8 2 2" xfId="31910" xr:uid="{00000000-0005-0000-0000-0000C99B0000}"/>
    <cellStyle name="Normal 8 3 2 2 8 2 3" xfId="49256" xr:uid="{00000000-0005-0000-0000-0000CA9B0000}"/>
    <cellStyle name="Normal 8 3 2 2 8 3" xfId="23237" xr:uid="{00000000-0005-0000-0000-0000CB9B0000}"/>
    <cellStyle name="Normal 8 3 2 2 8 4" xfId="40583" xr:uid="{00000000-0005-0000-0000-0000CC9B0000}"/>
    <cellStyle name="Normal 8 3 2 2 9" xfId="3042" xr:uid="{00000000-0005-0000-0000-0000CD9B0000}"/>
    <cellStyle name="Normal 8 3 2 2 9 2" xfId="11715" xr:uid="{00000000-0005-0000-0000-0000CE9B0000}"/>
    <cellStyle name="Normal 8 3 2 2 9 2 2" xfId="29068" xr:uid="{00000000-0005-0000-0000-0000CF9B0000}"/>
    <cellStyle name="Normal 8 3 2 2 9 2 3" xfId="46414" xr:uid="{00000000-0005-0000-0000-0000D09B0000}"/>
    <cellStyle name="Normal 8 3 2 2 9 3" xfId="20395" xr:uid="{00000000-0005-0000-0000-0000D19B0000}"/>
    <cellStyle name="Normal 8 3 2 2 9 4" xfId="37741" xr:uid="{00000000-0005-0000-0000-0000D29B0000}"/>
    <cellStyle name="Normal 8 3 2 3" xfId="200" xr:uid="{00000000-0005-0000-0000-0000D39B0000}"/>
    <cellStyle name="Normal 8 3 2 3 10" xfId="17553" xr:uid="{00000000-0005-0000-0000-0000D49B0000}"/>
    <cellStyle name="Normal 8 3 2 3 11" xfId="34899" xr:uid="{00000000-0005-0000-0000-0000D59B0000}"/>
    <cellStyle name="Normal 8 3 2 3 2" xfId="690" xr:uid="{00000000-0005-0000-0000-0000D69B0000}"/>
    <cellStyle name="Normal 8 3 2 3 2 2" xfId="2503" xr:uid="{00000000-0005-0000-0000-0000D79B0000}"/>
    <cellStyle name="Normal 8 3 2 3 2 2 2" xfId="8285" xr:uid="{00000000-0005-0000-0000-0000D89B0000}"/>
    <cellStyle name="Normal 8 3 2 3 2 2 2 2" xfId="16958" xr:uid="{00000000-0005-0000-0000-0000D99B0000}"/>
    <cellStyle name="Normal 8 3 2 3 2 2 2 2 2" xfId="34311" xr:uid="{00000000-0005-0000-0000-0000DA9B0000}"/>
    <cellStyle name="Normal 8 3 2 3 2 2 2 2 3" xfId="51657" xr:uid="{00000000-0005-0000-0000-0000DB9B0000}"/>
    <cellStyle name="Normal 8 3 2 3 2 2 2 3" xfId="25638" xr:uid="{00000000-0005-0000-0000-0000DC9B0000}"/>
    <cellStyle name="Normal 8 3 2 3 2 2 2 4" xfId="42984" xr:uid="{00000000-0005-0000-0000-0000DD9B0000}"/>
    <cellStyle name="Normal 8 3 2 3 2 2 3" xfId="4316" xr:uid="{00000000-0005-0000-0000-0000DE9B0000}"/>
    <cellStyle name="Normal 8 3 2 3 2 2 3 2" xfId="12989" xr:uid="{00000000-0005-0000-0000-0000DF9B0000}"/>
    <cellStyle name="Normal 8 3 2 3 2 2 3 2 2" xfId="30342" xr:uid="{00000000-0005-0000-0000-0000E09B0000}"/>
    <cellStyle name="Normal 8 3 2 3 2 2 3 2 3" xfId="47688" xr:uid="{00000000-0005-0000-0000-0000E19B0000}"/>
    <cellStyle name="Normal 8 3 2 3 2 2 3 3" xfId="21669" xr:uid="{00000000-0005-0000-0000-0000E29B0000}"/>
    <cellStyle name="Normal 8 3 2 3 2 2 3 4" xfId="39015" xr:uid="{00000000-0005-0000-0000-0000E39B0000}"/>
    <cellStyle name="Normal 8 3 2 3 2 2 4" xfId="11176" xr:uid="{00000000-0005-0000-0000-0000E49B0000}"/>
    <cellStyle name="Normal 8 3 2 3 2 2 4 2" xfId="28529" xr:uid="{00000000-0005-0000-0000-0000E59B0000}"/>
    <cellStyle name="Normal 8 3 2 3 2 2 4 3" xfId="45875" xr:uid="{00000000-0005-0000-0000-0000E69B0000}"/>
    <cellStyle name="Normal 8 3 2 3 2 2 5" xfId="19856" xr:uid="{00000000-0005-0000-0000-0000E79B0000}"/>
    <cellStyle name="Normal 8 3 2 3 2 2 6" xfId="37202" xr:uid="{00000000-0005-0000-0000-0000E89B0000}"/>
    <cellStyle name="Normal 8 3 2 3 2 3" xfId="1425" xr:uid="{00000000-0005-0000-0000-0000E99B0000}"/>
    <cellStyle name="Normal 8 3 2 3 2 3 2" xfId="7207" xr:uid="{00000000-0005-0000-0000-0000EA9B0000}"/>
    <cellStyle name="Normal 8 3 2 3 2 3 2 2" xfId="15880" xr:uid="{00000000-0005-0000-0000-0000EB9B0000}"/>
    <cellStyle name="Normal 8 3 2 3 2 3 2 2 2" xfId="33233" xr:uid="{00000000-0005-0000-0000-0000EC9B0000}"/>
    <cellStyle name="Normal 8 3 2 3 2 3 2 2 3" xfId="50579" xr:uid="{00000000-0005-0000-0000-0000ED9B0000}"/>
    <cellStyle name="Normal 8 3 2 3 2 3 2 3" xfId="24560" xr:uid="{00000000-0005-0000-0000-0000EE9B0000}"/>
    <cellStyle name="Normal 8 3 2 3 2 3 2 4" xfId="41906" xr:uid="{00000000-0005-0000-0000-0000EF9B0000}"/>
    <cellStyle name="Normal 8 3 2 3 2 3 3" xfId="5051" xr:uid="{00000000-0005-0000-0000-0000F09B0000}"/>
    <cellStyle name="Normal 8 3 2 3 2 3 3 2" xfId="13724" xr:uid="{00000000-0005-0000-0000-0000F19B0000}"/>
    <cellStyle name="Normal 8 3 2 3 2 3 3 2 2" xfId="31077" xr:uid="{00000000-0005-0000-0000-0000F29B0000}"/>
    <cellStyle name="Normal 8 3 2 3 2 3 3 2 3" xfId="48423" xr:uid="{00000000-0005-0000-0000-0000F39B0000}"/>
    <cellStyle name="Normal 8 3 2 3 2 3 3 3" xfId="22404" xr:uid="{00000000-0005-0000-0000-0000F49B0000}"/>
    <cellStyle name="Normal 8 3 2 3 2 3 3 4" xfId="39750" xr:uid="{00000000-0005-0000-0000-0000F59B0000}"/>
    <cellStyle name="Normal 8 3 2 3 2 3 4" xfId="10098" xr:uid="{00000000-0005-0000-0000-0000F69B0000}"/>
    <cellStyle name="Normal 8 3 2 3 2 3 4 2" xfId="27451" xr:uid="{00000000-0005-0000-0000-0000F79B0000}"/>
    <cellStyle name="Normal 8 3 2 3 2 3 4 3" xfId="44797" xr:uid="{00000000-0005-0000-0000-0000F89B0000}"/>
    <cellStyle name="Normal 8 3 2 3 2 3 5" xfId="18778" xr:uid="{00000000-0005-0000-0000-0000F99B0000}"/>
    <cellStyle name="Normal 8 3 2 3 2 3 6" xfId="36124" xr:uid="{00000000-0005-0000-0000-0000FA9B0000}"/>
    <cellStyle name="Normal 8 3 2 3 2 4" xfId="6472" xr:uid="{00000000-0005-0000-0000-0000FB9B0000}"/>
    <cellStyle name="Normal 8 3 2 3 2 4 2" xfId="15145" xr:uid="{00000000-0005-0000-0000-0000FC9B0000}"/>
    <cellStyle name="Normal 8 3 2 3 2 4 2 2" xfId="32498" xr:uid="{00000000-0005-0000-0000-0000FD9B0000}"/>
    <cellStyle name="Normal 8 3 2 3 2 4 2 3" xfId="49844" xr:uid="{00000000-0005-0000-0000-0000FE9B0000}"/>
    <cellStyle name="Normal 8 3 2 3 2 4 3" xfId="23825" xr:uid="{00000000-0005-0000-0000-0000FF9B0000}"/>
    <cellStyle name="Normal 8 3 2 3 2 4 4" xfId="41171" xr:uid="{00000000-0005-0000-0000-0000009C0000}"/>
    <cellStyle name="Normal 8 3 2 3 2 5" xfId="3238" xr:uid="{00000000-0005-0000-0000-0000019C0000}"/>
    <cellStyle name="Normal 8 3 2 3 2 5 2" xfId="11911" xr:uid="{00000000-0005-0000-0000-0000029C0000}"/>
    <cellStyle name="Normal 8 3 2 3 2 5 2 2" xfId="29264" xr:uid="{00000000-0005-0000-0000-0000039C0000}"/>
    <cellStyle name="Normal 8 3 2 3 2 5 2 3" xfId="46610" xr:uid="{00000000-0005-0000-0000-0000049C0000}"/>
    <cellStyle name="Normal 8 3 2 3 2 5 3" xfId="20591" xr:uid="{00000000-0005-0000-0000-0000059C0000}"/>
    <cellStyle name="Normal 8 3 2 3 2 5 4" xfId="37937" xr:uid="{00000000-0005-0000-0000-0000069C0000}"/>
    <cellStyle name="Normal 8 3 2 3 2 6" xfId="9363" xr:uid="{00000000-0005-0000-0000-0000079C0000}"/>
    <cellStyle name="Normal 8 3 2 3 2 6 2" xfId="26716" xr:uid="{00000000-0005-0000-0000-0000089C0000}"/>
    <cellStyle name="Normal 8 3 2 3 2 6 3" xfId="44062" xr:uid="{00000000-0005-0000-0000-0000099C0000}"/>
    <cellStyle name="Normal 8 3 2 3 2 7" xfId="18043" xr:uid="{00000000-0005-0000-0000-00000A9C0000}"/>
    <cellStyle name="Normal 8 3 2 3 2 8" xfId="35389" xr:uid="{00000000-0005-0000-0000-00000B9C0000}"/>
    <cellStyle name="Normal 8 3 2 3 3" xfId="935" xr:uid="{00000000-0005-0000-0000-00000C9C0000}"/>
    <cellStyle name="Normal 8 3 2 3 3 2" xfId="2748" xr:uid="{00000000-0005-0000-0000-00000D9C0000}"/>
    <cellStyle name="Normal 8 3 2 3 3 2 2" xfId="8530" xr:uid="{00000000-0005-0000-0000-00000E9C0000}"/>
    <cellStyle name="Normal 8 3 2 3 3 2 2 2" xfId="17203" xr:uid="{00000000-0005-0000-0000-00000F9C0000}"/>
    <cellStyle name="Normal 8 3 2 3 3 2 2 2 2" xfId="34556" xr:uid="{00000000-0005-0000-0000-0000109C0000}"/>
    <cellStyle name="Normal 8 3 2 3 3 2 2 2 3" xfId="51902" xr:uid="{00000000-0005-0000-0000-0000119C0000}"/>
    <cellStyle name="Normal 8 3 2 3 3 2 2 3" xfId="25883" xr:uid="{00000000-0005-0000-0000-0000129C0000}"/>
    <cellStyle name="Normal 8 3 2 3 3 2 2 4" xfId="43229" xr:uid="{00000000-0005-0000-0000-0000139C0000}"/>
    <cellStyle name="Normal 8 3 2 3 3 2 3" xfId="4561" xr:uid="{00000000-0005-0000-0000-0000149C0000}"/>
    <cellStyle name="Normal 8 3 2 3 3 2 3 2" xfId="13234" xr:uid="{00000000-0005-0000-0000-0000159C0000}"/>
    <cellStyle name="Normal 8 3 2 3 3 2 3 2 2" xfId="30587" xr:uid="{00000000-0005-0000-0000-0000169C0000}"/>
    <cellStyle name="Normal 8 3 2 3 3 2 3 2 3" xfId="47933" xr:uid="{00000000-0005-0000-0000-0000179C0000}"/>
    <cellStyle name="Normal 8 3 2 3 3 2 3 3" xfId="21914" xr:uid="{00000000-0005-0000-0000-0000189C0000}"/>
    <cellStyle name="Normal 8 3 2 3 3 2 3 4" xfId="39260" xr:uid="{00000000-0005-0000-0000-0000199C0000}"/>
    <cellStyle name="Normal 8 3 2 3 3 2 4" xfId="11421" xr:uid="{00000000-0005-0000-0000-00001A9C0000}"/>
    <cellStyle name="Normal 8 3 2 3 3 2 4 2" xfId="28774" xr:uid="{00000000-0005-0000-0000-00001B9C0000}"/>
    <cellStyle name="Normal 8 3 2 3 3 2 4 3" xfId="46120" xr:uid="{00000000-0005-0000-0000-00001C9C0000}"/>
    <cellStyle name="Normal 8 3 2 3 3 2 5" xfId="20101" xr:uid="{00000000-0005-0000-0000-00001D9C0000}"/>
    <cellStyle name="Normal 8 3 2 3 3 2 6" xfId="37447" xr:uid="{00000000-0005-0000-0000-00001E9C0000}"/>
    <cellStyle name="Normal 8 3 2 3 3 3" xfId="1670" xr:uid="{00000000-0005-0000-0000-00001F9C0000}"/>
    <cellStyle name="Normal 8 3 2 3 3 3 2" xfId="7452" xr:uid="{00000000-0005-0000-0000-0000209C0000}"/>
    <cellStyle name="Normal 8 3 2 3 3 3 2 2" xfId="16125" xr:uid="{00000000-0005-0000-0000-0000219C0000}"/>
    <cellStyle name="Normal 8 3 2 3 3 3 2 2 2" xfId="33478" xr:uid="{00000000-0005-0000-0000-0000229C0000}"/>
    <cellStyle name="Normal 8 3 2 3 3 3 2 2 3" xfId="50824" xr:uid="{00000000-0005-0000-0000-0000239C0000}"/>
    <cellStyle name="Normal 8 3 2 3 3 3 2 3" xfId="24805" xr:uid="{00000000-0005-0000-0000-0000249C0000}"/>
    <cellStyle name="Normal 8 3 2 3 3 3 2 4" xfId="42151" xr:uid="{00000000-0005-0000-0000-0000259C0000}"/>
    <cellStyle name="Normal 8 3 2 3 3 3 3" xfId="5296" xr:uid="{00000000-0005-0000-0000-0000269C0000}"/>
    <cellStyle name="Normal 8 3 2 3 3 3 3 2" xfId="13969" xr:uid="{00000000-0005-0000-0000-0000279C0000}"/>
    <cellStyle name="Normal 8 3 2 3 3 3 3 2 2" xfId="31322" xr:uid="{00000000-0005-0000-0000-0000289C0000}"/>
    <cellStyle name="Normal 8 3 2 3 3 3 3 2 3" xfId="48668" xr:uid="{00000000-0005-0000-0000-0000299C0000}"/>
    <cellStyle name="Normal 8 3 2 3 3 3 3 3" xfId="22649" xr:uid="{00000000-0005-0000-0000-00002A9C0000}"/>
    <cellStyle name="Normal 8 3 2 3 3 3 3 4" xfId="39995" xr:uid="{00000000-0005-0000-0000-00002B9C0000}"/>
    <cellStyle name="Normal 8 3 2 3 3 3 4" xfId="10343" xr:uid="{00000000-0005-0000-0000-00002C9C0000}"/>
    <cellStyle name="Normal 8 3 2 3 3 3 4 2" xfId="27696" xr:uid="{00000000-0005-0000-0000-00002D9C0000}"/>
    <cellStyle name="Normal 8 3 2 3 3 3 4 3" xfId="45042" xr:uid="{00000000-0005-0000-0000-00002E9C0000}"/>
    <cellStyle name="Normal 8 3 2 3 3 3 5" xfId="19023" xr:uid="{00000000-0005-0000-0000-00002F9C0000}"/>
    <cellStyle name="Normal 8 3 2 3 3 3 6" xfId="36369" xr:uid="{00000000-0005-0000-0000-0000309C0000}"/>
    <cellStyle name="Normal 8 3 2 3 3 4" xfId="6717" xr:uid="{00000000-0005-0000-0000-0000319C0000}"/>
    <cellStyle name="Normal 8 3 2 3 3 4 2" xfId="15390" xr:uid="{00000000-0005-0000-0000-0000329C0000}"/>
    <cellStyle name="Normal 8 3 2 3 3 4 2 2" xfId="32743" xr:uid="{00000000-0005-0000-0000-0000339C0000}"/>
    <cellStyle name="Normal 8 3 2 3 3 4 2 3" xfId="50089" xr:uid="{00000000-0005-0000-0000-0000349C0000}"/>
    <cellStyle name="Normal 8 3 2 3 3 4 3" xfId="24070" xr:uid="{00000000-0005-0000-0000-0000359C0000}"/>
    <cellStyle name="Normal 8 3 2 3 3 4 4" xfId="41416" xr:uid="{00000000-0005-0000-0000-0000369C0000}"/>
    <cellStyle name="Normal 8 3 2 3 3 5" xfId="3483" xr:uid="{00000000-0005-0000-0000-0000379C0000}"/>
    <cellStyle name="Normal 8 3 2 3 3 5 2" xfId="12156" xr:uid="{00000000-0005-0000-0000-0000389C0000}"/>
    <cellStyle name="Normal 8 3 2 3 3 5 2 2" xfId="29509" xr:uid="{00000000-0005-0000-0000-0000399C0000}"/>
    <cellStyle name="Normal 8 3 2 3 3 5 2 3" xfId="46855" xr:uid="{00000000-0005-0000-0000-00003A9C0000}"/>
    <cellStyle name="Normal 8 3 2 3 3 5 3" xfId="20836" xr:uid="{00000000-0005-0000-0000-00003B9C0000}"/>
    <cellStyle name="Normal 8 3 2 3 3 5 4" xfId="38182" xr:uid="{00000000-0005-0000-0000-00003C9C0000}"/>
    <cellStyle name="Normal 8 3 2 3 3 6" xfId="9608" xr:uid="{00000000-0005-0000-0000-00003D9C0000}"/>
    <cellStyle name="Normal 8 3 2 3 3 6 2" xfId="26961" xr:uid="{00000000-0005-0000-0000-00003E9C0000}"/>
    <cellStyle name="Normal 8 3 2 3 3 6 3" xfId="44307" xr:uid="{00000000-0005-0000-0000-00003F9C0000}"/>
    <cellStyle name="Normal 8 3 2 3 3 7" xfId="18288" xr:uid="{00000000-0005-0000-0000-0000409C0000}"/>
    <cellStyle name="Normal 8 3 2 3 3 8" xfId="35634" xr:uid="{00000000-0005-0000-0000-0000419C0000}"/>
    <cellStyle name="Normal 8 3 2 3 4" xfId="445" xr:uid="{00000000-0005-0000-0000-0000429C0000}"/>
    <cellStyle name="Normal 8 3 2 3 4 2" xfId="2258" xr:uid="{00000000-0005-0000-0000-0000439C0000}"/>
    <cellStyle name="Normal 8 3 2 3 4 2 2" xfId="8040" xr:uid="{00000000-0005-0000-0000-0000449C0000}"/>
    <cellStyle name="Normal 8 3 2 3 4 2 2 2" xfId="16713" xr:uid="{00000000-0005-0000-0000-0000459C0000}"/>
    <cellStyle name="Normal 8 3 2 3 4 2 2 2 2" xfId="34066" xr:uid="{00000000-0005-0000-0000-0000469C0000}"/>
    <cellStyle name="Normal 8 3 2 3 4 2 2 2 3" xfId="51412" xr:uid="{00000000-0005-0000-0000-0000479C0000}"/>
    <cellStyle name="Normal 8 3 2 3 4 2 2 3" xfId="25393" xr:uid="{00000000-0005-0000-0000-0000489C0000}"/>
    <cellStyle name="Normal 8 3 2 3 4 2 2 4" xfId="42739" xr:uid="{00000000-0005-0000-0000-0000499C0000}"/>
    <cellStyle name="Normal 8 3 2 3 4 2 3" xfId="5541" xr:uid="{00000000-0005-0000-0000-00004A9C0000}"/>
    <cellStyle name="Normal 8 3 2 3 4 2 3 2" xfId="14214" xr:uid="{00000000-0005-0000-0000-00004B9C0000}"/>
    <cellStyle name="Normal 8 3 2 3 4 2 3 2 2" xfId="31567" xr:uid="{00000000-0005-0000-0000-00004C9C0000}"/>
    <cellStyle name="Normal 8 3 2 3 4 2 3 2 3" xfId="48913" xr:uid="{00000000-0005-0000-0000-00004D9C0000}"/>
    <cellStyle name="Normal 8 3 2 3 4 2 3 3" xfId="22894" xr:uid="{00000000-0005-0000-0000-00004E9C0000}"/>
    <cellStyle name="Normal 8 3 2 3 4 2 3 4" xfId="40240" xr:uid="{00000000-0005-0000-0000-00004F9C0000}"/>
    <cellStyle name="Normal 8 3 2 3 4 2 4" xfId="10931" xr:uid="{00000000-0005-0000-0000-0000509C0000}"/>
    <cellStyle name="Normal 8 3 2 3 4 2 4 2" xfId="28284" xr:uid="{00000000-0005-0000-0000-0000519C0000}"/>
    <cellStyle name="Normal 8 3 2 3 4 2 4 3" xfId="45630" xr:uid="{00000000-0005-0000-0000-0000529C0000}"/>
    <cellStyle name="Normal 8 3 2 3 4 2 5" xfId="19611" xr:uid="{00000000-0005-0000-0000-0000539C0000}"/>
    <cellStyle name="Normal 8 3 2 3 4 2 6" xfId="36957" xr:uid="{00000000-0005-0000-0000-0000549C0000}"/>
    <cellStyle name="Normal 8 3 2 3 4 3" xfId="6227" xr:uid="{00000000-0005-0000-0000-0000559C0000}"/>
    <cellStyle name="Normal 8 3 2 3 4 3 2" xfId="14900" xr:uid="{00000000-0005-0000-0000-0000569C0000}"/>
    <cellStyle name="Normal 8 3 2 3 4 3 2 2" xfId="32253" xr:uid="{00000000-0005-0000-0000-0000579C0000}"/>
    <cellStyle name="Normal 8 3 2 3 4 3 2 3" xfId="49599" xr:uid="{00000000-0005-0000-0000-0000589C0000}"/>
    <cellStyle name="Normal 8 3 2 3 4 3 3" xfId="23580" xr:uid="{00000000-0005-0000-0000-0000599C0000}"/>
    <cellStyle name="Normal 8 3 2 3 4 3 4" xfId="40926" xr:uid="{00000000-0005-0000-0000-00005A9C0000}"/>
    <cellStyle name="Normal 8 3 2 3 4 4" xfId="4071" xr:uid="{00000000-0005-0000-0000-00005B9C0000}"/>
    <cellStyle name="Normal 8 3 2 3 4 4 2" xfId="12744" xr:uid="{00000000-0005-0000-0000-00005C9C0000}"/>
    <cellStyle name="Normal 8 3 2 3 4 4 2 2" xfId="30097" xr:uid="{00000000-0005-0000-0000-00005D9C0000}"/>
    <cellStyle name="Normal 8 3 2 3 4 4 2 3" xfId="47443" xr:uid="{00000000-0005-0000-0000-00005E9C0000}"/>
    <cellStyle name="Normal 8 3 2 3 4 4 3" xfId="21424" xr:uid="{00000000-0005-0000-0000-00005F9C0000}"/>
    <cellStyle name="Normal 8 3 2 3 4 4 4" xfId="38770" xr:uid="{00000000-0005-0000-0000-0000609C0000}"/>
    <cellStyle name="Normal 8 3 2 3 4 5" xfId="9118" xr:uid="{00000000-0005-0000-0000-0000619C0000}"/>
    <cellStyle name="Normal 8 3 2 3 4 5 2" xfId="26471" xr:uid="{00000000-0005-0000-0000-0000629C0000}"/>
    <cellStyle name="Normal 8 3 2 3 4 5 3" xfId="43817" xr:uid="{00000000-0005-0000-0000-0000639C0000}"/>
    <cellStyle name="Normal 8 3 2 3 4 6" xfId="17798" xr:uid="{00000000-0005-0000-0000-0000649C0000}"/>
    <cellStyle name="Normal 8 3 2 3 4 7" xfId="35144" xr:uid="{00000000-0005-0000-0000-0000659C0000}"/>
    <cellStyle name="Normal 8 3 2 3 5" xfId="2013" xr:uid="{00000000-0005-0000-0000-0000669C0000}"/>
    <cellStyle name="Normal 8 3 2 3 5 2" xfId="7795" xr:uid="{00000000-0005-0000-0000-0000679C0000}"/>
    <cellStyle name="Normal 8 3 2 3 5 2 2" xfId="16468" xr:uid="{00000000-0005-0000-0000-0000689C0000}"/>
    <cellStyle name="Normal 8 3 2 3 5 2 2 2" xfId="33821" xr:uid="{00000000-0005-0000-0000-0000699C0000}"/>
    <cellStyle name="Normal 8 3 2 3 5 2 2 3" xfId="51167" xr:uid="{00000000-0005-0000-0000-00006A9C0000}"/>
    <cellStyle name="Normal 8 3 2 3 5 2 3" xfId="25148" xr:uid="{00000000-0005-0000-0000-00006B9C0000}"/>
    <cellStyle name="Normal 8 3 2 3 5 2 4" xfId="42494" xr:uid="{00000000-0005-0000-0000-00006C9C0000}"/>
    <cellStyle name="Normal 8 3 2 3 5 3" xfId="3826" xr:uid="{00000000-0005-0000-0000-00006D9C0000}"/>
    <cellStyle name="Normal 8 3 2 3 5 3 2" xfId="12499" xr:uid="{00000000-0005-0000-0000-00006E9C0000}"/>
    <cellStyle name="Normal 8 3 2 3 5 3 2 2" xfId="29852" xr:uid="{00000000-0005-0000-0000-00006F9C0000}"/>
    <cellStyle name="Normal 8 3 2 3 5 3 2 3" xfId="47198" xr:uid="{00000000-0005-0000-0000-0000709C0000}"/>
    <cellStyle name="Normal 8 3 2 3 5 3 3" xfId="21179" xr:uid="{00000000-0005-0000-0000-0000719C0000}"/>
    <cellStyle name="Normal 8 3 2 3 5 3 4" xfId="38525" xr:uid="{00000000-0005-0000-0000-0000729C0000}"/>
    <cellStyle name="Normal 8 3 2 3 5 4" xfId="10686" xr:uid="{00000000-0005-0000-0000-0000739C0000}"/>
    <cellStyle name="Normal 8 3 2 3 5 4 2" xfId="28039" xr:uid="{00000000-0005-0000-0000-0000749C0000}"/>
    <cellStyle name="Normal 8 3 2 3 5 4 3" xfId="45385" xr:uid="{00000000-0005-0000-0000-0000759C0000}"/>
    <cellStyle name="Normal 8 3 2 3 5 5" xfId="19366" xr:uid="{00000000-0005-0000-0000-0000769C0000}"/>
    <cellStyle name="Normal 8 3 2 3 5 6" xfId="36712" xr:uid="{00000000-0005-0000-0000-0000779C0000}"/>
    <cellStyle name="Normal 8 3 2 3 6" xfId="1180" xr:uid="{00000000-0005-0000-0000-0000789C0000}"/>
    <cellStyle name="Normal 8 3 2 3 6 2" xfId="6962" xr:uid="{00000000-0005-0000-0000-0000799C0000}"/>
    <cellStyle name="Normal 8 3 2 3 6 2 2" xfId="15635" xr:uid="{00000000-0005-0000-0000-00007A9C0000}"/>
    <cellStyle name="Normal 8 3 2 3 6 2 2 2" xfId="32988" xr:uid="{00000000-0005-0000-0000-00007B9C0000}"/>
    <cellStyle name="Normal 8 3 2 3 6 2 2 3" xfId="50334" xr:uid="{00000000-0005-0000-0000-00007C9C0000}"/>
    <cellStyle name="Normal 8 3 2 3 6 2 3" xfId="24315" xr:uid="{00000000-0005-0000-0000-00007D9C0000}"/>
    <cellStyle name="Normal 8 3 2 3 6 2 4" xfId="41661" xr:uid="{00000000-0005-0000-0000-00007E9C0000}"/>
    <cellStyle name="Normal 8 3 2 3 6 3" xfId="4806" xr:uid="{00000000-0005-0000-0000-00007F9C0000}"/>
    <cellStyle name="Normal 8 3 2 3 6 3 2" xfId="13479" xr:uid="{00000000-0005-0000-0000-0000809C0000}"/>
    <cellStyle name="Normal 8 3 2 3 6 3 2 2" xfId="30832" xr:uid="{00000000-0005-0000-0000-0000819C0000}"/>
    <cellStyle name="Normal 8 3 2 3 6 3 2 3" xfId="48178" xr:uid="{00000000-0005-0000-0000-0000829C0000}"/>
    <cellStyle name="Normal 8 3 2 3 6 3 3" xfId="22159" xr:uid="{00000000-0005-0000-0000-0000839C0000}"/>
    <cellStyle name="Normal 8 3 2 3 6 3 4" xfId="39505" xr:uid="{00000000-0005-0000-0000-0000849C0000}"/>
    <cellStyle name="Normal 8 3 2 3 6 4" xfId="9853" xr:uid="{00000000-0005-0000-0000-0000859C0000}"/>
    <cellStyle name="Normal 8 3 2 3 6 4 2" xfId="27206" xr:uid="{00000000-0005-0000-0000-0000869C0000}"/>
    <cellStyle name="Normal 8 3 2 3 6 4 3" xfId="44552" xr:uid="{00000000-0005-0000-0000-0000879C0000}"/>
    <cellStyle name="Normal 8 3 2 3 6 5" xfId="18533" xr:uid="{00000000-0005-0000-0000-0000889C0000}"/>
    <cellStyle name="Normal 8 3 2 3 6 6" xfId="35879" xr:uid="{00000000-0005-0000-0000-0000899C0000}"/>
    <cellStyle name="Normal 8 3 2 3 7" xfId="5982" xr:uid="{00000000-0005-0000-0000-00008A9C0000}"/>
    <cellStyle name="Normal 8 3 2 3 7 2" xfId="14655" xr:uid="{00000000-0005-0000-0000-00008B9C0000}"/>
    <cellStyle name="Normal 8 3 2 3 7 2 2" xfId="32008" xr:uid="{00000000-0005-0000-0000-00008C9C0000}"/>
    <cellStyle name="Normal 8 3 2 3 7 2 3" xfId="49354" xr:uid="{00000000-0005-0000-0000-00008D9C0000}"/>
    <cellStyle name="Normal 8 3 2 3 7 3" xfId="23335" xr:uid="{00000000-0005-0000-0000-00008E9C0000}"/>
    <cellStyle name="Normal 8 3 2 3 7 4" xfId="40681" xr:uid="{00000000-0005-0000-0000-00008F9C0000}"/>
    <cellStyle name="Normal 8 3 2 3 8" xfId="2993" xr:uid="{00000000-0005-0000-0000-0000909C0000}"/>
    <cellStyle name="Normal 8 3 2 3 8 2" xfId="11666" xr:uid="{00000000-0005-0000-0000-0000919C0000}"/>
    <cellStyle name="Normal 8 3 2 3 8 2 2" xfId="29019" xr:uid="{00000000-0005-0000-0000-0000929C0000}"/>
    <cellStyle name="Normal 8 3 2 3 8 2 3" xfId="46365" xr:uid="{00000000-0005-0000-0000-0000939C0000}"/>
    <cellStyle name="Normal 8 3 2 3 8 3" xfId="20346" xr:uid="{00000000-0005-0000-0000-0000949C0000}"/>
    <cellStyle name="Normal 8 3 2 3 8 4" xfId="37692" xr:uid="{00000000-0005-0000-0000-0000959C0000}"/>
    <cellStyle name="Normal 8 3 2 3 9" xfId="8873" xr:uid="{00000000-0005-0000-0000-0000969C0000}"/>
    <cellStyle name="Normal 8 3 2 3 9 2" xfId="26226" xr:uid="{00000000-0005-0000-0000-0000979C0000}"/>
    <cellStyle name="Normal 8 3 2 3 9 3" xfId="43572" xr:uid="{00000000-0005-0000-0000-0000989C0000}"/>
    <cellStyle name="Normal 8 3 2 4" xfId="298" xr:uid="{00000000-0005-0000-0000-0000999C0000}"/>
    <cellStyle name="Normal 8 3 2 4 10" xfId="34997" xr:uid="{00000000-0005-0000-0000-00009A9C0000}"/>
    <cellStyle name="Normal 8 3 2 4 2" xfId="1033" xr:uid="{00000000-0005-0000-0000-00009B9C0000}"/>
    <cellStyle name="Normal 8 3 2 4 2 2" xfId="2846" xr:uid="{00000000-0005-0000-0000-00009C9C0000}"/>
    <cellStyle name="Normal 8 3 2 4 2 2 2" xfId="8628" xr:uid="{00000000-0005-0000-0000-00009D9C0000}"/>
    <cellStyle name="Normal 8 3 2 4 2 2 2 2" xfId="17301" xr:uid="{00000000-0005-0000-0000-00009E9C0000}"/>
    <cellStyle name="Normal 8 3 2 4 2 2 2 2 2" xfId="34654" xr:uid="{00000000-0005-0000-0000-00009F9C0000}"/>
    <cellStyle name="Normal 8 3 2 4 2 2 2 2 3" xfId="52000" xr:uid="{00000000-0005-0000-0000-0000A09C0000}"/>
    <cellStyle name="Normal 8 3 2 4 2 2 2 3" xfId="25981" xr:uid="{00000000-0005-0000-0000-0000A19C0000}"/>
    <cellStyle name="Normal 8 3 2 4 2 2 2 4" xfId="43327" xr:uid="{00000000-0005-0000-0000-0000A29C0000}"/>
    <cellStyle name="Normal 8 3 2 4 2 2 3" xfId="4659" xr:uid="{00000000-0005-0000-0000-0000A39C0000}"/>
    <cellStyle name="Normal 8 3 2 4 2 2 3 2" xfId="13332" xr:uid="{00000000-0005-0000-0000-0000A49C0000}"/>
    <cellStyle name="Normal 8 3 2 4 2 2 3 2 2" xfId="30685" xr:uid="{00000000-0005-0000-0000-0000A59C0000}"/>
    <cellStyle name="Normal 8 3 2 4 2 2 3 2 3" xfId="48031" xr:uid="{00000000-0005-0000-0000-0000A69C0000}"/>
    <cellStyle name="Normal 8 3 2 4 2 2 3 3" xfId="22012" xr:uid="{00000000-0005-0000-0000-0000A79C0000}"/>
    <cellStyle name="Normal 8 3 2 4 2 2 3 4" xfId="39358" xr:uid="{00000000-0005-0000-0000-0000A89C0000}"/>
    <cellStyle name="Normal 8 3 2 4 2 2 4" xfId="11519" xr:uid="{00000000-0005-0000-0000-0000A99C0000}"/>
    <cellStyle name="Normal 8 3 2 4 2 2 4 2" xfId="28872" xr:uid="{00000000-0005-0000-0000-0000AA9C0000}"/>
    <cellStyle name="Normal 8 3 2 4 2 2 4 3" xfId="46218" xr:uid="{00000000-0005-0000-0000-0000AB9C0000}"/>
    <cellStyle name="Normal 8 3 2 4 2 2 5" xfId="20199" xr:uid="{00000000-0005-0000-0000-0000AC9C0000}"/>
    <cellStyle name="Normal 8 3 2 4 2 2 6" xfId="37545" xr:uid="{00000000-0005-0000-0000-0000AD9C0000}"/>
    <cellStyle name="Normal 8 3 2 4 2 3" xfId="1768" xr:uid="{00000000-0005-0000-0000-0000AE9C0000}"/>
    <cellStyle name="Normal 8 3 2 4 2 3 2" xfId="7550" xr:uid="{00000000-0005-0000-0000-0000AF9C0000}"/>
    <cellStyle name="Normal 8 3 2 4 2 3 2 2" xfId="16223" xr:uid="{00000000-0005-0000-0000-0000B09C0000}"/>
    <cellStyle name="Normal 8 3 2 4 2 3 2 2 2" xfId="33576" xr:uid="{00000000-0005-0000-0000-0000B19C0000}"/>
    <cellStyle name="Normal 8 3 2 4 2 3 2 2 3" xfId="50922" xr:uid="{00000000-0005-0000-0000-0000B29C0000}"/>
    <cellStyle name="Normal 8 3 2 4 2 3 2 3" xfId="24903" xr:uid="{00000000-0005-0000-0000-0000B39C0000}"/>
    <cellStyle name="Normal 8 3 2 4 2 3 2 4" xfId="42249" xr:uid="{00000000-0005-0000-0000-0000B49C0000}"/>
    <cellStyle name="Normal 8 3 2 4 2 3 3" xfId="5394" xr:uid="{00000000-0005-0000-0000-0000B59C0000}"/>
    <cellStyle name="Normal 8 3 2 4 2 3 3 2" xfId="14067" xr:uid="{00000000-0005-0000-0000-0000B69C0000}"/>
    <cellStyle name="Normal 8 3 2 4 2 3 3 2 2" xfId="31420" xr:uid="{00000000-0005-0000-0000-0000B79C0000}"/>
    <cellStyle name="Normal 8 3 2 4 2 3 3 2 3" xfId="48766" xr:uid="{00000000-0005-0000-0000-0000B89C0000}"/>
    <cellStyle name="Normal 8 3 2 4 2 3 3 3" xfId="22747" xr:uid="{00000000-0005-0000-0000-0000B99C0000}"/>
    <cellStyle name="Normal 8 3 2 4 2 3 3 4" xfId="40093" xr:uid="{00000000-0005-0000-0000-0000BA9C0000}"/>
    <cellStyle name="Normal 8 3 2 4 2 3 4" xfId="10441" xr:uid="{00000000-0005-0000-0000-0000BB9C0000}"/>
    <cellStyle name="Normal 8 3 2 4 2 3 4 2" xfId="27794" xr:uid="{00000000-0005-0000-0000-0000BC9C0000}"/>
    <cellStyle name="Normal 8 3 2 4 2 3 4 3" xfId="45140" xr:uid="{00000000-0005-0000-0000-0000BD9C0000}"/>
    <cellStyle name="Normal 8 3 2 4 2 3 5" xfId="19121" xr:uid="{00000000-0005-0000-0000-0000BE9C0000}"/>
    <cellStyle name="Normal 8 3 2 4 2 3 6" xfId="36467" xr:uid="{00000000-0005-0000-0000-0000BF9C0000}"/>
    <cellStyle name="Normal 8 3 2 4 2 4" xfId="6815" xr:uid="{00000000-0005-0000-0000-0000C09C0000}"/>
    <cellStyle name="Normal 8 3 2 4 2 4 2" xfId="15488" xr:uid="{00000000-0005-0000-0000-0000C19C0000}"/>
    <cellStyle name="Normal 8 3 2 4 2 4 2 2" xfId="32841" xr:uid="{00000000-0005-0000-0000-0000C29C0000}"/>
    <cellStyle name="Normal 8 3 2 4 2 4 2 3" xfId="50187" xr:uid="{00000000-0005-0000-0000-0000C39C0000}"/>
    <cellStyle name="Normal 8 3 2 4 2 4 3" xfId="24168" xr:uid="{00000000-0005-0000-0000-0000C49C0000}"/>
    <cellStyle name="Normal 8 3 2 4 2 4 4" xfId="41514" xr:uid="{00000000-0005-0000-0000-0000C59C0000}"/>
    <cellStyle name="Normal 8 3 2 4 2 5" xfId="3581" xr:uid="{00000000-0005-0000-0000-0000C69C0000}"/>
    <cellStyle name="Normal 8 3 2 4 2 5 2" xfId="12254" xr:uid="{00000000-0005-0000-0000-0000C79C0000}"/>
    <cellStyle name="Normal 8 3 2 4 2 5 2 2" xfId="29607" xr:uid="{00000000-0005-0000-0000-0000C89C0000}"/>
    <cellStyle name="Normal 8 3 2 4 2 5 2 3" xfId="46953" xr:uid="{00000000-0005-0000-0000-0000C99C0000}"/>
    <cellStyle name="Normal 8 3 2 4 2 5 3" xfId="20934" xr:uid="{00000000-0005-0000-0000-0000CA9C0000}"/>
    <cellStyle name="Normal 8 3 2 4 2 5 4" xfId="38280" xr:uid="{00000000-0005-0000-0000-0000CB9C0000}"/>
    <cellStyle name="Normal 8 3 2 4 2 6" xfId="9706" xr:uid="{00000000-0005-0000-0000-0000CC9C0000}"/>
    <cellStyle name="Normal 8 3 2 4 2 6 2" xfId="27059" xr:uid="{00000000-0005-0000-0000-0000CD9C0000}"/>
    <cellStyle name="Normal 8 3 2 4 2 6 3" xfId="44405" xr:uid="{00000000-0005-0000-0000-0000CE9C0000}"/>
    <cellStyle name="Normal 8 3 2 4 2 7" xfId="18386" xr:uid="{00000000-0005-0000-0000-0000CF9C0000}"/>
    <cellStyle name="Normal 8 3 2 4 2 8" xfId="35732" xr:uid="{00000000-0005-0000-0000-0000D09C0000}"/>
    <cellStyle name="Normal 8 3 2 4 3" xfId="543" xr:uid="{00000000-0005-0000-0000-0000D19C0000}"/>
    <cellStyle name="Normal 8 3 2 4 3 2" xfId="2356" xr:uid="{00000000-0005-0000-0000-0000D29C0000}"/>
    <cellStyle name="Normal 8 3 2 4 3 2 2" xfId="8138" xr:uid="{00000000-0005-0000-0000-0000D39C0000}"/>
    <cellStyle name="Normal 8 3 2 4 3 2 2 2" xfId="16811" xr:uid="{00000000-0005-0000-0000-0000D49C0000}"/>
    <cellStyle name="Normal 8 3 2 4 3 2 2 2 2" xfId="34164" xr:uid="{00000000-0005-0000-0000-0000D59C0000}"/>
    <cellStyle name="Normal 8 3 2 4 3 2 2 2 3" xfId="51510" xr:uid="{00000000-0005-0000-0000-0000D69C0000}"/>
    <cellStyle name="Normal 8 3 2 4 3 2 2 3" xfId="25491" xr:uid="{00000000-0005-0000-0000-0000D79C0000}"/>
    <cellStyle name="Normal 8 3 2 4 3 2 2 4" xfId="42837" xr:uid="{00000000-0005-0000-0000-0000D89C0000}"/>
    <cellStyle name="Normal 8 3 2 4 3 2 3" xfId="5639" xr:uid="{00000000-0005-0000-0000-0000D99C0000}"/>
    <cellStyle name="Normal 8 3 2 4 3 2 3 2" xfId="14312" xr:uid="{00000000-0005-0000-0000-0000DA9C0000}"/>
    <cellStyle name="Normal 8 3 2 4 3 2 3 2 2" xfId="31665" xr:uid="{00000000-0005-0000-0000-0000DB9C0000}"/>
    <cellStyle name="Normal 8 3 2 4 3 2 3 2 3" xfId="49011" xr:uid="{00000000-0005-0000-0000-0000DC9C0000}"/>
    <cellStyle name="Normal 8 3 2 4 3 2 3 3" xfId="22992" xr:uid="{00000000-0005-0000-0000-0000DD9C0000}"/>
    <cellStyle name="Normal 8 3 2 4 3 2 3 4" xfId="40338" xr:uid="{00000000-0005-0000-0000-0000DE9C0000}"/>
    <cellStyle name="Normal 8 3 2 4 3 2 4" xfId="11029" xr:uid="{00000000-0005-0000-0000-0000DF9C0000}"/>
    <cellStyle name="Normal 8 3 2 4 3 2 4 2" xfId="28382" xr:uid="{00000000-0005-0000-0000-0000E09C0000}"/>
    <cellStyle name="Normal 8 3 2 4 3 2 4 3" xfId="45728" xr:uid="{00000000-0005-0000-0000-0000E19C0000}"/>
    <cellStyle name="Normal 8 3 2 4 3 2 5" xfId="19709" xr:uid="{00000000-0005-0000-0000-0000E29C0000}"/>
    <cellStyle name="Normal 8 3 2 4 3 2 6" xfId="37055" xr:uid="{00000000-0005-0000-0000-0000E39C0000}"/>
    <cellStyle name="Normal 8 3 2 4 3 3" xfId="6325" xr:uid="{00000000-0005-0000-0000-0000E49C0000}"/>
    <cellStyle name="Normal 8 3 2 4 3 3 2" xfId="14998" xr:uid="{00000000-0005-0000-0000-0000E59C0000}"/>
    <cellStyle name="Normal 8 3 2 4 3 3 2 2" xfId="32351" xr:uid="{00000000-0005-0000-0000-0000E69C0000}"/>
    <cellStyle name="Normal 8 3 2 4 3 3 2 3" xfId="49697" xr:uid="{00000000-0005-0000-0000-0000E79C0000}"/>
    <cellStyle name="Normal 8 3 2 4 3 3 3" xfId="23678" xr:uid="{00000000-0005-0000-0000-0000E89C0000}"/>
    <cellStyle name="Normal 8 3 2 4 3 3 4" xfId="41024" xr:uid="{00000000-0005-0000-0000-0000E99C0000}"/>
    <cellStyle name="Normal 8 3 2 4 3 4" xfId="4169" xr:uid="{00000000-0005-0000-0000-0000EA9C0000}"/>
    <cellStyle name="Normal 8 3 2 4 3 4 2" xfId="12842" xr:uid="{00000000-0005-0000-0000-0000EB9C0000}"/>
    <cellStyle name="Normal 8 3 2 4 3 4 2 2" xfId="30195" xr:uid="{00000000-0005-0000-0000-0000EC9C0000}"/>
    <cellStyle name="Normal 8 3 2 4 3 4 2 3" xfId="47541" xr:uid="{00000000-0005-0000-0000-0000ED9C0000}"/>
    <cellStyle name="Normal 8 3 2 4 3 4 3" xfId="21522" xr:uid="{00000000-0005-0000-0000-0000EE9C0000}"/>
    <cellStyle name="Normal 8 3 2 4 3 4 4" xfId="38868" xr:uid="{00000000-0005-0000-0000-0000EF9C0000}"/>
    <cellStyle name="Normal 8 3 2 4 3 5" xfId="9216" xr:uid="{00000000-0005-0000-0000-0000F09C0000}"/>
    <cellStyle name="Normal 8 3 2 4 3 5 2" xfId="26569" xr:uid="{00000000-0005-0000-0000-0000F19C0000}"/>
    <cellStyle name="Normal 8 3 2 4 3 5 3" xfId="43915" xr:uid="{00000000-0005-0000-0000-0000F29C0000}"/>
    <cellStyle name="Normal 8 3 2 4 3 6" xfId="17896" xr:uid="{00000000-0005-0000-0000-0000F39C0000}"/>
    <cellStyle name="Normal 8 3 2 4 3 7" xfId="35242" xr:uid="{00000000-0005-0000-0000-0000F49C0000}"/>
    <cellStyle name="Normal 8 3 2 4 4" xfId="2111" xr:uid="{00000000-0005-0000-0000-0000F59C0000}"/>
    <cellStyle name="Normal 8 3 2 4 4 2" xfId="7893" xr:uid="{00000000-0005-0000-0000-0000F69C0000}"/>
    <cellStyle name="Normal 8 3 2 4 4 2 2" xfId="16566" xr:uid="{00000000-0005-0000-0000-0000F79C0000}"/>
    <cellStyle name="Normal 8 3 2 4 4 2 2 2" xfId="33919" xr:uid="{00000000-0005-0000-0000-0000F89C0000}"/>
    <cellStyle name="Normal 8 3 2 4 4 2 2 3" xfId="51265" xr:uid="{00000000-0005-0000-0000-0000F99C0000}"/>
    <cellStyle name="Normal 8 3 2 4 4 2 3" xfId="25246" xr:uid="{00000000-0005-0000-0000-0000FA9C0000}"/>
    <cellStyle name="Normal 8 3 2 4 4 2 4" xfId="42592" xr:uid="{00000000-0005-0000-0000-0000FB9C0000}"/>
    <cellStyle name="Normal 8 3 2 4 4 3" xfId="3924" xr:uid="{00000000-0005-0000-0000-0000FC9C0000}"/>
    <cellStyle name="Normal 8 3 2 4 4 3 2" xfId="12597" xr:uid="{00000000-0005-0000-0000-0000FD9C0000}"/>
    <cellStyle name="Normal 8 3 2 4 4 3 2 2" xfId="29950" xr:uid="{00000000-0005-0000-0000-0000FE9C0000}"/>
    <cellStyle name="Normal 8 3 2 4 4 3 2 3" xfId="47296" xr:uid="{00000000-0005-0000-0000-0000FF9C0000}"/>
    <cellStyle name="Normal 8 3 2 4 4 3 3" xfId="21277" xr:uid="{00000000-0005-0000-0000-0000009D0000}"/>
    <cellStyle name="Normal 8 3 2 4 4 3 4" xfId="38623" xr:uid="{00000000-0005-0000-0000-0000019D0000}"/>
    <cellStyle name="Normal 8 3 2 4 4 4" xfId="10784" xr:uid="{00000000-0005-0000-0000-0000029D0000}"/>
    <cellStyle name="Normal 8 3 2 4 4 4 2" xfId="28137" xr:uid="{00000000-0005-0000-0000-0000039D0000}"/>
    <cellStyle name="Normal 8 3 2 4 4 4 3" xfId="45483" xr:uid="{00000000-0005-0000-0000-0000049D0000}"/>
    <cellStyle name="Normal 8 3 2 4 4 5" xfId="19464" xr:uid="{00000000-0005-0000-0000-0000059D0000}"/>
    <cellStyle name="Normal 8 3 2 4 4 6" xfId="36810" xr:uid="{00000000-0005-0000-0000-0000069D0000}"/>
    <cellStyle name="Normal 8 3 2 4 5" xfId="1278" xr:uid="{00000000-0005-0000-0000-0000079D0000}"/>
    <cellStyle name="Normal 8 3 2 4 5 2" xfId="7060" xr:uid="{00000000-0005-0000-0000-0000089D0000}"/>
    <cellStyle name="Normal 8 3 2 4 5 2 2" xfId="15733" xr:uid="{00000000-0005-0000-0000-0000099D0000}"/>
    <cellStyle name="Normal 8 3 2 4 5 2 2 2" xfId="33086" xr:uid="{00000000-0005-0000-0000-00000A9D0000}"/>
    <cellStyle name="Normal 8 3 2 4 5 2 2 3" xfId="50432" xr:uid="{00000000-0005-0000-0000-00000B9D0000}"/>
    <cellStyle name="Normal 8 3 2 4 5 2 3" xfId="24413" xr:uid="{00000000-0005-0000-0000-00000C9D0000}"/>
    <cellStyle name="Normal 8 3 2 4 5 2 4" xfId="41759" xr:uid="{00000000-0005-0000-0000-00000D9D0000}"/>
    <cellStyle name="Normal 8 3 2 4 5 3" xfId="4904" xr:uid="{00000000-0005-0000-0000-00000E9D0000}"/>
    <cellStyle name="Normal 8 3 2 4 5 3 2" xfId="13577" xr:uid="{00000000-0005-0000-0000-00000F9D0000}"/>
    <cellStyle name="Normal 8 3 2 4 5 3 2 2" xfId="30930" xr:uid="{00000000-0005-0000-0000-0000109D0000}"/>
    <cellStyle name="Normal 8 3 2 4 5 3 2 3" xfId="48276" xr:uid="{00000000-0005-0000-0000-0000119D0000}"/>
    <cellStyle name="Normal 8 3 2 4 5 3 3" xfId="22257" xr:uid="{00000000-0005-0000-0000-0000129D0000}"/>
    <cellStyle name="Normal 8 3 2 4 5 3 4" xfId="39603" xr:uid="{00000000-0005-0000-0000-0000139D0000}"/>
    <cellStyle name="Normal 8 3 2 4 5 4" xfId="9951" xr:uid="{00000000-0005-0000-0000-0000149D0000}"/>
    <cellStyle name="Normal 8 3 2 4 5 4 2" xfId="27304" xr:uid="{00000000-0005-0000-0000-0000159D0000}"/>
    <cellStyle name="Normal 8 3 2 4 5 4 3" xfId="44650" xr:uid="{00000000-0005-0000-0000-0000169D0000}"/>
    <cellStyle name="Normal 8 3 2 4 5 5" xfId="18631" xr:uid="{00000000-0005-0000-0000-0000179D0000}"/>
    <cellStyle name="Normal 8 3 2 4 5 6" xfId="35977" xr:uid="{00000000-0005-0000-0000-0000189D0000}"/>
    <cellStyle name="Normal 8 3 2 4 6" xfId="6080" xr:uid="{00000000-0005-0000-0000-0000199D0000}"/>
    <cellStyle name="Normal 8 3 2 4 6 2" xfId="14753" xr:uid="{00000000-0005-0000-0000-00001A9D0000}"/>
    <cellStyle name="Normal 8 3 2 4 6 2 2" xfId="32106" xr:uid="{00000000-0005-0000-0000-00001B9D0000}"/>
    <cellStyle name="Normal 8 3 2 4 6 2 3" xfId="49452" xr:uid="{00000000-0005-0000-0000-00001C9D0000}"/>
    <cellStyle name="Normal 8 3 2 4 6 3" xfId="23433" xr:uid="{00000000-0005-0000-0000-00001D9D0000}"/>
    <cellStyle name="Normal 8 3 2 4 6 4" xfId="40779" xr:uid="{00000000-0005-0000-0000-00001E9D0000}"/>
    <cellStyle name="Normal 8 3 2 4 7" xfId="3091" xr:uid="{00000000-0005-0000-0000-00001F9D0000}"/>
    <cellStyle name="Normal 8 3 2 4 7 2" xfId="11764" xr:uid="{00000000-0005-0000-0000-0000209D0000}"/>
    <cellStyle name="Normal 8 3 2 4 7 2 2" xfId="29117" xr:uid="{00000000-0005-0000-0000-0000219D0000}"/>
    <cellStyle name="Normal 8 3 2 4 7 2 3" xfId="46463" xr:uid="{00000000-0005-0000-0000-0000229D0000}"/>
    <cellStyle name="Normal 8 3 2 4 7 3" xfId="20444" xr:uid="{00000000-0005-0000-0000-0000239D0000}"/>
    <cellStyle name="Normal 8 3 2 4 7 4" xfId="37790" xr:uid="{00000000-0005-0000-0000-0000249D0000}"/>
    <cellStyle name="Normal 8 3 2 4 8" xfId="8971" xr:uid="{00000000-0005-0000-0000-0000259D0000}"/>
    <cellStyle name="Normal 8 3 2 4 8 2" xfId="26324" xr:uid="{00000000-0005-0000-0000-0000269D0000}"/>
    <cellStyle name="Normal 8 3 2 4 8 3" xfId="43670" xr:uid="{00000000-0005-0000-0000-0000279D0000}"/>
    <cellStyle name="Normal 8 3 2 4 9" xfId="17651" xr:uid="{00000000-0005-0000-0000-0000289D0000}"/>
    <cellStyle name="Normal 8 3 2 5" xfId="151" xr:uid="{00000000-0005-0000-0000-0000299D0000}"/>
    <cellStyle name="Normal 8 3 2 5 10" xfId="34850" xr:uid="{00000000-0005-0000-0000-00002A9D0000}"/>
    <cellStyle name="Normal 8 3 2 5 2" xfId="886" xr:uid="{00000000-0005-0000-0000-00002B9D0000}"/>
    <cellStyle name="Normal 8 3 2 5 2 2" xfId="2699" xr:uid="{00000000-0005-0000-0000-00002C9D0000}"/>
    <cellStyle name="Normal 8 3 2 5 2 2 2" xfId="8481" xr:uid="{00000000-0005-0000-0000-00002D9D0000}"/>
    <cellStyle name="Normal 8 3 2 5 2 2 2 2" xfId="17154" xr:uid="{00000000-0005-0000-0000-00002E9D0000}"/>
    <cellStyle name="Normal 8 3 2 5 2 2 2 2 2" xfId="34507" xr:uid="{00000000-0005-0000-0000-00002F9D0000}"/>
    <cellStyle name="Normal 8 3 2 5 2 2 2 2 3" xfId="51853" xr:uid="{00000000-0005-0000-0000-0000309D0000}"/>
    <cellStyle name="Normal 8 3 2 5 2 2 2 3" xfId="25834" xr:uid="{00000000-0005-0000-0000-0000319D0000}"/>
    <cellStyle name="Normal 8 3 2 5 2 2 2 4" xfId="43180" xr:uid="{00000000-0005-0000-0000-0000329D0000}"/>
    <cellStyle name="Normal 8 3 2 5 2 2 3" xfId="4512" xr:uid="{00000000-0005-0000-0000-0000339D0000}"/>
    <cellStyle name="Normal 8 3 2 5 2 2 3 2" xfId="13185" xr:uid="{00000000-0005-0000-0000-0000349D0000}"/>
    <cellStyle name="Normal 8 3 2 5 2 2 3 2 2" xfId="30538" xr:uid="{00000000-0005-0000-0000-0000359D0000}"/>
    <cellStyle name="Normal 8 3 2 5 2 2 3 2 3" xfId="47884" xr:uid="{00000000-0005-0000-0000-0000369D0000}"/>
    <cellStyle name="Normal 8 3 2 5 2 2 3 3" xfId="21865" xr:uid="{00000000-0005-0000-0000-0000379D0000}"/>
    <cellStyle name="Normal 8 3 2 5 2 2 3 4" xfId="39211" xr:uid="{00000000-0005-0000-0000-0000389D0000}"/>
    <cellStyle name="Normal 8 3 2 5 2 2 4" xfId="11372" xr:uid="{00000000-0005-0000-0000-0000399D0000}"/>
    <cellStyle name="Normal 8 3 2 5 2 2 4 2" xfId="28725" xr:uid="{00000000-0005-0000-0000-00003A9D0000}"/>
    <cellStyle name="Normal 8 3 2 5 2 2 4 3" xfId="46071" xr:uid="{00000000-0005-0000-0000-00003B9D0000}"/>
    <cellStyle name="Normal 8 3 2 5 2 2 5" xfId="20052" xr:uid="{00000000-0005-0000-0000-00003C9D0000}"/>
    <cellStyle name="Normal 8 3 2 5 2 2 6" xfId="37398" xr:uid="{00000000-0005-0000-0000-00003D9D0000}"/>
    <cellStyle name="Normal 8 3 2 5 2 3" xfId="1621" xr:uid="{00000000-0005-0000-0000-00003E9D0000}"/>
    <cellStyle name="Normal 8 3 2 5 2 3 2" xfId="7403" xr:uid="{00000000-0005-0000-0000-00003F9D0000}"/>
    <cellStyle name="Normal 8 3 2 5 2 3 2 2" xfId="16076" xr:uid="{00000000-0005-0000-0000-0000409D0000}"/>
    <cellStyle name="Normal 8 3 2 5 2 3 2 2 2" xfId="33429" xr:uid="{00000000-0005-0000-0000-0000419D0000}"/>
    <cellStyle name="Normal 8 3 2 5 2 3 2 2 3" xfId="50775" xr:uid="{00000000-0005-0000-0000-0000429D0000}"/>
    <cellStyle name="Normal 8 3 2 5 2 3 2 3" xfId="24756" xr:uid="{00000000-0005-0000-0000-0000439D0000}"/>
    <cellStyle name="Normal 8 3 2 5 2 3 2 4" xfId="42102" xr:uid="{00000000-0005-0000-0000-0000449D0000}"/>
    <cellStyle name="Normal 8 3 2 5 2 3 3" xfId="5247" xr:uid="{00000000-0005-0000-0000-0000459D0000}"/>
    <cellStyle name="Normal 8 3 2 5 2 3 3 2" xfId="13920" xr:uid="{00000000-0005-0000-0000-0000469D0000}"/>
    <cellStyle name="Normal 8 3 2 5 2 3 3 2 2" xfId="31273" xr:uid="{00000000-0005-0000-0000-0000479D0000}"/>
    <cellStyle name="Normal 8 3 2 5 2 3 3 2 3" xfId="48619" xr:uid="{00000000-0005-0000-0000-0000489D0000}"/>
    <cellStyle name="Normal 8 3 2 5 2 3 3 3" xfId="22600" xr:uid="{00000000-0005-0000-0000-0000499D0000}"/>
    <cellStyle name="Normal 8 3 2 5 2 3 3 4" xfId="39946" xr:uid="{00000000-0005-0000-0000-00004A9D0000}"/>
    <cellStyle name="Normal 8 3 2 5 2 3 4" xfId="10294" xr:uid="{00000000-0005-0000-0000-00004B9D0000}"/>
    <cellStyle name="Normal 8 3 2 5 2 3 4 2" xfId="27647" xr:uid="{00000000-0005-0000-0000-00004C9D0000}"/>
    <cellStyle name="Normal 8 3 2 5 2 3 4 3" xfId="44993" xr:uid="{00000000-0005-0000-0000-00004D9D0000}"/>
    <cellStyle name="Normal 8 3 2 5 2 3 5" xfId="18974" xr:uid="{00000000-0005-0000-0000-00004E9D0000}"/>
    <cellStyle name="Normal 8 3 2 5 2 3 6" xfId="36320" xr:uid="{00000000-0005-0000-0000-00004F9D0000}"/>
    <cellStyle name="Normal 8 3 2 5 2 4" xfId="6668" xr:uid="{00000000-0005-0000-0000-0000509D0000}"/>
    <cellStyle name="Normal 8 3 2 5 2 4 2" xfId="15341" xr:uid="{00000000-0005-0000-0000-0000519D0000}"/>
    <cellStyle name="Normal 8 3 2 5 2 4 2 2" xfId="32694" xr:uid="{00000000-0005-0000-0000-0000529D0000}"/>
    <cellStyle name="Normal 8 3 2 5 2 4 2 3" xfId="50040" xr:uid="{00000000-0005-0000-0000-0000539D0000}"/>
    <cellStyle name="Normal 8 3 2 5 2 4 3" xfId="24021" xr:uid="{00000000-0005-0000-0000-0000549D0000}"/>
    <cellStyle name="Normal 8 3 2 5 2 4 4" xfId="41367" xr:uid="{00000000-0005-0000-0000-0000559D0000}"/>
    <cellStyle name="Normal 8 3 2 5 2 5" xfId="3434" xr:uid="{00000000-0005-0000-0000-0000569D0000}"/>
    <cellStyle name="Normal 8 3 2 5 2 5 2" xfId="12107" xr:uid="{00000000-0005-0000-0000-0000579D0000}"/>
    <cellStyle name="Normal 8 3 2 5 2 5 2 2" xfId="29460" xr:uid="{00000000-0005-0000-0000-0000589D0000}"/>
    <cellStyle name="Normal 8 3 2 5 2 5 2 3" xfId="46806" xr:uid="{00000000-0005-0000-0000-0000599D0000}"/>
    <cellStyle name="Normal 8 3 2 5 2 5 3" xfId="20787" xr:uid="{00000000-0005-0000-0000-00005A9D0000}"/>
    <cellStyle name="Normal 8 3 2 5 2 5 4" xfId="38133" xr:uid="{00000000-0005-0000-0000-00005B9D0000}"/>
    <cellStyle name="Normal 8 3 2 5 2 6" xfId="9559" xr:uid="{00000000-0005-0000-0000-00005C9D0000}"/>
    <cellStyle name="Normal 8 3 2 5 2 6 2" xfId="26912" xr:uid="{00000000-0005-0000-0000-00005D9D0000}"/>
    <cellStyle name="Normal 8 3 2 5 2 6 3" xfId="44258" xr:uid="{00000000-0005-0000-0000-00005E9D0000}"/>
    <cellStyle name="Normal 8 3 2 5 2 7" xfId="18239" xr:uid="{00000000-0005-0000-0000-00005F9D0000}"/>
    <cellStyle name="Normal 8 3 2 5 2 8" xfId="35585" xr:uid="{00000000-0005-0000-0000-0000609D0000}"/>
    <cellStyle name="Normal 8 3 2 5 3" xfId="641" xr:uid="{00000000-0005-0000-0000-0000619D0000}"/>
    <cellStyle name="Normal 8 3 2 5 3 2" xfId="2454" xr:uid="{00000000-0005-0000-0000-0000629D0000}"/>
    <cellStyle name="Normal 8 3 2 5 3 2 2" xfId="8236" xr:uid="{00000000-0005-0000-0000-0000639D0000}"/>
    <cellStyle name="Normal 8 3 2 5 3 2 2 2" xfId="16909" xr:uid="{00000000-0005-0000-0000-0000649D0000}"/>
    <cellStyle name="Normal 8 3 2 5 3 2 2 2 2" xfId="34262" xr:uid="{00000000-0005-0000-0000-0000659D0000}"/>
    <cellStyle name="Normal 8 3 2 5 3 2 2 2 3" xfId="51608" xr:uid="{00000000-0005-0000-0000-0000669D0000}"/>
    <cellStyle name="Normal 8 3 2 5 3 2 2 3" xfId="25589" xr:uid="{00000000-0005-0000-0000-0000679D0000}"/>
    <cellStyle name="Normal 8 3 2 5 3 2 2 4" xfId="42935" xr:uid="{00000000-0005-0000-0000-0000689D0000}"/>
    <cellStyle name="Normal 8 3 2 5 3 2 3" xfId="5737" xr:uid="{00000000-0005-0000-0000-0000699D0000}"/>
    <cellStyle name="Normal 8 3 2 5 3 2 3 2" xfId="14410" xr:uid="{00000000-0005-0000-0000-00006A9D0000}"/>
    <cellStyle name="Normal 8 3 2 5 3 2 3 2 2" xfId="31763" xr:uid="{00000000-0005-0000-0000-00006B9D0000}"/>
    <cellStyle name="Normal 8 3 2 5 3 2 3 2 3" xfId="49109" xr:uid="{00000000-0005-0000-0000-00006C9D0000}"/>
    <cellStyle name="Normal 8 3 2 5 3 2 3 3" xfId="23090" xr:uid="{00000000-0005-0000-0000-00006D9D0000}"/>
    <cellStyle name="Normal 8 3 2 5 3 2 3 4" xfId="40436" xr:uid="{00000000-0005-0000-0000-00006E9D0000}"/>
    <cellStyle name="Normal 8 3 2 5 3 2 4" xfId="11127" xr:uid="{00000000-0005-0000-0000-00006F9D0000}"/>
    <cellStyle name="Normal 8 3 2 5 3 2 4 2" xfId="28480" xr:uid="{00000000-0005-0000-0000-0000709D0000}"/>
    <cellStyle name="Normal 8 3 2 5 3 2 4 3" xfId="45826" xr:uid="{00000000-0005-0000-0000-0000719D0000}"/>
    <cellStyle name="Normal 8 3 2 5 3 2 5" xfId="19807" xr:uid="{00000000-0005-0000-0000-0000729D0000}"/>
    <cellStyle name="Normal 8 3 2 5 3 2 6" xfId="37153" xr:uid="{00000000-0005-0000-0000-0000739D0000}"/>
    <cellStyle name="Normal 8 3 2 5 3 3" xfId="6423" xr:uid="{00000000-0005-0000-0000-0000749D0000}"/>
    <cellStyle name="Normal 8 3 2 5 3 3 2" xfId="15096" xr:uid="{00000000-0005-0000-0000-0000759D0000}"/>
    <cellStyle name="Normal 8 3 2 5 3 3 2 2" xfId="32449" xr:uid="{00000000-0005-0000-0000-0000769D0000}"/>
    <cellStyle name="Normal 8 3 2 5 3 3 2 3" xfId="49795" xr:uid="{00000000-0005-0000-0000-0000779D0000}"/>
    <cellStyle name="Normal 8 3 2 5 3 3 3" xfId="23776" xr:uid="{00000000-0005-0000-0000-0000789D0000}"/>
    <cellStyle name="Normal 8 3 2 5 3 3 4" xfId="41122" xr:uid="{00000000-0005-0000-0000-0000799D0000}"/>
    <cellStyle name="Normal 8 3 2 5 3 4" xfId="4267" xr:uid="{00000000-0005-0000-0000-00007A9D0000}"/>
    <cellStyle name="Normal 8 3 2 5 3 4 2" xfId="12940" xr:uid="{00000000-0005-0000-0000-00007B9D0000}"/>
    <cellStyle name="Normal 8 3 2 5 3 4 2 2" xfId="30293" xr:uid="{00000000-0005-0000-0000-00007C9D0000}"/>
    <cellStyle name="Normal 8 3 2 5 3 4 2 3" xfId="47639" xr:uid="{00000000-0005-0000-0000-00007D9D0000}"/>
    <cellStyle name="Normal 8 3 2 5 3 4 3" xfId="21620" xr:uid="{00000000-0005-0000-0000-00007E9D0000}"/>
    <cellStyle name="Normal 8 3 2 5 3 4 4" xfId="38966" xr:uid="{00000000-0005-0000-0000-00007F9D0000}"/>
    <cellStyle name="Normal 8 3 2 5 3 5" xfId="9314" xr:uid="{00000000-0005-0000-0000-0000809D0000}"/>
    <cellStyle name="Normal 8 3 2 5 3 5 2" xfId="26667" xr:uid="{00000000-0005-0000-0000-0000819D0000}"/>
    <cellStyle name="Normal 8 3 2 5 3 5 3" xfId="44013" xr:uid="{00000000-0005-0000-0000-0000829D0000}"/>
    <cellStyle name="Normal 8 3 2 5 3 6" xfId="17994" xr:uid="{00000000-0005-0000-0000-0000839D0000}"/>
    <cellStyle name="Normal 8 3 2 5 3 7" xfId="35340" xr:uid="{00000000-0005-0000-0000-0000849D0000}"/>
    <cellStyle name="Normal 8 3 2 5 4" xfId="1964" xr:uid="{00000000-0005-0000-0000-0000859D0000}"/>
    <cellStyle name="Normal 8 3 2 5 4 2" xfId="7746" xr:uid="{00000000-0005-0000-0000-0000869D0000}"/>
    <cellStyle name="Normal 8 3 2 5 4 2 2" xfId="16419" xr:uid="{00000000-0005-0000-0000-0000879D0000}"/>
    <cellStyle name="Normal 8 3 2 5 4 2 2 2" xfId="33772" xr:uid="{00000000-0005-0000-0000-0000889D0000}"/>
    <cellStyle name="Normal 8 3 2 5 4 2 2 3" xfId="51118" xr:uid="{00000000-0005-0000-0000-0000899D0000}"/>
    <cellStyle name="Normal 8 3 2 5 4 2 3" xfId="25099" xr:uid="{00000000-0005-0000-0000-00008A9D0000}"/>
    <cellStyle name="Normal 8 3 2 5 4 2 4" xfId="42445" xr:uid="{00000000-0005-0000-0000-00008B9D0000}"/>
    <cellStyle name="Normal 8 3 2 5 4 3" xfId="3777" xr:uid="{00000000-0005-0000-0000-00008C9D0000}"/>
    <cellStyle name="Normal 8 3 2 5 4 3 2" xfId="12450" xr:uid="{00000000-0005-0000-0000-00008D9D0000}"/>
    <cellStyle name="Normal 8 3 2 5 4 3 2 2" xfId="29803" xr:uid="{00000000-0005-0000-0000-00008E9D0000}"/>
    <cellStyle name="Normal 8 3 2 5 4 3 2 3" xfId="47149" xr:uid="{00000000-0005-0000-0000-00008F9D0000}"/>
    <cellStyle name="Normal 8 3 2 5 4 3 3" xfId="21130" xr:uid="{00000000-0005-0000-0000-0000909D0000}"/>
    <cellStyle name="Normal 8 3 2 5 4 3 4" xfId="38476" xr:uid="{00000000-0005-0000-0000-0000919D0000}"/>
    <cellStyle name="Normal 8 3 2 5 4 4" xfId="10637" xr:uid="{00000000-0005-0000-0000-0000929D0000}"/>
    <cellStyle name="Normal 8 3 2 5 4 4 2" xfId="27990" xr:uid="{00000000-0005-0000-0000-0000939D0000}"/>
    <cellStyle name="Normal 8 3 2 5 4 4 3" xfId="45336" xr:uid="{00000000-0005-0000-0000-0000949D0000}"/>
    <cellStyle name="Normal 8 3 2 5 4 5" xfId="19317" xr:uid="{00000000-0005-0000-0000-0000959D0000}"/>
    <cellStyle name="Normal 8 3 2 5 4 6" xfId="36663" xr:uid="{00000000-0005-0000-0000-0000969D0000}"/>
    <cellStyle name="Normal 8 3 2 5 5" xfId="1376" xr:uid="{00000000-0005-0000-0000-0000979D0000}"/>
    <cellStyle name="Normal 8 3 2 5 5 2" xfId="7158" xr:uid="{00000000-0005-0000-0000-0000989D0000}"/>
    <cellStyle name="Normal 8 3 2 5 5 2 2" xfId="15831" xr:uid="{00000000-0005-0000-0000-0000999D0000}"/>
    <cellStyle name="Normal 8 3 2 5 5 2 2 2" xfId="33184" xr:uid="{00000000-0005-0000-0000-00009A9D0000}"/>
    <cellStyle name="Normal 8 3 2 5 5 2 2 3" xfId="50530" xr:uid="{00000000-0005-0000-0000-00009B9D0000}"/>
    <cellStyle name="Normal 8 3 2 5 5 2 3" xfId="24511" xr:uid="{00000000-0005-0000-0000-00009C9D0000}"/>
    <cellStyle name="Normal 8 3 2 5 5 2 4" xfId="41857" xr:uid="{00000000-0005-0000-0000-00009D9D0000}"/>
    <cellStyle name="Normal 8 3 2 5 5 3" xfId="5002" xr:uid="{00000000-0005-0000-0000-00009E9D0000}"/>
    <cellStyle name="Normal 8 3 2 5 5 3 2" xfId="13675" xr:uid="{00000000-0005-0000-0000-00009F9D0000}"/>
    <cellStyle name="Normal 8 3 2 5 5 3 2 2" xfId="31028" xr:uid="{00000000-0005-0000-0000-0000A09D0000}"/>
    <cellStyle name="Normal 8 3 2 5 5 3 2 3" xfId="48374" xr:uid="{00000000-0005-0000-0000-0000A19D0000}"/>
    <cellStyle name="Normal 8 3 2 5 5 3 3" xfId="22355" xr:uid="{00000000-0005-0000-0000-0000A29D0000}"/>
    <cellStyle name="Normal 8 3 2 5 5 3 4" xfId="39701" xr:uid="{00000000-0005-0000-0000-0000A39D0000}"/>
    <cellStyle name="Normal 8 3 2 5 5 4" xfId="10049" xr:uid="{00000000-0005-0000-0000-0000A49D0000}"/>
    <cellStyle name="Normal 8 3 2 5 5 4 2" xfId="27402" xr:uid="{00000000-0005-0000-0000-0000A59D0000}"/>
    <cellStyle name="Normal 8 3 2 5 5 4 3" xfId="44748" xr:uid="{00000000-0005-0000-0000-0000A69D0000}"/>
    <cellStyle name="Normal 8 3 2 5 5 5" xfId="18729" xr:uid="{00000000-0005-0000-0000-0000A79D0000}"/>
    <cellStyle name="Normal 8 3 2 5 5 6" xfId="36075" xr:uid="{00000000-0005-0000-0000-0000A89D0000}"/>
    <cellStyle name="Normal 8 3 2 5 6" xfId="5933" xr:uid="{00000000-0005-0000-0000-0000A99D0000}"/>
    <cellStyle name="Normal 8 3 2 5 6 2" xfId="14606" xr:uid="{00000000-0005-0000-0000-0000AA9D0000}"/>
    <cellStyle name="Normal 8 3 2 5 6 2 2" xfId="31959" xr:uid="{00000000-0005-0000-0000-0000AB9D0000}"/>
    <cellStyle name="Normal 8 3 2 5 6 2 3" xfId="49305" xr:uid="{00000000-0005-0000-0000-0000AC9D0000}"/>
    <cellStyle name="Normal 8 3 2 5 6 3" xfId="23286" xr:uid="{00000000-0005-0000-0000-0000AD9D0000}"/>
    <cellStyle name="Normal 8 3 2 5 6 4" xfId="40632" xr:uid="{00000000-0005-0000-0000-0000AE9D0000}"/>
    <cellStyle name="Normal 8 3 2 5 7" xfId="3189" xr:uid="{00000000-0005-0000-0000-0000AF9D0000}"/>
    <cellStyle name="Normal 8 3 2 5 7 2" xfId="11862" xr:uid="{00000000-0005-0000-0000-0000B09D0000}"/>
    <cellStyle name="Normal 8 3 2 5 7 2 2" xfId="29215" xr:uid="{00000000-0005-0000-0000-0000B19D0000}"/>
    <cellStyle name="Normal 8 3 2 5 7 2 3" xfId="46561" xr:uid="{00000000-0005-0000-0000-0000B29D0000}"/>
    <cellStyle name="Normal 8 3 2 5 7 3" xfId="20542" xr:uid="{00000000-0005-0000-0000-0000B39D0000}"/>
    <cellStyle name="Normal 8 3 2 5 7 4" xfId="37888" xr:uid="{00000000-0005-0000-0000-0000B49D0000}"/>
    <cellStyle name="Normal 8 3 2 5 8" xfId="8824" xr:uid="{00000000-0005-0000-0000-0000B59D0000}"/>
    <cellStyle name="Normal 8 3 2 5 8 2" xfId="26177" xr:uid="{00000000-0005-0000-0000-0000B69D0000}"/>
    <cellStyle name="Normal 8 3 2 5 8 3" xfId="43523" xr:uid="{00000000-0005-0000-0000-0000B79D0000}"/>
    <cellStyle name="Normal 8 3 2 5 9" xfId="17504" xr:uid="{00000000-0005-0000-0000-0000B89D0000}"/>
    <cellStyle name="Normal 8 3 2 6" xfId="788" xr:uid="{00000000-0005-0000-0000-0000B99D0000}"/>
    <cellStyle name="Normal 8 3 2 6 2" xfId="2601" xr:uid="{00000000-0005-0000-0000-0000BA9D0000}"/>
    <cellStyle name="Normal 8 3 2 6 2 2" xfId="8383" xr:uid="{00000000-0005-0000-0000-0000BB9D0000}"/>
    <cellStyle name="Normal 8 3 2 6 2 2 2" xfId="17056" xr:uid="{00000000-0005-0000-0000-0000BC9D0000}"/>
    <cellStyle name="Normal 8 3 2 6 2 2 2 2" xfId="34409" xr:uid="{00000000-0005-0000-0000-0000BD9D0000}"/>
    <cellStyle name="Normal 8 3 2 6 2 2 2 3" xfId="51755" xr:uid="{00000000-0005-0000-0000-0000BE9D0000}"/>
    <cellStyle name="Normal 8 3 2 6 2 2 3" xfId="25736" xr:uid="{00000000-0005-0000-0000-0000BF9D0000}"/>
    <cellStyle name="Normal 8 3 2 6 2 2 4" xfId="43082" xr:uid="{00000000-0005-0000-0000-0000C09D0000}"/>
    <cellStyle name="Normal 8 3 2 6 2 3" xfId="4414" xr:uid="{00000000-0005-0000-0000-0000C19D0000}"/>
    <cellStyle name="Normal 8 3 2 6 2 3 2" xfId="13087" xr:uid="{00000000-0005-0000-0000-0000C29D0000}"/>
    <cellStyle name="Normal 8 3 2 6 2 3 2 2" xfId="30440" xr:uid="{00000000-0005-0000-0000-0000C39D0000}"/>
    <cellStyle name="Normal 8 3 2 6 2 3 2 3" xfId="47786" xr:uid="{00000000-0005-0000-0000-0000C49D0000}"/>
    <cellStyle name="Normal 8 3 2 6 2 3 3" xfId="21767" xr:uid="{00000000-0005-0000-0000-0000C59D0000}"/>
    <cellStyle name="Normal 8 3 2 6 2 3 4" xfId="39113" xr:uid="{00000000-0005-0000-0000-0000C69D0000}"/>
    <cellStyle name="Normal 8 3 2 6 2 4" xfId="11274" xr:uid="{00000000-0005-0000-0000-0000C79D0000}"/>
    <cellStyle name="Normal 8 3 2 6 2 4 2" xfId="28627" xr:uid="{00000000-0005-0000-0000-0000C89D0000}"/>
    <cellStyle name="Normal 8 3 2 6 2 4 3" xfId="45973" xr:uid="{00000000-0005-0000-0000-0000C99D0000}"/>
    <cellStyle name="Normal 8 3 2 6 2 5" xfId="19954" xr:uid="{00000000-0005-0000-0000-0000CA9D0000}"/>
    <cellStyle name="Normal 8 3 2 6 2 6" xfId="37300" xr:uid="{00000000-0005-0000-0000-0000CB9D0000}"/>
    <cellStyle name="Normal 8 3 2 6 3" xfId="1523" xr:uid="{00000000-0005-0000-0000-0000CC9D0000}"/>
    <cellStyle name="Normal 8 3 2 6 3 2" xfId="7305" xr:uid="{00000000-0005-0000-0000-0000CD9D0000}"/>
    <cellStyle name="Normal 8 3 2 6 3 2 2" xfId="15978" xr:uid="{00000000-0005-0000-0000-0000CE9D0000}"/>
    <cellStyle name="Normal 8 3 2 6 3 2 2 2" xfId="33331" xr:uid="{00000000-0005-0000-0000-0000CF9D0000}"/>
    <cellStyle name="Normal 8 3 2 6 3 2 2 3" xfId="50677" xr:uid="{00000000-0005-0000-0000-0000D09D0000}"/>
    <cellStyle name="Normal 8 3 2 6 3 2 3" xfId="24658" xr:uid="{00000000-0005-0000-0000-0000D19D0000}"/>
    <cellStyle name="Normal 8 3 2 6 3 2 4" xfId="42004" xr:uid="{00000000-0005-0000-0000-0000D29D0000}"/>
    <cellStyle name="Normal 8 3 2 6 3 3" xfId="5149" xr:uid="{00000000-0005-0000-0000-0000D39D0000}"/>
    <cellStyle name="Normal 8 3 2 6 3 3 2" xfId="13822" xr:uid="{00000000-0005-0000-0000-0000D49D0000}"/>
    <cellStyle name="Normal 8 3 2 6 3 3 2 2" xfId="31175" xr:uid="{00000000-0005-0000-0000-0000D59D0000}"/>
    <cellStyle name="Normal 8 3 2 6 3 3 2 3" xfId="48521" xr:uid="{00000000-0005-0000-0000-0000D69D0000}"/>
    <cellStyle name="Normal 8 3 2 6 3 3 3" xfId="22502" xr:uid="{00000000-0005-0000-0000-0000D79D0000}"/>
    <cellStyle name="Normal 8 3 2 6 3 3 4" xfId="39848" xr:uid="{00000000-0005-0000-0000-0000D89D0000}"/>
    <cellStyle name="Normal 8 3 2 6 3 4" xfId="10196" xr:uid="{00000000-0005-0000-0000-0000D99D0000}"/>
    <cellStyle name="Normal 8 3 2 6 3 4 2" xfId="27549" xr:uid="{00000000-0005-0000-0000-0000DA9D0000}"/>
    <cellStyle name="Normal 8 3 2 6 3 4 3" xfId="44895" xr:uid="{00000000-0005-0000-0000-0000DB9D0000}"/>
    <cellStyle name="Normal 8 3 2 6 3 5" xfId="18876" xr:uid="{00000000-0005-0000-0000-0000DC9D0000}"/>
    <cellStyle name="Normal 8 3 2 6 3 6" xfId="36222" xr:uid="{00000000-0005-0000-0000-0000DD9D0000}"/>
    <cellStyle name="Normal 8 3 2 6 4" xfId="6570" xr:uid="{00000000-0005-0000-0000-0000DE9D0000}"/>
    <cellStyle name="Normal 8 3 2 6 4 2" xfId="15243" xr:uid="{00000000-0005-0000-0000-0000DF9D0000}"/>
    <cellStyle name="Normal 8 3 2 6 4 2 2" xfId="32596" xr:uid="{00000000-0005-0000-0000-0000E09D0000}"/>
    <cellStyle name="Normal 8 3 2 6 4 2 3" xfId="49942" xr:uid="{00000000-0005-0000-0000-0000E19D0000}"/>
    <cellStyle name="Normal 8 3 2 6 4 3" xfId="23923" xr:uid="{00000000-0005-0000-0000-0000E29D0000}"/>
    <cellStyle name="Normal 8 3 2 6 4 4" xfId="41269" xr:uid="{00000000-0005-0000-0000-0000E39D0000}"/>
    <cellStyle name="Normal 8 3 2 6 5" xfId="3336" xr:uid="{00000000-0005-0000-0000-0000E49D0000}"/>
    <cellStyle name="Normal 8 3 2 6 5 2" xfId="12009" xr:uid="{00000000-0005-0000-0000-0000E59D0000}"/>
    <cellStyle name="Normal 8 3 2 6 5 2 2" xfId="29362" xr:uid="{00000000-0005-0000-0000-0000E69D0000}"/>
    <cellStyle name="Normal 8 3 2 6 5 2 3" xfId="46708" xr:uid="{00000000-0005-0000-0000-0000E79D0000}"/>
    <cellStyle name="Normal 8 3 2 6 5 3" xfId="20689" xr:uid="{00000000-0005-0000-0000-0000E89D0000}"/>
    <cellStyle name="Normal 8 3 2 6 5 4" xfId="38035" xr:uid="{00000000-0005-0000-0000-0000E99D0000}"/>
    <cellStyle name="Normal 8 3 2 6 6" xfId="9461" xr:uid="{00000000-0005-0000-0000-0000EA9D0000}"/>
    <cellStyle name="Normal 8 3 2 6 6 2" xfId="26814" xr:uid="{00000000-0005-0000-0000-0000EB9D0000}"/>
    <cellStyle name="Normal 8 3 2 6 6 3" xfId="44160" xr:uid="{00000000-0005-0000-0000-0000EC9D0000}"/>
    <cellStyle name="Normal 8 3 2 6 7" xfId="18141" xr:uid="{00000000-0005-0000-0000-0000ED9D0000}"/>
    <cellStyle name="Normal 8 3 2 6 8" xfId="35487" xr:uid="{00000000-0005-0000-0000-0000EE9D0000}"/>
    <cellStyle name="Normal 8 3 2 7" xfId="396" xr:uid="{00000000-0005-0000-0000-0000EF9D0000}"/>
    <cellStyle name="Normal 8 3 2 7 2" xfId="2209" xr:uid="{00000000-0005-0000-0000-0000F09D0000}"/>
    <cellStyle name="Normal 8 3 2 7 2 2" xfId="7991" xr:uid="{00000000-0005-0000-0000-0000F19D0000}"/>
    <cellStyle name="Normal 8 3 2 7 2 2 2" xfId="16664" xr:uid="{00000000-0005-0000-0000-0000F29D0000}"/>
    <cellStyle name="Normal 8 3 2 7 2 2 2 2" xfId="34017" xr:uid="{00000000-0005-0000-0000-0000F39D0000}"/>
    <cellStyle name="Normal 8 3 2 7 2 2 2 3" xfId="51363" xr:uid="{00000000-0005-0000-0000-0000F49D0000}"/>
    <cellStyle name="Normal 8 3 2 7 2 2 3" xfId="25344" xr:uid="{00000000-0005-0000-0000-0000F59D0000}"/>
    <cellStyle name="Normal 8 3 2 7 2 2 4" xfId="42690" xr:uid="{00000000-0005-0000-0000-0000F69D0000}"/>
    <cellStyle name="Normal 8 3 2 7 2 3" xfId="5492" xr:uid="{00000000-0005-0000-0000-0000F79D0000}"/>
    <cellStyle name="Normal 8 3 2 7 2 3 2" xfId="14165" xr:uid="{00000000-0005-0000-0000-0000F89D0000}"/>
    <cellStyle name="Normal 8 3 2 7 2 3 2 2" xfId="31518" xr:uid="{00000000-0005-0000-0000-0000F99D0000}"/>
    <cellStyle name="Normal 8 3 2 7 2 3 2 3" xfId="48864" xr:uid="{00000000-0005-0000-0000-0000FA9D0000}"/>
    <cellStyle name="Normal 8 3 2 7 2 3 3" xfId="22845" xr:uid="{00000000-0005-0000-0000-0000FB9D0000}"/>
    <cellStyle name="Normal 8 3 2 7 2 3 4" xfId="40191" xr:uid="{00000000-0005-0000-0000-0000FC9D0000}"/>
    <cellStyle name="Normal 8 3 2 7 2 4" xfId="10882" xr:uid="{00000000-0005-0000-0000-0000FD9D0000}"/>
    <cellStyle name="Normal 8 3 2 7 2 4 2" xfId="28235" xr:uid="{00000000-0005-0000-0000-0000FE9D0000}"/>
    <cellStyle name="Normal 8 3 2 7 2 4 3" xfId="45581" xr:uid="{00000000-0005-0000-0000-0000FF9D0000}"/>
    <cellStyle name="Normal 8 3 2 7 2 5" xfId="19562" xr:uid="{00000000-0005-0000-0000-0000009E0000}"/>
    <cellStyle name="Normal 8 3 2 7 2 6" xfId="36908" xr:uid="{00000000-0005-0000-0000-0000019E0000}"/>
    <cellStyle name="Normal 8 3 2 7 3" xfId="6178" xr:uid="{00000000-0005-0000-0000-0000029E0000}"/>
    <cellStyle name="Normal 8 3 2 7 3 2" xfId="14851" xr:uid="{00000000-0005-0000-0000-0000039E0000}"/>
    <cellStyle name="Normal 8 3 2 7 3 2 2" xfId="32204" xr:uid="{00000000-0005-0000-0000-0000049E0000}"/>
    <cellStyle name="Normal 8 3 2 7 3 2 3" xfId="49550" xr:uid="{00000000-0005-0000-0000-0000059E0000}"/>
    <cellStyle name="Normal 8 3 2 7 3 3" xfId="23531" xr:uid="{00000000-0005-0000-0000-0000069E0000}"/>
    <cellStyle name="Normal 8 3 2 7 3 4" xfId="40877" xr:uid="{00000000-0005-0000-0000-0000079E0000}"/>
    <cellStyle name="Normal 8 3 2 7 4" xfId="4022" xr:uid="{00000000-0005-0000-0000-0000089E0000}"/>
    <cellStyle name="Normal 8 3 2 7 4 2" xfId="12695" xr:uid="{00000000-0005-0000-0000-0000099E0000}"/>
    <cellStyle name="Normal 8 3 2 7 4 2 2" xfId="30048" xr:uid="{00000000-0005-0000-0000-00000A9E0000}"/>
    <cellStyle name="Normal 8 3 2 7 4 2 3" xfId="47394" xr:uid="{00000000-0005-0000-0000-00000B9E0000}"/>
    <cellStyle name="Normal 8 3 2 7 4 3" xfId="21375" xr:uid="{00000000-0005-0000-0000-00000C9E0000}"/>
    <cellStyle name="Normal 8 3 2 7 4 4" xfId="38721" xr:uid="{00000000-0005-0000-0000-00000D9E0000}"/>
    <cellStyle name="Normal 8 3 2 7 5" xfId="9069" xr:uid="{00000000-0005-0000-0000-00000E9E0000}"/>
    <cellStyle name="Normal 8 3 2 7 5 2" xfId="26422" xr:uid="{00000000-0005-0000-0000-00000F9E0000}"/>
    <cellStyle name="Normal 8 3 2 7 5 3" xfId="43768" xr:uid="{00000000-0005-0000-0000-0000109E0000}"/>
    <cellStyle name="Normal 8 3 2 7 6" xfId="17749" xr:uid="{00000000-0005-0000-0000-0000119E0000}"/>
    <cellStyle name="Normal 8 3 2 7 7" xfId="35095" xr:uid="{00000000-0005-0000-0000-0000129E0000}"/>
    <cellStyle name="Normal 8 3 2 8" xfId="1866" xr:uid="{00000000-0005-0000-0000-0000139E0000}"/>
    <cellStyle name="Normal 8 3 2 8 2" xfId="7648" xr:uid="{00000000-0005-0000-0000-0000149E0000}"/>
    <cellStyle name="Normal 8 3 2 8 2 2" xfId="16321" xr:uid="{00000000-0005-0000-0000-0000159E0000}"/>
    <cellStyle name="Normal 8 3 2 8 2 2 2" xfId="33674" xr:uid="{00000000-0005-0000-0000-0000169E0000}"/>
    <cellStyle name="Normal 8 3 2 8 2 2 3" xfId="51020" xr:uid="{00000000-0005-0000-0000-0000179E0000}"/>
    <cellStyle name="Normal 8 3 2 8 2 3" xfId="25001" xr:uid="{00000000-0005-0000-0000-0000189E0000}"/>
    <cellStyle name="Normal 8 3 2 8 2 4" xfId="42347" xr:uid="{00000000-0005-0000-0000-0000199E0000}"/>
    <cellStyle name="Normal 8 3 2 8 3" xfId="3679" xr:uid="{00000000-0005-0000-0000-00001A9E0000}"/>
    <cellStyle name="Normal 8 3 2 8 3 2" xfId="12352" xr:uid="{00000000-0005-0000-0000-00001B9E0000}"/>
    <cellStyle name="Normal 8 3 2 8 3 2 2" xfId="29705" xr:uid="{00000000-0005-0000-0000-00001C9E0000}"/>
    <cellStyle name="Normal 8 3 2 8 3 2 3" xfId="47051" xr:uid="{00000000-0005-0000-0000-00001D9E0000}"/>
    <cellStyle name="Normal 8 3 2 8 3 3" xfId="21032" xr:uid="{00000000-0005-0000-0000-00001E9E0000}"/>
    <cellStyle name="Normal 8 3 2 8 3 4" xfId="38378" xr:uid="{00000000-0005-0000-0000-00001F9E0000}"/>
    <cellStyle name="Normal 8 3 2 8 4" xfId="10539" xr:uid="{00000000-0005-0000-0000-0000209E0000}"/>
    <cellStyle name="Normal 8 3 2 8 4 2" xfId="27892" xr:uid="{00000000-0005-0000-0000-0000219E0000}"/>
    <cellStyle name="Normal 8 3 2 8 4 3" xfId="45238" xr:uid="{00000000-0005-0000-0000-0000229E0000}"/>
    <cellStyle name="Normal 8 3 2 8 5" xfId="19219" xr:uid="{00000000-0005-0000-0000-0000239E0000}"/>
    <cellStyle name="Normal 8 3 2 8 6" xfId="36565" xr:uid="{00000000-0005-0000-0000-0000249E0000}"/>
    <cellStyle name="Normal 8 3 2 9" xfId="1131" xr:uid="{00000000-0005-0000-0000-0000259E0000}"/>
    <cellStyle name="Normal 8 3 2 9 2" xfId="6913" xr:uid="{00000000-0005-0000-0000-0000269E0000}"/>
    <cellStyle name="Normal 8 3 2 9 2 2" xfId="15586" xr:uid="{00000000-0005-0000-0000-0000279E0000}"/>
    <cellStyle name="Normal 8 3 2 9 2 2 2" xfId="32939" xr:uid="{00000000-0005-0000-0000-0000289E0000}"/>
    <cellStyle name="Normal 8 3 2 9 2 2 3" xfId="50285" xr:uid="{00000000-0005-0000-0000-0000299E0000}"/>
    <cellStyle name="Normal 8 3 2 9 2 3" xfId="24266" xr:uid="{00000000-0005-0000-0000-00002A9E0000}"/>
    <cellStyle name="Normal 8 3 2 9 2 4" xfId="41612" xr:uid="{00000000-0005-0000-0000-00002B9E0000}"/>
    <cellStyle name="Normal 8 3 2 9 3" xfId="4757" xr:uid="{00000000-0005-0000-0000-00002C9E0000}"/>
    <cellStyle name="Normal 8 3 2 9 3 2" xfId="13430" xr:uid="{00000000-0005-0000-0000-00002D9E0000}"/>
    <cellStyle name="Normal 8 3 2 9 3 2 2" xfId="30783" xr:uid="{00000000-0005-0000-0000-00002E9E0000}"/>
    <cellStyle name="Normal 8 3 2 9 3 2 3" xfId="48129" xr:uid="{00000000-0005-0000-0000-00002F9E0000}"/>
    <cellStyle name="Normal 8 3 2 9 3 3" xfId="22110" xr:uid="{00000000-0005-0000-0000-0000309E0000}"/>
    <cellStyle name="Normal 8 3 2 9 3 4" xfId="39456" xr:uid="{00000000-0005-0000-0000-0000319E0000}"/>
    <cellStyle name="Normal 8 3 2 9 4" xfId="9804" xr:uid="{00000000-0005-0000-0000-0000329E0000}"/>
    <cellStyle name="Normal 8 3 2 9 4 2" xfId="27157" xr:uid="{00000000-0005-0000-0000-0000339E0000}"/>
    <cellStyle name="Normal 8 3 2 9 4 3" xfId="44503" xr:uid="{00000000-0005-0000-0000-0000349E0000}"/>
    <cellStyle name="Normal 8 3 2 9 5" xfId="18484" xr:uid="{00000000-0005-0000-0000-0000359E0000}"/>
    <cellStyle name="Normal 8 3 2 9 6" xfId="35830" xr:uid="{00000000-0005-0000-0000-0000369E0000}"/>
    <cellStyle name="Normal 8 3 3" xfId="73" xr:uid="{00000000-0005-0000-0000-0000379E0000}"/>
    <cellStyle name="Normal 8 3 3 10" xfId="8746" xr:uid="{00000000-0005-0000-0000-0000389E0000}"/>
    <cellStyle name="Normal 8 3 3 10 2" xfId="26099" xr:uid="{00000000-0005-0000-0000-0000399E0000}"/>
    <cellStyle name="Normal 8 3 3 10 3" xfId="43445" xr:uid="{00000000-0005-0000-0000-00003A9E0000}"/>
    <cellStyle name="Normal 8 3 3 11" xfId="17426" xr:uid="{00000000-0005-0000-0000-00003B9E0000}"/>
    <cellStyle name="Normal 8 3 3 12" xfId="34772" xr:uid="{00000000-0005-0000-0000-00003C9E0000}"/>
    <cellStyle name="Normal 8 3 3 2" xfId="318" xr:uid="{00000000-0005-0000-0000-00003D9E0000}"/>
    <cellStyle name="Normal 8 3 3 2 10" xfId="35017" xr:uid="{00000000-0005-0000-0000-00003E9E0000}"/>
    <cellStyle name="Normal 8 3 3 2 2" xfId="1053" xr:uid="{00000000-0005-0000-0000-00003F9E0000}"/>
    <cellStyle name="Normal 8 3 3 2 2 2" xfId="2866" xr:uid="{00000000-0005-0000-0000-0000409E0000}"/>
    <cellStyle name="Normal 8 3 3 2 2 2 2" xfId="8648" xr:uid="{00000000-0005-0000-0000-0000419E0000}"/>
    <cellStyle name="Normal 8 3 3 2 2 2 2 2" xfId="17321" xr:uid="{00000000-0005-0000-0000-0000429E0000}"/>
    <cellStyle name="Normal 8 3 3 2 2 2 2 2 2" xfId="34674" xr:uid="{00000000-0005-0000-0000-0000439E0000}"/>
    <cellStyle name="Normal 8 3 3 2 2 2 2 2 3" xfId="52020" xr:uid="{00000000-0005-0000-0000-0000449E0000}"/>
    <cellStyle name="Normal 8 3 3 2 2 2 2 3" xfId="26001" xr:uid="{00000000-0005-0000-0000-0000459E0000}"/>
    <cellStyle name="Normal 8 3 3 2 2 2 2 4" xfId="43347" xr:uid="{00000000-0005-0000-0000-0000469E0000}"/>
    <cellStyle name="Normal 8 3 3 2 2 2 3" xfId="4679" xr:uid="{00000000-0005-0000-0000-0000479E0000}"/>
    <cellStyle name="Normal 8 3 3 2 2 2 3 2" xfId="13352" xr:uid="{00000000-0005-0000-0000-0000489E0000}"/>
    <cellStyle name="Normal 8 3 3 2 2 2 3 2 2" xfId="30705" xr:uid="{00000000-0005-0000-0000-0000499E0000}"/>
    <cellStyle name="Normal 8 3 3 2 2 2 3 2 3" xfId="48051" xr:uid="{00000000-0005-0000-0000-00004A9E0000}"/>
    <cellStyle name="Normal 8 3 3 2 2 2 3 3" xfId="22032" xr:uid="{00000000-0005-0000-0000-00004B9E0000}"/>
    <cellStyle name="Normal 8 3 3 2 2 2 3 4" xfId="39378" xr:uid="{00000000-0005-0000-0000-00004C9E0000}"/>
    <cellStyle name="Normal 8 3 3 2 2 2 4" xfId="11539" xr:uid="{00000000-0005-0000-0000-00004D9E0000}"/>
    <cellStyle name="Normal 8 3 3 2 2 2 4 2" xfId="28892" xr:uid="{00000000-0005-0000-0000-00004E9E0000}"/>
    <cellStyle name="Normal 8 3 3 2 2 2 4 3" xfId="46238" xr:uid="{00000000-0005-0000-0000-00004F9E0000}"/>
    <cellStyle name="Normal 8 3 3 2 2 2 5" xfId="20219" xr:uid="{00000000-0005-0000-0000-0000509E0000}"/>
    <cellStyle name="Normal 8 3 3 2 2 2 6" xfId="37565" xr:uid="{00000000-0005-0000-0000-0000519E0000}"/>
    <cellStyle name="Normal 8 3 3 2 2 3" xfId="1788" xr:uid="{00000000-0005-0000-0000-0000529E0000}"/>
    <cellStyle name="Normal 8 3 3 2 2 3 2" xfId="7570" xr:uid="{00000000-0005-0000-0000-0000539E0000}"/>
    <cellStyle name="Normal 8 3 3 2 2 3 2 2" xfId="16243" xr:uid="{00000000-0005-0000-0000-0000549E0000}"/>
    <cellStyle name="Normal 8 3 3 2 2 3 2 2 2" xfId="33596" xr:uid="{00000000-0005-0000-0000-0000559E0000}"/>
    <cellStyle name="Normal 8 3 3 2 2 3 2 2 3" xfId="50942" xr:uid="{00000000-0005-0000-0000-0000569E0000}"/>
    <cellStyle name="Normal 8 3 3 2 2 3 2 3" xfId="24923" xr:uid="{00000000-0005-0000-0000-0000579E0000}"/>
    <cellStyle name="Normal 8 3 3 2 2 3 2 4" xfId="42269" xr:uid="{00000000-0005-0000-0000-0000589E0000}"/>
    <cellStyle name="Normal 8 3 3 2 2 3 3" xfId="5414" xr:uid="{00000000-0005-0000-0000-0000599E0000}"/>
    <cellStyle name="Normal 8 3 3 2 2 3 3 2" xfId="14087" xr:uid="{00000000-0005-0000-0000-00005A9E0000}"/>
    <cellStyle name="Normal 8 3 3 2 2 3 3 2 2" xfId="31440" xr:uid="{00000000-0005-0000-0000-00005B9E0000}"/>
    <cellStyle name="Normal 8 3 3 2 2 3 3 2 3" xfId="48786" xr:uid="{00000000-0005-0000-0000-00005C9E0000}"/>
    <cellStyle name="Normal 8 3 3 2 2 3 3 3" xfId="22767" xr:uid="{00000000-0005-0000-0000-00005D9E0000}"/>
    <cellStyle name="Normal 8 3 3 2 2 3 3 4" xfId="40113" xr:uid="{00000000-0005-0000-0000-00005E9E0000}"/>
    <cellStyle name="Normal 8 3 3 2 2 3 4" xfId="10461" xr:uid="{00000000-0005-0000-0000-00005F9E0000}"/>
    <cellStyle name="Normal 8 3 3 2 2 3 4 2" xfId="27814" xr:uid="{00000000-0005-0000-0000-0000609E0000}"/>
    <cellStyle name="Normal 8 3 3 2 2 3 4 3" xfId="45160" xr:uid="{00000000-0005-0000-0000-0000619E0000}"/>
    <cellStyle name="Normal 8 3 3 2 2 3 5" xfId="19141" xr:uid="{00000000-0005-0000-0000-0000629E0000}"/>
    <cellStyle name="Normal 8 3 3 2 2 3 6" xfId="36487" xr:uid="{00000000-0005-0000-0000-0000639E0000}"/>
    <cellStyle name="Normal 8 3 3 2 2 4" xfId="6835" xr:uid="{00000000-0005-0000-0000-0000649E0000}"/>
    <cellStyle name="Normal 8 3 3 2 2 4 2" xfId="15508" xr:uid="{00000000-0005-0000-0000-0000659E0000}"/>
    <cellStyle name="Normal 8 3 3 2 2 4 2 2" xfId="32861" xr:uid="{00000000-0005-0000-0000-0000669E0000}"/>
    <cellStyle name="Normal 8 3 3 2 2 4 2 3" xfId="50207" xr:uid="{00000000-0005-0000-0000-0000679E0000}"/>
    <cellStyle name="Normal 8 3 3 2 2 4 3" xfId="24188" xr:uid="{00000000-0005-0000-0000-0000689E0000}"/>
    <cellStyle name="Normal 8 3 3 2 2 4 4" xfId="41534" xr:uid="{00000000-0005-0000-0000-0000699E0000}"/>
    <cellStyle name="Normal 8 3 3 2 2 5" xfId="3601" xr:uid="{00000000-0005-0000-0000-00006A9E0000}"/>
    <cellStyle name="Normal 8 3 3 2 2 5 2" xfId="12274" xr:uid="{00000000-0005-0000-0000-00006B9E0000}"/>
    <cellStyle name="Normal 8 3 3 2 2 5 2 2" xfId="29627" xr:uid="{00000000-0005-0000-0000-00006C9E0000}"/>
    <cellStyle name="Normal 8 3 3 2 2 5 2 3" xfId="46973" xr:uid="{00000000-0005-0000-0000-00006D9E0000}"/>
    <cellStyle name="Normal 8 3 3 2 2 5 3" xfId="20954" xr:uid="{00000000-0005-0000-0000-00006E9E0000}"/>
    <cellStyle name="Normal 8 3 3 2 2 5 4" xfId="38300" xr:uid="{00000000-0005-0000-0000-00006F9E0000}"/>
    <cellStyle name="Normal 8 3 3 2 2 6" xfId="9726" xr:uid="{00000000-0005-0000-0000-0000709E0000}"/>
    <cellStyle name="Normal 8 3 3 2 2 6 2" xfId="27079" xr:uid="{00000000-0005-0000-0000-0000719E0000}"/>
    <cellStyle name="Normal 8 3 3 2 2 6 3" xfId="44425" xr:uid="{00000000-0005-0000-0000-0000729E0000}"/>
    <cellStyle name="Normal 8 3 3 2 2 7" xfId="18406" xr:uid="{00000000-0005-0000-0000-0000739E0000}"/>
    <cellStyle name="Normal 8 3 3 2 2 8" xfId="35752" xr:uid="{00000000-0005-0000-0000-0000749E0000}"/>
    <cellStyle name="Normal 8 3 3 2 3" xfId="563" xr:uid="{00000000-0005-0000-0000-0000759E0000}"/>
    <cellStyle name="Normal 8 3 3 2 3 2" xfId="2376" xr:uid="{00000000-0005-0000-0000-0000769E0000}"/>
    <cellStyle name="Normal 8 3 3 2 3 2 2" xfId="8158" xr:uid="{00000000-0005-0000-0000-0000779E0000}"/>
    <cellStyle name="Normal 8 3 3 2 3 2 2 2" xfId="16831" xr:uid="{00000000-0005-0000-0000-0000789E0000}"/>
    <cellStyle name="Normal 8 3 3 2 3 2 2 2 2" xfId="34184" xr:uid="{00000000-0005-0000-0000-0000799E0000}"/>
    <cellStyle name="Normal 8 3 3 2 3 2 2 2 3" xfId="51530" xr:uid="{00000000-0005-0000-0000-00007A9E0000}"/>
    <cellStyle name="Normal 8 3 3 2 3 2 2 3" xfId="25511" xr:uid="{00000000-0005-0000-0000-00007B9E0000}"/>
    <cellStyle name="Normal 8 3 3 2 3 2 2 4" xfId="42857" xr:uid="{00000000-0005-0000-0000-00007C9E0000}"/>
    <cellStyle name="Normal 8 3 3 2 3 2 3" xfId="5659" xr:uid="{00000000-0005-0000-0000-00007D9E0000}"/>
    <cellStyle name="Normal 8 3 3 2 3 2 3 2" xfId="14332" xr:uid="{00000000-0005-0000-0000-00007E9E0000}"/>
    <cellStyle name="Normal 8 3 3 2 3 2 3 2 2" xfId="31685" xr:uid="{00000000-0005-0000-0000-00007F9E0000}"/>
    <cellStyle name="Normal 8 3 3 2 3 2 3 2 3" xfId="49031" xr:uid="{00000000-0005-0000-0000-0000809E0000}"/>
    <cellStyle name="Normal 8 3 3 2 3 2 3 3" xfId="23012" xr:uid="{00000000-0005-0000-0000-0000819E0000}"/>
    <cellStyle name="Normal 8 3 3 2 3 2 3 4" xfId="40358" xr:uid="{00000000-0005-0000-0000-0000829E0000}"/>
    <cellStyle name="Normal 8 3 3 2 3 2 4" xfId="11049" xr:uid="{00000000-0005-0000-0000-0000839E0000}"/>
    <cellStyle name="Normal 8 3 3 2 3 2 4 2" xfId="28402" xr:uid="{00000000-0005-0000-0000-0000849E0000}"/>
    <cellStyle name="Normal 8 3 3 2 3 2 4 3" xfId="45748" xr:uid="{00000000-0005-0000-0000-0000859E0000}"/>
    <cellStyle name="Normal 8 3 3 2 3 2 5" xfId="19729" xr:uid="{00000000-0005-0000-0000-0000869E0000}"/>
    <cellStyle name="Normal 8 3 3 2 3 2 6" xfId="37075" xr:uid="{00000000-0005-0000-0000-0000879E0000}"/>
    <cellStyle name="Normal 8 3 3 2 3 3" xfId="6345" xr:uid="{00000000-0005-0000-0000-0000889E0000}"/>
    <cellStyle name="Normal 8 3 3 2 3 3 2" xfId="15018" xr:uid="{00000000-0005-0000-0000-0000899E0000}"/>
    <cellStyle name="Normal 8 3 3 2 3 3 2 2" xfId="32371" xr:uid="{00000000-0005-0000-0000-00008A9E0000}"/>
    <cellStyle name="Normal 8 3 3 2 3 3 2 3" xfId="49717" xr:uid="{00000000-0005-0000-0000-00008B9E0000}"/>
    <cellStyle name="Normal 8 3 3 2 3 3 3" xfId="23698" xr:uid="{00000000-0005-0000-0000-00008C9E0000}"/>
    <cellStyle name="Normal 8 3 3 2 3 3 4" xfId="41044" xr:uid="{00000000-0005-0000-0000-00008D9E0000}"/>
    <cellStyle name="Normal 8 3 3 2 3 4" xfId="4189" xr:uid="{00000000-0005-0000-0000-00008E9E0000}"/>
    <cellStyle name="Normal 8 3 3 2 3 4 2" xfId="12862" xr:uid="{00000000-0005-0000-0000-00008F9E0000}"/>
    <cellStyle name="Normal 8 3 3 2 3 4 2 2" xfId="30215" xr:uid="{00000000-0005-0000-0000-0000909E0000}"/>
    <cellStyle name="Normal 8 3 3 2 3 4 2 3" xfId="47561" xr:uid="{00000000-0005-0000-0000-0000919E0000}"/>
    <cellStyle name="Normal 8 3 3 2 3 4 3" xfId="21542" xr:uid="{00000000-0005-0000-0000-0000929E0000}"/>
    <cellStyle name="Normal 8 3 3 2 3 4 4" xfId="38888" xr:uid="{00000000-0005-0000-0000-0000939E0000}"/>
    <cellStyle name="Normal 8 3 3 2 3 5" xfId="9236" xr:uid="{00000000-0005-0000-0000-0000949E0000}"/>
    <cellStyle name="Normal 8 3 3 2 3 5 2" xfId="26589" xr:uid="{00000000-0005-0000-0000-0000959E0000}"/>
    <cellStyle name="Normal 8 3 3 2 3 5 3" xfId="43935" xr:uid="{00000000-0005-0000-0000-0000969E0000}"/>
    <cellStyle name="Normal 8 3 3 2 3 6" xfId="17916" xr:uid="{00000000-0005-0000-0000-0000979E0000}"/>
    <cellStyle name="Normal 8 3 3 2 3 7" xfId="35262" xr:uid="{00000000-0005-0000-0000-0000989E0000}"/>
    <cellStyle name="Normal 8 3 3 2 4" xfId="2131" xr:uid="{00000000-0005-0000-0000-0000999E0000}"/>
    <cellStyle name="Normal 8 3 3 2 4 2" xfId="7913" xr:uid="{00000000-0005-0000-0000-00009A9E0000}"/>
    <cellStyle name="Normal 8 3 3 2 4 2 2" xfId="16586" xr:uid="{00000000-0005-0000-0000-00009B9E0000}"/>
    <cellStyle name="Normal 8 3 3 2 4 2 2 2" xfId="33939" xr:uid="{00000000-0005-0000-0000-00009C9E0000}"/>
    <cellStyle name="Normal 8 3 3 2 4 2 2 3" xfId="51285" xr:uid="{00000000-0005-0000-0000-00009D9E0000}"/>
    <cellStyle name="Normal 8 3 3 2 4 2 3" xfId="25266" xr:uid="{00000000-0005-0000-0000-00009E9E0000}"/>
    <cellStyle name="Normal 8 3 3 2 4 2 4" xfId="42612" xr:uid="{00000000-0005-0000-0000-00009F9E0000}"/>
    <cellStyle name="Normal 8 3 3 2 4 3" xfId="3944" xr:uid="{00000000-0005-0000-0000-0000A09E0000}"/>
    <cellStyle name="Normal 8 3 3 2 4 3 2" xfId="12617" xr:uid="{00000000-0005-0000-0000-0000A19E0000}"/>
    <cellStyle name="Normal 8 3 3 2 4 3 2 2" xfId="29970" xr:uid="{00000000-0005-0000-0000-0000A29E0000}"/>
    <cellStyle name="Normal 8 3 3 2 4 3 2 3" xfId="47316" xr:uid="{00000000-0005-0000-0000-0000A39E0000}"/>
    <cellStyle name="Normal 8 3 3 2 4 3 3" xfId="21297" xr:uid="{00000000-0005-0000-0000-0000A49E0000}"/>
    <cellStyle name="Normal 8 3 3 2 4 3 4" xfId="38643" xr:uid="{00000000-0005-0000-0000-0000A59E0000}"/>
    <cellStyle name="Normal 8 3 3 2 4 4" xfId="10804" xr:uid="{00000000-0005-0000-0000-0000A69E0000}"/>
    <cellStyle name="Normal 8 3 3 2 4 4 2" xfId="28157" xr:uid="{00000000-0005-0000-0000-0000A79E0000}"/>
    <cellStyle name="Normal 8 3 3 2 4 4 3" xfId="45503" xr:uid="{00000000-0005-0000-0000-0000A89E0000}"/>
    <cellStyle name="Normal 8 3 3 2 4 5" xfId="19484" xr:uid="{00000000-0005-0000-0000-0000A99E0000}"/>
    <cellStyle name="Normal 8 3 3 2 4 6" xfId="36830" xr:uid="{00000000-0005-0000-0000-0000AA9E0000}"/>
    <cellStyle name="Normal 8 3 3 2 5" xfId="1298" xr:uid="{00000000-0005-0000-0000-0000AB9E0000}"/>
    <cellStyle name="Normal 8 3 3 2 5 2" xfId="7080" xr:uid="{00000000-0005-0000-0000-0000AC9E0000}"/>
    <cellStyle name="Normal 8 3 3 2 5 2 2" xfId="15753" xr:uid="{00000000-0005-0000-0000-0000AD9E0000}"/>
    <cellStyle name="Normal 8 3 3 2 5 2 2 2" xfId="33106" xr:uid="{00000000-0005-0000-0000-0000AE9E0000}"/>
    <cellStyle name="Normal 8 3 3 2 5 2 2 3" xfId="50452" xr:uid="{00000000-0005-0000-0000-0000AF9E0000}"/>
    <cellStyle name="Normal 8 3 3 2 5 2 3" xfId="24433" xr:uid="{00000000-0005-0000-0000-0000B09E0000}"/>
    <cellStyle name="Normal 8 3 3 2 5 2 4" xfId="41779" xr:uid="{00000000-0005-0000-0000-0000B19E0000}"/>
    <cellStyle name="Normal 8 3 3 2 5 3" xfId="4924" xr:uid="{00000000-0005-0000-0000-0000B29E0000}"/>
    <cellStyle name="Normal 8 3 3 2 5 3 2" xfId="13597" xr:uid="{00000000-0005-0000-0000-0000B39E0000}"/>
    <cellStyle name="Normal 8 3 3 2 5 3 2 2" xfId="30950" xr:uid="{00000000-0005-0000-0000-0000B49E0000}"/>
    <cellStyle name="Normal 8 3 3 2 5 3 2 3" xfId="48296" xr:uid="{00000000-0005-0000-0000-0000B59E0000}"/>
    <cellStyle name="Normal 8 3 3 2 5 3 3" xfId="22277" xr:uid="{00000000-0005-0000-0000-0000B69E0000}"/>
    <cellStyle name="Normal 8 3 3 2 5 3 4" xfId="39623" xr:uid="{00000000-0005-0000-0000-0000B79E0000}"/>
    <cellStyle name="Normal 8 3 3 2 5 4" xfId="9971" xr:uid="{00000000-0005-0000-0000-0000B89E0000}"/>
    <cellStyle name="Normal 8 3 3 2 5 4 2" xfId="27324" xr:uid="{00000000-0005-0000-0000-0000B99E0000}"/>
    <cellStyle name="Normal 8 3 3 2 5 4 3" xfId="44670" xr:uid="{00000000-0005-0000-0000-0000BA9E0000}"/>
    <cellStyle name="Normal 8 3 3 2 5 5" xfId="18651" xr:uid="{00000000-0005-0000-0000-0000BB9E0000}"/>
    <cellStyle name="Normal 8 3 3 2 5 6" xfId="35997" xr:uid="{00000000-0005-0000-0000-0000BC9E0000}"/>
    <cellStyle name="Normal 8 3 3 2 6" xfId="6100" xr:uid="{00000000-0005-0000-0000-0000BD9E0000}"/>
    <cellStyle name="Normal 8 3 3 2 6 2" xfId="14773" xr:uid="{00000000-0005-0000-0000-0000BE9E0000}"/>
    <cellStyle name="Normal 8 3 3 2 6 2 2" xfId="32126" xr:uid="{00000000-0005-0000-0000-0000BF9E0000}"/>
    <cellStyle name="Normal 8 3 3 2 6 2 3" xfId="49472" xr:uid="{00000000-0005-0000-0000-0000C09E0000}"/>
    <cellStyle name="Normal 8 3 3 2 6 3" xfId="23453" xr:uid="{00000000-0005-0000-0000-0000C19E0000}"/>
    <cellStyle name="Normal 8 3 3 2 6 4" xfId="40799" xr:uid="{00000000-0005-0000-0000-0000C29E0000}"/>
    <cellStyle name="Normal 8 3 3 2 7" xfId="3111" xr:uid="{00000000-0005-0000-0000-0000C39E0000}"/>
    <cellStyle name="Normal 8 3 3 2 7 2" xfId="11784" xr:uid="{00000000-0005-0000-0000-0000C49E0000}"/>
    <cellStyle name="Normal 8 3 3 2 7 2 2" xfId="29137" xr:uid="{00000000-0005-0000-0000-0000C59E0000}"/>
    <cellStyle name="Normal 8 3 3 2 7 2 3" xfId="46483" xr:uid="{00000000-0005-0000-0000-0000C69E0000}"/>
    <cellStyle name="Normal 8 3 3 2 7 3" xfId="20464" xr:uid="{00000000-0005-0000-0000-0000C79E0000}"/>
    <cellStyle name="Normal 8 3 3 2 7 4" xfId="37810" xr:uid="{00000000-0005-0000-0000-0000C89E0000}"/>
    <cellStyle name="Normal 8 3 3 2 8" xfId="8991" xr:uid="{00000000-0005-0000-0000-0000C99E0000}"/>
    <cellStyle name="Normal 8 3 3 2 8 2" xfId="26344" xr:uid="{00000000-0005-0000-0000-0000CA9E0000}"/>
    <cellStyle name="Normal 8 3 3 2 8 3" xfId="43690" xr:uid="{00000000-0005-0000-0000-0000CB9E0000}"/>
    <cellStyle name="Normal 8 3 3 2 9" xfId="17671" xr:uid="{00000000-0005-0000-0000-0000CC9E0000}"/>
    <cellStyle name="Normal 8 3 3 3" xfId="220" xr:uid="{00000000-0005-0000-0000-0000CD9E0000}"/>
    <cellStyle name="Normal 8 3 3 3 10" xfId="34919" xr:uid="{00000000-0005-0000-0000-0000CE9E0000}"/>
    <cellStyle name="Normal 8 3 3 3 2" xfId="955" xr:uid="{00000000-0005-0000-0000-0000CF9E0000}"/>
    <cellStyle name="Normal 8 3 3 3 2 2" xfId="2768" xr:uid="{00000000-0005-0000-0000-0000D09E0000}"/>
    <cellStyle name="Normal 8 3 3 3 2 2 2" xfId="8550" xr:uid="{00000000-0005-0000-0000-0000D19E0000}"/>
    <cellStyle name="Normal 8 3 3 3 2 2 2 2" xfId="17223" xr:uid="{00000000-0005-0000-0000-0000D29E0000}"/>
    <cellStyle name="Normal 8 3 3 3 2 2 2 2 2" xfId="34576" xr:uid="{00000000-0005-0000-0000-0000D39E0000}"/>
    <cellStyle name="Normal 8 3 3 3 2 2 2 2 3" xfId="51922" xr:uid="{00000000-0005-0000-0000-0000D49E0000}"/>
    <cellStyle name="Normal 8 3 3 3 2 2 2 3" xfId="25903" xr:uid="{00000000-0005-0000-0000-0000D59E0000}"/>
    <cellStyle name="Normal 8 3 3 3 2 2 2 4" xfId="43249" xr:uid="{00000000-0005-0000-0000-0000D69E0000}"/>
    <cellStyle name="Normal 8 3 3 3 2 2 3" xfId="4581" xr:uid="{00000000-0005-0000-0000-0000D79E0000}"/>
    <cellStyle name="Normal 8 3 3 3 2 2 3 2" xfId="13254" xr:uid="{00000000-0005-0000-0000-0000D89E0000}"/>
    <cellStyle name="Normal 8 3 3 3 2 2 3 2 2" xfId="30607" xr:uid="{00000000-0005-0000-0000-0000D99E0000}"/>
    <cellStyle name="Normal 8 3 3 3 2 2 3 2 3" xfId="47953" xr:uid="{00000000-0005-0000-0000-0000DA9E0000}"/>
    <cellStyle name="Normal 8 3 3 3 2 2 3 3" xfId="21934" xr:uid="{00000000-0005-0000-0000-0000DB9E0000}"/>
    <cellStyle name="Normal 8 3 3 3 2 2 3 4" xfId="39280" xr:uid="{00000000-0005-0000-0000-0000DC9E0000}"/>
    <cellStyle name="Normal 8 3 3 3 2 2 4" xfId="11441" xr:uid="{00000000-0005-0000-0000-0000DD9E0000}"/>
    <cellStyle name="Normal 8 3 3 3 2 2 4 2" xfId="28794" xr:uid="{00000000-0005-0000-0000-0000DE9E0000}"/>
    <cellStyle name="Normal 8 3 3 3 2 2 4 3" xfId="46140" xr:uid="{00000000-0005-0000-0000-0000DF9E0000}"/>
    <cellStyle name="Normal 8 3 3 3 2 2 5" xfId="20121" xr:uid="{00000000-0005-0000-0000-0000E09E0000}"/>
    <cellStyle name="Normal 8 3 3 3 2 2 6" xfId="37467" xr:uid="{00000000-0005-0000-0000-0000E19E0000}"/>
    <cellStyle name="Normal 8 3 3 3 2 3" xfId="1690" xr:uid="{00000000-0005-0000-0000-0000E29E0000}"/>
    <cellStyle name="Normal 8 3 3 3 2 3 2" xfId="7472" xr:uid="{00000000-0005-0000-0000-0000E39E0000}"/>
    <cellStyle name="Normal 8 3 3 3 2 3 2 2" xfId="16145" xr:uid="{00000000-0005-0000-0000-0000E49E0000}"/>
    <cellStyle name="Normal 8 3 3 3 2 3 2 2 2" xfId="33498" xr:uid="{00000000-0005-0000-0000-0000E59E0000}"/>
    <cellStyle name="Normal 8 3 3 3 2 3 2 2 3" xfId="50844" xr:uid="{00000000-0005-0000-0000-0000E69E0000}"/>
    <cellStyle name="Normal 8 3 3 3 2 3 2 3" xfId="24825" xr:uid="{00000000-0005-0000-0000-0000E79E0000}"/>
    <cellStyle name="Normal 8 3 3 3 2 3 2 4" xfId="42171" xr:uid="{00000000-0005-0000-0000-0000E89E0000}"/>
    <cellStyle name="Normal 8 3 3 3 2 3 3" xfId="5316" xr:uid="{00000000-0005-0000-0000-0000E99E0000}"/>
    <cellStyle name="Normal 8 3 3 3 2 3 3 2" xfId="13989" xr:uid="{00000000-0005-0000-0000-0000EA9E0000}"/>
    <cellStyle name="Normal 8 3 3 3 2 3 3 2 2" xfId="31342" xr:uid="{00000000-0005-0000-0000-0000EB9E0000}"/>
    <cellStyle name="Normal 8 3 3 3 2 3 3 2 3" xfId="48688" xr:uid="{00000000-0005-0000-0000-0000EC9E0000}"/>
    <cellStyle name="Normal 8 3 3 3 2 3 3 3" xfId="22669" xr:uid="{00000000-0005-0000-0000-0000ED9E0000}"/>
    <cellStyle name="Normal 8 3 3 3 2 3 3 4" xfId="40015" xr:uid="{00000000-0005-0000-0000-0000EE9E0000}"/>
    <cellStyle name="Normal 8 3 3 3 2 3 4" xfId="10363" xr:uid="{00000000-0005-0000-0000-0000EF9E0000}"/>
    <cellStyle name="Normal 8 3 3 3 2 3 4 2" xfId="27716" xr:uid="{00000000-0005-0000-0000-0000F09E0000}"/>
    <cellStyle name="Normal 8 3 3 3 2 3 4 3" xfId="45062" xr:uid="{00000000-0005-0000-0000-0000F19E0000}"/>
    <cellStyle name="Normal 8 3 3 3 2 3 5" xfId="19043" xr:uid="{00000000-0005-0000-0000-0000F29E0000}"/>
    <cellStyle name="Normal 8 3 3 3 2 3 6" xfId="36389" xr:uid="{00000000-0005-0000-0000-0000F39E0000}"/>
    <cellStyle name="Normal 8 3 3 3 2 4" xfId="6737" xr:uid="{00000000-0005-0000-0000-0000F49E0000}"/>
    <cellStyle name="Normal 8 3 3 3 2 4 2" xfId="15410" xr:uid="{00000000-0005-0000-0000-0000F59E0000}"/>
    <cellStyle name="Normal 8 3 3 3 2 4 2 2" xfId="32763" xr:uid="{00000000-0005-0000-0000-0000F69E0000}"/>
    <cellStyle name="Normal 8 3 3 3 2 4 2 3" xfId="50109" xr:uid="{00000000-0005-0000-0000-0000F79E0000}"/>
    <cellStyle name="Normal 8 3 3 3 2 4 3" xfId="24090" xr:uid="{00000000-0005-0000-0000-0000F89E0000}"/>
    <cellStyle name="Normal 8 3 3 3 2 4 4" xfId="41436" xr:uid="{00000000-0005-0000-0000-0000F99E0000}"/>
    <cellStyle name="Normal 8 3 3 3 2 5" xfId="3503" xr:uid="{00000000-0005-0000-0000-0000FA9E0000}"/>
    <cellStyle name="Normal 8 3 3 3 2 5 2" xfId="12176" xr:uid="{00000000-0005-0000-0000-0000FB9E0000}"/>
    <cellStyle name="Normal 8 3 3 3 2 5 2 2" xfId="29529" xr:uid="{00000000-0005-0000-0000-0000FC9E0000}"/>
    <cellStyle name="Normal 8 3 3 3 2 5 2 3" xfId="46875" xr:uid="{00000000-0005-0000-0000-0000FD9E0000}"/>
    <cellStyle name="Normal 8 3 3 3 2 5 3" xfId="20856" xr:uid="{00000000-0005-0000-0000-0000FE9E0000}"/>
    <cellStyle name="Normal 8 3 3 3 2 5 4" xfId="38202" xr:uid="{00000000-0005-0000-0000-0000FF9E0000}"/>
    <cellStyle name="Normal 8 3 3 3 2 6" xfId="9628" xr:uid="{00000000-0005-0000-0000-0000009F0000}"/>
    <cellStyle name="Normal 8 3 3 3 2 6 2" xfId="26981" xr:uid="{00000000-0005-0000-0000-0000019F0000}"/>
    <cellStyle name="Normal 8 3 3 3 2 6 3" xfId="44327" xr:uid="{00000000-0005-0000-0000-0000029F0000}"/>
    <cellStyle name="Normal 8 3 3 3 2 7" xfId="18308" xr:uid="{00000000-0005-0000-0000-0000039F0000}"/>
    <cellStyle name="Normal 8 3 3 3 2 8" xfId="35654" xr:uid="{00000000-0005-0000-0000-0000049F0000}"/>
    <cellStyle name="Normal 8 3 3 3 3" xfId="710" xr:uid="{00000000-0005-0000-0000-0000059F0000}"/>
    <cellStyle name="Normal 8 3 3 3 3 2" xfId="2523" xr:uid="{00000000-0005-0000-0000-0000069F0000}"/>
    <cellStyle name="Normal 8 3 3 3 3 2 2" xfId="8305" xr:uid="{00000000-0005-0000-0000-0000079F0000}"/>
    <cellStyle name="Normal 8 3 3 3 3 2 2 2" xfId="16978" xr:uid="{00000000-0005-0000-0000-0000089F0000}"/>
    <cellStyle name="Normal 8 3 3 3 3 2 2 2 2" xfId="34331" xr:uid="{00000000-0005-0000-0000-0000099F0000}"/>
    <cellStyle name="Normal 8 3 3 3 3 2 2 2 3" xfId="51677" xr:uid="{00000000-0005-0000-0000-00000A9F0000}"/>
    <cellStyle name="Normal 8 3 3 3 3 2 2 3" xfId="25658" xr:uid="{00000000-0005-0000-0000-00000B9F0000}"/>
    <cellStyle name="Normal 8 3 3 3 3 2 2 4" xfId="43004" xr:uid="{00000000-0005-0000-0000-00000C9F0000}"/>
    <cellStyle name="Normal 8 3 3 3 3 2 3" xfId="5757" xr:uid="{00000000-0005-0000-0000-00000D9F0000}"/>
    <cellStyle name="Normal 8 3 3 3 3 2 3 2" xfId="14430" xr:uid="{00000000-0005-0000-0000-00000E9F0000}"/>
    <cellStyle name="Normal 8 3 3 3 3 2 3 2 2" xfId="31783" xr:uid="{00000000-0005-0000-0000-00000F9F0000}"/>
    <cellStyle name="Normal 8 3 3 3 3 2 3 2 3" xfId="49129" xr:uid="{00000000-0005-0000-0000-0000109F0000}"/>
    <cellStyle name="Normal 8 3 3 3 3 2 3 3" xfId="23110" xr:uid="{00000000-0005-0000-0000-0000119F0000}"/>
    <cellStyle name="Normal 8 3 3 3 3 2 3 4" xfId="40456" xr:uid="{00000000-0005-0000-0000-0000129F0000}"/>
    <cellStyle name="Normal 8 3 3 3 3 2 4" xfId="11196" xr:uid="{00000000-0005-0000-0000-0000139F0000}"/>
    <cellStyle name="Normal 8 3 3 3 3 2 4 2" xfId="28549" xr:uid="{00000000-0005-0000-0000-0000149F0000}"/>
    <cellStyle name="Normal 8 3 3 3 3 2 4 3" xfId="45895" xr:uid="{00000000-0005-0000-0000-0000159F0000}"/>
    <cellStyle name="Normal 8 3 3 3 3 2 5" xfId="19876" xr:uid="{00000000-0005-0000-0000-0000169F0000}"/>
    <cellStyle name="Normal 8 3 3 3 3 2 6" xfId="37222" xr:uid="{00000000-0005-0000-0000-0000179F0000}"/>
    <cellStyle name="Normal 8 3 3 3 3 3" xfId="6492" xr:uid="{00000000-0005-0000-0000-0000189F0000}"/>
    <cellStyle name="Normal 8 3 3 3 3 3 2" xfId="15165" xr:uid="{00000000-0005-0000-0000-0000199F0000}"/>
    <cellStyle name="Normal 8 3 3 3 3 3 2 2" xfId="32518" xr:uid="{00000000-0005-0000-0000-00001A9F0000}"/>
    <cellStyle name="Normal 8 3 3 3 3 3 2 3" xfId="49864" xr:uid="{00000000-0005-0000-0000-00001B9F0000}"/>
    <cellStyle name="Normal 8 3 3 3 3 3 3" xfId="23845" xr:uid="{00000000-0005-0000-0000-00001C9F0000}"/>
    <cellStyle name="Normal 8 3 3 3 3 3 4" xfId="41191" xr:uid="{00000000-0005-0000-0000-00001D9F0000}"/>
    <cellStyle name="Normal 8 3 3 3 3 4" xfId="4336" xr:uid="{00000000-0005-0000-0000-00001E9F0000}"/>
    <cellStyle name="Normal 8 3 3 3 3 4 2" xfId="13009" xr:uid="{00000000-0005-0000-0000-00001F9F0000}"/>
    <cellStyle name="Normal 8 3 3 3 3 4 2 2" xfId="30362" xr:uid="{00000000-0005-0000-0000-0000209F0000}"/>
    <cellStyle name="Normal 8 3 3 3 3 4 2 3" xfId="47708" xr:uid="{00000000-0005-0000-0000-0000219F0000}"/>
    <cellStyle name="Normal 8 3 3 3 3 4 3" xfId="21689" xr:uid="{00000000-0005-0000-0000-0000229F0000}"/>
    <cellStyle name="Normal 8 3 3 3 3 4 4" xfId="39035" xr:uid="{00000000-0005-0000-0000-0000239F0000}"/>
    <cellStyle name="Normal 8 3 3 3 3 5" xfId="9383" xr:uid="{00000000-0005-0000-0000-0000249F0000}"/>
    <cellStyle name="Normal 8 3 3 3 3 5 2" xfId="26736" xr:uid="{00000000-0005-0000-0000-0000259F0000}"/>
    <cellStyle name="Normal 8 3 3 3 3 5 3" xfId="44082" xr:uid="{00000000-0005-0000-0000-0000269F0000}"/>
    <cellStyle name="Normal 8 3 3 3 3 6" xfId="18063" xr:uid="{00000000-0005-0000-0000-0000279F0000}"/>
    <cellStyle name="Normal 8 3 3 3 3 7" xfId="35409" xr:uid="{00000000-0005-0000-0000-0000289F0000}"/>
    <cellStyle name="Normal 8 3 3 3 4" xfId="2033" xr:uid="{00000000-0005-0000-0000-0000299F0000}"/>
    <cellStyle name="Normal 8 3 3 3 4 2" xfId="7815" xr:uid="{00000000-0005-0000-0000-00002A9F0000}"/>
    <cellStyle name="Normal 8 3 3 3 4 2 2" xfId="16488" xr:uid="{00000000-0005-0000-0000-00002B9F0000}"/>
    <cellStyle name="Normal 8 3 3 3 4 2 2 2" xfId="33841" xr:uid="{00000000-0005-0000-0000-00002C9F0000}"/>
    <cellStyle name="Normal 8 3 3 3 4 2 2 3" xfId="51187" xr:uid="{00000000-0005-0000-0000-00002D9F0000}"/>
    <cellStyle name="Normal 8 3 3 3 4 2 3" xfId="25168" xr:uid="{00000000-0005-0000-0000-00002E9F0000}"/>
    <cellStyle name="Normal 8 3 3 3 4 2 4" xfId="42514" xr:uid="{00000000-0005-0000-0000-00002F9F0000}"/>
    <cellStyle name="Normal 8 3 3 3 4 3" xfId="3846" xr:uid="{00000000-0005-0000-0000-0000309F0000}"/>
    <cellStyle name="Normal 8 3 3 3 4 3 2" xfId="12519" xr:uid="{00000000-0005-0000-0000-0000319F0000}"/>
    <cellStyle name="Normal 8 3 3 3 4 3 2 2" xfId="29872" xr:uid="{00000000-0005-0000-0000-0000329F0000}"/>
    <cellStyle name="Normal 8 3 3 3 4 3 2 3" xfId="47218" xr:uid="{00000000-0005-0000-0000-0000339F0000}"/>
    <cellStyle name="Normal 8 3 3 3 4 3 3" xfId="21199" xr:uid="{00000000-0005-0000-0000-0000349F0000}"/>
    <cellStyle name="Normal 8 3 3 3 4 3 4" xfId="38545" xr:uid="{00000000-0005-0000-0000-0000359F0000}"/>
    <cellStyle name="Normal 8 3 3 3 4 4" xfId="10706" xr:uid="{00000000-0005-0000-0000-0000369F0000}"/>
    <cellStyle name="Normal 8 3 3 3 4 4 2" xfId="28059" xr:uid="{00000000-0005-0000-0000-0000379F0000}"/>
    <cellStyle name="Normal 8 3 3 3 4 4 3" xfId="45405" xr:uid="{00000000-0005-0000-0000-0000389F0000}"/>
    <cellStyle name="Normal 8 3 3 3 4 5" xfId="19386" xr:uid="{00000000-0005-0000-0000-0000399F0000}"/>
    <cellStyle name="Normal 8 3 3 3 4 6" xfId="36732" xr:uid="{00000000-0005-0000-0000-00003A9F0000}"/>
    <cellStyle name="Normal 8 3 3 3 5" xfId="1445" xr:uid="{00000000-0005-0000-0000-00003B9F0000}"/>
    <cellStyle name="Normal 8 3 3 3 5 2" xfId="7227" xr:uid="{00000000-0005-0000-0000-00003C9F0000}"/>
    <cellStyle name="Normal 8 3 3 3 5 2 2" xfId="15900" xr:uid="{00000000-0005-0000-0000-00003D9F0000}"/>
    <cellStyle name="Normal 8 3 3 3 5 2 2 2" xfId="33253" xr:uid="{00000000-0005-0000-0000-00003E9F0000}"/>
    <cellStyle name="Normal 8 3 3 3 5 2 2 3" xfId="50599" xr:uid="{00000000-0005-0000-0000-00003F9F0000}"/>
    <cellStyle name="Normal 8 3 3 3 5 2 3" xfId="24580" xr:uid="{00000000-0005-0000-0000-0000409F0000}"/>
    <cellStyle name="Normal 8 3 3 3 5 2 4" xfId="41926" xr:uid="{00000000-0005-0000-0000-0000419F0000}"/>
    <cellStyle name="Normal 8 3 3 3 5 3" xfId="5071" xr:uid="{00000000-0005-0000-0000-0000429F0000}"/>
    <cellStyle name="Normal 8 3 3 3 5 3 2" xfId="13744" xr:uid="{00000000-0005-0000-0000-0000439F0000}"/>
    <cellStyle name="Normal 8 3 3 3 5 3 2 2" xfId="31097" xr:uid="{00000000-0005-0000-0000-0000449F0000}"/>
    <cellStyle name="Normal 8 3 3 3 5 3 2 3" xfId="48443" xr:uid="{00000000-0005-0000-0000-0000459F0000}"/>
    <cellStyle name="Normal 8 3 3 3 5 3 3" xfId="22424" xr:uid="{00000000-0005-0000-0000-0000469F0000}"/>
    <cellStyle name="Normal 8 3 3 3 5 3 4" xfId="39770" xr:uid="{00000000-0005-0000-0000-0000479F0000}"/>
    <cellStyle name="Normal 8 3 3 3 5 4" xfId="10118" xr:uid="{00000000-0005-0000-0000-0000489F0000}"/>
    <cellStyle name="Normal 8 3 3 3 5 4 2" xfId="27471" xr:uid="{00000000-0005-0000-0000-0000499F0000}"/>
    <cellStyle name="Normal 8 3 3 3 5 4 3" xfId="44817" xr:uid="{00000000-0005-0000-0000-00004A9F0000}"/>
    <cellStyle name="Normal 8 3 3 3 5 5" xfId="18798" xr:uid="{00000000-0005-0000-0000-00004B9F0000}"/>
    <cellStyle name="Normal 8 3 3 3 5 6" xfId="36144" xr:uid="{00000000-0005-0000-0000-00004C9F0000}"/>
    <cellStyle name="Normal 8 3 3 3 6" xfId="6002" xr:uid="{00000000-0005-0000-0000-00004D9F0000}"/>
    <cellStyle name="Normal 8 3 3 3 6 2" xfId="14675" xr:uid="{00000000-0005-0000-0000-00004E9F0000}"/>
    <cellStyle name="Normal 8 3 3 3 6 2 2" xfId="32028" xr:uid="{00000000-0005-0000-0000-00004F9F0000}"/>
    <cellStyle name="Normal 8 3 3 3 6 2 3" xfId="49374" xr:uid="{00000000-0005-0000-0000-0000509F0000}"/>
    <cellStyle name="Normal 8 3 3 3 6 3" xfId="23355" xr:uid="{00000000-0005-0000-0000-0000519F0000}"/>
    <cellStyle name="Normal 8 3 3 3 6 4" xfId="40701" xr:uid="{00000000-0005-0000-0000-0000529F0000}"/>
    <cellStyle name="Normal 8 3 3 3 7" xfId="3258" xr:uid="{00000000-0005-0000-0000-0000539F0000}"/>
    <cellStyle name="Normal 8 3 3 3 7 2" xfId="11931" xr:uid="{00000000-0005-0000-0000-0000549F0000}"/>
    <cellStyle name="Normal 8 3 3 3 7 2 2" xfId="29284" xr:uid="{00000000-0005-0000-0000-0000559F0000}"/>
    <cellStyle name="Normal 8 3 3 3 7 2 3" xfId="46630" xr:uid="{00000000-0005-0000-0000-0000569F0000}"/>
    <cellStyle name="Normal 8 3 3 3 7 3" xfId="20611" xr:uid="{00000000-0005-0000-0000-0000579F0000}"/>
    <cellStyle name="Normal 8 3 3 3 7 4" xfId="37957" xr:uid="{00000000-0005-0000-0000-0000589F0000}"/>
    <cellStyle name="Normal 8 3 3 3 8" xfId="8893" xr:uid="{00000000-0005-0000-0000-0000599F0000}"/>
    <cellStyle name="Normal 8 3 3 3 8 2" xfId="26246" xr:uid="{00000000-0005-0000-0000-00005A9F0000}"/>
    <cellStyle name="Normal 8 3 3 3 8 3" xfId="43592" xr:uid="{00000000-0005-0000-0000-00005B9F0000}"/>
    <cellStyle name="Normal 8 3 3 3 9" xfId="17573" xr:uid="{00000000-0005-0000-0000-00005C9F0000}"/>
    <cellStyle name="Normal 8 3 3 4" xfId="808" xr:uid="{00000000-0005-0000-0000-00005D9F0000}"/>
    <cellStyle name="Normal 8 3 3 4 2" xfId="2621" xr:uid="{00000000-0005-0000-0000-00005E9F0000}"/>
    <cellStyle name="Normal 8 3 3 4 2 2" xfId="8403" xr:uid="{00000000-0005-0000-0000-00005F9F0000}"/>
    <cellStyle name="Normal 8 3 3 4 2 2 2" xfId="17076" xr:uid="{00000000-0005-0000-0000-0000609F0000}"/>
    <cellStyle name="Normal 8 3 3 4 2 2 2 2" xfId="34429" xr:uid="{00000000-0005-0000-0000-0000619F0000}"/>
    <cellStyle name="Normal 8 3 3 4 2 2 2 3" xfId="51775" xr:uid="{00000000-0005-0000-0000-0000629F0000}"/>
    <cellStyle name="Normal 8 3 3 4 2 2 3" xfId="25756" xr:uid="{00000000-0005-0000-0000-0000639F0000}"/>
    <cellStyle name="Normal 8 3 3 4 2 2 4" xfId="43102" xr:uid="{00000000-0005-0000-0000-0000649F0000}"/>
    <cellStyle name="Normal 8 3 3 4 2 3" xfId="4434" xr:uid="{00000000-0005-0000-0000-0000659F0000}"/>
    <cellStyle name="Normal 8 3 3 4 2 3 2" xfId="13107" xr:uid="{00000000-0005-0000-0000-0000669F0000}"/>
    <cellStyle name="Normal 8 3 3 4 2 3 2 2" xfId="30460" xr:uid="{00000000-0005-0000-0000-0000679F0000}"/>
    <cellStyle name="Normal 8 3 3 4 2 3 2 3" xfId="47806" xr:uid="{00000000-0005-0000-0000-0000689F0000}"/>
    <cellStyle name="Normal 8 3 3 4 2 3 3" xfId="21787" xr:uid="{00000000-0005-0000-0000-0000699F0000}"/>
    <cellStyle name="Normal 8 3 3 4 2 3 4" xfId="39133" xr:uid="{00000000-0005-0000-0000-00006A9F0000}"/>
    <cellStyle name="Normal 8 3 3 4 2 4" xfId="11294" xr:uid="{00000000-0005-0000-0000-00006B9F0000}"/>
    <cellStyle name="Normal 8 3 3 4 2 4 2" xfId="28647" xr:uid="{00000000-0005-0000-0000-00006C9F0000}"/>
    <cellStyle name="Normal 8 3 3 4 2 4 3" xfId="45993" xr:uid="{00000000-0005-0000-0000-00006D9F0000}"/>
    <cellStyle name="Normal 8 3 3 4 2 5" xfId="19974" xr:uid="{00000000-0005-0000-0000-00006E9F0000}"/>
    <cellStyle name="Normal 8 3 3 4 2 6" xfId="37320" xr:uid="{00000000-0005-0000-0000-00006F9F0000}"/>
    <cellStyle name="Normal 8 3 3 4 3" xfId="1543" xr:uid="{00000000-0005-0000-0000-0000709F0000}"/>
    <cellStyle name="Normal 8 3 3 4 3 2" xfId="7325" xr:uid="{00000000-0005-0000-0000-0000719F0000}"/>
    <cellStyle name="Normal 8 3 3 4 3 2 2" xfId="15998" xr:uid="{00000000-0005-0000-0000-0000729F0000}"/>
    <cellStyle name="Normal 8 3 3 4 3 2 2 2" xfId="33351" xr:uid="{00000000-0005-0000-0000-0000739F0000}"/>
    <cellStyle name="Normal 8 3 3 4 3 2 2 3" xfId="50697" xr:uid="{00000000-0005-0000-0000-0000749F0000}"/>
    <cellStyle name="Normal 8 3 3 4 3 2 3" xfId="24678" xr:uid="{00000000-0005-0000-0000-0000759F0000}"/>
    <cellStyle name="Normal 8 3 3 4 3 2 4" xfId="42024" xr:uid="{00000000-0005-0000-0000-0000769F0000}"/>
    <cellStyle name="Normal 8 3 3 4 3 3" xfId="5169" xr:uid="{00000000-0005-0000-0000-0000779F0000}"/>
    <cellStyle name="Normal 8 3 3 4 3 3 2" xfId="13842" xr:uid="{00000000-0005-0000-0000-0000789F0000}"/>
    <cellStyle name="Normal 8 3 3 4 3 3 2 2" xfId="31195" xr:uid="{00000000-0005-0000-0000-0000799F0000}"/>
    <cellStyle name="Normal 8 3 3 4 3 3 2 3" xfId="48541" xr:uid="{00000000-0005-0000-0000-00007A9F0000}"/>
    <cellStyle name="Normal 8 3 3 4 3 3 3" xfId="22522" xr:uid="{00000000-0005-0000-0000-00007B9F0000}"/>
    <cellStyle name="Normal 8 3 3 4 3 3 4" xfId="39868" xr:uid="{00000000-0005-0000-0000-00007C9F0000}"/>
    <cellStyle name="Normal 8 3 3 4 3 4" xfId="10216" xr:uid="{00000000-0005-0000-0000-00007D9F0000}"/>
    <cellStyle name="Normal 8 3 3 4 3 4 2" xfId="27569" xr:uid="{00000000-0005-0000-0000-00007E9F0000}"/>
    <cellStyle name="Normal 8 3 3 4 3 4 3" xfId="44915" xr:uid="{00000000-0005-0000-0000-00007F9F0000}"/>
    <cellStyle name="Normal 8 3 3 4 3 5" xfId="18896" xr:uid="{00000000-0005-0000-0000-0000809F0000}"/>
    <cellStyle name="Normal 8 3 3 4 3 6" xfId="36242" xr:uid="{00000000-0005-0000-0000-0000819F0000}"/>
    <cellStyle name="Normal 8 3 3 4 4" xfId="6590" xr:uid="{00000000-0005-0000-0000-0000829F0000}"/>
    <cellStyle name="Normal 8 3 3 4 4 2" xfId="15263" xr:uid="{00000000-0005-0000-0000-0000839F0000}"/>
    <cellStyle name="Normal 8 3 3 4 4 2 2" xfId="32616" xr:uid="{00000000-0005-0000-0000-0000849F0000}"/>
    <cellStyle name="Normal 8 3 3 4 4 2 3" xfId="49962" xr:uid="{00000000-0005-0000-0000-0000859F0000}"/>
    <cellStyle name="Normal 8 3 3 4 4 3" xfId="23943" xr:uid="{00000000-0005-0000-0000-0000869F0000}"/>
    <cellStyle name="Normal 8 3 3 4 4 4" xfId="41289" xr:uid="{00000000-0005-0000-0000-0000879F0000}"/>
    <cellStyle name="Normal 8 3 3 4 5" xfId="3356" xr:uid="{00000000-0005-0000-0000-0000889F0000}"/>
    <cellStyle name="Normal 8 3 3 4 5 2" xfId="12029" xr:uid="{00000000-0005-0000-0000-0000899F0000}"/>
    <cellStyle name="Normal 8 3 3 4 5 2 2" xfId="29382" xr:uid="{00000000-0005-0000-0000-00008A9F0000}"/>
    <cellStyle name="Normal 8 3 3 4 5 2 3" xfId="46728" xr:uid="{00000000-0005-0000-0000-00008B9F0000}"/>
    <cellStyle name="Normal 8 3 3 4 5 3" xfId="20709" xr:uid="{00000000-0005-0000-0000-00008C9F0000}"/>
    <cellStyle name="Normal 8 3 3 4 5 4" xfId="38055" xr:uid="{00000000-0005-0000-0000-00008D9F0000}"/>
    <cellStyle name="Normal 8 3 3 4 6" xfId="9481" xr:uid="{00000000-0005-0000-0000-00008E9F0000}"/>
    <cellStyle name="Normal 8 3 3 4 6 2" xfId="26834" xr:uid="{00000000-0005-0000-0000-00008F9F0000}"/>
    <cellStyle name="Normal 8 3 3 4 6 3" xfId="44180" xr:uid="{00000000-0005-0000-0000-0000909F0000}"/>
    <cellStyle name="Normal 8 3 3 4 7" xfId="18161" xr:uid="{00000000-0005-0000-0000-0000919F0000}"/>
    <cellStyle name="Normal 8 3 3 4 8" xfId="35507" xr:uid="{00000000-0005-0000-0000-0000929F0000}"/>
    <cellStyle name="Normal 8 3 3 5" xfId="465" xr:uid="{00000000-0005-0000-0000-0000939F0000}"/>
    <cellStyle name="Normal 8 3 3 5 2" xfId="2278" xr:uid="{00000000-0005-0000-0000-0000949F0000}"/>
    <cellStyle name="Normal 8 3 3 5 2 2" xfId="8060" xr:uid="{00000000-0005-0000-0000-0000959F0000}"/>
    <cellStyle name="Normal 8 3 3 5 2 2 2" xfId="16733" xr:uid="{00000000-0005-0000-0000-0000969F0000}"/>
    <cellStyle name="Normal 8 3 3 5 2 2 2 2" xfId="34086" xr:uid="{00000000-0005-0000-0000-0000979F0000}"/>
    <cellStyle name="Normal 8 3 3 5 2 2 2 3" xfId="51432" xr:uid="{00000000-0005-0000-0000-0000989F0000}"/>
    <cellStyle name="Normal 8 3 3 5 2 2 3" xfId="25413" xr:uid="{00000000-0005-0000-0000-0000999F0000}"/>
    <cellStyle name="Normal 8 3 3 5 2 2 4" xfId="42759" xr:uid="{00000000-0005-0000-0000-00009A9F0000}"/>
    <cellStyle name="Normal 8 3 3 5 2 3" xfId="5561" xr:uid="{00000000-0005-0000-0000-00009B9F0000}"/>
    <cellStyle name="Normal 8 3 3 5 2 3 2" xfId="14234" xr:uid="{00000000-0005-0000-0000-00009C9F0000}"/>
    <cellStyle name="Normal 8 3 3 5 2 3 2 2" xfId="31587" xr:uid="{00000000-0005-0000-0000-00009D9F0000}"/>
    <cellStyle name="Normal 8 3 3 5 2 3 2 3" xfId="48933" xr:uid="{00000000-0005-0000-0000-00009E9F0000}"/>
    <cellStyle name="Normal 8 3 3 5 2 3 3" xfId="22914" xr:uid="{00000000-0005-0000-0000-00009F9F0000}"/>
    <cellStyle name="Normal 8 3 3 5 2 3 4" xfId="40260" xr:uid="{00000000-0005-0000-0000-0000A09F0000}"/>
    <cellStyle name="Normal 8 3 3 5 2 4" xfId="10951" xr:uid="{00000000-0005-0000-0000-0000A19F0000}"/>
    <cellStyle name="Normal 8 3 3 5 2 4 2" xfId="28304" xr:uid="{00000000-0005-0000-0000-0000A29F0000}"/>
    <cellStyle name="Normal 8 3 3 5 2 4 3" xfId="45650" xr:uid="{00000000-0005-0000-0000-0000A39F0000}"/>
    <cellStyle name="Normal 8 3 3 5 2 5" xfId="19631" xr:uid="{00000000-0005-0000-0000-0000A49F0000}"/>
    <cellStyle name="Normal 8 3 3 5 2 6" xfId="36977" xr:uid="{00000000-0005-0000-0000-0000A59F0000}"/>
    <cellStyle name="Normal 8 3 3 5 3" xfId="6247" xr:uid="{00000000-0005-0000-0000-0000A69F0000}"/>
    <cellStyle name="Normal 8 3 3 5 3 2" xfId="14920" xr:uid="{00000000-0005-0000-0000-0000A79F0000}"/>
    <cellStyle name="Normal 8 3 3 5 3 2 2" xfId="32273" xr:uid="{00000000-0005-0000-0000-0000A89F0000}"/>
    <cellStyle name="Normal 8 3 3 5 3 2 3" xfId="49619" xr:uid="{00000000-0005-0000-0000-0000A99F0000}"/>
    <cellStyle name="Normal 8 3 3 5 3 3" xfId="23600" xr:uid="{00000000-0005-0000-0000-0000AA9F0000}"/>
    <cellStyle name="Normal 8 3 3 5 3 4" xfId="40946" xr:uid="{00000000-0005-0000-0000-0000AB9F0000}"/>
    <cellStyle name="Normal 8 3 3 5 4" xfId="4091" xr:uid="{00000000-0005-0000-0000-0000AC9F0000}"/>
    <cellStyle name="Normal 8 3 3 5 4 2" xfId="12764" xr:uid="{00000000-0005-0000-0000-0000AD9F0000}"/>
    <cellStyle name="Normal 8 3 3 5 4 2 2" xfId="30117" xr:uid="{00000000-0005-0000-0000-0000AE9F0000}"/>
    <cellStyle name="Normal 8 3 3 5 4 2 3" xfId="47463" xr:uid="{00000000-0005-0000-0000-0000AF9F0000}"/>
    <cellStyle name="Normal 8 3 3 5 4 3" xfId="21444" xr:uid="{00000000-0005-0000-0000-0000B09F0000}"/>
    <cellStyle name="Normal 8 3 3 5 4 4" xfId="38790" xr:uid="{00000000-0005-0000-0000-0000B19F0000}"/>
    <cellStyle name="Normal 8 3 3 5 5" xfId="9138" xr:uid="{00000000-0005-0000-0000-0000B29F0000}"/>
    <cellStyle name="Normal 8 3 3 5 5 2" xfId="26491" xr:uid="{00000000-0005-0000-0000-0000B39F0000}"/>
    <cellStyle name="Normal 8 3 3 5 5 3" xfId="43837" xr:uid="{00000000-0005-0000-0000-0000B49F0000}"/>
    <cellStyle name="Normal 8 3 3 5 6" xfId="17818" xr:uid="{00000000-0005-0000-0000-0000B59F0000}"/>
    <cellStyle name="Normal 8 3 3 5 7" xfId="35164" xr:uid="{00000000-0005-0000-0000-0000B69F0000}"/>
    <cellStyle name="Normal 8 3 3 6" xfId="1886" xr:uid="{00000000-0005-0000-0000-0000B79F0000}"/>
    <cellStyle name="Normal 8 3 3 6 2" xfId="7668" xr:uid="{00000000-0005-0000-0000-0000B89F0000}"/>
    <cellStyle name="Normal 8 3 3 6 2 2" xfId="16341" xr:uid="{00000000-0005-0000-0000-0000B99F0000}"/>
    <cellStyle name="Normal 8 3 3 6 2 2 2" xfId="33694" xr:uid="{00000000-0005-0000-0000-0000BA9F0000}"/>
    <cellStyle name="Normal 8 3 3 6 2 2 3" xfId="51040" xr:uid="{00000000-0005-0000-0000-0000BB9F0000}"/>
    <cellStyle name="Normal 8 3 3 6 2 3" xfId="25021" xr:uid="{00000000-0005-0000-0000-0000BC9F0000}"/>
    <cellStyle name="Normal 8 3 3 6 2 4" xfId="42367" xr:uid="{00000000-0005-0000-0000-0000BD9F0000}"/>
    <cellStyle name="Normal 8 3 3 6 3" xfId="3699" xr:uid="{00000000-0005-0000-0000-0000BE9F0000}"/>
    <cellStyle name="Normal 8 3 3 6 3 2" xfId="12372" xr:uid="{00000000-0005-0000-0000-0000BF9F0000}"/>
    <cellStyle name="Normal 8 3 3 6 3 2 2" xfId="29725" xr:uid="{00000000-0005-0000-0000-0000C09F0000}"/>
    <cellStyle name="Normal 8 3 3 6 3 2 3" xfId="47071" xr:uid="{00000000-0005-0000-0000-0000C19F0000}"/>
    <cellStyle name="Normal 8 3 3 6 3 3" xfId="21052" xr:uid="{00000000-0005-0000-0000-0000C29F0000}"/>
    <cellStyle name="Normal 8 3 3 6 3 4" xfId="38398" xr:uid="{00000000-0005-0000-0000-0000C39F0000}"/>
    <cellStyle name="Normal 8 3 3 6 4" xfId="10559" xr:uid="{00000000-0005-0000-0000-0000C49F0000}"/>
    <cellStyle name="Normal 8 3 3 6 4 2" xfId="27912" xr:uid="{00000000-0005-0000-0000-0000C59F0000}"/>
    <cellStyle name="Normal 8 3 3 6 4 3" xfId="45258" xr:uid="{00000000-0005-0000-0000-0000C69F0000}"/>
    <cellStyle name="Normal 8 3 3 6 5" xfId="19239" xr:uid="{00000000-0005-0000-0000-0000C79F0000}"/>
    <cellStyle name="Normal 8 3 3 6 6" xfId="36585" xr:uid="{00000000-0005-0000-0000-0000C89F0000}"/>
    <cellStyle name="Normal 8 3 3 7" xfId="1200" xr:uid="{00000000-0005-0000-0000-0000C99F0000}"/>
    <cellStyle name="Normal 8 3 3 7 2" xfId="6982" xr:uid="{00000000-0005-0000-0000-0000CA9F0000}"/>
    <cellStyle name="Normal 8 3 3 7 2 2" xfId="15655" xr:uid="{00000000-0005-0000-0000-0000CB9F0000}"/>
    <cellStyle name="Normal 8 3 3 7 2 2 2" xfId="33008" xr:uid="{00000000-0005-0000-0000-0000CC9F0000}"/>
    <cellStyle name="Normal 8 3 3 7 2 2 3" xfId="50354" xr:uid="{00000000-0005-0000-0000-0000CD9F0000}"/>
    <cellStyle name="Normal 8 3 3 7 2 3" xfId="24335" xr:uid="{00000000-0005-0000-0000-0000CE9F0000}"/>
    <cellStyle name="Normal 8 3 3 7 2 4" xfId="41681" xr:uid="{00000000-0005-0000-0000-0000CF9F0000}"/>
    <cellStyle name="Normal 8 3 3 7 3" xfId="4826" xr:uid="{00000000-0005-0000-0000-0000D09F0000}"/>
    <cellStyle name="Normal 8 3 3 7 3 2" xfId="13499" xr:uid="{00000000-0005-0000-0000-0000D19F0000}"/>
    <cellStyle name="Normal 8 3 3 7 3 2 2" xfId="30852" xr:uid="{00000000-0005-0000-0000-0000D29F0000}"/>
    <cellStyle name="Normal 8 3 3 7 3 2 3" xfId="48198" xr:uid="{00000000-0005-0000-0000-0000D39F0000}"/>
    <cellStyle name="Normal 8 3 3 7 3 3" xfId="22179" xr:uid="{00000000-0005-0000-0000-0000D49F0000}"/>
    <cellStyle name="Normal 8 3 3 7 3 4" xfId="39525" xr:uid="{00000000-0005-0000-0000-0000D59F0000}"/>
    <cellStyle name="Normal 8 3 3 7 4" xfId="9873" xr:uid="{00000000-0005-0000-0000-0000D69F0000}"/>
    <cellStyle name="Normal 8 3 3 7 4 2" xfId="27226" xr:uid="{00000000-0005-0000-0000-0000D79F0000}"/>
    <cellStyle name="Normal 8 3 3 7 4 3" xfId="44572" xr:uid="{00000000-0005-0000-0000-0000D89F0000}"/>
    <cellStyle name="Normal 8 3 3 7 5" xfId="18553" xr:uid="{00000000-0005-0000-0000-0000D99F0000}"/>
    <cellStyle name="Normal 8 3 3 7 6" xfId="35899" xr:uid="{00000000-0005-0000-0000-0000DA9F0000}"/>
    <cellStyle name="Normal 8 3 3 8" xfId="5855" xr:uid="{00000000-0005-0000-0000-0000DB9F0000}"/>
    <cellStyle name="Normal 8 3 3 8 2" xfId="14528" xr:uid="{00000000-0005-0000-0000-0000DC9F0000}"/>
    <cellStyle name="Normal 8 3 3 8 2 2" xfId="31881" xr:uid="{00000000-0005-0000-0000-0000DD9F0000}"/>
    <cellStyle name="Normal 8 3 3 8 2 3" xfId="49227" xr:uid="{00000000-0005-0000-0000-0000DE9F0000}"/>
    <cellStyle name="Normal 8 3 3 8 3" xfId="23208" xr:uid="{00000000-0005-0000-0000-0000DF9F0000}"/>
    <cellStyle name="Normal 8 3 3 8 4" xfId="40554" xr:uid="{00000000-0005-0000-0000-0000E09F0000}"/>
    <cellStyle name="Normal 8 3 3 9" xfId="3013" xr:uid="{00000000-0005-0000-0000-0000E19F0000}"/>
    <cellStyle name="Normal 8 3 3 9 2" xfId="11686" xr:uid="{00000000-0005-0000-0000-0000E29F0000}"/>
    <cellStyle name="Normal 8 3 3 9 2 2" xfId="29039" xr:uid="{00000000-0005-0000-0000-0000E39F0000}"/>
    <cellStyle name="Normal 8 3 3 9 2 3" xfId="46385" xr:uid="{00000000-0005-0000-0000-0000E49F0000}"/>
    <cellStyle name="Normal 8 3 3 9 3" xfId="20366" xr:uid="{00000000-0005-0000-0000-0000E59F0000}"/>
    <cellStyle name="Normal 8 3 3 9 4" xfId="37712" xr:uid="{00000000-0005-0000-0000-0000E69F0000}"/>
    <cellStyle name="Normal 8 3 4" xfId="171" xr:uid="{00000000-0005-0000-0000-0000E79F0000}"/>
    <cellStyle name="Normal 8 3 4 10" xfId="17524" xr:uid="{00000000-0005-0000-0000-0000E89F0000}"/>
    <cellStyle name="Normal 8 3 4 11" xfId="34870" xr:uid="{00000000-0005-0000-0000-0000E99F0000}"/>
    <cellStyle name="Normal 8 3 4 2" xfId="661" xr:uid="{00000000-0005-0000-0000-0000EA9F0000}"/>
    <cellStyle name="Normal 8 3 4 2 2" xfId="2474" xr:uid="{00000000-0005-0000-0000-0000EB9F0000}"/>
    <cellStyle name="Normal 8 3 4 2 2 2" xfId="8256" xr:uid="{00000000-0005-0000-0000-0000EC9F0000}"/>
    <cellStyle name="Normal 8 3 4 2 2 2 2" xfId="16929" xr:uid="{00000000-0005-0000-0000-0000ED9F0000}"/>
    <cellStyle name="Normal 8 3 4 2 2 2 2 2" xfId="34282" xr:uid="{00000000-0005-0000-0000-0000EE9F0000}"/>
    <cellStyle name="Normal 8 3 4 2 2 2 2 3" xfId="51628" xr:uid="{00000000-0005-0000-0000-0000EF9F0000}"/>
    <cellStyle name="Normal 8 3 4 2 2 2 3" xfId="25609" xr:uid="{00000000-0005-0000-0000-0000F09F0000}"/>
    <cellStyle name="Normal 8 3 4 2 2 2 4" xfId="42955" xr:uid="{00000000-0005-0000-0000-0000F19F0000}"/>
    <cellStyle name="Normal 8 3 4 2 2 3" xfId="4287" xr:uid="{00000000-0005-0000-0000-0000F29F0000}"/>
    <cellStyle name="Normal 8 3 4 2 2 3 2" xfId="12960" xr:uid="{00000000-0005-0000-0000-0000F39F0000}"/>
    <cellStyle name="Normal 8 3 4 2 2 3 2 2" xfId="30313" xr:uid="{00000000-0005-0000-0000-0000F49F0000}"/>
    <cellStyle name="Normal 8 3 4 2 2 3 2 3" xfId="47659" xr:uid="{00000000-0005-0000-0000-0000F59F0000}"/>
    <cellStyle name="Normal 8 3 4 2 2 3 3" xfId="21640" xr:uid="{00000000-0005-0000-0000-0000F69F0000}"/>
    <cellStyle name="Normal 8 3 4 2 2 3 4" xfId="38986" xr:uid="{00000000-0005-0000-0000-0000F79F0000}"/>
    <cellStyle name="Normal 8 3 4 2 2 4" xfId="11147" xr:uid="{00000000-0005-0000-0000-0000F89F0000}"/>
    <cellStyle name="Normal 8 3 4 2 2 4 2" xfId="28500" xr:uid="{00000000-0005-0000-0000-0000F99F0000}"/>
    <cellStyle name="Normal 8 3 4 2 2 4 3" xfId="45846" xr:uid="{00000000-0005-0000-0000-0000FA9F0000}"/>
    <cellStyle name="Normal 8 3 4 2 2 5" xfId="19827" xr:uid="{00000000-0005-0000-0000-0000FB9F0000}"/>
    <cellStyle name="Normal 8 3 4 2 2 6" xfId="37173" xr:uid="{00000000-0005-0000-0000-0000FC9F0000}"/>
    <cellStyle name="Normal 8 3 4 2 3" xfId="1396" xr:uid="{00000000-0005-0000-0000-0000FD9F0000}"/>
    <cellStyle name="Normal 8 3 4 2 3 2" xfId="7178" xr:uid="{00000000-0005-0000-0000-0000FE9F0000}"/>
    <cellStyle name="Normal 8 3 4 2 3 2 2" xfId="15851" xr:uid="{00000000-0005-0000-0000-0000FF9F0000}"/>
    <cellStyle name="Normal 8 3 4 2 3 2 2 2" xfId="33204" xr:uid="{00000000-0005-0000-0000-000000A00000}"/>
    <cellStyle name="Normal 8 3 4 2 3 2 2 3" xfId="50550" xr:uid="{00000000-0005-0000-0000-000001A00000}"/>
    <cellStyle name="Normal 8 3 4 2 3 2 3" xfId="24531" xr:uid="{00000000-0005-0000-0000-000002A00000}"/>
    <cellStyle name="Normal 8 3 4 2 3 2 4" xfId="41877" xr:uid="{00000000-0005-0000-0000-000003A00000}"/>
    <cellStyle name="Normal 8 3 4 2 3 3" xfId="5022" xr:uid="{00000000-0005-0000-0000-000004A00000}"/>
    <cellStyle name="Normal 8 3 4 2 3 3 2" xfId="13695" xr:uid="{00000000-0005-0000-0000-000005A00000}"/>
    <cellStyle name="Normal 8 3 4 2 3 3 2 2" xfId="31048" xr:uid="{00000000-0005-0000-0000-000006A00000}"/>
    <cellStyle name="Normal 8 3 4 2 3 3 2 3" xfId="48394" xr:uid="{00000000-0005-0000-0000-000007A00000}"/>
    <cellStyle name="Normal 8 3 4 2 3 3 3" xfId="22375" xr:uid="{00000000-0005-0000-0000-000008A00000}"/>
    <cellStyle name="Normal 8 3 4 2 3 3 4" xfId="39721" xr:uid="{00000000-0005-0000-0000-000009A00000}"/>
    <cellStyle name="Normal 8 3 4 2 3 4" xfId="10069" xr:uid="{00000000-0005-0000-0000-00000AA00000}"/>
    <cellStyle name="Normal 8 3 4 2 3 4 2" xfId="27422" xr:uid="{00000000-0005-0000-0000-00000BA00000}"/>
    <cellStyle name="Normal 8 3 4 2 3 4 3" xfId="44768" xr:uid="{00000000-0005-0000-0000-00000CA00000}"/>
    <cellStyle name="Normal 8 3 4 2 3 5" xfId="18749" xr:uid="{00000000-0005-0000-0000-00000DA00000}"/>
    <cellStyle name="Normal 8 3 4 2 3 6" xfId="36095" xr:uid="{00000000-0005-0000-0000-00000EA00000}"/>
    <cellStyle name="Normal 8 3 4 2 4" xfId="6443" xr:uid="{00000000-0005-0000-0000-00000FA00000}"/>
    <cellStyle name="Normal 8 3 4 2 4 2" xfId="15116" xr:uid="{00000000-0005-0000-0000-000010A00000}"/>
    <cellStyle name="Normal 8 3 4 2 4 2 2" xfId="32469" xr:uid="{00000000-0005-0000-0000-000011A00000}"/>
    <cellStyle name="Normal 8 3 4 2 4 2 3" xfId="49815" xr:uid="{00000000-0005-0000-0000-000012A00000}"/>
    <cellStyle name="Normal 8 3 4 2 4 3" xfId="23796" xr:uid="{00000000-0005-0000-0000-000013A00000}"/>
    <cellStyle name="Normal 8 3 4 2 4 4" xfId="41142" xr:uid="{00000000-0005-0000-0000-000014A00000}"/>
    <cellStyle name="Normal 8 3 4 2 5" xfId="3209" xr:uid="{00000000-0005-0000-0000-000015A00000}"/>
    <cellStyle name="Normal 8 3 4 2 5 2" xfId="11882" xr:uid="{00000000-0005-0000-0000-000016A00000}"/>
    <cellStyle name="Normal 8 3 4 2 5 2 2" xfId="29235" xr:uid="{00000000-0005-0000-0000-000017A00000}"/>
    <cellStyle name="Normal 8 3 4 2 5 2 3" xfId="46581" xr:uid="{00000000-0005-0000-0000-000018A00000}"/>
    <cellStyle name="Normal 8 3 4 2 5 3" xfId="20562" xr:uid="{00000000-0005-0000-0000-000019A00000}"/>
    <cellStyle name="Normal 8 3 4 2 5 4" xfId="37908" xr:uid="{00000000-0005-0000-0000-00001AA00000}"/>
    <cellStyle name="Normal 8 3 4 2 6" xfId="9334" xr:uid="{00000000-0005-0000-0000-00001BA00000}"/>
    <cellStyle name="Normal 8 3 4 2 6 2" xfId="26687" xr:uid="{00000000-0005-0000-0000-00001CA00000}"/>
    <cellStyle name="Normal 8 3 4 2 6 3" xfId="44033" xr:uid="{00000000-0005-0000-0000-00001DA00000}"/>
    <cellStyle name="Normal 8 3 4 2 7" xfId="18014" xr:uid="{00000000-0005-0000-0000-00001EA00000}"/>
    <cellStyle name="Normal 8 3 4 2 8" xfId="35360" xr:uid="{00000000-0005-0000-0000-00001FA00000}"/>
    <cellStyle name="Normal 8 3 4 3" xfId="906" xr:uid="{00000000-0005-0000-0000-000020A00000}"/>
    <cellStyle name="Normal 8 3 4 3 2" xfId="2719" xr:uid="{00000000-0005-0000-0000-000021A00000}"/>
    <cellStyle name="Normal 8 3 4 3 2 2" xfId="8501" xr:uid="{00000000-0005-0000-0000-000022A00000}"/>
    <cellStyle name="Normal 8 3 4 3 2 2 2" xfId="17174" xr:uid="{00000000-0005-0000-0000-000023A00000}"/>
    <cellStyle name="Normal 8 3 4 3 2 2 2 2" xfId="34527" xr:uid="{00000000-0005-0000-0000-000024A00000}"/>
    <cellStyle name="Normal 8 3 4 3 2 2 2 3" xfId="51873" xr:uid="{00000000-0005-0000-0000-000025A00000}"/>
    <cellStyle name="Normal 8 3 4 3 2 2 3" xfId="25854" xr:uid="{00000000-0005-0000-0000-000026A00000}"/>
    <cellStyle name="Normal 8 3 4 3 2 2 4" xfId="43200" xr:uid="{00000000-0005-0000-0000-000027A00000}"/>
    <cellStyle name="Normal 8 3 4 3 2 3" xfId="4532" xr:uid="{00000000-0005-0000-0000-000028A00000}"/>
    <cellStyle name="Normal 8 3 4 3 2 3 2" xfId="13205" xr:uid="{00000000-0005-0000-0000-000029A00000}"/>
    <cellStyle name="Normal 8 3 4 3 2 3 2 2" xfId="30558" xr:uid="{00000000-0005-0000-0000-00002AA00000}"/>
    <cellStyle name="Normal 8 3 4 3 2 3 2 3" xfId="47904" xr:uid="{00000000-0005-0000-0000-00002BA00000}"/>
    <cellStyle name="Normal 8 3 4 3 2 3 3" xfId="21885" xr:uid="{00000000-0005-0000-0000-00002CA00000}"/>
    <cellStyle name="Normal 8 3 4 3 2 3 4" xfId="39231" xr:uid="{00000000-0005-0000-0000-00002DA00000}"/>
    <cellStyle name="Normal 8 3 4 3 2 4" xfId="11392" xr:uid="{00000000-0005-0000-0000-00002EA00000}"/>
    <cellStyle name="Normal 8 3 4 3 2 4 2" xfId="28745" xr:uid="{00000000-0005-0000-0000-00002FA00000}"/>
    <cellStyle name="Normal 8 3 4 3 2 4 3" xfId="46091" xr:uid="{00000000-0005-0000-0000-000030A00000}"/>
    <cellStyle name="Normal 8 3 4 3 2 5" xfId="20072" xr:uid="{00000000-0005-0000-0000-000031A00000}"/>
    <cellStyle name="Normal 8 3 4 3 2 6" xfId="37418" xr:uid="{00000000-0005-0000-0000-000032A00000}"/>
    <cellStyle name="Normal 8 3 4 3 3" xfId="1641" xr:uid="{00000000-0005-0000-0000-000033A00000}"/>
    <cellStyle name="Normal 8 3 4 3 3 2" xfId="7423" xr:uid="{00000000-0005-0000-0000-000034A00000}"/>
    <cellStyle name="Normal 8 3 4 3 3 2 2" xfId="16096" xr:uid="{00000000-0005-0000-0000-000035A00000}"/>
    <cellStyle name="Normal 8 3 4 3 3 2 2 2" xfId="33449" xr:uid="{00000000-0005-0000-0000-000036A00000}"/>
    <cellStyle name="Normal 8 3 4 3 3 2 2 3" xfId="50795" xr:uid="{00000000-0005-0000-0000-000037A00000}"/>
    <cellStyle name="Normal 8 3 4 3 3 2 3" xfId="24776" xr:uid="{00000000-0005-0000-0000-000038A00000}"/>
    <cellStyle name="Normal 8 3 4 3 3 2 4" xfId="42122" xr:uid="{00000000-0005-0000-0000-000039A00000}"/>
    <cellStyle name="Normal 8 3 4 3 3 3" xfId="5267" xr:uid="{00000000-0005-0000-0000-00003AA00000}"/>
    <cellStyle name="Normal 8 3 4 3 3 3 2" xfId="13940" xr:uid="{00000000-0005-0000-0000-00003BA00000}"/>
    <cellStyle name="Normal 8 3 4 3 3 3 2 2" xfId="31293" xr:uid="{00000000-0005-0000-0000-00003CA00000}"/>
    <cellStyle name="Normal 8 3 4 3 3 3 2 3" xfId="48639" xr:uid="{00000000-0005-0000-0000-00003DA00000}"/>
    <cellStyle name="Normal 8 3 4 3 3 3 3" xfId="22620" xr:uid="{00000000-0005-0000-0000-00003EA00000}"/>
    <cellStyle name="Normal 8 3 4 3 3 3 4" xfId="39966" xr:uid="{00000000-0005-0000-0000-00003FA00000}"/>
    <cellStyle name="Normal 8 3 4 3 3 4" xfId="10314" xr:uid="{00000000-0005-0000-0000-000040A00000}"/>
    <cellStyle name="Normal 8 3 4 3 3 4 2" xfId="27667" xr:uid="{00000000-0005-0000-0000-000041A00000}"/>
    <cellStyle name="Normal 8 3 4 3 3 4 3" xfId="45013" xr:uid="{00000000-0005-0000-0000-000042A00000}"/>
    <cellStyle name="Normal 8 3 4 3 3 5" xfId="18994" xr:uid="{00000000-0005-0000-0000-000043A00000}"/>
    <cellStyle name="Normal 8 3 4 3 3 6" xfId="36340" xr:uid="{00000000-0005-0000-0000-000044A00000}"/>
    <cellStyle name="Normal 8 3 4 3 4" xfId="6688" xr:uid="{00000000-0005-0000-0000-000045A00000}"/>
    <cellStyle name="Normal 8 3 4 3 4 2" xfId="15361" xr:uid="{00000000-0005-0000-0000-000046A00000}"/>
    <cellStyle name="Normal 8 3 4 3 4 2 2" xfId="32714" xr:uid="{00000000-0005-0000-0000-000047A00000}"/>
    <cellStyle name="Normal 8 3 4 3 4 2 3" xfId="50060" xr:uid="{00000000-0005-0000-0000-000048A00000}"/>
    <cellStyle name="Normal 8 3 4 3 4 3" xfId="24041" xr:uid="{00000000-0005-0000-0000-000049A00000}"/>
    <cellStyle name="Normal 8 3 4 3 4 4" xfId="41387" xr:uid="{00000000-0005-0000-0000-00004AA00000}"/>
    <cellStyle name="Normal 8 3 4 3 5" xfId="3454" xr:uid="{00000000-0005-0000-0000-00004BA00000}"/>
    <cellStyle name="Normal 8 3 4 3 5 2" xfId="12127" xr:uid="{00000000-0005-0000-0000-00004CA00000}"/>
    <cellStyle name="Normal 8 3 4 3 5 2 2" xfId="29480" xr:uid="{00000000-0005-0000-0000-00004DA00000}"/>
    <cellStyle name="Normal 8 3 4 3 5 2 3" xfId="46826" xr:uid="{00000000-0005-0000-0000-00004EA00000}"/>
    <cellStyle name="Normal 8 3 4 3 5 3" xfId="20807" xr:uid="{00000000-0005-0000-0000-00004FA00000}"/>
    <cellStyle name="Normal 8 3 4 3 5 4" xfId="38153" xr:uid="{00000000-0005-0000-0000-000050A00000}"/>
    <cellStyle name="Normal 8 3 4 3 6" xfId="9579" xr:uid="{00000000-0005-0000-0000-000051A00000}"/>
    <cellStyle name="Normal 8 3 4 3 6 2" xfId="26932" xr:uid="{00000000-0005-0000-0000-000052A00000}"/>
    <cellStyle name="Normal 8 3 4 3 6 3" xfId="44278" xr:uid="{00000000-0005-0000-0000-000053A00000}"/>
    <cellStyle name="Normal 8 3 4 3 7" xfId="18259" xr:uid="{00000000-0005-0000-0000-000054A00000}"/>
    <cellStyle name="Normal 8 3 4 3 8" xfId="35605" xr:uid="{00000000-0005-0000-0000-000055A00000}"/>
    <cellStyle name="Normal 8 3 4 4" xfId="416" xr:uid="{00000000-0005-0000-0000-000056A00000}"/>
    <cellStyle name="Normal 8 3 4 4 2" xfId="2229" xr:uid="{00000000-0005-0000-0000-000057A00000}"/>
    <cellStyle name="Normal 8 3 4 4 2 2" xfId="8011" xr:uid="{00000000-0005-0000-0000-000058A00000}"/>
    <cellStyle name="Normal 8 3 4 4 2 2 2" xfId="16684" xr:uid="{00000000-0005-0000-0000-000059A00000}"/>
    <cellStyle name="Normal 8 3 4 4 2 2 2 2" xfId="34037" xr:uid="{00000000-0005-0000-0000-00005AA00000}"/>
    <cellStyle name="Normal 8 3 4 4 2 2 2 3" xfId="51383" xr:uid="{00000000-0005-0000-0000-00005BA00000}"/>
    <cellStyle name="Normal 8 3 4 4 2 2 3" xfId="25364" xr:uid="{00000000-0005-0000-0000-00005CA00000}"/>
    <cellStyle name="Normal 8 3 4 4 2 2 4" xfId="42710" xr:uid="{00000000-0005-0000-0000-00005DA00000}"/>
    <cellStyle name="Normal 8 3 4 4 2 3" xfId="5512" xr:uid="{00000000-0005-0000-0000-00005EA00000}"/>
    <cellStyle name="Normal 8 3 4 4 2 3 2" xfId="14185" xr:uid="{00000000-0005-0000-0000-00005FA00000}"/>
    <cellStyle name="Normal 8 3 4 4 2 3 2 2" xfId="31538" xr:uid="{00000000-0005-0000-0000-000060A00000}"/>
    <cellStyle name="Normal 8 3 4 4 2 3 2 3" xfId="48884" xr:uid="{00000000-0005-0000-0000-000061A00000}"/>
    <cellStyle name="Normal 8 3 4 4 2 3 3" xfId="22865" xr:uid="{00000000-0005-0000-0000-000062A00000}"/>
    <cellStyle name="Normal 8 3 4 4 2 3 4" xfId="40211" xr:uid="{00000000-0005-0000-0000-000063A00000}"/>
    <cellStyle name="Normal 8 3 4 4 2 4" xfId="10902" xr:uid="{00000000-0005-0000-0000-000064A00000}"/>
    <cellStyle name="Normal 8 3 4 4 2 4 2" xfId="28255" xr:uid="{00000000-0005-0000-0000-000065A00000}"/>
    <cellStyle name="Normal 8 3 4 4 2 4 3" xfId="45601" xr:uid="{00000000-0005-0000-0000-000066A00000}"/>
    <cellStyle name="Normal 8 3 4 4 2 5" xfId="19582" xr:uid="{00000000-0005-0000-0000-000067A00000}"/>
    <cellStyle name="Normal 8 3 4 4 2 6" xfId="36928" xr:uid="{00000000-0005-0000-0000-000068A00000}"/>
    <cellStyle name="Normal 8 3 4 4 3" xfId="6198" xr:uid="{00000000-0005-0000-0000-000069A00000}"/>
    <cellStyle name="Normal 8 3 4 4 3 2" xfId="14871" xr:uid="{00000000-0005-0000-0000-00006AA00000}"/>
    <cellStyle name="Normal 8 3 4 4 3 2 2" xfId="32224" xr:uid="{00000000-0005-0000-0000-00006BA00000}"/>
    <cellStyle name="Normal 8 3 4 4 3 2 3" xfId="49570" xr:uid="{00000000-0005-0000-0000-00006CA00000}"/>
    <cellStyle name="Normal 8 3 4 4 3 3" xfId="23551" xr:uid="{00000000-0005-0000-0000-00006DA00000}"/>
    <cellStyle name="Normal 8 3 4 4 3 4" xfId="40897" xr:uid="{00000000-0005-0000-0000-00006EA00000}"/>
    <cellStyle name="Normal 8 3 4 4 4" xfId="4042" xr:uid="{00000000-0005-0000-0000-00006FA00000}"/>
    <cellStyle name="Normal 8 3 4 4 4 2" xfId="12715" xr:uid="{00000000-0005-0000-0000-000070A00000}"/>
    <cellStyle name="Normal 8 3 4 4 4 2 2" xfId="30068" xr:uid="{00000000-0005-0000-0000-000071A00000}"/>
    <cellStyle name="Normal 8 3 4 4 4 2 3" xfId="47414" xr:uid="{00000000-0005-0000-0000-000072A00000}"/>
    <cellStyle name="Normal 8 3 4 4 4 3" xfId="21395" xr:uid="{00000000-0005-0000-0000-000073A00000}"/>
    <cellStyle name="Normal 8 3 4 4 4 4" xfId="38741" xr:uid="{00000000-0005-0000-0000-000074A00000}"/>
    <cellStyle name="Normal 8 3 4 4 5" xfId="9089" xr:uid="{00000000-0005-0000-0000-000075A00000}"/>
    <cellStyle name="Normal 8 3 4 4 5 2" xfId="26442" xr:uid="{00000000-0005-0000-0000-000076A00000}"/>
    <cellStyle name="Normal 8 3 4 4 5 3" xfId="43788" xr:uid="{00000000-0005-0000-0000-000077A00000}"/>
    <cellStyle name="Normal 8 3 4 4 6" xfId="17769" xr:uid="{00000000-0005-0000-0000-000078A00000}"/>
    <cellStyle name="Normal 8 3 4 4 7" xfId="35115" xr:uid="{00000000-0005-0000-0000-000079A00000}"/>
    <cellStyle name="Normal 8 3 4 5" xfId="1984" xr:uid="{00000000-0005-0000-0000-00007AA00000}"/>
    <cellStyle name="Normal 8 3 4 5 2" xfId="7766" xr:uid="{00000000-0005-0000-0000-00007BA00000}"/>
    <cellStyle name="Normal 8 3 4 5 2 2" xfId="16439" xr:uid="{00000000-0005-0000-0000-00007CA00000}"/>
    <cellStyle name="Normal 8 3 4 5 2 2 2" xfId="33792" xr:uid="{00000000-0005-0000-0000-00007DA00000}"/>
    <cellStyle name="Normal 8 3 4 5 2 2 3" xfId="51138" xr:uid="{00000000-0005-0000-0000-00007EA00000}"/>
    <cellStyle name="Normal 8 3 4 5 2 3" xfId="25119" xr:uid="{00000000-0005-0000-0000-00007FA00000}"/>
    <cellStyle name="Normal 8 3 4 5 2 4" xfId="42465" xr:uid="{00000000-0005-0000-0000-000080A00000}"/>
    <cellStyle name="Normal 8 3 4 5 3" xfId="3797" xr:uid="{00000000-0005-0000-0000-000081A00000}"/>
    <cellStyle name="Normal 8 3 4 5 3 2" xfId="12470" xr:uid="{00000000-0005-0000-0000-000082A00000}"/>
    <cellStyle name="Normal 8 3 4 5 3 2 2" xfId="29823" xr:uid="{00000000-0005-0000-0000-000083A00000}"/>
    <cellStyle name="Normal 8 3 4 5 3 2 3" xfId="47169" xr:uid="{00000000-0005-0000-0000-000084A00000}"/>
    <cellStyle name="Normal 8 3 4 5 3 3" xfId="21150" xr:uid="{00000000-0005-0000-0000-000085A00000}"/>
    <cellStyle name="Normal 8 3 4 5 3 4" xfId="38496" xr:uid="{00000000-0005-0000-0000-000086A00000}"/>
    <cellStyle name="Normal 8 3 4 5 4" xfId="10657" xr:uid="{00000000-0005-0000-0000-000087A00000}"/>
    <cellStyle name="Normal 8 3 4 5 4 2" xfId="28010" xr:uid="{00000000-0005-0000-0000-000088A00000}"/>
    <cellStyle name="Normal 8 3 4 5 4 3" xfId="45356" xr:uid="{00000000-0005-0000-0000-000089A00000}"/>
    <cellStyle name="Normal 8 3 4 5 5" xfId="19337" xr:uid="{00000000-0005-0000-0000-00008AA00000}"/>
    <cellStyle name="Normal 8 3 4 5 6" xfId="36683" xr:uid="{00000000-0005-0000-0000-00008BA00000}"/>
    <cellStyle name="Normal 8 3 4 6" xfId="1151" xr:uid="{00000000-0005-0000-0000-00008CA00000}"/>
    <cellStyle name="Normal 8 3 4 6 2" xfId="6933" xr:uid="{00000000-0005-0000-0000-00008DA00000}"/>
    <cellStyle name="Normal 8 3 4 6 2 2" xfId="15606" xr:uid="{00000000-0005-0000-0000-00008EA00000}"/>
    <cellStyle name="Normal 8 3 4 6 2 2 2" xfId="32959" xr:uid="{00000000-0005-0000-0000-00008FA00000}"/>
    <cellStyle name="Normal 8 3 4 6 2 2 3" xfId="50305" xr:uid="{00000000-0005-0000-0000-000090A00000}"/>
    <cellStyle name="Normal 8 3 4 6 2 3" xfId="24286" xr:uid="{00000000-0005-0000-0000-000091A00000}"/>
    <cellStyle name="Normal 8 3 4 6 2 4" xfId="41632" xr:uid="{00000000-0005-0000-0000-000092A00000}"/>
    <cellStyle name="Normal 8 3 4 6 3" xfId="4777" xr:uid="{00000000-0005-0000-0000-000093A00000}"/>
    <cellStyle name="Normal 8 3 4 6 3 2" xfId="13450" xr:uid="{00000000-0005-0000-0000-000094A00000}"/>
    <cellStyle name="Normal 8 3 4 6 3 2 2" xfId="30803" xr:uid="{00000000-0005-0000-0000-000095A00000}"/>
    <cellStyle name="Normal 8 3 4 6 3 2 3" xfId="48149" xr:uid="{00000000-0005-0000-0000-000096A00000}"/>
    <cellStyle name="Normal 8 3 4 6 3 3" xfId="22130" xr:uid="{00000000-0005-0000-0000-000097A00000}"/>
    <cellStyle name="Normal 8 3 4 6 3 4" xfId="39476" xr:uid="{00000000-0005-0000-0000-000098A00000}"/>
    <cellStyle name="Normal 8 3 4 6 4" xfId="9824" xr:uid="{00000000-0005-0000-0000-000099A00000}"/>
    <cellStyle name="Normal 8 3 4 6 4 2" xfId="27177" xr:uid="{00000000-0005-0000-0000-00009AA00000}"/>
    <cellStyle name="Normal 8 3 4 6 4 3" xfId="44523" xr:uid="{00000000-0005-0000-0000-00009BA00000}"/>
    <cellStyle name="Normal 8 3 4 6 5" xfId="18504" xr:uid="{00000000-0005-0000-0000-00009CA00000}"/>
    <cellStyle name="Normal 8 3 4 6 6" xfId="35850" xr:uid="{00000000-0005-0000-0000-00009DA00000}"/>
    <cellStyle name="Normal 8 3 4 7" xfId="5953" xr:uid="{00000000-0005-0000-0000-00009EA00000}"/>
    <cellStyle name="Normal 8 3 4 7 2" xfId="14626" xr:uid="{00000000-0005-0000-0000-00009FA00000}"/>
    <cellStyle name="Normal 8 3 4 7 2 2" xfId="31979" xr:uid="{00000000-0005-0000-0000-0000A0A00000}"/>
    <cellStyle name="Normal 8 3 4 7 2 3" xfId="49325" xr:uid="{00000000-0005-0000-0000-0000A1A00000}"/>
    <cellStyle name="Normal 8 3 4 7 3" xfId="23306" xr:uid="{00000000-0005-0000-0000-0000A2A00000}"/>
    <cellStyle name="Normal 8 3 4 7 4" xfId="40652" xr:uid="{00000000-0005-0000-0000-0000A3A00000}"/>
    <cellStyle name="Normal 8 3 4 8" xfId="2964" xr:uid="{00000000-0005-0000-0000-0000A4A00000}"/>
    <cellStyle name="Normal 8 3 4 8 2" xfId="11637" xr:uid="{00000000-0005-0000-0000-0000A5A00000}"/>
    <cellStyle name="Normal 8 3 4 8 2 2" xfId="28990" xr:uid="{00000000-0005-0000-0000-0000A6A00000}"/>
    <cellStyle name="Normal 8 3 4 8 2 3" xfId="46336" xr:uid="{00000000-0005-0000-0000-0000A7A00000}"/>
    <cellStyle name="Normal 8 3 4 8 3" xfId="20317" xr:uid="{00000000-0005-0000-0000-0000A8A00000}"/>
    <cellStyle name="Normal 8 3 4 8 4" xfId="37663" xr:uid="{00000000-0005-0000-0000-0000A9A00000}"/>
    <cellStyle name="Normal 8 3 4 9" xfId="8844" xr:uid="{00000000-0005-0000-0000-0000AAA00000}"/>
    <cellStyle name="Normal 8 3 4 9 2" xfId="26197" xr:uid="{00000000-0005-0000-0000-0000ABA00000}"/>
    <cellStyle name="Normal 8 3 4 9 3" xfId="43543" xr:uid="{00000000-0005-0000-0000-0000ACA00000}"/>
    <cellStyle name="Normal 8 3 5" xfId="269" xr:uid="{00000000-0005-0000-0000-0000ADA00000}"/>
    <cellStyle name="Normal 8 3 5 10" xfId="34968" xr:uid="{00000000-0005-0000-0000-0000AEA00000}"/>
    <cellStyle name="Normal 8 3 5 2" xfId="1004" xr:uid="{00000000-0005-0000-0000-0000AFA00000}"/>
    <cellStyle name="Normal 8 3 5 2 2" xfId="2817" xr:uid="{00000000-0005-0000-0000-0000B0A00000}"/>
    <cellStyle name="Normal 8 3 5 2 2 2" xfId="8599" xr:uid="{00000000-0005-0000-0000-0000B1A00000}"/>
    <cellStyle name="Normal 8 3 5 2 2 2 2" xfId="17272" xr:uid="{00000000-0005-0000-0000-0000B2A00000}"/>
    <cellStyle name="Normal 8 3 5 2 2 2 2 2" xfId="34625" xr:uid="{00000000-0005-0000-0000-0000B3A00000}"/>
    <cellStyle name="Normal 8 3 5 2 2 2 2 3" xfId="51971" xr:uid="{00000000-0005-0000-0000-0000B4A00000}"/>
    <cellStyle name="Normal 8 3 5 2 2 2 3" xfId="25952" xr:uid="{00000000-0005-0000-0000-0000B5A00000}"/>
    <cellStyle name="Normal 8 3 5 2 2 2 4" xfId="43298" xr:uid="{00000000-0005-0000-0000-0000B6A00000}"/>
    <cellStyle name="Normal 8 3 5 2 2 3" xfId="4630" xr:uid="{00000000-0005-0000-0000-0000B7A00000}"/>
    <cellStyle name="Normal 8 3 5 2 2 3 2" xfId="13303" xr:uid="{00000000-0005-0000-0000-0000B8A00000}"/>
    <cellStyle name="Normal 8 3 5 2 2 3 2 2" xfId="30656" xr:uid="{00000000-0005-0000-0000-0000B9A00000}"/>
    <cellStyle name="Normal 8 3 5 2 2 3 2 3" xfId="48002" xr:uid="{00000000-0005-0000-0000-0000BAA00000}"/>
    <cellStyle name="Normal 8 3 5 2 2 3 3" xfId="21983" xr:uid="{00000000-0005-0000-0000-0000BBA00000}"/>
    <cellStyle name="Normal 8 3 5 2 2 3 4" xfId="39329" xr:uid="{00000000-0005-0000-0000-0000BCA00000}"/>
    <cellStyle name="Normal 8 3 5 2 2 4" xfId="11490" xr:uid="{00000000-0005-0000-0000-0000BDA00000}"/>
    <cellStyle name="Normal 8 3 5 2 2 4 2" xfId="28843" xr:uid="{00000000-0005-0000-0000-0000BEA00000}"/>
    <cellStyle name="Normal 8 3 5 2 2 4 3" xfId="46189" xr:uid="{00000000-0005-0000-0000-0000BFA00000}"/>
    <cellStyle name="Normal 8 3 5 2 2 5" xfId="20170" xr:uid="{00000000-0005-0000-0000-0000C0A00000}"/>
    <cellStyle name="Normal 8 3 5 2 2 6" xfId="37516" xr:uid="{00000000-0005-0000-0000-0000C1A00000}"/>
    <cellStyle name="Normal 8 3 5 2 3" xfId="1739" xr:uid="{00000000-0005-0000-0000-0000C2A00000}"/>
    <cellStyle name="Normal 8 3 5 2 3 2" xfId="7521" xr:uid="{00000000-0005-0000-0000-0000C3A00000}"/>
    <cellStyle name="Normal 8 3 5 2 3 2 2" xfId="16194" xr:uid="{00000000-0005-0000-0000-0000C4A00000}"/>
    <cellStyle name="Normal 8 3 5 2 3 2 2 2" xfId="33547" xr:uid="{00000000-0005-0000-0000-0000C5A00000}"/>
    <cellStyle name="Normal 8 3 5 2 3 2 2 3" xfId="50893" xr:uid="{00000000-0005-0000-0000-0000C6A00000}"/>
    <cellStyle name="Normal 8 3 5 2 3 2 3" xfId="24874" xr:uid="{00000000-0005-0000-0000-0000C7A00000}"/>
    <cellStyle name="Normal 8 3 5 2 3 2 4" xfId="42220" xr:uid="{00000000-0005-0000-0000-0000C8A00000}"/>
    <cellStyle name="Normal 8 3 5 2 3 3" xfId="5365" xr:uid="{00000000-0005-0000-0000-0000C9A00000}"/>
    <cellStyle name="Normal 8 3 5 2 3 3 2" xfId="14038" xr:uid="{00000000-0005-0000-0000-0000CAA00000}"/>
    <cellStyle name="Normal 8 3 5 2 3 3 2 2" xfId="31391" xr:uid="{00000000-0005-0000-0000-0000CBA00000}"/>
    <cellStyle name="Normal 8 3 5 2 3 3 2 3" xfId="48737" xr:uid="{00000000-0005-0000-0000-0000CCA00000}"/>
    <cellStyle name="Normal 8 3 5 2 3 3 3" xfId="22718" xr:uid="{00000000-0005-0000-0000-0000CDA00000}"/>
    <cellStyle name="Normal 8 3 5 2 3 3 4" xfId="40064" xr:uid="{00000000-0005-0000-0000-0000CEA00000}"/>
    <cellStyle name="Normal 8 3 5 2 3 4" xfId="10412" xr:uid="{00000000-0005-0000-0000-0000CFA00000}"/>
    <cellStyle name="Normal 8 3 5 2 3 4 2" xfId="27765" xr:uid="{00000000-0005-0000-0000-0000D0A00000}"/>
    <cellStyle name="Normal 8 3 5 2 3 4 3" xfId="45111" xr:uid="{00000000-0005-0000-0000-0000D1A00000}"/>
    <cellStyle name="Normal 8 3 5 2 3 5" xfId="19092" xr:uid="{00000000-0005-0000-0000-0000D2A00000}"/>
    <cellStyle name="Normal 8 3 5 2 3 6" xfId="36438" xr:uid="{00000000-0005-0000-0000-0000D3A00000}"/>
    <cellStyle name="Normal 8 3 5 2 4" xfId="6786" xr:uid="{00000000-0005-0000-0000-0000D4A00000}"/>
    <cellStyle name="Normal 8 3 5 2 4 2" xfId="15459" xr:uid="{00000000-0005-0000-0000-0000D5A00000}"/>
    <cellStyle name="Normal 8 3 5 2 4 2 2" xfId="32812" xr:uid="{00000000-0005-0000-0000-0000D6A00000}"/>
    <cellStyle name="Normal 8 3 5 2 4 2 3" xfId="50158" xr:uid="{00000000-0005-0000-0000-0000D7A00000}"/>
    <cellStyle name="Normal 8 3 5 2 4 3" xfId="24139" xr:uid="{00000000-0005-0000-0000-0000D8A00000}"/>
    <cellStyle name="Normal 8 3 5 2 4 4" xfId="41485" xr:uid="{00000000-0005-0000-0000-0000D9A00000}"/>
    <cellStyle name="Normal 8 3 5 2 5" xfId="3552" xr:uid="{00000000-0005-0000-0000-0000DAA00000}"/>
    <cellStyle name="Normal 8 3 5 2 5 2" xfId="12225" xr:uid="{00000000-0005-0000-0000-0000DBA00000}"/>
    <cellStyle name="Normal 8 3 5 2 5 2 2" xfId="29578" xr:uid="{00000000-0005-0000-0000-0000DCA00000}"/>
    <cellStyle name="Normal 8 3 5 2 5 2 3" xfId="46924" xr:uid="{00000000-0005-0000-0000-0000DDA00000}"/>
    <cellStyle name="Normal 8 3 5 2 5 3" xfId="20905" xr:uid="{00000000-0005-0000-0000-0000DEA00000}"/>
    <cellStyle name="Normal 8 3 5 2 5 4" xfId="38251" xr:uid="{00000000-0005-0000-0000-0000DFA00000}"/>
    <cellStyle name="Normal 8 3 5 2 6" xfId="9677" xr:uid="{00000000-0005-0000-0000-0000E0A00000}"/>
    <cellStyle name="Normal 8 3 5 2 6 2" xfId="27030" xr:uid="{00000000-0005-0000-0000-0000E1A00000}"/>
    <cellStyle name="Normal 8 3 5 2 6 3" xfId="44376" xr:uid="{00000000-0005-0000-0000-0000E2A00000}"/>
    <cellStyle name="Normal 8 3 5 2 7" xfId="18357" xr:uid="{00000000-0005-0000-0000-0000E3A00000}"/>
    <cellStyle name="Normal 8 3 5 2 8" xfId="35703" xr:uid="{00000000-0005-0000-0000-0000E4A00000}"/>
    <cellStyle name="Normal 8 3 5 3" xfId="514" xr:uid="{00000000-0005-0000-0000-0000E5A00000}"/>
    <cellStyle name="Normal 8 3 5 3 2" xfId="2327" xr:uid="{00000000-0005-0000-0000-0000E6A00000}"/>
    <cellStyle name="Normal 8 3 5 3 2 2" xfId="8109" xr:uid="{00000000-0005-0000-0000-0000E7A00000}"/>
    <cellStyle name="Normal 8 3 5 3 2 2 2" xfId="16782" xr:uid="{00000000-0005-0000-0000-0000E8A00000}"/>
    <cellStyle name="Normal 8 3 5 3 2 2 2 2" xfId="34135" xr:uid="{00000000-0005-0000-0000-0000E9A00000}"/>
    <cellStyle name="Normal 8 3 5 3 2 2 2 3" xfId="51481" xr:uid="{00000000-0005-0000-0000-0000EAA00000}"/>
    <cellStyle name="Normal 8 3 5 3 2 2 3" xfId="25462" xr:uid="{00000000-0005-0000-0000-0000EBA00000}"/>
    <cellStyle name="Normal 8 3 5 3 2 2 4" xfId="42808" xr:uid="{00000000-0005-0000-0000-0000ECA00000}"/>
    <cellStyle name="Normal 8 3 5 3 2 3" xfId="5610" xr:uid="{00000000-0005-0000-0000-0000EDA00000}"/>
    <cellStyle name="Normal 8 3 5 3 2 3 2" xfId="14283" xr:uid="{00000000-0005-0000-0000-0000EEA00000}"/>
    <cellStyle name="Normal 8 3 5 3 2 3 2 2" xfId="31636" xr:uid="{00000000-0005-0000-0000-0000EFA00000}"/>
    <cellStyle name="Normal 8 3 5 3 2 3 2 3" xfId="48982" xr:uid="{00000000-0005-0000-0000-0000F0A00000}"/>
    <cellStyle name="Normal 8 3 5 3 2 3 3" xfId="22963" xr:uid="{00000000-0005-0000-0000-0000F1A00000}"/>
    <cellStyle name="Normal 8 3 5 3 2 3 4" xfId="40309" xr:uid="{00000000-0005-0000-0000-0000F2A00000}"/>
    <cellStyle name="Normal 8 3 5 3 2 4" xfId="11000" xr:uid="{00000000-0005-0000-0000-0000F3A00000}"/>
    <cellStyle name="Normal 8 3 5 3 2 4 2" xfId="28353" xr:uid="{00000000-0005-0000-0000-0000F4A00000}"/>
    <cellStyle name="Normal 8 3 5 3 2 4 3" xfId="45699" xr:uid="{00000000-0005-0000-0000-0000F5A00000}"/>
    <cellStyle name="Normal 8 3 5 3 2 5" xfId="19680" xr:uid="{00000000-0005-0000-0000-0000F6A00000}"/>
    <cellStyle name="Normal 8 3 5 3 2 6" xfId="37026" xr:uid="{00000000-0005-0000-0000-0000F7A00000}"/>
    <cellStyle name="Normal 8 3 5 3 3" xfId="6296" xr:uid="{00000000-0005-0000-0000-0000F8A00000}"/>
    <cellStyle name="Normal 8 3 5 3 3 2" xfId="14969" xr:uid="{00000000-0005-0000-0000-0000F9A00000}"/>
    <cellStyle name="Normal 8 3 5 3 3 2 2" xfId="32322" xr:uid="{00000000-0005-0000-0000-0000FAA00000}"/>
    <cellStyle name="Normal 8 3 5 3 3 2 3" xfId="49668" xr:uid="{00000000-0005-0000-0000-0000FBA00000}"/>
    <cellStyle name="Normal 8 3 5 3 3 3" xfId="23649" xr:uid="{00000000-0005-0000-0000-0000FCA00000}"/>
    <cellStyle name="Normal 8 3 5 3 3 4" xfId="40995" xr:uid="{00000000-0005-0000-0000-0000FDA00000}"/>
    <cellStyle name="Normal 8 3 5 3 4" xfId="4140" xr:uid="{00000000-0005-0000-0000-0000FEA00000}"/>
    <cellStyle name="Normal 8 3 5 3 4 2" xfId="12813" xr:uid="{00000000-0005-0000-0000-0000FFA00000}"/>
    <cellStyle name="Normal 8 3 5 3 4 2 2" xfId="30166" xr:uid="{00000000-0005-0000-0000-000000A10000}"/>
    <cellStyle name="Normal 8 3 5 3 4 2 3" xfId="47512" xr:uid="{00000000-0005-0000-0000-000001A10000}"/>
    <cellStyle name="Normal 8 3 5 3 4 3" xfId="21493" xr:uid="{00000000-0005-0000-0000-000002A10000}"/>
    <cellStyle name="Normal 8 3 5 3 4 4" xfId="38839" xr:uid="{00000000-0005-0000-0000-000003A10000}"/>
    <cellStyle name="Normal 8 3 5 3 5" xfId="9187" xr:uid="{00000000-0005-0000-0000-000004A10000}"/>
    <cellStyle name="Normal 8 3 5 3 5 2" xfId="26540" xr:uid="{00000000-0005-0000-0000-000005A10000}"/>
    <cellStyle name="Normal 8 3 5 3 5 3" xfId="43886" xr:uid="{00000000-0005-0000-0000-000006A10000}"/>
    <cellStyle name="Normal 8 3 5 3 6" xfId="17867" xr:uid="{00000000-0005-0000-0000-000007A10000}"/>
    <cellStyle name="Normal 8 3 5 3 7" xfId="35213" xr:uid="{00000000-0005-0000-0000-000008A10000}"/>
    <cellStyle name="Normal 8 3 5 4" xfId="2082" xr:uid="{00000000-0005-0000-0000-000009A10000}"/>
    <cellStyle name="Normal 8 3 5 4 2" xfId="7864" xr:uid="{00000000-0005-0000-0000-00000AA10000}"/>
    <cellStyle name="Normal 8 3 5 4 2 2" xfId="16537" xr:uid="{00000000-0005-0000-0000-00000BA10000}"/>
    <cellStyle name="Normal 8 3 5 4 2 2 2" xfId="33890" xr:uid="{00000000-0005-0000-0000-00000CA10000}"/>
    <cellStyle name="Normal 8 3 5 4 2 2 3" xfId="51236" xr:uid="{00000000-0005-0000-0000-00000DA10000}"/>
    <cellStyle name="Normal 8 3 5 4 2 3" xfId="25217" xr:uid="{00000000-0005-0000-0000-00000EA10000}"/>
    <cellStyle name="Normal 8 3 5 4 2 4" xfId="42563" xr:uid="{00000000-0005-0000-0000-00000FA10000}"/>
    <cellStyle name="Normal 8 3 5 4 3" xfId="3895" xr:uid="{00000000-0005-0000-0000-000010A10000}"/>
    <cellStyle name="Normal 8 3 5 4 3 2" xfId="12568" xr:uid="{00000000-0005-0000-0000-000011A10000}"/>
    <cellStyle name="Normal 8 3 5 4 3 2 2" xfId="29921" xr:uid="{00000000-0005-0000-0000-000012A10000}"/>
    <cellStyle name="Normal 8 3 5 4 3 2 3" xfId="47267" xr:uid="{00000000-0005-0000-0000-000013A10000}"/>
    <cellStyle name="Normal 8 3 5 4 3 3" xfId="21248" xr:uid="{00000000-0005-0000-0000-000014A10000}"/>
    <cellStyle name="Normal 8 3 5 4 3 4" xfId="38594" xr:uid="{00000000-0005-0000-0000-000015A10000}"/>
    <cellStyle name="Normal 8 3 5 4 4" xfId="10755" xr:uid="{00000000-0005-0000-0000-000016A10000}"/>
    <cellStyle name="Normal 8 3 5 4 4 2" xfId="28108" xr:uid="{00000000-0005-0000-0000-000017A10000}"/>
    <cellStyle name="Normal 8 3 5 4 4 3" xfId="45454" xr:uid="{00000000-0005-0000-0000-000018A10000}"/>
    <cellStyle name="Normal 8 3 5 4 5" xfId="19435" xr:uid="{00000000-0005-0000-0000-000019A10000}"/>
    <cellStyle name="Normal 8 3 5 4 6" xfId="36781" xr:uid="{00000000-0005-0000-0000-00001AA10000}"/>
    <cellStyle name="Normal 8 3 5 5" xfId="1249" xr:uid="{00000000-0005-0000-0000-00001BA10000}"/>
    <cellStyle name="Normal 8 3 5 5 2" xfId="7031" xr:uid="{00000000-0005-0000-0000-00001CA10000}"/>
    <cellStyle name="Normal 8 3 5 5 2 2" xfId="15704" xr:uid="{00000000-0005-0000-0000-00001DA10000}"/>
    <cellStyle name="Normal 8 3 5 5 2 2 2" xfId="33057" xr:uid="{00000000-0005-0000-0000-00001EA10000}"/>
    <cellStyle name="Normal 8 3 5 5 2 2 3" xfId="50403" xr:uid="{00000000-0005-0000-0000-00001FA10000}"/>
    <cellStyle name="Normal 8 3 5 5 2 3" xfId="24384" xr:uid="{00000000-0005-0000-0000-000020A10000}"/>
    <cellStyle name="Normal 8 3 5 5 2 4" xfId="41730" xr:uid="{00000000-0005-0000-0000-000021A10000}"/>
    <cellStyle name="Normal 8 3 5 5 3" xfId="4875" xr:uid="{00000000-0005-0000-0000-000022A10000}"/>
    <cellStyle name="Normal 8 3 5 5 3 2" xfId="13548" xr:uid="{00000000-0005-0000-0000-000023A10000}"/>
    <cellStyle name="Normal 8 3 5 5 3 2 2" xfId="30901" xr:uid="{00000000-0005-0000-0000-000024A10000}"/>
    <cellStyle name="Normal 8 3 5 5 3 2 3" xfId="48247" xr:uid="{00000000-0005-0000-0000-000025A10000}"/>
    <cellStyle name="Normal 8 3 5 5 3 3" xfId="22228" xr:uid="{00000000-0005-0000-0000-000026A10000}"/>
    <cellStyle name="Normal 8 3 5 5 3 4" xfId="39574" xr:uid="{00000000-0005-0000-0000-000027A10000}"/>
    <cellStyle name="Normal 8 3 5 5 4" xfId="9922" xr:uid="{00000000-0005-0000-0000-000028A10000}"/>
    <cellStyle name="Normal 8 3 5 5 4 2" xfId="27275" xr:uid="{00000000-0005-0000-0000-000029A10000}"/>
    <cellStyle name="Normal 8 3 5 5 4 3" xfId="44621" xr:uid="{00000000-0005-0000-0000-00002AA10000}"/>
    <cellStyle name="Normal 8 3 5 5 5" xfId="18602" xr:uid="{00000000-0005-0000-0000-00002BA10000}"/>
    <cellStyle name="Normal 8 3 5 5 6" xfId="35948" xr:uid="{00000000-0005-0000-0000-00002CA10000}"/>
    <cellStyle name="Normal 8 3 5 6" xfId="6051" xr:uid="{00000000-0005-0000-0000-00002DA10000}"/>
    <cellStyle name="Normal 8 3 5 6 2" xfId="14724" xr:uid="{00000000-0005-0000-0000-00002EA10000}"/>
    <cellStyle name="Normal 8 3 5 6 2 2" xfId="32077" xr:uid="{00000000-0005-0000-0000-00002FA10000}"/>
    <cellStyle name="Normal 8 3 5 6 2 3" xfId="49423" xr:uid="{00000000-0005-0000-0000-000030A10000}"/>
    <cellStyle name="Normal 8 3 5 6 3" xfId="23404" xr:uid="{00000000-0005-0000-0000-000031A10000}"/>
    <cellStyle name="Normal 8 3 5 6 4" xfId="40750" xr:uid="{00000000-0005-0000-0000-000032A10000}"/>
    <cellStyle name="Normal 8 3 5 7" xfId="3062" xr:uid="{00000000-0005-0000-0000-000033A10000}"/>
    <cellStyle name="Normal 8 3 5 7 2" xfId="11735" xr:uid="{00000000-0005-0000-0000-000034A10000}"/>
    <cellStyle name="Normal 8 3 5 7 2 2" xfId="29088" xr:uid="{00000000-0005-0000-0000-000035A10000}"/>
    <cellStyle name="Normal 8 3 5 7 2 3" xfId="46434" xr:uid="{00000000-0005-0000-0000-000036A10000}"/>
    <cellStyle name="Normal 8 3 5 7 3" xfId="20415" xr:uid="{00000000-0005-0000-0000-000037A10000}"/>
    <cellStyle name="Normal 8 3 5 7 4" xfId="37761" xr:uid="{00000000-0005-0000-0000-000038A10000}"/>
    <cellStyle name="Normal 8 3 5 8" xfId="8942" xr:uid="{00000000-0005-0000-0000-000039A10000}"/>
    <cellStyle name="Normal 8 3 5 8 2" xfId="26295" xr:uid="{00000000-0005-0000-0000-00003AA10000}"/>
    <cellStyle name="Normal 8 3 5 8 3" xfId="43641" xr:uid="{00000000-0005-0000-0000-00003BA10000}"/>
    <cellStyle name="Normal 8 3 5 9" xfId="17622" xr:uid="{00000000-0005-0000-0000-00003CA10000}"/>
    <cellStyle name="Normal 8 3 6" xfId="122" xr:uid="{00000000-0005-0000-0000-00003DA10000}"/>
    <cellStyle name="Normal 8 3 6 10" xfId="34821" xr:uid="{00000000-0005-0000-0000-00003EA10000}"/>
    <cellStyle name="Normal 8 3 6 2" xfId="857" xr:uid="{00000000-0005-0000-0000-00003FA10000}"/>
    <cellStyle name="Normal 8 3 6 2 2" xfId="2670" xr:uid="{00000000-0005-0000-0000-000040A10000}"/>
    <cellStyle name="Normal 8 3 6 2 2 2" xfId="8452" xr:uid="{00000000-0005-0000-0000-000041A10000}"/>
    <cellStyle name="Normal 8 3 6 2 2 2 2" xfId="17125" xr:uid="{00000000-0005-0000-0000-000042A10000}"/>
    <cellStyle name="Normal 8 3 6 2 2 2 2 2" xfId="34478" xr:uid="{00000000-0005-0000-0000-000043A10000}"/>
    <cellStyle name="Normal 8 3 6 2 2 2 2 3" xfId="51824" xr:uid="{00000000-0005-0000-0000-000044A10000}"/>
    <cellStyle name="Normal 8 3 6 2 2 2 3" xfId="25805" xr:uid="{00000000-0005-0000-0000-000045A10000}"/>
    <cellStyle name="Normal 8 3 6 2 2 2 4" xfId="43151" xr:uid="{00000000-0005-0000-0000-000046A10000}"/>
    <cellStyle name="Normal 8 3 6 2 2 3" xfId="4483" xr:uid="{00000000-0005-0000-0000-000047A10000}"/>
    <cellStyle name="Normal 8 3 6 2 2 3 2" xfId="13156" xr:uid="{00000000-0005-0000-0000-000048A10000}"/>
    <cellStyle name="Normal 8 3 6 2 2 3 2 2" xfId="30509" xr:uid="{00000000-0005-0000-0000-000049A10000}"/>
    <cellStyle name="Normal 8 3 6 2 2 3 2 3" xfId="47855" xr:uid="{00000000-0005-0000-0000-00004AA10000}"/>
    <cellStyle name="Normal 8 3 6 2 2 3 3" xfId="21836" xr:uid="{00000000-0005-0000-0000-00004BA10000}"/>
    <cellStyle name="Normal 8 3 6 2 2 3 4" xfId="39182" xr:uid="{00000000-0005-0000-0000-00004CA10000}"/>
    <cellStyle name="Normal 8 3 6 2 2 4" xfId="11343" xr:uid="{00000000-0005-0000-0000-00004DA10000}"/>
    <cellStyle name="Normal 8 3 6 2 2 4 2" xfId="28696" xr:uid="{00000000-0005-0000-0000-00004EA10000}"/>
    <cellStyle name="Normal 8 3 6 2 2 4 3" xfId="46042" xr:uid="{00000000-0005-0000-0000-00004FA10000}"/>
    <cellStyle name="Normal 8 3 6 2 2 5" xfId="20023" xr:uid="{00000000-0005-0000-0000-000050A10000}"/>
    <cellStyle name="Normal 8 3 6 2 2 6" xfId="37369" xr:uid="{00000000-0005-0000-0000-000051A10000}"/>
    <cellStyle name="Normal 8 3 6 2 3" xfId="1592" xr:uid="{00000000-0005-0000-0000-000052A10000}"/>
    <cellStyle name="Normal 8 3 6 2 3 2" xfId="7374" xr:uid="{00000000-0005-0000-0000-000053A10000}"/>
    <cellStyle name="Normal 8 3 6 2 3 2 2" xfId="16047" xr:uid="{00000000-0005-0000-0000-000054A10000}"/>
    <cellStyle name="Normal 8 3 6 2 3 2 2 2" xfId="33400" xr:uid="{00000000-0005-0000-0000-000055A10000}"/>
    <cellStyle name="Normal 8 3 6 2 3 2 2 3" xfId="50746" xr:uid="{00000000-0005-0000-0000-000056A10000}"/>
    <cellStyle name="Normal 8 3 6 2 3 2 3" xfId="24727" xr:uid="{00000000-0005-0000-0000-000057A10000}"/>
    <cellStyle name="Normal 8 3 6 2 3 2 4" xfId="42073" xr:uid="{00000000-0005-0000-0000-000058A10000}"/>
    <cellStyle name="Normal 8 3 6 2 3 3" xfId="5218" xr:uid="{00000000-0005-0000-0000-000059A10000}"/>
    <cellStyle name="Normal 8 3 6 2 3 3 2" xfId="13891" xr:uid="{00000000-0005-0000-0000-00005AA10000}"/>
    <cellStyle name="Normal 8 3 6 2 3 3 2 2" xfId="31244" xr:uid="{00000000-0005-0000-0000-00005BA10000}"/>
    <cellStyle name="Normal 8 3 6 2 3 3 2 3" xfId="48590" xr:uid="{00000000-0005-0000-0000-00005CA10000}"/>
    <cellStyle name="Normal 8 3 6 2 3 3 3" xfId="22571" xr:uid="{00000000-0005-0000-0000-00005DA10000}"/>
    <cellStyle name="Normal 8 3 6 2 3 3 4" xfId="39917" xr:uid="{00000000-0005-0000-0000-00005EA10000}"/>
    <cellStyle name="Normal 8 3 6 2 3 4" xfId="10265" xr:uid="{00000000-0005-0000-0000-00005FA10000}"/>
    <cellStyle name="Normal 8 3 6 2 3 4 2" xfId="27618" xr:uid="{00000000-0005-0000-0000-000060A10000}"/>
    <cellStyle name="Normal 8 3 6 2 3 4 3" xfId="44964" xr:uid="{00000000-0005-0000-0000-000061A10000}"/>
    <cellStyle name="Normal 8 3 6 2 3 5" xfId="18945" xr:uid="{00000000-0005-0000-0000-000062A10000}"/>
    <cellStyle name="Normal 8 3 6 2 3 6" xfId="36291" xr:uid="{00000000-0005-0000-0000-000063A10000}"/>
    <cellStyle name="Normal 8 3 6 2 4" xfId="6639" xr:uid="{00000000-0005-0000-0000-000064A10000}"/>
    <cellStyle name="Normal 8 3 6 2 4 2" xfId="15312" xr:uid="{00000000-0005-0000-0000-000065A10000}"/>
    <cellStyle name="Normal 8 3 6 2 4 2 2" xfId="32665" xr:uid="{00000000-0005-0000-0000-000066A10000}"/>
    <cellStyle name="Normal 8 3 6 2 4 2 3" xfId="50011" xr:uid="{00000000-0005-0000-0000-000067A10000}"/>
    <cellStyle name="Normal 8 3 6 2 4 3" xfId="23992" xr:uid="{00000000-0005-0000-0000-000068A10000}"/>
    <cellStyle name="Normal 8 3 6 2 4 4" xfId="41338" xr:uid="{00000000-0005-0000-0000-000069A10000}"/>
    <cellStyle name="Normal 8 3 6 2 5" xfId="3405" xr:uid="{00000000-0005-0000-0000-00006AA10000}"/>
    <cellStyle name="Normal 8 3 6 2 5 2" xfId="12078" xr:uid="{00000000-0005-0000-0000-00006BA10000}"/>
    <cellStyle name="Normal 8 3 6 2 5 2 2" xfId="29431" xr:uid="{00000000-0005-0000-0000-00006CA10000}"/>
    <cellStyle name="Normal 8 3 6 2 5 2 3" xfId="46777" xr:uid="{00000000-0005-0000-0000-00006DA10000}"/>
    <cellStyle name="Normal 8 3 6 2 5 3" xfId="20758" xr:uid="{00000000-0005-0000-0000-00006EA10000}"/>
    <cellStyle name="Normal 8 3 6 2 5 4" xfId="38104" xr:uid="{00000000-0005-0000-0000-00006FA10000}"/>
    <cellStyle name="Normal 8 3 6 2 6" xfId="9530" xr:uid="{00000000-0005-0000-0000-000070A10000}"/>
    <cellStyle name="Normal 8 3 6 2 6 2" xfId="26883" xr:uid="{00000000-0005-0000-0000-000071A10000}"/>
    <cellStyle name="Normal 8 3 6 2 6 3" xfId="44229" xr:uid="{00000000-0005-0000-0000-000072A10000}"/>
    <cellStyle name="Normal 8 3 6 2 7" xfId="18210" xr:uid="{00000000-0005-0000-0000-000073A10000}"/>
    <cellStyle name="Normal 8 3 6 2 8" xfId="35556" xr:uid="{00000000-0005-0000-0000-000074A10000}"/>
    <cellStyle name="Normal 8 3 6 3" xfId="612" xr:uid="{00000000-0005-0000-0000-000075A10000}"/>
    <cellStyle name="Normal 8 3 6 3 2" xfId="2425" xr:uid="{00000000-0005-0000-0000-000076A10000}"/>
    <cellStyle name="Normal 8 3 6 3 2 2" xfId="8207" xr:uid="{00000000-0005-0000-0000-000077A10000}"/>
    <cellStyle name="Normal 8 3 6 3 2 2 2" xfId="16880" xr:uid="{00000000-0005-0000-0000-000078A10000}"/>
    <cellStyle name="Normal 8 3 6 3 2 2 2 2" xfId="34233" xr:uid="{00000000-0005-0000-0000-000079A10000}"/>
    <cellStyle name="Normal 8 3 6 3 2 2 2 3" xfId="51579" xr:uid="{00000000-0005-0000-0000-00007AA10000}"/>
    <cellStyle name="Normal 8 3 6 3 2 2 3" xfId="25560" xr:uid="{00000000-0005-0000-0000-00007BA10000}"/>
    <cellStyle name="Normal 8 3 6 3 2 2 4" xfId="42906" xr:uid="{00000000-0005-0000-0000-00007CA10000}"/>
    <cellStyle name="Normal 8 3 6 3 2 3" xfId="5708" xr:uid="{00000000-0005-0000-0000-00007DA10000}"/>
    <cellStyle name="Normal 8 3 6 3 2 3 2" xfId="14381" xr:uid="{00000000-0005-0000-0000-00007EA10000}"/>
    <cellStyle name="Normal 8 3 6 3 2 3 2 2" xfId="31734" xr:uid="{00000000-0005-0000-0000-00007FA10000}"/>
    <cellStyle name="Normal 8 3 6 3 2 3 2 3" xfId="49080" xr:uid="{00000000-0005-0000-0000-000080A10000}"/>
    <cellStyle name="Normal 8 3 6 3 2 3 3" xfId="23061" xr:uid="{00000000-0005-0000-0000-000081A10000}"/>
    <cellStyle name="Normal 8 3 6 3 2 3 4" xfId="40407" xr:uid="{00000000-0005-0000-0000-000082A10000}"/>
    <cellStyle name="Normal 8 3 6 3 2 4" xfId="11098" xr:uid="{00000000-0005-0000-0000-000083A10000}"/>
    <cellStyle name="Normal 8 3 6 3 2 4 2" xfId="28451" xr:uid="{00000000-0005-0000-0000-000084A10000}"/>
    <cellStyle name="Normal 8 3 6 3 2 4 3" xfId="45797" xr:uid="{00000000-0005-0000-0000-000085A10000}"/>
    <cellStyle name="Normal 8 3 6 3 2 5" xfId="19778" xr:uid="{00000000-0005-0000-0000-000086A10000}"/>
    <cellStyle name="Normal 8 3 6 3 2 6" xfId="37124" xr:uid="{00000000-0005-0000-0000-000087A10000}"/>
    <cellStyle name="Normal 8 3 6 3 3" xfId="6394" xr:uid="{00000000-0005-0000-0000-000088A10000}"/>
    <cellStyle name="Normal 8 3 6 3 3 2" xfId="15067" xr:uid="{00000000-0005-0000-0000-000089A10000}"/>
    <cellStyle name="Normal 8 3 6 3 3 2 2" xfId="32420" xr:uid="{00000000-0005-0000-0000-00008AA10000}"/>
    <cellStyle name="Normal 8 3 6 3 3 2 3" xfId="49766" xr:uid="{00000000-0005-0000-0000-00008BA10000}"/>
    <cellStyle name="Normal 8 3 6 3 3 3" xfId="23747" xr:uid="{00000000-0005-0000-0000-00008CA10000}"/>
    <cellStyle name="Normal 8 3 6 3 3 4" xfId="41093" xr:uid="{00000000-0005-0000-0000-00008DA10000}"/>
    <cellStyle name="Normal 8 3 6 3 4" xfId="4238" xr:uid="{00000000-0005-0000-0000-00008EA10000}"/>
    <cellStyle name="Normal 8 3 6 3 4 2" xfId="12911" xr:uid="{00000000-0005-0000-0000-00008FA10000}"/>
    <cellStyle name="Normal 8 3 6 3 4 2 2" xfId="30264" xr:uid="{00000000-0005-0000-0000-000090A10000}"/>
    <cellStyle name="Normal 8 3 6 3 4 2 3" xfId="47610" xr:uid="{00000000-0005-0000-0000-000091A10000}"/>
    <cellStyle name="Normal 8 3 6 3 4 3" xfId="21591" xr:uid="{00000000-0005-0000-0000-000092A10000}"/>
    <cellStyle name="Normal 8 3 6 3 4 4" xfId="38937" xr:uid="{00000000-0005-0000-0000-000093A10000}"/>
    <cellStyle name="Normal 8 3 6 3 5" xfId="9285" xr:uid="{00000000-0005-0000-0000-000094A10000}"/>
    <cellStyle name="Normal 8 3 6 3 5 2" xfId="26638" xr:uid="{00000000-0005-0000-0000-000095A10000}"/>
    <cellStyle name="Normal 8 3 6 3 5 3" xfId="43984" xr:uid="{00000000-0005-0000-0000-000096A10000}"/>
    <cellStyle name="Normal 8 3 6 3 6" xfId="17965" xr:uid="{00000000-0005-0000-0000-000097A10000}"/>
    <cellStyle name="Normal 8 3 6 3 7" xfId="35311" xr:uid="{00000000-0005-0000-0000-000098A10000}"/>
    <cellStyle name="Normal 8 3 6 4" xfId="1935" xr:uid="{00000000-0005-0000-0000-000099A10000}"/>
    <cellStyle name="Normal 8 3 6 4 2" xfId="7717" xr:uid="{00000000-0005-0000-0000-00009AA10000}"/>
    <cellStyle name="Normal 8 3 6 4 2 2" xfId="16390" xr:uid="{00000000-0005-0000-0000-00009BA10000}"/>
    <cellStyle name="Normal 8 3 6 4 2 2 2" xfId="33743" xr:uid="{00000000-0005-0000-0000-00009CA10000}"/>
    <cellStyle name="Normal 8 3 6 4 2 2 3" xfId="51089" xr:uid="{00000000-0005-0000-0000-00009DA10000}"/>
    <cellStyle name="Normal 8 3 6 4 2 3" xfId="25070" xr:uid="{00000000-0005-0000-0000-00009EA10000}"/>
    <cellStyle name="Normal 8 3 6 4 2 4" xfId="42416" xr:uid="{00000000-0005-0000-0000-00009FA10000}"/>
    <cellStyle name="Normal 8 3 6 4 3" xfId="3748" xr:uid="{00000000-0005-0000-0000-0000A0A10000}"/>
    <cellStyle name="Normal 8 3 6 4 3 2" xfId="12421" xr:uid="{00000000-0005-0000-0000-0000A1A10000}"/>
    <cellStyle name="Normal 8 3 6 4 3 2 2" xfId="29774" xr:uid="{00000000-0005-0000-0000-0000A2A10000}"/>
    <cellStyle name="Normal 8 3 6 4 3 2 3" xfId="47120" xr:uid="{00000000-0005-0000-0000-0000A3A10000}"/>
    <cellStyle name="Normal 8 3 6 4 3 3" xfId="21101" xr:uid="{00000000-0005-0000-0000-0000A4A10000}"/>
    <cellStyle name="Normal 8 3 6 4 3 4" xfId="38447" xr:uid="{00000000-0005-0000-0000-0000A5A10000}"/>
    <cellStyle name="Normal 8 3 6 4 4" xfId="10608" xr:uid="{00000000-0005-0000-0000-0000A6A10000}"/>
    <cellStyle name="Normal 8 3 6 4 4 2" xfId="27961" xr:uid="{00000000-0005-0000-0000-0000A7A10000}"/>
    <cellStyle name="Normal 8 3 6 4 4 3" xfId="45307" xr:uid="{00000000-0005-0000-0000-0000A8A10000}"/>
    <cellStyle name="Normal 8 3 6 4 5" xfId="19288" xr:uid="{00000000-0005-0000-0000-0000A9A10000}"/>
    <cellStyle name="Normal 8 3 6 4 6" xfId="36634" xr:uid="{00000000-0005-0000-0000-0000AAA10000}"/>
    <cellStyle name="Normal 8 3 6 5" xfId="1347" xr:uid="{00000000-0005-0000-0000-0000ABA10000}"/>
    <cellStyle name="Normal 8 3 6 5 2" xfId="7129" xr:uid="{00000000-0005-0000-0000-0000ACA10000}"/>
    <cellStyle name="Normal 8 3 6 5 2 2" xfId="15802" xr:uid="{00000000-0005-0000-0000-0000ADA10000}"/>
    <cellStyle name="Normal 8 3 6 5 2 2 2" xfId="33155" xr:uid="{00000000-0005-0000-0000-0000AEA10000}"/>
    <cellStyle name="Normal 8 3 6 5 2 2 3" xfId="50501" xr:uid="{00000000-0005-0000-0000-0000AFA10000}"/>
    <cellStyle name="Normal 8 3 6 5 2 3" xfId="24482" xr:uid="{00000000-0005-0000-0000-0000B0A10000}"/>
    <cellStyle name="Normal 8 3 6 5 2 4" xfId="41828" xr:uid="{00000000-0005-0000-0000-0000B1A10000}"/>
    <cellStyle name="Normal 8 3 6 5 3" xfId="4973" xr:uid="{00000000-0005-0000-0000-0000B2A10000}"/>
    <cellStyle name="Normal 8 3 6 5 3 2" xfId="13646" xr:uid="{00000000-0005-0000-0000-0000B3A10000}"/>
    <cellStyle name="Normal 8 3 6 5 3 2 2" xfId="30999" xr:uid="{00000000-0005-0000-0000-0000B4A10000}"/>
    <cellStyle name="Normal 8 3 6 5 3 2 3" xfId="48345" xr:uid="{00000000-0005-0000-0000-0000B5A10000}"/>
    <cellStyle name="Normal 8 3 6 5 3 3" xfId="22326" xr:uid="{00000000-0005-0000-0000-0000B6A10000}"/>
    <cellStyle name="Normal 8 3 6 5 3 4" xfId="39672" xr:uid="{00000000-0005-0000-0000-0000B7A10000}"/>
    <cellStyle name="Normal 8 3 6 5 4" xfId="10020" xr:uid="{00000000-0005-0000-0000-0000B8A10000}"/>
    <cellStyle name="Normal 8 3 6 5 4 2" xfId="27373" xr:uid="{00000000-0005-0000-0000-0000B9A10000}"/>
    <cellStyle name="Normal 8 3 6 5 4 3" xfId="44719" xr:uid="{00000000-0005-0000-0000-0000BAA10000}"/>
    <cellStyle name="Normal 8 3 6 5 5" xfId="18700" xr:uid="{00000000-0005-0000-0000-0000BBA10000}"/>
    <cellStyle name="Normal 8 3 6 5 6" xfId="36046" xr:uid="{00000000-0005-0000-0000-0000BCA10000}"/>
    <cellStyle name="Normal 8 3 6 6" xfId="5904" xr:uid="{00000000-0005-0000-0000-0000BDA10000}"/>
    <cellStyle name="Normal 8 3 6 6 2" xfId="14577" xr:uid="{00000000-0005-0000-0000-0000BEA10000}"/>
    <cellStyle name="Normal 8 3 6 6 2 2" xfId="31930" xr:uid="{00000000-0005-0000-0000-0000BFA10000}"/>
    <cellStyle name="Normal 8 3 6 6 2 3" xfId="49276" xr:uid="{00000000-0005-0000-0000-0000C0A10000}"/>
    <cellStyle name="Normal 8 3 6 6 3" xfId="23257" xr:uid="{00000000-0005-0000-0000-0000C1A10000}"/>
    <cellStyle name="Normal 8 3 6 6 4" xfId="40603" xr:uid="{00000000-0005-0000-0000-0000C2A10000}"/>
    <cellStyle name="Normal 8 3 6 7" xfId="3160" xr:uid="{00000000-0005-0000-0000-0000C3A10000}"/>
    <cellStyle name="Normal 8 3 6 7 2" xfId="11833" xr:uid="{00000000-0005-0000-0000-0000C4A10000}"/>
    <cellStyle name="Normal 8 3 6 7 2 2" xfId="29186" xr:uid="{00000000-0005-0000-0000-0000C5A10000}"/>
    <cellStyle name="Normal 8 3 6 7 2 3" xfId="46532" xr:uid="{00000000-0005-0000-0000-0000C6A10000}"/>
    <cellStyle name="Normal 8 3 6 7 3" xfId="20513" xr:uid="{00000000-0005-0000-0000-0000C7A10000}"/>
    <cellStyle name="Normal 8 3 6 7 4" xfId="37859" xr:uid="{00000000-0005-0000-0000-0000C8A10000}"/>
    <cellStyle name="Normal 8 3 6 8" xfId="8795" xr:uid="{00000000-0005-0000-0000-0000C9A10000}"/>
    <cellStyle name="Normal 8 3 6 8 2" xfId="26148" xr:uid="{00000000-0005-0000-0000-0000CAA10000}"/>
    <cellStyle name="Normal 8 3 6 8 3" xfId="43494" xr:uid="{00000000-0005-0000-0000-0000CBA10000}"/>
    <cellStyle name="Normal 8 3 6 9" xfId="17475" xr:uid="{00000000-0005-0000-0000-0000CCA10000}"/>
    <cellStyle name="Normal 8 3 7" xfId="759" xr:uid="{00000000-0005-0000-0000-0000CDA10000}"/>
    <cellStyle name="Normal 8 3 7 2" xfId="2572" xr:uid="{00000000-0005-0000-0000-0000CEA10000}"/>
    <cellStyle name="Normal 8 3 7 2 2" xfId="8354" xr:uid="{00000000-0005-0000-0000-0000CFA10000}"/>
    <cellStyle name="Normal 8 3 7 2 2 2" xfId="17027" xr:uid="{00000000-0005-0000-0000-0000D0A10000}"/>
    <cellStyle name="Normal 8 3 7 2 2 2 2" xfId="34380" xr:uid="{00000000-0005-0000-0000-0000D1A10000}"/>
    <cellStyle name="Normal 8 3 7 2 2 2 3" xfId="51726" xr:uid="{00000000-0005-0000-0000-0000D2A10000}"/>
    <cellStyle name="Normal 8 3 7 2 2 3" xfId="25707" xr:uid="{00000000-0005-0000-0000-0000D3A10000}"/>
    <cellStyle name="Normal 8 3 7 2 2 4" xfId="43053" xr:uid="{00000000-0005-0000-0000-0000D4A10000}"/>
    <cellStyle name="Normal 8 3 7 2 3" xfId="4385" xr:uid="{00000000-0005-0000-0000-0000D5A10000}"/>
    <cellStyle name="Normal 8 3 7 2 3 2" xfId="13058" xr:uid="{00000000-0005-0000-0000-0000D6A10000}"/>
    <cellStyle name="Normal 8 3 7 2 3 2 2" xfId="30411" xr:uid="{00000000-0005-0000-0000-0000D7A10000}"/>
    <cellStyle name="Normal 8 3 7 2 3 2 3" xfId="47757" xr:uid="{00000000-0005-0000-0000-0000D8A10000}"/>
    <cellStyle name="Normal 8 3 7 2 3 3" xfId="21738" xr:uid="{00000000-0005-0000-0000-0000D9A10000}"/>
    <cellStyle name="Normal 8 3 7 2 3 4" xfId="39084" xr:uid="{00000000-0005-0000-0000-0000DAA10000}"/>
    <cellStyle name="Normal 8 3 7 2 4" xfId="11245" xr:uid="{00000000-0005-0000-0000-0000DBA10000}"/>
    <cellStyle name="Normal 8 3 7 2 4 2" xfId="28598" xr:uid="{00000000-0005-0000-0000-0000DCA10000}"/>
    <cellStyle name="Normal 8 3 7 2 4 3" xfId="45944" xr:uid="{00000000-0005-0000-0000-0000DDA10000}"/>
    <cellStyle name="Normal 8 3 7 2 5" xfId="19925" xr:uid="{00000000-0005-0000-0000-0000DEA10000}"/>
    <cellStyle name="Normal 8 3 7 2 6" xfId="37271" xr:uid="{00000000-0005-0000-0000-0000DFA10000}"/>
    <cellStyle name="Normal 8 3 7 3" xfId="1494" xr:uid="{00000000-0005-0000-0000-0000E0A10000}"/>
    <cellStyle name="Normal 8 3 7 3 2" xfId="7276" xr:uid="{00000000-0005-0000-0000-0000E1A10000}"/>
    <cellStyle name="Normal 8 3 7 3 2 2" xfId="15949" xr:uid="{00000000-0005-0000-0000-0000E2A10000}"/>
    <cellStyle name="Normal 8 3 7 3 2 2 2" xfId="33302" xr:uid="{00000000-0005-0000-0000-0000E3A10000}"/>
    <cellStyle name="Normal 8 3 7 3 2 2 3" xfId="50648" xr:uid="{00000000-0005-0000-0000-0000E4A10000}"/>
    <cellStyle name="Normal 8 3 7 3 2 3" xfId="24629" xr:uid="{00000000-0005-0000-0000-0000E5A10000}"/>
    <cellStyle name="Normal 8 3 7 3 2 4" xfId="41975" xr:uid="{00000000-0005-0000-0000-0000E6A10000}"/>
    <cellStyle name="Normal 8 3 7 3 3" xfId="5120" xr:uid="{00000000-0005-0000-0000-0000E7A10000}"/>
    <cellStyle name="Normal 8 3 7 3 3 2" xfId="13793" xr:uid="{00000000-0005-0000-0000-0000E8A10000}"/>
    <cellStyle name="Normal 8 3 7 3 3 2 2" xfId="31146" xr:uid="{00000000-0005-0000-0000-0000E9A10000}"/>
    <cellStyle name="Normal 8 3 7 3 3 2 3" xfId="48492" xr:uid="{00000000-0005-0000-0000-0000EAA10000}"/>
    <cellStyle name="Normal 8 3 7 3 3 3" xfId="22473" xr:uid="{00000000-0005-0000-0000-0000EBA10000}"/>
    <cellStyle name="Normal 8 3 7 3 3 4" xfId="39819" xr:uid="{00000000-0005-0000-0000-0000ECA10000}"/>
    <cellStyle name="Normal 8 3 7 3 4" xfId="10167" xr:uid="{00000000-0005-0000-0000-0000EDA10000}"/>
    <cellStyle name="Normal 8 3 7 3 4 2" xfId="27520" xr:uid="{00000000-0005-0000-0000-0000EEA10000}"/>
    <cellStyle name="Normal 8 3 7 3 4 3" xfId="44866" xr:uid="{00000000-0005-0000-0000-0000EFA10000}"/>
    <cellStyle name="Normal 8 3 7 3 5" xfId="18847" xr:uid="{00000000-0005-0000-0000-0000F0A10000}"/>
    <cellStyle name="Normal 8 3 7 3 6" xfId="36193" xr:uid="{00000000-0005-0000-0000-0000F1A10000}"/>
    <cellStyle name="Normal 8 3 7 4" xfId="6541" xr:uid="{00000000-0005-0000-0000-0000F2A10000}"/>
    <cellStyle name="Normal 8 3 7 4 2" xfId="15214" xr:uid="{00000000-0005-0000-0000-0000F3A10000}"/>
    <cellStyle name="Normal 8 3 7 4 2 2" xfId="32567" xr:uid="{00000000-0005-0000-0000-0000F4A10000}"/>
    <cellStyle name="Normal 8 3 7 4 2 3" xfId="49913" xr:uid="{00000000-0005-0000-0000-0000F5A10000}"/>
    <cellStyle name="Normal 8 3 7 4 3" xfId="23894" xr:uid="{00000000-0005-0000-0000-0000F6A10000}"/>
    <cellStyle name="Normal 8 3 7 4 4" xfId="41240" xr:uid="{00000000-0005-0000-0000-0000F7A10000}"/>
    <cellStyle name="Normal 8 3 7 5" xfId="3307" xr:uid="{00000000-0005-0000-0000-0000F8A10000}"/>
    <cellStyle name="Normal 8 3 7 5 2" xfId="11980" xr:uid="{00000000-0005-0000-0000-0000F9A10000}"/>
    <cellStyle name="Normal 8 3 7 5 2 2" xfId="29333" xr:uid="{00000000-0005-0000-0000-0000FAA10000}"/>
    <cellStyle name="Normal 8 3 7 5 2 3" xfId="46679" xr:uid="{00000000-0005-0000-0000-0000FBA10000}"/>
    <cellStyle name="Normal 8 3 7 5 3" xfId="20660" xr:uid="{00000000-0005-0000-0000-0000FCA10000}"/>
    <cellStyle name="Normal 8 3 7 5 4" xfId="38006" xr:uid="{00000000-0005-0000-0000-0000FDA10000}"/>
    <cellStyle name="Normal 8 3 7 6" xfId="9432" xr:uid="{00000000-0005-0000-0000-0000FEA10000}"/>
    <cellStyle name="Normal 8 3 7 6 2" xfId="26785" xr:uid="{00000000-0005-0000-0000-0000FFA10000}"/>
    <cellStyle name="Normal 8 3 7 6 3" xfId="44131" xr:uid="{00000000-0005-0000-0000-000000A20000}"/>
    <cellStyle name="Normal 8 3 7 7" xfId="18112" xr:uid="{00000000-0005-0000-0000-000001A20000}"/>
    <cellStyle name="Normal 8 3 7 8" xfId="35458" xr:uid="{00000000-0005-0000-0000-000002A20000}"/>
    <cellStyle name="Normal 8 3 8" xfId="367" xr:uid="{00000000-0005-0000-0000-000003A20000}"/>
    <cellStyle name="Normal 8 3 8 2" xfId="2180" xr:uid="{00000000-0005-0000-0000-000004A20000}"/>
    <cellStyle name="Normal 8 3 8 2 2" xfId="7962" xr:uid="{00000000-0005-0000-0000-000005A20000}"/>
    <cellStyle name="Normal 8 3 8 2 2 2" xfId="16635" xr:uid="{00000000-0005-0000-0000-000006A20000}"/>
    <cellStyle name="Normal 8 3 8 2 2 2 2" xfId="33988" xr:uid="{00000000-0005-0000-0000-000007A20000}"/>
    <cellStyle name="Normal 8 3 8 2 2 2 3" xfId="51334" xr:uid="{00000000-0005-0000-0000-000008A20000}"/>
    <cellStyle name="Normal 8 3 8 2 2 3" xfId="25315" xr:uid="{00000000-0005-0000-0000-000009A20000}"/>
    <cellStyle name="Normal 8 3 8 2 2 4" xfId="42661" xr:uid="{00000000-0005-0000-0000-00000AA20000}"/>
    <cellStyle name="Normal 8 3 8 2 3" xfId="5463" xr:uid="{00000000-0005-0000-0000-00000BA20000}"/>
    <cellStyle name="Normal 8 3 8 2 3 2" xfId="14136" xr:uid="{00000000-0005-0000-0000-00000CA20000}"/>
    <cellStyle name="Normal 8 3 8 2 3 2 2" xfId="31489" xr:uid="{00000000-0005-0000-0000-00000DA20000}"/>
    <cellStyle name="Normal 8 3 8 2 3 2 3" xfId="48835" xr:uid="{00000000-0005-0000-0000-00000EA20000}"/>
    <cellStyle name="Normal 8 3 8 2 3 3" xfId="22816" xr:uid="{00000000-0005-0000-0000-00000FA20000}"/>
    <cellStyle name="Normal 8 3 8 2 3 4" xfId="40162" xr:uid="{00000000-0005-0000-0000-000010A20000}"/>
    <cellStyle name="Normal 8 3 8 2 4" xfId="10853" xr:uid="{00000000-0005-0000-0000-000011A20000}"/>
    <cellStyle name="Normal 8 3 8 2 4 2" xfId="28206" xr:uid="{00000000-0005-0000-0000-000012A20000}"/>
    <cellStyle name="Normal 8 3 8 2 4 3" xfId="45552" xr:uid="{00000000-0005-0000-0000-000013A20000}"/>
    <cellStyle name="Normal 8 3 8 2 5" xfId="19533" xr:uid="{00000000-0005-0000-0000-000014A20000}"/>
    <cellStyle name="Normal 8 3 8 2 6" xfId="36879" xr:uid="{00000000-0005-0000-0000-000015A20000}"/>
    <cellStyle name="Normal 8 3 8 3" xfId="6149" xr:uid="{00000000-0005-0000-0000-000016A20000}"/>
    <cellStyle name="Normal 8 3 8 3 2" xfId="14822" xr:uid="{00000000-0005-0000-0000-000017A20000}"/>
    <cellStyle name="Normal 8 3 8 3 2 2" xfId="32175" xr:uid="{00000000-0005-0000-0000-000018A20000}"/>
    <cellStyle name="Normal 8 3 8 3 2 3" xfId="49521" xr:uid="{00000000-0005-0000-0000-000019A20000}"/>
    <cellStyle name="Normal 8 3 8 3 3" xfId="23502" xr:uid="{00000000-0005-0000-0000-00001AA20000}"/>
    <cellStyle name="Normal 8 3 8 3 4" xfId="40848" xr:uid="{00000000-0005-0000-0000-00001BA20000}"/>
    <cellStyle name="Normal 8 3 8 4" xfId="3993" xr:uid="{00000000-0005-0000-0000-00001CA20000}"/>
    <cellStyle name="Normal 8 3 8 4 2" xfId="12666" xr:uid="{00000000-0005-0000-0000-00001DA20000}"/>
    <cellStyle name="Normal 8 3 8 4 2 2" xfId="30019" xr:uid="{00000000-0005-0000-0000-00001EA20000}"/>
    <cellStyle name="Normal 8 3 8 4 2 3" xfId="47365" xr:uid="{00000000-0005-0000-0000-00001FA20000}"/>
    <cellStyle name="Normal 8 3 8 4 3" xfId="21346" xr:uid="{00000000-0005-0000-0000-000020A20000}"/>
    <cellStyle name="Normal 8 3 8 4 4" xfId="38692" xr:uid="{00000000-0005-0000-0000-000021A20000}"/>
    <cellStyle name="Normal 8 3 8 5" xfId="9040" xr:uid="{00000000-0005-0000-0000-000022A20000}"/>
    <cellStyle name="Normal 8 3 8 5 2" xfId="26393" xr:uid="{00000000-0005-0000-0000-000023A20000}"/>
    <cellStyle name="Normal 8 3 8 5 3" xfId="43739" xr:uid="{00000000-0005-0000-0000-000024A20000}"/>
    <cellStyle name="Normal 8 3 8 6" xfId="17720" xr:uid="{00000000-0005-0000-0000-000025A20000}"/>
    <cellStyle name="Normal 8 3 8 7" xfId="35066" xr:uid="{00000000-0005-0000-0000-000026A20000}"/>
    <cellStyle name="Normal 8 3 9" xfId="1837" xr:uid="{00000000-0005-0000-0000-000027A20000}"/>
    <cellStyle name="Normal 8 3 9 2" xfId="7619" xr:uid="{00000000-0005-0000-0000-000028A20000}"/>
    <cellStyle name="Normal 8 3 9 2 2" xfId="16292" xr:uid="{00000000-0005-0000-0000-000029A20000}"/>
    <cellStyle name="Normal 8 3 9 2 2 2" xfId="33645" xr:uid="{00000000-0005-0000-0000-00002AA20000}"/>
    <cellStyle name="Normal 8 3 9 2 2 3" xfId="50991" xr:uid="{00000000-0005-0000-0000-00002BA20000}"/>
    <cellStyle name="Normal 8 3 9 2 3" xfId="24972" xr:uid="{00000000-0005-0000-0000-00002CA20000}"/>
    <cellStyle name="Normal 8 3 9 2 4" xfId="42318" xr:uid="{00000000-0005-0000-0000-00002DA20000}"/>
    <cellStyle name="Normal 8 3 9 3" xfId="3650" xr:uid="{00000000-0005-0000-0000-00002EA20000}"/>
    <cellStyle name="Normal 8 3 9 3 2" xfId="12323" xr:uid="{00000000-0005-0000-0000-00002FA20000}"/>
    <cellStyle name="Normal 8 3 9 3 2 2" xfId="29676" xr:uid="{00000000-0005-0000-0000-000030A20000}"/>
    <cellStyle name="Normal 8 3 9 3 2 3" xfId="47022" xr:uid="{00000000-0005-0000-0000-000031A20000}"/>
    <cellStyle name="Normal 8 3 9 3 3" xfId="21003" xr:uid="{00000000-0005-0000-0000-000032A20000}"/>
    <cellStyle name="Normal 8 3 9 3 4" xfId="38349" xr:uid="{00000000-0005-0000-0000-000033A20000}"/>
    <cellStyle name="Normal 8 3 9 4" xfId="10510" xr:uid="{00000000-0005-0000-0000-000034A20000}"/>
    <cellStyle name="Normal 8 3 9 4 2" xfId="27863" xr:uid="{00000000-0005-0000-0000-000035A20000}"/>
    <cellStyle name="Normal 8 3 9 4 3" xfId="45209" xr:uid="{00000000-0005-0000-0000-000036A20000}"/>
    <cellStyle name="Normal 8 3 9 5" xfId="19190" xr:uid="{00000000-0005-0000-0000-000037A20000}"/>
    <cellStyle name="Normal 8 3 9 6" xfId="36536" xr:uid="{00000000-0005-0000-0000-000038A20000}"/>
    <cellStyle name="Normal 8 4" xfId="50" xr:uid="{00000000-0005-0000-0000-000039A20000}"/>
    <cellStyle name="Normal 8 4 10" xfId="5832" xr:uid="{00000000-0005-0000-0000-00003AA20000}"/>
    <cellStyle name="Normal 8 4 10 2" xfId="14505" xr:uid="{00000000-0005-0000-0000-00003BA20000}"/>
    <cellStyle name="Normal 8 4 10 2 2" xfId="31858" xr:uid="{00000000-0005-0000-0000-00003CA20000}"/>
    <cellStyle name="Normal 8 4 10 2 3" xfId="49204" xr:uid="{00000000-0005-0000-0000-00003DA20000}"/>
    <cellStyle name="Normal 8 4 10 3" xfId="23185" xr:uid="{00000000-0005-0000-0000-00003EA20000}"/>
    <cellStyle name="Normal 8 4 10 4" xfId="40531" xr:uid="{00000000-0005-0000-0000-00003FA20000}"/>
    <cellStyle name="Normal 8 4 11" xfId="2941" xr:uid="{00000000-0005-0000-0000-000040A20000}"/>
    <cellStyle name="Normal 8 4 11 2" xfId="11614" xr:uid="{00000000-0005-0000-0000-000041A20000}"/>
    <cellStyle name="Normal 8 4 11 2 2" xfId="28967" xr:uid="{00000000-0005-0000-0000-000042A20000}"/>
    <cellStyle name="Normal 8 4 11 2 3" xfId="46313" xr:uid="{00000000-0005-0000-0000-000043A20000}"/>
    <cellStyle name="Normal 8 4 11 3" xfId="20294" xr:uid="{00000000-0005-0000-0000-000044A20000}"/>
    <cellStyle name="Normal 8 4 11 4" xfId="37640" xr:uid="{00000000-0005-0000-0000-000045A20000}"/>
    <cellStyle name="Normal 8 4 12" xfId="8723" xr:uid="{00000000-0005-0000-0000-000046A20000}"/>
    <cellStyle name="Normal 8 4 12 2" xfId="26076" xr:uid="{00000000-0005-0000-0000-000047A20000}"/>
    <cellStyle name="Normal 8 4 12 3" xfId="43422" xr:uid="{00000000-0005-0000-0000-000048A20000}"/>
    <cellStyle name="Normal 8 4 13" xfId="17403" xr:uid="{00000000-0005-0000-0000-000049A20000}"/>
    <cellStyle name="Normal 8 4 14" xfId="34749" xr:uid="{00000000-0005-0000-0000-00004AA20000}"/>
    <cellStyle name="Normal 8 4 2" xfId="99" xr:uid="{00000000-0005-0000-0000-00004BA20000}"/>
    <cellStyle name="Normal 8 4 2 10" xfId="8772" xr:uid="{00000000-0005-0000-0000-00004CA20000}"/>
    <cellStyle name="Normal 8 4 2 10 2" xfId="26125" xr:uid="{00000000-0005-0000-0000-00004DA20000}"/>
    <cellStyle name="Normal 8 4 2 10 3" xfId="43471" xr:uid="{00000000-0005-0000-0000-00004EA20000}"/>
    <cellStyle name="Normal 8 4 2 11" xfId="17452" xr:uid="{00000000-0005-0000-0000-00004FA20000}"/>
    <cellStyle name="Normal 8 4 2 12" xfId="34798" xr:uid="{00000000-0005-0000-0000-000050A20000}"/>
    <cellStyle name="Normal 8 4 2 2" xfId="344" xr:uid="{00000000-0005-0000-0000-000051A20000}"/>
    <cellStyle name="Normal 8 4 2 2 10" xfId="35043" xr:uid="{00000000-0005-0000-0000-000052A20000}"/>
    <cellStyle name="Normal 8 4 2 2 2" xfId="1079" xr:uid="{00000000-0005-0000-0000-000053A20000}"/>
    <cellStyle name="Normal 8 4 2 2 2 2" xfId="2892" xr:uid="{00000000-0005-0000-0000-000054A20000}"/>
    <cellStyle name="Normal 8 4 2 2 2 2 2" xfId="8674" xr:uid="{00000000-0005-0000-0000-000055A20000}"/>
    <cellStyle name="Normal 8 4 2 2 2 2 2 2" xfId="17347" xr:uid="{00000000-0005-0000-0000-000056A20000}"/>
    <cellStyle name="Normal 8 4 2 2 2 2 2 2 2" xfId="34700" xr:uid="{00000000-0005-0000-0000-000057A20000}"/>
    <cellStyle name="Normal 8 4 2 2 2 2 2 2 3" xfId="52046" xr:uid="{00000000-0005-0000-0000-000058A20000}"/>
    <cellStyle name="Normal 8 4 2 2 2 2 2 3" xfId="26027" xr:uid="{00000000-0005-0000-0000-000059A20000}"/>
    <cellStyle name="Normal 8 4 2 2 2 2 2 4" xfId="43373" xr:uid="{00000000-0005-0000-0000-00005AA20000}"/>
    <cellStyle name="Normal 8 4 2 2 2 2 3" xfId="4705" xr:uid="{00000000-0005-0000-0000-00005BA20000}"/>
    <cellStyle name="Normal 8 4 2 2 2 2 3 2" xfId="13378" xr:uid="{00000000-0005-0000-0000-00005CA20000}"/>
    <cellStyle name="Normal 8 4 2 2 2 2 3 2 2" xfId="30731" xr:uid="{00000000-0005-0000-0000-00005DA20000}"/>
    <cellStyle name="Normal 8 4 2 2 2 2 3 2 3" xfId="48077" xr:uid="{00000000-0005-0000-0000-00005EA20000}"/>
    <cellStyle name="Normal 8 4 2 2 2 2 3 3" xfId="22058" xr:uid="{00000000-0005-0000-0000-00005FA20000}"/>
    <cellStyle name="Normal 8 4 2 2 2 2 3 4" xfId="39404" xr:uid="{00000000-0005-0000-0000-000060A20000}"/>
    <cellStyle name="Normal 8 4 2 2 2 2 4" xfId="11565" xr:uid="{00000000-0005-0000-0000-000061A20000}"/>
    <cellStyle name="Normal 8 4 2 2 2 2 4 2" xfId="28918" xr:uid="{00000000-0005-0000-0000-000062A20000}"/>
    <cellStyle name="Normal 8 4 2 2 2 2 4 3" xfId="46264" xr:uid="{00000000-0005-0000-0000-000063A20000}"/>
    <cellStyle name="Normal 8 4 2 2 2 2 5" xfId="20245" xr:uid="{00000000-0005-0000-0000-000064A20000}"/>
    <cellStyle name="Normal 8 4 2 2 2 2 6" xfId="37591" xr:uid="{00000000-0005-0000-0000-000065A20000}"/>
    <cellStyle name="Normal 8 4 2 2 2 3" xfId="1814" xr:uid="{00000000-0005-0000-0000-000066A20000}"/>
    <cellStyle name="Normal 8 4 2 2 2 3 2" xfId="7596" xr:uid="{00000000-0005-0000-0000-000067A20000}"/>
    <cellStyle name="Normal 8 4 2 2 2 3 2 2" xfId="16269" xr:uid="{00000000-0005-0000-0000-000068A20000}"/>
    <cellStyle name="Normal 8 4 2 2 2 3 2 2 2" xfId="33622" xr:uid="{00000000-0005-0000-0000-000069A20000}"/>
    <cellStyle name="Normal 8 4 2 2 2 3 2 2 3" xfId="50968" xr:uid="{00000000-0005-0000-0000-00006AA20000}"/>
    <cellStyle name="Normal 8 4 2 2 2 3 2 3" xfId="24949" xr:uid="{00000000-0005-0000-0000-00006BA20000}"/>
    <cellStyle name="Normal 8 4 2 2 2 3 2 4" xfId="42295" xr:uid="{00000000-0005-0000-0000-00006CA20000}"/>
    <cellStyle name="Normal 8 4 2 2 2 3 3" xfId="5440" xr:uid="{00000000-0005-0000-0000-00006DA20000}"/>
    <cellStyle name="Normal 8 4 2 2 2 3 3 2" xfId="14113" xr:uid="{00000000-0005-0000-0000-00006EA20000}"/>
    <cellStyle name="Normal 8 4 2 2 2 3 3 2 2" xfId="31466" xr:uid="{00000000-0005-0000-0000-00006FA20000}"/>
    <cellStyle name="Normal 8 4 2 2 2 3 3 2 3" xfId="48812" xr:uid="{00000000-0005-0000-0000-000070A20000}"/>
    <cellStyle name="Normal 8 4 2 2 2 3 3 3" xfId="22793" xr:uid="{00000000-0005-0000-0000-000071A20000}"/>
    <cellStyle name="Normal 8 4 2 2 2 3 3 4" xfId="40139" xr:uid="{00000000-0005-0000-0000-000072A20000}"/>
    <cellStyle name="Normal 8 4 2 2 2 3 4" xfId="10487" xr:uid="{00000000-0005-0000-0000-000073A20000}"/>
    <cellStyle name="Normal 8 4 2 2 2 3 4 2" xfId="27840" xr:uid="{00000000-0005-0000-0000-000074A20000}"/>
    <cellStyle name="Normal 8 4 2 2 2 3 4 3" xfId="45186" xr:uid="{00000000-0005-0000-0000-000075A20000}"/>
    <cellStyle name="Normal 8 4 2 2 2 3 5" xfId="19167" xr:uid="{00000000-0005-0000-0000-000076A20000}"/>
    <cellStyle name="Normal 8 4 2 2 2 3 6" xfId="36513" xr:uid="{00000000-0005-0000-0000-000077A20000}"/>
    <cellStyle name="Normal 8 4 2 2 2 4" xfId="6861" xr:uid="{00000000-0005-0000-0000-000078A20000}"/>
    <cellStyle name="Normal 8 4 2 2 2 4 2" xfId="15534" xr:uid="{00000000-0005-0000-0000-000079A20000}"/>
    <cellStyle name="Normal 8 4 2 2 2 4 2 2" xfId="32887" xr:uid="{00000000-0005-0000-0000-00007AA20000}"/>
    <cellStyle name="Normal 8 4 2 2 2 4 2 3" xfId="50233" xr:uid="{00000000-0005-0000-0000-00007BA20000}"/>
    <cellStyle name="Normal 8 4 2 2 2 4 3" xfId="24214" xr:uid="{00000000-0005-0000-0000-00007CA20000}"/>
    <cellStyle name="Normal 8 4 2 2 2 4 4" xfId="41560" xr:uid="{00000000-0005-0000-0000-00007DA20000}"/>
    <cellStyle name="Normal 8 4 2 2 2 5" xfId="3627" xr:uid="{00000000-0005-0000-0000-00007EA20000}"/>
    <cellStyle name="Normal 8 4 2 2 2 5 2" xfId="12300" xr:uid="{00000000-0005-0000-0000-00007FA20000}"/>
    <cellStyle name="Normal 8 4 2 2 2 5 2 2" xfId="29653" xr:uid="{00000000-0005-0000-0000-000080A20000}"/>
    <cellStyle name="Normal 8 4 2 2 2 5 2 3" xfId="46999" xr:uid="{00000000-0005-0000-0000-000081A20000}"/>
    <cellStyle name="Normal 8 4 2 2 2 5 3" xfId="20980" xr:uid="{00000000-0005-0000-0000-000082A20000}"/>
    <cellStyle name="Normal 8 4 2 2 2 5 4" xfId="38326" xr:uid="{00000000-0005-0000-0000-000083A20000}"/>
    <cellStyle name="Normal 8 4 2 2 2 6" xfId="9752" xr:uid="{00000000-0005-0000-0000-000084A20000}"/>
    <cellStyle name="Normal 8 4 2 2 2 6 2" xfId="27105" xr:uid="{00000000-0005-0000-0000-000085A20000}"/>
    <cellStyle name="Normal 8 4 2 2 2 6 3" xfId="44451" xr:uid="{00000000-0005-0000-0000-000086A20000}"/>
    <cellStyle name="Normal 8 4 2 2 2 7" xfId="18432" xr:uid="{00000000-0005-0000-0000-000087A20000}"/>
    <cellStyle name="Normal 8 4 2 2 2 8" xfId="35778" xr:uid="{00000000-0005-0000-0000-000088A20000}"/>
    <cellStyle name="Normal 8 4 2 2 3" xfId="589" xr:uid="{00000000-0005-0000-0000-000089A20000}"/>
    <cellStyle name="Normal 8 4 2 2 3 2" xfId="2402" xr:uid="{00000000-0005-0000-0000-00008AA20000}"/>
    <cellStyle name="Normal 8 4 2 2 3 2 2" xfId="8184" xr:uid="{00000000-0005-0000-0000-00008BA20000}"/>
    <cellStyle name="Normal 8 4 2 2 3 2 2 2" xfId="16857" xr:uid="{00000000-0005-0000-0000-00008CA20000}"/>
    <cellStyle name="Normal 8 4 2 2 3 2 2 2 2" xfId="34210" xr:uid="{00000000-0005-0000-0000-00008DA20000}"/>
    <cellStyle name="Normal 8 4 2 2 3 2 2 2 3" xfId="51556" xr:uid="{00000000-0005-0000-0000-00008EA20000}"/>
    <cellStyle name="Normal 8 4 2 2 3 2 2 3" xfId="25537" xr:uid="{00000000-0005-0000-0000-00008FA20000}"/>
    <cellStyle name="Normal 8 4 2 2 3 2 2 4" xfId="42883" xr:uid="{00000000-0005-0000-0000-000090A20000}"/>
    <cellStyle name="Normal 8 4 2 2 3 2 3" xfId="5685" xr:uid="{00000000-0005-0000-0000-000091A20000}"/>
    <cellStyle name="Normal 8 4 2 2 3 2 3 2" xfId="14358" xr:uid="{00000000-0005-0000-0000-000092A20000}"/>
    <cellStyle name="Normal 8 4 2 2 3 2 3 2 2" xfId="31711" xr:uid="{00000000-0005-0000-0000-000093A20000}"/>
    <cellStyle name="Normal 8 4 2 2 3 2 3 2 3" xfId="49057" xr:uid="{00000000-0005-0000-0000-000094A20000}"/>
    <cellStyle name="Normal 8 4 2 2 3 2 3 3" xfId="23038" xr:uid="{00000000-0005-0000-0000-000095A20000}"/>
    <cellStyle name="Normal 8 4 2 2 3 2 3 4" xfId="40384" xr:uid="{00000000-0005-0000-0000-000096A20000}"/>
    <cellStyle name="Normal 8 4 2 2 3 2 4" xfId="11075" xr:uid="{00000000-0005-0000-0000-000097A20000}"/>
    <cellStyle name="Normal 8 4 2 2 3 2 4 2" xfId="28428" xr:uid="{00000000-0005-0000-0000-000098A20000}"/>
    <cellStyle name="Normal 8 4 2 2 3 2 4 3" xfId="45774" xr:uid="{00000000-0005-0000-0000-000099A20000}"/>
    <cellStyle name="Normal 8 4 2 2 3 2 5" xfId="19755" xr:uid="{00000000-0005-0000-0000-00009AA20000}"/>
    <cellStyle name="Normal 8 4 2 2 3 2 6" xfId="37101" xr:uid="{00000000-0005-0000-0000-00009BA20000}"/>
    <cellStyle name="Normal 8 4 2 2 3 3" xfId="6371" xr:uid="{00000000-0005-0000-0000-00009CA20000}"/>
    <cellStyle name="Normal 8 4 2 2 3 3 2" xfId="15044" xr:uid="{00000000-0005-0000-0000-00009DA20000}"/>
    <cellStyle name="Normal 8 4 2 2 3 3 2 2" xfId="32397" xr:uid="{00000000-0005-0000-0000-00009EA20000}"/>
    <cellStyle name="Normal 8 4 2 2 3 3 2 3" xfId="49743" xr:uid="{00000000-0005-0000-0000-00009FA20000}"/>
    <cellStyle name="Normal 8 4 2 2 3 3 3" xfId="23724" xr:uid="{00000000-0005-0000-0000-0000A0A20000}"/>
    <cellStyle name="Normal 8 4 2 2 3 3 4" xfId="41070" xr:uid="{00000000-0005-0000-0000-0000A1A20000}"/>
    <cellStyle name="Normal 8 4 2 2 3 4" xfId="4215" xr:uid="{00000000-0005-0000-0000-0000A2A20000}"/>
    <cellStyle name="Normal 8 4 2 2 3 4 2" xfId="12888" xr:uid="{00000000-0005-0000-0000-0000A3A20000}"/>
    <cellStyle name="Normal 8 4 2 2 3 4 2 2" xfId="30241" xr:uid="{00000000-0005-0000-0000-0000A4A20000}"/>
    <cellStyle name="Normal 8 4 2 2 3 4 2 3" xfId="47587" xr:uid="{00000000-0005-0000-0000-0000A5A20000}"/>
    <cellStyle name="Normal 8 4 2 2 3 4 3" xfId="21568" xr:uid="{00000000-0005-0000-0000-0000A6A20000}"/>
    <cellStyle name="Normal 8 4 2 2 3 4 4" xfId="38914" xr:uid="{00000000-0005-0000-0000-0000A7A20000}"/>
    <cellStyle name="Normal 8 4 2 2 3 5" xfId="9262" xr:uid="{00000000-0005-0000-0000-0000A8A20000}"/>
    <cellStyle name="Normal 8 4 2 2 3 5 2" xfId="26615" xr:uid="{00000000-0005-0000-0000-0000A9A20000}"/>
    <cellStyle name="Normal 8 4 2 2 3 5 3" xfId="43961" xr:uid="{00000000-0005-0000-0000-0000AAA20000}"/>
    <cellStyle name="Normal 8 4 2 2 3 6" xfId="17942" xr:uid="{00000000-0005-0000-0000-0000ABA20000}"/>
    <cellStyle name="Normal 8 4 2 2 3 7" xfId="35288" xr:uid="{00000000-0005-0000-0000-0000ACA20000}"/>
    <cellStyle name="Normal 8 4 2 2 4" xfId="2157" xr:uid="{00000000-0005-0000-0000-0000ADA20000}"/>
    <cellStyle name="Normal 8 4 2 2 4 2" xfId="7939" xr:uid="{00000000-0005-0000-0000-0000AEA20000}"/>
    <cellStyle name="Normal 8 4 2 2 4 2 2" xfId="16612" xr:uid="{00000000-0005-0000-0000-0000AFA20000}"/>
    <cellStyle name="Normal 8 4 2 2 4 2 2 2" xfId="33965" xr:uid="{00000000-0005-0000-0000-0000B0A20000}"/>
    <cellStyle name="Normal 8 4 2 2 4 2 2 3" xfId="51311" xr:uid="{00000000-0005-0000-0000-0000B1A20000}"/>
    <cellStyle name="Normal 8 4 2 2 4 2 3" xfId="25292" xr:uid="{00000000-0005-0000-0000-0000B2A20000}"/>
    <cellStyle name="Normal 8 4 2 2 4 2 4" xfId="42638" xr:uid="{00000000-0005-0000-0000-0000B3A20000}"/>
    <cellStyle name="Normal 8 4 2 2 4 3" xfId="3970" xr:uid="{00000000-0005-0000-0000-0000B4A20000}"/>
    <cellStyle name="Normal 8 4 2 2 4 3 2" xfId="12643" xr:uid="{00000000-0005-0000-0000-0000B5A20000}"/>
    <cellStyle name="Normal 8 4 2 2 4 3 2 2" xfId="29996" xr:uid="{00000000-0005-0000-0000-0000B6A20000}"/>
    <cellStyle name="Normal 8 4 2 2 4 3 2 3" xfId="47342" xr:uid="{00000000-0005-0000-0000-0000B7A20000}"/>
    <cellStyle name="Normal 8 4 2 2 4 3 3" xfId="21323" xr:uid="{00000000-0005-0000-0000-0000B8A20000}"/>
    <cellStyle name="Normal 8 4 2 2 4 3 4" xfId="38669" xr:uid="{00000000-0005-0000-0000-0000B9A20000}"/>
    <cellStyle name="Normal 8 4 2 2 4 4" xfId="10830" xr:uid="{00000000-0005-0000-0000-0000BAA20000}"/>
    <cellStyle name="Normal 8 4 2 2 4 4 2" xfId="28183" xr:uid="{00000000-0005-0000-0000-0000BBA20000}"/>
    <cellStyle name="Normal 8 4 2 2 4 4 3" xfId="45529" xr:uid="{00000000-0005-0000-0000-0000BCA20000}"/>
    <cellStyle name="Normal 8 4 2 2 4 5" xfId="19510" xr:uid="{00000000-0005-0000-0000-0000BDA20000}"/>
    <cellStyle name="Normal 8 4 2 2 4 6" xfId="36856" xr:uid="{00000000-0005-0000-0000-0000BEA20000}"/>
    <cellStyle name="Normal 8 4 2 2 5" xfId="1324" xr:uid="{00000000-0005-0000-0000-0000BFA20000}"/>
    <cellStyle name="Normal 8 4 2 2 5 2" xfId="7106" xr:uid="{00000000-0005-0000-0000-0000C0A20000}"/>
    <cellStyle name="Normal 8 4 2 2 5 2 2" xfId="15779" xr:uid="{00000000-0005-0000-0000-0000C1A20000}"/>
    <cellStyle name="Normal 8 4 2 2 5 2 2 2" xfId="33132" xr:uid="{00000000-0005-0000-0000-0000C2A20000}"/>
    <cellStyle name="Normal 8 4 2 2 5 2 2 3" xfId="50478" xr:uid="{00000000-0005-0000-0000-0000C3A20000}"/>
    <cellStyle name="Normal 8 4 2 2 5 2 3" xfId="24459" xr:uid="{00000000-0005-0000-0000-0000C4A20000}"/>
    <cellStyle name="Normal 8 4 2 2 5 2 4" xfId="41805" xr:uid="{00000000-0005-0000-0000-0000C5A20000}"/>
    <cellStyle name="Normal 8 4 2 2 5 3" xfId="4950" xr:uid="{00000000-0005-0000-0000-0000C6A20000}"/>
    <cellStyle name="Normal 8 4 2 2 5 3 2" xfId="13623" xr:uid="{00000000-0005-0000-0000-0000C7A20000}"/>
    <cellStyle name="Normal 8 4 2 2 5 3 2 2" xfId="30976" xr:uid="{00000000-0005-0000-0000-0000C8A20000}"/>
    <cellStyle name="Normal 8 4 2 2 5 3 2 3" xfId="48322" xr:uid="{00000000-0005-0000-0000-0000C9A20000}"/>
    <cellStyle name="Normal 8 4 2 2 5 3 3" xfId="22303" xr:uid="{00000000-0005-0000-0000-0000CAA20000}"/>
    <cellStyle name="Normal 8 4 2 2 5 3 4" xfId="39649" xr:uid="{00000000-0005-0000-0000-0000CBA20000}"/>
    <cellStyle name="Normal 8 4 2 2 5 4" xfId="9997" xr:uid="{00000000-0005-0000-0000-0000CCA20000}"/>
    <cellStyle name="Normal 8 4 2 2 5 4 2" xfId="27350" xr:uid="{00000000-0005-0000-0000-0000CDA20000}"/>
    <cellStyle name="Normal 8 4 2 2 5 4 3" xfId="44696" xr:uid="{00000000-0005-0000-0000-0000CEA20000}"/>
    <cellStyle name="Normal 8 4 2 2 5 5" xfId="18677" xr:uid="{00000000-0005-0000-0000-0000CFA20000}"/>
    <cellStyle name="Normal 8 4 2 2 5 6" xfId="36023" xr:uid="{00000000-0005-0000-0000-0000D0A20000}"/>
    <cellStyle name="Normal 8 4 2 2 6" xfId="6126" xr:uid="{00000000-0005-0000-0000-0000D1A20000}"/>
    <cellStyle name="Normal 8 4 2 2 6 2" xfId="14799" xr:uid="{00000000-0005-0000-0000-0000D2A20000}"/>
    <cellStyle name="Normal 8 4 2 2 6 2 2" xfId="32152" xr:uid="{00000000-0005-0000-0000-0000D3A20000}"/>
    <cellStyle name="Normal 8 4 2 2 6 2 3" xfId="49498" xr:uid="{00000000-0005-0000-0000-0000D4A20000}"/>
    <cellStyle name="Normal 8 4 2 2 6 3" xfId="23479" xr:uid="{00000000-0005-0000-0000-0000D5A20000}"/>
    <cellStyle name="Normal 8 4 2 2 6 4" xfId="40825" xr:uid="{00000000-0005-0000-0000-0000D6A20000}"/>
    <cellStyle name="Normal 8 4 2 2 7" xfId="3137" xr:uid="{00000000-0005-0000-0000-0000D7A20000}"/>
    <cellStyle name="Normal 8 4 2 2 7 2" xfId="11810" xr:uid="{00000000-0005-0000-0000-0000D8A20000}"/>
    <cellStyle name="Normal 8 4 2 2 7 2 2" xfId="29163" xr:uid="{00000000-0005-0000-0000-0000D9A20000}"/>
    <cellStyle name="Normal 8 4 2 2 7 2 3" xfId="46509" xr:uid="{00000000-0005-0000-0000-0000DAA20000}"/>
    <cellStyle name="Normal 8 4 2 2 7 3" xfId="20490" xr:uid="{00000000-0005-0000-0000-0000DBA20000}"/>
    <cellStyle name="Normal 8 4 2 2 7 4" xfId="37836" xr:uid="{00000000-0005-0000-0000-0000DCA20000}"/>
    <cellStyle name="Normal 8 4 2 2 8" xfId="9017" xr:uid="{00000000-0005-0000-0000-0000DDA20000}"/>
    <cellStyle name="Normal 8 4 2 2 8 2" xfId="26370" xr:uid="{00000000-0005-0000-0000-0000DEA20000}"/>
    <cellStyle name="Normal 8 4 2 2 8 3" xfId="43716" xr:uid="{00000000-0005-0000-0000-0000DFA20000}"/>
    <cellStyle name="Normal 8 4 2 2 9" xfId="17697" xr:uid="{00000000-0005-0000-0000-0000E0A20000}"/>
    <cellStyle name="Normal 8 4 2 3" xfId="246" xr:uid="{00000000-0005-0000-0000-0000E1A20000}"/>
    <cellStyle name="Normal 8 4 2 3 10" xfId="34945" xr:uid="{00000000-0005-0000-0000-0000E2A20000}"/>
    <cellStyle name="Normal 8 4 2 3 2" xfId="981" xr:uid="{00000000-0005-0000-0000-0000E3A20000}"/>
    <cellStyle name="Normal 8 4 2 3 2 2" xfId="2794" xr:uid="{00000000-0005-0000-0000-0000E4A20000}"/>
    <cellStyle name="Normal 8 4 2 3 2 2 2" xfId="8576" xr:uid="{00000000-0005-0000-0000-0000E5A20000}"/>
    <cellStyle name="Normal 8 4 2 3 2 2 2 2" xfId="17249" xr:uid="{00000000-0005-0000-0000-0000E6A20000}"/>
    <cellStyle name="Normal 8 4 2 3 2 2 2 2 2" xfId="34602" xr:uid="{00000000-0005-0000-0000-0000E7A20000}"/>
    <cellStyle name="Normal 8 4 2 3 2 2 2 2 3" xfId="51948" xr:uid="{00000000-0005-0000-0000-0000E8A20000}"/>
    <cellStyle name="Normal 8 4 2 3 2 2 2 3" xfId="25929" xr:uid="{00000000-0005-0000-0000-0000E9A20000}"/>
    <cellStyle name="Normal 8 4 2 3 2 2 2 4" xfId="43275" xr:uid="{00000000-0005-0000-0000-0000EAA20000}"/>
    <cellStyle name="Normal 8 4 2 3 2 2 3" xfId="4607" xr:uid="{00000000-0005-0000-0000-0000EBA20000}"/>
    <cellStyle name="Normal 8 4 2 3 2 2 3 2" xfId="13280" xr:uid="{00000000-0005-0000-0000-0000ECA20000}"/>
    <cellStyle name="Normal 8 4 2 3 2 2 3 2 2" xfId="30633" xr:uid="{00000000-0005-0000-0000-0000EDA20000}"/>
    <cellStyle name="Normal 8 4 2 3 2 2 3 2 3" xfId="47979" xr:uid="{00000000-0005-0000-0000-0000EEA20000}"/>
    <cellStyle name="Normal 8 4 2 3 2 2 3 3" xfId="21960" xr:uid="{00000000-0005-0000-0000-0000EFA20000}"/>
    <cellStyle name="Normal 8 4 2 3 2 2 3 4" xfId="39306" xr:uid="{00000000-0005-0000-0000-0000F0A20000}"/>
    <cellStyle name="Normal 8 4 2 3 2 2 4" xfId="11467" xr:uid="{00000000-0005-0000-0000-0000F1A20000}"/>
    <cellStyle name="Normal 8 4 2 3 2 2 4 2" xfId="28820" xr:uid="{00000000-0005-0000-0000-0000F2A20000}"/>
    <cellStyle name="Normal 8 4 2 3 2 2 4 3" xfId="46166" xr:uid="{00000000-0005-0000-0000-0000F3A20000}"/>
    <cellStyle name="Normal 8 4 2 3 2 2 5" xfId="20147" xr:uid="{00000000-0005-0000-0000-0000F4A20000}"/>
    <cellStyle name="Normal 8 4 2 3 2 2 6" xfId="37493" xr:uid="{00000000-0005-0000-0000-0000F5A20000}"/>
    <cellStyle name="Normal 8 4 2 3 2 3" xfId="1716" xr:uid="{00000000-0005-0000-0000-0000F6A20000}"/>
    <cellStyle name="Normal 8 4 2 3 2 3 2" xfId="7498" xr:uid="{00000000-0005-0000-0000-0000F7A20000}"/>
    <cellStyle name="Normal 8 4 2 3 2 3 2 2" xfId="16171" xr:uid="{00000000-0005-0000-0000-0000F8A20000}"/>
    <cellStyle name="Normal 8 4 2 3 2 3 2 2 2" xfId="33524" xr:uid="{00000000-0005-0000-0000-0000F9A20000}"/>
    <cellStyle name="Normal 8 4 2 3 2 3 2 2 3" xfId="50870" xr:uid="{00000000-0005-0000-0000-0000FAA20000}"/>
    <cellStyle name="Normal 8 4 2 3 2 3 2 3" xfId="24851" xr:uid="{00000000-0005-0000-0000-0000FBA20000}"/>
    <cellStyle name="Normal 8 4 2 3 2 3 2 4" xfId="42197" xr:uid="{00000000-0005-0000-0000-0000FCA20000}"/>
    <cellStyle name="Normal 8 4 2 3 2 3 3" xfId="5342" xr:uid="{00000000-0005-0000-0000-0000FDA20000}"/>
    <cellStyle name="Normal 8 4 2 3 2 3 3 2" xfId="14015" xr:uid="{00000000-0005-0000-0000-0000FEA20000}"/>
    <cellStyle name="Normal 8 4 2 3 2 3 3 2 2" xfId="31368" xr:uid="{00000000-0005-0000-0000-0000FFA20000}"/>
    <cellStyle name="Normal 8 4 2 3 2 3 3 2 3" xfId="48714" xr:uid="{00000000-0005-0000-0000-000000A30000}"/>
    <cellStyle name="Normal 8 4 2 3 2 3 3 3" xfId="22695" xr:uid="{00000000-0005-0000-0000-000001A30000}"/>
    <cellStyle name="Normal 8 4 2 3 2 3 3 4" xfId="40041" xr:uid="{00000000-0005-0000-0000-000002A30000}"/>
    <cellStyle name="Normal 8 4 2 3 2 3 4" xfId="10389" xr:uid="{00000000-0005-0000-0000-000003A30000}"/>
    <cellStyle name="Normal 8 4 2 3 2 3 4 2" xfId="27742" xr:uid="{00000000-0005-0000-0000-000004A30000}"/>
    <cellStyle name="Normal 8 4 2 3 2 3 4 3" xfId="45088" xr:uid="{00000000-0005-0000-0000-000005A30000}"/>
    <cellStyle name="Normal 8 4 2 3 2 3 5" xfId="19069" xr:uid="{00000000-0005-0000-0000-000006A30000}"/>
    <cellStyle name="Normal 8 4 2 3 2 3 6" xfId="36415" xr:uid="{00000000-0005-0000-0000-000007A30000}"/>
    <cellStyle name="Normal 8 4 2 3 2 4" xfId="6763" xr:uid="{00000000-0005-0000-0000-000008A30000}"/>
    <cellStyle name="Normal 8 4 2 3 2 4 2" xfId="15436" xr:uid="{00000000-0005-0000-0000-000009A30000}"/>
    <cellStyle name="Normal 8 4 2 3 2 4 2 2" xfId="32789" xr:uid="{00000000-0005-0000-0000-00000AA30000}"/>
    <cellStyle name="Normal 8 4 2 3 2 4 2 3" xfId="50135" xr:uid="{00000000-0005-0000-0000-00000BA30000}"/>
    <cellStyle name="Normal 8 4 2 3 2 4 3" xfId="24116" xr:uid="{00000000-0005-0000-0000-00000CA30000}"/>
    <cellStyle name="Normal 8 4 2 3 2 4 4" xfId="41462" xr:uid="{00000000-0005-0000-0000-00000DA30000}"/>
    <cellStyle name="Normal 8 4 2 3 2 5" xfId="3529" xr:uid="{00000000-0005-0000-0000-00000EA30000}"/>
    <cellStyle name="Normal 8 4 2 3 2 5 2" xfId="12202" xr:uid="{00000000-0005-0000-0000-00000FA30000}"/>
    <cellStyle name="Normal 8 4 2 3 2 5 2 2" xfId="29555" xr:uid="{00000000-0005-0000-0000-000010A30000}"/>
    <cellStyle name="Normal 8 4 2 3 2 5 2 3" xfId="46901" xr:uid="{00000000-0005-0000-0000-000011A30000}"/>
    <cellStyle name="Normal 8 4 2 3 2 5 3" xfId="20882" xr:uid="{00000000-0005-0000-0000-000012A30000}"/>
    <cellStyle name="Normal 8 4 2 3 2 5 4" xfId="38228" xr:uid="{00000000-0005-0000-0000-000013A30000}"/>
    <cellStyle name="Normal 8 4 2 3 2 6" xfId="9654" xr:uid="{00000000-0005-0000-0000-000014A30000}"/>
    <cellStyle name="Normal 8 4 2 3 2 6 2" xfId="27007" xr:uid="{00000000-0005-0000-0000-000015A30000}"/>
    <cellStyle name="Normal 8 4 2 3 2 6 3" xfId="44353" xr:uid="{00000000-0005-0000-0000-000016A30000}"/>
    <cellStyle name="Normal 8 4 2 3 2 7" xfId="18334" xr:uid="{00000000-0005-0000-0000-000017A30000}"/>
    <cellStyle name="Normal 8 4 2 3 2 8" xfId="35680" xr:uid="{00000000-0005-0000-0000-000018A30000}"/>
    <cellStyle name="Normal 8 4 2 3 3" xfId="736" xr:uid="{00000000-0005-0000-0000-000019A30000}"/>
    <cellStyle name="Normal 8 4 2 3 3 2" xfId="2549" xr:uid="{00000000-0005-0000-0000-00001AA30000}"/>
    <cellStyle name="Normal 8 4 2 3 3 2 2" xfId="8331" xr:uid="{00000000-0005-0000-0000-00001BA30000}"/>
    <cellStyle name="Normal 8 4 2 3 3 2 2 2" xfId="17004" xr:uid="{00000000-0005-0000-0000-00001CA30000}"/>
    <cellStyle name="Normal 8 4 2 3 3 2 2 2 2" xfId="34357" xr:uid="{00000000-0005-0000-0000-00001DA30000}"/>
    <cellStyle name="Normal 8 4 2 3 3 2 2 2 3" xfId="51703" xr:uid="{00000000-0005-0000-0000-00001EA30000}"/>
    <cellStyle name="Normal 8 4 2 3 3 2 2 3" xfId="25684" xr:uid="{00000000-0005-0000-0000-00001FA30000}"/>
    <cellStyle name="Normal 8 4 2 3 3 2 2 4" xfId="43030" xr:uid="{00000000-0005-0000-0000-000020A30000}"/>
    <cellStyle name="Normal 8 4 2 3 3 2 3" xfId="5783" xr:uid="{00000000-0005-0000-0000-000021A30000}"/>
    <cellStyle name="Normal 8 4 2 3 3 2 3 2" xfId="14456" xr:uid="{00000000-0005-0000-0000-000022A30000}"/>
    <cellStyle name="Normal 8 4 2 3 3 2 3 2 2" xfId="31809" xr:uid="{00000000-0005-0000-0000-000023A30000}"/>
    <cellStyle name="Normal 8 4 2 3 3 2 3 2 3" xfId="49155" xr:uid="{00000000-0005-0000-0000-000024A30000}"/>
    <cellStyle name="Normal 8 4 2 3 3 2 3 3" xfId="23136" xr:uid="{00000000-0005-0000-0000-000025A30000}"/>
    <cellStyle name="Normal 8 4 2 3 3 2 3 4" xfId="40482" xr:uid="{00000000-0005-0000-0000-000026A30000}"/>
    <cellStyle name="Normal 8 4 2 3 3 2 4" xfId="11222" xr:uid="{00000000-0005-0000-0000-000027A30000}"/>
    <cellStyle name="Normal 8 4 2 3 3 2 4 2" xfId="28575" xr:uid="{00000000-0005-0000-0000-000028A30000}"/>
    <cellStyle name="Normal 8 4 2 3 3 2 4 3" xfId="45921" xr:uid="{00000000-0005-0000-0000-000029A30000}"/>
    <cellStyle name="Normal 8 4 2 3 3 2 5" xfId="19902" xr:uid="{00000000-0005-0000-0000-00002AA30000}"/>
    <cellStyle name="Normal 8 4 2 3 3 2 6" xfId="37248" xr:uid="{00000000-0005-0000-0000-00002BA30000}"/>
    <cellStyle name="Normal 8 4 2 3 3 3" xfId="6518" xr:uid="{00000000-0005-0000-0000-00002CA30000}"/>
    <cellStyle name="Normal 8 4 2 3 3 3 2" xfId="15191" xr:uid="{00000000-0005-0000-0000-00002DA30000}"/>
    <cellStyle name="Normal 8 4 2 3 3 3 2 2" xfId="32544" xr:uid="{00000000-0005-0000-0000-00002EA30000}"/>
    <cellStyle name="Normal 8 4 2 3 3 3 2 3" xfId="49890" xr:uid="{00000000-0005-0000-0000-00002FA30000}"/>
    <cellStyle name="Normal 8 4 2 3 3 3 3" xfId="23871" xr:uid="{00000000-0005-0000-0000-000030A30000}"/>
    <cellStyle name="Normal 8 4 2 3 3 3 4" xfId="41217" xr:uid="{00000000-0005-0000-0000-000031A30000}"/>
    <cellStyle name="Normal 8 4 2 3 3 4" xfId="4362" xr:uid="{00000000-0005-0000-0000-000032A30000}"/>
    <cellStyle name="Normal 8 4 2 3 3 4 2" xfId="13035" xr:uid="{00000000-0005-0000-0000-000033A30000}"/>
    <cellStyle name="Normal 8 4 2 3 3 4 2 2" xfId="30388" xr:uid="{00000000-0005-0000-0000-000034A30000}"/>
    <cellStyle name="Normal 8 4 2 3 3 4 2 3" xfId="47734" xr:uid="{00000000-0005-0000-0000-000035A30000}"/>
    <cellStyle name="Normal 8 4 2 3 3 4 3" xfId="21715" xr:uid="{00000000-0005-0000-0000-000036A30000}"/>
    <cellStyle name="Normal 8 4 2 3 3 4 4" xfId="39061" xr:uid="{00000000-0005-0000-0000-000037A30000}"/>
    <cellStyle name="Normal 8 4 2 3 3 5" xfId="9409" xr:uid="{00000000-0005-0000-0000-000038A30000}"/>
    <cellStyle name="Normal 8 4 2 3 3 5 2" xfId="26762" xr:uid="{00000000-0005-0000-0000-000039A30000}"/>
    <cellStyle name="Normal 8 4 2 3 3 5 3" xfId="44108" xr:uid="{00000000-0005-0000-0000-00003AA30000}"/>
    <cellStyle name="Normal 8 4 2 3 3 6" xfId="18089" xr:uid="{00000000-0005-0000-0000-00003BA30000}"/>
    <cellStyle name="Normal 8 4 2 3 3 7" xfId="35435" xr:uid="{00000000-0005-0000-0000-00003CA30000}"/>
    <cellStyle name="Normal 8 4 2 3 4" xfId="2059" xr:uid="{00000000-0005-0000-0000-00003DA30000}"/>
    <cellStyle name="Normal 8 4 2 3 4 2" xfId="7841" xr:uid="{00000000-0005-0000-0000-00003EA30000}"/>
    <cellStyle name="Normal 8 4 2 3 4 2 2" xfId="16514" xr:uid="{00000000-0005-0000-0000-00003FA30000}"/>
    <cellStyle name="Normal 8 4 2 3 4 2 2 2" xfId="33867" xr:uid="{00000000-0005-0000-0000-000040A30000}"/>
    <cellStyle name="Normal 8 4 2 3 4 2 2 3" xfId="51213" xr:uid="{00000000-0005-0000-0000-000041A30000}"/>
    <cellStyle name="Normal 8 4 2 3 4 2 3" xfId="25194" xr:uid="{00000000-0005-0000-0000-000042A30000}"/>
    <cellStyle name="Normal 8 4 2 3 4 2 4" xfId="42540" xr:uid="{00000000-0005-0000-0000-000043A30000}"/>
    <cellStyle name="Normal 8 4 2 3 4 3" xfId="3872" xr:uid="{00000000-0005-0000-0000-000044A30000}"/>
    <cellStyle name="Normal 8 4 2 3 4 3 2" xfId="12545" xr:uid="{00000000-0005-0000-0000-000045A30000}"/>
    <cellStyle name="Normal 8 4 2 3 4 3 2 2" xfId="29898" xr:uid="{00000000-0005-0000-0000-000046A30000}"/>
    <cellStyle name="Normal 8 4 2 3 4 3 2 3" xfId="47244" xr:uid="{00000000-0005-0000-0000-000047A30000}"/>
    <cellStyle name="Normal 8 4 2 3 4 3 3" xfId="21225" xr:uid="{00000000-0005-0000-0000-000048A30000}"/>
    <cellStyle name="Normal 8 4 2 3 4 3 4" xfId="38571" xr:uid="{00000000-0005-0000-0000-000049A30000}"/>
    <cellStyle name="Normal 8 4 2 3 4 4" xfId="10732" xr:uid="{00000000-0005-0000-0000-00004AA30000}"/>
    <cellStyle name="Normal 8 4 2 3 4 4 2" xfId="28085" xr:uid="{00000000-0005-0000-0000-00004BA30000}"/>
    <cellStyle name="Normal 8 4 2 3 4 4 3" xfId="45431" xr:uid="{00000000-0005-0000-0000-00004CA30000}"/>
    <cellStyle name="Normal 8 4 2 3 4 5" xfId="19412" xr:uid="{00000000-0005-0000-0000-00004DA30000}"/>
    <cellStyle name="Normal 8 4 2 3 4 6" xfId="36758" xr:uid="{00000000-0005-0000-0000-00004EA30000}"/>
    <cellStyle name="Normal 8 4 2 3 5" xfId="1471" xr:uid="{00000000-0005-0000-0000-00004FA30000}"/>
    <cellStyle name="Normal 8 4 2 3 5 2" xfId="7253" xr:uid="{00000000-0005-0000-0000-000050A30000}"/>
    <cellStyle name="Normal 8 4 2 3 5 2 2" xfId="15926" xr:uid="{00000000-0005-0000-0000-000051A30000}"/>
    <cellStyle name="Normal 8 4 2 3 5 2 2 2" xfId="33279" xr:uid="{00000000-0005-0000-0000-000052A30000}"/>
    <cellStyle name="Normal 8 4 2 3 5 2 2 3" xfId="50625" xr:uid="{00000000-0005-0000-0000-000053A30000}"/>
    <cellStyle name="Normal 8 4 2 3 5 2 3" xfId="24606" xr:uid="{00000000-0005-0000-0000-000054A30000}"/>
    <cellStyle name="Normal 8 4 2 3 5 2 4" xfId="41952" xr:uid="{00000000-0005-0000-0000-000055A30000}"/>
    <cellStyle name="Normal 8 4 2 3 5 3" xfId="5097" xr:uid="{00000000-0005-0000-0000-000056A30000}"/>
    <cellStyle name="Normal 8 4 2 3 5 3 2" xfId="13770" xr:uid="{00000000-0005-0000-0000-000057A30000}"/>
    <cellStyle name="Normal 8 4 2 3 5 3 2 2" xfId="31123" xr:uid="{00000000-0005-0000-0000-000058A30000}"/>
    <cellStyle name="Normal 8 4 2 3 5 3 2 3" xfId="48469" xr:uid="{00000000-0005-0000-0000-000059A30000}"/>
    <cellStyle name="Normal 8 4 2 3 5 3 3" xfId="22450" xr:uid="{00000000-0005-0000-0000-00005AA30000}"/>
    <cellStyle name="Normal 8 4 2 3 5 3 4" xfId="39796" xr:uid="{00000000-0005-0000-0000-00005BA30000}"/>
    <cellStyle name="Normal 8 4 2 3 5 4" xfId="10144" xr:uid="{00000000-0005-0000-0000-00005CA30000}"/>
    <cellStyle name="Normal 8 4 2 3 5 4 2" xfId="27497" xr:uid="{00000000-0005-0000-0000-00005DA30000}"/>
    <cellStyle name="Normal 8 4 2 3 5 4 3" xfId="44843" xr:uid="{00000000-0005-0000-0000-00005EA30000}"/>
    <cellStyle name="Normal 8 4 2 3 5 5" xfId="18824" xr:uid="{00000000-0005-0000-0000-00005FA30000}"/>
    <cellStyle name="Normal 8 4 2 3 5 6" xfId="36170" xr:uid="{00000000-0005-0000-0000-000060A30000}"/>
    <cellStyle name="Normal 8 4 2 3 6" xfId="6028" xr:uid="{00000000-0005-0000-0000-000061A30000}"/>
    <cellStyle name="Normal 8 4 2 3 6 2" xfId="14701" xr:uid="{00000000-0005-0000-0000-000062A30000}"/>
    <cellStyle name="Normal 8 4 2 3 6 2 2" xfId="32054" xr:uid="{00000000-0005-0000-0000-000063A30000}"/>
    <cellStyle name="Normal 8 4 2 3 6 2 3" xfId="49400" xr:uid="{00000000-0005-0000-0000-000064A30000}"/>
    <cellStyle name="Normal 8 4 2 3 6 3" xfId="23381" xr:uid="{00000000-0005-0000-0000-000065A30000}"/>
    <cellStyle name="Normal 8 4 2 3 6 4" xfId="40727" xr:uid="{00000000-0005-0000-0000-000066A30000}"/>
    <cellStyle name="Normal 8 4 2 3 7" xfId="3284" xr:uid="{00000000-0005-0000-0000-000067A30000}"/>
    <cellStyle name="Normal 8 4 2 3 7 2" xfId="11957" xr:uid="{00000000-0005-0000-0000-000068A30000}"/>
    <cellStyle name="Normal 8 4 2 3 7 2 2" xfId="29310" xr:uid="{00000000-0005-0000-0000-000069A30000}"/>
    <cellStyle name="Normal 8 4 2 3 7 2 3" xfId="46656" xr:uid="{00000000-0005-0000-0000-00006AA30000}"/>
    <cellStyle name="Normal 8 4 2 3 7 3" xfId="20637" xr:uid="{00000000-0005-0000-0000-00006BA30000}"/>
    <cellStyle name="Normal 8 4 2 3 7 4" xfId="37983" xr:uid="{00000000-0005-0000-0000-00006CA30000}"/>
    <cellStyle name="Normal 8 4 2 3 8" xfId="8919" xr:uid="{00000000-0005-0000-0000-00006DA30000}"/>
    <cellStyle name="Normal 8 4 2 3 8 2" xfId="26272" xr:uid="{00000000-0005-0000-0000-00006EA30000}"/>
    <cellStyle name="Normal 8 4 2 3 8 3" xfId="43618" xr:uid="{00000000-0005-0000-0000-00006FA30000}"/>
    <cellStyle name="Normal 8 4 2 3 9" xfId="17599" xr:uid="{00000000-0005-0000-0000-000070A30000}"/>
    <cellStyle name="Normal 8 4 2 4" xfId="834" xr:uid="{00000000-0005-0000-0000-000071A30000}"/>
    <cellStyle name="Normal 8 4 2 4 2" xfId="2647" xr:uid="{00000000-0005-0000-0000-000072A30000}"/>
    <cellStyle name="Normal 8 4 2 4 2 2" xfId="8429" xr:uid="{00000000-0005-0000-0000-000073A30000}"/>
    <cellStyle name="Normal 8 4 2 4 2 2 2" xfId="17102" xr:uid="{00000000-0005-0000-0000-000074A30000}"/>
    <cellStyle name="Normal 8 4 2 4 2 2 2 2" xfId="34455" xr:uid="{00000000-0005-0000-0000-000075A30000}"/>
    <cellStyle name="Normal 8 4 2 4 2 2 2 3" xfId="51801" xr:uid="{00000000-0005-0000-0000-000076A30000}"/>
    <cellStyle name="Normal 8 4 2 4 2 2 3" xfId="25782" xr:uid="{00000000-0005-0000-0000-000077A30000}"/>
    <cellStyle name="Normal 8 4 2 4 2 2 4" xfId="43128" xr:uid="{00000000-0005-0000-0000-000078A30000}"/>
    <cellStyle name="Normal 8 4 2 4 2 3" xfId="4460" xr:uid="{00000000-0005-0000-0000-000079A30000}"/>
    <cellStyle name="Normal 8 4 2 4 2 3 2" xfId="13133" xr:uid="{00000000-0005-0000-0000-00007AA30000}"/>
    <cellStyle name="Normal 8 4 2 4 2 3 2 2" xfId="30486" xr:uid="{00000000-0005-0000-0000-00007BA30000}"/>
    <cellStyle name="Normal 8 4 2 4 2 3 2 3" xfId="47832" xr:uid="{00000000-0005-0000-0000-00007CA30000}"/>
    <cellStyle name="Normal 8 4 2 4 2 3 3" xfId="21813" xr:uid="{00000000-0005-0000-0000-00007DA30000}"/>
    <cellStyle name="Normal 8 4 2 4 2 3 4" xfId="39159" xr:uid="{00000000-0005-0000-0000-00007EA30000}"/>
    <cellStyle name="Normal 8 4 2 4 2 4" xfId="11320" xr:uid="{00000000-0005-0000-0000-00007FA30000}"/>
    <cellStyle name="Normal 8 4 2 4 2 4 2" xfId="28673" xr:uid="{00000000-0005-0000-0000-000080A30000}"/>
    <cellStyle name="Normal 8 4 2 4 2 4 3" xfId="46019" xr:uid="{00000000-0005-0000-0000-000081A30000}"/>
    <cellStyle name="Normal 8 4 2 4 2 5" xfId="20000" xr:uid="{00000000-0005-0000-0000-000082A30000}"/>
    <cellStyle name="Normal 8 4 2 4 2 6" xfId="37346" xr:uid="{00000000-0005-0000-0000-000083A30000}"/>
    <cellStyle name="Normal 8 4 2 4 3" xfId="1569" xr:uid="{00000000-0005-0000-0000-000084A30000}"/>
    <cellStyle name="Normal 8 4 2 4 3 2" xfId="7351" xr:uid="{00000000-0005-0000-0000-000085A30000}"/>
    <cellStyle name="Normal 8 4 2 4 3 2 2" xfId="16024" xr:uid="{00000000-0005-0000-0000-000086A30000}"/>
    <cellStyle name="Normal 8 4 2 4 3 2 2 2" xfId="33377" xr:uid="{00000000-0005-0000-0000-000087A30000}"/>
    <cellStyle name="Normal 8 4 2 4 3 2 2 3" xfId="50723" xr:uid="{00000000-0005-0000-0000-000088A30000}"/>
    <cellStyle name="Normal 8 4 2 4 3 2 3" xfId="24704" xr:uid="{00000000-0005-0000-0000-000089A30000}"/>
    <cellStyle name="Normal 8 4 2 4 3 2 4" xfId="42050" xr:uid="{00000000-0005-0000-0000-00008AA30000}"/>
    <cellStyle name="Normal 8 4 2 4 3 3" xfId="5195" xr:uid="{00000000-0005-0000-0000-00008BA30000}"/>
    <cellStyle name="Normal 8 4 2 4 3 3 2" xfId="13868" xr:uid="{00000000-0005-0000-0000-00008CA30000}"/>
    <cellStyle name="Normal 8 4 2 4 3 3 2 2" xfId="31221" xr:uid="{00000000-0005-0000-0000-00008DA30000}"/>
    <cellStyle name="Normal 8 4 2 4 3 3 2 3" xfId="48567" xr:uid="{00000000-0005-0000-0000-00008EA30000}"/>
    <cellStyle name="Normal 8 4 2 4 3 3 3" xfId="22548" xr:uid="{00000000-0005-0000-0000-00008FA30000}"/>
    <cellStyle name="Normal 8 4 2 4 3 3 4" xfId="39894" xr:uid="{00000000-0005-0000-0000-000090A30000}"/>
    <cellStyle name="Normal 8 4 2 4 3 4" xfId="10242" xr:uid="{00000000-0005-0000-0000-000091A30000}"/>
    <cellStyle name="Normal 8 4 2 4 3 4 2" xfId="27595" xr:uid="{00000000-0005-0000-0000-000092A30000}"/>
    <cellStyle name="Normal 8 4 2 4 3 4 3" xfId="44941" xr:uid="{00000000-0005-0000-0000-000093A30000}"/>
    <cellStyle name="Normal 8 4 2 4 3 5" xfId="18922" xr:uid="{00000000-0005-0000-0000-000094A30000}"/>
    <cellStyle name="Normal 8 4 2 4 3 6" xfId="36268" xr:uid="{00000000-0005-0000-0000-000095A30000}"/>
    <cellStyle name="Normal 8 4 2 4 4" xfId="6616" xr:uid="{00000000-0005-0000-0000-000096A30000}"/>
    <cellStyle name="Normal 8 4 2 4 4 2" xfId="15289" xr:uid="{00000000-0005-0000-0000-000097A30000}"/>
    <cellStyle name="Normal 8 4 2 4 4 2 2" xfId="32642" xr:uid="{00000000-0005-0000-0000-000098A30000}"/>
    <cellStyle name="Normal 8 4 2 4 4 2 3" xfId="49988" xr:uid="{00000000-0005-0000-0000-000099A30000}"/>
    <cellStyle name="Normal 8 4 2 4 4 3" xfId="23969" xr:uid="{00000000-0005-0000-0000-00009AA30000}"/>
    <cellStyle name="Normal 8 4 2 4 4 4" xfId="41315" xr:uid="{00000000-0005-0000-0000-00009BA30000}"/>
    <cellStyle name="Normal 8 4 2 4 5" xfId="3382" xr:uid="{00000000-0005-0000-0000-00009CA30000}"/>
    <cellStyle name="Normal 8 4 2 4 5 2" xfId="12055" xr:uid="{00000000-0005-0000-0000-00009DA30000}"/>
    <cellStyle name="Normal 8 4 2 4 5 2 2" xfId="29408" xr:uid="{00000000-0005-0000-0000-00009EA30000}"/>
    <cellStyle name="Normal 8 4 2 4 5 2 3" xfId="46754" xr:uid="{00000000-0005-0000-0000-00009FA30000}"/>
    <cellStyle name="Normal 8 4 2 4 5 3" xfId="20735" xr:uid="{00000000-0005-0000-0000-0000A0A30000}"/>
    <cellStyle name="Normal 8 4 2 4 5 4" xfId="38081" xr:uid="{00000000-0005-0000-0000-0000A1A30000}"/>
    <cellStyle name="Normal 8 4 2 4 6" xfId="9507" xr:uid="{00000000-0005-0000-0000-0000A2A30000}"/>
    <cellStyle name="Normal 8 4 2 4 6 2" xfId="26860" xr:uid="{00000000-0005-0000-0000-0000A3A30000}"/>
    <cellStyle name="Normal 8 4 2 4 6 3" xfId="44206" xr:uid="{00000000-0005-0000-0000-0000A4A30000}"/>
    <cellStyle name="Normal 8 4 2 4 7" xfId="18187" xr:uid="{00000000-0005-0000-0000-0000A5A30000}"/>
    <cellStyle name="Normal 8 4 2 4 8" xfId="35533" xr:uid="{00000000-0005-0000-0000-0000A6A30000}"/>
    <cellStyle name="Normal 8 4 2 5" xfId="491" xr:uid="{00000000-0005-0000-0000-0000A7A30000}"/>
    <cellStyle name="Normal 8 4 2 5 2" xfId="2304" xr:uid="{00000000-0005-0000-0000-0000A8A30000}"/>
    <cellStyle name="Normal 8 4 2 5 2 2" xfId="8086" xr:uid="{00000000-0005-0000-0000-0000A9A30000}"/>
    <cellStyle name="Normal 8 4 2 5 2 2 2" xfId="16759" xr:uid="{00000000-0005-0000-0000-0000AAA30000}"/>
    <cellStyle name="Normal 8 4 2 5 2 2 2 2" xfId="34112" xr:uid="{00000000-0005-0000-0000-0000ABA30000}"/>
    <cellStyle name="Normal 8 4 2 5 2 2 2 3" xfId="51458" xr:uid="{00000000-0005-0000-0000-0000ACA30000}"/>
    <cellStyle name="Normal 8 4 2 5 2 2 3" xfId="25439" xr:uid="{00000000-0005-0000-0000-0000ADA30000}"/>
    <cellStyle name="Normal 8 4 2 5 2 2 4" xfId="42785" xr:uid="{00000000-0005-0000-0000-0000AEA30000}"/>
    <cellStyle name="Normal 8 4 2 5 2 3" xfId="5587" xr:uid="{00000000-0005-0000-0000-0000AFA30000}"/>
    <cellStyle name="Normal 8 4 2 5 2 3 2" xfId="14260" xr:uid="{00000000-0005-0000-0000-0000B0A30000}"/>
    <cellStyle name="Normal 8 4 2 5 2 3 2 2" xfId="31613" xr:uid="{00000000-0005-0000-0000-0000B1A30000}"/>
    <cellStyle name="Normal 8 4 2 5 2 3 2 3" xfId="48959" xr:uid="{00000000-0005-0000-0000-0000B2A30000}"/>
    <cellStyle name="Normal 8 4 2 5 2 3 3" xfId="22940" xr:uid="{00000000-0005-0000-0000-0000B3A30000}"/>
    <cellStyle name="Normal 8 4 2 5 2 3 4" xfId="40286" xr:uid="{00000000-0005-0000-0000-0000B4A30000}"/>
    <cellStyle name="Normal 8 4 2 5 2 4" xfId="10977" xr:uid="{00000000-0005-0000-0000-0000B5A30000}"/>
    <cellStyle name="Normal 8 4 2 5 2 4 2" xfId="28330" xr:uid="{00000000-0005-0000-0000-0000B6A30000}"/>
    <cellStyle name="Normal 8 4 2 5 2 4 3" xfId="45676" xr:uid="{00000000-0005-0000-0000-0000B7A30000}"/>
    <cellStyle name="Normal 8 4 2 5 2 5" xfId="19657" xr:uid="{00000000-0005-0000-0000-0000B8A30000}"/>
    <cellStyle name="Normal 8 4 2 5 2 6" xfId="37003" xr:uid="{00000000-0005-0000-0000-0000B9A30000}"/>
    <cellStyle name="Normal 8 4 2 5 3" xfId="6273" xr:uid="{00000000-0005-0000-0000-0000BAA30000}"/>
    <cellStyle name="Normal 8 4 2 5 3 2" xfId="14946" xr:uid="{00000000-0005-0000-0000-0000BBA30000}"/>
    <cellStyle name="Normal 8 4 2 5 3 2 2" xfId="32299" xr:uid="{00000000-0005-0000-0000-0000BCA30000}"/>
    <cellStyle name="Normal 8 4 2 5 3 2 3" xfId="49645" xr:uid="{00000000-0005-0000-0000-0000BDA30000}"/>
    <cellStyle name="Normal 8 4 2 5 3 3" xfId="23626" xr:uid="{00000000-0005-0000-0000-0000BEA30000}"/>
    <cellStyle name="Normal 8 4 2 5 3 4" xfId="40972" xr:uid="{00000000-0005-0000-0000-0000BFA30000}"/>
    <cellStyle name="Normal 8 4 2 5 4" xfId="4117" xr:uid="{00000000-0005-0000-0000-0000C0A30000}"/>
    <cellStyle name="Normal 8 4 2 5 4 2" xfId="12790" xr:uid="{00000000-0005-0000-0000-0000C1A30000}"/>
    <cellStyle name="Normal 8 4 2 5 4 2 2" xfId="30143" xr:uid="{00000000-0005-0000-0000-0000C2A30000}"/>
    <cellStyle name="Normal 8 4 2 5 4 2 3" xfId="47489" xr:uid="{00000000-0005-0000-0000-0000C3A30000}"/>
    <cellStyle name="Normal 8 4 2 5 4 3" xfId="21470" xr:uid="{00000000-0005-0000-0000-0000C4A30000}"/>
    <cellStyle name="Normal 8 4 2 5 4 4" xfId="38816" xr:uid="{00000000-0005-0000-0000-0000C5A30000}"/>
    <cellStyle name="Normal 8 4 2 5 5" xfId="9164" xr:uid="{00000000-0005-0000-0000-0000C6A30000}"/>
    <cellStyle name="Normal 8 4 2 5 5 2" xfId="26517" xr:uid="{00000000-0005-0000-0000-0000C7A30000}"/>
    <cellStyle name="Normal 8 4 2 5 5 3" xfId="43863" xr:uid="{00000000-0005-0000-0000-0000C8A30000}"/>
    <cellStyle name="Normal 8 4 2 5 6" xfId="17844" xr:uid="{00000000-0005-0000-0000-0000C9A30000}"/>
    <cellStyle name="Normal 8 4 2 5 7" xfId="35190" xr:uid="{00000000-0005-0000-0000-0000CAA30000}"/>
    <cellStyle name="Normal 8 4 2 6" xfId="1912" xr:uid="{00000000-0005-0000-0000-0000CBA30000}"/>
    <cellStyle name="Normal 8 4 2 6 2" xfId="7694" xr:uid="{00000000-0005-0000-0000-0000CCA30000}"/>
    <cellStyle name="Normal 8 4 2 6 2 2" xfId="16367" xr:uid="{00000000-0005-0000-0000-0000CDA30000}"/>
    <cellStyle name="Normal 8 4 2 6 2 2 2" xfId="33720" xr:uid="{00000000-0005-0000-0000-0000CEA30000}"/>
    <cellStyle name="Normal 8 4 2 6 2 2 3" xfId="51066" xr:uid="{00000000-0005-0000-0000-0000CFA30000}"/>
    <cellStyle name="Normal 8 4 2 6 2 3" xfId="25047" xr:uid="{00000000-0005-0000-0000-0000D0A30000}"/>
    <cellStyle name="Normal 8 4 2 6 2 4" xfId="42393" xr:uid="{00000000-0005-0000-0000-0000D1A30000}"/>
    <cellStyle name="Normal 8 4 2 6 3" xfId="3725" xr:uid="{00000000-0005-0000-0000-0000D2A30000}"/>
    <cellStyle name="Normal 8 4 2 6 3 2" xfId="12398" xr:uid="{00000000-0005-0000-0000-0000D3A30000}"/>
    <cellStyle name="Normal 8 4 2 6 3 2 2" xfId="29751" xr:uid="{00000000-0005-0000-0000-0000D4A30000}"/>
    <cellStyle name="Normal 8 4 2 6 3 2 3" xfId="47097" xr:uid="{00000000-0005-0000-0000-0000D5A30000}"/>
    <cellStyle name="Normal 8 4 2 6 3 3" xfId="21078" xr:uid="{00000000-0005-0000-0000-0000D6A30000}"/>
    <cellStyle name="Normal 8 4 2 6 3 4" xfId="38424" xr:uid="{00000000-0005-0000-0000-0000D7A30000}"/>
    <cellStyle name="Normal 8 4 2 6 4" xfId="10585" xr:uid="{00000000-0005-0000-0000-0000D8A30000}"/>
    <cellStyle name="Normal 8 4 2 6 4 2" xfId="27938" xr:uid="{00000000-0005-0000-0000-0000D9A30000}"/>
    <cellStyle name="Normal 8 4 2 6 4 3" xfId="45284" xr:uid="{00000000-0005-0000-0000-0000DAA30000}"/>
    <cellStyle name="Normal 8 4 2 6 5" xfId="19265" xr:uid="{00000000-0005-0000-0000-0000DBA30000}"/>
    <cellStyle name="Normal 8 4 2 6 6" xfId="36611" xr:uid="{00000000-0005-0000-0000-0000DCA30000}"/>
    <cellStyle name="Normal 8 4 2 7" xfId="1226" xr:uid="{00000000-0005-0000-0000-0000DDA30000}"/>
    <cellStyle name="Normal 8 4 2 7 2" xfId="7008" xr:uid="{00000000-0005-0000-0000-0000DEA30000}"/>
    <cellStyle name="Normal 8 4 2 7 2 2" xfId="15681" xr:uid="{00000000-0005-0000-0000-0000DFA30000}"/>
    <cellStyle name="Normal 8 4 2 7 2 2 2" xfId="33034" xr:uid="{00000000-0005-0000-0000-0000E0A30000}"/>
    <cellStyle name="Normal 8 4 2 7 2 2 3" xfId="50380" xr:uid="{00000000-0005-0000-0000-0000E1A30000}"/>
    <cellStyle name="Normal 8 4 2 7 2 3" xfId="24361" xr:uid="{00000000-0005-0000-0000-0000E2A30000}"/>
    <cellStyle name="Normal 8 4 2 7 2 4" xfId="41707" xr:uid="{00000000-0005-0000-0000-0000E3A30000}"/>
    <cellStyle name="Normal 8 4 2 7 3" xfId="4852" xr:uid="{00000000-0005-0000-0000-0000E4A30000}"/>
    <cellStyle name="Normal 8 4 2 7 3 2" xfId="13525" xr:uid="{00000000-0005-0000-0000-0000E5A30000}"/>
    <cellStyle name="Normal 8 4 2 7 3 2 2" xfId="30878" xr:uid="{00000000-0005-0000-0000-0000E6A30000}"/>
    <cellStyle name="Normal 8 4 2 7 3 2 3" xfId="48224" xr:uid="{00000000-0005-0000-0000-0000E7A30000}"/>
    <cellStyle name="Normal 8 4 2 7 3 3" xfId="22205" xr:uid="{00000000-0005-0000-0000-0000E8A30000}"/>
    <cellStyle name="Normal 8 4 2 7 3 4" xfId="39551" xr:uid="{00000000-0005-0000-0000-0000E9A30000}"/>
    <cellStyle name="Normal 8 4 2 7 4" xfId="9899" xr:uid="{00000000-0005-0000-0000-0000EAA30000}"/>
    <cellStyle name="Normal 8 4 2 7 4 2" xfId="27252" xr:uid="{00000000-0005-0000-0000-0000EBA30000}"/>
    <cellStyle name="Normal 8 4 2 7 4 3" xfId="44598" xr:uid="{00000000-0005-0000-0000-0000ECA30000}"/>
    <cellStyle name="Normal 8 4 2 7 5" xfId="18579" xr:uid="{00000000-0005-0000-0000-0000EDA30000}"/>
    <cellStyle name="Normal 8 4 2 7 6" xfId="35925" xr:uid="{00000000-0005-0000-0000-0000EEA30000}"/>
    <cellStyle name="Normal 8 4 2 8" xfId="5881" xr:uid="{00000000-0005-0000-0000-0000EFA30000}"/>
    <cellStyle name="Normal 8 4 2 8 2" xfId="14554" xr:uid="{00000000-0005-0000-0000-0000F0A30000}"/>
    <cellStyle name="Normal 8 4 2 8 2 2" xfId="31907" xr:uid="{00000000-0005-0000-0000-0000F1A30000}"/>
    <cellStyle name="Normal 8 4 2 8 2 3" xfId="49253" xr:uid="{00000000-0005-0000-0000-0000F2A30000}"/>
    <cellStyle name="Normal 8 4 2 8 3" xfId="23234" xr:uid="{00000000-0005-0000-0000-0000F3A30000}"/>
    <cellStyle name="Normal 8 4 2 8 4" xfId="40580" xr:uid="{00000000-0005-0000-0000-0000F4A30000}"/>
    <cellStyle name="Normal 8 4 2 9" xfId="3039" xr:uid="{00000000-0005-0000-0000-0000F5A30000}"/>
    <cellStyle name="Normal 8 4 2 9 2" xfId="11712" xr:uid="{00000000-0005-0000-0000-0000F6A30000}"/>
    <cellStyle name="Normal 8 4 2 9 2 2" xfId="29065" xr:uid="{00000000-0005-0000-0000-0000F7A30000}"/>
    <cellStyle name="Normal 8 4 2 9 2 3" xfId="46411" xr:uid="{00000000-0005-0000-0000-0000F8A30000}"/>
    <cellStyle name="Normal 8 4 2 9 3" xfId="20392" xr:uid="{00000000-0005-0000-0000-0000F9A30000}"/>
    <cellStyle name="Normal 8 4 2 9 4" xfId="37738" xr:uid="{00000000-0005-0000-0000-0000FAA30000}"/>
    <cellStyle name="Normal 8 4 3" xfId="197" xr:uid="{00000000-0005-0000-0000-0000FBA30000}"/>
    <cellStyle name="Normal 8 4 3 10" xfId="17550" xr:uid="{00000000-0005-0000-0000-0000FCA30000}"/>
    <cellStyle name="Normal 8 4 3 11" xfId="34896" xr:uid="{00000000-0005-0000-0000-0000FDA30000}"/>
    <cellStyle name="Normal 8 4 3 2" xfId="687" xr:uid="{00000000-0005-0000-0000-0000FEA30000}"/>
    <cellStyle name="Normal 8 4 3 2 2" xfId="2500" xr:uid="{00000000-0005-0000-0000-0000FFA30000}"/>
    <cellStyle name="Normal 8 4 3 2 2 2" xfId="8282" xr:uid="{00000000-0005-0000-0000-000000A40000}"/>
    <cellStyle name="Normal 8 4 3 2 2 2 2" xfId="16955" xr:uid="{00000000-0005-0000-0000-000001A40000}"/>
    <cellStyle name="Normal 8 4 3 2 2 2 2 2" xfId="34308" xr:uid="{00000000-0005-0000-0000-000002A40000}"/>
    <cellStyle name="Normal 8 4 3 2 2 2 2 3" xfId="51654" xr:uid="{00000000-0005-0000-0000-000003A40000}"/>
    <cellStyle name="Normal 8 4 3 2 2 2 3" xfId="25635" xr:uid="{00000000-0005-0000-0000-000004A40000}"/>
    <cellStyle name="Normal 8 4 3 2 2 2 4" xfId="42981" xr:uid="{00000000-0005-0000-0000-000005A40000}"/>
    <cellStyle name="Normal 8 4 3 2 2 3" xfId="4313" xr:uid="{00000000-0005-0000-0000-000006A40000}"/>
    <cellStyle name="Normal 8 4 3 2 2 3 2" xfId="12986" xr:uid="{00000000-0005-0000-0000-000007A40000}"/>
    <cellStyle name="Normal 8 4 3 2 2 3 2 2" xfId="30339" xr:uid="{00000000-0005-0000-0000-000008A40000}"/>
    <cellStyle name="Normal 8 4 3 2 2 3 2 3" xfId="47685" xr:uid="{00000000-0005-0000-0000-000009A40000}"/>
    <cellStyle name="Normal 8 4 3 2 2 3 3" xfId="21666" xr:uid="{00000000-0005-0000-0000-00000AA40000}"/>
    <cellStyle name="Normal 8 4 3 2 2 3 4" xfId="39012" xr:uid="{00000000-0005-0000-0000-00000BA40000}"/>
    <cellStyle name="Normal 8 4 3 2 2 4" xfId="11173" xr:uid="{00000000-0005-0000-0000-00000CA40000}"/>
    <cellStyle name="Normal 8 4 3 2 2 4 2" xfId="28526" xr:uid="{00000000-0005-0000-0000-00000DA40000}"/>
    <cellStyle name="Normal 8 4 3 2 2 4 3" xfId="45872" xr:uid="{00000000-0005-0000-0000-00000EA40000}"/>
    <cellStyle name="Normal 8 4 3 2 2 5" xfId="19853" xr:uid="{00000000-0005-0000-0000-00000FA40000}"/>
    <cellStyle name="Normal 8 4 3 2 2 6" xfId="37199" xr:uid="{00000000-0005-0000-0000-000010A40000}"/>
    <cellStyle name="Normal 8 4 3 2 3" xfId="1422" xr:uid="{00000000-0005-0000-0000-000011A40000}"/>
    <cellStyle name="Normal 8 4 3 2 3 2" xfId="7204" xr:uid="{00000000-0005-0000-0000-000012A40000}"/>
    <cellStyle name="Normal 8 4 3 2 3 2 2" xfId="15877" xr:uid="{00000000-0005-0000-0000-000013A40000}"/>
    <cellStyle name="Normal 8 4 3 2 3 2 2 2" xfId="33230" xr:uid="{00000000-0005-0000-0000-000014A40000}"/>
    <cellStyle name="Normal 8 4 3 2 3 2 2 3" xfId="50576" xr:uid="{00000000-0005-0000-0000-000015A40000}"/>
    <cellStyle name="Normal 8 4 3 2 3 2 3" xfId="24557" xr:uid="{00000000-0005-0000-0000-000016A40000}"/>
    <cellStyle name="Normal 8 4 3 2 3 2 4" xfId="41903" xr:uid="{00000000-0005-0000-0000-000017A40000}"/>
    <cellStyle name="Normal 8 4 3 2 3 3" xfId="5048" xr:uid="{00000000-0005-0000-0000-000018A40000}"/>
    <cellStyle name="Normal 8 4 3 2 3 3 2" xfId="13721" xr:uid="{00000000-0005-0000-0000-000019A40000}"/>
    <cellStyle name="Normal 8 4 3 2 3 3 2 2" xfId="31074" xr:uid="{00000000-0005-0000-0000-00001AA40000}"/>
    <cellStyle name="Normal 8 4 3 2 3 3 2 3" xfId="48420" xr:uid="{00000000-0005-0000-0000-00001BA40000}"/>
    <cellStyle name="Normal 8 4 3 2 3 3 3" xfId="22401" xr:uid="{00000000-0005-0000-0000-00001CA40000}"/>
    <cellStyle name="Normal 8 4 3 2 3 3 4" xfId="39747" xr:uid="{00000000-0005-0000-0000-00001DA40000}"/>
    <cellStyle name="Normal 8 4 3 2 3 4" xfId="10095" xr:uid="{00000000-0005-0000-0000-00001EA40000}"/>
    <cellStyle name="Normal 8 4 3 2 3 4 2" xfId="27448" xr:uid="{00000000-0005-0000-0000-00001FA40000}"/>
    <cellStyle name="Normal 8 4 3 2 3 4 3" xfId="44794" xr:uid="{00000000-0005-0000-0000-000020A40000}"/>
    <cellStyle name="Normal 8 4 3 2 3 5" xfId="18775" xr:uid="{00000000-0005-0000-0000-000021A40000}"/>
    <cellStyle name="Normal 8 4 3 2 3 6" xfId="36121" xr:uid="{00000000-0005-0000-0000-000022A40000}"/>
    <cellStyle name="Normal 8 4 3 2 4" xfId="6469" xr:uid="{00000000-0005-0000-0000-000023A40000}"/>
    <cellStyle name="Normal 8 4 3 2 4 2" xfId="15142" xr:uid="{00000000-0005-0000-0000-000024A40000}"/>
    <cellStyle name="Normal 8 4 3 2 4 2 2" xfId="32495" xr:uid="{00000000-0005-0000-0000-000025A40000}"/>
    <cellStyle name="Normal 8 4 3 2 4 2 3" xfId="49841" xr:uid="{00000000-0005-0000-0000-000026A40000}"/>
    <cellStyle name="Normal 8 4 3 2 4 3" xfId="23822" xr:uid="{00000000-0005-0000-0000-000027A40000}"/>
    <cellStyle name="Normal 8 4 3 2 4 4" xfId="41168" xr:uid="{00000000-0005-0000-0000-000028A40000}"/>
    <cellStyle name="Normal 8 4 3 2 5" xfId="3235" xr:uid="{00000000-0005-0000-0000-000029A40000}"/>
    <cellStyle name="Normal 8 4 3 2 5 2" xfId="11908" xr:uid="{00000000-0005-0000-0000-00002AA40000}"/>
    <cellStyle name="Normal 8 4 3 2 5 2 2" xfId="29261" xr:uid="{00000000-0005-0000-0000-00002BA40000}"/>
    <cellStyle name="Normal 8 4 3 2 5 2 3" xfId="46607" xr:uid="{00000000-0005-0000-0000-00002CA40000}"/>
    <cellStyle name="Normal 8 4 3 2 5 3" xfId="20588" xr:uid="{00000000-0005-0000-0000-00002DA40000}"/>
    <cellStyle name="Normal 8 4 3 2 5 4" xfId="37934" xr:uid="{00000000-0005-0000-0000-00002EA40000}"/>
    <cellStyle name="Normal 8 4 3 2 6" xfId="9360" xr:uid="{00000000-0005-0000-0000-00002FA40000}"/>
    <cellStyle name="Normal 8 4 3 2 6 2" xfId="26713" xr:uid="{00000000-0005-0000-0000-000030A40000}"/>
    <cellStyle name="Normal 8 4 3 2 6 3" xfId="44059" xr:uid="{00000000-0005-0000-0000-000031A40000}"/>
    <cellStyle name="Normal 8 4 3 2 7" xfId="18040" xr:uid="{00000000-0005-0000-0000-000032A40000}"/>
    <cellStyle name="Normal 8 4 3 2 8" xfId="35386" xr:uid="{00000000-0005-0000-0000-000033A40000}"/>
    <cellStyle name="Normal 8 4 3 3" xfId="932" xr:uid="{00000000-0005-0000-0000-000034A40000}"/>
    <cellStyle name="Normal 8 4 3 3 2" xfId="2745" xr:uid="{00000000-0005-0000-0000-000035A40000}"/>
    <cellStyle name="Normal 8 4 3 3 2 2" xfId="8527" xr:uid="{00000000-0005-0000-0000-000036A40000}"/>
    <cellStyle name="Normal 8 4 3 3 2 2 2" xfId="17200" xr:uid="{00000000-0005-0000-0000-000037A40000}"/>
    <cellStyle name="Normal 8 4 3 3 2 2 2 2" xfId="34553" xr:uid="{00000000-0005-0000-0000-000038A40000}"/>
    <cellStyle name="Normal 8 4 3 3 2 2 2 3" xfId="51899" xr:uid="{00000000-0005-0000-0000-000039A40000}"/>
    <cellStyle name="Normal 8 4 3 3 2 2 3" xfId="25880" xr:uid="{00000000-0005-0000-0000-00003AA40000}"/>
    <cellStyle name="Normal 8 4 3 3 2 2 4" xfId="43226" xr:uid="{00000000-0005-0000-0000-00003BA40000}"/>
    <cellStyle name="Normal 8 4 3 3 2 3" xfId="4558" xr:uid="{00000000-0005-0000-0000-00003CA40000}"/>
    <cellStyle name="Normal 8 4 3 3 2 3 2" xfId="13231" xr:uid="{00000000-0005-0000-0000-00003DA40000}"/>
    <cellStyle name="Normal 8 4 3 3 2 3 2 2" xfId="30584" xr:uid="{00000000-0005-0000-0000-00003EA40000}"/>
    <cellStyle name="Normal 8 4 3 3 2 3 2 3" xfId="47930" xr:uid="{00000000-0005-0000-0000-00003FA40000}"/>
    <cellStyle name="Normal 8 4 3 3 2 3 3" xfId="21911" xr:uid="{00000000-0005-0000-0000-000040A40000}"/>
    <cellStyle name="Normal 8 4 3 3 2 3 4" xfId="39257" xr:uid="{00000000-0005-0000-0000-000041A40000}"/>
    <cellStyle name="Normal 8 4 3 3 2 4" xfId="11418" xr:uid="{00000000-0005-0000-0000-000042A40000}"/>
    <cellStyle name="Normal 8 4 3 3 2 4 2" xfId="28771" xr:uid="{00000000-0005-0000-0000-000043A40000}"/>
    <cellStyle name="Normal 8 4 3 3 2 4 3" xfId="46117" xr:uid="{00000000-0005-0000-0000-000044A40000}"/>
    <cellStyle name="Normal 8 4 3 3 2 5" xfId="20098" xr:uid="{00000000-0005-0000-0000-000045A40000}"/>
    <cellStyle name="Normal 8 4 3 3 2 6" xfId="37444" xr:uid="{00000000-0005-0000-0000-000046A40000}"/>
    <cellStyle name="Normal 8 4 3 3 3" xfId="1667" xr:uid="{00000000-0005-0000-0000-000047A40000}"/>
    <cellStyle name="Normal 8 4 3 3 3 2" xfId="7449" xr:uid="{00000000-0005-0000-0000-000048A40000}"/>
    <cellStyle name="Normal 8 4 3 3 3 2 2" xfId="16122" xr:uid="{00000000-0005-0000-0000-000049A40000}"/>
    <cellStyle name="Normal 8 4 3 3 3 2 2 2" xfId="33475" xr:uid="{00000000-0005-0000-0000-00004AA40000}"/>
    <cellStyle name="Normal 8 4 3 3 3 2 2 3" xfId="50821" xr:uid="{00000000-0005-0000-0000-00004BA40000}"/>
    <cellStyle name="Normal 8 4 3 3 3 2 3" xfId="24802" xr:uid="{00000000-0005-0000-0000-00004CA40000}"/>
    <cellStyle name="Normal 8 4 3 3 3 2 4" xfId="42148" xr:uid="{00000000-0005-0000-0000-00004DA40000}"/>
    <cellStyle name="Normal 8 4 3 3 3 3" xfId="5293" xr:uid="{00000000-0005-0000-0000-00004EA40000}"/>
    <cellStyle name="Normal 8 4 3 3 3 3 2" xfId="13966" xr:uid="{00000000-0005-0000-0000-00004FA40000}"/>
    <cellStyle name="Normal 8 4 3 3 3 3 2 2" xfId="31319" xr:uid="{00000000-0005-0000-0000-000050A40000}"/>
    <cellStyle name="Normal 8 4 3 3 3 3 2 3" xfId="48665" xr:uid="{00000000-0005-0000-0000-000051A40000}"/>
    <cellStyle name="Normal 8 4 3 3 3 3 3" xfId="22646" xr:uid="{00000000-0005-0000-0000-000052A40000}"/>
    <cellStyle name="Normal 8 4 3 3 3 3 4" xfId="39992" xr:uid="{00000000-0005-0000-0000-000053A40000}"/>
    <cellStyle name="Normal 8 4 3 3 3 4" xfId="10340" xr:uid="{00000000-0005-0000-0000-000054A40000}"/>
    <cellStyle name="Normal 8 4 3 3 3 4 2" xfId="27693" xr:uid="{00000000-0005-0000-0000-000055A40000}"/>
    <cellStyle name="Normal 8 4 3 3 3 4 3" xfId="45039" xr:uid="{00000000-0005-0000-0000-000056A40000}"/>
    <cellStyle name="Normal 8 4 3 3 3 5" xfId="19020" xr:uid="{00000000-0005-0000-0000-000057A40000}"/>
    <cellStyle name="Normal 8 4 3 3 3 6" xfId="36366" xr:uid="{00000000-0005-0000-0000-000058A40000}"/>
    <cellStyle name="Normal 8 4 3 3 4" xfId="6714" xr:uid="{00000000-0005-0000-0000-000059A40000}"/>
    <cellStyle name="Normal 8 4 3 3 4 2" xfId="15387" xr:uid="{00000000-0005-0000-0000-00005AA40000}"/>
    <cellStyle name="Normal 8 4 3 3 4 2 2" xfId="32740" xr:uid="{00000000-0005-0000-0000-00005BA40000}"/>
    <cellStyle name="Normal 8 4 3 3 4 2 3" xfId="50086" xr:uid="{00000000-0005-0000-0000-00005CA40000}"/>
    <cellStyle name="Normal 8 4 3 3 4 3" xfId="24067" xr:uid="{00000000-0005-0000-0000-00005DA40000}"/>
    <cellStyle name="Normal 8 4 3 3 4 4" xfId="41413" xr:uid="{00000000-0005-0000-0000-00005EA40000}"/>
    <cellStyle name="Normal 8 4 3 3 5" xfId="3480" xr:uid="{00000000-0005-0000-0000-00005FA40000}"/>
    <cellStyle name="Normal 8 4 3 3 5 2" xfId="12153" xr:uid="{00000000-0005-0000-0000-000060A40000}"/>
    <cellStyle name="Normal 8 4 3 3 5 2 2" xfId="29506" xr:uid="{00000000-0005-0000-0000-000061A40000}"/>
    <cellStyle name="Normal 8 4 3 3 5 2 3" xfId="46852" xr:uid="{00000000-0005-0000-0000-000062A40000}"/>
    <cellStyle name="Normal 8 4 3 3 5 3" xfId="20833" xr:uid="{00000000-0005-0000-0000-000063A40000}"/>
    <cellStyle name="Normal 8 4 3 3 5 4" xfId="38179" xr:uid="{00000000-0005-0000-0000-000064A40000}"/>
    <cellStyle name="Normal 8 4 3 3 6" xfId="9605" xr:uid="{00000000-0005-0000-0000-000065A40000}"/>
    <cellStyle name="Normal 8 4 3 3 6 2" xfId="26958" xr:uid="{00000000-0005-0000-0000-000066A40000}"/>
    <cellStyle name="Normal 8 4 3 3 6 3" xfId="44304" xr:uid="{00000000-0005-0000-0000-000067A40000}"/>
    <cellStyle name="Normal 8 4 3 3 7" xfId="18285" xr:uid="{00000000-0005-0000-0000-000068A40000}"/>
    <cellStyle name="Normal 8 4 3 3 8" xfId="35631" xr:uid="{00000000-0005-0000-0000-000069A40000}"/>
    <cellStyle name="Normal 8 4 3 4" xfId="442" xr:uid="{00000000-0005-0000-0000-00006AA40000}"/>
    <cellStyle name="Normal 8 4 3 4 2" xfId="2255" xr:uid="{00000000-0005-0000-0000-00006BA40000}"/>
    <cellStyle name="Normal 8 4 3 4 2 2" xfId="8037" xr:uid="{00000000-0005-0000-0000-00006CA40000}"/>
    <cellStyle name="Normal 8 4 3 4 2 2 2" xfId="16710" xr:uid="{00000000-0005-0000-0000-00006DA40000}"/>
    <cellStyle name="Normal 8 4 3 4 2 2 2 2" xfId="34063" xr:uid="{00000000-0005-0000-0000-00006EA40000}"/>
    <cellStyle name="Normal 8 4 3 4 2 2 2 3" xfId="51409" xr:uid="{00000000-0005-0000-0000-00006FA40000}"/>
    <cellStyle name="Normal 8 4 3 4 2 2 3" xfId="25390" xr:uid="{00000000-0005-0000-0000-000070A40000}"/>
    <cellStyle name="Normal 8 4 3 4 2 2 4" xfId="42736" xr:uid="{00000000-0005-0000-0000-000071A40000}"/>
    <cellStyle name="Normal 8 4 3 4 2 3" xfId="5538" xr:uid="{00000000-0005-0000-0000-000072A40000}"/>
    <cellStyle name="Normal 8 4 3 4 2 3 2" xfId="14211" xr:uid="{00000000-0005-0000-0000-000073A40000}"/>
    <cellStyle name="Normal 8 4 3 4 2 3 2 2" xfId="31564" xr:uid="{00000000-0005-0000-0000-000074A40000}"/>
    <cellStyle name="Normal 8 4 3 4 2 3 2 3" xfId="48910" xr:uid="{00000000-0005-0000-0000-000075A40000}"/>
    <cellStyle name="Normal 8 4 3 4 2 3 3" xfId="22891" xr:uid="{00000000-0005-0000-0000-000076A40000}"/>
    <cellStyle name="Normal 8 4 3 4 2 3 4" xfId="40237" xr:uid="{00000000-0005-0000-0000-000077A40000}"/>
    <cellStyle name="Normal 8 4 3 4 2 4" xfId="10928" xr:uid="{00000000-0005-0000-0000-000078A40000}"/>
    <cellStyle name="Normal 8 4 3 4 2 4 2" xfId="28281" xr:uid="{00000000-0005-0000-0000-000079A40000}"/>
    <cellStyle name="Normal 8 4 3 4 2 4 3" xfId="45627" xr:uid="{00000000-0005-0000-0000-00007AA40000}"/>
    <cellStyle name="Normal 8 4 3 4 2 5" xfId="19608" xr:uid="{00000000-0005-0000-0000-00007BA40000}"/>
    <cellStyle name="Normal 8 4 3 4 2 6" xfId="36954" xr:uid="{00000000-0005-0000-0000-00007CA40000}"/>
    <cellStyle name="Normal 8 4 3 4 3" xfId="6224" xr:uid="{00000000-0005-0000-0000-00007DA40000}"/>
    <cellStyle name="Normal 8 4 3 4 3 2" xfId="14897" xr:uid="{00000000-0005-0000-0000-00007EA40000}"/>
    <cellStyle name="Normal 8 4 3 4 3 2 2" xfId="32250" xr:uid="{00000000-0005-0000-0000-00007FA40000}"/>
    <cellStyle name="Normal 8 4 3 4 3 2 3" xfId="49596" xr:uid="{00000000-0005-0000-0000-000080A40000}"/>
    <cellStyle name="Normal 8 4 3 4 3 3" xfId="23577" xr:uid="{00000000-0005-0000-0000-000081A40000}"/>
    <cellStyle name="Normal 8 4 3 4 3 4" xfId="40923" xr:uid="{00000000-0005-0000-0000-000082A40000}"/>
    <cellStyle name="Normal 8 4 3 4 4" xfId="4068" xr:uid="{00000000-0005-0000-0000-000083A40000}"/>
    <cellStyle name="Normal 8 4 3 4 4 2" xfId="12741" xr:uid="{00000000-0005-0000-0000-000084A40000}"/>
    <cellStyle name="Normal 8 4 3 4 4 2 2" xfId="30094" xr:uid="{00000000-0005-0000-0000-000085A40000}"/>
    <cellStyle name="Normal 8 4 3 4 4 2 3" xfId="47440" xr:uid="{00000000-0005-0000-0000-000086A40000}"/>
    <cellStyle name="Normal 8 4 3 4 4 3" xfId="21421" xr:uid="{00000000-0005-0000-0000-000087A40000}"/>
    <cellStyle name="Normal 8 4 3 4 4 4" xfId="38767" xr:uid="{00000000-0005-0000-0000-000088A40000}"/>
    <cellStyle name="Normal 8 4 3 4 5" xfId="9115" xr:uid="{00000000-0005-0000-0000-000089A40000}"/>
    <cellStyle name="Normal 8 4 3 4 5 2" xfId="26468" xr:uid="{00000000-0005-0000-0000-00008AA40000}"/>
    <cellStyle name="Normal 8 4 3 4 5 3" xfId="43814" xr:uid="{00000000-0005-0000-0000-00008BA40000}"/>
    <cellStyle name="Normal 8 4 3 4 6" xfId="17795" xr:uid="{00000000-0005-0000-0000-00008CA40000}"/>
    <cellStyle name="Normal 8 4 3 4 7" xfId="35141" xr:uid="{00000000-0005-0000-0000-00008DA40000}"/>
    <cellStyle name="Normal 8 4 3 5" xfId="2010" xr:uid="{00000000-0005-0000-0000-00008EA40000}"/>
    <cellStyle name="Normal 8 4 3 5 2" xfId="7792" xr:uid="{00000000-0005-0000-0000-00008FA40000}"/>
    <cellStyle name="Normal 8 4 3 5 2 2" xfId="16465" xr:uid="{00000000-0005-0000-0000-000090A40000}"/>
    <cellStyle name="Normal 8 4 3 5 2 2 2" xfId="33818" xr:uid="{00000000-0005-0000-0000-000091A40000}"/>
    <cellStyle name="Normal 8 4 3 5 2 2 3" xfId="51164" xr:uid="{00000000-0005-0000-0000-000092A40000}"/>
    <cellStyle name="Normal 8 4 3 5 2 3" xfId="25145" xr:uid="{00000000-0005-0000-0000-000093A40000}"/>
    <cellStyle name="Normal 8 4 3 5 2 4" xfId="42491" xr:uid="{00000000-0005-0000-0000-000094A40000}"/>
    <cellStyle name="Normal 8 4 3 5 3" xfId="3823" xr:uid="{00000000-0005-0000-0000-000095A40000}"/>
    <cellStyle name="Normal 8 4 3 5 3 2" xfId="12496" xr:uid="{00000000-0005-0000-0000-000096A40000}"/>
    <cellStyle name="Normal 8 4 3 5 3 2 2" xfId="29849" xr:uid="{00000000-0005-0000-0000-000097A40000}"/>
    <cellStyle name="Normal 8 4 3 5 3 2 3" xfId="47195" xr:uid="{00000000-0005-0000-0000-000098A40000}"/>
    <cellStyle name="Normal 8 4 3 5 3 3" xfId="21176" xr:uid="{00000000-0005-0000-0000-000099A40000}"/>
    <cellStyle name="Normal 8 4 3 5 3 4" xfId="38522" xr:uid="{00000000-0005-0000-0000-00009AA40000}"/>
    <cellStyle name="Normal 8 4 3 5 4" xfId="10683" xr:uid="{00000000-0005-0000-0000-00009BA40000}"/>
    <cellStyle name="Normal 8 4 3 5 4 2" xfId="28036" xr:uid="{00000000-0005-0000-0000-00009CA40000}"/>
    <cellStyle name="Normal 8 4 3 5 4 3" xfId="45382" xr:uid="{00000000-0005-0000-0000-00009DA40000}"/>
    <cellStyle name="Normal 8 4 3 5 5" xfId="19363" xr:uid="{00000000-0005-0000-0000-00009EA40000}"/>
    <cellStyle name="Normal 8 4 3 5 6" xfId="36709" xr:uid="{00000000-0005-0000-0000-00009FA40000}"/>
    <cellStyle name="Normal 8 4 3 6" xfId="1177" xr:uid="{00000000-0005-0000-0000-0000A0A40000}"/>
    <cellStyle name="Normal 8 4 3 6 2" xfId="6959" xr:uid="{00000000-0005-0000-0000-0000A1A40000}"/>
    <cellStyle name="Normal 8 4 3 6 2 2" xfId="15632" xr:uid="{00000000-0005-0000-0000-0000A2A40000}"/>
    <cellStyle name="Normal 8 4 3 6 2 2 2" xfId="32985" xr:uid="{00000000-0005-0000-0000-0000A3A40000}"/>
    <cellStyle name="Normal 8 4 3 6 2 2 3" xfId="50331" xr:uid="{00000000-0005-0000-0000-0000A4A40000}"/>
    <cellStyle name="Normal 8 4 3 6 2 3" xfId="24312" xr:uid="{00000000-0005-0000-0000-0000A5A40000}"/>
    <cellStyle name="Normal 8 4 3 6 2 4" xfId="41658" xr:uid="{00000000-0005-0000-0000-0000A6A40000}"/>
    <cellStyle name="Normal 8 4 3 6 3" xfId="4803" xr:uid="{00000000-0005-0000-0000-0000A7A40000}"/>
    <cellStyle name="Normal 8 4 3 6 3 2" xfId="13476" xr:uid="{00000000-0005-0000-0000-0000A8A40000}"/>
    <cellStyle name="Normal 8 4 3 6 3 2 2" xfId="30829" xr:uid="{00000000-0005-0000-0000-0000A9A40000}"/>
    <cellStyle name="Normal 8 4 3 6 3 2 3" xfId="48175" xr:uid="{00000000-0005-0000-0000-0000AAA40000}"/>
    <cellStyle name="Normal 8 4 3 6 3 3" xfId="22156" xr:uid="{00000000-0005-0000-0000-0000ABA40000}"/>
    <cellStyle name="Normal 8 4 3 6 3 4" xfId="39502" xr:uid="{00000000-0005-0000-0000-0000ACA40000}"/>
    <cellStyle name="Normal 8 4 3 6 4" xfId="9850" xr:uid="{00000000-0005-0000-0000-0000ADA40000}"/>
    <cellStyle name="Normal 8 4 3 6 4 2" xfId="27203" xr:uid="{00000000-0005-0000-0000-0000AEA40000}"/>
    <cellStyle name="Normal 8 4 3 6 4 3" xfId="44549" xr:uid="{00000000-0005-0000-0000-0000AFA40000}"/>
    <cellStyle name="Normal 8 4 3 6 5" xfId="18530" xr:uid="{00000000-0005-0000-0000-0000B0A40000}"/>
    <cellStyle name="Normal 8 4 3 6 6" xfId="35876" xr:uid="{00000000-0005-0000-0000-0000B1A40000}"/>
    <cellStyle name="Normal 8 4 3 7" xfId="5979" xr:uid="{00000000-0005-0000-0000-0000B2A40000}"/>
    <cellStyle name="Normal 8 4 3 7 2" xfId="14652" xr:uid="{00000000-0005-0000-0000-0000B3A40000}"/>
    <cellStyle name="Normal 8 4 3 7 2 2" xfId="32005" xr:uid="{00000000-0005-0000-0000-0000B4A40000}"/>
    <cellStyle name="Normal 8 4 3 7 2 3" xfId="49351" xr:uid="{00000000-0005-0000-0000-0000B5A40000}"/>
    <cellStyle name="Normal 8 4 3 7 3" xfId="23332" xr:uid="{00000000-0005-0000-0000-0000B6A40000}"/>
    <cellStyle name="Normal 8 4 3 7 4" xfId="40678" xr:uid="{00000000-0005-0000-0000-0000B7A40000}"/>
    <cellStyle name="Normal 8 4 3 8" xfId="2990" xr:uid="{00000000-0005-0000-0000-0000B8A40000}"/>
    <cellStyle name="Normal 8 4 3 8 2" xfId="11663" xr:uid="{00000000-0005-0000-0000-0000B9A40000}"/>
    <cellStyle name="Normal 8 4 3 8 2 2" xfId="29016" xr:uid="{00000000-0005-0000-0000-0000BAA40000}"/>
    <cellStyle name="Normal 8 4 3 8 2 3" xfId="46362" xr:uid="{00000000-0005-0000-0000-0000BBA40000}"/>
    <cellStyle name="Normal 8 4 3 8 3" xfId="20343" xr:uid="{00000000-0005-0000-0000-0000BCA40000}"/>
    <cellStyle name="Normal 8 4 3 8 4" xfId="37689" xr:uid="{00000000-0005-0000-0000-0000BDA40000}"/>
    <cellStyle name="Normal 8 4 3 9" xfId="8870" xr:uid="{00000000-0005-0000-0000-0000BEA40000}"/>
    <cellStyle name="Normal 8 4 3 9 2" xfId="26223" xr:uid="{00000000-0005-0000-0000-0000BFA40000}"/>
    <cellStyle name="Normal 8 4 3 9 3" xfId="43569" xr:uid="{00000000-0005-0000-0000-0000C0A40000}"/>
    <cellStyle name="Normal 8 4 4" xfId="295" xr:uid="{00000000-0005-0000-0000-0000C1A40000}"/>
    <cellStyle name="Normal 8 4 4 10" xfId="34994" xr:uid="{00000000-0005-0000-0000-0000C2A40000}"/>
    <cellStyle name="Normal 8 4 4 2" xfId="1030" xr:uid="{00000000-0005-0000-0000-0000C3A40000}"/>
    <cellStyle name="Normal 8 4 4 2 2" xfId="2843" xr:uid="{00000000-0005-0000-0000-0000C4A40000}"/>
    <cellStyle name="Normal 8 4 4 2 2 2" xfId="8625" xr:uid="{00000000-0005-0000-0000-0000C5A40000}"/>
    <cellStyle name="Normal 8 4 4 2 2 2 2" xfId="17298" xr:uid="{00000000-0005-0000-0000-0000C6A40000}"/>
    <cellStyle name="Normal 8 4 4 2 2 2 2 2" xfId="34651" xr:uid="{00000000-0005-0000-0000-0000C7A40000}"/>
    <cellStyle name="Normal 8 4 4 2 2 2 2 3" xfId="51997" xr:uid="{00000000-0005-0000-0000-0000C8A40000}"/>
    <cellStyle name="Normal 8 4 4 2 2 2 3" xfId="25978" xr:uid="{00000000-0005-0000-0000-0000C9A40000}"/>
    <cellStyle name="Normal 8 4 4 2 2 2 4" xfId="43324" xr:uid="{00000000-0005-0000-0000-0000CAA40000}"/>
    <cellStyle name="Normal 8 4 4 2 2 3" xfId="4656" xr:uid="{00000000-0005-0000-0000-0000CBA40000}"/>
    <cellStyle name="Normal 8 4 4 2 2 3 2" xfId="13329" xr:uid="{00000000-0005-0000-0000-0000CCA40000}"/>
    <cellStyle name="Normal 8 4 4 2 2 3 2 2" xfId="30682" xr:uid="{00000000-0005-0000-0000-0000CDA40000}"/>
    <cellStyle name="Normal 8 4 4 2 2 3 2 3" xfId="48028" xr:uid="{00000000-0005-0000-0000-0000CEA40000}"/>
    <cellStyle name="Normal 8 4 4 2 2 3 3" xfId="22009" xr:uid="{00000000-0005-0000-0000-0000CFA40000}"/>
    <cellStyle name="Normal 8 4 4 2 2 3 4" xfId="39355" xr:uid="{00000000-0005-0000-0000-0000D0A40000}"/>
    <cellStyle name="Normal 8 4 4 2 2 4" xfId="11516" xr:uid="{00000000-0005-0000-0000-0000D1A40000}"/>
    <cellStyle name="Normal 8 4 4 2 2 4 2" xfId="28869" xr:uid="{00000000-0005-0000-0000-0000D2A40000}"/>
    <cellStyle name="Normal 8 4 4 2 2 4 3" xfId="46215" xr:uid="{00000000-0005-0000-0000-0000D3A40000}"/>
    <cellStyle name="Normal 8 4 4 2 2 5" xfId="20196" xr:uid="{00000000-0005-0000-0000-0000D4A40000}"/>
    <cellStyle name="Normal 8 4 4 2 2 6" xfId="37542" xr:uid="{00000000-0005-0000-0000-0000D5A40000}"/>
    <cellStyle name="Normal 8 4 4 2 3" xfId="1765" xr:uid="{00000000-0005-0000-0000-0000D6A40000}"/>
    <cellStyle name="Normal 8 4 4 2 3 2" xfId="7547" xr:uid="{00000000-0005-0000-0000-0000D7A40000}"/>
    <cellStyle name="Normal 8 4 4 2 3 2 2" xfId="16220" xr:uid="{00000000-0005-0000-0000-0000D8A40000}"/>
    <cellStyle name="Normal 8 4 4 2 3 2 2 2" xfId="33573" xr:uid="{00000000-0005-0000-0000-0000D9A40000}"/>
    <cellStyle name="Normal 8 4 4 2 3 2 2 3" xfId="50919" xr:uid="{00000000-0005-0000-0000-0000DAA40000}"/>
    <cellStyle name="Normal 8 4 4 2 3 2 3" xfId="24900" xr:uid="{00000000-0005-0000-0000-0000DBA40000}"/>
    <cellStyle name="Normal 8 4 4 2 3 2 4" xfId="42246" xr:uid="{00000000-0005-0000-0000-0000DCA40000}"/>
    <cellStyle name="Normal 8 4 4 2 3 3" xfId="5391" xr:uid="{00000000-0005-0000-0000-0000DDA40000}"/>
    <cellStyle name="Normal 8 4 4 2 3 3 2" xfId="14064" xr:uid="{00000000-0005-0000-0000-0000DEA40000}"/>
    <cellStyle name="Normal 8 4 4 2 3 3 2 2" xfId="31417" xr:uid="{00000000-0005-0000-0000-0000DFA40000}"/>
    <cellStyle name="Normal 8 4 4 2 3 3 2 3" xfId="48763" xr:uid="{00000000-0005-0000-0000-0000E0A40000}"/>
    <cellStyle name="Normal 8 4 4 2 3 3 3" xfId="22744" xr:uid="{00000000-0005-0000-0000-0000E1A40000}"/>
    <cellStyle name="Normal 8 4 4 2 3 3 4" xfId="40090" xr:uid="{00000000-0005-0000-0000-0000E2A40000}"/>
    <cellStyle name="Normal 8 4 4 2 3 4" xfId="10438" xr:uid="{00000000-0005-0000-0000-0000E3A40000}"/>
    <cellStyle name="Normal 8 4 4 2 3 4 2" xfId="27791" xr:uid="{00000000-0005-0000-0000-0000E4A40000}"/>
    <cellStyle name="Normal 8 4 4 2 3 4 3" xfId="45137" xr:uid="{00000000-0005-0000-0000-0000E5A40000}"/>
    <cellStyle name="Normal 8 4 4 2 3 5" xfId="19118" xr:uid="{00000000-0005-0000-0000-0000E6A40000}"/>
    <cellStyle name="Normal 8 4 4 2 3 6" xfId="36464" xr:uid="{00000000-0005-0000-0000-0000E7A40000}"/>
    <cellStyle name="Normal 8 4 4 2 4" xfId="6812" xr:uid="{00000000-0005-0000-0000-0000E8A40000}"/>
    <cellStyle name="Normal 8 4 4 2 4 2" xfId="15485" xr:uid="{00000000-0005-0000-0000-0000E9A40000}"/>
    <cellStyle name="Normal 8 4 4 2 4 2 2" xfId="32838" xr:uid="{00000000-0005-0000-0000-0000EAA40000}"/>
    <cellStyle name="Normal 8 4 4 2 4 2 3" xfId="50184" xr:uid="{00000000-0005-0000-0000-0000EBA40000}"/>
    <cellStyle name="Normal 8 4 4 2 4 3" xfId="24165" xr:uid="{00000000-0005-0000-0000-0000ECA40000}"/>
    <cellStyle name="Normal 8 4 4 2 4 4" xfId="41511" xr:uid="{00000000-0005-0000-0000-0000EDA40000}"/>
    <cellStyle name="Normal 8 4 4 2 5" xfId="3578" xr:uid="{00000000-0005-0000-0000-0000EEA40000}"/>
    <cellStyle name="Normal 8 4 4 2 5 2" xfId="12251" xr:uid="{00000000-0005-0000-0000-0000EFA40000}"/>
    <cellStyle name="Normal 8 4 4 2 5 2 2" xfId="29604" xr:uid="{00000000-0005-0000-0000-0000F0A40000}"/>
    <cellStyle name="Normal 8 4 4 2 5 2 3" xfId="46950" xr:uid="{00000000-0005-0000-0000-0000F1A40000}"/>
    <cellStyle name="Normal 8 4 4 2 5 3" xfId="20931" xr:uid="{00000000-0005-0000-0000-0000F2A40000}"/>
    <cellStyle name="Normal 8 4 4 2 5 4" xfId="38277" xr:uid="{00000000-0005-0000-0000-0000F3A40000}"/>
    <cellStyle name="Normal 8 4 4 2 6" xfId="9703" xr:uid="{00000000-0005-0000-0000-0000F4A40000}"/>
    <cellStyle name="Normal 8 4 4 2 6 2" xfId="27056" xr:uid="{00000000-0005-0000-0000-0000F5A40000}"/>
    <cellStyle name="Normal 8 4 4 2 6 3" xfId="44402" xr:uid="{00000000-0005-0000-0000-0000F6A40000}"/>
    <cellStyle name="Normal 8 4 4 2 7" xfId="18383" xr:uid="{00000000-0005-0000-0000-0000F7A40000}"/>
    <cellStyle name="Normal 8 4 4 2 8" xfId="35729" xr:uid="{00000000-0005-0000-0000-0000F8A40000}"/>
    <cellStyle name="Normal 8 4 4 3" xfId="540" xr:uid="{00000000-0005-0000-0000-0000F9A40000}"/>
    <cellStyle name="Normal 8 4 4 3 2" xfId="2353" xr:uid="{00000000-0005-0000-0000-0000FAA40000}"/>
    <cellStyle name="Normal 8 4 4 3 2 2" xfId="8135" xr:uid="{00000000-0005-0000-0000-0000FBA40000}"/>
    <cellStyle name="Normal 8 4 4 3 2 2 2" xfId="16808" xr:uid="{00000000-0005-0000-0000-0000FCA40000}"/>
    <cellStyle name="Normal 8 4 4 3 2 2 2 2" xfId="34161" xr:uid="{00000000-0005-0000-0000-0000FDA40000}"/>
    <cellStyle name="Normal 8 4 4 3 2 2 2 3" xfId="51507" xr:uid="{00000000-0005-0000-0000-0000FEA40000}"/>
    <cellStyle name="Normal 8 4 4 3 2 2 3" xfId="25488" xr:uid="{00000000-0005-0000-0000-0000FFA40000}"/>
    <cellStyle name="Normal 8 4 4 3 2 2 4" xfId="42834" xr:uid="{00000000-0005-0000-0000-000000A50000}"/>
    <cellStyle name="Normal 8 4 4 3 2 3" xfId="5636" xr:uid="{00000000-0005-0000-0000-000001A50000}"/>
    <cellStyle name="Normal 8 4 4 3 2 3 2" xfId="14309" xr:uid="{00000000-0005-0000-0000-000002A50000}"/>
    <cellStyle name="Normal 8 4 4 3 2 3 2 2" xfId="31662" xr:uid="{00000000-0005-0000-0000-000003A50000}"/>
    <cellStyle name="Normal 8 4 4 3 2 3 2 3" xfId="49008" xr:uid="{00000000-0005-0000-0000-000004A50000}"/>
    <cellStyle name="Normal 8 4 4 3 2 3 3" xfId="22989" xr:uid="{00000000-0005-0000-0000-000005A50000}"/>
    <cellStyle name="Normal 8 4 4 3 2 3 4" xfId="40335" xr:uid="{00000000-0005-0000-0000-000006A50000}"/>
    <cellStyle name="Normal 8 4 4 3 2 4" xfId="11026" xr:uid="{00000000-0005-0000-0000-000007A50000}"/>
    <cellStyle name="Normal 8 4 4 3 2 4 2" xfId="28379" xr:uid="{00000000-0005-0000-0000-000008A50000}"/>
    <cellStyle name="Normal 8 4 4 3 2 4 3" xfId="45725" xr:uid="{00000000-0005-0000-0000-000009A50000}"/>
    <cellStyle name="Normal 8 4 4 3 2 5" xfId="19706" xr:uid="{00000000-0005-0000-0000-00000AA50000}"/>
    <cellStyle name="Normal 8 4 4 3 2 6" xfId="37052" xr:uid="{00000000-0005-0000-0000-00000BA50000}"/>
    <cellStyle name="Normal 8 4 4 3 3" xfId="6322" xr:uid="{00000000-0005-0000-0000-00000CA50000}"/>
    <cellStyle name="Normal 8 4 4 3 3 2" xfId="14995" xr:uid="{00000000-0005-0000-0000-00000DA50000}"/>
    <cellStyle name="Normal 8 4 4 3 3 2 2" xfId="32348" xr:uid="{00000000-0005-0000-0000-00000EA50000}"/>
    <cellStyle name="Normal 8 4 4 3 3 2 3" xfId="49694" xr:uid="{00000000-0005-0000-0000-00000FA50000}"/>
    <cellStyle name="Normal 8 4 4 3 3 3" xfId="23675" xr:uid="{00000000-0005-0000-0000-000010A50000}"/>
    <cellStyle name="Normal 8 4 4 3 3 4" xfId="41021" xr:uid="{00000000-0005-0000-0000-000011A50000}"/>
    <cellStyle name="Normal 8 4 4 3 4" xfId="4166" xr:uid="{00000000-0005-0000-0000-000012A50000}"/>
    <cellStyle name="Normal 8 4 4 3 4 2" xfId="12839" xr:uid="{00000000-0005-0000-0000-000013A50000}"/>
    <cellStyle name="Normal 8 4 4 3 4 2 2" xfId="30192" xr:uid="{00000000-0005-0000-0000-000014A50000}"/>
    <cellStyle name="Normal 8 4 4 3 4 2 3" xfId="47538" xr:uid="{00000000-0005-0000-0000-000015A50000}"/>
    <cellStyle name="Normal 8 4 4 3 4 3" xfId="21519" xr:uid="{00000000-0005-0000-0000-000016A50000}"/>
    <cellStyle name="Normal 8 4 4 3 4 4" xfId="38865" xr:uid="{00000000-0005-0000-0000-000017A50000}"/>
    <cellStyle name="Normal 8 4 4 3 5" xfId="9213" xr:uid="{00000000-0005-0000-0000-000018A50000}"/>
    <cellStyle name="Normal 8 4 4 3 5 2" xfId="26566" xr:uid="{00000000-0005-0000-0000-000019A50000}"/>
    <cellStyle name="Normal 8 4 4 3 5 3" xfId="43912" xr:uid="{00000000-0005-0000-0000-00001AA50000}"/>
    <cellStyle name="Normal 8 4 4 3 6" xfId="17893" xr:uid="{00000000-0005-0000-0000-00001BA50000}"/>
    <cellStyle name="Normal 8 4 4 3 7" xfId="35239" xr:uid="{00000000-0005-0000-0000-00001CA50000}"/>
    <cellStyle name="Normal 8 4 4 4" xfId="2108" xr:uid="{00000000-0005-0000-0000-00001DA50000}"/>
    <cellStyle name="Normal 8 4 4 4 2" xfId="7890" xr:uid="{00000000-0005-0000-0000-00001EA50000}"/>
    <cellStyle name="Normal 8 4 4 4 2 2" xfId="16563" xr:uid="{00000000-0005-0000-0000-00001FA50000}"/>
    <cellStyle name="Normal 8 4 4 4 2 2 2" xfId="33916" xr:uid="{00000000-0005-0000-0000-000020A50000}"/>
    <cellStyle name="Normal 8 4 4 4 2 2 3" xfId="51262" xr:uid="{00000000-0005-0000-0000-000021A50000}"/>
    <cellStyle name="Normal 8 4 4 4 2 3" xfId="25243" xr:uid="{00000000-0005-0000-0000-000022A50000}"/>
    <cellStyle name="Normal 8 4 4 4 2 4" xfId="42589" xr:uid="{00000000-0005-0000-0000-000023A50000}"/>
    <cellStyle name="Normal 8 4 4 4 3" xfId="3921" xr:uid="{00000000-0005-0000-0000-000024A50000}"/>
    <cellStyle name="Normal 8 4 4 4 3 2" xfId="12594" xr:uid="{00000000-0005-0000-0000-000025A50000}"/>
    <cellStyle name="Normal 8 4 4 4 3 2 2" xfId="29947" xr:uid="{00000000-0005-0000-0000-000026A50000}"/>
    <cellStyle name="Normal 8 4 4 4 3 2 3" xfId="47293" xr:uid="{00000000-0005-0000-0000-000027A50000}"/>
    <cellStyle name="Normal 8 4 4 4 3 3" xfId="21274" xr:uid="{00000000-0005-0000-0000-000028A50000}"/>
    <cellStyle name="Normal 8 4 4 4 3 4" xfId="38620" xr:uid="{00000000-0005-0000-0000-000029A50000}"/>
    <cellStyle name="Normal 8 4 4 4 4" xfId="10781" xr:uid="{00000000-0005-0000-0000-00002AA50000}"/>
    <cellStyle name="Normal 8 4 4 4 4 2" xfId="28134" xr:uid="{00000000-0005-0000-0000-00002BA50000}"/>
    <cellStyle name="Normal 8 4 4 4 4 3" xfId="45480" xr:uid="{00000000-0005-0000-0000-00002CA50000}"/>
    <cellStyle name="Normal 8 4 4 4 5" xfId="19461" xr:uid="{00000000-0005-0000-0000-00002DA50000}"/>
    <cellStyle name="Normal 8 4 4 4 6" xfId="36807" xr:uid="{00000000-0005-0000-0000-00002EA50000}"/>
    <cellStyle name="Normal 8 4 4 5" xfId="1275" xr:uid="{00000000-0005-0000-0000-00002FA50000}"/>
    <cellStyle name="Normal 8 4 4 5 2" xfId="7057" xr:uid="{00000000-0005-0000-0000-000030A50000}"/>
    <cellStyle name="Normal 8 4 4 5 2 2" xfId="15730" xr:uid="{00000000-0005-0000-0000-000031A50000}"/>
    <cellStyle name="Normal 8 4 4 5 2 2 2" xfId="33083" xr:uid="{00000000-0005-0000-0000-000032A50000}"/>
    <cellStyle name="Normal 8 4 4 5 2 2 3" xfId="50429" xr:uid="{00000000-0005-0000-0000-000033A50000}"/>
    <cellStyle name="Normal 8 4 4 5 2 3" xfId="24410" xr:uid="{00000000-0005-0000-0000-000034A50000}"/>
    <cellStyle name="Normal 8 4 4 5 2 4" xfId="41756" xr:uid="{00000000-0005-0000-0000-000035A50000}"/>
    <cellStyle name="Normal 8 4 4 5 3" xfId="4901" xr:uid="{00000000-0005-0000-0000-000036A50000}"/>
    <cellStyle name="Normal 8 4 4 5 3 2" xfId="13574" xr:uid="{00000000-0005-0000-0000-000037A50000}"/>
    <cellStyle name="Normal 8 4 4 5 3 2 2" xfId="30927" xr:uid="{00000000-0005-0000-0000-000038A50000}"/>
    <cellStyle name="Normal 8 4 4 5 3 2 3" xfId="48273" xr:uid="{00000000-0005-0000-0000-000039A50000}"/>
    <cellStyle name="Normal 8 4 4 5 3 3" xfId="22254" xr:uid="{00000000-0005-0000-0000-00003AA50000}"/>
    <cellStyle name="Normal 8 4 4 5 3 4" xfId="39600" xr:uid="{00000000-0005-0000-0000-00003BA50000}"/>
    <cellStyle name="Normal 8 4 4 5 4" xfId="9948" xr:uid="{00000000-0005-0000-0000-00003CA50000}"/>
    <cellStyle name="Normal 8 4 4 5 4 2" xfId="27301" xr:uid="{00000000-0005-0000-0000-00003DA50000}"/>
    <cellStyle name="Normal 8 4 4 5 4 3" xfId="44647" xr:uid="{00000000-0005-0000-0000-00003EA50000}"/>
    <cellStyle name="Normal 8 4 4 5 5" xfId="18628" xr:uid="{00000000-0005-0000-0000-00003FA50000}"/>
    <cellStyle name="Normal 8 4 4 5 6" xfId="35974" xr:uid="{00000000-0005-0000-0000-000040A50000}"/>
    <cellStyle name="Normal 8 4 4 6" xfId="6077" xr:uid="{00000000-0005-0000-0000-000041A50000}"/>
    <cellStyle name="Normal 8 4 4 6 2" xfId="14750" xr:uid="{00000000-0005-0000-0000-000042A50000}"/>
    <cellStyle name="Normal 8 4 4 6 2 2" xfId="32103" xr:uid="{00000000-0005-0000-0000-000043A50000}"/>
    <cellStyle name="Normal 8 4 4 6 2 3" xfId="49449" xr:uid="{00000000-0005-0000-0000-000044A50000}"/>
    <cellStyle name="Normal 8 4 4 6 3" xfId="23430" xr:uid="{00000000-0005-0000-0000-000045A50000}"/>
    <cellStyle name="Normal 8 4 4 6 4" xfId="40776" xr:uid="{00000000-0005-0000-0000-000046A50000}"/>
    <cellStyle name="Normal 8 4 4 7" xfId="3088" xr:uid="{00000000-0005-0000-0000-000047A50000}"/>
    <cellStyle name="Normal 8 4 4 7 2" xfId="11761" xr:uid="{00000000-0005-0000-0000-000048A50000}"/>
    <cellStyle name="Normal 8 4 4 7 2 2" xfId="29114" xr:uid="{00000000-0005-0000-0000-000049A50000}"/>
    <cellStyle name="Normal 8 4 4 7 2 3" xfId="46460" xr:uid="{00000000-0005-0000-0000-00004AA50000}"/>
    <cellStyle name="Normal 8 4 4 7 3" xfId="20441" xr:uid="{00000000-0005-0000-0000-00004BA50000}"/>
    <cellStyle name="Normal 8 4 4 7 4" xfId="37787" xr:uid="{00000000-0005-0000-0000-00004CA50000}"/>
    <cellStyle name="Normal 8 4 4 8" xfId="8968" xr:uid="{00000000-0005-0000-0000-00004DA50000}"/>
    <cellStyle name="Normal 8 4 4 8 2" xfId="26321" xr:uid="{00000000-0005-0000-0000-00004EA50000}"/>
    <cellStyle name="Normal 8 4 4 8 3" xfId="43667" xr:uid="{00000000-0005-0000-0000-00004FA50000}"/>
    <cellStyle name="Normal 8 4 4 9" xfId="17648" xr:uid="{00000000-0005-0000-0000-000050A50000}"/>
    <cellStyle name="Normal 8 4 5" xfId="148" xr:uid="{00000000-0005-0000-0000-000051A50000}"/>
    <cellStyle name="Normal 8 4 5 10" xfId="34847" xr:uid="{00000000-0005-0000-0000-000052A50000}"/>
    <cellStyle name="Normal 8 4 5 2" xfId="883" xr:uid="{00000000-0005-0000-0000-000053A50000}"/>
    <cellStyle name="Normal 8 4 5 2 2" xfId="2696" xr:uid="{00000000-0005-0000-0000-000054A50000}"/>
    <cellStyle name="Normal 8 4 5 2 2 2" xfId="8478" xr:uid="{00000000-0005-0000-0000-000055A50000}"/>
    <cellStyle name="Normal 8 4 5 2 2 2 2" xfId="17151" xr:uid="{00000000-0005-0000-0000-000056A50000}"/>
    <cellStyle name="Normal 8 4 5 2 2 2 2 2" xfId="34504" xr:uid="{00000000-0005-0000-0000-000057A50000}"/>
    <cellStyle name="Normal 8 4 5 2 2 2 2 3" xfId="51850" xr:uid="{00000000-0005-0000-0000-000058A50000}"/>
    <cellStyle name="Normal 8 4 5 2 2 2 3" xfId="25831" xr:uid="{00000000-0005-0000-0000-000059A50000}"/>
    <cellStyle name="Normal 8 4 5 2 2 2 4" xfId="43177" xr:uid="{00000000-0005-0000-0000-00005AA50000}"/>
    <cellStyle name="Normal 8 4 5 2 2 3" xfId="4509" xr:uid="{00000000-0005-0000-0000-00005BA50000}"/>
    <cellStyle name="Normal 8 4 5 2 2 3 2" xfId="13182" xr:uid="{00000000-0005-0000-0000-00005CA50000}"/>
    <cellStyle name="Normal 8 4 5 2 2 3 2 2" xfId="30535" xr:uid="{00000000-0005-0000-0000-00005DA50000}"/>
    <cellStyle name="Normal 8 4 5 2 2 3 2 3" xfId="47881" xr:uid="{00000000-0005-0000-0000-00005EA50000}"/>
    <cellStyle name="Normal 8 4 5 2 2 3 3" xfId="21862" xr:uid="{00000000-0005-0000-0000-00005FA50000}"/>
    <cellStyle name="Normal 8 4 5 2 2 3 4" xfId="39208" xr:uid="{00000000-0005-0000-0000-000060A50000}"/>
    <cellStyle name="Normal 8 4 5 2 2 4" xfId="11369" xr:uid="{00000000-0005-0000-0000-000061A50000}"/>
    <cellStyle name="Normal 8 4 5 2 2 4 2" xfId="28722" xr:uid="{00000000-0005-0000-0000-000062A50000}"/>
    <cellStyle name="Normal 8 4 5 2 2 4 3" xfId="46068" xr:uid="{00000000-0005-0000-0000-000063A50000}"/>
    <cellStyle name="Normal 8 4 5 2 2 5" xfId="20049" xr:uid="{00000000-0005-0000-0000-000064A50000}"/>
    <cellStyle name="Normal 8 4 5 2 2 6" xfId="37395" xr:uid="{00000000-0005-0000-0000-000065A50000}"/>
    <cellStyle name="Normal 8 4 5 2 3" xfId="1618" xr:uid="{00000000-0005-0000-0000-000066A50000}"/>
    <cellStyle name="Normal 8 4 5 2 3 2" xfId="7400" xr:uid="{00000000-0005-0000-0000-000067A50000}"/>
    <cellStyle name="Normal 8 4 5 2 3 2 2" xfId="16073" xr:uid="{00000000-0005-0000-0000-000068A50000}"/>
    <cellStyle name="Normal 8 4 5 2 3 2 2 2" xfId="33426" xr:uid="{00000000-0005-0000-0000-000069A50000}"/>
    <cellStyle name="Normal 8 4 5 2 3 2 2 3" xfId="50772" xr:uid="{00000000-0005-0000-0000-00006AA50000}"/>
    <cellStyle name="Normal 8 4 5 2 3 2 3" xfId="24753" xr:uid="{00000000-0005-0000-0000-00006BA50000}"/>
    <cellStyle name="Normal 8 4 5 2 3 2 4" xfId="42099" xr:uid="{00000000-0005-0000-0000-00006CA50000}"/>
    <cellStyle name="Normal 8 4 5 2 3 3" xfId="5244" xr:uid="{00000000-0005-0000-0000-00006DA50000}"/>
    <cellStyle name="Normal 8 4 5 2 3 3 2" xfId="13917" xr:uid="{00000000-0005-0000-0000-00006EA50000}"/>
    <cellStyle name="Normal 8 4 5 2 3 3 2 2" xfId="31270" xr:uid="{00000000-0005-0000-0000-00006FA50000}"/>
    <cellStyle name="Normal 8 4 5 2 3 3 2 3" xfId="48616" xr:uid="{00000000-0005-0000-0000-000070A50000}"/>
    <cellStyle name="Normal 8 4 5 2 3 3 3" xfId="22597" xr:uid="{00000000-0005-0000-0000-000071A50000}"/>
    <cellStyle name="Normal 8 4 5 2 3 3 4" xfId="39943" xr:uid="{00000000-0005-0000-0000-000072A50000}"/>
    <cellStyle name="Normal 8 4 5 2 3 4" xfId="10291" xr:uid="{00000000-0005-0000-0000-000073A50000}"/>
    <cellStyle name="Normal 8 4 5 2 3 4 2" xfId="27644" xr:uid="{00000000-0005-0000-0000-000074A50000}"/>
    <cellStyle name="Normal 8 4 5 2 3 4 3" xfId="44990" xr:uid="{00000000-0005-0000-0000-000075A50000}"/>
    <cellStyle name="Normal 8 4 5 2 3 5" xfId="18971" xr:uid="{00000000-0005-0000-0000-000076A50000}"/>
    <cellStyle name="Normal 8 4 5 2 3 6" xfId="36317" xr:uid="{00000000-0005-0000-0000-000077A50000}"/>
    <cellStyle name="Normal 8 4 5 2 4" xfId="6665" xr:uid="{00000000-0005-0000-0000-000078A50000}"/>
    <cellStyle name="Normal 8 4 5 2 4 2" xfId="15338" xr:uid="{00000000-0005-0000-0000-000079A50000}"/>
    <cellStyle name="Normal 8 4 5 2 4 2 2" xfId="32691" xr:uid="{00000000-0005-0000-0000-00007AA50000}"/>
    <cellStyle name="Normal 8 4 5 2 4 2 3" xfId="50037" xr:uid="{00000000-0005-0000-0000-00007BA50000}"/>
    <cellStyle name="Normal 8 4 5 2 4 3" xfId="24018" xr:uid="{00000000-0005-0000-0000-00007CA50000}"/>
    <cellStyle name="Normal 8 4 5 2 4 4" xfId="41364" xr:uid="{00000000-0005-0000-0000-00007DA50000}"/>
    <cellStyle name="Normal 8 4 5 2 5" xfId="3431" xr:uid="{00000000-0005-0000-0000-00007EA50000}"/>
    <cellStyle name="Normal 8 4 5 2 5 2" xfId="12104" xr:uid="{00000000-0005-0000-0000-00007FA50000}"/>
    <cellStyle name="Normal 8 4 5 2 5 2 2" xfId="29457" xr:uid="{00000000-0005-0000-0000-000080A50000}"/>
    <cellStyle name="Normal 8 4 5 2 5 2 3" xfId="46803" xr:uid="{00000000-0005-0000-0000-000081A50000}"/>
    <cellStyle name="Normal 8 4 5 2 5 3" xfId="20784" xr:uid="{00000000-0005-0000-0000-000082A50000}"/>
    <cellStyle name="Normal 8 4 5 2 5 4" xfId="38130" xr:uid="{00000000-0005-0000-0000-000083A50000}"/>
    <cellStyle name="Normal 8 4 5 2 6" xfId="9556" xr:uid="{00000000-0005-0000-0000-000084A50000}"/>
    <cellStyle name="Normal 8 4 5 2 6 2" xfId="26909" xr:uid="{00000000-0005-0000-0000-000085A50000}"/>
    <cellStyle name="Normal 8 4 5 2 6 3" xfId="44255" xr:uid="{00000000-0005-0000-0000-000086A50000}"/>
    <cellStyle name="Normal 8 4 5 2 7" xfId="18236" xr:uid="{00000000-0005-0000-0000-000087A50000}"/>
    <cellStyle name="Normal 8 4 5 2 8" xfId="35582" xr:uid="{00000000-0005-0000-0000-000088A50000}"/>
    <cellStyle name="Normal 8 4 5 3" xfId="638" xr:uid="{00000000-0005-0000-0000-000089A50000}"/>
    <cellStyle name="Normal 8 4 5 3 2" xfId="2451" xr:uid="{00000000-0005-0000-0000-00008AA50000}"/>
    <cellStyle name="Normal 8 4 5 3 2 2" xfId="8233" xr:uid="{00000000-0005-0000-0000-00008BA50000}"/>
    <cellStyle name="Normal 8 4 5 3 2 2 2" xfId="16906" xr:uid="{00000000-0005-0000-0000-00008CA50000}"/>
    <cellStyle name="Normal 8 4 5 3 2 2 2 2" xfId="34259" xr:uid="{00000000-0005-0000-0000-00008DA50000}"/>
    <cellStyle name="Normal 8 4 5 3 2 2 2 3" xfId="51605" xr:uid="{00000000-0005-0000-0000-00008EA50000}"/>
    <cellStyle name="Normal 8 4 5 3 2 2 3" xfId="25586" xr:uid="{00000000-0005-0000-0000-00008FA50000}"/>
    <cellStyle name="Normal 8 4 5 3 2 2 4" xfId="42932" xr:uid="{00000000-0005-0000-0000-000090A50000}"/>
    <cellStyle name="Normal 8 4 5 3 2 3" xfId="5734" xr:uid="{00000000-0005-0000-0000-000091A50000}"/>
    <cellStyle name="Normal 8 4 5 3 2 3 2" xfId="14407" xr:uid="{00000000-0005-0000-0000-000092A50000}"/>
    <cellStyle name="Normal 8 4 5 3 2 3 2 2" xfId="31760" xr:uid="{00000000-0005-0000-0000-000093A50000}"/>
    <cellStyle name="Normal 8 4 5 3 2 3 2 3" xfId="49106" xr:uid="{00000000-0005-0000-0000-000094A50000}"/>
    <cellStyle name="Normal 8 4 5 3 2 3 3" xfId="23087" xr:uid="{00000000-0005-0000-0000-000095A50000}"/>
    <cellStyle name="Normal 8 4 5 3 2 3 4" xfId="40433" xr:uid="{00000000-0005-0000-0000-000096A50000}"/>
    <cellStyle name="Normal 8 4 5 3 2 4" xfId="11124" xr:uid="{00000000-0005-0000-0000-000097A50000}"/>
    <cellStyle name="Normal 8 4 5 3 2 4 2" xfId="28477" xr:uid="{00000000-0005-0000-0000-000098A50000}"/>
    <cellStyle name="Normal 8 4 5 3 2 4 3" xfId="45823" xr:uid="{00000000-0005-0000-0000-000099A50000}"/>
    <cellStyle name="Normal 8 4 5 3 2 5" xfId="19804" xr:uid="{00000000-0005-0000-0000-00009AA50000}"/>
    <cellStyle name="Normal 8 4 5 3 2 6" xfId="37150" xr:uid="{00000000-0005-0000-0000-00009BA50000}"/>
    <cellStyle name="Normal 8 4 5 3 3" xfId="6420" xr:uid="{00000000-0005-0000-0000-00009CA50000}"/>
    <cellStyle name="Normal 8 4 5 3 3 2" xfId="15093" xr:uid="{00000000-0005-0000-0000-00009DA50000}"/>
    <cellStyle name="Normal 8 4 5 3 3 2 2" xfId="32446" xr:uid="{00000000-0005-0000-0000-00009EA50000}"/>
    <cellStyle name="Normal 8 4 5 3 3 2 3" xfId="49792" xr:uid="{00000000-0005-0000-0000-00009FA50000}"/>
    <cellStyle name="Normal 8 4 5 3 3 3" xfId="23773" xr:uid="{00000000-0005-0000-0000-0000A0A50000}"/>
    <cellStyle name="Normal 8 4 5 3 3 4" xfId="41119" xr:uid="{00000000-0005-0000-0000-0000A1A50000}"/>
    <cellStyle name="Normal 8 4 5 3 4" xfId="4264" xr:uid="{00000000-0005-0000-0000-0000A2A50000}"/>
    <cellStyle name="Normal 8 4 5 3 4 2" xfId="12937" xr:uid="{00000000-0005-0000-0000-0000A3A50000}"/>
    <cellStyle name="Normal 8 4 5 3 4 2 2" xfId="30290" xr:uid="{00000000-0005-0000-0000-0000A4A50000}"/>
    <cellStyle name="Normal 8 4 5 3 4 2 3" xfId="47636" xr:uid="{00000000-0005-0000-0000-0000A5A50000}"/>
    <cellStyle name="Normal 8 4 5 3 4 3" xfId="21617" xr:uid="{00000000-0005-0000-0000-0000A6A50000}"/>
    <cellStyle name="Normal 8 4 5 3 4 4" xfId="38963" xr:uid="{00000000-0005-0000-0000-0000A7A50000}"/>
    <cellStyle name="Normal 8 4 5 3 5" xfId="9311" xr:uid="{00000000-0005-0000-0000-0000A8A50000}"/>
    <cellStyle name="Normal 8 4 5 3 5 2" xfId="26664" xr:uid="{00000000-0005-0000-0000-0000A9A50000}"/>
    <cellStyle name="Normal 8 4 5 3 5 3" xfId="44010" xr:uid="{00000000-0005-0000-0000-0000AAA50000}"/>
    <cellStyle name="Normal 8 4 5 3 6" xfId="17991" xr:uid="{00000000-0005-0000-0000-0000ABA50000}"/>
    <cellStyle name="Normal 8 4 5 3 7" xfId="35337" xr:uid="{00000000-0005-0000-0000-0000ACA50000}"/>
    <cellStyle name="Normal 8 4 5 4" xfId="1961" xr:uid="{00000000-0005-0000-0000-0000ADA50000}"/>
    <cellStyle name="Normal 8 4 5 4 2" xfId="7743" xr:uid="{00000000-0005-0000-0000-0000AEA50000}"/>
    <cellStyle name="Normal 8 4 5 4 2 2" xfId="16416" xr:uid="{00000000-0005-0000-0000-0000AFA50000}"/>
    <cellStyle name="Normal 8 4 5 4 2 2 2" xfId="33769" xr:uid="{00000000-0005-0000-0000-0000B0A50000}"/>
    <cellStyle name="Normal 8 4 5 4 2 2 3" xfId="51115" xr:uid="{00000000-0005-0000-0000-0000B1A50000}"/>
    <cellStyle name="Normal 8 4 5 4 2 3" xfId="25096" xr:uid="{00000000-0005-0000-0000-0000B2A50000}"/>
    <cellStyle name="Normal 8 4 5 4 2 4" xfId="42442" xr:uid="{00000000-0005-0000-0000-0000B3A50000}"/>
    <cellStyle name="Normal 8 4 5 4 3" xfId="3774" xr:uid="{00000000-0005-0000-0000-0000B4A50000}"/>
    <cellStyle name="Normal 8 4 5 4 3 2" xfId="12447" xr:uid="{00000000-0005-0000-0000-0000B5A50000}"/>
    <cellStyle name="Normal 8 4 5 4 3 2 2" xfId="29800" xr:uid="{00000000-0005-0000-0000-0000B6A50000}"/>
    <cellStyle name="Normal 8 4 5 4 3 2 3" xfId="47146" xr:uid="{00000000-0005-0000-0000-0000B7A50000}"/>
    <cellStyle name="Normal 8 4 5 4 3 3" xfId="21127" xr:uid="{00000000-0005-0000-0000-0000B8A50000}"/>
    <cellStyle name="Normal 8 4 5 4 3 4" xfId="38473" xr:uid="{00000000-0005-0000-0000-0000B9A50000}"/>
    <cellStyle name="Normal 8 4 5 4 4" xfId="10634" xr:uid="{00000000-0005-0000-0000-0000BAA50000}"/>
    <cellStyle name="Normal 8 4 5 4 4 2" xfId="27987" xr:uid="{00000000-0005-0000-0000-0000BBA50000}"/>
    <cellStyle name="Normal 8 4 5 4 4 3" xfId="45333" xr:uid="{00000000-0005-0000-0000-0000BCA50000}"/>
    <cellStyle name="Normal 8 4 5 4 5" xfId="19314" xr:uid="{00000000-0005-0000-0000-0000BDA50000}"/>
    <cellStyle name="Normal 8 4 5 4 6" xfId="36660" xr:uid="{00000000-0005-0000-0000-0000BEA50000}"/>
    <cellStyle name="Normal 8 4 5 5" xfId="1373" xr:uid="{00000000-0005-0000-0000-0000BFA50000}"/>
    <cellStyle name="Normal 8 4 5 5 2" xfId="7155" xr:uid="{00000000-0005-0000-0000-0000C0A50000}"/>
    <cellStyle name="Normal 8 4 5 5 2 2" xfId="15828" xr:uid="{00000000-0005-0000-0000-0000C1A50000}"/>
    <cellStyle name="Normal 8 4 5 5 2 2 2" xfId="33181" xr:uid="{00000000-0005-0000-0000-0000C2A50000}"/>
    <cellStyle name="Normal 8 4 5 5 2 2 3" xfId="50527" xr:uid="{00000000-0005-0000-0000-0000C3A50000}"/>
    <cellStyle name="Normal 8 4 5 5 2 3" xfId="24508" xr:uid="{00000000-0005-0000-0000-0000C4A50000}"/>
    <cellStyle name="Normal 8 4 5 5 2 4" xfId="41854" xr:uid="{00000000-0005-0000-0000-0000C5A50000}"/>
    <cellStyle name="Normal 8 4 5 5 3" xfId="4999" xr:uid="{00000000-0005-0000-0000-0000C6A50000}"/>
    <cellStyle name="Normal 8 4 5 5 3 2" xfId="13672" xr:uid="{00000000-0005-0000-0000-0000C7A50000}"/>
    <cellStyle name="Normal 8 4 5 5 3 2 2" xfId="31025" xr:uid="{00000000-0005-0000-0000-0000C8A50000}"/>
    <cellStyle name="Normal 8 4 5 5 3 2 3" xfId="48371" xr:uid="{00000000-0005-0000-0000-0000C9A50000}"/>
    <cellStyle name="Normal 8 4 5 5 3 3" xfId="22352" xr:uid="{00000000-0005-0000-0000-0000CAA50000}"/>
    <cellStyle name="Normal 8 4 5 5 3 4" xfId="39698" xr:uid="{00000000-0005-0000-0000-0000CBA50000}"/>
    <cellStyle name="Normal 8 4 5 5 4" xfId="10046" xr:uid="{00000000-0005-0000-0000-0000CCA50000}"/>
    <cellStyle name="Normal 8 4 5 5 4 2" xfId="27399" xr:uid="{00000000-0005-0000-0000-0000CDA50000}"/>
    <cellStyle name="Normal 8 4 5 5 4 3" xfId="44745" xr:uid="{00000000-0005-0000-0000-0000CEA50000}"/>
    <cellStyle name="Normal 8 4 5 5 5" xfId="18726" xr:uid="{00000000-0005-0000-0000-0000CFA50000}"/>
    <cellStyle name="Normal 8 4 5 5 6" xfId="36072" xr:uid="{00000000-0005-0000-0000-0000D0A50000}"/>
    <cellStyle name="Normal 8 4 5 6" xfId="5930" xr:uid="{00000000-0005-0000-0000-0000D1A50000}"/>
    <cellStyle name="Normal 8 4 5 6 2" xfId="14603" xr:uid="{00000000-0005-0000-0000-0000D2A50000}"/>
    <cellStyle name="Normal 8 4 5 6 2 2" xfId="31956" xr:uid="{00000000-0005-0000-0000-0000D3A50000}"/>
    <cellStyle name="Normal 8 4 5 6 2 3" xfId="49302" xr:uid="{00000000-0005-0000-0000-0000D4A50000}"/>
    <cellStyle name="Normal 8 4 5 6 3" xfId="23283" xr:uid="{00000000-0005-0000-0000-0000D5A50000}"/>
    <cellStyle name="Normal 8 4 5 6 4" xfId="40629" xr:uid="{00000000-0005-0000-0000-0000D6A50000}"/>
    <cellStyle name="Normal 8 4 5 7" xfId="3186" xr:uid="{00000000-0005-0000-0000-0000D7A50000}"/>
    <cellStyle name="Normal 8 4 5 7 2" xfId="11859" xr:uid="{00000000-0005-0000-0000-0000D8A50000}"/>
    <cellStyle name="Normal 8 4 5 7 2 2" xfId="29212" xr:uid="{00000000-0005-0000-0000-0000D9A50000}"/>
    <cellStyle name="Normal 8 4 5 7 2 3" xfId="46558" xr:uid="{00000000-0005-0000-0000-0000DAA50000}"/>
    <cellStyle name="Normal 8 4 5 7 3" xfId="20539" xr:uid="{00000000-0005-0000-0000-0000DBA50000}"/>
    <cellStyle name="Normal 8 4 5 7 4" xfId="37885" xr:uid="{00000000-0005-0000-0000-0000DCA50000}"/>
    <cellStyle name="Normal 8 4 5 8" xfId="8821" xr:uid="{00000000-0005-0000-0000-0000DDA50000}"/>
    <cellStyle name="Normal 8 4 5 8 2" xfId="26174" xr:uid="{00000000-0005-0000-0000-0000DEA50000}"/>
    <cellStyle name="Normal 8 4 5 8 3" xfId="43520" xr:uid="{00000000-0005-0000-0000-0000DFA50000}"/>
    <cellStyle name="Normal 8 4 5 9" xfId="17501" xr:uid="{00000000-0005-0000-0000-0000E0A50000}"/>
    <cellStyle name="Normal 8 4 6" xfId="785" xr:uid="{00000000-0005-0000-0000-0000E1A50000}"/>
    <cellStyle name="Normal 8 4 6 2" xfId="2598" xr:uid="{00000000-0005-0000-0000-0000E2A50000}"/>
    <cellStyle name="Normal 8 4 6 2 2" xfId="8380" xr:uid="{00000000-0005-0000-0000-0000E3A50000}"/>
    <cellStyle name="Normal 8 4 6 2 2 2" xfId="17053" xr:uid="{00000000-0005-0000-0000-0000E4A50000}"/>
    <cellStyle name="Normal 8 4 6 2 2 2 2" xfId="34406" xr:uid="{00000000-0005-0000-0000-0000E5A50000}"/>
    <cellStyle name="Normal 8 4 6 2 2 2 3" xfId="51752" xr:uid="{00000000-0005-0000-0000-0000E6A50000}"/>
    <cellStyle name="Normal 8 4 6 2 2 3" xfId="25733" xr:uid="{00000000-0005-0000-0000-0000E7A50000}"/>
    <cellStyle name="Normal 8 4 6 2 2 4" xfId="43079" xr:uid="{00000000-0005-0000-0000-0000E8A50000}"/>
    <cellStyle name="Normal 8 4 6 2 3" xfId="4411" xr:uid="{00000000-0005-0000-0000-0000E9A50000}"/>
    <cellStyle name="Normal 8 4 6 2 3 2" xfId="13084" xr:uid="{00000000-0005-0000-0000-0000EAA50000}"/>
    <cellStyle name="Normal 8 4 6 2 3 2 2" xfId="30437" xr:uid="{00000000-0005-0000-0000-0000EBA50000}"/>
    <cellStyle name="Normal 8 4 6 2 3 2 3" xfId="47783" xr:uid="{00000000-0005-0000-0000-0000ECA50000}"/>
    <cellStyle name="Normal 8 4 6 2 3 3" xfId="21764" xr:uid="{00000000-0005-0000-0000-0000EDA50000}"/>
    <cellStyle name="Normal 8 4 6 2 3 4" xfId="39110" xr:uid="{00000000-0005-0000-0000-0000EEA50000}"/>
    <cellStyle name="Normal 8 4 6 2 4" xfId="11271" xr:uid="{00000000-0005-0000-0000-0000EFA50000}"/>
    <cellStyle name="Normal 8 4 6 2 4 2" xfId="28624" xr:uid="{00000000-0005-0000-0000-0000F0A50000}"/>
    <cellStyle name="Normal 8 4 6 2 4 3" xfId="45970" xr:uid="{00000000-0005-0000-0000-0000F1A50000}"/>
    <cellStyle name="Normal 8 4 6 2 5" xfId="19951" xr:uid="{00000000-0005-0000-0000-0000F2A50000}"/>
    <cellStyle name="Normal 8 4 6 2 6" xfId="37297" xr:uid="{00000000-0005-0000-0000-0000F3A50000}"/>
    <cellStyle name="Normal 8 4 6 3" xfId="1520" xr:uid="{00000000-0005-0000-0000-0000F4A50000}"/>
    <cellStyle name="Normal 8 4 6 3 2" xfId="7302" xr:uid="{00000000-0005-0000-0000-0000F5A50000}"/>
    <cellStyle name="Normal 8 4 6 3 2 2" xfId="15975" xr:uid="{00000000-0005-0000-0000-0000F6A50000}"/>
    <cellStyle name="Normal 8 4 6 3 2 2 2" xfId="33328" xr:uid="{00000000-0005-0000-0000-0000F7A50000}"/>
    <cellStyle name="Normal 8 4 6 3 2 2 3" xfId="50674" xr:uid="{00000000-0005-0000-0000-0000F8A50000}"/>
    <cellStyle name="Normal 8 4 6 3 2 3" xfId="24655" xr:uid="{00000000-0005-0000-0000-0000F9A50000}"/>
    <cellStyle name="Normal 8 4 6 3 2 4" xfId="42001" xr:uid="{00000000-0005-0000-0000-0000FAA50000}"/>
    <cellStyle name="Normal 8 4 6 3 3" xfId="5146" xr:uid="{00000000-0005-0000-0000-0000FBA50000}"/>
    <cellStyle name="Normal 8 4 6 3 3 2" xfId="13819" xr:uid="{00000000-0005-0000-0000-0000FCA50000}"/>
    <cellStyle name="Normal 8 4 6 3 3 2 2" xfId="31172" xr:uid="{00000000-0005-0000-0000-0000FDA50000}"/>
    <cellStyle name="Normal 8 4 6 3 3 2 3" xfId="48518" xr:uid="{00000000-0005-0000-0000-0000FEA50000}"/>
    <cellStyle name="Normal 8 4 6 3 3 3" xfId="22499" xr:uid="{00000000-0005-0000-0000-0000FFA50000}"/>
    <cellStyle name="Normal 8 4 6 3 3 4" xfId="39845" xr:uid="{00000000-0005-0000-0000-000000A60000}"/>
    <cellStyle name="Normal 8 4 6 3 4" xfId="10193" xr:uid="{00000000-0005-0000-0000-000001A60000}"/>
    <cellStyle name="Normal 8 4 6 3 4 2" xfId="27546" xr:uid="{00000000-0005-0000-0000-000002A60000}"/>
    <cellStyle name="Normal 8 4 6 3 4 3" xfId="44892" xr:uid="{00000000-0005-0000-0000-000003A60000}"/>
    <cellStyle name="Normal 8 4 6 3 5" xfId="18873" xr:uid="{00000000-0005-0000-0000-000004A60000}"/>
    <cellStyle name="Normal 8 4 6 3 6" xfId="36219" xr:uid="{00000000-0005-0000-0000-000005A60000}"/>
    <cellStyle name="Normal 8 4 6 4" xfId="6567" xr:uid="{00000000-0005-0000-0000-000006A60000}"/>
    <cellStyle name="Normal 8 4 6 4 2" xfId="15240" xr:uid="{00000000-0005-0000-0000-000007A60000}"/>
    <cellStyle name="Normal 8 4 6 4 2 2" xfId="32593" xr:uid="{00000000-0005-0000-0000-000008A60000}"/>
    <cellStyle name="Normal 8 4 6 4 2 3" xfId="49939" xr:uid="{00000000-0005-0000-0000-000009A60000}"/>
    <cellStyle name="Normal 8 4 6 4 3" xfId="23920" xr:uid="{00000000-0005-0000-0000-00000AA60000}"/>
    <cellStyle name="Normal 8 4 6 4 4" xfId="41266" xr:uid="{00000000-0005-0000-0000-00000BA60000}"/>
    <cellStyle name="Normal 8 4 6 5" xfId="3333" xr:uid="{00000000-0005-0000-0000-00000CA60000}"/>
    <cellStyle name="Normal 8 4 6 5 2" xfId="12006" xr:uid="{00000000-0005-0000-0000-00000DA60000}"/>
    <cellStyle name="Normal 8 4 6 5 2 2" xfId="29359" xr:uid="{00000000-0005-0000-0000-00000EA60000}"/>
    <cellStyle name="Normal 8 4 6 5 2 3" xfId="46705" xr:uid="{00000000-0005-0000-0000-00000FA60000}"/>
    <cellStyle name="Normal 8 4 6 5 3" xfId="20686" xr:uid="{00000000-0005-0000-0000-000010A60000}"/>
    <cellStyle name="Normal 8 4 6 5 4" xfId="38032" xr:uid="{00000000-0005-0000-0000-000011A60000}"/>
    <cellStyle name="Normal 8 4 6 6" xfId="9458" xr:uid="{00000000-0005-0000-0000-000012A60000}"/>
    <cellStyle name="Normal 8 4 6 6 2" xfId="26811" xr:uid="{00000000-0005-0000-0000-000013A60000}"/>
    <cellStyle name="Normal 8 4 6 6 3" xfId="44157" xr:uid="{00000000-0005-0000-0000-000014A60000}"/>
    <cellStyle name="Normal 8 4 6 7" xfId="18138" xr:uid="{00000000-0005-0000-0000-000015A60000}"/>
    <cellStyle name="Normal 8 4 6 8" xfId="35484" xr:uid="{00000000-0005-0000-0000-000016A60000}"/>
    <cellStyle name="Normal 8 4 7" xfId="393" xr:uid="{00000000-0005-0000-0000-000017A60000}"/>
    <cellStyle name="Normal 8 4 7 2" xfId="2206" xr:uid="{00000000-0005-0000-0000-000018A60000}"/>
    <cellStyle name="Normal 8 4 7 2 2" xfId="7988" xr:uid="{00000000-0005-0000-0000-000019A60000}"/>
    <cellStyle name="Normal 8 4 7 2 2 2" xfId="16661" xr:uid="{00000000-0005-0000-0000-00001AA60000}"/>
    <cellStyle name="Normal 8 4 7 2 2 2 2" xfId="34014" xr:uid="{00000000-0005-0000-0000-00001BA60000}"/>
    <cellStyle name="Normal 8 4 7 2 2 2 3" xfId="51360" xr:uid="{00000000-0005-0000-0000-00001CA60000}"/>
    <cellStyle name="Normal 8 4 7 2 2 3" xfId="25341" xr:uid="{00000000-0005-0000-0000-00001DA60000}"/>
    <cellStyle name="Normal 8 4 7 2 2 4" xfId="42687" xr:uid="{00000000-0005-0000-0000-00001EA60000}"/>
    <cellStyle name="Normal 8 4 7 2 3" xfId="5489" xr:uid="{00000000-0005-0000-0000-00001FA60000}"/>
    <cellStyle name="Normal 8 4 7 2 3 2" xfId="14162" xr:uid="{00000000-0005-0000-0000-000020A60000}"/>
    <cellStyle name="Normal 8 4 7 2 3 2 2" xfId="31515" xr:uid="{00000000-0005-0000-0000-000021A60000}"/>
    <cellStyle name="Normal 8 4 7 2 3 2 3" xfId="48861" xr:uid="{00000000-0005-0000-0000-000022A60000}"/>
    <cellStyle name="Normal 8 4 7 2 3 3" xfId="22842" xr:uid="{00000000-0005-0000-0000-000023A60000}"/>
    <cellStyle name="Normal 8 4 7 2 3 4" xfId="40188" xr:uid="{00000000-0005-0000-0000-000024A60000}"/>
    <cellStyle name="Normal 8 4 7 2 4" xfId="10879" xr:uid="{00000000-0005-0000-0000-000025A60000}"/>
    <cellStyle name="Normal 8 4 7 2 4 2" xfId="28232" xr:uid="{00000000-0005-0000-0000-000026A60000}"/>
    <cellStyle name="Normal 8 4 7 2 4 3" xfId="45578" xr:uid="{00000000-0005-0000-0000-000027A60000}"/>
    <cellStyle name="Normal 8 4 7 2 5" xfId="19559" xr:uid="{00000000-0005-0000-0000-000028A60000}"/>
    <cellStyle name="Normal 8 4 7 2 6" xfId="36905" xr:uid="{00000000-0005-0000-0000-000029A60000}"/>
    <cellStyle name="Normal 8 4 7 3" xfId="6175" xr:uid="{00000000-0005-0000-0000-00002AA60000}"/>
    <cellStyle name="Normal 8 4 7 3 2" xfId="14848" xr:uid="{00000000-0005-0000-0000-00002BA60000}"/>
    <cellStyle name="Normal 8 4 7 3 2 2" xfId="32201" xr:uid="{00000000-0005-0000-0000-00002CA60000}"/>
    <cellStyle name="Normal 8 4 7 3 2 3" xfId="49547" xr:uid="{00000000-0005-0000-0000-00002DA60000}"/>
    <cellStyle name="Normal 8 4 7 3 3" xfId="23528" xr:uid="{00000000-0005-0000-0000-00002EA60000}"/>
    <cellStyle name="Normal 8 4 7 3 4" xfId="40874" xr:uid="{00000000-0005-0000-0000-00002FA60000}"/>
    <cellStyle name="Normal 8 4 7 4" xfId="4019" xr:uid="{00000000-0005-0000-0000-000030A60000}"/>
    <cellStyle name="Normal 8 4 7 4 2" xfId="12692" xr:uid="{00000000-0005-0000-0000-000031A60000}"/>
    <cellStyle name="Normal 8 4 7 4 2 2" xfId="30045" xr:uid="{00000000-0005-0000-0000-000032A60000}"/>
    <cellStyle name="Normal 8 4 7 4 2 3" xfId="47391" xr:uid="{00000000-0005-0000-0000-000033A60000}"/>
    <cellStyle name="Normal 8 4 7 4 3" xfId="21372" xr:uid="{00000000-0005-0000-0000-000034A60000}"/>
    <cellStyle name="Normal 8 4 7 4 4" xfId="38718" xr:uid="{00000000-0005-0000-0000-000035A60000}"/>
    <cellStyle name="Normal 8 4 7 5" xfId="9066" xr:uid="{00000000-0005-0000-0000-000036A60000}"/>
    <cellStyle name="Normal 8 4 7 5 2" xfId="26419" xr:uid="{00000000-0005-0000-0000-000037A60000}"/>
    <cellStyle name="Normal 8 4 7 5 3" xfId="43765" xr:uid="{00000000-0005-0000-0000-000038A60000}"/>
    <cellStyle name="Normal 8 4 7 6" xfId="17746" xr:uid="{00000000-0005-0000-0000-000039A60000}"/>
    <cellStyle name="Normal 8 4 7 7" xfId="35092" xr:uid="{00000000-0005-0000-0000-00003AA60000}"/>
    <cellStyle name="Normal 8 4 8" xfId="1863" xr:uid="{00000000-0005-0000-0000-00003BA60000}"/>
    <cellStyle name="Normal 8 4 8 2" xfId="7645" xr:uid="{00000000-0005-0000-0000-00003CA60000}"/>
    <cellStyle name="Normal 8 4 8 2 2" xfId="16318" xr:uid="{00000000-0005-0000-0000-00003DA60000}"/>
    <cellStyle name="Normal 8 4 8 2 2 2" xfId="33671" xr:uid="{00000000-0005-0000-0000-00003EA60000}"/>
    <cellStyle name="Normal 8 4 8 2 2 3" xfId="51017" xr:uid="{00000000-0005-0000-0000-00003FA60000}"/>
    <cellStyle name="Normal 8 4 8 2 3" xfId="24998" xr:uid="{00000000-0005-0000-0000-000040A60000}"/>
    <cellStyle name="Normal 8 4 8 2 4" xfId="42344" xr:uid="{00000000-0005-0000-0000-000041A60000}"/>
    <cellStyle name="Normal 8 4 8 3" xfId="3676" xr:uid="{00000000-0005-0000-0000-000042A60000}"/>
    <cellStyle name="Normal 8 4 8 3 2" xfId="12349" xr:uid="{00000000-0005-0000-0000-000043A60000}"/>
    <cellStyle name="Normal 8 4 8 3 2 2" xfId="29702" xr:uid="{00000000-0005-0000-0000-000044A60000}"/>
    <cellStyle name="Normal 8 4 8 3 2 3" xfId="47048" xr:uid="{00000000-0005-0000-0000-000045A60000}"/>
    <cellStyle name="Normal 8 4 8 3 3" xfId="21029" xr:uid="{00000000-0005-0000-0000-000046A60000}"/>
    <cellStyle name="Normal 8 4 8 3 4" xfId="38375" xr:uid="{00000000-0005-0000-0000-000047A60000}"/>
    <cellStyle name="Normal 8 4 8 4" xfId="10536" xr:uid="{00000000-0005-0000-0000-000048A60000}"/>
    <cellStyle name="Normal 8 4 8 4 2" xfId="27889" xr:uid="{00000000-0005-0000-0000-000049A60000}"/>
    <cellStyle name="Normal 8 4 8 4 3" xfId="45235" xr:uid="{00000000-0005-0000-0000-00004AA60000}"/>
    <cellStyle name="Normal 8 4 8 5" xfId="19216" xr:uid="{00000000-0005-0000-0000-00004BA60000}"/>
    <cellStyle name="Normal 8 4 8 6" xfId="36562" xr:uid="{00000000-0005-0000-0000-00004CA60000}"/>
    <cellStyle name="Normal 8 4 9" xfId="1128" xr:uid="{00000000-0005-0000-0000-00004DA60000}"/>
    <cellStyle name="Normal 8 4 9 2" xfId="6910" xr:uid="{00000000-0005-0000-0000-00004EA60000}"/>
    <cellStyle name="Normal 8 4 9 2 2" xfId="15583" xr:uid="{00000000-0005-0000-0000-00004FA60000}"/>
    <cellStyle name="Normal 8 4 9 2 2 2" xfId="32936" xr:uid="{00000000-0005-0000-0000-000050A60000}"/>
    <cellStyle name="Normal 8 4 9 2 2 3" xfId="50282" xr:uid="{00000000-0005-0000-0000-000051A60000}"/>
    <cellStyle name="Normal 8 4 9 2 3" xfId="24263" xr:uid="{00000000-0005-0000-0000-000052A60000}"/>
    <cellStyle name="Normal 8 4 9 2 4" xfId="41609" xr:uid="{00000000-0005-0000-0000-000053A60000}"/>
    <cellStyle name="Normal 8 4 9 3" xfId="4754" xr:uid="{00000000-0005-0000-0000-000054A60000}"/>
    <cellStyle name="Normal 8 4 9 3 2" xfId="13427" xr:uid="{00000000-0005-0000-0000-000055A60000}"/>
    <cellStyle name="Normal 8 4 9 3 2 2" xfId="30780" xr:uid="{00000000-0005-0000-0000-000056A60000}"/>
    <cellStyle name="Normal 8 4 9 3 2 3" xfId="48126" xr:uid="{00000000-0005-0000-0000-000057A60000}"/>
    <cellStyle name="Normal 8 4 9 3 3" xfId="22107" xr:uid="{00000000-0005-0000-0000-000058A60000}"/>
    <cellStyle name="Normal 8 4 9 3 4" xfId="39453" xr:uid="{00000000-0005-0000-0000-000059A60000}"/>
    <cellStyle name="Normal 8 4 9 4" xfId="9801" xr:uid="{00000000-0005-0000-0000-00005AA60000}"/>
    <cellStyle name="Normal 8 4 9 4 2" xfId="27154" xr:uid="{00000000-0005-0000-0000-00005BA60000}"/>
    <cellStyle name="Normal 8 4 9 4 3" xfId="44500" xr:uid="{00000000-0005-0000-0000-00005CA60000}"/>
    <cellStyle name="Normal 8 4 9 5" xfId="18481" xr:uid="{00000000-0005-0000-0000-00005DA60000}"/>
    <cellStyle name="Normal 8 4 9 6" xfId="35827" xr:uid="{00000000-0005-0000-0000-00005EA60000}"/>
    <cellStyle name="Normal 8 5" xfId="61" xr:uid="{00000000-0005-0000-0000-00005FA60000}"/>
    <cellStyle name="Normal 8 5 10" xfId="8734" xr:uid="{00000000-0005-0000-0000-000060A60000}"/>
    <cellStyle name="Normal 8 5 10 2" xfId="26087" xr:uid="{00000000-0005-0000-0000-000061A60000}"/>
    <cellStyle name="Normal 8 5 10 3" xfId="43433" xr:uid="{00000000-0005-0000-0000-000062A60000}"/>
    <cellStyle name="Normal 8 5 11" xfId="17414" xr:uid="{00000000-0005-0000-0000-000063A60000}"/>
    <cellStyle name="Normal 8 5 12" xfId="34760" xr:uid="{00000000-0005-0000-0000-000064A60000}"/>
    <cellStyle name="Normal 8 5 2" xfId="306" xr:uid="{00000000-0005-0000-0000-000065A60000}"/>
    <cellStyle name="Normal 8 5 2 10" xfId="35005" xr:uid="{00000000-0005-0000-0000-000066A60000}"/>
    <cellStyle name="Normal 8 5 2 2" xfId="1041" xr:uid="{00000000-0005-0000-0000-000067A60000}"/>
    <cellStyle name="Normal 8 5 2 2 2" xfId="2854" xr:uid="{00000000-0005-0000-0000-000068A60000}"/>
    <cellStyle name="Normal 8 5 2 2 2 2" xfId="8636" xr:uid="{00000000-0005-0000-0000-000069A60000}"/>
    <cellStyle name="Normal 8 5 2 2 2 2 2" xfId="17309" xr:uid="{00000000-0005-0000-0000-00006AA60000}"/>
    <cellStyle name="Normal 8 5 2 2 2 2 2 2" xfId="34662" xr:uid="{00000000-0005-0000-0000-00006BA60000}"/>
    <cellStyle name="Normal 8 5 2 2 2 2 2 3" xfId="52008" xr:uid="{00000000-0005-0000-0000-00006CA60000}"/>
    <cellStyle name="Normal 8 5 2 2 2 2 3" xfId="25989" xr:uid="{00000000-0005-0000-0000-00006DA60000}"/>
    <cellStyle name="Normal 8 5 2 2 2 2 4" xfId="43335" xr:uid="{00000000-0005-0000-0000-00006EA60000}"/>
    <cellStyle name="Normal 8 5 2 2 2 3" xfId="4667" xr:uid="{00000000-0005-0000-0000-00006FA60000}"/>
    <cellStyle name="Normal 8 5 2 2 2 3 2" xfId="13340" xr:uid="{00000000-0005-0000-0000-000070A60000}"/>
    <cellStyle name="Normal 8 5 2 2 2 3 2 2" xfId="30693" xr:uid="{00000000-0005-0000-0000-000071A60000}"/>
    <cellStyle name="Normal 8 5 2 2 2 3 2 3" xfId="48039" xr:uid="{00000000-0005-0000-0000-000072A60000}"/>
    <cellStyle name="Normal 8 5 2 2 2 3 3" xfId="22020" xr:uid="{00000000-0005-0000-0000-000073A60000}"/>
    <cellStyle name="Normal 8 5 2 2 2 3 4" xfId="39366" xr:uid="{00000000-0005-0000-0000-000074A60000}"/>
    <cellStyle name="Normal 8 5 2 2 2 4" xfId="11527" xr:uid="{00000000-0005-0000-0000-000075A60000}"/>
    <cellStyle name="Normal 8 5 2 2 2 4 2" xfId="28880" xr:uid="{00000000-0005-0000-0000-000076A60000}"/>
    <cellStyle name="Normal 8 5 2 2 2 4 3" xfId="46226" xr:uid="{00000000-0005-0000-0000-000077A60000}"/>
    <cellStyle name="Normal 8 5 2 2 2 5" xfId="20207" xr:uid="{00000000-0005-0000-0000-000078A60000}"/>
    <cellStyle name="Normal 8 5 2 2 2 6" xfId="37553" xr:uid="{00000000-0005-0000-0000-000079A60000}"/>
    <cellStyle name="Normal 8 5 2 2 3" xfId="1776" xr:uid="{00000000-0005-0000-0000-00007AA60000}"/>
    <cellStyle name="Normal 8 5 2 2 3 2" xfId="7558" xr:uid="{00000000-0005-0000-0000-00007BA60000}"/>
    <cellStyle name="Normal 8 5 2 2 3 2 2" xfId="16231" xr:uid="{00000000-0005-0000-0000-00007CA60000}"/>
    <cellStyle name="Normal 8 5 2 2 3 2 2 2" xfId="33584" xr:uid="{00000000-0005-0000-0000-00007DA60000}"/>
    <cellStyle name="Normal 8 5 2 2 3 2 2 3" xfId="50930" xr:uid="{00000000-0005-0000-0000-00007EA60000}"/>
    <cellStyle name="Normal 8 5 2 2 3 2 3" xfId="24911" xr:uid="{00000000-0005-0000-0000-00007FA60000}"/>
    <cellStyle name="Normal 8 5 2 2 3 2 4" xfId="42257" xr:uid="{00000000-0005-0000-0000-000080A60000}"/>
    <cellStyle name="Normal 8 5 2 2 3 3" xfId="5402" xr:uid="{00000000-0005-0000-0000-000081A60000}"/>
    <cellStyle name="Normal 8 5 2 2 3 3 2" xfId="14075" xr:uid="{00000000-0005-0000-0000-000082A60000}"/>
    <cellStyle name="Normal 8 5 2 2 3 3 2 2" xfId="31428" xr:uid="{00000000-0005-0000-0000-000083A60000}"/>
    <cellStyle name="Normal 8 5 2 2 3 3 2 3" xfId="48774" xr:uid="{00000000-0005-0000-0000-000084A60000}"/>
    <cellStyle name="Normal 8 5 2 2 3 3 3" xfId="22755" xr:uid="{00000000-0005-0000-0000-000085A60000}"/>
    <cellStyle name="Normal 8 5 2 2 3 3 4" xfId="40101" xr:uid="{00000000-0005-0000-0000-000086A60000}"/>
    <cellStyle name="Normal 8 5 2 2 3 4" xfId="10449" xr:uid="{00000000-0005-0000-0000-000087A60000}"/>
    <cellStyle name="Normal 8 5 2 2 3 4 2" xfId="27802" xr:uid="{00000000-0005-0000-0000-000088A60000}"/>
    <cellStyle name="Normal 8 5 2 2 3 4 3" xfId="45148" xr:uid="{00000000-0005-0000-0000-000089A60000}"/>
    <cellStyle name="Normal 8 5 2 2 3 5" xfId="19129" xr:uid="{00000000-0005-0000-0000-00008AA60000}"/>
    <cellStyle name="Normal 8 5 2 2 3 6" xfId="36475" xr:uid="{00000000-0005-0000-0000-00008BA60000}"/>
    <cellStyle name="Normal 8 5 2 2 4" xfId="6823" xr:uid="{00000000-0005-0000-0000-00008CA60000}"/>
    <cellStyle name="Normal 8 5 2 2 4 2" xfId="15496" xr:uid="{00000000-0005-0000-0000-00008DA60000}"/>
    <cellStyle name="Normal 8 5 2 2 4 2 2" xfId="32849" xr:uid="{00000000-0005-0000-0000-00008EA60000}"/>
    <cellStyle name="Normal 8 5 2 2 4 2 3" xfId="50195" xr:uid="{00000000-0005-0000-0000-00008FA60000}"/>
    <cellStyle name="Normal 8 5 2 2 4 3" xfId="24176" xr:uid="{00000000-0005-0000-0000-000090A60000}"/>
    <cellStyle name="Normal 8 5 2 2 4 4" xfId="41522" xr:uid="{00000000-0005-0000-0000-000091A60000}"/>
    <cellStyle name="Normal 8 5 2 2 5" xfId="3589" xr:uid="{00000000-0005-0000-0000-000092A60000}"/>
    <cellStyle name="Normal 8 5 2 2 5 2" xfId="12262" xr:uid="{00000000-0005-0000-0000-000093A60000}"/>
    <cellStyle name="Normal 8 5 2 2 5 2 2" xfId="29615" xr:uid="{00000000-0005-0000-0000-000094A60000}"/>
    <cellStyle name="Normal 8 5 2 2 5 2 3" xfId="46961" xr:uid="{00000000-0005-0000-0000-000095A60000}"/>
    <cellStyle name="Normal 8 5 2 2 5 3" xfId="20942" xr:uid="{00000000-0005-0000-0000-000096A60000}"/>
    <cellStyle name="Normal 8 5 2 2 5 4" xfId="38288" xr:uid="{00000000-0005-0000-0000-000097A60000}"/>
    <cellStyle name="Normal 8 5 2 2 6" xfId="9714" xr:uid="{00000000-0005-0000-0000-000098A60000}"/>
    <cellStyle name="Normal 8 5 2 2 6 2" xfId="27067" xr:uid="{00000000-0005-0000-0000-000099A60000}"/>
    <cellStyle name="Normal 8 5 2 2 6 3" xfId="44413" xr:uid="{00000000-0005-0000-0000-00009AA60000}"/>
    <cellStyle name="Normal 8 5 2 2 7" xfId="18394" xr:uid="{00000000-0005-0000-0000-00009BA60000}"/>
    <cellStyle name="Normal 8 5 2 2 8" xfId="35740" xr:uid="{00000000-0005-0000-0000-00009CA60000}"/>
    <cellStyle name="Normal 8 5 2 3" xfId="551" xr:uid="{00000000-0005-0000-0000-00009DA60000}"/>
    <cellStyle name="Normal 8 5 2 3 2" xfId="2364" xr:uid="{00000000-0005-0000-0000-00009EA60000}"/>
    <cellStyle name="Normal 8 5 2 3 2 2" xfId="8146" xr:uid="{00000000-0005-0000-0000-00009FA60000}"/>
    <cellStyle name="Normal 8 5 2 3 2 2 2" xfId="16819" xr:uid="{00000000-0005-0000-0000-0000A0A60000}"/>
    <cellStyle name="Normal 8 5 2 3 2 2 2 2" xfId="34172" xr:uid="{00000000-0005-0000-0000-0000A1A60000}"/>
    <cellStyle name="Normal 8 5 2 3 2 2 2 3" xfId="51518" xr:uid="{00000000-0005-0000-0000-0000A2A60000}"/>
    <cellStyle name="Normal 8 5 2 3 2 2 3" xfId="25499" xr:uid="{00000000-0005-0000-0000-0000A3A60000}"/>
    <cellStyle name="Normal 8 5 2 3 2 2 4" xfId="42845" xr:uid="{00000000-0005-0000-0000-0000A4A60000}"/>
    <cellStyle name="Normal 8 5 2 3 2 3" xfId="5647" xr:uid="{00000000-0005-0000-0000-0000A5A60000}"/>
    <cellStyle name="Normal 8 5 2 3 2 3 2" xfId="14320" xr:uid="{00000000-0005-0000-0000-0000A6A60000}"/>
    <cellStyle name="Normal 8 5 2 3 2 3 2 2" xfId="31673" xr:uid="{00000000-0005-0000-0000-0000A7A60000}"/>
    <cellStyle name="Normal 8 5 2 3 2 3 2 3" xfId="49019" xr:uid="{00000000-0005-0000-0000-0000A8A60000}"/>
    <cellStyle name="Normal 8 5 2 3 2 3 3" xfId="23000" xr:uid="{00000000-0005-0000-0000-0000A9A60000}"/>
    <cellStyle name="Normal 8 5 2 3 2 3 4" xfId="40346" xr:uid="{00000000-0005-0000-0000-0000AAA60000}"/>
    <cellStyle name="Normal 8 5 2 3 2 4" xfId="11037" xr:uid="{00000000-0005-0000-0000-0000ABA60000}"/>
    <cellStyle name="Normal 8 5 2 3 2 4 2" xfId="28390" xr:uid="{00000000-0005-0000-0000-0000ACA60000}"/>
    <cellStyle name="Normal 8 5 2 3 2 4 3" xfId="45736" xr:uid="{00000000-0005-0000-0000-0000ADA60000}"/>
    <cellStyle name="Normal 8 5 2 3 2 5" xfId="19717" xr:uid="{00000000-0005-0000-0000-0000AEA60000}"/>
    <cellStyle name="Normal 8 5 2 3 2 6" xfId="37063" xr:uid="{00000000-0005-0000-0000-0000AFA60000}"/>
    <cellStyle name="Normal 8 5 2 3 3" xfId="6333" xr:uid="{00000000-0005-0000-0000-0000B0A60000}"/>
    <cellStyle name="Normal 8 5 2 3 3 2" xfId="15006" xr:uid="{00000000-0005-0000-0000-0000B1A60000}"/>
    <cellStyle name="Normal 8 5 2 3 3 2 2" xfId="32359" xr:uid="{00000000-0005-0000-0000-0000B2A60000}"/>
    <cellStyle name="Normal 8 5 2 3 3 2 3" xfId="49705" xr:uid="{00000000-0005-0000-0000-0000B3A60000}"/>
    <cellStyle name="Normal 8 5 2 3 3 3" xfId="23686" xr:uid="{00000000-0005-0000-0000-0000B4A60000}"/>
    <cellStyle name="Normal 8 5 2 3 3 4" xfId="41032" xr:uid="{00000000-0005-0000-0000-0000B5A60000}"/>
    <cellStyle name="Normal 8 5 2 3 4" xfId="4177" xr:uid="{00000000-0005-0000-0000-0000B6A60000}"/>
    <cellStyle name="Normal 8 5 2 3 4 2" xfId="12850" xr:uid="{00000000-0005-0000-0000-0000B7A60000}"/>
    <cellStyle name="Normal 8 5 2 3 4 2 2" xfId="30203" xr:uid="{00000000-0005-0000-0000-0000B8A60000}"/>
    <cellStyle name="Normal 8 5 2 3 4 2 3" xfId="47549" xr:uid="{00000000-0005-0000-0000-0000B9A60000}"/>
    <cellStyle name="Normal 8 5 2 3 4 3" xfId="21530" xr:uid="{00000000-0005-0000-0000-0000BAA60000}"/>
    <cellStyle name="Normal 8 5 2 3 4 4" xfId="38876" xr:uid="{00000000-0005-0000-0000-0000BBA60000}"/>
    <cellStyle name="Normal 8 5 2 3 5" xfId="9224" xr:uid="{00000000-0005-0000-0000-0000BCA60000}"/>
    <cellStyle name="Normal 8 5 2 3 5 2" xfId="26577" xr:uid="{00000000-0005-0000-0000-0000BDA60000}"/>
    <cellStyle name="Normal 8 5 2 3 5 3" xfId="43923" xr:uid="{00000000-0005-0000-0000-0000BEA60000}"/>
    <cellStyle name="Normal 8 5 2 3 6" xfId="17904" xr:uid="{00000000-0005-0000-0000-0000BFA60000}"/>
    <cellStyle name="Normal 8 5 2 3 7" xfId="35250" xr:uid="{00000000-0005-0000-0000-0000C0A60000}"/>
    <cellStyle name="Normal 8 5 2 4" xfId="2119" xr:uid="{00000000-0005-0000-0000-0000C1A60000}"/>
    <cellStyle name="Normal 8 5 2 4 2" xfId="7901" xr:uid="{00000000-0005-0000-0000-0000C2A60000}"/>
    <cellStyle name="Normal 8 5 2 4 2 2" xfId="16574" xr:uid="{00000000-0005-0000-0000-0000C3A60000}"/>
    <cellStyle name="Normal 8 5 2 4 2 2 2" xfId="33927" xr:uid="{00000000-0005-0000-0000-0000C4A60000}"/>
    <cellStyle name="Normal 8 5 2 4 2 2 3" xfId="51273" xr:uid="{00000000-0005-0000-0000-0000C5A60000}"/>
    <cellStyle name="Normal 8 5 2 4 2 3" xfId="25254" xr:uid="{00000000-0005-0000-0000-0000C6A60000}"/>
    <cellStyle name="Normal 8 5 2 4 2 4" xfId="42600" xr:uid="{00000000-0005-0000-0000-0000C7A60000}"/>
    <cellStyle name="Normal 8 5 2 4 3" xfId="3932" xr:uid="{00000000-0005-0000-0000-0000C8A60000}"/>
    <cellStyle name="Normal 8 5 2 4 3 2" xfId="12605" xr:uid="{00000000-0005-0000-0000-0000C9A60000}"/>
    <cellStyle name="Normal 8 5 2 4 3 2 2" xfId="29958" xr:uid="{00000000-0005-0000-0000-0000CAA60000}"/>
    <cellStyle name="Normal 8 5 2 4 3 2 3" xfId="47304" xr:uid="{00000000-0005-0000-0000-0000CBA60000}"/>
    <cellStyle name="Normal 8 5 2 4 3 3" xfId="21285" xr:uid="{00000000-0005-0000-0000-0000CCA60000}"/>
    <cellStyle name="Normal 8 5 2 4 3 4" xfId="38631" xr:uid="{00000000-0005-0000-0000-0000CDA60000}"/>
    <cellStyle name="Normal 8 5 2 4 4" xfId="10792" xr:uid="{00000000-0005-0000-0000-0000CEA60000}"/>
    <cellStyle name="Normal 8 5 2 4 4 2" xfId="28145" xr:uid="{00000000-0005-0000-0000-0000CFA60000}"/>
    <cellStyle name="Normal 8 5 2 4 4 3" xfId="45491" xr:uid="{00000000-0005-0000-0000-0000D0A60000}"/>
    <cellStyle name="Normal 8 5 2 4 5" xfId="19472" xr:uid="{00000000-0005-0000-0000-0000D1A60000}"/>
    <cellStyle name="Normal 8 5 2 4 6" xfId="36818" xr:uid="{00000000-0005-0000-0000-0000D2A60000}"/>
    <cellStyle name="Normal 8 5 2 5" xfId="1286" xr:uid="{00000000-0005-0000-0000-0000D3A60000}"/>
    <cellStyle name="Normal 8 5 2 5 2" xfId="7068" xr:uid="{00000000-0005-0000-0000-0000D4A60000}"/>
    <cellStyle name="Normal 8 5 2 5 2 2" xfId="15741" xr:uid="{00000000-0005-0000-0000-0000D5A60000}"/>
    <cellStyle name="Normal 8 5 2 5 2 2 2" xfId="33094" xr:uid="{00000000-0005-0000-0000-0000D6A60000}"/>
    <cellStyle name="Normal 8 5 2 5 2 2 3" xfId="50440" xr:uid="{00000000-0005-0000-0000-0000D7A60000}"/>
    <cellStyle name="Normal 8 5 2 5 2 3" xfId="24421" xr:uid="{00000000-0005-0000-0000-0000D8A60000}"/>
    <cellStyle name="Normal 8 5 2 5 2 4" xfId="41767" xr:uid="{00000000-0005-0000-0000-0000D9A60000}"/>
    <cellStyle name="Normal 8 5 2 5 3" xfId="4912" xr:uid="{00000000-0005-0000-0000-0000DAA60000}"/>
    <cellStyle name="Normal 8 5 2 5 3 2" xfId="13585" xr:uid="{00000000-0005-0000-0000-0000DBA60000}"/>
    <cellStyle name="Normal 8 5 2 5 3 2 2" xfId="30938" xr:uid="{00000000-0005-0000-0000-0000DCA60000}"/>
    <cellStyle name="Normal 8 5 2 5 3 2 3" xfId="48284" xr:uid="{00000000-0005-0000-0000-0000DDA60000}"/>
    <cellStyle name="Normal 8 5 2 5 3 3" xfId="22265" xr:uid="{00000000-0005-0000-0000-0000DEA60000}"/>
    <cellStyle name="Normal 8 5 2 5 3 4" xfId="39611" xr:uid="{00000000-0005-0000-0000-0000DFA60000}"/>
    <cellStyle name="Normal 8 5 2 5 4" xfId="9959" xr:uid="{00000000-0005-0000-0000-0000E0A60000}"/>
    <cellStyle name="Normal 8 5 2 5 4 2" xfId="27312" xr:uid="{00000000-0005-0000-0000-0000E1A60000}"/>
    <cellStyle name="Normal 8 5 2 5 4 3" xfId="44658" xr:uid="{00000000-0005-0000-0000-0000E2A60000}"/>
    <cellStyle name="Normal 8 5 2 5 5" xfId="18639" xr:uid="{00000000-0005-0000-0000-0000E3A60000}"/>
    <cellStyle name="Normal 8 5 2 5 6" xfId="35985" xr:uid="{00000000-0005-0000-0000-0000E4A60000}"/>
    <cellStyle name="Normal 8 5 2 6" xfId="6088" xr:uid="{00000000-0005-0000-0000-0000E5A60000}"/>
    <cellStyle name="Normal 8 5 2 6 2" xfId="14761" xr:uid="{00000000-0005-0000-0000-0000E6A60000}"/>
    <cellStyle name="Normal 8 5 2 6 2 2" xfId="32114" xr:uid="{00000000-0005-0000-0000-0000E7A60000}"/>
    <cellStyle name="Normal 8 5 2 6 2 3" xfId="49460" xr:uid="{00000000-0005-0000-0000-0000E8A60000}"/>
    <cellStyle name="Normal 8 5 2 6 3" xfId="23441" xr:uid="{00000000-0005-0000-0000-0000E9A60000}"/>
    <cellStyle name="Normal 8 5 2 6 4" xfId="40787" xr:uid="{00000000-0005-0000-0000-0000EAA60000}"/>
    <cellStyle name="Normal 8 5 2 7" xfId="3099" xr:uid="{00000000-0005-0000-0000-0000EBA60000}"/>
    <cellStyle name="Normal 8 5 2 7 2" xfId="11772" xr:uid="{00000000-0005-0000-0000-0000ECA60000}"/>
    <cellStyle name="Normal 8 5 2 7 2 2" xfId="29125" xr:uid="{00000000-0005-0000-0000-0000EDA60000}"/>
    <cellStyle name="Normal 8 5 2 7 2 3" xfId="46471" xr:uid="{00000000-0005-0000-0000-0000EEA60000}"/>
    <cellStyle name="Normal 8 5 2 7 3" xfId="20452" xr:uid="{00000000-0005-0000-0000-0000EFA60000}"/>
    <cellStyle name="Normal 8 5 2 7 4" xfId="37798" xr:uid="{00000000-0005-0000-0000-0000F0A60000}"/>
    <cellStyle name="Normal 8 5 2 8" xfId="8979" xr:uid="{00000000-0005-0000-0000-0000F1A60000}"/>
    <cellStyle name="Normal 8 5 2 8 2" xfId="26332" xr:uid="{00000000-0005-0000-0000-0000F2A60000}"/>
    <cellStyle name="Normal 8 5 2 8 3" xfId="43678" xr:uid="{00000000-0005-0000-0000-0000F3A60000}"/>
    <cellStyle name="Normal 8 5 2 9" xfId="17659" xr:uid="{00000000-0005-0000-0000-0000F4A60000}"/>
    <cellStyle name="Normal 8 5 3" xfId="208" xr:uid="{00000000-0005-0000-0000-0000F5A60000}"/>
    <cellStyle name="Normal 8 5 3 10" xfId="34907" xr:uid="{00000000-0005-0000-0000-0000F6A60000}"/>
    <cellStyle name="Normal 8 5 3 2" xfId="943" xr:uid="{00000000-0005-0000-0000-0000F7A60000}"/>
    <cellStyle name="Normal 8 5 3 2 2" xfId="2756" xr:uid="{00000000-0005-0000-0000-0000F8A60000}"/>
    <cellStyle name="Normal 8 5 3 2 2 2" xfId="8538" xr:uid="{00000000-0005-0000-0000-0000F9A60000}"/>
    <cellStyle name="Normal 8 5 3 2 2 2 2" xfId="17211" xr:uid="{00000000-0005-0000-0000-0000FAA60000}"/>
    <cellStyle name="Normal 8 5 3 2 2 2 2 2" xfId="34564" xr:uid="{00000000-0005-0000-0000-0000FBA60000}"/>
    <cellStyle name="Normal 8 5 3 2 2 2 2 3" xfId="51910" xr:uid="{00000000-0005-0000-0000-0000FCA60000}"/>
    <cellStyle name="Normal 8 5 3 2 2 2 3" xfId="25891" xr:uid="{00000000-0005-0000-0000-0000FDA60000}"/>
    <cellStyle name="Normal 8 5 3 2 2 2 4" xfId="43237" xr:uid="{00000000-0005-0000-0000-0000FEA60000}"/>
    <cellStyle name="Normal 8 5 3 2 2 3" xfId="4569" xr:uid="{00000000-0005-0000-0000-0000FFA60000}"/>
    <cellStyle name="Normal 8 5 3 2 2 3 2" xfId="13242" xr:uid="{00000000-0005-0000-0000-000000A70000}"/>
    <cellStyle name="Normal 8 5 3 2 2 3 2 2" xfId="30595" xr:uid="{00000000-0005-0000-0000-000001A70000}"/>
    <cellStyle name="Normal 8 5 3 2 2 3 2 3" xfId="47941" xr:uid="{00000000-0005-0000-0000-000002A70000}"/>
    <cellStyle name="Normal 8 5 3 2 2 3 3" xfId="21922" xr:uid="{00000000-0005-0000-0000-000003A70000}"/>
    <cellStyle name="Normal 8 5 3 2 2 3 4" xfId="39268" xr:uid="{00000000-0005-0000-0000-000004A70000}"/>
    <cellStyle name="Normal 8 5 3 2 2 4" xfId="11429" xr:uid="{00000000-0005-0000-0000-000005A70000}"/>
    <cellStyle name="Normal 8 5 3 2 2 4 2" xfId="28782" xr:uid="{00000000-0005-0000-0000-000006A70000}"/>
    <cellStyle name="Normal 8 5 3 2 2 4 3" xfId="46128" xr:uid="{00000000-0005-0000-0000-000007A70000}"/>
    <cellStyle name="Normal 8 5 3 2 2 5" xfId="20109" xr:uid="{00000000-0005-0000-0000-000008A70000}"/>
    <cellStyle name="Normal 8 5 3 2 2 6" xfId="37455" xr:uid="{00000000-0005-0000-0000-000009A70000}"/>
    <cellStyle name="Normal 8 5 3 2 3" xfId="1678" xr:uid="{00000000-0005-0000-0000-00000AA70000}"/>
    <cellStyle name="Normal 8 5 3 2 3 2" xfId="7460" xr:uid="{00000000-0005-0000-0000-00000BA70000}"/>
    <cellStyle name="Normal 8 5 3 2 3 2 2" xfId="16133" xr:uid="{00000000-0005-0000-0000-00000CA70000}"/>
    <cellStyle name="Normal 8 5 3 2 3 2 2 2" xfId="33486" xr:uid="{00000000-0005-0000-0000-00000DA70000}"/>
    <cellStyle name="Normal 8 5 3 2 3 2 2 3" xfId="50832" xr:uid="{00000000-0005-0000-0000-00000EA70000}"/>
    <cellStyle name="Normal 8 5 3 2 3 2 3" xfId="24813" xr:uid="{00000000-0005-0000-0000-00000FA70000}"/>
    <cellStyle name="Normal 8 5 3 2 3 2 4" xfId="42159" xr:uid="{00000000-0005-0000-0000-000010A70000}"/>
    <cellStyle name="Normal 8 5 3 2 3 3" xfId="5304" xr:uid="{00000000-0005-0000-0000-000011A70000}"/>
    <cellStyle name="Normal 8 5 3 2 3 3 2" xfId="13977" xr:uid="{00000000-0005-0000-0000-000012A70000}"/>
    <cellStyle name="Normal 8 5 3 2 3 3 2 2" xfId="31330" xr:uid="{00000000-0005-0000-0000-000013A70000}"/>
    <cellStyle name="Normal 8 5 3 2 3 3 2 3" xfId="48676" xr:uid="{00000000-0005-0000-0000-000014A70000}"/>
    <cellStyle name="Normal 8 5 3 2 3 3 3" xfId="22657" xr:uid="{00000000-0005-0000-0000-000015A70000}"/>
    <cellStyle name="Normal 8 5 3 2 3 3 4" xfId="40003" xr:uid="{00000000-0005-0000-0000-000016A70000}"/>
    <cellStyle name="Normal 8 5 3 2 3 4" xfId="10351" xr:uid="{00000000-0005-0000-0000-000017A70000}"/>
    <cellStyle name="Normal 8 5 3 2 3 4 2" xfId="27704" xr:uid="{00000000-0005-0000-0000-000018A70000}"/>
    <cellStyle name="Normal 8 5 3 2 3 4 3" xfId="45050" xr:uid="{00000000-0005-0000-0000-000019A70000}"/>
    <cellStyle name="Normal 8 5 3 2 3 5" xfId="19031" xr:uid="{00000000-0005-0000-0000-00001AA70000}"/>
    <cellStyle name="Normal 8 5 3 2 3 6" xfId="36377" xr:uid="{00000000-0005-0000-0000-00001BA70000}"/>
    <cellStyle name="Normal 8 5 3 2 4" xfId="6725" xr:uid="{00000000-0005-0000-0000-00001CA70000}"/>
    <cellStyle name="Normal 8 5 3 2 4 2" xfId="15398" xr:uid="{00000000-0005-0000-0000-00001DA70000}"/>
    <cellStyle name="Normal 8 5 3 2 4 2 2" xfId="32751" xr:uid="{00000000-0005-0000-0000-00001EA70000}"/>
    <cellStyle name="Normal 8 5 3 2 4 2 3" xfId="50097" xr:uid="{00000000-0005-0000-0000-00001FA70000}"/>
    <cellStyle name="Normal 8 5 3 2 4 3" xfId="24078" xr:uid="{00000000-0005-0000-0000-000020A70000}"/>
    <cellStyle name="Normal 8 5 3 2 4 4" xfId="41424" xr:uid="{00000000-0005-0000-0000-000021A70000}"/>
    <cellStyle name="Normal 8 5 3 2 5" xfId="3491" xr:uid="{00000000-0005-0000-0000-000022A70000}"/>
    <cellStyle name="Normal 8 5 3 2 5 2" xfId="12164" xr:uid="{00000000-0005-0000-0000-000023A70000}"/>
    <cellStyle name="Normal 8 5 3 2 5 2 2" xfId="29517" xr:uid="{00000000-0005-0000-0000-000024A70000}"/>
    <cellStyle name="Normal 8 5 3 2 5 2 3" xfId="46863" xr:uid="{00000000-0005-0000-0000-000025A70000}"/>
    <cellStyle name="Normal 8 5 3 2 5 3" xfId="20844" xr:uid="{00000000-0005-0000-0000-000026A70000}"/>
    <cellStyle name="Normal 8 5 3 2 5 4" xfId="38190" xr:uid="{00000000-0005-0000-0000-000027A70000}"/>
    <cellStyle name="Normal 8 5 3 2 6" xfId="9616" xr:uid="{00000000-0005-0000-0000-000028A70000}"/>
    <cellStyle name="Normal 8 5 3 2 6 2" xfId="26969" xr:uid="{00000000-0005-0000-0000-000029A70000}"/>
    <cellStyle name="Normal 8 5 3 2 6 3" xfId="44315" xr:uid="{00000000-0005-0000-0000-00002AA70000}"/>
    <cellStyle name="Normal 8 5 3 2 7" xfId="18296" xr:uid="{00000000-0005-0000-0000-00002BA70000}"/>
    <cellStyle name="Normal 8 5 3 2 8" xfId="35642" xr:uid="{00000000-0005-0000-0000-00002CA70000}"/>
    <cellStyle name="Normal 8 5 3 3" xfId="698" xr:uid="{00000000-0005-0000-0000-00002DA70000}"/>
    <cellStyle name="Normal 8 5 3 3 2" xfId="2511" xr:uid="{00000000-0005-0000-0000-00002EA70000}"/>
    <cellStyle name="Normal 8 5 3 3 2 2" xfId="8293" xr:uid="{00000000-0005-0000-0000-00002FA70000}"/>
    <cellStyle name="Normal 8 5 3 3 2 2 2" xfId="16966" xr:uid="{00000000-0005-0000-0000-000030A70000}"/>
    <cellStyle name="Normal 8 5 3 3 2 2 2 2" xfId="34319" xr:uid="{00000000-0005-0000-0000-000031A70000}"/>
    <cellStyle name="Normal 8 5 3 3 2 2 2 3" xfId="51665" xr:uid="{00000000-0005-0000-0000-000032A70000}"/>
    <cellStyle name="Normal 8 5 3 3 2 2 3" xfId="25646" xr:uid="{00000000-0005-0000-0000-000033A70000}"/>
    <cellStyle name="Normal 8 5 3 3 2 2 4" xfId="42992" xr:uid="{00000000-0005-0000-0000-000034A70000}"/>
    <cellStyle name="Normal 8 5 3 3 2 3" xfId="5745" xr:uid="{00000000-0005-0000-0000-000035A70000}"/>
    <cellStyle name="Normal 8 5 3 3 2 3 2" xfId="14418" xr:uid="{00000000-0005-0000-0000-000036A70000}"/>
    <cellStyle name="Normal 8 5 3 3 2 3 2 2" xfId="31771" xr:uid="{00000000-0005-0000-0000-000037A70000}"/>
    <cellStyle name="Normal 8 5 3 3 2 3 2 3" xfId="49117" xr:uid="{00000000-0005-0000-0000-000038A70000}"/>
    <cellStyle name="Normal 8 5 3 3 2 3 3" xfId="23098" xr:uid="{00000000-0005-0000-0000-000039A70000}"/>
    <cellStyle name="Normal 8 5 3 3 2 3 4" xfId="40444" xr:uid="{00000000-0005-0000-0000-00003AA70000}"/>
    <cellStyle name="Normal 8 5 3 3 2 4" xfId="11184" xr:uid="{00000000-0005-0000-0000-00003BA70000}"/>
    <cellStyle name="Normal 8 5 3 3 2 4 2" xfId="28537" xr:uid="{00000000-0005-0000-0000-00003CA70000}"/>
    <cellStyle name="Normal 8 5 3 3 2 4 3" xfId="45883" xr:uid="{00000000-0005-0000-0000-00003DA70000}"/>
    <cellStyle name="Normal 8 5 3 3 2 5" xfId="19864" xr:uid="{00000000-0005-0000-0000-00003EA70000}"/>
    <cellStyle name="Normal 8 5 3 3 2 6" xfId="37210" xr:uid="{00000000-0005-0000-0000-00003FA70000}"/>
    <cellStyle name="Normal 8 5 3 3 3" xfId="6480" xr:uid="{00000000-0005-0000-0000-000040A70000}"/>
    <cellStyle name="Normal 8 5 3 3 3 2" xfId="15153" xr:uid="{00000000-0005-0000-0000-000041A70000}"/>
    <cellStyle name="Normal 8 5 3 3 3 2 2" xfId="32506" xr:uid="{00000000-0005-0000-0000-000042A70000}"/>
    <cellStyle name="Normal 8 5 3 3 3 2 3" xfId="49852" xr:uid="{00000000-0005-0000-0000-000043A70000}"/>
    <cellStyle name="Normal 8 5 3 3 3 3" xfId="23833" xr:uid="{00000000-0005-0000-0000-000044A70000}"/>
    <cellStyle name="Normal 8 5 3 3 3 4" xfId="41179" xr:uid="{00000000-0005-0000-0000-000045A70000}"/>
    <cellStyle name="Normal 8 5 3 3 4" xfId="4324" xr:uid="{00000000-0005-0000-0000-000046A70000}"/>
    <cellStyle name="Normal 8 5 3 3 4 2" xfId="12997" xr:uid="{00000000-0005-0000-0000-000047A70000}"/>
    <cellStyle name="Normal 8 5 3 3 4 2 2" xfId="30350" xr:uid="{00000000-0005-0000-0000-000048A70000}"/>
    <cellStyle name="Normal 8 5 3 3 4 2 3" xfId="47696" xr:uid="{00000000-0005-0000-0000-000049A70000}"/>
    <cellStyle name="Normal 8 5 3 3 4 3" xfId="21677" xr:uid="{00000000-0005-0000-0000-00004AA70000}"/>
    <cellStyle name="Normal 8 5 3 3 4 4" xfId="39023" xr:uid="{00000000-0005-0000-0000-00004BA70000}"/>
    <cellStyle name="Normal 8 5 3 3 5" xfId="9371" xr:uid="{00000000-0005-0000-0000-00004CA70000}"/>
    <cellStyle name="Normal 8 5 3 3 5 2" xfId="26724" xr:uid="{00000000-0005-0000-0000-00004DA70000}"/>
    <cellStyle name="Normal 8 5 3 3 5 3" xfId="44070" xr:uid="{00000000-0005-0000-0000-00004EA70000}"/>
    <cellStyle name="Normal 8 5 3 3 6" xfId="18051" xr:uid="{00000000-0005-0000-0000-00004FA70000}"/>
    <cellStyle name="Normal 8 5 3 3 7" xfId="35397" xr:uid="{00000000-0005-0000-0000-000050A70000}"/>
    <cellStyle name="Normal 8 5 3 4" xfId="2021" xr:uid="{00000000-0005-0000-0000-000051A70000}"/>
    <cellStyle name="Normal 8 5 3 4 2" xfId="7803" xr:uid="{00000000-0005-0000-0000-000052A70000}"/>
    <cellStyle name="Normal 8 5 3 4 2 2" xfId="16476" xr:uid="{00000000-0005-0000-0000-000053A70000}"/>
    <cellStyle name="Normal 8 5 3 4 2 2 2" xfId="33829" xr:uid="{00000000-0005-0000-0000-000054A70000}"/>
    <cellStyle name="Normal 8 5 3 4 2 2 3" xfId="51175" xr:uid="{00000000-0005-0000-0000-000055A70000}"/>
    <cellStyle name="Normal 8 5 3 4 2 3" xfId="25156" xr:uid="{00000000-0005-0000-0000-000056A70000}"/>
    <cellStyle name="Normal 8 5 3 4 2 4" xfId="42502" xr:uid="{00000000-0005-0000-0000-000057A70000}"/>
    <cellStyle name="Normal 8 5 3 4 3" xfId="3834" xr:uid="{00000000-0005-0000-0000-000058A70000}"/>
    <cellStyle name="Normal 8 5 3 4 3 2" xfId="12507" xr:uid="{00000000-0005-0000-0000-000059A70000}"/>
    <cellStyle name="Normal 8 5 3 4 3 2 2" xfId="29860" xr:uid="{00000000-0005-0000-0000-00005AA70000}"/>
    <cellStyle name="Normal 8 5 3 4 3 2 3" xfId="47206" xr:uid="{00000000-0005-0000-0000-00005BA70000}"/>
    <cellStyle name="Normal 8 5 3 4 3 3" xfId="21187" xr:uid="{00000000-0005-0000-0000-00005CA70000}"/>
    <cellStyle name="Normal 8 5 3 4 3 4" xfId="38533" xr:uid="{00000000-0005-0000-0000-00005DA70000}"/>
    <cellStyle name="Normal 8 5 3 4 4" xfId="10694" xr:uid="{00000000-0005-0000-0000-00005EA70000}"/>
    <cellStyle name="Normal 8 5 3 4 4 2" xfId="28047" xr:uid="{00000000-0005-0000-0000-00005FA70000}"/>
    <cellStyle name="Normal 8 5 3 4 4 3" xfId="45393" xr:uid="{00000000-0005-0000-0000-000060A70000}"/>
    <cellStyle name="Normal 8 5 3 4 5" xfId="19374" xr:uid="{00000000-0005-0000-0000-000061A70000}"/>
    <cellStyle name="Normal 8 5 3 4 6" xfId="36720" xr:uid="{00000000-0005-0000-0000-000062A70000}"/>
    <cellStyle name="Normal 8 5 3 5" xfId="1433" xr:uid="{00000000-0005-0000-0000-000063A70000}"/>
    <cellStyle name="Normal 8 5 3 5 2" xfId="7215" xr:uid="{00000000-0005-0000-0000-000064A70000}"/>
    <cellStyle name="Normal 8 5 3 5 2 2" xfId="15888" xr:uid="{00000000-0005-0000-0000-000065A70000}"/>
    <cellStyle name="Normal 8 5 3 5 2 2 2" xfId="33241" xr:uid="{00000000-0005-0000-0000-000066A70000}"/>
    <cellStyle name="Normal 8 5 3 5 2 2 3" xfId="50587" xr:uid="{00000000-0005-0000-0000-000067A70000}"/>
    <cellStyle name="Normal 8 5 3 5 2 3" xfId="24568" xr:uid="{00000000-0005-0000-0000-000068A70000}"/>
    <cellStyle name="Normal 8 5 3 5 2 4" xfId="41914" xr:uid="{00000000-0005-0000-0000-000069A70000}"/>
    <cellStyle name="Normal 8 5 3 5 3" xfId="5059" xr:uid="{00000000-0005-0000-0000-00006AA70000}"/>
    <cellStyle name="Normal 8 5 3 5 3 2" xfId="13732" xr:uid="{00000000-0005-0000-0000-00006BA70000}"/>
    <cellStyle name="Normal 8 5 3 5 3 2 2" xfId="31085" xr:uid="{00000000-0005-0000-0000-00006CA70000}"/>
    <cellStyle name="Normal 8 5 3 5 3 2 3" xfId="48431" xr:uid="{00000000-0005-0000-0000-00006DA70000}"/>
    <cellStyle name="Normal 8 5 3 5 3 3" xfId="22412" xr:uid="{00000000-0005-0000-0000-00006EA70000}"/>
    <cellStyle name="Normal 8 5 3 5 3 4" xfId="39758" xr:uid="{00000000-0005-0000-0000-00006FA70000}"/>
    <cellStyle name="Normal 8 5 3 5 4" xfId="10106" xr:uid="{00000000-0005-0000-0000-000070A70000}"/>
    <cellStyle name="Normal 8 5 3 5 4 2" xfId="27459" xr:uid="{00000000-0005-0000-0000-000071A70000}"/>
    <cellStyle name="Normal 8 5 3 5 4 3" xfId="44805" xr:uid="{00000000-0005-0000-0000-000072A70000}"/>
    <cellStyle name="Normal 8 5 3 5 5" xfId="18786" xr:uid="{00000000-0005-0000-0000-000073A70000}"/>
    <cellStyle name="Normal 8 5 3 5 6" xfId="36132" xr:uid="{00000000-0005-0000-0000-000074A70000}"/>
    <cellStyle name="Normal 8 5 3 6" xfId="5990" xr:uid="{00000000-0005-0000-0000-000075A70000}"/>
    <cellStyle name="Normal 8 5 3 6 2" xfId="14663" xr:uid="{00000000-0005-0000-0000-000076A70000}"/>
    <cellStyle name="Normal 8 5 3 6 2 2" xfId="32016" xr:uid="{00000000-0005-0000-0000-000077A70000}"/>
    <cellStyle name="Normal 8 5 3 6 2 3" xfId="49362" xr:uid="{00000000-0005-0000-0000-000078A70000}"/>
    <cellStyle name="Normal 8 5 3 6 3" xfId="23343" xr:uid="{00000000-0005-0000-0000-000079A70000}"/>
    <cellStyle name="Normal 8 5 3 6 4" xfId="40689" xr:uid="{00000000-0005-0000-0000-00007AA70000}"/>
    <cellStyle name="Normal 8 5 3 7" xfId="3246" xr:uid="{00000000-0005-0000-0000-00007BA70000}"/>
    <cellStyle name="Normal 8 5 3 7 2" xfId="11919" xr:uid="{00000000-0005-0000-0000-00007CA70000}"/>
    <cellStyle name="Normal 8 5 3 7 2 2" xfId="29272" xr:uid="{00000000-0005-0000-0000-00007DA70000}"/>
    <cellStyle name="Normal 8 5 3 7 2 3" xfId="46618" xr:uid="{00000000-0005-0000-0000-00007EA70000}"/>
    <cellStyle name="Normal 8 5 3 7 3" xfId="20599" xr:uid="{00000000-0005-0000-0000-00007FA70000}"/>
    <cellStyle name="Normal 8 5 3 7 4" xfId="37945" xr:uid="{00000000-0005-0000-0000-000080A70000}"/>
    <cellStyle name="Normal 8 5 3 8" xfId="8881" xr:uid="{00000000-0005-0000-0000-000081A70000}"/>
    <cellStyle name="Normal 8 5 3 8 2" xfId="26234" xr:uid="{00000000-0005-0000-0000-000082A70000}"/>
    <cellStyle name="Normal 8 5 3 8 3" xfId="43580" xr:uid="{00000000-0005-0000-0000-000083A70000}"/>
    <cellStyle name="Normal 8 5 3 9" xfId="17561" xr:uid="{00000000-0005-0000-0000-000084A70000}"/>
    <cellStyle name="Normal 8 5 4" xfId="796" xr:uid="{00000000-0005-0000-0000-000085A70000}"/>
    <cellStyle name="Normal 8 5 4 2" xfId="2609" xr:uid="{00000000-0005-0000-0000-000086A70000}"/>
    <cellStyle name="Normal 8 5 4 2 2" xfId="8391" xr:uid="{00000000-0005-0000-0000-000087A70000}"/>
    <cellStyle name="Normal 8 5 4 2 2 2" xfId="17064" xr:uid="{00000000-0005-0000-0000-000088A70000}"/>
    <cellStyle name="Normal 8 5 4 2 2 2 2" xfId="34417" xr:uid="{00000000-0005-0000-0000-000089A70000}"/>
    <cellStyle name="Normal 8 5 4 2 2 2 3" xfId="51763" xr:uid="{00000000-0005-0000-0000-00008AA70000}"/>
    <cellStyle name="Normal 8 5 4 2 2 3" xfId="25744" xr:uid="{00000000-0005-0000-0000-00008BA70000}"/>
    <cellStyle name="Normal 8 5 4 2 2 4" xfId="43090" xr:uid="{00000000-0005-0000-0000-00008CA70000}"/>
    <cellStyle name="Normal 8 5 4 2 3" xfId="4422" xr:uid="{00000000-0005-0000-0000-00008DA70000}"/>
    <cellStyle name="Normal 8 5 4 2 3 2" xfId="13095" xr:uid="{00000000-0005-0000-0000-00008EA70000}"/>
    <cellStyle name="Normal 8 5 4 2 3 2 2" xfId="30448" xr:uid="{00000000-0005-0000-0000-00008FA70000}"/>
    <cellStyle name="Normal 8 5 4 2 3 2 3" xfId="47794" xr:uid="{00000000-0005-0000-0000-000090A70000}"/>
    <cellStyle name="Normal 8 5 4 2 3 3" xfId="21775" xr:uid="{00000000-0005-0000-0000-000091A70000}"/>
    <cellStyle name="Normal 8 5 4 2 3 4" xfId="39121" xr:uid="{00000000-0005-0000-0000-000092A70000}"/>
    <cellStyle name="Normal 8 5 4 2 4" xfId="11282" xr:uid="{00000000-0005-0000-0000-000093A70000}"/>
    <cellStyle name="Normal 8 5 4 2 4 2" xfId="28635" xr:uid="{00000000-0005-0000-0000-000094A70000}"/>
    <cellStyle name="Normal 8 5 4 2 4 3" xfId="45981" xr:uid="{00000000-0005-0000-0000-000095A70000}"/>
    <cellStyle name="Normal 8 5 4 2 5" xfId="19962" xr:uid="{00000000-0005-0000-0000-000096A70000}"/>
    <cellStyle name="Normal 8 5 4 2 6" xfId="37308" xr:uid="{00000000-0005-0000-0000-000097A70000}"/>
    <cellStyle name="Normal 8 5 4 3" xfId="1531" xr:uid="{00000000-0005-0000-0000-000098A70000}"/>
    <cellStyle name="Normal 8 5 4 3 2" xfId="7313" xr:uid="{00000000-0005-0000-0000-000099A70000}"/>
    <cellStyle name="Normal 8 5 4 3 2 2" xfId="15986" xr:uid="{00000000-0005-0000-0000-00009AA70000}"/>
    <cellStyle name="Normal 8 5 4 3 2 2 2" xfId="33339" xr:uid="{00000000-0005-0000-0000-00009BA70000}"/>
    <cellStyle name="Normal 8 5 4 3 2 2 3" xfId="50685" xr:uid="{00000000-0005-0000-0000-00009CA70000}"/>
    <cellStyle name="Normal 8 5 4 3 2 3" xfId="24666" xr:uid="{00000000-0005-0000-0000-00009DA70000}"/>
    <cellStyle name="Normal 8 5 4 3 2 4" xfId="42012" xr:uid="{00000000-0005-0000-0000-00009EA70000}"/>
    <cellStyle name="Normal 8 5 4 3 3" xfId="5157" xr:uid="{00000000-0005-0000-0000-00009FA70000}"/>
    <cellStyle name="Normal 8 5 4 3 3 2" xfId="13830" xr:uid="{00000000-0005-0000-0000-0000A0A70000}"/>
    <cellStyle name="Normal 8 5 4 3 3 2 2" xfId="31183" xr:uid="{00000000-0005-0000-0000-0000A1A70000}"/>
    <cellStyle name="Normal 8 5 4 3 3 2 3" xfId="48529" xr:uid="{00000000-0005-0000-0000-0000A2A70000}"/>
    <cellStyle name="Normal 8 5 4 3 3 3" xfId="22510" xr:uid="{00000000-0005-0000-0000-0000A3A70000}"/>
    <cellStyle name="Normal 8 5 4 3 3 4" xfId="39856" xr:uid="{00000000-0005-0000-0000-0000A4A70000}"/>
    <cellStyle name="Normal 8 5 4 3 4" xfId="10204" xr:uid="{00000000-0005-0000-0000-0000A5A70000}"/>
    <cellStyle name="Normal 8 5 4 3 4 2" xfId="27557" xr:uid="{00000000-0005-0000-0000-0000A6A70000}"/>
    <cellStyle name="Normal 8 5 4 3 4 3" xfId="44903" xr:uid="{00000000-0005-0000-0000-0000A7A70000}"/>
    <cellStyle name="Normal 8 5 4 3 5" xfId="18884" xr:uid="{00000000-0005-0000-0000-0000A8A70000}"/>
    <cellStyle name="Normal 8 5 4 3 6" xfId="36230" xr:uid="{00000000-0005-0000-0000-0000A9A70000}"/>
    <cellStyle name="Normal 8 5 4 4" xfId="6578" xr:uid="{00000000-0005-0000-0000-0000AAA70000}"/>
    <cellStyle name="Normal 8 5 4 4 2" xfId="15251" xr:uid="{00000000-0005-0000-0000-0000ABA70000}"/>
    <cellStyle name="Normal 8 5 4 4 2 2" xfId="32604" xr:uid="{00000000-0005-0000-0000-0000ACA70000}"/>
    <cellStyle name="Normal 8 5 4 4 2 3" xfId="49950" xr:uid="{00000000-0005-0000-0000-0000ADA70000}"/>
    <cellStyle name="Normal 8 5 4 4 3" xfId="23931" xr:uid="{00000000-0005-0000-0000-0000AEA70000}"/>
    <cellStyle name="Normal 8 5 4 4 4" xfId="41277" xr:uid="{00000000-0005-0000-0000-0000AFA70000}"/>
    <cellStyle name="Normal 8 5 4 5" xfId="3344" xr:uid="{00000000-0005-0000-0000-0000B0A70000}"/>
    <cellStyle name="Normal 8 5 4 5 2" xfId="12017" xr:uid="{00000000-0005-0000-0000-0000B1A70000}"/>
    <cellStyle name="Normal 8 5 4 5 2 2" xfId="29370" xr:uid="{00000000-0005-0000-0000-0000B2A70000}"/>
    <cellStyle name="Normal 8 5 4 5 2 3" xfId="46716" xr:uid="{00000000-0005-0000-0000-0000B3A70000}"/>
    <cellStyle name="Normal 8 5 4 5 3" xfId="20697" xr:uid="{00000000-0005-0000-0000-0000B4A70000}"/>
    <cellStyle name="Normal 8 5 4 5 4" xfId="38043" xr:uid="{00000000-0005-0000-0000-0000B5A70000}"/>
    <cellStyle name="Normal 8 5 4 6" xfId="9469" xr:uid="{00000000-0005-0000-0000-0000B6A70000}"/>
    <cellStyle name="Normal 8 5 4 6 2" xfId="26822" xr:uid="{00000000-0005-0000-0000-0000B7A70000}"/>
    <cellStyle name="Normal 8 5 4 6 3" xfId="44168" xr:uid="{00000000-0005-0000-0000-0000B8A70000}"/>
    <cellStyle name="Normal 8 5 4 7" xfId="18149" xr:uid="{00000000-0005-0000-0000-0000B9A70000}"/>
    <cellStyle name="Normal 8 5 4 8" xfId="35495" xr:uid="{00000000-0005-0000-0000-0000BAA70000}"/>
    <cellStyle name="Normal 8 5 5" xfId="453" xr:uid="{00000000-0005-0000-0000-0000BBA70000}"/>
    <cellStyle name="Normal 8 5 5 2" xfId="2266" xr:uid="{00000000-0005-0000-0000-0000BCA70000}"/>
    <cellStyle name="Normal 8 5 5 2 2" xfId="8048" xr:uid="{00000000-0005-0000-0000-0000BDA70000}"/>
    <cellStyle name="Normal 8 5 5 2 2 2" xfId="16721" xr:uid="{00000000-0005-0000-0000-0000BEA70000}"/>
    <cellStyle name="Normal 8 5 5 2 2 2 2" xfId="34074" xr:uid="{00000000-0005-0000-0000-0000BFA70000}"/>
    <cellStyle name="Normal 8 5 5 2 2 2 3" xfId="51420" xr:uid="{00000000-0005-0000-0000-0000C0A70000}"/>
    <cellStyle name="Normal 8 5 5 2 2 3" xfId="25401" xr:uid="{00000000-0005-0000-0000-0000C1A70000}"/>
    <cellStyle name="Normal 8 5 5 2 2 4" xfId="42747" xr:uid="{00000000-0005-0000-0000-0000C2A70000}"/>
    <cellStyle name="Normal 8 5 5 2 3" xfId="5549" xr:uid="{00000000-0005-0000-0000-0000C3A70000}"/>
    <cellStyle name="Normal 8 5 5 2 3 2" xfId="14222" xr:uid="{00000000-0005-0000-0000-0000C4A70000}"/>
    <cellStyle name="Normal 8 5 5 2 3 2 2" xfId="31575" xr:uid="{00000000-0005-0000-0000-0000C5A70000}"/>
    <cellStyle name="Normal 8 5 5 2 3 2 3" xfId="48921" xr:uid="{00000000-0005-0000-0000-0000C6A70000}"/>
    <cellStyle name="Normal 8 5 5 2 3 3" xfId="22902" xr:uid="{00000000-0005-0000-0000-0000C7A70000}"/>
    <cellStyle name="Normal 8 5 5 2 3 4" xfId="40248" xr:uid="{00000000-0005-0000-0000-0000C8A70000}"/>
    <cellStyle name="Normal 8 5 5 2 4" xfId="10939" xr:uid="{00000000-0005-0000-0000-0000C9A70000}"/>
    <cellStyle name="Normal 8 5 5 2 4 2" xfId="28292" xr:uid="{00000000-0005-0000-0000-0000CAA70000}"/>
    <cellStyle name="Normal 8 5 5 2 4 3" xfId="45638" xr:uid="{00000000-0005-0000-0000-0000CBA70000}"/>
    <cellStyle name="Normal 8 5 5 2 5" xfId="19619" xr:uid="{00000000-0005-0000-0000-0000CCA70000}"/>
    <cellStyle name="Normal 8 5 5 2 6" xfId="36965" xr:uid="{00000000-0005-0000-0000-0000CDA70000}"/>
    <cellStyle name="Normal 8 5 5 3" xfId="6235" xr:uid="{00000000-0005-0000-0000-0000CEA70000}"/>
    <cellStyle name="Normal 8 5 5 3 2" xfId="14908" xr:uid="{00000000-0005-0000-0000-0000CFA70000}"/>
    <cellStyle name="Normal 8 5 5 3 2 2" xfId="32261" xr:uid="{00000000-0005-0000-0000-0000D0A70000}"/>
    <cellStyle name="Normal 8 5 5 3 2 3" xfId="49607" xr:uid="{00000000-0005-0000-0000-0000D1A70000}"/>
    <cellStyle name="Normal 8 5 5 3 3" xfId="23588" xr:uid="{00000000-0005-0000-0000-0000D2A70000}"/>
    <cellStyle name="Normal 8 5 5 3 4" xfId="40934" xr:uid="{00000000-0005-0000-0000-0000D3A70000}"/>
    <cellStyle name="Normal 8 5 5 4" xfId="4079" xr:uid="{00000000-0005-0000-0000-0000D4A70000}"/>
    <cellStyle name="Normal 8 5 5 4 2" xfId="12752" xr:uid="{00000000-0005-0000-0000-0000D5A70000}"/>
    <cellStyle name="Normal 8 5 5 4 2 2" xfId="30105" xr:uid="{00000000-0005-0000-0000-0000D6A70000}"/>
    <cellStyle name="Normal 8 5 5 4 2 3" xfId="47451" xr:uid="{00000000-0005-0000-0000-0000D7A70000}"/>
    <cellStyle name="Normal 8 5 5 4 3" xfId="21432" xr:uid="{00000000-0005-0000-0000-0000D8A70000}"/>
    <cellStyle name="Normal 8 5 5 4 4" xfId="38778" xr:uid="{00000000-0005-0000-0000-0000D9A70000}"/>
    <cellStyle name="Normal 8 5 5 5" xfId="9126" xr:uid="{00000000-0005-0000-0000-0000DAA70000}"/>
    <cellStyle name="Normal 8 5 5 5 2" xfId="26479" xr:uid="{00000000-0005-0000-0000-0000DBA70000}"/>
    <cellStyle name="Normal 8 5 5 5 3" xfId="43825" xr:uid="{00000000-0005-0000-0000-0000DCA70000}"/>
    <cellStyle name="Normal 8 5 5 6" xfId="17806" xr:uid="{00000000-0005-0000-0000-0000DDA70000}"/>
    <cellStyle name="Normal 8 5 5 7" xfId="35152" xr:uid="{00000000-0005-0000-0000-0000DEA70000}"/>
    <cellStyle name="Normal 8 5 6" xfId="1874" xr:uid="{00000000-0005-0000-0000-0000DFA70000}"/>
    <cellStyle name="Normal 8 5 6 2" xfId="7656" xr:uid="{00000000-0005-0000-0000-0000E0A70000}"/>
    <cellStyle name="Normal 8 5 6 2 2" xfId="16329" xr:uid="{00000000-0005-0000-0000-0000E1A70000}"/>
    <cellStyle name="Normal 8 5 6 2 2 2" xfId="33682" xr:uid="{00000000-0005-0000-0000-0000E2A70000}"/>
    <cellStyle name="Normal 8 5 6 2 2 3" xfId="51028" xr:uid="{00000000-0005-0000-0000-0000E3A70000}"/>
    <cellStyle name="Normal 8 5 6 2 3" xfId="25009" xr:uid="{00000000-0005-0000-0000-0000E4A70000}"/>
    <cellStyle name="Normal 8 5 6 2 4" xfId="42355" xr:uid="{00000000-0005-0000-0000-0000E5A70000}"/>
    <cellStyle name="Normal 8 5 6 3" xfId="3687" xr:uid="{00000000-0005-0000-0000-0000E6A70000}"/>
    <cellStyle name="Normal 8 5 6 3 2" xfId="12360" xr:uid="{00000000-0005-0000-0000-0000E7A70000}"/>
    <cellStyle name="Normal 8 5 6 3 2 2" xfId="29713" xr:uid="{00000000-0005-0000-0000-0000E8A70000}"/>
    <cellStyle name="Normal 8 5 6 3 2 3" xfId="47059" xr:uid="{00000000-0005-0000-0000-0000E9A70000}"/>
    <cellStyle name="Normal 8 5 6 3 3" xfId="21040" xr:uid="{00000000-0005-0000-0000-0000EAA70000}"/>
    <cellStyle name="Normal 8 5 6 3 4" xfId="38386" xr:uid="{00000000-0005-0000-0000-0000EBA70000}"/>
    <cellStyle name="Normal 8 5 6 4" xfId="10547" xr:uid="{00000000-0005-0000-0000-0000ECA70000}"/>
    <cellStyle name="Normal 8 5 6 4 2" xfId="27900" xr:uid="{00000000-0005-0000-0000-0000EDA70000}"/>
    <cellStyle name="Normal 8 5 6 4 3" xfId="45246" xr:uid="{00000000-0005-0000-0000-0000EEA70000}"/>
    <cellStyle name="Normal 8 5 6 5" xfId="19227" xr:uid="{00000000-0005-0000-0000-0000EFA70000}"/>
    <cellStyle name="Normal 8 5 6 6" xfId="36573" xr:uid="{00000000-0005-0000-0000-0000F0A70000}"/>
    <cellStyle name="Normal 8 5 7" xfId="1188" xr:uid="{00000000-0005-0000-0000-0000F1A70000}"/>
    <cellStyle name="Normal 8 5 7 2" xfId="6970" xr:uid="{00000000-0005-0000-0000-0000F2A70000}"/>
    <cellStyle name="Normal 8 5 7 2 2" xfId="15643" xr:uid="{00000000-0005-0000-0000-0000F3A70000}"/>
    <cellStyle name="Normal 8 5 7 2 2 2" xfId="32996" xr:uid="{00000000-0005-0000-0000-0000F4A70000}"/>
    <cellStyle name="Normal 8 5 7 2 2 3" xfId="50342" xr:uid="{00000000-0005-0000-0000-0000F5A70000}"/>
    <cellStyle name="Normal 8 5 7 2 3" xfId="24323" xr:uid="{00000000-0005-0000-0000-0000F6A70000}"/>
    <cellStyle name="Normal 8 5 7 2 4" xfId="41669" xr:uid="{00000000-0005-0000-0000-0000F7A70000}"/>
    <cellStyle name="Normal 8 5 7 3" xfId="4814" xr:uid="{00000000-0005-0000-0000-0000F8A70000}"/>
    <cellStyle name="Normal 8 5 7 3 2" xfId="13487" xr:uid="{00000000-0005-0000-0000-0000F9A70000}"/>
    <cellStyle name="Normal 8 5 7 3 2 2" xfId="30840" xr:uid="{00000000-0005-0000-0000-0000FAA70000}"/>
    <cellStyle name="Normal 8 5 7 3 2 3" xfId="48186" xr:uid="{00000000-0005-0000-0000-0000FBA70000}"/>
    <cellStyle name="Normal 8 5 7 3 3" xfId="22167" xr:uid="{00000000-0005-0000-0000-0000FCA70000}"/>
    <cellStyle name="Normal 8 5 7 3 4" xfId="39513" xr:uid="{00000000-0005-0000-0000-0000FDA70000}"/>
    <cellStyle name="Normal 8 5 7 4" xfId="9861" xr:uid="{00000000-0005-0000-0000-0000FEA70000}"/>
    <cellStyle name="Normal 8 5 7 4 2" xfId="27214" xr:uid="{00000000-0005-0000-0000-0000FFA70000}"/>
    <cellStyle name="Normal 8 5 7 4 3" xfId="44560" xr:uid="{00000000-0005-0000-0000-000000A80000}"/>
    <cellStyle name="Normal 8 5 7 5" xfId="18541" xr:uid="{00000000-0005-0000-0000-000001A80000}"/>
    <cellStyle name="Normal 8 5 7 6" xfId="35887" xr:uid="{00000000-0005-0000-0000-000002A80000}"/>
    <cellStyle name="Normal 8 5 8" xfId="5843" xr:uid="{00000000-0005-0000-0000-000003A80000}"/>
    <cellStyle name="Normal 8 5 8 2" xfId="14516" xr:uid="{00000000-0005-0000-0000-000004A80000}"/>
    <cellStyle name="Normal 8 5 8 2 2" xfId="31869" xr:uid="{00000000-0005-0000-0000-000005A80000}"/>
    <cellStyle name="Normal 8 5 8 2 3" xfId="49215" xr:uid="{00000000-0005-0000-0000-000006A80000}"/>
    <cellStyle name="Normal 8 5 8 3" xfId="23196" xr:uid="{00000000-0005-0000-0000-000007A80000}"/>
    <cellStyle name="Normal 8 5 8 4" xfId="40542" xr:uid="{00000000-0005-0000-0000-000008A80000}"/>
    <cellStyle name="Normal 8 5 9" xfId="3001" xr:uid="{00000000-0005-0000-0000-000009A80000}"/>
    <cellStyle name="Normal 8 5 9 2" xfId="11674" xr:uid="{00000000-0005-0000-0000-00000AA80000}"/>
    <cellStyle name="Normal 8 5 9 2 2" xfId="29027" xr:uid="{00000000-0005-0000-0000-00000BA80000}"/>
    <cellStyle name="Normal 8 5 9 2 3" xfId="46373" xr:uid="{00000000-0005-0000-0000-00000CA80000}"/>
    <cellStyle name="Normal 8 5 9 3" xfId="20354" xr:uid="{00000000-0005-0000-0000-00000DA80000}"/>
    <cellStyle name="Normal 8 5 9 4" xfId="37700" xr:uid="{00000000-0005-0000-0000-00000EA80000}"/>
    <cellStyle name="Normal 8 6" xfId="159" xr:uid="{00000000-0005-0000-0000-00000FA80000}"/>
    <cellStyle name="Normal 8 6 10" xfId="17512" xr:uid="{00000000-0005-0000-0000-000010A80000}"/>
    <cellStyle name="Normal 8 6 11" xfId="34858" xr:uid="{00000000-0005-0000-0000-000011A80000}"/>
    <cellStyle name="Normal 8 6 2" xfId="649" xr:uid="{00000000-0005-0000-0000-000012A80000}"/>
    <cellStyle name="Normal 8 6 2 2" xfId="2462" xr:uid="{00000000-0005-0000-0000-000013A80000}"/>
    <cellStyle name="Normal 8 6 2 2 2" xfId="8244" xr:uid="{00000000-0005-0000-0000-000014A80000}"/>
    <cellStyle name="Normal 8 6 2 2 2 2" xfId="16917" xr:uid="{00000000-0005-0000-0000-000015A80000}"/>
    <cellStyle name="Normal 8 6 2 2 2 2 2" xfId="34270" xr:uid="{00000000-0005-0000-0000-000016A80000}"/>
    <cellStyle name="Normal 8 6 2 2 2 2 3" xfId="51616" xr:uid="{00000000-0005-0000-0000-000017A80000}"/>
    <cellStyle name="Normal 8 6 2 2 2 3" xfId="25597" xr:uid="{00000000-0005-0000-0000-000018A80000}"/>
    <cellStyle name="Normal 8 6 2 2 2 4" xfId="42943" xr:uid="{00000000-0005-0000-0000-000019A80000}"/>
    <cellStyle name="Normal 8 6 2 2 3" xfId="4275" xr:uid="{00000000-0005-0000-0000-00001AA80000}"/>
    <cellStyle name="Normal 8 6 2 2 3 2" xfId="12948" xr:uid="{00000000-0005-0000-0000-00001BA80000}"/>
    <cellStyle name="Normal 8 6 2 2 3 2 2" xfId="30301" xr:uid="{00000000-0005-0000-0000-00001CA80000}"/>
    <cellStyle name="Normal 8 6 2 2 3 2 3" xfId="47647" xr:uid="{00000000-0005-0000-0000-00001DA80000}"/>
    <cellStyle name="Normal 8 6 2 2 3 3" xfId="21628" xr:uid="{00000000-0005-0000-0000-00001EA80000}"/>
    <cellStyle name="Normal 8 6 2 2 3 4" xfId="38974" xr:uid="{00000000-0005-0000-0000-00001FA80000}"/>
    <cellStyle name="Normal 8 6 2 2 4" xfId="11135" xr:uid="{00000000-0005-0000-0000-000020A80000}"/>
    <cellStyle name="Normal 8 6 2 2 4 2" xfId="28488" xr:uid="{00000000-0005-0000-0000-000021A80000}"/>
    <cellStyle name="Normal 8 6 2 2 4 3" xfId="45834" xr:uid="{00000000-0005-0000-0000-000022A80000}"/>
    <cellStyle name="Normal 8 6 2 2 5" xfId="19815" xr:uid="{00000000-0005-0000-0000-000023A80000}"/>
    <cellStyle name="Normal 8 6 2 2 6" xfId="37161" xr:uid="{00000000-0005-0000-0000-000024A80000}"/>
    <cellStyle name="Normal 8 6 2 3" xfId="1384" xr:uid="{00000000-0005-0000-0000-000025A80000}"/>
    <cellStyle name="Normal 8 6 2 3 2" xfId="7166" xr:uid="{00000000-0005-0000-0000-000026A80000}"/>
    <cellStyle name="Normal 8 6 2 3 2 2" xfId="15839" xr:uid="{00000000-0005-0000-0000-000027A80000}"/>
    <cellStyle name="Normal 8 6 2 3 2 2 2" xfId="33192" xr:uid="{00000000-0005-0000-0000-000028A80000}"/>
    <cellStyle name="Normal 8 6 2 3 2 2 3" xfId="50538" xr:uid="{00000000-0005-0000-0000-000029A80000}"/>
    <cellStyle name="Normal 8 6 2 3 2 3" xfId="24519" xr:uid="{00000000-0005-0000-0000-00002AA80000}"/>
    <cellStyle name="Normal 8 6 2 3 2 4" xfId="41865" xr:uid="{00000000-0005-0000-0000-00002BA80000}"/>
    <cellStyle name="Normal 8 6 2 3 3" xfId="5010" xr:uid="{00000000-0005-0000-0000-00002CA80000}"/>
    <cellStyle name="Normal 8 6 2 3 3 2" xfId="13683" xr:uid="{00000000-0005-0000-0000-00002DA80000}"/>
    <cellStyle name="Normal 8 6 2 3 3 2 2" xfId="31036" xr:uid="{00000000-0005-0000-0000-00002EA80000}"/>
    <cellStyle name="Normal 8 6 2 3 3 2 3" xfId="48382" xr:uid="{00000000-0005-0000-0000-00002FA80000}"/>
    <cellStyle name="Normal 8 6 2 3 3 3" xfId="22363" xr:uid="{00000000-0005-0000-0000-000030A80000}"/>
    <cellStyle name="Normal 8 6 2 3 3 4" xfId="39709" xr:uid="{00000000-0005-0000-0000-000031A80000}"/>
    <cellStyle name="Normal 8 6 2 3 4" xfId="10057" xr:uid="{00000000-0005-0000-0000-000032A80000}"/>
    <cellStyle name="Normal 8 6 2 3 4 2" xfId="27410" xr:uid="{00000000-0005-0000-0000-000033A80000}"/>
    <cellStyle name="Normal 8 6 2 3 4 3" xfId="44756" xr:uid="{00000000-0005-0000-0000-000034A80000}"/>
    <cellStyle name="Normal 8 6 2 3 5" xfId="18737" xr:uid="{00000000-0005-0000-0000-000035A80000}"/>
    <cellStyle name="Normal 8 6 2 3 6" xfId="36083" xr:uid="{00000000-0005-0000-0000-000036A80000}"/>
    <cellStyle name="Normal 8 6 2 4" xfId="6431" xr:uid="{00000000-0005-0000-0000-000037A80000}"/>
    <cellStyle name="Normal 8 6 2 4 2" xfId="15104" xr:uid="{00000000-0005-0000-0000-000038A80000}"/>
    <cellStyle name="Normal 8 6 2 4 2 2" xfId="32457" xr:uid="{00000000-0005-0000-0000-000039A80000}"/>
    <cellStyle name="Normal 8 6 2 4 2 3" xfId="49803" xr:uid="{00000000-0005-0000-0000-00003AA80000}"/>
    <cellStyle name="Normal 8 6 2 4 3" xfId="23784" xr:uid="{00000000-0005-0000-0000-00003BA80000}"/>
    <cellStyle name="Normal 8 6 2 4 4" xfId="41130" xr:uid="{00000000-0005-0000-0000-00003CA80000}"/>
    <cellStyle name="Normal 8 6 2 5" xfId="3197" xr:uid="{00000000-0005-0000-0000-00003DA80000}"/>
    <cellStyle name="Normal 8 6 2 5 2" xfId="11870" xr:uid="{00000000-0005-0000-0000-00003EA80000}"/>
    <cellStyle name="Normal 8 6 2 5 2 2" xfId="29223" xr:uid="{00000000-0005-0000-0000-00003FA80000}"/>
    <cellStyle name="Normal 8 6 2 5 2 3" xfId="46569" xr:uid="{00000000-0005-0000-0000-000040A80000}"/>
    <cellStyle name="Normal 8 6 2 5 3" xfId="20550" xr:uid="{00000000-0005-0000-0000-000041A80000}"/>
    <cellStyle name="Normal 8 6 2 5 4" xfId="37896" xr:uid="{00000000-0005-0000-0000-000042A80000}"/>
    <cellStyle name="Normal 8 6 2 6" xfId="9322" xr:uid="{00000000-0005-0000-0000-000043A80000}"/>
    <cellStyle name="Normal 8 6 2 6 2" xfId="26675" xr:uid="{00000000-0005-0000-0000-000044A80000}"/>
    <cellStyle name="Normal 8 6 2 6 3" xfId="44021" xr:uid="{00000000-0005-0000-0000-000045A80000}"/>
    <cellStyle name="Normal 8 6 2 7" xfId="18002" xr:uid="{00000000-0005-0000-0000-000046A80000}"/>
    <cellStyle name="Normal 8 6 2 8" xfId="35348" xr:uid="{00000000-0005-0000-0000-000047A80000}"/>
    <cellStyle name="Normal 8 6 3" xfId="894" xr:uid="{00000000-0005-0000-0000-000048A80000}"/>
    <cellStyle name="Normal 8 6 3 2" xfId="2707" xr:uid="{00000000-0005-0000-0000-000049A80000}"/>
    <cellStyle name="Normal 8 6 3 2 2" xfId="8489" xr:uid="{00000000-0005-0000-0000-00004AA80000}"/>
    <cellStyle name="Normal 8 6 3 2 2 2" xfId="17162" xr:uid="{00000000-0005-0000-0000-00004BA80000}"/>
    <cellStyle name="Normal 8 6 3 2 2 2 2" xfId="34515" xr:uid="{00000000-0005-0000-0000-00004CA80000}"/>
    <cellStyle name="Normal 8 6 3 2 2 2 3" xfId="51861" xr:uid="{00000000-0005-0000-0000-00004DA80000}"/>
    <cellStyle name="Normal 8 6 3 2 2 3" xfId="25842" xr:uid="{00000000-0005-0000-0000-00004EA80000}"/>
    <cellStyle name="Normal 8 6 3 2 2 4" xfId="43188" xr:uid="{00000000-0005-0000-0000-00004FA80000}"/>
    <cellStyle name="Normal 8 6 3 2 3" xfId="4520" xr:uid="{00000000-0005-0000-0000-000050A80000}"/>
    <cellStyle name="Normal 8 6 3 2 3 2" xfId="13193" xr:uid="{00000000-0005-0000-0000-000051A80000}"/>
    <cellStyle name="Normal 8 6 3 2 3 2 2" xfId="30546" xr:uid="{00000000-0005-0000-0000-000052A80000}"/>
    <cellStyle name="Normal 8 6 3 2 3 2 3" xfId="47892" xr:uid="{00000000-0005-0000-0000-000053A80000}"/>
    <cellStyle name="Normal 8 6 3 2 3 3" xfId="21873" xr:uid="{00000000-0005-0000-0000-000054A80000}"/>
    <cellStyle name="Normal 8 6 3 2 3 4" xfId="39219" xr:uid="{00000000-0005-0000-0000-000055A80000}"/>
    <cellStyle name="Normal 8 6 3 2 4" xfId="11380" xr:uid="{00000000-0005-0000-0000-000056A80000}"/>
    <cellStyle name="Normal 8 6 3 2 4 2" xfId="28733" xr:uid="{00000000-0005-0000-0000-000057A80000}"/>
    <cellStyle name="Normal 8 6 3 2 4 3" xfId="46079" xr:uid="{00000000-0005-0000-0000-000058A80000}"/>
    <cellStyle name="Normal 8 6 3 2 5" xfId="20060" xr:uid="{00000000-0005-0000-0000-000059A80000}"/>
    <cellStyle name="Normal 8 6 3 2 6" xfId="37406" xr:uid="{00000000-0005-0000-0000-00005AA80000}"/>
    <cellStyle name="Normal 8 6 3 3" xfId="1629" xr:uid="{00000000-0005-0000-0000-00005BA80000}"/>
    <cellStyle name="Normal 8 6 3 3 2" xfId="7411" xr:uid="{00000000-0005-0000-0000-00005CA80000}"/>
    <cellStyle name="Normal 8 6 3 3 2 2" xfId="16084" xr:uid="{00000000-0005-0000-0000-00005DA80000}"/>
    <cellStyle name="Normal 8 6 3 3 2 2 2" xfId="33437" xr:uid="{00000000-0005-0000-0000-00005EA80000}"/>
    <cellStyle name="Normal 8 6 3 3 2 2 3" xfId="50783" xr:uid="{00000000-0005-0000-0000-00005FA80000}"/>
    <cellStyle name="Normal 8 6 3 3 2 3" xfId="24764" xr:uid="{00000000-0005-0000-0000-000060A80000}"/>
    <cellStyle name="Normal 8 6 3 3 2 4" xfId="42110" xr:uid="{00000000-0005-0000-0000-000061A80000}"/>
    <cellStyle name="Normal 8 6 3 3 3" xfId="5255" xr:uid="{00000000-0005-0000-0000-000062A80000}"/>
    <cellStyle name="Normal 8 6 3 3 3 2" xfId="13928" xr:uid="{00000000-0005-0000-0000-000063A80000}"/>
    <cellStyle name="Normal 8 6 3 3 3 2 2" xfId="31281" xr:uid="{00000000-0005-0000-0000-000064A80000}"/>
    <cellStyle name="Normal 8 6 3 3 3 2 3" xfId="48627" xr:uid="{00000000-0005-0000-0000-000065A80000}"/>
    <cellStyle name="Normal 8 6 3 3 3 3" xfId="22608" xr:uid="{00000000-0005-0000-0000-000066A80000}"/>
    <cellStyle name="Normal 8 6 3 3 3 4" xfId="39954" xr:uid="{00000000-0005-0000-0000-000067A80000}"/>
    <cellStyle name="Normal 8 6 3 3 4" xfId="10302" xr:uid="{00000000-0005-0000-0000-000068A80000}"/>
    <cellStyle name="Normal 8 6 3 3 4 2" xfId="27655" xr:uid="{00000000-0005-0000-0000-000069A80000}"/>
    <cellStyle name="Normal 8 6 3 3 4 3" xfId="45001" xr:uid="{00000000-0005-0000-0000-00006AA80000}"/>
    <cellStyle name="Normal 8 6 3 3 5" xfId="18982" xr:uid="{00000000-0005-0000-0000-00006BA80000}"/>
    <cellStyle name="Normal 8 6 3 3 6" xfId="36328" xr:uid="{00000000-0005-0000-0000-00006CA80000}"/>
    <cellStyle name="Normal 8 6 3 4" xfId="6676" xr:uid="{00000000-0005-0000-0000-00006DA80000}"/>
    <cellStyle name="Normal 8 6 3 4 2" xfId="15349" xr:uid="{00000000-0005-0000-0000-00006EA80000}"/>
    <cellStyle name="Normal 8 6 3 4 2 2" xfId="32702" xr:uid="{00000000-0005-0000-0000-00006FA80000}"/>
    <cellStyle name="Normal 8 6 3 4 2 3" xfId="50048" xr:uid="{00000000-0005-0000-0000-000070A80000}"/>
    <cellStyle name="Normal 8 6 3 4 3" xfId="24029" xr:uid="{00000000-0005-0000-0000-000071A80000}"/>
    <cellStyle name="Normal 8 6 3 4 4" xfId="41375" xr:uid="{00000000-0005-0000-0000-000072A80000}"/>
    <cellStyle name="Normal 8 6 3 5" xfId="3442" xr:uid="{00000000-0005-0000-0000-000073A80000}"/>
    <cellStyle name="Normal 8 6 3 5 2" xfId="12115" xr:uid="{00000000-0005-0000-0000-000074A80000}"/>
    <cellStyle name="Normal 8 6 3 5 2 2" xfId="29468" xr:uid="{00000000-0005-0000-0000-000075A80000}"/>
    <cellStyle name="Normal 8 6 3 5 2 3" xfId="46814" xr:uid="{00000000-0005-0000-0000-000076A80000}"/>
    <cellStyle name="Normal 8 6 3 5 3" xfId="20795" xr:uid="{00000000-0005-0000-0000-000077A80000}"/>
    <cellStyle name="Normal 8 6 3 5 4" xfId="38141" xr:uid="{00000000-0005-0000-0000-000078A80000}"/>
    <cellStyle name="Normal 8 6 3 6" xfId="9567" xr:uid="{00000000-0005-0000-0000-000079A80000}"/>
    <cellStyle name="Normal 8 6 3 6 2" xfId="26920" xr:uid="{00000000-0005-0000-0000-00007AA80000}"/>
    <cellStyle name="Normal 8 6 3 6 3" xfId="44266" xr:uid="{00000000-0005-0000-0000-00007BA80000}"/>
    <cellStyle name="Normal 8 6 3 7" xfId="18247" xr:uid="{00000000-0005-0000-0000-00007CA80000}"/>
    <cellStyle name="Normal 8 6 3 8" xfId="35593" xr:uid="{00000000-0005-0000-0000-00007DA80000}"/>
    <cellStyle name="Normal 8 6 4" xfId="404" xr:uid="{00000000-0005-0000-0000-00007EA80000}"/>
    <cellStyle name="Normal 8 6 4 2" xfId="2217" xr:uid="{00000000-0005-0000-0000-00007FA80000}"/>
    <cellStyle name="Normal 8 6 4 2 2" xfId="7999" xr:uid="{00000000-0005-0000-0000-000080A80000}"/>
    <cellStyle name="Normal 8 6 4 2 2 2" xfId="16672" xr:uid="{00000000-0005-0000-0000-000081A80000}"/>
    <cellStyle name="Normal 8 6 4 2 2 2 2" xfId="34025" xr:uid="{00000000-0005-0000-0000-000082A80000}"/>
    <cellStyle name="Normal 8 6 4 2 2 2 3" xfId="51371" xr:uid="{00000000-0005-0000-0000-000083A80000}"/>
    <cellStyle name="Normal 8 6 4 2 2 3" xfId="25352" xr:uid="{00000000-0005-0000-0000-000084A80000}"/>
    <cellStyle name="Normal 8 6 4 2 2 4" xfId="42698" xr:uid="{00000000-0005-0000-0000-000085A80000}"/>
    <cellStyle name="Normal 8 6 4 2 3" xfId="5500" xr:uid="{00000000-0005-0000-0000-000086A80000}"/>
    <cellStyle name="Normal 8 6 4 2 3 2" xfId="14173" xr:uid="{00000000-0005-0000-0000-000087A80000}"/>
    <cellStyle name="Normal 8 6 4 2 3 2 2" xfId="31526" xr:uid="{00000000-0005-0000-0000-000088A80000}"/>
    <cellStyle name="Normal 8 6 4 2 3 2 3" xfId="48872" xr:uid="{00000000-0005-0000-0000-000089A80000}"/>
    <cellStyle name="Normal 8 6 4 2 3 3" xfId="22853" xr:uid="{00000000-0005-0000-0000-00008AA80000}"/>
    <cellStyle name="Normal 8 6 4 2 3 4" xfId="40199" xr:uid="{00000000-0005-0000-0000-00008BA80000}"/>
    <cellStyle name="Normal 8 6 4 2 4" xfId="10890" xr:uid="{00000000-0005-0000-0000-00008CA80000}"/>
    <cellStyle name="Normal 8 6 4 2 4 2" xfId="28243" xr:uid="{00000000-0005-0000-0000-00008DA80000}"/>
    <cellStyle name="Normal 8 6 4 2 4 3" xfId="45589" xr:uid="{00000000-0005-0000-0000-00008EA80000}"/>
    <cellStyle name="Normal 8 6 4 2 5" xfId="19570" xr:uid="{00000000-0005-0000-0000-00008FA80000}"/>
    <cellStyle name="Normal 8 6 4 2 6" xfId="36916" xr:uid="{00000000-0005-0000-0000-000090A80000}"/>
    <cellStyle name="Normal 8 6 4 3" xfId="6186" xr:uid="{00000000-0005-0000-0000-000091A80000}"/>
    <cellStyle name="Normal 8 6 4 3 2" xfId="14859" xr:uid="{00000000-0005-0000-0000-000092A80000}"/>
    <cellStyle name="Normal 8 6 4 3 2 2" xfId="32212" xr:uid="{00000000-0005-0000-0000-000093A80000}"/>
    <cellStyle name="Normal 8 6 4 3 2 3" xfId="49558" xr:uid="{00000000-0005-0000-0000-000094A80000}"/>
    <cellStyle name="Normal 8 6 4 3 3" xfId="23539" xr:uid="{00000000-0005-0000-0000-000095A80000}"/>
    <cellStyle name="Normal 8 6 4 3 4" xfId="40885" xr:uid="{00000000-0005-0000-0000-000096A80000}"/>
    <cellStyle name="Normal 8 6 4 4" xfId="4030" xr:uid="{00000000-0005-0000-0000-000097A80000}"/>
    <cellStyle name="Normal 8 6 4 4 2" xfId="12703" xr:uid="{00000000-0005-0000-0000-000098A80000}"/>
    <cellStyle name="Normal 8 6 4 4 2 2" xfId="30056" xr:uid="{00000000-0005-0000-0000-000099A80000}"/>
    <cellStyle name="Normal 8 6 4 4 2 3" xfId="47402" xr:uid="{00000000-0005-0000-0000-00009AA80000}"/>
    <cellStyle name="Normal 8 6 4 4 3" xfId="21383" xr:uid="{00000000-0005-0000-0000-00009BA80000}"/>
    <cellStyle name="Normal 8 6 4 4 4" xfId="38729" xr:uid="{00000000-0005-0000-0000-00009CA80000}"/>
    <cellStyle name="Normal 8 6 4 5" xfId="9077" xr:uid="{00000000-0005-0000-0000-00009DA80000}"/>
    <cellStyle name="Normal 8 6 4 5 2" xfId="26430" xr:uid="{00000000-0005-0000-0000-00009EA80000}"/>
    <cellStyle name="Normal 8 6 4 5 3" xfId="43776" xr:uid="{00000000-0005-0000-0000-00009FA80000}"/>
    <cellStyle name="Normal 8 6 4 6" xfId="17757" xr:uid="{00000000-0005-0000-0000-0000A0A80000}"/>
    <cellStyle name="Normal 8 6 4 7" xfId="35103" xr:uid="{00000000-0005-0000-0000-0000A1A80000}"/>
    <cellStyle name="Normal 8 6 5" xfId="1972" xr:uid="{00000000-0005-0000-0000-0000A2A80000}"/>
    <cellStyle name="Normal 8 6 5 2" xfId="7754" xr:uid="{00000000-0005-0000-0000-0000A3A80000}"/>
    <cellStyle name="Normal 8 6 5 2 2" xfId="16427" xr:uid="{00000000-0005-0000-0000-0000A4A80000}"/>
    <cellStyle name="Normal 8 6 5 2 2 2" xfId="33780" xr:uid="{00000000-0005-0000-0000-0000A5A80000}"/>
    <cellStyle name="Normal 8 6 5 2 2 3" xfId="51126" xr:uid="{00000000-0005-0000-0000-0000A6A80000}"/>
    <cellStyle name="Normal 8 6 5 2 3" xfId="25107" xr:uid="{00000000-0005-0000-0000-0000A7A80000}"/>
    <cellStyle name="Normal 8 6 5 2 4" xfId="42453" xr:uid="{00000000-0005-0000-0000-0000A8A80000}"/>
    <cellStyle name="Normal 8 6 5 3" xfId="3785" xr:uid="{00000000-0005-0000-0000-0000A9A80000}"/>
    <cellStyle name="Normal 8 6 5 3 2" xfId="12458" xr:uid="{00000000-0005-0000-0000-0000AAA80000}"/>
    <cellStyle name="Normal 8 6 5 3 2 2" xfId="29811" xr:uid="{00000000-0005-0000-0000-0000ABA80000}"/>
    <cellStyle name="Normal 8 6 5 3 2 3" xfId="47157" xr:uid="{00000000-0005-0000-0000-0000ACA80000}"/>
    <cellStyle name="Normal 8 6 5 3 3" xfId="21138" xr:uid="{00000000-0005-0000-0000-0000ADA80000}"/>
    <cellStyle name="Normal 8 6 5 3 4" xfId="38484" xr:uid="{00000000-0005-0000-0000-0000AEA80000}"/>
    <cellStyle name="Normal 8 6 5 4" xfId="10645" xr:uid="{00000000-0005-0000-0000-0000AFA80000}"/>
    <cellStyle name="Normal 8 6 5 4 2" xfId="27998" xr:uid="{00000000-0005-0000-0000-0000B0A80000}"/>
    <cellStyle name="Normal 8 6 5 4 3" xfId="45344" xr:uid="{00000000-0005-0000-0000-0000B1A80000}"/>
    <cellStyle name="Normal 8 6 5 5" xfId="19325" xr:uid="{00000000-0005-0000-0000-0000B2A80000}"/>
    <cellStyle name="Normal 8 6 5 6" xfId="36671" xr:uid="{00000000-0005-0000-0000-0000B3A80000}"/>
    <cellStyle name="Normal 8 6 6" xfId="1139" xr:uid="{00000000-0005-0000-0000-0000B4A80000}"/>
    <cellStyle name="Normal 8 6 6 2" xfId="6921" xr:uid="{00000000-0005-0000-0000-0000B5A80000}"/>
    <cellStyle name="Normal 8 6 6 2 2" xfId="15594" xr:uid="{00000000-0005-0000-0000-0000B6A80000}"/>
    <cellStyle name="Normal 8 6 6 2 2 2" xfId="32947" xr:uid="{00000000-0005-0000-0000-0000B7A80000}"/>
    <cellStyle name="Normal 8 6 6 2 2 3" xfId="50293" xr:uid="{00000000-0005-0000-0000-0000B8A80000}"/>
    <cellStyle name="Normal 8 6 6 2 3" xfId="24274" xr:uid="{00000000-0005-0000-0000-0000B9A80000}"/>
    <cellStyle name="Normal 8 6 6 2 4" xfId="41620" xr:uid="{00000000-0005-0000-0000-0000BAA80000}"/>
    <cellStyle name="Normal 8 6 6 3" xfId="4765" xr:uid="{00000000-0005-0000-0000-0000BBA80000}"/>
    <cellStyle name="Normal 8 6 6 3 2" xfId="13438" xr:uid="{00000000-0005-0000-0000-0000BCA80000}"/>
    <cellStyle name="Normal 8 6 6 3 2 2" xfId="30791" xr:uid="{00000000-0005-0000-0000-0000BDA80000}"/>
    <cellStyle name="Normal 8 6 6 3 2 3" xfId="48137" xr:uid="{00000000-0005-0000-0000-0000BEA80000}"/>
    <cellStyle name="Normal 8 6 6 3 3" xfId="22118" xr:uid="{00000000-0005-0000-0000-0000BFA80000}"/>
    <cellStyle name="Normal 8 6 6 3 4" xfId="39464" xr:uid="{00000000-0005-0000-0000-0000C0A80000}"/>
    <cellStyle name="Normal 8 6 6 4" xfId="9812" xr:uid="{00000000-0005-0000-0000-0000C1A80000}"/>
    <cellStyle name="Normal 8 6 6 4 2" xfId="27165" xr:uid="{00000000-0005-0000-0000-0000C2A80000}"/>
    <cellStyle name="Normal 8 6 6 4 3" xfId="44511" xr:uid="{00000000-0005-0000-0000-0000C3A80000}"/>
    <cellStyle name="Normal 8 6 6 5" xfId="18492" xr:uid="{00000000-0005-0000-0000-0000C4A80000}"/>
    <cellStyle name="Normal 8 6 6 6" xfId="35838" xr:uid="{00000000-0005-0000-0000-0000C5A80000}"/>
    <cellStyle name="Normal 8 6 7" xfId="5941" xr:uid="{00000000-0005-0000-0000-0000C6A80000}"/>
    <cellStyle name="Normal 8 6 7 2" xfId="14614" xr:uid="{00000000-0005-0000-0000-0000C7A80000}"/>
    <cellStyle name="Normal 8 6 7 2 2" xfId="31967" xr:uid="{00000000-0005-0000-0000-0000C8A80000}"/>
    <cellStyle name="Normal 8 6 7 2 3" xfId="49313" xr:uid="{00000000-0005-0000-0000-0000C9A80000}"/>
    <cellStyle name="Normal 8 6 7 3" xfId="23294" xr:uid="{00000000-0005-0000-0000-0000CAA80000}"/>
    <cellStyle name="Normal 8 6 7 4" xfId="40640" xr:uid="{00000000-0005-0000-0000-0000CBA80000}"/>
    <cellStyle name="Normal 8 6 8" xfId="2952" xr:uid="{00000000-0005-0000-0000-0000CCA80000}"/>
    <cellStyle name="Normal 8 6 8 2" xfId="11625" xr:uid="{00000000-0005-0000-0000-0000CDA80000}"/>
    <cellStyle name="Normal 8 6 8 2 2" xfId="28978" xr:uid="{00000000-0005-0000-0000-0000CEA80000}"/>
    <cellStyle name="Normal 8 6 8 2 3" xfId="46324" xr:uid="{00000000-0005-0000-0000-0000CFA80000}"/>
    <cellStyle name="Normal 8 6 8 3" xfId="20305" xr:uid="{00000000-0005-0000-0000-0000D0A80000}"/>
    <cellStyle name="Normal 8 6 8 4" xfId="37651" xr:uid="{00000000-0005-0000-0000-0000D1A80000}"/>
    <cellStyle name="Normal 8 6 9" xfId="8832" xr:uid="{00000000-0005-0000-0000-0000D2A80000}"/>
    <cellStyle name="Normal 8 6 9 2" xfId="26185" xr:uid="{00000000-0005-0000-0000-0000D3A80000}"/>
    <cellStyle name="Normal 8 6 9 3" xfId="43531" xr:uid="{00000000-0005-0000-0000-0000D4A80000}"/>
    <cellStyle name="Normal 8 7" xfId="257" xr:uid="{00000000-0005-0000-0000-0000D5A80000}"/>
    <cellStyle name="Normal 8 7 10" xfId="34956" xr:uid="{00000000-0005-0000-0000-0000D6A80000}"/>
    <cellStyle name="Normal 8 7 2" xfId="992" xr:uid="{00000000-0005-0000-0000-0000D7A80000}"/>
    <cellStyle name="Normal 8 7 2 2" xfId="2805" xr:uid="{00000000-0005-0000-0000-0000D8A80000}"/>
    <cellStyle name="Normal 8 7 2 2 2" xfId="8587" xr:uid="{00000000-0005-0000-0000-0000D9A80000}"/>
    <cellStyle name="Normal 8 7 2 2 2 2" xfId="17260" xr:uid="{00000000-0005-0000-0000-0000DAA80000}"/>
    <cellStyle name="Normal 8 7 2 2 2 2 2" xfId="34613" xr:uid="{00000000-0005-0000-0000-0000DBA80000}"/>
    <cellStyle name="Normal 8 7 2 2 2 2 3" xfId="51959" xr:uid="{00000000-0005-0000-0000-0000DCA80000}"/>
    <cellStyle name="Normal 8 7 2 2 2 3" xfId="25940" xr:uid="{00000000-0005-0000-0000-0000DDA80000}"/>
    <cellStyle name="Normal 8 7 2 2 2 4" xfId="43286" xr:uid="{00000000-0005-0000-0000-0000DEA80000}"/>
    <cellStyle name="Normal 8 7 2 2 3" xfId="4618" xr:uid="{00000000-0005-0000-0000-0000DFA80000}"/>
    <cellStyle name="Normal 8 7 2 2 3 2" xfId="13291" xr:uid="{00000000-0005-0000-0000-0000E0A80000}"/>
    <cellStyle name="Normal 8 7 2 2 3 2 2" xfId="30644" xr:uid="{00000000-0005-0000-0000-0000E1A80000}"/>
    <cellStyle name="Normal 8 7 2 2 3 2 3" xfId="47990" xr:uid="{00000000-0005-0000-0000-0000E2A80000}"/>
    <cellStyle name="Normal 8 7 2 2 3 3" xfId="21971" xr:uid="{00000000-0005-0000-0000-0000E3A80000}"/>
    <cellStyle name="Normal 8 7 2 2 3 4" xfId="39317" xr:uid="{00000000-0005-0000-0000-0000E4A80000}"/>
    <cellStyle name="Normal 8 7 2 2 4" xfId="11478" xr:uid="{00000000-0005-0000-0000-0000E5A80000}"/>
    <cellStyle name="Normal 8 7 2 2 4 2" xfId="28831" xr:uid="{00000000-0005-0000-0000-0000E6A80000}"/>
    <cellStyle name="Normal 8 7 2 2 4 3" xfId="46177" xr:uid="{00000000-0005-0000-0000-0000E7A80000}"/>
    <cellStyle name="Normal 8 7 2 2 5" xfId="20158" xr:uid="{00000000-0005-0000-0000-0000E8A80000}"/>
    <cellStyle name="Normal 8 7 2 2 6" xfId="37504" xr:uid="{00000000-0005-0000-0000-0000E9A80000}"/>
    <cellStyle name="Normal 8 7 2 3" xfId="1727" xr:uid="{00000000-0005-0000-0000-0000EAA80000}"/>
    <cellStyle name="Normal 8 7 2 3 2" xfId="7509" xr:uid="{00000000-0005-0000-0000-0000EBA80000}"/>
    <cellStyle name="Normal 8 7 2 3 2 2" xfId="16182" xr:uid="{00000000-0005-0000-0000-0000ECA80000}"/>
    <cellStyle name="Normal 8 7 2 3 2 2 2" xfId="33535" xr:uid="{00000000-0005-0000-0000-0000EDA80000}"/>
    <cellStyle name="Normal 8 7 2 3 2 2 3" xfId="50881" xr:uid="{00000000-0005-0000-0000-0000EEA80000}"/>
    <cellStyle name="Normal 8 7 2 3 2 3" xfId="24862" xr:uid="{00000000-0005-0000-0000-0000EFA80000}"/>
    <cellStyle name="Normal 8 7 2 3 2 4" xfId="42208" xr:uid="{00000000-0005-0000-0000-0000F0A80000}"/>
    <cellStyle name="Normal 8 7 2 3 3" xfId="5353" xr:uid="{00000000-0005-0000-0000-0000F1A80000}"/>
    <cellStyle name="Normal 8 7 2 3 3 2" xfId="14026" xr:uid="{00000000-0005-0000-0000-0000F2A80000}"/>
    <cellStyle name="Normal 8 7 2 3 3 2 2" xfId="31379" xr:uid="{00000000-0005-0000-0000-0000F3A80000}"/>
    <cellStyle name="Normal 8 7 2 3 3 2 3" xfId="48725" xr:uid="{00000000-0005-0000-0000-0000F4A80000}"/>
    <cellStyle name="Normal 8 7 2 3 3 3" xfId="22706" xr:uid="{00000000-0005-0000-0000-0000F5A80000}"/>
    <cellStyle name="Normal 8 7 2 3 3 4" xfId="40052" xr:uid="{00000000-0005-0000-0000-0000F6A80000}"/>
    <cellStyle name="Normal 8 7 2 3 4" xfId="10400" xr:uid="{00000000-0005-0000-0000-0000F7A80000}"/>
    <cellStyle name="Normal 8 7 2 3 4 2" xfId="27753" xr:uid="{00000000-0005-0000-0000-0000F8A80000}"/>
    <cellStyle name="Normal 8 7 2 3 4 3" xfId="45099" xr:uid="{00000000-0005-0000-0000-0000F9A80000}"/>
    <cellStyle name="Normal 8 7 2 3 5" xfId="19080" xr:uid="{00000000-0005-0000-0000-0000FAA80000}"/>
    <cellStyle name="Normal 8 7 2 3 6" xfId="36426" xr:uid="{00000000-0005-0000-0000-0000FBA80000}"/>
    <cellStyle name="Normal 8 7 2 4" xfId="6774" xr:uid="{00000000-0005-0000-0000-0000FCA80000}"/>
    <cellStyle name="Normal 8 7 2 4 2" xfId="15447" xr:uid="{00000000-0005-0000-0000-0000FDA80000}"/>
    <cellStyle name="Normal 8 7 2 4 2 2" xfId="32800" xr:uid="{00000000-0005-0000-0000-0000FEA80000}"/>
    <cellStyle name="Normal 8 7 2 4 2 3" xfId="50146" xr:uid="{00000000-0005-0000-0000-0000FFA80000}"/>
    <cellStyle name="Normal 8 7 2 4 3" xfId="24127" xr:uid="{00000000-0005-0000-0000-000000A90000}"/>
    <cellStyle name="Normal 8 7 2 4 4" xfId="41473" xr:uid="{00000000-0005-0000-0000-000001A90000}"/>
    <cellStyle name="Normal 8 7 2 5" xfId="3540" xr:uid="{00000000-0005-0000-0000-000002A90000}"/>
    <cellStyle name="Normal 8 7 2 5 2" xfId="12213" xr:uid="{00000000-0005-0000-0000-000003A90000}"/>
    <cellStyle name="Normal 8 7 2 5 2 2" xfId="29566" xr:uid="{00000000-0005-0000-0000-000004A90000}"/>
    <cellStyle name="Normal 8 7 2 5 2 3" xfId="46912" xr:uid="{00000000-0005-0000-0000-000005A90000}"/>
    <cellStyle name="Normal 8 7 2 5 3" xfId="20893" xr:uid="{00000000-0005-0000-0000-000006A90000}"/>
    <cellStyle name="Normal 8 7 2 5 4" xfId="38239" xr:uid="{00000000-0005-0000-0000-000007A90000}"/>
    <cellStyle name="Normal 8 7 2 6" xfId="9665" xr:uid="{00000000-0005-0000-0000-000008A90000}"/>
    <cellStyle name="Normal 8 7 2 6 2" xfId="27018" xr:uid="{00000000-0005-0000-0000-000009A90000}"/>
    <cellStyle name="Normal 8 7 2 6 3" xfId="44364" xr:uid="{00000000-0005-0000-0000-00000AA90000}"/>
    <cellStyle name="Normal 8 7 2 7" xfId="18345" xr:uid="{00000000-0005-0000-0000-00000BA90000}"/>
    <cellStyle name="Normal 8 7 2 8" xfId="35691" xr:uid="{00000000-0005-0000-0000-00000CA90000}"/>
    <cellStyle name="Normal 8 7 3" xfId="502" xr:uid="{00000000-0005-0000-0000-00000DA90000}"/>
    <cellStyle name="Normal 8 7 3 2" xfId="2315" xr:uid="{00000000-0005-0000-0000-00000EA90000}"/>
    <cellStyle name="Normal 8 7 3 2 2" xfId="8097" xr:uid="{00000000-0005-0000-0000-00000FA90000}"/>
    <cellStyle name="Normal 8 7 3 2 2 2" xfId="16770" xr:uid="{00000000-0005-0000-0000-000010A90000}"/>
    <cellStyle name="Normal 8 7 3 2 2 2 2" xfId="34123" xr:uid="{00000000-0005-0000-0000-000011A90000}"/>
    <cellStyle name="Normal 8 7 3 2 2 2 3" xfId="51469" xr:uid="{00000000-0005-0000-0000-000012A90000}"/>
    <cellStyle name="Normal 8 7 3 2 2 3" xfId="25450" xr:uid="{00000000-0005-0000-0000-000013A90000}"/>
    <cellStyle name="Normal 8 7 3 2 2 4" xfId="42796" xr:uid="{00000000-0005-0000-0000-000014A90000}"/>
    <cellStyle name="Normal 8 7 3 2 3" xfId="5598" xr:uid="{00000000-0005-0000-0000-000015A90000}"/>
    <cellStyle name="Normal 8 7 3 2 3 2" xfId="14271" xr:uid="{00000000-0005-0000-0000-000016A90000}"/>
    <cellStyle name="Normal 8 7 3 2 3 2 2" xfId="31624" xr:uid="{00000000-0005-0000-0000-000017A90000}"/>
    <cellStyle name="Normal 8 7 3 2 3 2 3" xfId="48970" xr:uid="{00000000-0005-0000-0000-000018A90000}"/>
    <cellStyle name="Normal 8 7 3 2 3 3" xfId="22951" xr:uid="{00000000-0005-0000-0000-000019A90000}"/>
    <cellStyle name="Normal 8 7 3 2 3 4" xfId="40297" xr:uid="{00000000-0005-0000-0000-00001AA90000}"/>
    <cellStyle name="Normal 8 7 3 2 4" xfId="10988" xr:uid="{00000000-0005-0000-0000-00001BA90000}"/>
    <cellStyle name="Normal 8 7 3 2 4 2" xfId="28341" xr:uid="{00000000-0005-0000-0000-00001CA90000}"/>
    <cellStyle name="Normal 8 7 3 2 4 3" xfId="45687" xr:uid="{00000000-0005-0000-0000-00001DA90000}"/>
    <cellStyle name="Normal 8 7 3 2 5" xfId="19668" xr:uid="{00000000-0005-0000-0000-00001EA90000}"/>
    <cellStyle name="Normal 8 7 3 2 6" xfId="37014" xr:uid="{00000000-0005-0000-0000-00001FA90000}"/>
    <cellStyle name="Normal 8 7 3 3" xfId="6284" xr:uid="{00000000-0005-0000-0000-000020A90000}"/>
    <cellStyle name="Normal 8 7 3 3 2" xfId="14957" xr:uid="{00000000-0005-0000-0000-000021A90000}"/>
    <cellStyle name="Normal 8 7 3 3 2 2" xfId="32310" xr:uid="{00000000-0005-0000-0000-000022A90000}"/>
    <cellStyle name="Normal 8 7 3 3 2 3" xfId="49656" xr:uid="{00000000-0005-0000-0000-000023A90000}"/>
    <cellStyle name="Normal 8 7 3 3 3" xfId="23637" xr:uid="{00000000-0005-0000-0000-000024A90000}"/>
    <cellStyle name="Normal 8 7 3 3 4" xfId="40983" xr:uid="{00000000-0005-0000-0000-000025A90000}"/>
    <cellStyle name="Normal 8 7 3 4" xfId="4128" xr:uid="{00000000-0005-0000-0000-000026A90000}"/>
    <cellStyle name="Normal 8 7 3 4 2" xfId="12801" xr:uid="{00000000-0005-0000-0000-000027A90000}"/>
    <cellStyle name="Normal 8 7 3 4 2 2" xfId="30154" xr:uid="{00000000-0005-0000-0000-000028A90000}"/>
    <cellStyle name="Normal 8 7 3 4 2 3" xfId="47500" xr:uid="{00000000-0005-0000-0000-000029A90000}"/>
    <cellStyle name="Normal 8 7 3 4 3" xfId="21481" xr:uid="{00000000-0005-0000-0000-00002AA90000}"/>
    <cellStyle name="Normal 8 7 3 4 4" xfId="38827" xr:uid="{00000000-0005-0000-0000-00002BA90000}"/>
    <cellStyle name="Normal 8 7 3 5" xfId="9175" xr:uid="{00000000-0005-0000-0000-00002CA90000}"/>
    <cellStyle name="Normal 8 7 3 5 2" xfId="26528" xr:uid="{00000000-0005-0000-0000-00002DA90000}"/>
    <cellStyle name="Normal 8 7 3 5 3" xfId="43874" xr:uid="{00000000-0005-0000-0000-00002EA90000}"/>
    <cellStyle name="Normal 8 7 3 6" xfId="17855" xr:uid="{00000000-0005-0000-0000-00002FA90000}"/>
    <cellStyle name="Normal 8 7 3 7" xfId="35201" xr:uid="{00000000-0005-0000-0000-000030A90000}"/>
    <cellStyle name="Normal 8 7 4" xfId="2070" xr:uid="{00000000-0005-0000-0000-000031A90000}"/>
    <cellStyle name="Normal 8 7 4 2" xfId="7852" xr:uid="{00000000-0005-0000-0000-000032A90000}"/>
    <cellStyle name="Normal 8 7 4 2 2" xfId="16525" xr:uid="{00000000-0005-0000-0000-000033A90000}"/>
    <cellStyle name="Normal 8 7 4 2 2 2" xfId="33878" xr:uid="{00000000-0005-0000-0000-000034A90000}"/>
    <cellStyle name="Normal 8 7 4 2 2 3" xfId="51224" xr:uid="{00000000-0005-0000-0000-000035A90000}"/>
    <cellStyle name="Normal 8 7 4 2 3" xfId="25205" xr:uid="{00000000-0005-0000-0000-000036A90000}"/>
    <cellStyle name="Normal 8 7 4 2 4" xfId="42551" xr:uid="{00000000-0005-0000-0000-000037A90000}"/>
    <cellStyle name="Normal 8 7 4 3" xfId="3883" xr:uid="{00000000-0005-0000-0000-000038A90000}"/>
    <cellStyle name="Normal 8 7 4 3 2" xfId="12556" xr:uid="{00000000-0005-0000-0000-000039A90000}"/>
    <cellStyle name="Normal 8 7 4 3 2 2" xfId="29909" xr:uid="{00000000-0005-0000-0000-00003AA90000}"/>
    <cellStyle name="Normal 8 7 4 3 2 3" xfId="47255" xr:uid="{00000000-0005-0000-0000-00003BA90000}"/>
    <cellStyle name="Normal 8 7 4 3 3" xfId="21236" xr:uid="{00000000-0005-0000-0000-00003CA90000}"/>
    <cellStyle name="Normal 8 7 4 3 4" xfId="38582" xr:uid="{00000000-0005-0000-0000-00003DA90000}"/>
    <cellStyle name="Normal 8 7 4 4" xfId="10743" xr:uid="{00000000-0005-0000-0000-00003EA90000}"/>
    <cellStyle name="Normal 8 7 4 4 2" xfId="28096" xr:uid="{00000000-0005-0000-0000-00003FA90000}"/>
    <cellStyle name="Normal 8 7 4 4 3" xfId="45442" xr:uid="{00000000-0005-0000-0000-000040A90000}"/>
    <cellStyle name="Normal 8 7 4 5" xfId="19423" xr:uid="{00000000-0005-0000-0000-000041A90000}"/>
    <cellStyle name="Normal 8 7 4 6" xfId="36769" xr:uid="{00000000-0005-0000-0000-000042A90000}"/>
    <cellStyle name="Normal 8 7 5" xfId="1237" xr:uid="{00000000-0005-0000-0000-000043A90000}"/>
    <cellStyle name="Normal 8 7 5 2" xfId="7019" xr:uid="{00000000-0005-0000-0000-000044A90000}"/>
    <cellStyle name="Normal 8 7 5 2 2" xfId="15692" xr:uid="{00000000-0005-0000-0000-000045A90000}"/>
    <cellStyle name="Normal 8 7 5 2 2 2" xfId="33045" xr:uid="{00000000-0005-0000-0000-000046A90000}"/>
    <cellStyle name="Normal 8 7 5 2 2 3" xfId="50391" xr:uid="{00000000-0005-0000-0000-000047A90000}"/>
    <cellStyle name="Normal 8 7 5 2 3" xfId="24372" xr:uid="{00000000-0005-0000-0000-000048A90000}"/>
    <cellStyle name="Normal 8 7 5 2 4" xfId="41718" xr:uid="{00000000-0005-0000-0000-000049A90000}"/>
    <cellStyle name="Normal 8 7 5 3" xfId="4863" xr:uid="{00000000-0005-0000-0000-00004AA90000}"/>
    <cellStyle name="Normal 8 7 5 3 2" xfId="13536" xr:uid="{00000000-0005-0000-0000-00004BA90000}"/>
    <cellStyle name="Normal 8 7 5 3 2 2" xfId="30889" xr:uid="{00000000-0005-0000-0000-00004CA90000}"/>
    <cellStyle name="Normal 8 7 5 3 2 3" xfId="48235" xr:uid="{00000000-0005-0000-0000-00004DA90000}"/>
    <cellStyle name="Normal 8 7 5 3 3" xfId="22216" xr:uid="{00000000-0005-0000-0000-00004EA90000}"/>
    <cellStyle name="Normal 8 7 5 3 4" xfId="39562" xr:uid="{00000000-0005-0000-0000-00004FA90000}"/>
    <cellStyle name="Normal 8 7 5 4" xfId="9910" xr:uid="{00000000-0005-0000-0000-000050A90000}"/>
    <cellStyle name="Normal 8 7 5 4 2" xfId="27263" xr:uid="{00000000-0005-0000-0000-000051A90000}"/>
    <cellStyle name="Normal 8 7 5 4 3" xfId="44609" xr:uid="{00000000-0005-0000-0000-000052A90000}"/>
    <cellStyle name="Normal 8 7 5 5" xfId="18590" xr:uid="{00000000-0005-0000-0000-000053A90000}"/>
    <cellStyle name="Normal 8 7 5 6" xfId="35936" xr:uid="{00000000-0005-0000-0000-000054A90000}"/>
    <cellStyle name="Normal 8 7 6" xfId="6039" xr:uid="{00000000-0005-0000-0000-000055A90000}"/>
    <cellStyle name="Normal 8 7 6 2" xfId="14712" xr:uid="{00000000-0005-0000-0000-000056A90000}"/>
    <cellStyle name="Normal 8 7 6 2 2" xfId="32065" xr:uid="{00000000-0005-0000-0000-000057A90000}"/>
    <cellStyle name="Normal 8 7 6 2 3" xfId="49411" xr:uid="{00000000-0005-0000-0000-000058A90000}"/>
    <cellStyle name="Normal 8 7 6 3" xfId="23392" xr:uid="{00000000-0005-0000-0000-000059A90000}"/>
    <cellStyle name="Normal 8 7 6 4" xfId="40738" xr:uid="{00000000-0005-0000-0000-00005AA90000}"/>
    <cellStyle name="Normal 8 7 7" xfId="3050" xr:uid="{00000000-0005-0000-0000-00005BA90000}"/>
    <cellStyle name="Normal 8 7 7 2" xfId="11723" xr:uid="{00000000-0005-0000-0000-00005CA90000}"/>
    <cellStyle name="Normal 8 7 7 2 2" xfId="29076" xr:uid="{00000000-0005-0000-0000-00005DA90000}"/>
    <cellStyle name="Normal 8 7 7 2 3" xfId="46422" xr:uid="{00000000-0005-0000-0000-00005EA90000}"/>
    <cellStyle name="Normal 8 7 7 3" xfId="20403" xr:uid="{00000000-0005-0000-0000-00005FA90000}"/>
    <cellStyle name="Normal 8 7 7 4" xfId="37749" xr:uid="{00000000-0005-0000-0000-000060A90000}"/>
    <cellStyle name="Normal 8 7 8" xfId="8930" xr:uid="{00000000-0005-0000-0000-000061A90000}"/>
    <cellStyle name="Normal 8 7 8 2" xfId="26283" xr:uid="{00000000-0005-0000-0000-000062A90000}"/>
    <cellStyle name="Normal 8 7 8 3" xfId="43629" xr:uid="{00000000-0005-0000-0000-000063A90000}"/>
    <cellStyle name="Normal 8 7 9" xfId="17610" xr:uid="{00000000-0005-0000-0000-000064A90000}"/>
    <cellStyle name="Normal 8 8" xfId="110" xr:uid="{00000000-0005-0000-0000-000065A90000}"/>
    <cellStyle name="Normal 8 8 10" xfId="34809" xr:uid="{00000000-0005-0000-0000-000066A90000}"/>
    <cellStyle name="Normal 8 8 2" xfId="845" xr:uid="{00000000-0005-0000-0000-000067A90000}"/>
    <cellStyle name="Normal 8 8 2 2" xfId="2658" xr:uid="{00000000-0005-0000-0000-000068A90000}"/>
    <cellStyle name="Normal 8 8 2 2 2" xfId="8440" xr:uid="{00000000-0005-0000-0000-000069A90000}"/>
    <cellStyle name="Normal 8 8 2 2 2 2" xfId="17113" xr:uid="{00000000-0005-0000-0000-00006AA90000}"/>
    <cellStyle name="Normal 8 8 2 2 2 2 2" xfId="34466" xr:uid="{00000000-0005-0000-0000-00006BA90000}"/>
    <cellStyle name="Normal 8 8 2 2 2 2 3" xfId="51812" xr:uid="{00000000-0005-0000-0000-00006CA90000}"/>
    <cellStyle name="Normal 8 8 2 2 2 3" xfId="25793" xr:uid="{00000000-0005-0000-0000-00006DA90000}"/>
    <cellStyle name="Normal 8 8 2 2 2 4" xfId="43139" xr:uid="{00000000-0005-0000-0000-00006EA90000}"/>
    <cellStyle name="Normal 8 8 2 2 3" xfId="4471" xr:uid="{00000000-0005-0000-0000-00006FA90000}"/>
    <cellStyle name="Normal 8 8 2 2 3 2" xfId="13144" xr:uid="{00000000-0005-0000-0000-000070A90000}"/>
    <cellStyle name="Normal 8 8 2 2 3 2 2" xfId="30497" xr:uid="{00000000-0005-0000-0000-000071A90000}"/>
    <cellStyle name="Normal 8 8 2 2 3 2 3" xfId="47843" xr:uid="{00000000-0005-0000-0000-000072A90000}"/>
    <cellStyle name="Normal 8 8 2 2 3 3" xfId="21824" xr:uid="{00000000-0005-0000-0000-000073A90000}"/>
    <cellStyle name="Normal 8 8 2 2 3 4" xfId="39170" xr:uid="{00000000-0005-0000-0000-000074A90000}"/>
    <cellStyle name="Normal 8 8 2 2 4" xfId="11331" xr:uid="{00000000-0005-0000-0000-000075A90000}"/>
    <cellStyle name="Normal 8 8 2 2 4 2" xfId="28684" xr:uid="{00000000-0005-0000-0000-000076A90000}"/>
    <cellStyle name="Normal 8 8 2 2 4 3" xfId="46030" xr:uid="{00000000-0005-0000-0000-000077A90000}"/>
    <cellStyle name="Normal 8 8 2 2 5" xfId="20011" xr:uid="{00000000-0005-0000-0000-000078A90000}"/>
    <cellStyle name="Normal 8 8 2 2 6" xfId="37357" xr:uid="{00000000-0005-0000-0000-000079A90000}"/>
    <cellStyle name="Normal 8 8 2 3" xfId="1580" xr:uid="{00000000-0005-0000-0000-00007AA90000}"/>
    <cellStyle name="Normal 8 8 2 3 2" xfId="7362" xr:uid="{00000000-0005-0000-0000-00007BA90000}"/>
    <cellStyle name="Normal 8 8 2 3 2 2" xfId="16035" xr:uid="{00000000-0005-0000-0000-00007CA90000}"/>
    <cellStyle name="Normal 8 8 2 3 2 2 2" xfId="33388" xr:uid="{00000000-0005-0000-0000-00007DA90000}"/>
    <cellStyle name="Normal 8 8 2 3 2 2 3" xfId="50734" xr:uid="{00000000-0005-0000-0000-00007EA90000}"/>
    <cellStyle name="Normal 8 8 2 3 2 3" xfId="24715" xr:uid="{00000000-0005-0000-0000-00007FA90000}"/>
    <cellStyle name="Normal 8 8 2 3 2 4" xfId="42061" xr:uid="{00000000-0005-0000-0000-000080A90000}"/>
    <cellStyle name="Normal 8 8 2 3 3" xfId="5206" xr:uid="{00000000-0005-0000-0000-000081A90000}"/>
    <cellStyle name="Normal 8 8 2 3 3 2" xfId="13879" xr:uid="{00000000-0005-0000-0000-000082A90000}"/>
    <cellStyle name="Normal 8 8 2 3 3 2 2" xfId="31232" xr:uid="{00000000-0005-0000-0000-000083A90000}"/>
    <cellStyle name="Normal 8 8 2 3 3 2 3" xfId="48578" xr:uid="{00000000-0005-0000-0000-000084A90000}"/>
    <cellStyle name="Normal 8 8 2 3 3 3" xfId="22559" xr:uid="{00000000-0005-0000-0000-000085A90000}"/>
    <cellStyle name="Normal 8 8 2 3 3 4" xfId="39905" xr:uid="{00000000-0005-0000-0000-000086A90000}"/>
    <cellStyle name="Normal 8 8 2 3 4" xfId="10253" xr:uid="{00000000-0005-0000-0000-000087A90000}"/>
    <cellStyle name="Normal 8 8 2 3 4 2" xfId="27606" xr:uid="{00000000-0005-0000-0000-000088A90000}"/>
    <cellStyle name="Normal 8 8 2 3 4 3" xfId="44952" xr:uid="{00000000-0005-0000-0000-000089A90000}"/>
    <cellStyle name="Normal 8 8 2 3 5" xfId="18933" xr:uid="{00000000-0005-0000-0000-00008AA90000}"/>
    <cellStyle name="Normal 8 8 2 3 6" xfId="36279" xr:uid="{00000000-0005-0000-0000-00008BA90000}"/>
    <cellStyle name="Normal 8 8 2 4" xfId="6627" xr:uid="{00000000-0005-0000-0000-00008CA90000}"/>
    <cellStyle name="Normal 8 8 2 4 2" xfId="15300" xr:uid="{00000000-0005-0000-0000-00008DA90000}"/>
    <cellStyle name="Normal 8 8 2 4 2 2" xfId="32653" xr:uid="{00000000-0005-0000-0000-00008EA90000}"/>
    <cellStyle name="Normal 8 8 2 4 2 3" xfId="49999" xr:uid="{00000000-0005-0000-0000-00008FA90000}"/>
    <cellStyle name="Normal 8 8 2 4 3" xfId="23980" xr:uid="{00000000-0005-0000-0000-000090A90000}"/>
    <cellStyle name="Normal 8 8 2 4 4" xfId="41326" xr:uid="{00000000-0005-0000-0000-000091A90000}"/>
    <cellStyle name="Normal 8 8 2 5" xfId="3393" xr:uid="{00000000-0005-0000-0000-000092A90000}"/>
    <cellStyle name="Normal 8 8 2 5 2" xfId="12066" xr:uid="{00000000-0005-0000-0000-000093A90000}"/>
    <cellStyle name="Normal 8 8 2 5 2 2" xfId="29419" xr:uid="{00000000-0005-0000-0000-000094A90000}"/>
    <cellStyle name="Normal 8 8 2 5 2 3" xfId="46765" xr:uid="{00000000-0005-0000-0000-000095A90000}"/>
    <cellStyle name="Normal 8 8 2 5 3" xfId="20746" xr:uid="{00000000-0005-0000-0000-000096A90000}"/>
    <cellStyle name="Normal 8 8 2 5 4" xfId="38092" xr:uid="{00000000-0005-0000-0000-000097A90000}"/>
    <cellStyle name="Normal 8 8 2 6" xfId="9518" xr:uid="{00000000-0005-0000-0000-000098A90000}"/>
    <cellStyle name="Normal 8 8 2 6 2" xfId="26871" xr:uid="{00000000-0005-0000-0000-000099A90000}"/>
    <cellStyle name="Normal 8 8 2 6 3" xfId="44217" xr:uid="{00000000-0005-0000-0000-00009AA90000}"/>
    <cellStyle name="Normal 8 8 2 7" xfId="18198" xr:uid="{00000000-0005-0000-0000-00009BA90000}"/>
    <cellStyle name="Normal 8 8 2 8" xfId="35544" xr:uid="{00000000-0005-0000-0000-00009CA90000}"/>
    <cellStyle name="Normal 8 8 3" xfId="600" xr:uid="{00000000-0005-0000-0000-00009DA90000}"/>
    <cellStyle name="Normal 8 8 3 2" xfId="2413" xr:uid="{00000000-0005-0000-0000-00009EA90000}"/>
    <cellStyle name="Normal 8 8 3 2 2" xfId="8195" xr:uid="{00000000-0005-0000-0000-00009FA90000}"/>
    <cellStyle name="Normal 8 8 3 2 2 2" xfId="16868" xr:uid="{00000000-0005-0000-0000-0000A0A90000}"/>
    <cellStyle name="Normal 8 8 3 2 2 2 2" xfId="34221" xr:uid="{00000000-0005-0000-0000-0000A1A90000}"/>
    <cellStyle name="Normal 8 8 3 2 2 2 3" xfId="51567" xr:uid="{00000000-0005-0000-0000-0000A2A90000}"/>
    <cellStyle name="Normal 8 8 3 2 2 3" xfId="25548" xr:uid="{00000000-0005-0000-0000-0000A3A90000}"/>
    <cellStyle name="Normal 8 8 3 2 2 4" xfId="42894" xr:uid="{00000000-0005-0000-0000-0000A4A90000}"/>
    <cellStyle name="Normal 8 8 3 2 3" xfId="5696" xr:uid="{00000000-0005-0000-0000-0000A5A90000}"/>
    <cellStyle name="Normal 8 8 3 2 3 2" xfId="14369" xr:uid="{00000000-0005-0000-0000-0000A6A90000}"/>
    <cellStyle name="Normal 8 8 3 2 3 2 2" xfId="31722" xr:uid="{00000000-0005-0000-0000-0000A7A90000}"/>
    <cellStyle name="Normal 8 8 3 2 3 2 3" xfId="49068" xr:uid="{00000000-0005-0000-0000-0000A8A90000}"/>
    <cellStyle name="Normal 8 8 3 2 3 3" xfId="23049" xr:uid="{00000000-0005-0000-0000-0000A9A90000}"/>
    <cellStyle name="Normal 8 8 3 2 3 4" xfId="40395" xr:uid="{00000000-0005-0000-0000-0000AAA90000}"/>
    <cellStyle name="Normal 8 8 3 2 4" xfId="11086" xr:uid="{00000000-0005-0000-0000-0000ABA90000}"/>
    <cellStyle name="Normal 8 8 3 2 4 2" xfId="28439" xr:uid="{00000000-0005-0000-0000-0000ACA90000}"/>
    <cellStyle name="Normal 8 8 3 2 4 3" xfId="45785" xr:uid="{00000000-0005-0000-0000-0000ADA90000}"/>
    <cellStyle name="Normal 8 8 3 2 5" xfId="19766" xr:uid="{00000000-0005-0000-0000-0000AEA90000}"/>
    <cellStyle name="Normal 8 8 3 2 6" xfId="37112" xr:uid="{00000000-0005-0000-0000-0000AFA90000}"/>
    <cellStyle name="Normal 8 8 3 3" xfId="6382" xr:uid="{00000000-0005-0000-0000-0000B0A90000}"/>
    <cellStyle name="Normal 8 8 3 3 2" xfId="15055" xr:uid="{00000000-0005-0000-0000-0000B1A90000}"/>
    <cellStyle name="Normal 8 8 3 3 2 2" xfId="32408" xr:uid="{00000000-0005-0000-0000-0000B2A90000}"/>
    <cellStyle name="Normal 8 8 3 3 2 3" xfId="49754" xr:uid="{00000000-0005-0000-0000-0000B3A90000}"/>
    <cellStyle name="Normal 8 8 3 3 3" xfId="23735" xr:uid="{00000000-0005-0000-0000-0000B4A90000}"/>
    <cellStyle name="Normal 8 8 3 3 4" xfId="41081" xr:uid="{00000000-0005-0000-0000-0000B5A90000}"/>
    <cellStyle name="Normal 8 8 3 4" xfId="4226" xr:uid="{00000000-0005-0000-0000-0000B6A90000}"/>
    <cellStyle name="Normal 8 8 3 4 2" xfId="12899" xr:uid="{00000000-0005-0000-0000-0000B7A90000}"/>
    <cellStyle name="Normal 8 8 3 4 2 2" xfId="30252" xr:uid="{00000000-0005-0000-0000-0000B8A90000}"/>
    <cellStyle name="Normal 8 8 3 4 2 3" xfId="47598" xr:uid="{00000000-0005-0000-0000-0000B9A90000}"/>
    <cellStyle name="Normal 8 8 3 4 3" xfId="21579" xr:uid="{00000000-0005-0000-0000-0000BAA90000}"/>
    <cellStyle name="Normal 8 8 3 4 4" xfId="38925" xr:uid="{00000000-0005-0000-0000-0000BBA90000}"/>
    <cellStyle name="Normal 8 8 3 5" xfId="9273" xr:uid="{00000000-0005-0000-0000-0000BCA90000}"/>
    <cellStyle name="Normal 8 8 3 5 2" xfId="26626" xr:uid="{00000000-0005-0000-0000-0000BDA90000}"/>
    <cellStyle name="Normal 8 8 3 5 3" xfId="43972" xr:uid="{00000000-0005-0000-0000-0000BEA90000}"/>
    <cellStyle name="Normal 8 8 3 6" xfId="17953" xr:uid="{00000000-0005-0000-0000-0000BFA90000}"/>
    <cellStyle name="Normal 8 8 3 7" xfId="35299" xr:uid="{00000000-0005-0000-0000-0000C0A90000}"/>
    <cellStyle name="Normal 8 8 4" xfId="1923" xr:uid="{00000000-0005-0000-0000-0000C1A90000}"/>
    <cellStyle name="Normal 8 8 4 2" xfId="7705" xr:uid="{00000000-0005-0000-0000-0000C2A90000}"/>
    <cellStyle name="Normal 8 8 4 2 2" xfId="16378" xr:uid="{00000000-0005-0000-0000-0000C3A90000}"/>
    <cellStyle name="Normal 8 8 4 2 2 2" xfId="33731" xr:uid="{00000000-0005-0000-0000-0000C4A90000}"/>
    <cellStyle name="Normal 8 8 4 2 2 3" xfId="51077" xr:uid="{00000000-0005-0000-0000-0000C5A90000}"/>
    <cellStyle name="Normal 8 8 4 2 3" xfId="25058" xr:uid="{00000000-0005-0000-0000-0000C6A90000}"/>
    <cellStyle name="Normal 8 8 4 2 4" xfId="42404" xr:uid="{00000000-0005-0000-0000-0000C7A90000}"/>
    <cellStyle name="Normal 8 8 4 3" xfId="3736" xr:uid="{00000000-0005-0000-0000-0000C8A90000}"/>
    <cellStyle name="Normal 8 8 4 3 2" xfId="12409" xr:uid="{00000000-0005-0000-0000-0000C9A90000}"/>
    <cellStyle name="Normal 8 8 4 3 2 2" xfId="29762" xr:uid="{00000000-0005-0000-0000-0000CAA90000}"/>
    <cellStyle name="Normal 8 8 4 3 2 3" xfId="47108" xr:uid="{00000000-0005-0000-0000-0000CBA90000}"/>
    <cellStyle name="Normal 8 8 4 3 3" xfId="21089" xr:uid="{00000000-0005-0000-0000-0000CCA90000}"/>
    <cellStyle name="Normal 8 8 4 3 4" xfId="38435" xr:uid="{00000000-0005-0000-0000-0000CDA90000}"/>
    <cellStyle name="Normal 8 8 4 4" xfId="10596" xr:uid="{00000000-0005-0000-0000-0000CEA90000}"/>
    <cellStyle name="Normal 8 8 4 4 2" xfId="27949" xr:uid="{00000000-0005-0000-0000-0000CFA90000}"/>
    <cellStyle name="Normal 8 8 4 4 3" xfId="45295" xr:uid="{00000000-0005-0000-0000-0000D0A90000}"/>
    <cellStyle name="Normal 8 8 4 5" xfId="19276" xr:uid="{00000000-0005-0000-0000-0000D1A90000}"/>
    <cellStyle name="Normal 8 8 4 6" xfId="36622" xr:uid="{00000000-0005-0000-0000-0000D2A90000}"/>
    <cellStyle name="Normal 8 8 5" xfId="1335" xr:uid="{00000000-0005-0000-0000-0000D3A90000}"/>
    <cellStyle name="Normal 8 8 5 2" xfId="7117" xr:uid="{00000000-0005-0000-0000-0000D4A90000}"/>
    <cellStyle name="Normal 8 8 5 2 2" xfId="15790" xr:uid="{00000000-0005-0000-0000-0000D5A90000}"/>
    <cellStyle name="Normal 8 8 5 2 2 2" xfId="33143" xr:uid="{00000000-0005-0000-0000-0000D6A90000}"/>
    <cellStyle name="Normal 8 8 5 2 2 3" xfId="50489" xr:uid="{00000000-0005-0000-0000-0000D7A90000}"/>
    <cellStyle name="Normal 8 8 5 2 3" xfId="24470" xr:uid="{00000000-0005-0000-0000-0000D8A90000}"/>
    <cellStyle name="Normal 8 8 5 2 4" xfId="41816" xr:uid="{00000000-0005-0000-0000-0000D9A90000}"/>
    <cellStyle name="Normal 8 8 5 3" xfId="4961" xr:uid="{00000000-0005-0000-0000-0000DAA90000}"/>
    <cellStyle name="Normal 8 8 5 3 2" xfId="13634" xr:uid="{00000000-0005-0000-0000-0000DBA90000}"/>
    <cellStyle name="Normal 8 8 5 3 2 2" xfId="30987" xr:uid="{00000000-0005-0000-0000-0000DCA90000}"/>
    <cellStyle name="Normal 8 8 5 3 2 3" xfId="48333" xr:uid="{00000000-0005-0000-0000-0000DDA90000}"/>
    <cellStyle name="Normal 8 8 5 3 3" xfId="22314" xr:uid="{00000000-0005-0000-0000-0000DEA90000}"/>
    <cellStyle name="Normal 8 8 5 3 4" xfId="39660" xr:uid="{00000000-0005-0000-0000-0000DFA90000}"/>
    <cellStyle name="Normal 8 8 5 4" xfId="10008" xr:uid="{00000000-0005-0000-0000-0000E0A90000}"/>
    <cellStyle name="Normal 8 8 5 4 2" xfId="27361" xr:uid="{00000000-0005-0000-0000-0000E1A90000}"/>
    <cellStyle name="Normal 8 8 5 4 3" xfId="44707" xr:uid="{00000000-0005-0000-0000-0000E2A90000}"/>
    <cellStyle name="Normal 8 8 5 5" xfId="18688" xr:uid="{00000000-0005-0000-0000-0000E3A90000}"/>
    <cellStyle name="Normal 8 8 5 6" xfId="36034" xr:uid="{00000000-0005-0000-0000-0000E4A90000}"/>
    <cellStyle name="Normal 8 8 6" xfId="5892" xr:uid="{00000000-0005-0000-0000-0000E5A90000}"/>
    <cellStyle name="Normal 8 8 6 2" xfId="14565" xr:uid="{00000000-0005-0000-0000-0000E6A90000}"/>
    <cellStyle name="Normal 8 8 6 2 2" xfId="31918" xr:uid="{00000000-0005-0000-0000-0000E7A90000}"/>
    <cellStyle name="Normal 8 8 6 2 3" xfId="49264" xr:uid="{00000000-0005-0000-0000-0000E8A90000}"/>
    <cellStyle name="Normal 8 8 6 3" xfId="23245" xr:uid="{00000000-0005-0000-0000-0000E9A90000}"/>
    <cellStyle name="Normal 8 8 6 4" xfId="40591" xr:uid="{00000000-0005-0000-0000-0000EAA90000}"/>
    <cellStyle name="Normal 8 8 7" xfId="3148" xr:uid="{00000000-0005-0000-0000-0000EBA90000}"/>
    <cellStyle name="Normal 8 8 7 2" xfId="11821" xr:uid="{00000000-0005-0000-0000-0000ECA90000}"/>
    <cellStyle name="Normal 8 8 7 2 2" xfId="29174" xr:uid="{00000000-0005-0000-0000-0000EDA90000}"/>
    <cellStyle name="Normal 8 8 7 2 3" xfId="46520" xr:uid="{00000000-0005-0000-0000-0000EEA90000}"/>
    <cellStyle name="Normal 8 8 7 3" xfId="20501" xr:uid="{00000000-0005-0000-0000-0000EFA90000}"/>
    <cellStyle name="Normal 8 8 7 4" xfId="37847" xr:uid="{00000000-0005-0000-0000-0000F0A90000}"/>
    <cellStyle name="Normal 8 8 8" xfId="8783" xr:uid="{00000000-0005-0000-0000-0000F1A90000}"/>
    <cellStyle name="Normal 8 8 8 2" xfId="26136" xr:uid="{00000000-0005-0000-0000-0000F2A90000}"/>
    <cellStyle name="Normal 8 8 8 3" xfId="43482" xr:uid="{00000000-0005-0000-0000-0000F3A90000}"/>
    <cellStyle name="Normal 8 8 9" xfId="17463" xr:uid="{00000000-0005-0000-0000-0000F4A90000}"/>
    <cellStyle name="Normal 8 9" xfId="747" xr:uid="{00000000-0005-0000-0000-0000F5A90000}"/>
    <cellStyle name="Normal 8 9 2" xfId="2560" xr:uid="{00000000-0005-0000-0000-0000F6A90000}"/>
    <cellStyle name="Normal 8 9 2 2" xfId="8342" xr:uid="{00000000-0005-0000-0000-0000F7A90000}"/>
    <cellStyle name="Normal 8 9 2 2 2" xfId="17015" xr:uid="{00000000-0005-0000-0000-0000F8A90000}"/>
    <cellStyle name="Normal 8 9 2 2 2 2" xfId="34368" xr:uid="{00000000-0005-0000-0000-0000F9A90000}"/>
    <cellStyle name="Normal 8 9 2 2 2 3" xfId="51714" xr:uid="{00000000-0005-0000-0000-0000FAA90000}"/>
    <cellStyle name="Normal 8 9 2 2 3" xfId="25695" xr:uid="{00000000-0005-0000-0000-0000FBA90000}"/>
    <cellStyle name="Normal 8 9 2 2 4" xfId="43041" xr:uid="{00000000-0005-0000-0000-0000FCA90000}"/>
    <cellStyle name="Normal 8 9 2 3" xfId="4373" xr:uid="{00000000-0005-0000-0000-0000FDA90000}"/>
    <cellStyle name="Normal 8 9 2 3 2" xfId="13046" xr:uid="{00000000-0005-0000-0000-0000FEA90000}"/>
    <cellStyle name="Normal 8 9 2 3 2 2" xfId="30399" xr:uid="{00000000-0005-0000-0000-0000FFA90000}"/>
    <cellStyle name="Normal 8 9 2 3 2 3" xfId="47745" xr:uid="{00000000-0005-0000-0000-000000AA0000}"/>
    <cellStyle name="Normal 8 9 2 3 3" xfId="21726" xr:uid="{00000000-0005-0000-0000-000001AA0000}"/>
    <cellStyle name="Normal 8 9 2 3 4" xfId="39072" xr:uid="{00000000-0005-0000-0000-000002AA0000}"/>
    <cellStyle name="Normal 8 9 2 4" xfId="11233" xr:uid="{00000000-0005-0000-0000-000003AA0000}"/>
    <cellStyle name="Normal 8 9 2 4 2" xfId="28586" xr:uid="{00000000-0005-0000-0000-000004AA0000}"/>
    <cellStyle name="Normal 8 9 2 4 3" xfId="45932" xr:uid="{00000000-0005-0000-0000-000005AA0000}"/>
    <cellStyle name="Normal 8 9 2 5" xfId="19913" xr:uid="{00000000-0005-0000-0000-000006AA0000}"/>
    <cellStyle name="Normal 8 9 2 6" xfId="37259" xr:uid="{00000000-0005-0000-0000-000007AA0000}"/>
    <cellStyle name="Normal 8 9 3" xfId="1482" xr:uid="{00000000-0005-0000-0000-000008AA0000}"/>
    <cellStyle name="Normal 8 9 3 2" xfId="7264" xr:uid="{00000000-0005-0000-0000-000009AA0000}"/>
    <cellStyle name="Normal 8 9 3 2 2" xfId="15937" xr:uid="{00000000-0005-0000-0000-00000AAA0000}"/>
    <cellStyle name="Normal 8 9 3 2 2 2" xfId="33290" xr:uid="{00000000-0005-0000-0000-00000BAA0000}"/>
    <cellStyle name="Normal 8 9 3 2 2 3" xfId="50636" xr:uid="{00000000-0005-0000-0000-00000CAA0000}"/>
    <cellStyle name="Normal 8 9 3 2 3" xfId="24617" xr:uid="{00000000-0005-0000-0000-00000DAA0000}"/>
    <cellStyle name="Normal 8 9 3 2 4" xfId="41963" xr:uid="{00000000-0005-0000-0000-00000EAA0000}"/>
    <cellStyle name="Normal 8 9 3 3" xfId="5108" xr:uid="{00000000-0005-0000-0000-00000FAA0000}"/>
    <cellStyle name="Normal 8 9 3 3 2" xfId="13781" xr:uid="{00000000-0005-0000-0000-000010AA0000}"/>
    <cellStyle name="Normal 8 9 3 3 2 2" xfId="31134" xr:uid="{00000000-0005-0000-0000-000011AA0000}"/>
    <cellStyle name="Normal 8 9 3 3 2 3" xfId="48480" xr:uid="{00000000-0005-0000-0000-000012AA0000}"/>
    <cellStyle name="Normal 8 9 3 3 3" xfId="22461" xr:uid="{00000000-0005-0000-0000-000013AA0000}"/>
    <cellStyle name="Normal 8 9 3 3 4" xfId="39807" xr:uid="{00000000-0005-0000-0000-000014AA0000}"/>
    <cellStyle name="Normal 8 9 3 4" xfId="10155" xr:uid="{00000000-0005-0000-0000-000015AA0000}"/>
    <cellStyle name="Normal 8 9 3 4 2" xfId="27508" xr:uid="{00000000-0005-0000-0000-000016AA0000}"/>
    <cellStyle name="Normal 8 9 3 4 3" xfId="44854" xr:uid="{00000000-0005-0000-0000-000017AA0000}"/>
    <cellStyle name="Normal 8 9 3 5" xfId="18835" xr:uid="{00000000-0005-0000-0000-000018AA0000}"/>
    <cellStyle name="Normal 8 9 3 6" xfId="36181" xr:uid="{00000000-0005-0000-0000-000019AA0000}"/>
    <cellStyle name="Normal 8 9 4" xfId="6529" xr:uid="{00000000-0005-0000-0000-00001AAA0000}"/>
    <cellStyle name="Normal 8 9 4 2" xfId="15202" xr:uid="{00000000-0005-0000-0000-00001BAA0000}"/>
    <cellStyle name="Normal 8 9 4 2 2" xfId="32555" xr:uid="{00000000-0005-0000-0000-00001CAA0000}"/>
    <cellStyle name="Normal 8 9 4 2 3" xfId="49901" xr:uid="{00000000-0005-0000-0000-00001DAA0000}"/>
    <cellStyle name="Normal 8 9 4 3" xfId="23882" xr:uid="{00000000-0005-0000-0000-00001EAA0000}"/>
    <cellStyle name="Normal 8 9 4 4" xfId="41228" xr:uid="{00000000-0005-0000-0000-00001FAA0000}"/>
    <cellStyle name="Normal 8 9 5" xfId="3295" xr:uid="{00000000-0005-0000-0000-000020AA0000}"/>
    <cellStyle name="Normal 8 9 5 2" xfId="11968" xr:uid="{00000000-0005-0000-0000-000021AA0000}"/>
    <cellStyle name="Normal 8 9 5 2 2" xfId="29321" xr:uid="{00000000-0005-0000-0000-000022AA0000}"/>
    <cellStyle name="Normal 8 9 5 2 3" xfId="46667" xr:uid="{00000000-0005-0000-0000-000023AA0000}"/>
    <cellStyle name="Normal 8 9 5 3" xfId="20648" xr:uid="{00000000-0005-0000-0000-000024AA0000}"/>
    <cellStyle name="Normal 8 9 5 4" xfId="37994" xr:uid="{00000000-0005-0000-0000-000025AA0000}"/>
    <cellStyle name="Normal 8 9 6" xfId="9420" xr:uid="{00000000-0005-0000-0000-000026AA0000}"/>
    <cellStyle name="Normal 8 9 6 2" xfId="26773" xr:uid="{00000000-0005-0000-0000-000027AA0000}"/>
    <cellStyle name="Normal 8 9 6 3" xfId="44119" xr:uid="{00000000-0005-0000-0000-000028AA0000}"/>
    <cellStyle name="Normal 8 9 7" xfId="18100" xr:uid="{00000000-0005-0000-0000-000029AA0000}"/>
    <cellStyle name="Normal 8 9 8" xfId="35446" xr:uid="{00000000-0005-0000-0000-00002AAA0000}"/>
    <cellStyle name="Normal 9" xfId="12" xr:uid="{00000000-0005-0000-0000-00002BAA0000}"/>
    <cellStyle name="Normal 9 10" xfId="356" xr:uid="{00000000-0005-0000-0000-00002CAA0000}"/>
    <cellStyle name="Normal 9 10 2" xfId="2169" xr:uid="{00000000-0005-0000-0000-00002DAA0000}"/>
    <cellStyle name="Normal 9 10 2 2" xfId="7951" xr:uid="{00000000-0005-0000-0000-00002EAA0000}"/>
    <cellStyle name="Normal 9 10 2 2 2" xfId="16624" xr:uid="{00000000-0005-0000-0000-00002FAA0000}"/>
    <cellStyle name="Normal 9 10 2 2 2 2" xfId="33977" xr:uid="{00000000-0005-0000-0000-000030AA0000}"/>
    <cellStyle name="Normal 9 10 2 2 2 3" xfId="51323" xr:uid="{00000000-0005-0000-0000-000031AA0000}"/>
    <cellStyle name="Normal 9 10 2 2 3" xfId="25304" xr:uid="{00000000-0005-0000-0000-000032AA0000}"/>
    <cellStyle name="Normal 9 10 2 2 4" xfId="42650" xr:uid="{00000000-0005-0000-0000-000033AA0000}"/>
    <cellStyle name="Normal 9 10 2 3" xfId="5452" xr:uid="{00000000-0005-0000-0000-000034AA0000}"/>
    <cellStyle name="Normal 9 10 2 3 2" xfId="14125" xr:uid="{00000000-0005-0000-0000-000035AA0000}"/>
    <cellStyle name="Normal 9 10 2 3 2 2" xfId="31478" xr:uid="{00000000-0005-0000-0000-000036AA0000}"/>
    <cellStyle name="Normal 9 10 2 3 2 3" xfId="48824" xr:uid="{00000000-0005-0000-0000-000037AA0000}"/>
    <cellStyle name="Normal 9 10 2 3 3" xfId="22805" xr:uid="{00000000-0005-0000-0000-000038AA0000}"/>
    <cellStyle name="Normal 9 10 2 3 4" xfId="40151" xr:uid="{00000000-0005-0000-0000-000039AA0000}"/>
    <cellStyle name="Normal 9 10 2 4" xfId="10842" xr:uid="{00000000-0005-0000-0000-00003AAA0000}"/>
    <cellStyle name="Normal 9 10 2 4 2" xfId="28195" xr:uid="{00000000-0005-0000-0000-00003BAA0000}"/>
    <cellStyle name="Normal 9 10 2 4 3" xfId="45541" xr:uid="{00000000-0005-0000-0000-00003CAA0000}"/>
    <cellStyle name="Normal 9 10 2 5" xfId="19522" xr:uid="{00000000-0005-0000-0000-00003DAA0000}"/>
    <cellStyle name="Normal 9 10 2 6" xfId="36868" xr:uid="{00000000-0005-0000-0000-00003EAA0000}"/>
    <cellStyle name="Normal 9 10 3" xfId="6138" xr:uid="{00000000-0005-0000-0000-00003FAA0000}"/>
    <cellStyle name="Normal 9 10 3 2" xfId="14811" xr:uid="{00000000-0005-0000-0000-000040AA0000}"/>
    <cellStyle name="Normal 9 10 3 2 2" xfId="32164" xr:uid="{00000000-0005-0000-0000-000041AA0000}"/>
    <cellStyle name="Normal 9 10 3 2 3" xfId="49510" xr:uid="{00000000-0005-0000-0000-000042AA0000}"/>
    <cellStyle name="Normal 9 10 3 3" xfId="23491" xr:uid="{00000000-0005-0000-0000-000043AA0000}"/>
    <cellStyle name="Normal 9 10 3 4" xfId="40837" xr:uid="{00000000-0005-0000-0000-000044AA0000}"/>
    <cellStyle name="Normal 9 10 4" xfId="3982" xr:uid="{00000000-0005-0000-0000-000045AA0000}"/>
    <cellStyle name="Normal 9 10 4 2" xfId="12655" xr:uid="{00000000-0005-0000-0000-000046AA0000}"/>
    <cellStyle name="Normal 9 10 4 2 2" xfId="30008" xr:uid="{00000000-0005-0000-0000-000047AA0000}"/>
    <cellStyle name="Normal 9 10 4 2 3" xfId="47354" xr:uid="{00000000-0005-0000-0000-000048AA0000}"/>
    <cellStyle name="Normal 9 10 4 3" xfId="21335" xr:uid="{00000000-0005-0000-0000-000049AA0000}"/>
    <cellStyle name="Normal 9 10 4 4" xfId="38681" xr:uid="{00000000-0005-0000-0000-00004AAA0000}"/>
    <cellStyle name="Normal 9 10 5" xfId="9029" xr:uid="{00000000-0005-0000-0000-00004BAA0000}"/>
    <cellStyle name="Normal 9 10 5 2" xfId="26382" xr:uid="{00000000-0005-0000-0000-00004CAA0000}"/>
    <cellStyle name="Normal 9 10 5 3" xfId="43728" xr:uid="{00000000-0005-0000-0000-00004DAA0000}"/>
    <cellStyle name="Normal 9 10 6" xfId="17709" xr:uid="{00000000-0005-0000-0000-00004EAA0000}"/>
    <cellStyle name="Normal 9 10 7" xfId="35055" xr:uid="{00000000-0005-0000-0000-00004FAA0000}"/>
    <cellStyle name="Normal 9 11" xfId="1826" xr:uid="{00000000-0005-0000-0000-000050AA0000}"/>
    <cellStyle name="Normal 9 11 2" xfId="7608" xr:uid="{00000000-0005-0000-0000-000051AA0000}"/>
    <cellStyle name="Normal 9 11 2 2" xfId="16281" xr:uid="{00000000-0005-0000-0000-000052AA0000}"/>
    <cellStyle name="Normal 9 11 2 2 2" xfId="33634" xr:uid="{00000000-0005-0000-0000-000053AA0000}"/>
    <cellStyle name="Normal 9 11 2 2 3" xfId="50980" xr:uid="{00000000-0005-0000-0000-000054AA0000}"/>
    <cellStyle name="Normal 9 11 2 3" xfId="24961" xr:uid="{00000000-0005-0000-0000-000055AA0000}"/>
    <cellStyle name="Normal 9 11 2 4" xfId="42307" xr:uid="{00000000-0005-0000-0000-000056AA0000}"/>
    <cellStyle name="Normal 9 11 3" xfId="3639" xr:uid="{00000000-0005-0000-0000-000057AA0000}"/>
    <cellStyle name="Normal 9 11 3 2" xfId="12312" xr:uid="{00000000-0005-0000-0000-000058AA0000}"/>
    <cellStyle name="Normal 9 11 3 2 2" xfId="29665" xr:uid="{00000000-0005-0000-0000-000059AA0000}"/>
    <cellStyle name="Normal 9 11 3 2 3" xfId="47011" xr:uid="{00000000-0005-0000-0000-00005AAA0000}"/>
    <cellStyle name="Normal 9 11 3 3" xfId="20992" xr:uid="{00000000-0005-0000-0000-00005BAA0000}"/>
    <cellStyle name="Normal 9 11 3 4" xfId="38338" xr:uid="{00000000-0005-0000-0000-00005CAA0000}"/>
    <cellStyle name="Normal 9 11 4" xfId="10499" xr:uid="{00000000-0005-0000-0000-00005DAA0000}"/>
    <cellStyle name="Normal 9 11 4 2" xfId="27852" xr:uid="{00000000-0005-0000-0000-00005EAA0000}"/>
    <cellStyle name="Normal 9 11 4 3" xfId="45198" xr:uid="{00000000-0005-0000-0000-00005FAA0000}"/>
    <cellStyle name="Normal 9 11 5" xfId="19179" xr:uid="{00000000-0005-0000-0000-000060AA0000}"/>
    <cellStyle name="Normal 9 11 6" xfId="36525" xr:uid="{00000000-0005-0000-0000-000061AA0000}"/>
    <cellStyle name="Normal 9 12" xfId="1091" xr:uid="{00000000-0005-0000-0000-000062AA0000}"/>
    <cellStyle name="Normal 9 12 2" xfId="6873" xr:uid="{00000000-0005-0000-0000-000063AA0000}"/>
    <cellStyle name="Normal 9 12 2 2" xfId="15546" xr:uid="{00000000-0005-0000-0000-000064AA0000}"/>
    <cellStyle name="Normal 9 12 2 2 2" xfId="32899" xr:uid="{00000000-0005-0000-0000-000065AA0000}"/>
    <cellStyle name="Normal 9 12 2 2 3" xfId="50245" xr:uid="{00000000-0005-0000-0000-000066AA0000}"/>
    <cellStyle name="Normal 9 12 2 3" xfId="24226" xr:uid="{00000000-0005-0000-0000-000067AA0000}"/>
    <cellStyle name="Normal 9 12 2 4" xfId="41572" xr:uid="{00000000-0005-0000-0000-000068AA0000}"/>
    <cellStyle name="Normal 9 12 3" xfId="4717" xr:uid="{00000000-0005-0000-0000-000069AA0000}"/>
    <cellStyle name="Normal 9 12 3 2" xfId="13390" xr:uid="{00000000-0005-0000-0000-00006AAA0000}"/>
    <cellStyle name="Normal 9 12 3 2 2" xfId="30743" xr:uid="{00000000-0005-0000-0000-00006BAA0000}"/>
    <cellStyle name="Normal 9 12 3 2 3" xfId="48089" xr:uid="{00000000-0005-0000-0000-00006CAA0000}"/>
    <cellStyle name="Normal 9 12 3 3" xfId="22070" xr:uid="{00000000-0005-0000-0000-00006DAA0000}"/>
    <cellStyle name="Normal 9 12 3 4" xfId="39416" xr:uid="{00000000-0005-0000-0000-00006EAA0000}"/>
    <cellStyle name="Normal 9 12 4" xfId="9764" xr:uid="{00000000-0005-0000-0000-00006FAA0000}"/>
    <cellStyle name="Normal 9 12 4 2" xfId="27117" xr:uid="{00000000-0005-0000-0000-000070AA0000}"/>
    <cellStyle name="Normal 9 12 4 3" xfId="44463" xr:uid="{00000000-0005-0000-0000-000071AA0000}"/>
    <cellStyle name="Normal 9 12 5" xfId="18444" xr:uid="{00000000-0005-0000-0000-000072AA0000}"/>
    <cellStyle name="Normal 9 12 6" xfId="35790" xr:uid="{00000000-0005-0000-0000-000073AA0000}"/>
    <cellStyle name="Normal 9 13" xfId="5795" xr:uid="{00000000-0005-0000-0000-000074AA0000}"/>
    <cellStyle name="Normal 9 13 2" xfId="14468" xr:uid="{00000000-0005-0000-0000-000075AA0000}"/>
    <cellStyle name="Normal 9 13 2 2" xfId="31821" xr:uid="{00000000-0005-0000-0000-000076AA0000}"/>
    <cellStyle name="Normal 9 13 2 3" xfId="49167" xr:uid="{00000000-0005-0000-0000-000077AA0000}"/>
    <cellStyle name="Normal 9 13 3" xfId="23148" xr:uid="{00000000-0005-0000-0000-000078AA0000}"/>
    <cellStyle name="Normal 9 13 4" xfId="40494" xr:uid="{00000000-0005-0000-0000-000079AA0000}"/>
    <cellStyle name="Normal 9 14" xfId="2904" xr:uid="{00000000-0005-0000-0000-00007AAA0000}"/>
    <cellStyle name="Normal 9 14 2" xfId="11577" xr:uid="{00000000-0005-0000-0000-00007BAA0000}"/>
    <cellStyle name="Normal 9 14 2 2" xfId="28930" xr:uid="{00000000-0005-0000-0000-00007CAA0000}"/>
    <cellStyle name="Normal 9 14 2 3" xfId="46276" xr:uid="{00000000-0005-0000-0000-00007DAA0000}"/>
    <cellStyle name="Normal 9 14 3" xfId="20257" xr:uid="{00000000-0005-0000-0000-00007EAA0000}"/>
    <cellStyle name="Normal 9 14 4" xfId="37603" xr:uid="{00000000-0005-0000-0000-00007FAA0000}"/>
    <cellStyle name="Normal 9 15" xfId="8686" xr:uid="{00000000-0005-0000-0000-000080AA0000}"/>
    <cellStyle name="Normal 9 15 2" xfId="26039" xr:uid="{00000000-0005-0000-0000-000081AA0000}"/>
    <cellStyle name="Normal 9 15 3" xfId="43385" xr:uid="{00000000-0005-0000-0000-000082AA0000}"/>
    <cellStyle name="Normal 9 16" xfId="17357" xr:uid="{00000000-0005-0000-0000-000083AA0000}"/>
    <cellStyle name="Normal 9 17" xfId="17363" xr:uid="{00000000-0005-0000-0000-000084AA0000}"/>
    <cellStyle name="Normal 9 18" xfId="34712" xr:uid="{00000000-0005-0000-0000-000085AA0000}"/>
    <cellStyle name="Normal 9 2" xfId="19" xr:uid="{00000000-0005-0000-0000-000086AA0000}"/>
    <cellStyle name="Normal 9 2 10" xfId="1833" xr:uid="{00000000-0005-0000-0000-000087AA0000}"/>
    <cellStyle name="Normal 9 2 10 2" xfId="7615" xr:uid="{00000000-0005-0000-0000-000088AA0000}"/>
    <cellStyle name="Normal 9 2 10 2 2" xfId="16288" xr:uid="{00000000-0005-0000-0000-000089AA0000}"/>
    <cellStyle name="Normal 9 2 10 2 2 2" xfId="33641" xr:uid="{00000000-0005-0000-0000-00008AAA0000}"/>
    <cellStyle name="Normal 9 2 10 2 2 3" xfId="50987" xr:uid="{00000000-0005-0000-0000-00008BAA0000}"/>
    <cellStyle name="Normal 9 2 10 2 3" xfId="24968" xr:uid="{00000000-0005-0000-0000-00008CAA0000}"/>
    <cellStyle name="Normal 9 2 10 2 4" xfId="42314" xr:uid="{00000000-0005-0000-0000-00008DAA0000}"/>
    <cellStyle name="Normal 9 2 10 3" xfId="3646" xr:uid="{00000000-0005-0000-0000-00008EAA0000}"/>
    <cellStyle name="Normal 9 2 10 3 2" xfId="12319" xr:uid="{00000000-0005-0000-0000-00008FAA0000}"/>
    <cellStyle name="Normal 9 2 10 3 2 2" xfId="29672" xr:uid="{00000000-0005-0000-0000-000090AA0000}"/>
    <cellStyle name="Normal 9 2 10 3 2 3" xfId="47018" xr:uid="{00000000-0005-0000-0000-000091AA0000}"/>
    <cellStyle name="Normal 9 2 10 3 3" xfId="20999" xr:uid="{00000000-0005-0000-0000-000092AA0000}"/>
    <cellStyle name="Normal 9 2 10 3 4" xfId="38345" xr:uid="{00000000-0005-0000-0000-000093AA0000}"/>
    <cellStyle name="Normal 9 2 10 4" xfId="10506" xr:uid="{00000000-0005-0000-0000-000094AA0000}"/>
    <cellStyle name="Normal 9 2 10 4 2" xfId="27859" xr:uid="{00000000-0005-0000-0000-000095AA0000}"/>
    <cellStyle name="Normal 9 2 10 4 3" xfId="45205" xr:uid="{00000000-0005-0000-0000-000096AA0000}"/>
    <cellStyle name="Normal 9 2 10 5" xfId="19186" xr:uid="{00000000-0005-0000-0000-000097AA0000}"/>
    <cellStyle name="Normal 9 2 10 6" xfId="36532" xr:uid="{00000000-0005-0000-0000-000098AA0000}"/>
    <cellStyle name="Normal 9 2 11" xfId="1098" xr:uid="{00000000-0005-0000-0000-000099AA0000}"/>
    <cellStyle name="Normal 9 2 11 2" xfId="6880" xr:uid="{00000000-0005-0000-0000-00009AAA0000}"/>
    <cellStyle name="Normal 9 2 11 2 2" xfId="15553" xr:uid="{00000000-0005-0000-0000-00009BAA0000}"/>
    <cellStyle name="Normal 9 2 11 2 2 2" xfId="32906" xr:uid="{00000000-0005-0000-0000-00009CAA0000}"/>
    <cellStyle name="Normal 9 2 11 2 2 3" xfId="50252" xr:uid="{00000000-0005-0000-0000-00009DAA0000}"/>
    <cellStyle name="Normal 9 2 11 2 3" xfId="24233" xr:uid="{00000000-0005-0000-0000-00009EAA0000}"/>
    <cellStyle name="Normal 9 2 11 2 4" xfId="41579" xr:uid="{00000000-0005-0000-0000-00009FAA0000}"/>
    <cellStyle name="Normal 9 2 11 3" xfId="4724" xr:uid="{00000000-0005-0000-0000-0000A0AA0000}"/>
    <cellStyle name="Normal 9 2 11 3 2" xfId="13397" xr:uid="{00000000-0005-0000-0000-0000A1AA0000}"/>
    <cellStyle name="Normal 9 2 11 3 2 2" xfId="30750" xr:uid="{00000000-0005-0000-0000-0000A2AA0000}"/>
    <cellStyle name="Normal 9 2 11 3 2 3" xfId="48096" xr:uid="{00000000-0005-0000-0000-0000A3AA0000}"/>
    <cellStyle name="Normal 9 2 11 3 3" xfId="22077" xr:uid="{00000000-0005-0000-0000-0000A4AA0000}"/>
    <cellStyle name="Normal 9 2 11 3 4" xfId="39423" xr:uid="{00000000-0005-0000-0000-0000A5AA0000}"/>
    <cellStyle name="Normal 9 2 11 4" xfId="9771" xr:uid="{00000000-0005-0000-0000-0000A6AA0000}"/>
    <cellStyle name="Normal 9 2 11 4 2" xfId="27124" xr:uid="{00000000-0005-0000-0000-0000A7AA0000}"/>
    <cellStyle name="Normal 9 2 11 4 3" xfId="44470" xr:uid="{00000000-0005-0000-0000-0000A8AA0000}"/>
    <cellStyle name="Normal 9 2 11 5" xfId="18451" xr:uid="{00000000-0005-0000-0000-0000A9AA0000}"/>
    <cellStyle name="Normal 9 2 11 6" xfId="35797" xr:uid="{00000000-0005-0000-0000-0000AAAA0000}"/>
    <cellStyle name="Normal 9 2 12" xfId="5802" xr:uid="{00000000-0005-0000-0000-0000ABAA0000}"/>
    <cellStyle name="Normal 9 2 12 2" xfId="14475" xr:uid="{00000000-0005-0000-0000-0000ACAA0000}"/>
    <cellStyle name="Normal 9 2 12 2 2" xfId="31828" xr:uid="{00000000-0005-0000-0000-0000ADAA0000}"/>
    <cellStyle name="Normal 9 2 12 2 3" xfId="49174" xr:uid="{00000000-0005-0000-0000-0000AEAA0000}"/>
    <cellStyle name="Normal 9 2 12 3" xfId="23155" xr:uid="{00000000-0005-0000-0000-0000AFAA0000}"/>
    <cellStyle name="Normal 9 2 12 4" xfId="40501" xr:uid="{00000000-0005-0000-0000-0000B0AA0000}"/>
    <cellStyle name="Normal 9 2 13" xfId="2911" xr:uid="{00000000-0005-0000-0000-0000B1AA0000}"/>
    <cellStyle name="Normal 9 2 13 2" xfId="11584" xr:uid="{00000000-0005-0000-0000-0000B2AA0000}"/>
    <cellStyle name="Normal 9 2 13 2 2" xfId="28937" xr:uid="{00000000-0005-0000-0000-0000B3AA0000}"/>
    <cellStyle name="Normal 9 2 13 2 3" xfId="46283" xr:uid="{00000000-0005-0000-0000-0000B4AA0000}"/>
    <cellStyle name="Normal 9 2 13 3" xfId="20264" xr:uid="{00000000-0005-0000-0000-0000B5AA0000}"/>
    <cellStyle name="Normal 9 2 13 4" xfId="37610" xr:uid="{00000000-0005-0000-0000-0000B6AA0000}"/>
    <cellStyle name="Normal 9 2 14" xfId="8693" xr:uid="{00000000-0005-0000-0000-0000B7AA0000}"/>
    <cellStyle name="Normal 9 2 14 2" xfId="26046" xr:uid="{00000000-0005-0000-0000-0000B8AA0000}"/>
    <cellStyle name="Normal 9 2 14 3" xfId="43392" xr:uid="{00000000-0005-0000-0000-0000B9AA0000}"/>
    <cellStyle name="Normal 9 2 15" xfId="17374" xr:uid="{00000000-0005-0000-0000-0000BAAA0000}"/>
    <cellStyle name="Normal 9 2 16" xfId="34719" xr:uid="{00000000-0005-0000-0000-0000BBAA0000}"/>
    <cellStyle name="Normal 9 2 2" xfId="31" xr:uid="{00000000-0005-0000-0000-0000BCAA0000}"/>
    <cellStyle name="Normal 9 2 2 10" xfId="1110" xr:uid="{00000000-0005-0000-0000-0000BDAA0000}"/>
    <cellStyle name="Normal 9 2 2 10 2" xfId="6892" xr:uid="{00000000-0005-0000-0000-0000BEAA0000}"/>
    <cellStyle name="Normal 9 2 2 10 2 2" xfId="15565" xr:uid="{00000000-0005-0000-0000-0000BFAA0000}"/>
    <cellStyle name="Normal 9 2 2 10 2 2 2" xfId="32918" xr:uid="{00000000-0005-0000-0000-0000C0AA0000}"/>
    <cellStyle name="Normal 9 2 2 10 2 2 3" xfId="50264" xr:uid="{00000000-0005-0000-0000-0000C1AA0000}"/>
    <cellStyle name="Normal 9 2 2 10 2 3" xfId="24245" xr:uid="{00000000-0005-0000-0000-0000C2AA0000}"/>
    <cellStyle name="Normal 9 2 2 10 2 4" xfId="41591" xr:uid="{00000000-0005-0000-0000-0000C3AA0000}"/>
    <cellStyle name="Normal 9 2 2 10 3" xfId="4736" xr:uid="{00000000-0005-0000-0000-0000C4AA0000}"/>
    <cellStyle name="Normal 9 2 2 10 3 2" xfId="13409" xr:uid="{00000000-0005-0000-0000-0000C5AA0000}"/>
    <cellStyle name="Normal 9 2 2 10 3 2 2" xfId="30762" xr:uid="{00000000-0005-0000-0000-0000C6AA0000}"/>
    <cellStyle name="Normal 9 2 2 10 3 2 3" xfId="48108" xr:uid="{00000000-0005-0000-0000-0000C7AA0000}"/>
    <cellStyle name="Normal 9 2 2 10 3 3" xfId="22089" xr:uid="{00000000-0005-0000-0000-0000C8AA0000}"/>
    <cellStyle name="Normal 9 2 2 10 3 4" xfId="39435" xr:uid="{00000000-0005-0000-0000-0000C9AA0000}"/>
    <cellStyle name="Normal 9 2 2 10 4" xfId="9783" xr:uid="{00000000-0005-0000-0000-0000CAAA0000}"/>
    <cellStyle name="Normal 9 2 2 10 4 2" xfId="27136" xr:uid="{00000000-0005-0000-0000-0000CBAA0000}"/>
    <cellStyle name="Normal 9 2 2 10 4 3" xfId="44482" xr:uid="{00000000-0005-0000-0000-0000CCAA0000}"/>
    <cellStyle name="Normal 9 2 2 10 5" xfId="18463" xr:uid="{00000000-0005-0000-0000-0000CDAA0000}"/>
    <cellStyle name="Normal 9 2 2 10 6" xfId="35809" xr:uid="{00000000-0005-0000-0000-0000CEAA0000}"/>
    <cellStyle name="Normal 9 2 2 11" xfId="5814" xr:uid="{00000000-0005-0000-0000-0000CFAA0000}"/>
    <cellStyle name="Normal 9 2 2 11 2" xfId="14487" xr:uid="{00000000-0005-0000-0000-0000D0AA0000}"/>
    <cellStyle name="Normal 9 2 2 11 2 2" xfId="31840" xr:uid="{00000000-0005-0000-0000-0000D1AA0000}"/>
    <cellStyle name="Normal 9 2 2 11 2 3" xfId="49186" xr:uid="{00000000-0005-0000-0000-0000D2AA0000}"/>
    <cellStyle name="Normal 9 2 2 11 3" xfId="23167" xr:uid="{00000000-0005-0000-0000-0000D3AA0000}"/>
    <cellStyle name="Normal 9 2 2 11 4" xfId="40513" xr:uid="{00000000-0005-0000-0000-0000D4AA0000}"/>
    <cellStyle name="Normal 9 2 2 12" xfId="2923" xr:uid="{00000000-0005-0000-0000-0000D5AA0000}"/>
    <cellStyle name="Normal 9 2 2 12 2" xfId="11596" xr:uid="{00000000-0005-0000-0000-0000D6AA0000}"/>
    <cellStyle name="Normal 9 2 2 12 2 2" xfId="28949" xr:uid="{00000000-0005-0000-0000-0000D7AA0000}"/>
    <cellStyle name="Normal 9 2 2 12 2 3" xfId="46295" xr:uid="{00000000-0005-0000-0000-0000D8AA0000}"/>
    <cellStyle name="Normal 9 2 2 12 3" xfId="20276" xr:uid="{00000000-0005-0000-0000-0000D9AA0000}"/>
    <cellStyle name="Normal 9 2 2 12 4" xfId="37622" xr:uid="{00000000-0005-0000-0000-0000DAAA0000}"/>
    <cellStyle name="Normal 9 2 2 13" xfId="8705" xr:uid="{00000000-0005-0000-0000-0000DBAA0000}"/>
    <cellStyle name="Normal 9 2 2 13 2" xfId="26058" xr:uid="{00000000-0005-0000-0000-0000DCAA0000}"/>
    <cellStyle name="Normal 9 2 2 13 3" xfId="43404" xr:uid="{00000000-0005-0000-0000-0000DDAA0000}"/>
    <cellStyle name="Normal 9 2 2 14" xfId="17386" xr:uid="{00000000-0005-0000-0000-0000DEAA0000}"/>
    <cellStyle name="Normal 9 2 2 15" xfId="34731" xr:uid="{00000000-0005-0000-0000-0000DFAA0000}"/>
    <cellStyle name="Normal 9 2 2 2" xfId="56" xr:uid="{00000000-0005-0000-0000-0000E0AA0000}"/>
    <cellStyle name="Normal 9 2 2 2 10" xfId="5838" xr:uid="{00000000-0005-0000-0000-0000E1AA0000}"/>
    <cellStyle name="Normal 9 2 2 2 10 2" xfId="14511" xr:uid="{00000000-0005-0000-0000-0000E2AA0000}"/>
    <cellStyle name="Normal 9 2 2 2 10 2 2" xfId="31864" xr:uid="{00000000-0005-0000-0000-0000E3AA0000}"/>
    <cellStyle name="Normal 9 2 2 2 10 2 3" xfId="49210" xr:uid="{00000000-0005-0000-0000-0000E4AA0000}"/>
    <cellStyle name="Normal 9 2 2 2 10 3" xfId="23191" xr:uid="{00000000-0005-0000-0000-0000E5AA0000}"/>
    <cellStyle name="Normal 9 2 2 2 10 4" xfId="40537" xr:uid="{00000000-0005-0000-0000-0000E6AA0000}"/>
    <cellStyle name="Normal 9 2 2 2 11" xfId="2947" xr:uid="{00000000-0005-0000-0000-0000E7AA0000}"/>
    <cellStyle name="Normal 9 2 2 2 11 2" xfId="11620" xr:uid="{00000000-0005-0000-0000-0000E8AA0000}"/>
    <cellStyle name="Normal 9 2 2 2 11 2 2" xfId="28973" xr:uid="{00000000-0005-0000-0000-0000E9AA0000}"/>
    <cellStyle name="Normal 9 2 2 2 11 2 3" xfId="46319" xr:uid="{00000000-0005-0000-0000-0000EAAA0000}"/>
    <cellStyle name="Normal 9 2 2 2 11 3" xfId="20300" xr:uid="{00000000-0005-0000-0000-0000EBAA0000}"/>
    <cellStyle name="Normal 9 2 2 2 11 4" xfId="37646" xr:uid="{00000000-0005-0000-0000-0000ECAA0000}"/>
    <cellStyle name="Normal 9 2 2 2 12" xfId="8729" xr:uid="{00000000-0005-0000-0000-0000EDAA0000}"/>
    <cellStyle name="Normal 9 2 2 2 12 2" xfId="26082" xr:uid="{00000000-0005-0000-0000-0000EEAA0000}"/>
    <cellStyle name="Normal 9 2 2 2 12 3" xfId="43428" xr:uid="{00000000-0005-0000-0000-0000EFAA0000}"/>
    <cellStyle name="Normal 9 2 2 2 13" xfId="17409" xr:uid="{00000000-0005-0000-0000-0000F0AA0000}"/>
    <cellStyle name="Normal 9 2 2 2 14" xfId="34755" xr:uid="{00000000-0005-0000-0000-0000F1AA0000}"/>
    <cellStyle name="Normal 9 2 2 2 2" xfId="105" xr:uid="{00000000-0005-0000-0000-0000F2AA0000}"/>
    <cellStyle name="Normal 9 2 2 2 2 10" xfId="8778" xr:uid="{00000000-0005-0000-0000-0000F3AA0000}"/>
    <cellStyle name="Normal 9 2 2 2 2 10 2" xfId="26131" xr:uid="{00000000-0005-0000-0000-0000F4AA0000}"/>
    <cellStyle name="Normal 9 2 2 2 2 10 3" xfId="43477" xr:uid="{00000000-0005-0000-0000-0000F5AA0000}"/>
    <cellStyle name="Normal 9 2 2 2 2 11" xfId="17458" xr:uid="{00000000-0005-0000-0000-0000F6AA0000}"/>
    <cellStyle name="Normal 9 2 2 2 2 12" xfId="34804" xr:uid="{00000000-0005-0000-0000-0000F7AA0000}"/>
    <cellStyle name="Normal 9 2 2 2 2 2" xfId="350" xr:uid="{00000000-0005-0000-0000-0000F8AA0000}"/>
    <cellStyle name="Normal 9 2 2 2 2 2 10" xfId="35049" xr:uid="{00000000-0005-0000-0000-0000F9AA0000}"/>
    <cellStyle name="Normal 9 2 2 2 2 2 2" xfId="1085" xr:uid="{00000000-0005-0000-0000-0000FAAA0000}"/>
    <cellStyle name="Normal 9 2 2 2 2 2 2 2" xfId="2898" xr:uid="{00000000-0005-0000-0000-0000FBAA0000}"/>
    <cellStyle name="Normal 9 2 2 2 2 2 2 2 2" xfId="8680" xr:uid="{00000000-0005-0000-0000-0000FCAA0000}"/>
    <cellStyle name="Normal 9 2 2 2 2 2 2 2 2 2" xfId="17353" xr:uid="{00000000-0005-0000-0000-0000FDAA0000}"/>
    <cellStyle name="Normal 9 2 2 2 2 2 2 2 2 2 2" xfId="34706" xr:uid="{00000000-0005-0000-0000-0000FEAA0000}"/>
    <cellStyle name="Normal 9 2 2 2 2 2 2 2 2 2 3" xfId="52052" xr:uid="{00000000-0005-0000-0000-0000FFAA0000}"/>
    <cellStyle name="Normal 9 2 2 2 2 2 2 2 2 3" xfId="26033" xr:uid="{00000000-0005-0000-0000-000000AB0000}"/>
    <cellStyle name="Normal 9 2 2 2 2 2 2 2 2 4" xfId="43379" xr:uid="{00000000-0005-0000-0000-000001AB0000}"/>
    <cellStyle name="Normal 9 2 2 2 2 2 2 2 3" xfId="4711" xr:uid="{00000000-0005-0000-0000-000002AB0000}"/>
    <cellStyle name="Normal 9 2 2 2 2 2 2 2 3 2" xfId="13384" xr:uid="{00000000-0005-0000-0000-000003AB0000}"/>
    <cellStyle name="Normal 9 2 2 2 2 2 2 2 3 2 2" xfId="30737" xr:uid="{00000000-0005-0000-0000-000004AB0000}"/>
    <cellStyle name="Normal 9 2 2 2 2 2 2 2 3 2 3" xfId="48083" xr:uid="{00000000-0005-0000-0000-000005AB0000}"/>
    <cellStyle name="Normal 9 2 2 2 2 2 2 2 3 3" xfId="22064" xr:uid="{00000000-0005-0000-0000-000006AB0000}"/>
    <cellStyle name="Normal 9 2 2 2 2 2 2 2 3 4" xfId="39410" xr:uid="{00000000-0005-0000-0000-000007AB0000}"/>
    <cellStyle name="Normal 9 2 2 2 2 2 2 2 4" xfId="11571" xr:uid="{00000000-0005-0000-0000-000008AB0000}"/>
    <cellStyle name="Normal 9 2 2 2 2 2 2 2 4 2" xfId="28924" xr:uid="{00000000-0005-0000-0000-000009AB0000}"/>
    <cellStyle name="Normal 9 2 2 2 2 2 2 2 4 3" xfId="46270" xr:uid="{00000000-0005-0000-0000-00000AAB0000}"/>
    <cellStyle name="Normal 9 2 2 2 2 2 2 2 5" xfId="20251" xr:uid="{00000000-0005-0000-0000-00000BAB0000}"/>
    <cellStyle name="Normal 9 2 2 2 2 2 2 2 6" xfId="37597" xr:uid="{00000000-0005-0000-0000-00000CAB0000}"/>
    <cellStyle name="Normal 9 2 2 2 2 2 2 3" xfId="1820" xr:uid="{00000000-0005-0000-0000-00000DAB0000}"/>
    <cellStyle name="Normal 9 2 2 2 2 2 2 3 2" xfId="7602" xr:uid="{00000000-0005-0000-0000-00000EAB0000}"/>
    <cellStyle name="Normal 9 2 2 2 2 2 2 3 2 2" xfId="16275" xr:uid="{00000000-0005-0000-0000-00000FAB0000}"/>
    <cellStyle name="Normal 9 2 2 2 2 2 2 3 2 2 2" xfId="33628" xr:uid="{00000000-0005-0000-0000-000010AB0000}"/>
    <cellStyle name="Normal 9 2 2 2 2 2 2 3 2 2 3" xfId="50974" xr:uid="{00000000-0005-0000-0000-000011AB0000}"/>
    <cellStyle name="Normal 9 2 2 2 2 2 2 3 2 3" xfId="24955" xr:uid="{00000000-0005-0000-0000-000012AB0000}"/>
    <cellStyle name="Normal 9 2 2 2 2 2 2 3 2 4" xfId="42301" xr:uid="{00000000-0005-0000-0000-000013AB0000}"/>
    <cellStyle name="Normal 9 2 2 2 2 2 2 3 3" xfId="5446" xr:uid="{00000000-0005-0000-0000-000014AB0000}"/>
    <cellStyle name="Normal 9 2 2 2 2 2 2 3 3 2" xfId="14119" xr:uid="{00000000-0005-0000-0000-000015AB0000}"/>
    <cellStyle name="Normal 9 2 2 2 2 2 2 3 3 2 2" xfId="31472" xr:uid="{00000000-0005-0000-0000-000016AB0000}"/>
    <cellStyle name="Normal 9 2 2 2 2 2 2 3 3 2 3" xfId="48818" xr:uid="{00000000-0005-0000-0000-000017AB0000}"/>
    <cellStyle name="Normal 9 2 2 2 2 2 2 3 3 3" xfId="22799" xr:uid="{00000000-0005-0000-0000-000018AB0000}"/>
    <cellStyle name="Normal 9 2 2 2 2 2 2 3 3 4" xfId="40145" xr:uid="{00000000-0005-0000-0000-000019AB0000}"/>
    <cellStyle name="Normal 9 2 2 2 2 2 2 3 4" xfId="10493" xr:uid="{00000000-0005-0000-0000-00001AAB0000}"/>
    <cellStyle name="Normal 9 2 2 2 2 2 2 3 4 2" xfId="27846" xr:uid="{00000000-0005-0000-0000-00001BAB0000}"/>
    <cellStyle name="Normal 9 2 2 2 2 2 2 3 4 3" xfId="45192" xr:uid="{00000000-0005-0000-0000-00001CAB0000}"/>
    <cellStyle name="Normal 9 2 2 2 2 2 2 3 5" xfId="19173" xr:uid="{00000000-0005-0000-0000-00001DAB0000}"/>
    <cellStyle name="Normal 9 2 2 2 2 2 2 3 6" xfId="36519" xr:uid="{00000000-0005-0000-0000-00001EAB0000}"/>
    <cellStyle name="Normal 9 2 2 2 2 2 2 4" xfId="6867" xr:uid="{00000000-0005-0000-0000-00001FAB0000}"/>
    <cellStyle name="Normal 9 2 2 2 2 2 2 4 2" xfId="15540" xr:uid="{00000000-0005-0000-0000-000020AB0000}"/>
    <cellStyle name="Normal 9 2 2 2 2 2 2 4 2 2" xfId="32893" xr:uid="{00000000-0005-0000-0000-000021AB0000}"/>
    <cellStyle name="Normal 9 2 2 2 2 2 2 4 2 3" xfId="50239" xr:uid="{00000000-0005-0000-0000-000022AB0000}"/>
    <cellStyle name="Normal 9 2 2 2 2 2 2 4 3" xfId="24220" xr:uid="{00000000-0005-0000-0000-000023AB0000}"/>
    <cellStyle name="Normal 9 2 2 2 2 2 2 4 4" xfId="41566" xr:uid="{00000000-0005-0000-0000-000024AB0000}"/>
    <cellStyle name="Normal 9 2 2 2 2 2 2 5" xfId="3633" xr:uid="{00000000-0005-0000-0000-000025AB0000}"/>
    <cellStyle name="Normal 9 2 2 2 2 2 2 5 2" xfId="12306" xr:uid="{00000000-0005-0000-0000-000026AB0000}"/>
    <cellStyle name="Normal 9 2 2 2 2 2 2 5 2 2" xfId="29659" xr:uid="{00000000-0005-0000-0000-000027AB0000}"/>
    <cellStyle name="Normal 9 2 2 2 2 2 2 5 2 3" xfId="47005" xr:uid="{00000000-0005-0000-0000-000028AB0000}"/>
    <cellStyle name="Normal 9 2 2 2 2 2 2 5 3" xfId="20986" xr:uid="{00000000-0005-0000-0000-000029AB0000}"/>
    <cellStyle name="Normal 9 2 2 2 2 2 2 5 4" xfId="38332" xr:uid="{00000000-0005-0000-0000-00002AAB0000}"/>
    <cellStyle name="Normal 9 2 2 2 2 2 2 6" xfId="9758" xr:uid="{00000000-0005-0000-0000-00002BAB0000}"/>
    <cellStyle name="Normal 9 2 2 2 2 2 2 6 2" xfId="27111" xr:uid="{00000000-0005-0000-0000-00002CAB0000}"/>
    <cellStyle name="Normal 9 2 2 2 2 2 2 6 3" xfId="44457" xr:uid="{00000000-0005-0000-0000-00002DAB0000}"/>
    <cellStyle name="Normal 9 2 2 2 2 2 2 7" xfId="18438" xr:uid="{00000000-0005-0000-0000-00002EAB0000}"/>
    <cellStyle name="Normal 9 2 2 2 2 2 2 8" xfId="35784" xr:uid="{00000000-0005-0000-0000-00002FAB0000}"/>
    <cellStyle name="Normal 9 2 2 2 2 2 3" xfId="595" xr:uid="{00000000-0005-0000-0000-000030AB0000}"/>
    <cellStyle name="Normal 9 2 2 2 2 2 3 2" xfId="2408" xr:uid="{00000000-0005-0000-0000-000031AB0000}"/>
    <cellStyle name="Normal 9 2 2 2 2 2 3 2 2" xfId="8190" xr:uid="{00000000-0005-0000-0000-000032AB0000}"/>
    <cellStyle name="Normal 9 2 2 2 2 2 3 2 2 2" xfId="16863" xr:uid="{00000000-0005-0000-0000-000033AB0000}"/>
    <cellStyle name="Normal 9 2 2 2 2 2 3 2 2 2 2" xfId="34216" xr:uid="{00000000-0005-0000-0000-000034AB0000}"/>
    <cellStyle name="Normal 9 2 2 2 2 2 3 2 2 2 3" xfId="51562" xr:uid="{00000000-0005-0000-0000-000035AB0000}"/>
    <cellStyle name="Normal 9 2 2 2 2 2 3 2 2 3" xfId="25543" xr:uid="{00000000-0005-0000-0000-000036AB0000}"/>
    <cellStyle name="Normal 9 2 2 2 2 2 3 2 2 4" xfId="42889" xr:uid="{00000000-0005-0000-0000-000037AB0000}"/>
    <cellStyle name="Normal 9 2 2 2 2 2 3 2 3" xfId="5691" xr:uid="{00000000-0005-0000-0000-000038AB0000}"/>
    <cellStyle name="Normal 9 2 2 2 2 2 3 2 3 2" xfId="14364" xr:uid="{00000000-0005-0000-0000-000039AB0000}"/>
    <cellStyle name="Normal 9 2 2 2 2 2 3 2 3 2 2" xfId="31717" xr:uid="{00000000-0005-0000-0000-00003AAB0000}"/>
    <cellStyle name="Normal 9 2 2 2 2 2 3 2 3 2 3" xfId="49063" xr:uid="{00000000-0005-0000-0000-00003BAB0000}"/>
    <cellStyle name="Normal 9 2 2 2 2 2 3 2 3 3" xfId="23044" xr:uid="{00000000-0005-0000-0000-00003CAB0000}"/>
    <cellStyle name="Normal 9 2 2 2 2 2 3 2 3 4" xfId="40390" xr:uid="{00000000-0005-0000-0000-00003DAB0000}"/>
    <cellStyle name="Normal 9 2 2 2 2 2 3 2 4" xfId="11081" xr:uid="{00000000-0005-0000-0000-00003EAB0000}"/>
    <cellStyle name="Normal 9 2 2 2 2 2 3 2 4 2" xfId="28434" xr:uid="{00000000-0005-0000-0000-00003FAB0000}"/>
    <cellStyle name="Normal 9 2 2 2 2 2 3 2 4 3" xfId="45780" xr:uid="{00000000-0005-0000-0000-000040AB0000}"/>
    <cellStyle name="Normal 9 2 2 2 2 2 3 2 5" xfId="19761" xr:uid="{00000000-0005-0000-0000-000041AB0000}"/>
    <cellStyle name="Normal 9 2 2 2 2 2 3 2 6" xfId="37107" xr:uid="{00000000-0005-0000-0000-000042AB0000}"/>
    <cellStyle name="Normal 9 2 2 2 2 2 3 3" xfId="6377" xr:uid="{00000000-0005-0000-0000-000043AB0000}"/>
    <cellStyle name="Normal 9 2 2 2 2 2 3 3 2" xfId="15050" xr:uid="{00000000-0005-0000-0000-000044AB0000}"/>
    <cellStyle name="Normal 9 2 2 2 2 2 3 3 2 2" xfId="32403" xr:uid="{00000000-0005-0000-0000-000045AB0000}"/>
    <cellStyle name="Normal 9 2 2 2 2 2 3 3 2 3" xfId="49749" xr:uid="{00000000-0005-0000-0000-000046AB0000}"/>
    <cellStyle name="Normal 9 2 2 2 2 2 3 3 3" xfId="23730" xr:uid="{00000000-0005-0000-0000-000047AB0000}"/>
    <cellStyle name="Normal 9 2 2 2 2 2 3 3 4" xfId="41076" xr:uid="{00000000-0005-0000-0000-000048AB0000}"/>
    <cellStyle name="Normal 9 2 2 2 2 2 3 4" xfId="4221" xr:uid="{00000000-0005-0000-0000-000049AB0000}"/>
    <cellStyle name="Normal 9 2 2 2 2 2 3 4 2" xfId="12894" xr:uid="{00000000-0005-0000-0000-00004AAB0000}"/>
    <cellStyle name="Normal 9 2 2 2 2 2 3 4 2 2" xfId="30247" xr:uid="{00000000-0005-0000-0000-00004BAB0000}"/>
    <cellStyle name="Normal 9 2 2 2 2 2 3 4 2 3" xfId="47593" xr:uid="{00000000-0005-0000-0000-00004CAB0000}"/>
    <cellStyle name="Normal 9 2 2 2 2 2 3 4 3" xfId="21574" xr:uid="{00000000-0005-0000-0000-00004DAB0000}"/>
    <cellStyle name="Normal 9 2 2 2 2 2 3 4 4" xfId="38920" xr:uid="{00000000-0005-0000-0000-00004EAB0000}"/>
    <cellStyle name="Normal 9 2 2 2 2 2 3 5" xfId="9268" xr:uid="{00000000-0005-0000-0000-00004FAB0000}"/>
    <cellStyle name="Normal 9 2 2 2 2 2 3 5 2" xfId="26621" xr:uid="{00000000-0005-0000-0000-000050AB0000}"/>
    <cellStyle name="Normal 9 2 2 2 2 2 3 5 3" xfId="43967" xr:uid="{00000000-0005-0000-0000-000051AB0000}"/>
    <cellStyle name="Normal 9 2 2 2 2 2 3 6" xfId="17948" xr:uid="{00000000-0005-0000-0000-000052AB0000}"/>
    <cellStyle name="Normal 9 2 2 2 2 2 3 7" xfId="35294" xr:uid="{00000000-0005-0000-0000-000053AB0000}"/>
    <cellStyle name="Normal 9 2 2 2 2 2 4" xfId="2163" xr:uid="{00000000-0005-0000-0000-000054AB0000}"/>
    <cellStyle name="Normal 9 2 2 2 2 2 4 2" xfId="7945" xr:uid="{00000000-0005-0000-0000-000055AB0000}"/>
    <cellStyle name="Normal 9 2 2 2 2 2 4 2 2" xfId="16618" xr:uid="{00000000-0005-0000-0000-000056AB0000}"/>
    <cellStyle name="Normal 9 2 2 2 2 2 4 2 2 2" xfId="33971" xr:uid="{00000000-0005-0000-0000-000057AB0000}"/>
    <cellStyle name="Normal 9 2 2 2 2 2 4 2 2 3" xfId="51317" xr:uid="{00000000-0005-0000-0000-000058AB0000}"/>
    <cellStyle name="Normal 9 2 2 2 2 2 4 2 3" xfId="25298" xr:uid="{00000000-0005-0000-0000-000059AB0000}"/>
    <cellStyle name="Normal 9 2 2 2 2 2 4 2 4" xfId="42644" xr:uid="{00000000-0005-0000-0000-00005AAB0000}"/>
    <cellStyle name="Normal 9 2 2 2 2 2 4 3" xfId="3976" xr:uid="{00000000-0005-0000-0000-00005BAB0000}"/>
    <cellStyle name="Normal 9 2 2 2 2 2 4 3 2" xfId="12649" xr:uid="{00000000-0005-0000-0000-00005CAB0000}"/>
    <cellStyle name="Normal 9 2 2 2 2 2 4 3 2 2" xfId="30002" xr:uid="{00000000-0005-0000-0000-00005DAB0000}"/>
    <cellStyle name="Normal 9 2 2 2 2 2 4 3 2 3" xfId="47348" xr:uid="{00000000-0005-0000-0000-00005EAB0000}"/>
    <cellStyle name="Normal 9 2 2 2 2 2 4 3 3" xfId="21329" xr:uid="{00000000-0005-0000-0000-00005FAB0000}"/>
    <cellStyle name="Normal 9 2 2 2 2 2 4 3 4" xfId="38675" xr:uid="{00000000-0005-0000-0000-000060AB0000}"/>
    <cellStyle name="Normal 9 2 2 2 2 2 4 4" xfId="10836" xr:uid="{00000000-0005-0000-0000-000061AB0000}"/>
    <cellStyle name="Normal 9 2 2 2 2 2 4 4 2" xfId="28189" xr:uid="{00000000-0005-0000-0000-000062AB0000}"/>
    <cellStyle name="Normal 9 2 2 2 2 2 4 4 3" xfId="45535" xr:uid="{00000000-0005-0000-0000-000063AB0000}"/>
    <cellStyle name="Normal 9 2 2 2 2 2 4 5" xfId="19516" xr:uid="{00000000-0005-0000-0000-000064AB0000}"/>
    <cellStyle name="Normal 9 2 2 2 2 2 4 6" xfId="36862" xr:uid="{00000000-0005-0000-0000-000065AB0000}"/>
    <cellStyle name="Normal 9 2 2 2 2 2 5" xfId="1330" xr:uid="{00000000-0005-0000-0000-000066AB0000}"/>
    <cellStyle name="Normal 9 2 2 2 2 2 5 2" xfId="7112" xr:uid="{00000000-0005-0000-0000-000067AB0000}"/>
    <cellStyle name="Normal 9 2 2 2 2 2 5 2 2" xfId="15785" xr:uid="{00000000-0005-0000-0000-000068AB0000}"/>
    <cellStyle name="Normal 9 2 2 2 2 2 5 2 2 2" xfId="33138" xr:uid="{00000000-0005-0000-0000-000069AB0000}"/>
    <cellStyle name="Normal 9 2 2 2 2 2 5 2 2 3" xfId="50484" xr:uid="{00000000-0005-0000-0000-00006AAB0000}"/>
    <cellStyle name="Normal 9 2 2 2 2 2 5 2 3" xfId="24465" xr:uid="{00000000-0005-0000-0000-00006BAB0000}"/>
    <cellStyle name="Normal 9 2 2 2 2 2 5 2 4" xfId="41811" xr:uid="{00000000-0005-0000-0000-00006CAB0000}"/>
    <cellStyle name="Normal 9 2 2 2 2 2 5 3" xfId="4956" xr:uid="{00000000-0005-0000-0000-00006DAB0000}"/>
    <cellStyle name="Normal 9 2 2 2 2 2 5 3 2" xfId="13629" xr:uid="{00000000-0005-0000-0000-00006EAB0000}"/>
    <cellStyle name="Normal 9 2 2 2 2 2 5 3 2 2" xfId="30982" xr:uid="{00000000-0005-0000-0000-00006FAB0000}"/>
    <cellStyle name="Normal 9 2 2 2 2 2 5 3 2 3" xfId="48328" xr:uid="{00000000-0005-0000-0000-000070AB0000}"/>
    <cellStyle name="Normal 9 2 2 2 2 2 5 3 3" xfId="22309" xr:uid="{00000000-0005-0000-0000-000071AB0000}"/>
    <cellStyle name="Normal 9 2 2 2 2 2 5 3 4" xfId="39655" xr:uid="{00000000-0005-0000-0000-000072AB0000}"/>
    <cellStyle name="Normal 9 2 2 2 2 2 5 4" xfId="10003" xr:uid="{00000000-0005-0000-0000-000073AB0000}"/>
    <cellStyle name="Normal 9 2 2 2 2 2 5 4 2" xfId="27356" xr:uid="{00000000-0005-0000-0000-000074AB0000}"/>
    <cellStyle name="Normal 9 2 2 2 2 2 5 4 3" xfId="44702" xr:uid="{00000000-0005-0000-0000-000075AB0000}"/>
    <cellStyle name="Normal 9 2 2 2 2 2 5 5" xfId="18683" xr:uid="{00000000-0005-0000-0000-000076AB0000}"/>
    <cellStyle name="Normal 9 2 2 2 2 2 5 6" xfId="36029" xr:uid="{00000000-0005-0000-0000-000077AB0000}"/>
    <cellStyle name="Normal 9 2 2 2 2 2 6" xfId="6132" xr:uid="{00000000-0005-0000-0000-000078AB0000}"/>
    <cellStyle name="Normal 9 2 2 2 2 2 6 2" xfId="14805" xr:uid="{00000000-0005-0000-0000-000079AB0000}"/>
    <cellStyle name="Normal 9 2 2 2 2 2 6 2 2" xfId="32158" xr:uid="{00000000-0005-0000-0000-00007AAB0000}"/>
    <cellStyle name="Normal 9 2 2 2 2 2 6 2 3" xfId="49504" xr:uid="{00000000-0005-0000-0000-00007BAB0000}"/>
    <cellStyle name="Normal 9 2 2 2 2 2 6 3" xfId="23485" xr:uid="{00000000-0005-0000-0000-00007CAB0000}"/>
    <cellStyle name="Normal 9 2 2 2 2 2 6 4" xfId="40831" xr:uid="{00000000-0005-0000-0000-00007DAB0000}"/>
    <cellStyle name="Normal 9 2 2 2 2 2 7" xfId="3143" xr:uid="{00000000-0005-0000-0000-00007EAB0000}"/>
    <cellStyle name="Normal 9 2 2 2 2 2 7 2" xfId="11816" xr:uid="{00000000-0005-0000-0000-00007FAB0000}"/>
    <cellStyle name="Normal 9 2 2 2 2 2 7 2 2" xfId="29169" xr:uid="{00000000-0005-0000-0000-000080AB0000}"/>
    <cellStyle name="Normal 9 2 2 2 2 2 7 2 3" xfId="46515" xr:uid="{00000000-0005-0000-0000-000081AB0000}"/>
    <cellStyle name="Normal 9 2 2 2 2 2 7 3" xfId="20496" xr:uid="{00000000-0005-0000-0000-000082AB0000}"/>
    <cellStyle name="Normal 9 2 2 2 2 2 7 4" xfId="37842" xr:uid="{00000000-0005-0000-0000-000083AB0000}"/>
    <cellStyle name="Normal 9 2 2 2 2 2 8" xfId="9023" xr:uid="{00000000-0005-0000-0000-000084AB0000}"/>
    <cellStyle name="Normal 9 2 2 2 2 2 8 2" xfId="26376" xr:uid="{00000000-0005-0000-0000-000085AB0000}"/>
    <cellStyle name="Normal 9 2 2 2 2 2 8 3" xfId="43722" xr:uid="{00000000-0005-0000-0000-000086AB0000}"/>
    <cellStyle name="Normal 9 2 2 2 2 2 9" xfId="17703" xr:uid="{00000000-0005-0000-0000-000087AB0000}"/>
    <cellStyle name="Normal 9 2 2 2 2 3" xfId="252" xr:uid="{00000000-0005-0000-0000-000088AB0000}"/>
    <cellStyle name="Normal 9 2 2 2 2 3 10" xfId="34951" xr:uid="{00000000-0005-0000-0000-000089AB0000}"/>
    <cellStyle name="Normal 9 2 2 2 2 3 2" xfId="987" xr:uid="{00000000-0005-0000-0000-00008AAB0000}"/>
    <cellStyle name="Normal 9 2 2 2 2 3 2 2" xfId="2800" xr:uid="{00000000-0005-0000-0000-00008BAB0000}"/>
    <cellStyle name="Normal 9 2 2 2 2 3 2 2 2" xfId="8582" xr:uid="{00000000-0005-0000-0000-00008CAB0000}"/>
    <cellStyle name="Normal 9 2 2 2 2 3 2 2 2 2" xfId="17255" xr:uid="{00000000-0005-0000-0000-00008DAB0000}"/>
    <cellStyle name="Normal 9 2 2 2 2 3 2 2 2 2 2" xfId="34608" xr:uid="{00000000-0005-0000-0000-00008EAB0000}"/>
    <cellStyle name="Normal 9 2 2 2 2 3 2 2 2 2 3" xfId="51954" xr:uid="{00000000-0005-0000-0000-00008FAB0000}"/>
    <cellStyle name="Normal 9 2 2 2 2 3 2 2 2 3" xfId="25935" xr:uid="{00000000-0005-0000-0000-000090AB0000}"/>
    <cellStyle name="Normal 9 2 2 2 2 3 2 2 2 4" xfId="43281" xr:uid="{00000000-0005-0000-0000-000091AB0000}"/>
    <cellStyle name="Normal 9 2 2 2 2 3 2 2 3" xfId="4613" xr:uid="{00000000-0005-0000-0000-000092AB0000}"/>
    <cellStyle name="Normal 9 2 2 2 2 3 2 2 3 2" xfId="13286" xr:uid="{00000000-0005-0000-0000-000093AB0000}"/>
    <cellStyle name="Normal 9 2 2 2 2 3 2 2 3 2 2" xfId="30639" xr:uid="{00000000-0005-0000-0000-000094AB0000}"/>
    <cellStyle name="Normal 9 2 2 2 2 3 2 2 3 2 3" xfId="47985" xr:uid="{00000000-0005-0000-0000-000095AB0000}"/>
    <cellStyle name="Normal 9 2 2 2 2 3 2 2 3 3" xfId="21966" xr:uid="{00000000-0005-0000-0000-000096AB0000}"/>
    <cellStyle name="Normal 9 2 2 2 2 3 2 2 3 4" xfId="39312" xr:uid="{00000000-0005-0000-0000-000097AB0000}"/>
    <cellStyle name="Normal 9 2 2 2 2 3 2 2 4" xfId="11473" xr:uid="{00000000-0005-0000-0000-000098AB0000}"/>
    <cellStyle name="Normal 9 2 2 2 2 3 2 2 4 2" xfId="28826" xr:uid="{00000000-0005-0000-0000-000099AB0000}"/>
    <cellStyle name="Normal 9 2 2 2 2 3 2 2 4 3" xfId="46172" xr:uid="{00000000-0005-0000-0000-00009AAB0000}"/>
    <cellStyle name="Normal 9 2 2 2 2 3 2 2 5" xfId="20153" xr:uid="{00000000-0005-0000-0000-00009BAB0000}"/>
    <cellStyle name="Normal 9 2 2 2 2 3 2 2 6" xfId="37499" xr:uid="{00000000-0005-0000-0000-00009CAB0000}"/>
    <cellStyle name="Normal 9 2 2 2 2 3 2 3" xfId="1722" xr:uid="{00000000-0005-0000-0000-00009DAB0000}"/>
    <cellStyle name="Normal 9 2 2 2 2 3 2 3 2" xfId="7504" xr:uid="{00000000-0005-0000-0000-00009EAB0000}"/>
    <cellStyle name="Normal 9 2 2 2 2 3 2 3 2 2" xfId="16177" xr:uid="{00000000-0005-0000-0000-00009FAB0000}"/>
    <cellStyle name="Normal 9 2 2 2 2 3 2 3 2 2 2" xfId="33530" xr:uid="{00000000-0005-0000-0000-0000A0AB0000}"/>
    <cellStyle name="Normal 9 2 2 2 2 3 2 3 2 2 3" xfId="50876" xr:uid="{00000000-0005-0000-0000-0000A1AB0000}"/>
    <cellStyle name="Normal 9 2 2 2 2 3 2 3 2 3" xfId="24857" xr:uid="{00000000-0005-0000-0000-0000A2AB0000}"/>
    <cellStyle name="Normal 9 2 2 2 2 3 2 3 2 4" xfId="42203" xr:uid="{00000000-0005-0000-0000-0000A3AB0000}"/>
    <cellStyle name="Normal 9 2 2 2 2 3 2 3 3" xfId="5348" xr:uid="{00000000-0005-0000-0000-0000A4AB0000}"/>
    <cellStyle name="Normal 9 2 2 2 2 3 2 3 3 2" xfId="14021" xr:uid="{00000000-0005-0000-0000-0000A5AB0000}"/>
    <cellStyle name="Normal 9 2 2 2 2 3 2 3 3 2 2" xfId="31374" xr:uid="{00000000-0005-0000-0000-0000A6AB0000}"/>
    <cellStyle name="Normal 9 2 2 2 2 3 2 3 3 2 3" xfId="48720" xr:uid="{00000000-0005-0000-0000-0000A7AB0000}"/>
    <cellStyle name="Normal 9 2 2 2 2 3 2 3 3 3" xfId="22701" xr:uid="{00000000-0005-0000-0000-0000A8AB0000}"/>
    <cellStyle name="Normal 9 2 2 2 2 3 2 3 3 4" xfId="40047" xr:uid="{00000000-0005-0000-0000-0000A9AB0000}"/>
    <cellStyle name="Normal 9 2 2 2 2 3 2 3 4" xfId="10395" xr:uid="{00000000-0005-0000-0000-0000AAAB0000}"/>
    <cellStyle name="Normal 9 2 2 2 2 3 2 3 4 2" xfId="27748" xr:uid="{00000000-0005-0000-0000-0000ABAB0000}"/>
    <cellStyle name="Normal 9 2 2 2 2 3 2 3 4 3" xfId="45094" xr:uid="{00000000-0005-0000-0000-0000ACAB0000}"/>
    <cellStyle name="Normal 9 2 2 2 2 3 2 3 5" xfId="19075" xr:uid="{00000000-0005-0000-0000-0000ADAB0000}"/>
    <cellStyle name="Normal 9 2 2 2 2 3 2 3 6" xfId="36421" xr:uid="{00000000-0005-0000-0000-0000AEAB0000}"/>
    <cellStyle name="Normal 9 2 2 2 2 3 2 4" xfId="6769" xr:uid="{00000000-0005-0000-0000-0000AFAB0000}"/>
    <cellStyle name="Normal 9 2 2 2 2 3 2 4 2" xfId="15442" xr:uid="{00000000-0005-0000-0000-0000B0AB0000}"/>
    <cellStyle name="Normal 9 2 2 2 2 3 2 4 2 2" xfId="32795" xr:uid="{00000000-0005-0000-0000-0000B1AB0000}"/>
    <cellStyle name="Normal 9 2 2 2 2 3 2 4 2 3" xfId="50141" xr:uid="{00000000-0005-0000-0000-0000B2AB0000}"/>
    <cellStyle name="Normal 9 2 2 2 2 3 2 4 3" xfId="24122" xr:uid="{00000000-0005-0000-0000-0000B3AB0000}"/>
    <cellStyle name="Normal 9 2 2 2 2 3 2 4 4" xfId="41468" xr:uid="{00000000-0005-0000-0000-0000B4AB0000}"/>
    <cellStyle name="Normal 9 2 2 2 2 3 2 5" xfId="3535" xr:uid="{00000000-0005-0000-0000-0000B5AB0000}"/>
    <cellStyle name="Normal 9 2 2 2 2 3 2 5 2" xfId="12208" xr:uid="{00000000-0005-0000-0000-0000B6AB0000}"/>
    <cellStyle name="Normal 9 2 2 2 2 3 2 5 2 2" xfId="29561" xr:uid="{00000000-0005-0000-0000-0000B7AB0000}"/>
    <cellStyle name="Normal 9 2 2 2 2 3 2 5 2 3" xfId="46907" xr:uid="{00000000-0005-0000-0000-0000B8AB0000}"/>
    <cellStyle name="Normal 9 2 2 2 2 3 2 5 3" xfId="20888" xr:uid="{00000000-0005-0000-0000-0000B9AB0000}"/>
    <cellStyle name="Normal 9 2 2 2 2 3 2 5 4" xfId="38234" xr:uid="{00000000-0005-0000-0000-0000BAAB0000}"/>
    <cellStyle name="Normal 9 2 2 2 2 3 2 6" xfId="9660" xr:uid="{00000000-0005-0000-0000-0000BBAB0000}"/>
    <cellStyle name="Normal 9 2 2 2 2 3 2 6 2" xfId="27013" xr:uid="{00000000-0005-0000-0000-0000BCAB0000}"/>
    <cellStyle name="Normal 9 2 2 2 2 3 2 6 3" xfId="44359" xr:uid="{00000000-0005-0000-0000-0000BDAB0000}"/>
    <cellStyle name="Normal 9 2 2 2 2 3 2 7" xfId="18340" xr:uid="{00000000-0005-0000-0000-0000BEAB0000}"/>
    <cellStyle name="Normal 9 2 2 2 2 3 2 8" xfId="35686" xr:uid="{00000000-0005-0000-0000-0000BFAB0000}"/>
    <cellStyle name="Normal 9 2 2 2 2 3 3" xfId="742" xr:uid="{00000000-0005-0000-0000-0000C0AB0000}"/>
    <cellStyle name="Normal 9 2 2 2 2 3 3 2" xfId="2555" xr:uid="{00000000-0005-0000-0000-0000C1AB0000}"/>
    <cellStyle name="Normal 9 2 2 2 2 3 3 2 2" xfId="8337" xr:uid="{00000000-0005-0000-0000-0000C2AB0000}"/>
    <cellStyle name="Normal 9 2 2 2 2 3 3 2 2 2" xfId="17010" xr:uid="{00000000-0005-0000-0000-0000C3AB0000}"/>
    <cellStyle name="Normal 9 2 2 2 2 3 3 2 2 2 2" xfId="34363" xr:uid="{00000000-0005-0000-0000-0000C4AB0000}"/>
    <cellStyle name="Normal 9 2 2 2 2 3 3 2 2 2 3" xfId="51709" xr:uid="{00000000-0005-0000-0000-0000C5AB0000}"/>
    <cellStyle name="Normal 9 2 2 2 2 3 3 2 2 3" xfId="25690" xr:uid="{00000000-0005-0000-0000-0000C6AB0000}"/>
    <cellStyle name="Normal 9 2 2 2 2 3 3 2 2 4" xfId="43036" xr:uid="{00000000-0005-0000-0000-0000C7AB0000}"/>
    <cellStyle name="Normal 9 2 2 2 2 3 3 2 3" xfId="5789" xr:uid="{00000000-0005-0000-0000-0000C8AB0000}"/>
    <cellStyle name="Normal 9 2 2 2 2 3 3 2 3 2" xfId="14462" xr:uid="{00000000-0005-0000-0000-0000C9AB0000}"/>
    <cellStyle name="Normal 9 2 2 2 2 3 3 2 3 2 2" xfId="31815" xr:uid="{00000000-0005-0000-0000-0000CAAB0000}"/>
    <cellStyle name="Normal 9 2 2 2 2 3 3 2 3 2 3" xfId="49161" xr:uid="{00000000-0005-0000-0000-0000CBAB0000}"/>
    <cellStyle name="Normal 9 2 2 2 2 3 3 2 3 3" xfId="23142" xr:uid="{00000000-0005-0000-0000-0000CCAB0000}"/>
    <cellStyle name="Normal 9 2 2 2 2 3 3 2 3 4" xfId="40488" xr:uid="{00000000-0005-0000-0000-0000CDAB0000}"/>
    <cellStyle name="Normal 9 2 2 2 2 3 3 2 4" xfId="11228" xr:uid="{00000000-0005-0000-0000-0000CEAB0000}"/>
    <cellStyle name="Normal 9 2 2 2 2 3 3 2 4 2" xfId="28581" xr:uid="{00000000-0005-0000-0000-0000CFAB0000}"/>
    <cellStyle name="Normal 9 2 2 2 2 3 3 2 4 3" xfId="45927" xr:uid="{00000000-0005-0000-0000-0000D0AB0000}"/>
    <cellStyle name="Normal 9 2 2 2 2 3 3 2 5" xfId="19908" xr:uid="{00000000-0005-0000-0000-0000D1AB0000}"/>
    <cellStyle name="Normal 9 2 2 2 2 3 3 2 6" xfId="37254" xr:uid="{00000000-0005-0000-0000-0000D2AB0000}"/>
    <cellStyle name="Normal 9 2 2 2 2 3 3 3" xfId="6524" xr:uid="{00000000-0005-0000-0000-0000D3AB0000}"/>
    <cellStyle name="Normal 9 2 2 2 2 3 3 3 2" xfId="15197" xr:uid="{00000000-0005-0000-0000-0000D4AB0000}"/>
    <cellStyle name="Normal 9 2 2 2 2 3 3 3 2 2" xfId="32550" xr:uid="{00000000-0005-0000-0000-0000D5AB0000}"/>
    <cellStyle name="Normal 9 2 2 2 2 3 3 3 2 3" xfId="49896" xr:uid="{00000000-0005-0000-0000-0000D6AB0000}"/>
    <cellStyle name="Normal 9 2 2 2 2 3 3 3 3" xfId="23877" xr:uid="{00000000-0005-0000-0000-0000D7AB0000}"/>
    <cellStyle name="Normal 9 2 2 2 2 3 3 3 4" xfId="41223" xr:uid="{00000000-0005-0000-0000-0000D8AB0000}"/>
    <cellStyle name="Normal 9 2 2 2 2 3 3 4" xfId="4368" xr:uid="{00000000-0005-0000-0000-0000D9AB0000}"/>
    <cellStyle name="Normal 9 2 2 2 2 3 3 4 2" xfId="13041" xr:uid="{00000000-0005-0000-0000-0000DAAB0000}"/>
    <cellStyle name="Normal 9 2 2 2 2 3 3 4 2 2" xfId="30394" xr:uid="{00000000-0005-0000-0000-0000DBAB0000}"/>
    <cellStyle name="Normal 9 2 2 2 2 3 3 4 2 3" xfId="47740" xr:uid="{00000000-0005-0000-0000-0000DCAB0000}"/>
    <cellStyle name="Normal 9 2 2 2 2 3 3 4 3" xfId="21721" xr:uid="{00000000-0005-0000-0000-0000DDAB0000}"/>
    <cellStyle name="Normal 9 2 2 2 2 3 3 4 4" xfId="39067" xr:uid="{00000000-0005-0000-0000-0000DEAB0000}"/>
    <cellStyle name="Normal 9 2 2 2 2 3 3 5" xfId="9415" xr:uid="{00000000-0005-0000-0000-0000DFAB0000}"/>
    <cellStyle name="Normal 9 2 2 2 2 3 3 5 2" xfId="26768" xr:uid="{00000000-0005-0000-0000-0000E0AB0000}"/>
    <cellStyle name="Normal 9 2 2 2 2 3 3 5 3" xfId="44114" xr:uid="{00000000-0005-0000-0000-0000E1AB0000}"/>
    <cellStyle name="Normal 9 2 2 2 2 3 3 6" xfId="18095" xr:uid="{00000000-0005-0000-0000-0000E2AB0000}"/>
    <cellStyle name="Normal 9 2 2 2 2 3 3 7" xfId="35441" xr:uid="{00000000-0005-0000-0000-0000E3AB0000}"/>
    <cellStyle name="Normal 9 2 2 2 2 3 4" xfId="2065" xr:uid="{00000000-0005-0000-0000-0000E4AB0000}"/>
    <cellStyle name="Normal 9 2 2 2 2 3 4 2" xfId="7847" xr:uid="{00000000-0005-0000-0000-0000E5AB0000}"/>
    <cellStyle name="Normal 9 2 2 2 2 3 4 2 2" xfId="16520" xr:uid="{00000000-0005-0000-0000-0000E6AB0000}"/>
    <cellStyle name="Normal 9 2 2 2 2 3 4 2 2 2" xfId="33873" xr:uid="{00000000-0005-0000-0000-0000E7AB0000}"/>
    <cellStyle name="Normal 9 2 2 2 2 3 4 2 2 3" xfId="51219" xr:uid="{00000000-0005-0000-0000-0000E8AB0000}"/>
    <cellStyle name="Normal 9 2 2 2 2 3 4 2 3" xfId="25200" xr:uid="{00000000-0005-0000-0000-0000E9AB0000}"/>
    <cellStyle name="Normal 9 2 2 2 2 3 4 2 4" xfId="42546" xr:uid="{00000000-0005-0000-0000-0000EAAB0000}"/>
    <cellStyle name="Normal 9 2 2 2 2 3 4 3" xfId="3878" xr:uid="{00000000-0005-0000-0000-0000EBAB0000}"/>
    <cellStyle name="Normal 9 2 2 2 2 3 4 3 2" xfId="12551" xr:uid="{00000000-0005-0000-0000-0000ECAB0000}"/>
    <cellStyle name="Normal 9 2 2 2 2 3 4 3 2 2" xfId="29904" xr:uid="{00000000-0005-0000-0000-0000EDAB0000}"/>
    <cellStyle name="Normal 9 2 2 2 2 3 4 3 2 3" xfId="47250" xr:uid="{00000000-0005-0000-0000-0000EEAB0000}"/>
    <cellStyle name="Normal 9 2 2 2 2 3 4 3 3" xfId="21231" xr:uid="{00000000-0005-0000-0000-0000EFAB0000}"/>
    <cellStyle name="Normal 9 2 2 2 2 3 4 3 4" xfId="38577" xr:uid="{00000000-0005-0000-0000-0000F0AB0000}"/>
    <cellStyle name="Normal 9 2 2 2 2 3 4 4" xfId="10738" xr:uid="{00000000-0005-0000-0000-0000F1AB0000}"/>
    <cellStyle name="Normal 9 2 2 2 2 3 4 4 2" xfId="28091" xr:uid="{00000000-0005-0000-0000-0000F2AB0000}"/>
    <cellStyle name="Normal 9 2 2 2 2 3 4 4 3" xfId="45437" xr:uid="{00000000-0005-0000-0000-0000F3AB0000}"/>
    <cellStyle name="Normal 9 2 2 2 2 3 4 5" xfId="19418" xr:uid="{00000000-0005-0000-0000-0000F4AB0000}"/>
    <cellStyle name="Normal 9 2 2 2 2 3 4 6" xfId="36764" xr:uid="{00000000-0005-0000-0000-0000F5AB0000}"/>
    <cellStyle name="Normal 9 2 2 2 2 3 5" xfId="1477" xr:uid="{00000000-0005-0000-0000-0000F6AB0000}"/>
    <cellStyle name="Normal 9 2 2 2 2 3 5 2" xfId="7259" xr:uid="{00000000-0005-0000-0000-0000F7AB0000}"/>
    <cellStyle name="Normal 9 2 2 2 2 3 5 2 2" xfId="15932" xr:uid="{00000000-0005-0000-0000-0000F8AB0000}"/>
    <cellStyle name="Normal 9 2 2 2 2 3 5 2 2 2" xfId="33285" xr:uid="{00000000-0005-0000-0000-0000F9AB0000}"/>
    <cellStyle name="Normal 9 2 2 2 2 3 5 2 2 3" xfId="50631" xr:uid="{00000000-0005-0000-0000-0000FAAB0000}"/>
    <cellStyle name="Normal 9 2 2 2 2 3 5 2 3" xfId="24612" xr:uid="{00000000-0005-0000-0000-0000FBAB0000}"/>
    <cellStyle name="Normal 9 2 2 2 2 3 5 2 4" xfId="41958" xr:uid="{00000000-0005-0000-0000-0000FCAB0000}"/>
    <cellStyle name="Normal 9 2 2 2 2 3 5 3" xfId="5103" xr:uid="{00000000-0005-0000-0000-0000FDAB0000}"/>
    <cellStyle name="Normal 9 2 2 2 2 3 5 3 2" xfId="13776" xr:uid="{00000000-0005-0000-0000-0000FEAB0000}"/>
    <cellStyle name="Normal 9 2 2 2 2 3 5 3 2 2" xfId="31129" xr:uid="{00000000-0005-0000-0000-0000FFAB0000}"/>
    <cellStyle name="Normal 9 2 2 2 2 3 5 3 2 3" xfId="48475" xr:uid="{00000000-0005-0000-0000-000000AC0000}"/>
    <cellStyle name="Normal 9 2 2 2 2 3 5 3 3" xfId="22456" xr:uid="{00000000-0005-0000-0000-000001AC0000}"/>
    <cellStyle name="Normal 9 2 2 2 2 3 5 3 4" xfId="39802" xr:uid="{00000000-0005-0000-0000-000002AC0000}"/>
    <cellStyle name="Normal 9 2 2 2 2 3 5 4" xfId="10150" xr:uid="{00000000-0005-0000-0000-000003AC0000}"/>
    <cellStyle name="Normal 9 2 2 2 2 3 5 4 2" xfId="27503" xr:uid="{00000000-0005-0000-0000-000004AC0000}"/>
    <cellStyle name="Normal 9 2 2 2 2 3 5 4 3" xfId="44849" xr:uid="{00000000-0005-0000-0000-000005AC0000}"/>
    <cellStyle name="Normal 9 2 2 2 2 3 5 5" xfId="18830" xr:uid="{00000000-0005-0000-0000-000006AC0000}"/>
    <cellStyle name="Normal 9 2 2 2 2 3 5 6" xfId="36176" xr:uid="{00000000-0005-0000-0000-000007AC0000}"/>
    <cellStyle name="Normal 9 2 2 2 2 3 6" xfId="6034" xr:uid="{00000000-0005-0000-0000-000008AC0000}"/>
    <cellStyle name="Normal 9 2 2 2 2 3 6 2" xfId="14707" xr:uid="{00000000-0005-0000-0000-000009AC0000}"/>
    <cellStyle name="Normal 9 2 2 2 2 3 6 2 2" xfId="32060" xr:uid="{00000000-0005-0000-0000-00000AAC0000}"/>
    <cellStyle name="Normal 9 2 2 2 2 3 6 2 3" xfId="49406" xr:uid="{00000000-0005-0000-0000-00000BAC0000}"/>
    <cellStyle name="Normal 9 2 2 2 2 3 6 3" xfId="23387" xr:uid="{00000000-0005-0000-0000-00000CAC0000}"/>
    <cellStyle name="Normal 9 2 2 2 2 3 6 4" xfId="40733" xr:uid="{00000000-0005-0000-0000-00000DAC0000}"/>
    <cellStyle name="Normal 9 2 2 2 2 3 7" xfId="3290" xr:uid="{00000000-0005-0000-0000-00000EAC0000}"/>
    <cellStyle name="Normal 9 2 2 2 2 3 7 2" xfId="11963" xr:uid="{00000000-0005-0000-0000-00000FAC0000}"/>
    <cellStyle name="Normal 9 2 2 2 2 3 7 2 2" xfId="29316" xr:uid="{00000000-0005-0000-0000-000010AC0000}"/>
    <cellStyle name="Normal 9 2 2 2 2 3 7 2 3" xfId="46662" xr:uid="{00000000-0005-0000-0000-000011AC0000}"/>
    <cellStyle name="Normal 9 2 2 2 2 3 7 3" xfId="20643" xr:uid="{00000000-0005-0000-0000-000012AC0000}"/>
    <cellStyle name="Normal 9 2 2 2 2 3 7 4" xfId="37989" xr:uid="{00000000-0005-0000-0000-000013AC0000}"/>
    <cellStyle name="Normal 9 2 2 2 2 3 8" xfId="8925" xr:uid="{00000000-0005-0000-0000-000014AC0000}"/>
    <cellStyle name="Normal 9 2 2 2 2 3 8 2" xfId="26278" xr:uid="{00000000-0005-0000-0000-000015AC0000}"/>
    <cellStyle name="Normal 9 2 2 2 2 3 8 3" xfId="43624" xr:uid="{00000000-0005-0000-0000-000016AC0000}"/>
    <cellStyle name="Normal 9 2 2 2 2 3 9" xfId="17605" xr:uid="{00000000-0005-0000-0000-000017AC0000}"/>
    <cellStyle name="Normal 9 2 2 2 2 4" xfId="840" xr:uid="{00000000-0005-0000-0000-000018AC0000}"/>
    <cellStyle name="Normal 9 2 2 2 2 4 2" xfId="2653" xr:uid="{00000000-0005-0000-0000-000019AC0000}"/>
    <cellStyle name="Normal 9 2 2 2 2 4 2 2" xfId="8435" xr:uid="{00000000-0005-0000-0000-00001AAC0000}"/>
    <cellStyle name="Normal 9 2 2 2 2 4 2 2 2" xfId="17108" xr:uid="{00000000-0005-0000-0000-00001BAC0000}"/>
    <cellStyle name="Normal 9 2 2 2 2 4 2 2 2 2" xfId="34461" xr:uid="{00000000-0005-0000-0000-00001CAC0000}"/>
    <cellStyle name="Normal 9 2 2 2 2 4 2 2 2 3" xfId="51807" xr:uid="{00000000-0005-0000-0000-00001DAC0000}"/>
    <cellStyle name="Normal 9 2 2 2 2 4 2 2 3" xfId="25788" xr:uid="{00000000-0005-0000-0000-00001EAC0000}"/>
    <cellStyle name="Normal 9 2 2 2 2 4 2 2 4" xfId="43134" xr:uid="{00000000-0005-0000-0000-00001FAC0000}"/>
    <cellStyle name="Normal 9 2 2 2 2 4 2 3" xfId="4466" xr:uid="{00000000-0005-0000-0000-000020AC0000}"/>
    <cellStyle name="Normal 9 2 2 2 2 4 2 3 2" xfId="13139" xr:uid="{00000000-0005-0000-0000-000021AC0000}"/>
    <cellStyle name="Normal 9 2 2 2 2 4 2 3 2 2" xfId="30492" xr:uid="{00000000-0005-0000-0000-000022AC0000}"/>
    <cellStyle name="Normal 9 2 2 2 2 4 2 3 2 3" xfId="47838" xr:uid="{00000000-0005-0000-0000-000023AC0000}"/>
    <cellStyle name="Normal 9 2 2 2 2 4 2 3 3" xfId="21819" xr:uid="{00000000-0005-0000-0000-000024AC0000}"/>
    <cellStyle name="Normal 9 2 2 2 2 4 2 3 4" xfId="39165" xr:uid="{00000000-0005-0000-0000-000025AC0000}"/>
    <cellStyle name="Normal 9 2 2 2 2 4 2 4" xfId="11326" xr:uid="{00000000-0005-0000-0000-000026AC0000}"/>
    <cellStyle name="Normal 9 2 2 2 2 4 2 4 2" xfId="28679" xr:uid="{00000000-0005-0000-0000-000027AC0000}"/>
    <cellStyle name="Normal 9 2 2 2 2 4 2 4 3" xfId="46025" xr:uid="{00000000-0005-0000-0000-000028AC0000}"/>
    <cellStyle name="Normal 9 2 2 2 2 4 2 5" xfId="20006" xr:uid="{00000000-0005-0000-0000-000029AC0000}"/>
    <cellStyle name="Normal 9 2 2 2 2 4 2 6" xfId="37352" xr:uid="{00000000-0005-0000-0000-00002AAC0000}"/>
    <cellStyle name="Normal 9 2 2 2 2 4 3" xfId="1575" xr:uid="{00000000-0005-0000-0000-00002BAC0000}"/>
    <cellStyle name="Normal 9 2 2 2 2 4 3 2" xfId="7357" xr:uid="{00000000-0005-0000-0000-00002CAC0000}"/>
    <cellStyle name="Normal 9 2 2 2 2 4 3 2 2" xfId="16030" xr:uid="{00000000-0005-0000-0000-00002DAC0000}"/>
    <cellStyle name="Normal 9 2 2 2 2 4 3 2 2 2" xfId="33383" xr:uid="{00000000-0005-0000-0000-00002EAC0000}"/>
    <cellStyle name="Normal 9 2 2 2 2 4 3 2 2 3" xfId="50729" xr:uid="{00000000-0005-0000-0000-00002FAC0000}"/>
    <cellStyle name="Normal 9 2 2 2 2 4 3 2 3" xfId="24710" xr:uid="{00000000-0005-0000-0000-000030AC0000}"/>
    <cellStyle name="Normal 9 2 2 2 2 4 3 2 4" xfId="42056" xr:uid="{00000000-0005-0000-0000-000031AC0000}"/>
    <cellStyle name="Normal 9 2 2 2 2 4 3 3" xfId="5201" xr:uid="{00000000-0005-0000-0000-000032AC0000}"/>
    <cellStyle name="Normal 9 2 2 2 2 4 3 3 2" xfId="13874" xr:uid="{00000000-0005-0000-0000-000033AC0000}"/>
    <cellStyle name="Normal 9 2 2 2 2 4 3 3 2 2" xfId="31227" xr:uid="{00000000-0005-0000-0000-000034AC0000}"/>
    <cellStyle name="Normal 9 2 2 2 2 4 3 3 2 3" xfId="48573" xr:uid="{00000000-0005-0000-0000-000035AC0000}"/>
    <cellStyle name="Normal 9 2 2 2 2 4 3 3 3" xfId="22554" xr:uid="{00000000-0005-0000-0000-000036AC0000}"/>
    <cellStyle name="Normal 9 2 2 2 2 4 3 3 4" xfId="39900" xr:uid="{00000000-0005-0000-0000-000037AC0000}"/>
    <cellStyle name="Normal 9 2 2 2 2 4 3 4" xfId="10248" xr:uid="{00000000-0005-0000-0000-000038AC0000}"/>
    <cellStyle name="Normal 9 2 2 2 2 4 3 4 2" xfId="27601" xr:uid="{00000000-0005-0000-0000-000039AC0000}"/>
    <cellStyle name="Normal 9 2 2 2 2 4 3 4 3" xfId="44947" xr:uid="{00000000-0005-0000-0000-00003AAC0000}"/>
    <cellStyle name="Normal 9 2 2 2 2 4 3 5" xfId="18928" xr:uid="{00000000-0005-0000-0000-00003BAC0000}"/>
    <cellStyle name="Normal 9 2 2 2 2 4 3 6" xfId="36274" xr:uid="{00000000-0005-0000-0000-00003CAC0000}"/>
    <cellStyle name="Normal 9 2 2 2 2 4 4" xfId="6622" xr:uid="{00000000-0005-0000-0000-00003DAC0000}"/>
    <cellStyle name="Normal 9 2 2 2 2 4 4 2" xfId="15295" xr:uid="{00000000-0005-0000-0000-00003EAC0000}"/>
    <cellStyle name="Normal 9 2 2 2 2 4 4 2 2" xfId="32648" xr:uid="{00000000-0005-0000-0000-00003FAC0000}"/>
    <cellStyle name="Normal 9 2 2 2 2 4 4 2 3" xfId="49994" xr:uid="{00000000-0005-0000-0000-000040AC0000}"/>
    <cellStyle name="Normal 9 2 2 2 2 4 4 3" xfId="23975" xr:uid="{00000000-0005-0000-0000-000041AC0000}"/>
    <cellStyle name="Normal 9 2 2 2 2 4 4 4" xfId="41321" xr:uid="{00000000-0005-0000-0000-000042AC0000}"/>
    <cellStyle name="Normal 9 2 2 2 2 4 5" xfId="3388" xr:uid="{00000000-0005-0000-0000-000043AC0000}"/>
    <cellStyle name="Normal 9 2 2 2 2 4 5 2" xfId="12061" xr:uid="{00000000-0005-0000-0000-000044AC0000}"/>
    <cellStyle name="Normal 9 2 2 2 2 4 5 2 2" xfId="29414" xr:uid="{00000000-0005-0000-0000-000045AC0000}"/>
    <cellStyle name="Normal 9 2 2 2 2 4 5 2 3" xfId="46760" xr:uid="{00000000-0005-0000-0000-000046AC0000}"/>
    <cellStyle name="Normal 9 2 2 2 2 4 5 3" xfId="20741" xr:uid="{00000000-0005-0000-0000-000047AC0000}"/>
    <cellStyle name="Normal 9 2 2 2 2 4 5 4" xfId="38087" xr:uid="{00000000-0005-0000-0000-000048AC0000}"/>
    <cellStyle name="Normal 9 2 2 2 2 4 6" xfId="9513" xr:uid="{00000000-0005-0000-0000-000049AC0000}"/>
    <cellStyle name="Normal 9 2 2 2 2 4 6 2" xfId="26866" xr:uid="{00000000-0005-0000-0000-00004AAC0000}"/>
    <cellStyle name="Normal 9 2 2 2 2 4 6 3" xfId="44212" xr:uid="{00000000-0005-0000-0000-00004BAC0000}"/>
    <cellStyle name="Normal 9 2 2 2 2 4 7" xfId="18193" xr:uid="{00000000-0005-0000-0000-00004CAC0000}"/>
    <cellStyle name="Normal 9 2 2 2 2 4 8" xfId="35539" xr:uid="{00000000-0005-0000-0000-00004DAC0000}"/>
    <cellStyle name="Normal 9 2 2 2 2 5" xfId="497" xr:uid="{00000000-0005-0000-0000-00004EAC0000}"/>
    <cellStyle name="Normal 9 2 2 2 2 5 2" xfId="2310" xr:uid="{00000000-0005-0000-0000-00004FAC0000}"/>
    <cellStyle name="Normal 9 2 2 2 2 5 2 2" xfId="8092" xr:uid="{00000000-0005-0000-0000-000050AC0000}"/>
    <cellStyle name="Normal 9 2 2 2 2 5 2 2 2" xfId="16765" xr:uid="{00000000-0005-0000-0000-000051AC0000}"/>
    <cellStyle name="Normal 9 2 2 2 2 5 2 2 2 2" xfId="34118" xr:uid="{00000000-0005-0000-0000-000052AC0000}"/>
    <cellStyle name="Normal 9 2 2 2 2 5 2 2 2 3" xfId="51464" xr:uid="{00000000-0005-0000-0000-000053AC0000}"/>
    <cellStyle name="Normal 9 2 2 2 2 5 2 2 3" xfId="25445" xr:uid="{00000000-0005-0000-0000-000054AC0000}"/>
    <cellStyle name="Normal 9 2 2 2 2 5 2 2 4" xfId="42791" xr:uid="{00000000-0005-0000-0000-000055AC0000}"/>
    <cellStyle name="Normal 9 2 2 2 2 5 2 3" xfId="5593" xr:uid="{00000000-0005-0000-0000-000056AC0000}"/>
    <cellStyle name="Normal 9 2 2 2 2 5 2 3 2" xfId="14266" xr:uid="{00000000-0005-0000-0000-000057AC0000}"/>
    <cellStyle name="Normal 9 2 2 2 2 5 2 3 2 2" xfId="31619" xr:uid="{00000000-0005-0000-0000-000058AC0000}"/>
    <cellStyle name="Normal 9 2 2 2 2 5 2 3 2 3" xfId="48965" xr:uid="{00000000-0005-0000-0000-000059AC0000}"/>
    <cellStyle name="Normal 9 2 2 2 2 5 2 3 3" xfId="22946" xr:uid="{00000000-0005-0000-0000-00005AAC0000}"/>
    <cellStyle name="Normal 9 2 2 2 2 5 2 3 4" xfId="40292" xr:uid="{00000000-0005-0000-0000-00005BAC0000}"/>
    <cellStyle name="Normal 9 2 2 2 2 5 2 4" xfId="10983" xr:uid="{00000000-0005-0000-0000-00005CAC0000}"/>
    <cellStyle name="Normal 9 2 2 2 2 5 2 4 2" xfId="28336" xr:uid="{00000000-0005-0000-0000-00005DAC0000}"/>
    <cellStyle name="Normal 9 2 2 2 2 5 2 4 3" xfId="45682" xr:uid="{00000000-0005-0000-0000-00005EAC0000}"/>
    <cellStyle name="Normal 9 2 2 2 2 5 2 5" xfId="19663" xr:uid="{00000000-0005-0000-0000-00005FAC0000}"/>
    <cellStyle name="Normal 9 2 2 2 2 5 2 6" xfId="37009" xr:uid="{00000000-0005-0000-0000-000060AC0000}"/>
    <cellStyle name="Normal 9 2 2 2 2 5 3" xfId="6279" xr:uid="{00000000-0005-0000-0000-000061AC0000}"/>
    <cellStyle name="Normal 9 2 2 2 2 5 3 2" xfId="14952" xr:uid="{00000000-0005-0000-0000-000062AC0000}"/>
    <cellStyle name="Normal 9 2 2 2 2 5 3 2 2" xfId="32305" xr:uid="{00000000-0005-0000-0000-000063AC0000}"/>
    <cellStyle name="Normal 9 2 2 2 2 5 3 2 3" xfId="49651" xr:uid="{00000000-0005-0000-0000-000064AC0000}"/>
    <cellStyle name="Normal 9 2 2 2 2 5 3 3" xfId="23632" xr:uid="{00000000-0005-0000-0000-000065AC0000}"/>
    <cellStyle name="Normal 9 2 2 2 2 5 3 4" xfId="40978" xr:uid="{00000000-0005-0000-0000-000066AC0000}"/>
    <cellStyle name="Normal 9 2 2 2 2 5 4" xfId="4123" xr:uid="{00000000-0005-0000-0000-000067AC0000}"/>
    <cellStyle name="Normal 9 2 2 2 2 5 4 2" xfId="12796" xr:uid="{00000000-0005-0000-0000-000068AC0000}"/>
    <cellStyle name="Normal 9 2 2 2 2 5 4 2 2" xfId="30149" xr:uid="{00000000-0005-0000-0000-000069AC0000}"/>
    <cellStyle name="Normal 9 2 2 2 2 5 4 2 3" xfId="47495" xr:uid="{00000000-0005-0000-0000-00006AAC0000}"/>
    <cellStyle name="Normal 9 2 2 2 2 5 4 3" xfId="21476" xr:uid="{00000000-0005-0000-0000-00006BAC0000}"/>
    <cellStyle name="Normal 9 2 2 2 2 5 4 4" xfId="38822" xr:uid="{00000000-0005-0000-0000-00006CAC0000}"/>
    <cellStyle name="Normal 9 2 2 2 2 5 5" xfId="9170" xr:uid="{00000000-0005-0000-0000-00006DAC0000}"/>
    <cellStyle name="Normal 9 2 2 2 2 5 5 2" xfId="26523" xr:uid="{00000000-0005-0000-0000-00006EAC0000}"/>
    <cellStyle name="Normal 9 2 2 2 2 5 5 3" xfId="43869" xr:uid="{00000000-0005-0000-0000-00006FAC0000}"/>
    <cellStyle name="Normal 9 2 2 2 2 5 6" xfId="17850" xr:uid="{00000000-0005-0000-0000-000070AC0000}"/>
    <cellStyle name="Normal 9 2 2 2 2 5 7" xfId="35196" xr:uid="{00000000-0005-0000-0000-000071AC0000}"/>
    <cellStyle name="Normal 9 2 2 2 2 6" xfId="1918" xr:uid="{00000000-0005-0000-0000-000072AC0000}"/>
    <cellStyle name="Normal 9 2 2 2 2 6 2" xfId="7700" xr:uid="{00000000-0005-0000-0000-000073AC0000}"/>
    <cellStyle name="Normal 9 2 2 2 2 6 2 2" xfId="16373" xr:uid="{00000000-0005-0000-0000-000074AC0000}"/>
    <cellStyle name="Normal 9 2 2 2 2 6 2 2 2" xfId="33726" xr:uid="{00000000-0005-0000-0000-000075AC0000}"/>
    <cellStyle name="Normal 9 2 2 2 2 6 2 2 3" xfId="51072" xr:uid="{00000000-0005-0000-0000-000076AC0000}"/>
    <cellStyle name="Normal 9 2 2 2 2 6 2 3" xfId="25053" xr:uid="{00000000-0005-0000-0000-000077AC0000}"/>
    <cellStyle name="Normal 9 2 2 2 2 6 2 4" xfId="42399" xr:uid="{00000000-0005-0000-0000-000078AC0000}"/>
    <cellStyle name="Normal 9 2 2 2 2 6 3" xfId="3731" xr:uid="{00000000-0005-0000-0000-000079AC0000}"/>
    <cellStyle name="Normal 9 2 2 2 2 6 3 2" xfId="12404" xr:uid="{00000000-0005-0000-0000-00007AAC0000}"/>
    <cellStyle name="Normal 9 2 2 2 2 6 3 2 2" xfId="29757" xr:uid="{00000000-0005-0000-0000-00007BAC0000}"/>
    <cellStyle name="Normal 9 2 2 2 2 6 3 2 3" xfId="47103" xr:uid="{00000000-0005-0000-0000-00007CAC0000}"/>
    <cellStyle name="Normal 9 2 2 2 2 6 3 3" xfId="21084" xr:uid="{00000000-0005-0000-0000-00007DAC0000}"/>
    <cellStyle name="Normal 9 2 2 2 2 6 3 4" xfId="38430" xr:uid="{00000000-0005-0000-0000-00007EAC0000}"/>
    <cellStyle name="Normal 9 2 2 2 2 6 4" xfId="10591" xr:uid="{00000000-0005-0000-0000-00007FAC0000}"/>
    <cellStyle name="Normal 9 2 2 2 2 6 4 2" xfId="27944" xr:uid="{00000000-0005-0000-0000-000080AC0000}"/>
    <cellStyle name="Normal 9 2 2 2 2 6 4 3" xfId="45290" xr:uid="{00000000-0005-0000-0000-000081AC0000}"/>
    <cellStyle name="Normal 9 2 2 2 2 6 5" xfId="19271" xr:uid="{00000000-0005-0000-0000-000082AC0000}"/>
    <cellStyle name="Normal 9 2 2 2 2 6 6" xfId="36617" xr:uid="{00000000-0005-0000-0000-000083AC0000}"/>
    <cellStyle name="Normal 9 2 2 2 2 7" xfId="1232" xr:uid="{00000000-0005-0000-0000-000084AC0000}"/>
    <cellStyle name="Normal 9 2 2 2 2 7 2" xfId="7014" xr:uid="{00000000-0005-0000-0000-000085AC0000}"/>
    <cellStyle name="Normal 9 2 2 2 2 7 2 2" xfId="15687" xr:uid="{00000000-0005-0000-0000-000086AC0000}"/>
    <cellStyle name="Normal 9 2 2 2 2 7 2 2 2" xfId="33040" xr:uid="{00000000-0005-0000-0000-000087AC0000}"/>
    <cellStyle name="Normal 9 2 2 2 2 7 2 2 3" xfId="50386" xr:uid="{00000000-0005-0000-0000-000088AC0000}"/>
    <cellStyle name="Normal 9 2 2 2 2 7 2 3" xfId="24367" xr:uid="{00000000-0005-0000-0000-000089AC0000}"/>
    <cellStyle name="Normal 9 2 2 2 2 7 2 4" xfId="41713" xr:uid="{00000000-0005-0000-0000-00008AAC0000}"/>
    <cellStyle name="Normal 9 2 2 2 2 7 3" xfId="4858" xr:uid="{00000000-0005-0000-0000-00008BAC0000}"/>
    <cellStyle name="Normal 9 2 2 2 2 7 3 2" xfId="13531" xr:uid="{00000000-0005-0000-0000-00008CAC0000}"/>
    <cellStyle name="Normal 9 2 2 2 2 7 3 2 2" xfId="30884" xr:uid="{00000000-0005-0000-0000-00008DAC0000}"/>
    <cellStyle name="Normal 9 2 2 2 2 7 3 2 3" xfId="48230" xr:uid="{00000000-0005-0000-0000-00008EAC0000}"/>
    <cellStyle name="Normal 9 2 2 2 2 7 3 3" xfId="22211" xr:uid="{00000000-0005-0000-0000-00008FAC0000}"/>
    <cellStyle name="Normal 9 2 2 2 2 7 3 4" xfId="39557" xr:uid="{00000000-0005-0000-0000-000090AC0000}"/>
    <cellStyle name="Normal 9 2 2 2 2 7 4" xfId="9905" xr:uid="{00000000-0005-0000-0000-000091AC0000}"/>
    <cellStyle name="Normal 9 2 2 2 2 7 4 2" xfId="27258" xr:uid="{00000000-0005-0000-0000-000092AC0000}"/>
    <cellStyle name="Normal 9 2 2 2 2 7 4 3" xfId="44604" xr:uid="{00000000-0005-0000-0000-000093AC0000}"/>
    <cellStyle name="Normal 9 2 2 2 2 7 5" xfId="18585" xr:uid="{00000000-0005-0000-0000-000094AC0000}"/>
    <cellStyle name="Normal 9 2 2 2 2 7 6" xfId="35931" xr:uid="{00000000-0005-0000-0000-000095AC0000}"/>
    <cellStyle name="Normal 9 2 2 2 2 8" xfId="5887" xr:uid="{00000000-0005-0000-0000-000096AC0000}"/>
    <cellStyle name="Normal 9 2 2 2 2 8 2" xfId="14560" xr:uid="{00000000-0005-0000-0000-000097AC0000}"/>
    <cellStyle name="Normal 9 2 2 2 2 8 2 2" xfId="31913" xr:uid="{00000000-0005-0000-0000-000098AC0000}"/>
    <cellStyle name="Normal 9 2 2 2 2 8 2 3" xfId="49259" xr:uid="{00000000-0005-0000-0000-000099AC0000}"/>
    <cellStyle name="Normal 9 2 2 2 2 8 3" xfId="23240" xr:uid="{00000000-0005-0000-0000-00009AAC0000}"/>
    <cellStyle name="Normal 9 2 2 2 2 8 4" xfId="40586" xr:uid="{00000000-0005-0000-0000-00009BAC0000}"/>
    <cellStyle name="Normal 9 2 2 2 2 9" xfId="3045" xr:uid="{00000000-0005-0000-0000-00009CAC0000}"/>
    <cellStyle name="Normal 9 2 2 2 2 9 2" xfId="11718" xr:uid="{00000000-0005-0000-0000-00009DAC0000}"/>
    <cellStyle name="Normal 9 2 2 2 2 9 2 2" xfId="29071" xr:uid="{00000000-0005-0000-0000-00009EAC0000}"/>
    <cellStyle name="Normal 9 2 2 2 2 9 2 3" xfId="46417" xr:uid="{00000000-0005-0000-0000-00009FAC0000}"/>
    <cellStyle name="Normal 9 2 2 2 2 9 3" xfId="20398" xr:uid="{00000000-0005-0000-0000-0000A0AC0000}"/>
    <cellStyle name="Normal 9 2 2 2 2 9 4" xfId="37744" xr:uid="{00000000-0005-0000-0000-0000A1AC0000}"/>
    <cellStyle name="Normal 9 2 2 2 3" xfId="203" xr:uid="{00000000-0005-0000-0000-0000A2AC0000}"/>
    <cellStyle name="Normal 9 2 2 2 3 10" xfId="17556" xr:uid="{00000000-0005-0000-0000-0000A3AC0000}"/>
    <cellStyle name="Normal 9 2 2 2 3 11" xfId="34902" xr:uid="{00000000-0005-0000-0000-0000A4AC0000}"/>
    <cellStyle name="Normal 9 2 2 2 3 2" xfId="693" xr:uid="{00000000-0005-0000-0000-0000A5AC0000}"/>
    <cellStyle name="Normal 9 2 2 2 3 2 2" xfId="2506" xr:uid="{00000000-0005-0000-0000-0000A6AC0000}"/>
    <cellStyle name="Normal 9 2 2 2 3 2 2 2" xfId="8288" xr:uid="{00000000-0005-0000-0000-0000A7AC0000}"/>
    <cellStyle name="Normal 9 2 2 2 3 2 2 2 2" xfId="16961" xr:uid="{00000000-0005-0000-0000-0000A8AC0000}"/>
    <cellStyle name="Normal 9 2 2 2 3 2 2 2 2 2" xfId="34314" xr:uid="{00000000-0005-0000-0000-0000A9AC0000}"/>
    <cellStyle name="Normal 9 2 2 2 3 2 2 2 2 3" xfId="51660" xr:uid="{00000000-0005-0000-0000-0000AAAC0000}"/>
    <cellStyle name="Normal 9 2 2 2 3 2 2 2 3" xfId="25641" xr:uid="{00000000-0005-0000-0000-0000ABAC0000}"/>
    <cellStyle name="Normal 9 2 2 2 3 2 2 2 4" xfId="42987" xr:uid="{00000000-0005-0000-0000-0000ACAC0000}"/>
    <cellStyle name="Normal 9 2 2 2 3 2 2 3" xfId="4319" xr:uid="{00000000-0005-0000-0000-0000ADAC0000}"/>
    <cellStyle name="Normal 9 2 2 2 3 2 2 3 2" xfId="12992" xr:uid="{00000000-0005-0000-0000-0000AEAC0000}"/>
    <cellStyle name="Normal 9 2 2 2 3 2 2 3 2 2" xfId="30345" xr:uid="{00000000-0005-0000-0000-0000AFAC0000}"/>
    <cellStyle name="Normal 9 2 2 2 3 2 2 3 2 3" xfId="47691" xr:uid="{00000000-0005-0000-0000-0000B0AC0000}"/>
    <cellStyle name="Normal 9 2 2 2 3 2 2 3 3" xfId="21672" xr:uid="{00000000-0005-0000-0000-0000B1AC0000}"/>
    <cellStyle name="Normal 9 2 2 2 3 2 2 3 4" xfId="39018" xr:uid="{00000000-0005-0000-0000-0000B2AC0000}"/>
    <cellStyle name="Normal 9 2 2 2 3 2 2 4" xfId="11179" xr:uid="{00000000-0005-0000-0000-0000B3AC0000}"/>
    <cellStyle name="Normal 9 2 2 2 3 2 2 4 2" xfId="28532" xr:uid="{00000000-0005-0000-0000-0000B4AC0000}"/>
    <cellStyle name="Normal 9 2 2 2 3 2 2 4 3" xfId="45878" xr:uid="{00000000-0005-0000-0000-0000B5AC0000}"/>
    <cellStyle name="Normal 9 2 2 2 3 2 2 5" xfId="19859" xr:uid="{00000000-0005-0000-0000-0000B6AC0000}"/>
    <cellStyle name="Normal 9 2 2 2 3 2 2 6" xfId="37205" xr:uid="{00000000-0005-0000-0000-0000B7AC0000}"/>
    <cellStyle name="Normal 9 2 2 2 3 2 3" xfId="1428" xr:uid="{00000000-0005-0000-0000-0000B8AC0000}"/>
    <cellStyle name="Normal 9 2 2 2 3 2 3 2" xfId="7210" xr:uid="{00000000-0005-0000-0000-0000B9AC0000}"/>
    <cellStyle name="Normal 9 2 2 2 3 2 3 2 2" xfId="15883" xr:uid="{00000000-0005-0000-0000-0000BAAC0000}"/>
    <cellStyle name="Normal 9 2 2 2 3 2 3 2 2 2" xfId="33236" xr:uid="{00000000-0005-0000-0000-0000BBAC0000}"/>
    <cellStyle name="Normal 9 2 2 2 3 2 3 2 2 3" xfId="50582" xr:uid="{00000000-0005-0000-0000-0000BCAC0000}"/>
    <cellStyle name="Normal 9 2 2 2 3 2 3 2 3" xfId="24563" xr:uid="{00000000-0005-0000-0000-0000BDAC0000}"/>
    <cellStyle name="Normal 9 2 2 2 3 2 3 2 4" xfId="41909" xr:uid="{00000000-0005-0000-0000-0000BEAC0000}"/>
    <cellStyle name="Normal 9 2 2 2 3 2 3 3" xfId="5054" xr:uid="{00000000-0005-0000-0000-0000BFAC0000}"/>
    <cellStyle name="Normal 9 2 2 2 3 2 3 3 2" xfId="13727" xr:uid="{00000000-0005-0000-0000-0000C0AC0000}"/>
    <cellStyle name="Normal 9 2 2 2 3 2 3 3 2 2" xfId="31080" xr:uid="{00000000-0005-0000-0000-0000C1AC0000}"/>
    <cellStyle name="Normal 9 2 2 2 3 2 3 3 2 3" xfId="48426" xr:uid="{00000000-0005-0000-0000-0000C2AC0000}"/>
    <cellStyle name="Normal 9 2 2 2 3 2 3 3 3" xfId="22407" xr:uid="{00000000-0005-0000-0000-0000C3AC0000}"/>
    <cellStyle name="Normal 9 2 2 2 3 2 3 3 4" xfId="39753" xr:uid="{00000000-0005-0000-0000-0000C4AC0000}"/>
    <cellStyle name="Normal 9 2 2 2 3 2 3 4" xfId="10101" xr:uid="{00000000-0005-0000-0000-0000C5AC0000}"/>
    <cellStyle name="Normal 9 2 2 2 3 2 3 4 2" xfId="27454" xr:uid="{00000000-0005-0000-0000-0000C6AC0000}"/>
    <cellStyle name="Normal 9 2 2 2 3 2 3 4 3" xfId="44800" xr:uid="{00000000-0005-0000-0000-0000C7AC0000}"/>
    <cellStyle name="Normal 9 2 2 2 3 2 3 5" xfId="18781" xr:uid="{00000000-0005-0000-0000-0000C8AC0000}"/>
    <cellStyle name="Normal 9 2 2 2 3 2 3 6" xfId="36127" xr:uid="{00000000-0005-0000-0000-0000C9AC0000}"/>
    <cellStyle name="Normal 9 2 2 2 3 2 4" xfId="6475" xr:uid="{00000000-0005-0000-0000-0000CAAC0000}"/>
    <cellStyle name="Normal 9 2 2 2 3 2 4 2" xfId="15148" xr:uid="{00000000-0005-0000-0000-0000CBAC0000}"/>
    <cellStyle name="Normal 9 2 2 2 3 2 4 2 2" xfId="32501" xr:uid="{00000000-0005-0000-0000-0000CCAC0000}"/>
    <cellStyle name="Normal 9 2 2 2 3 2 4 2 3" xfId="49847" xr:uid="{00000000-0005-0000-0000-0000CDAC0000}"/>
    <cellStyle name="Normal 9 2 2 2 3 2 4 3" xfId="23828" xr:uid="{00000000-0005-0000-0000-0000CEAC0000}"/>
    <cellStyle name="Normal 9 2 2 2 3 2 4 4" xfId="41174" xr:uid="{00000000-0005-0000-0000-0000CFAC0000}"/>
    <cellStyle name="Normal 9 2 2 2 3 2 5" xfId="3241" xr:uid="{00000000-0005-0000-0000-0000D0AC0000}"/>
    <cellStyle name="Normal 9 2 2 2 3 2 5 2" xfId="11914" xr:uid="{00000000-0005-0000-0000-0000D1AC0000}"/>
    <cellStyle name="Normal 9 2 2 2 3 2 5 2 2" xfId="29267" xr:uid="{00000000-0005-0000-0000-0000D2AC0000}"/>
    <cellStyle name="Normal 9 2 2 2 3 2 5 2 3" xfId="46613" xr:uid="{00000000-0005-0000-0000-0000D3AC0000}"/>
    <cellStyle name="Normal 9 2 2 2 3 2 5 3" xfId="20594" xr:uid="{00000000-0005-0000-0000-0000D4AC0000}"/>
    <cellStyle name="Normal 9 2 2 2 3 2 5 4" xfId="37940" xr:uid="{00000000-0005-0000-0000-0000D5AC0000}"/>
    <cellStyle name="Normal 9 2 2 2 3 2 6" xfId="9366" xr:uid="{00000000-0005-0000-0000-0000D6AC0000}"/>
    <cellStyle name="Normal 9 2 2 2 3 2 6 2" xfId="26719" xr:uid="{00000000-0005-0000-0000-0000D7AC0000}"/>
    <cellStyle name="Normal 9 2 2 2 3 2 6 3" xfId="44065" xr:uid="{00000000-0005-0000-0000-0000D8AC0000}"/>
    <cellStyle name="Normal 9 2 2 2 3 2 7" xfId="18046" xr:uid="{00000000-0005-0000-0000-0000D9AC0000}"/>
    <cellStyle name="Normal 9 2 2 2 3 2 8" xfId="35392" xr:uid="{00000000-0005-0000-0000-0000DAAC0000}"/>
    <cellStyle name="Normal 9 2 2 2 3 3" xfId="938" xr:uid="{00000000-0005-0000-0000-0000DBAC0000}"/>
    <cellStyle name="Normal 9 2 2 2 3 3 2" xfId="2751" xr:uid="{00000000-0005-0000-0000-0000DCAC0000}"/>
    <cellStyle name="Normal 9 2 2 2 3 3 2 2" xfId="8533" xr:uid="{00000000-0005-0000-0000-0000DDAC0000}"/>
    <cellStyle name="Normal 9 2 2 2 3 3 2 2 2" xfId="17206" xr:uid="{00000000-0005-0000-0000-0000DEAC0000}"/>
    <cellStyle name="Normal 9 2 2 2 3 3 2 2 2 2" xfId="34559" xr:uid="{00000000-0005-0000-0000-0000DFAC0000}"/>
    <cellStyle name="Normal 9 2 2 2 3 3 2 2 2 3" xfId="51905" xr:uid="{00000000-0005-0000-0000-0000E0AC0000}"/>
    <cellStyle name="Normal 9 2 2 2 3 3 2 2 3" xfId="25886" xr:uid="{00000000-0005-0000-0000-0000E1AC0000}"/>
    <cellStyle name="Normal 9 2 2 2 3 3 2 2 4" xfId="43232" xr:uid="{00000000-0005-0000-0000-0000E2AC0000}"/>
    <cellStyle name="Normal 9 2 2 2 3 3 2 3" xfId="4564" xr:uid="{00000000-0005-0000-0000-0000E3AC0000}"/>
    <cellStyle name="Normal 9 2 2 2 3 3 2 3 2" xfId="13237" xr:uid="{00000000-0005-0000-0000-0000E4AC0000}"/>
    <cellStyle name="Normal 9 2 2 2 3 3 2 3 2 2" xfId="30590" xr:uid="{00000000-0005-0000-0000-0000E5AC0000}"/>
    <cellStyle name="Normal 9 2 2 2 3 3 2 3 2 3" xfId="47936" xr:uid="{00000000-0005-0000-0000-0000E6AC0000}"/>
    <cellStyle name="Normal 9 2 2 2 3 3 2 3 3" xfId="21917" xr:uid="{00000000-0005-0000-0000-0000E7AC0000}"/>
    <cellStyle name="Normal 9 2 2 2 3 3 2 3 4" xfId="39263" xr:uid="{00000000-0005-0000-0000-0000E8AC0000}"/>
    <cellStyle name="Normal 9 2 2 2 3 3 2 4" xfId="11424" xr:uid="{00000000-0005-0000-0000-0000E9AC0000}"/>
    <cellStyle name="Normal 9 2 2 2 3 3 2 4 2" xfId="28777" xr:uid="{00000000-0005-0000-0000-0000EAAC0000}"/>
    <cellStyle name="Normal 9 2 2 2 3 3 2 4 3" xfId="46123" xr:uid="{00000000-0005-0000-0000-0000EBAC0000}"/>
    <cellStyle name="Normal 9 2 2 2 3 3 2 5" xfId="20104" xr:uid="{00000000-0005-0000-0000-0000ECAC0000}"/>
    <cellStyle name="Normal 9 2 2 2 3 3 2 6" xfId="37450" xr:uid="{00000000-0005-0000-0000-0000EDAC0000}"/>
    <cellStyle name="Normal 9 2 2 2 3 3 3" xfId="1673" xr:uid="{00000000-0005-0000-0000-0000EEAC0000}"/>
    <cellStyle name="Normal 9 2 2 2 3 3 3 2" xfId="7455" xr:uid="{00000000-0005-0000-0000-0000EFAC0000}"/>
    <cellStyle name="Normal 9 2 2 2 3 3 3 2 2" xfId="16128" xr:uid="{00000000-0005-0000-0000-0000F0AC0000}"/>
    <cellStyle name="Normal 9 2 2 2 3 3 3 2 2 2" xfId="33481" xr:uid="{00000000-0005-0000-0000-0000F1AC0000}"/>
    <cellStyle name="Normal 9 2 2 2 3 3 3 2 2 3" xfId="50827" xr:uid="{00000000-0005-0000-0000-0000F2AC0000}"/>
    <cellStyle name="Normal 9 2 2 2 3 3 3 2 3" xfId="24808" xr:uid="{00000000-0005-0000-0000-0000F3AC0000}"/>
    <cellStyle name="Normal 9 2 2 2 3 3 3 2 4" xfId="42154" xr:uid="{00000000-0005-0000-0000-0000F4AC0000}"/>
    <cellStyle name="Normal 9 2 2 2 3 3 3 3" xfId="5299" xr:uid="{00000000-0005-0000-0000-0000F5AC0000}"/>
    <cellStyle name="Normal 9 2 2 2 3 3 3 3 2" xfId="13972" xr:uid="{00000000-0005-0000-0000-0000F6AC0000}"/>
    <cellStyle name="Normal 9 2 2 2 3 3 3 3 2 2" xfId="31325" xr:uid="{00000000-0005-0000-0000-0000F7AC0000}"/>
    <cellStyle name="Normal 9 2 2 2 3 3 3 3 2 3" xfId="48671" xr:uid="{00000000-0005-0000-0000-0000F8AC0000}"/>
    <cellStyle name="Normal 9 2 2 2 3 3 3 3 3" xfId="22652" xr:uid="{00000000-0005-0000-0000-0000F9AC0000}"/>
    <cellStyle name="Normal 9 2 2 2 3 3 3 3 4" xfId="39998" xr:uid="{00000000-0005-0000-0000-0000FAAC0000}"/>
    <cellStyle name="Normal 9 2 2 2 3 3 3 4" xfId="10346" xr:uid="{00000000-0005-0000-0000-0000FBAC0000}"/>
    <cellStyle name="Normal 9 2 2 2 3 3 3 4 2" xfId="27699" xr:uid="{00000000-0005-0000-0000-0000FCAC0000}"/>
    <cellStyle name="Normal 9 2 2 2 3 3 3 4 3" xfId="45045" xr:uid="{00000000-0005-0000-0000-0000FDAC0000}"/>
    <cellStyle name="Normal 9 2 2 2 3 3 3 5" xfId="19026" xr:uid="{00000000-0005-0000-0000-0000FEAC0000}"/>
    <cellStyle name="Normal 9 2 2 2 3 3 3 6" xfId="36372" xr:uid="{00000000-0005-0000-0000-0000FFAC0000}"/>
    <cellStyle name="Normal 9 2 2 2 3 3 4" xfId="6720" xr:uid="{00000000-0005-0000-0000-000000AD0000}"/>
    <cellStyle name="Normal 9 2 2 2 3 3 4 2" xfId="15393" xr:uid="{00000000-0005-0000-0000-000001AD0000}"/>
    <cellStyle name="Normal 9 2 2 2 3 3 4 2 2" xfId="32746" xr:uid="{00000000-0005-0000-0000-000002AD0000}"/>
    <cellStyle name="Normal 9 2 2 2 3 3 4 2 3" xfId="50092" xr:uid="{00000000-0005-0000-0000-000003AD0000}"/>
    <cellStyle name="Normal 9 2 2 2 3 3 4 3" xfId="24073" xr:uid="{00000000-0005-0000-0000-000004AD0000}"/>
    <cellStyle name="Normal 9 2 2 2 3 3 4 4" xfId="41419" xr:uid="{00000000-0005-0000-0000-000005AD0000}"/>
    <cellStyle name="Normal 9 2 2 2 3 3 5" xfId="3486" xr:uid="{00000000-0005-0000-0000-000006AD0000}"/>
    <cellStyle name="Normal 9 2 2 2 3 3 5 2" xfId="12159" xr:uid="{00000000-0005-0000-0000-000007AD0000}"/>
    <cellStyle name="Normal 9 2 2 2 3 3 5 2 2" xfId="29512" xr:uid="{00000000-0005-0000-0000-000008AD0000}"/>
    <cellStyle name="Normal 9 2 2 2 3 3 5 2 3" xfId="46858" xr:uid="{00000000-0005-0000-0000-000009AD0000}"/>
    <cellStyle name="Normal 9 2 2 2 3 3 5 3" xfId="20839" xr:uid="{00000000-0005-0000-0000-00000AAD0000}"/>
    <cellStyle name="Normal 9 2 2 2 3 3 5 4" xfId="38185" xr:uid="{00000000-0005-0000-0000-00000BAD0000}"/>
    <cellStyle name="Normal 9 2 2 2 3 3 6" xfId="9611" xr:uid="{00000000-0005-0000-0000-00000CAD0000}"/>
    <cellStyle name="Normal 9 2 2 2 3 3 6 2" xfId="26964" xr:uid="{00000000-0005-0000-0000-00000DAD0000}"/>
    <cellStyle name="Normal 9 2 2 2 3 3 6 3" xfId="44310" xr:uid="{00000000-0005-0000-0000-00000EAD0000}"/>
    <cellStyle name="Normal 9 2 2 2 3 3 7" xfId="18291" xr:uid="{00000000-0005-0000-0000-00000FAD0000}"/>
    <cellStyle name="Normal 9 2 2 2 3 3 8" xfId="35637" xr:uid="{00000000-0005-0000-0000-000010AD0000}"/>
    <cellStyle name="Normal 9 2 2 2 3 4" xfId="448" xr:uid="{00000000-0005-0000-0000-000011AD0000}"/>
    <cellStyle name="Normal 9 2 2 2 3 4 2" xfId="2261" xr:uid="{00000000-0005-0000-0000-000012AD0000}"/>
    <cellStyle name="Normal 9 2 2 2 3 4 2 2" xfId="8043" xr:uid="{00000000-0005-0000-0000-000013AD0000}"/>
    <cellStyle name="Normal 9 2 2 2 3 4 2 2 2" xfId="16716" xr:uid="{00000000-0005-0000-0000-000014AD0000}"/>
    <cellStyle name="Normal 9 2 2 2 3 4 2 2 2 2" xfId="34069" xr:uid="{00000000-0005-0000-0000-000015AD0000}"/>
    <cellStyle name="Normal 9 2 2 2 3 4 2 2 2 3" xfId="51415" xr:uid="{00000000-0005-0000-0000-000016AD0000}"/>
    <cellStyle name="Normal 9 2 2 2 3 4 2 2 3" xfId="25396" xr:uid="{00000000-0005-0000-0000-000017AD0000}"/>
    <cellStyle name="Normal 9 2 2 2 3 4 2 2 4" xfId="42742" xr:uid="{00000000-0005-0000-0000-000018AD0000}"/>
    <cellStyle name="Normal 9 2 2 2 3 4 2 3" xfId="5544" xr:uid="{00000000-0005-0000-0000-000019AD0000}"/>
    <cellStyle name="Normal 9 2 2 2 3 4 2 3 2" xfId="14217" xr:uid="{00000000-0005-0000-0000-00001AAD0000}"/>
    <cellStyle name="Normal 9 2 2 2 3 4 2 3 2 2" xfId="31570" xr:uid="{00000000-0005-0000-0000-00001BAD0000}"/>
    <cellStyle name="Normal 9 2 2 2 3 4 2 3 2 3" xfId="48916" xr:uid="{00000000-0005-0000-0000-00001CAD0000}"/>
    <cellStyle name="Normal 9 2 2 2 3 4 2 3 3" xfId="22897" xr:uid="{00000000-0005-0000-0000-00001DAD0000}"/>
    <cellStyle name="Normal 9 2 2 2 3 4 2 3 4" xfId="40243" xr:uid="{00000000-0005-0000-0000-00001EAD0000}"/>
    <cellStyle name="Normal 9 2 2 2 3 4 2 4" xfId="10934" xr:uid="{00000000-0005-0000-0000-00001FAD0000}"/>
    <cellStyle name="Normal 9 2 2 2 3 4 2 4 2" xfId="28287" xr:uid="{00000000-0005-0000-0000-000020AD0000}"/>
    <cellStyle name="Normal 9 2 2 2 3 4 2 4 3" xfId="45633" xr:uid="{00000000-0005-0000-0000-000021AD0000}"/>
    <cellStyle name="Normal 9 2 2 2 3 4 2 5" xfId="19614" xr:uid="{00000000-0005-0000-0000-000022AD0000}"/>
    <cellStyle name="Normal 9 2 2 2 3 4 2 6" xfId="36960" xr:uid="{00000000-0005-0000-0000-000023AD0000}"/>
    <cellStyle name="Normal 9 2 2 2 3 4 3" xfId="6230" xr:uid="{00000000-0005-0000-0000-000024AD0000}"/>
    <cellStyle name="Normal 9 2 2 2 3 4 3 2" xfId="14903" xr:uid="{00000000-0005-0000-0000-000025AD0000}"/>
    <cellStyle name="Normal 9 2 2 2 3 4 3 2 2" xfId="32256" xr:uid="{00000000-0005-0000-0000-000026AD0000}"/>
    <cellStyle name="Normal 9 2 2 2 3 4 3 2 3" xfId="49602" xr:uid="{00000000-0005-0000-0000-000027AD0000}"/>
    <cellStyle name="Normal 9 2 2 2 3 4 3 3" xfId="23583" xr:uid="{00000000-0005-0000-0000-000028AD0000}"/>
    <cellStyle name="Normal 9 2 2 2 3 4 3 4" xfId="40929" xr:uid="{00000000-0005-0000-0000-000029AD0000}"/>
    <cellStyle name="Normal 9 2 2 2 3 4 4" xfId="4074" xr:uid="{00000000-0005-0000-0000-00002AAD0000}"/>
    <cellStyle name="Normal 9 2 2 2 3 4 4 2" xfId="12747" xr:uid="{00000000-0005-0000-0000-00002BAD0000}"/>
    <cellStyle name="Normal 9 2 2 2 3 4 4 2 2" xfId="30100" xr:uid="{00000000-0005-0000-0000-00002CAD0000}"/>
    <cellStyle name="Normal 9 2 2 2 3 4 4 2 3" xfId="47446" xr:uid="{00000000-0005-0000-0000-00002DAD0000}"/>
    <cellStyle name="Normal 9 2 2 2 3 4 4 3" xfId="21427" xr:uid="{00000000-0005-0000-0000-00002EAD0000}"/>
    <cellStyle name="Normal 9 2 2 2 3 4 4 4" xfId="38773" xr:uid="{00000000-0005-0000-0000-00002FAD0000}"/>
    <cellStyle name="Normal 9 2 2 2 3 4 5" xfId="9121" xr:uid="{00000000-0005-0000-0000-000030AD0000}"/>
    <cellStyle name="Normal 9 2 2 2 3 4 5 2" xfId="26474" xr:uid="{00000000-0005-0000-0000-000031AD0000}"/>
    <cellStyle name="Normal 9 2 2 2 3 4 5 3" xfId="43820" xr:uid="{00000000-0005-0000-0000-000032AD0000}"/>
    <cellStyle name="Normal 9 2 2 2 3 4 6" xfId="17801" xr:uid="{00000000-0005-0000-0000-000033AD0000}"/>
    <cellStyle name="Normal 9 2 2 2 3 4 7" xfId="35147" xr:uid="{00000000-0005-0000-0000-000034AD0000}"/>
    <cellStyle name="Normal 9 2 2 2 3 5" xfId="2016" xr:uid="{00000000-0005-0000-0000-000035AD0000}"/>
    <cellStyle name="Normal 9 2 2 2 3 5 2" xfId="7798" xr:uid="{00000000-0005-0000-0000-000036AD0000}"/>
    <cellStyle name="Normal 9 2 2 2 3 5 2 2" xfId="16471" xr:uid="{00000000-0005-0000-0000-000037AD0000}"/>
    <cellStyle name="Normal 9 2 2 2 3 5 2 2 2" xfId="33824" xr:uid="{00000000-0005-0000-0000-000038AD0000}"/>
    <cellStyle name="Normal 9 2 2 2 3 5 2 2 3" xfId="51170" xr:uid="{00000000-0005-0000-0000-000039AD0000}"/>
    <cellStyle name="Normal 9 2 2 2 3 5 2 3" xfId="25151" xr:uid="{00000000-0005-0000-0000-00003AAD0000}"/>
    <cellStyle name="Normal 9 2 2 2 3 5 2 4" xfId="42497" xr:uid="{00000000-0005-0000-0000-00003BAD0000}"/>
    <cellStyle name="Normal 9 2 2 2 3 5 3" xfId="3829" xr:uid="{00000000-0005-0000-0000-00003CAD0000}"/>
    <cellStyle name="Normal 9 2 2 2 3 5 3 2" xfId="12502" xr:uid="{00000000-0005-0000-0000-00003DAD0000}"/>
    <cellStyle name="Normal 9 2 2 2 3 5 3 2 2" xfId="29855" xr:uid="{00000000-0005-0000-0000-00003EAD0000}"/>
    <cellStyle name="Normal 9 2 2 2 3 5 3 2 3" xfId="47201" xr:uid="{00000000-0005-0000-0000-00003FAD0000}"/>
    <cellStyle name="Normal 9 2 2 2 3 5 3 3" xfId="21182" xr:uid="{00000000-0005-0000-0000-000040AD0000}"/>
    <cellStyle name="Normal 9 2 2 2 3 5 3 4" xfId="38528" xr:uid="{00000000-0005-0000-0000-000041AD0000}"/>
    <cellStyle name="Normal 9 2 2 2 3 5 4" xfId="10689" xr:uid="{00000000-0005-0000-0000-000042AD0000}"/>
    <cellStyle name="Normal 9 2 2 2 3 5 4 2" xfId="28042" xr:uid="{00000000-0005-0000-0000-000043AD0000}"/>
    <cellStyle name="Normal 9 2 2 2 3 5 4 3" xfId="45388" xr:uid="{00000000-0005-0000-0000-000044AD0000}"/>
    <cellStyle name="Normal 9 2 2 2 3 5 5" xfId="19369" xr:uid="{00000000-0005-0000-0000-000045AD0000}"/>
    <cellStyle name="Normal 9 2 2 2 3 5 6" xfId="36715" xr:uid="{00000000-0005-0000-0000-000046AD0000}"/>
    <cellStyle name="Normal 9 2 2 2 3 6" xfId="1183" xr:uid="{00000000-0005-0000-0000-000047AD0000}"/>
    <cellStyle name="Normal 9 2 2 2 3 6 2" xfId="6965" xr:uid="{00000000-0005-0000-0000-000048AD0000}"/>
    <cellStyle name="Normal 9 2 2 2 3 6 2 2" xfId="15638" xr:uid="{00000000-0005-0000-0000-000049AD0000}"/>
    <cellStyle name="Normal 9 2 2 2 3 6 2 2 2" xfId="32991" xr:uid="{00000000-0005-0000-0000-00004AAD0000}"/>
    <cellStyle name="Normal 9 2 2 2 3 6 2 2 3" xfId="50337" xr:uid="{00000000-0005-0000-0000-00004BAD0000}"/>
    <cellStyle name="Normal 9 2 2 2 3 6 2 3" xfId="24318" xr:uid="{00000000-0005-0000-0000-00004CAD0000}"/>
    <cellStyle name="Normal 9 2 2 2 3 6 2 4" xfId="41664" xr:uid="{00000000-0005-0000-0000-00004DAD0000}"/>
    <cellStyle name="Normal 9 2 2 2 3 6 3" xfId="4809" xr:uid="{00000000-0005-0000-0000-00004EAD0000}"/>
    <cellStyle name="Normal 9 2 2 2 3 6 3 2" xfId="13482" xr:uid="{00000000-0005-0000-0000-00004FAD0000}"/>
    <cellStyle name="Normal 9 2 2 2 3 6 3 2 2" xfId="30835" xr:uid="{00000000-0005-0000-0000-000050AD0000}"/>
    <cellStyle name="Normal 9 2 2 2 3 6 3 2 3" xfId="48181" xr:uid="{00000000-0005-0000-0000-000051AD0000}"/>
    <cellStyle name="Normal 9 2 2 2 3 6 3 3" xfId="22162" xr:uid="{00000000-0005-0000-0000-000052AD0000}"/>
    <cellStyle name="Normal 9 2 2 2 3 6 3 4" xfId="39508" xr:uid="{00000000-0005-0000-0000-000053AD0000}"/>
    <cellStyle name="Normal 9 2 2 2 3 6 4" xfId="9856" xr:uid="{00000000-0005-0000-0000-000054AD0000}"/>
    <cellStyle name="Normal 9 2 2 2 3 6 4 2" xfId="27209" xr:uid="{00000000-0005-0000-0000-000055AD0000}"/>
    <cellStyle name="Normal 9 2 2 2 3 6 4 3" xfId="44555" xr:uid="{00000000-0005-0000-0000-000056AD0000}"/>
    <cellStyle name="Normal 9 2 2 2 3 6 5" xfId="18536" xr:uid="{00000000-0005-0000-0000-000057AD0000}"/>
    <cellStyle name="Normal 9 2 2 2 3 6 6" xfId="35882" xr:uid="{00000000-0005-0000-0000-000058AD0000}"/>
    <cellStyle name="Normal 9 2 2 2 3 7" xfId="5985" xr:uid="{00000000-0005-0000-0000-000059AD0000}"/>
    <cellStyle name="Normal 9 2 2 2 3 7 2" xfId="14658" xr:uid="{00000000-0005-0000-0000-00005AAD0000}"/>
    <cellStyle name="Normal 9 2 2 2 3 7 2 2" xfId="32011" xr:uid="{00000000-0005-0000-0000-00005BAD0000}"/>
    <cellStyle name="Normal 9 2 2 2 3 7 2 3" xfId="49357" xr:uid="{00000000-0005-0000-0000-00005CAD0000}"/>
    <cellStyle name="Normal 9 2 2 2 3 7 3" xfId="23338" xr:uid="{00000000-0005-0000-0000-00005DAD0000}"/>
    <cellStyle name="Normal 9 2 2 2 3 7 4" xfId="40684" xr:uid="{00000000-0005-0000-0000-00005EAD0000}"/>
    <cellStyle name="Normal 9 2 2 2 3 8" xfId="2996" xr:uid="{00000000-0005-0000-0000-00005FAD0000}"/>
    <cellStyle name="Normal 9 2 2 2 3 8 2" xfId="11669" xr:uid="{00000000-0005-0000-0000-000060AD0000}"/>
    <cellStyle name="Normal 9 2 2 2 3 8 2 2" xfId="29022" xr:uid="{00000000-0005-0000-0000-000061AD0000}"/>
    <cellStyle name="Normal 9 2 2 2 3 8 2 3" xfId="46368" xr:uid="{00000000-0005-0000-0000-000062AD0000}"/>
    <cellStyle name="Normal 9 2 2 2 3 8 3" xfId="20349" xr:uid="{00000000-0005-0000-0000-000063AD0000}"/>
    <cellStyle name="Normal 9 2 2 2 3 8 4" xfId="37695" xr:uid="{00000000-0005-0000-0000-000064AD0000}"/>
    <cellStyle name="Normal 9 2 2 2 3 9" xfId="8876" xr:uid="{00000000-0005-0000-0000-000065AD0000}"/>
    <cellStyle name="Normal 9 2 2 2 3 9 2" xfId="26229" xr:uid="{00000000-0005-0000-0000-000066AD0000}"/>
    <cellStyle name="Normal 9 2 2 2 3 9 3" xfId="43575" xr:uid="{00000000-0005-0000-0000-000067AD0000}"/>
    <cellStyle name="Normal 9 2 2 2 4" xfId="301" xr:uid="{00000000-0005-0000-0000-000068AD0000}"/>
    <cellStyle name="Normal 9 2 2 2 4 10" xfId="35000" xr:uid="{00000000-0005-0000-0000-000069AD0000}"/>
    <cellStyle name="Normal 9 2 2 2 4 2" xfId="1036" xr:uid="{00000000-0005-0000-0000-00006AAD0000}"/>
    <cellStyle name="Normal 9 2 2 2 4 2 2" xfId="2849" xr:uid="{00000000-0005-0000-0000-00006BAD0000}"/>
    <cellStyle name="Normal 9 2 2 2 4 2 2 2" xfId="8631" xr:uid="{00000000-0005-0000-0000-00006CAD0000}"/>
    <cellStyle name="Normal 9 2 2 2 4 2 2 2 2" xfId="17304" xr:uid="{00000000-0005-0000-0000-00006DAD0000}"/>
    <cellStyle name="Normal 9 2 2 2 4 2 2 2 2 2" xfId="34657" xr:uid="{00000000-0005-0000-0000-00006EAD0000}"/>
    <cellStyle name="Normal 9 2 2 2 4 2 2 2 2 3" xfId="52003" xr:uid="{00000000-0005-0000-0000-00006FAD0000}"/>
    <cellStyle name="Normal 9 2 2 2 4 2 2 2 3" xfId="25984" xr:uid="{00000000-0005-0000-0000-000070AD0000}"/>
    <cellStyle name="Normal 9 2 2 2 4 2 2 2 4" xfId="43330" xr:uid="{00000000-0005-0000-0000-000071AD0000}"/>
    <cellStyle name="Normal 9 2 2 2 4 2 2 3" xfId="4662" xr:uid="{00000000-0005-0000-0000-000072AD0000}"/>
    <cellStyle name="Normal 9 2 2 2 4 2 2 3 2" xfId="13335" xr:uid="{00000000-0005-0000-0000-000073AD0000}"/>
    <cellStyle name="Normal 9 2 2 2 4 2 2 3 2 2" xfId="30688" xr:uid="{00000000-0005-0000-0000-000074AD0000}"/>
    <cellStyle name="Normal 9 2 2 2 4 2 2 3 2 3" xfId="48034" xr:uid="{00000000-0005-0000-0000-000075AD0000}"/>
    <cellStyle name="Normal 9 2 2 2 4 2 2 3 3" xfId="22015" xr:uid="{00000000-0005-0000-0000-000076AD0000}"/>
    <cellStyle name="Normal 9 2 2 2 4 2 2 3 4" xfId="39361" xr:uid="{00000000-0005-0000-0000-000077AD0000}"/>
    <cellStyle name="Normal 9 2 2 2 4 2 2 4" xfId="11522" xr:uid="{00000000-0005-0000-0000-000078AD0000}"/>
    <cellStyle name="Normal 9 2 2 2 4 2 2 4 2" xfId="28875" xr:uid="{00000000-0005-0000-0000-000079AD0000}"/>
    <cellStyle name="Normal 9 2 2 2 4 2 2 4 3" xfId="46221" xr:uid="{00000000-0005-0000-0000-00007AAD0000}"/>
    <cellStyle name="Normal 9 2 2 2 4 2 2 5" xfId="20202" xr:uid="{00000000-0005-0000-0000-00007BAD0000}"/>
    <cellStyle name="Normal 9 2 2 2 4 2 2 6" xfId="37548" xr:uid="{00000000-0005-0000-0000-00007CAD0000}"/>
    <cellStyle name="Normal 9 2 2 2 4 2 3" xfId="1771" xr:uid="{00000000-0005-0000-0000-00007DAD0000}"/>
    <cellStyle name="Normal 9 2 2 2 4 2 3 2" xfId="7553" xr:uid="{00000000-0005-0000-0000-00007EAD0000}"/>
    <cellStyle name="Normal 9 2 2 2 4 2 3 2 2" xfId="16226" xr:uid="{00000000-0005-0000-0000-00007FAD0000}"/>
    <cellStyle name="Normal 9 2 2 2 4 2 3 2 2 2" xfId="33579" xr:uid="{00000000-0005-0000-0000-000080AD0000}"/>
    <cellStyle name="Normal 9 2 2 2 4 2 3 2 2 3" xfId="50925" xr:uid="{00000000-0005-0000-0000-000081AD0000}"/>
    <cellStyle name="Normal 9 2 2 2 4 2 3 2 3" xfId="24906" xr:uid="{00000000-0005-0000-0000-000082AD0000}"/>
    <cellStyle name="Normal 9 2 2 2 4 2 3 2 4" xfId="42252" xr:uid="{00000000-0005-0000-0000-000083AD0000}"/>
    <cellStyle name="Normal 9 2 2 2 4 2 3 3" xfId="5397" xr:uid="{00000000-0005-0000-0000-000084AD0000}"/>
    <cellStyle name="Normal 9 2 2 2 4 2 3 3 2" xfId="14070" xr:uid="{00000000-0005-0000-0000-000085AD0000}"/>
    <cellStyle name="Normal 9 2 2 2 4 2 3 3 2 2" xfId="31423" xr:uid="{00000000-0005-0000-0000-000086AD0000}"/>
    <cellStyle name="Normal 9 2 2 2 4 2 3 3 2 3" xfId="48769" xr:uid="{00000000-0005-0000-0000-000087AD0000}"/>
    <cellStyle name="Normal 9 2 2 2 4 2 3 3 3" xfId="22750" xr:uid="{00000000-0005-0000-0000-000088AD0000}"/>
    <cellStyle name="Normal 9 2 2 2 4 2 3 3 4" xfId="40096" xr:uid="{00000000-0005-0000-0000-000089AD0000}"/>
    <cellStyle name="Normal 9 2 2 2 4 2 3 4" xfId="10444" xr:uid="{00000000-0005-0000-0000-00008AAD0000}"/>
    <cellStyle name="Normal 9 2 2 2 4 2 3 4 2" xfId="27797" xr:uid="{00000000-0005-0000-0000-00008BAD0000}"/>
    <cellStyle name="Normal 9 2 2 2 4 2 3 4 3" xfId="45143" xr:uid="{00000000-0005-0000-0000-00008CAD0000}"/>
    <cellStyle name="Normal 9 2 2 2 4 2 3 5" xfId="19124" xr:uid="{00000000-0005-0000-0000-00008DAD0000}"/>
    <cellStyle name="Normal 9 2 2 2 4 2 3 6" xfId="36470" xr:uid="{00000000-0005-0000-0000-00008EAD0000}"/>
    <cellStyle name="Normal 9 2 2 2 4 2 4" xfId="6818" xr:uid="{00000000-0005-0000-0000-00008FAD0000}"/>
    <cellStyle name="Normal 9 2 2 2 4 2 4 2" xfId="15491" xr:uid="{00000000-0005-0000-0000-000090AD0000}"/>
    <cellStyle name="Normal 9 2 2 2 4 2 4 2 2" xfId="32844" xr:uid="{00000000-0005-0000-0000-000091AD0000}"/>
    <cellStyle name="Normal 9 2 2 2 4 2 4 2 3" xfId="50190" xr:uid="{00000000-0005-0000-0000-000092AD0000}"/>
    <cellStyle name="Normal 9 2 2 2 4 2 4 3" xfId="24171" xr:uid="{00000000-0005-0000-0000-000093AD0000}"/>
    <cellStyle name="Normal 9 2 2 2 4 2 4 4" xfId="41517" xr:uid="{00000000-0005-0000-0000-000094AD0000}"/>
    <cellStyle name="Normal 9 2 2 2 4 2 5" xfId="3584" xr:uid="{00000000-0005-0000-0000-000095AD0000}"/>
    <cellStyle name="Normal 9 2 2 2 4 2 5 2" xfId="12257" xr:uid="{00000000-0005-0000-0000-000096AD0000}"/>
    <cellStyle name="Normal 9 2 2 2 4 2 5 2 2" xfId="29610" xr:uid="{00000000-0005-0000-0000-000097AD0000}"/>
    <cellStyle name="Normal 9 2 2 2 4 2 5 2 3" xfId="46956" xr:uid="{00000000-0005-0000-0000-000098AD0000}"/>
    <cellStyle name="Normal 9 2 2 2 4 2 5 3" xfId="20937" xr:uid="{00000000-0005-0000-0000-000099AD0000}"/>
    <cellStyle name="Normal 9 2 2 2 4 2 5 4" xfId="38283" xr:uid="{00000000-0005-0000-0000-00009AAD0000}"/>
    <cellStyle name="Normal 9 2 2 2 4 2 6" xfId="9709" xr:uid="{00000000-0005-0000-0000-00009BAD0000}"/>
    <cellStyle name="Normal 9 2 2 2 4 2 6 2" xfId="27062" xr:uid="{00000000-0005-0000-0000-00009CAD0000}"/>
    <cellStyle name="Normal 9 2 2 2 4 2 6 3" xfId="44408" xr:uid="{00000000-0005-0000-0000-00009DAD0000}"/>
    <cellStyle name="Normal 9 2 2 2 4 2 7" xfId="18389" xr:uid="{00000000-0005-0000-0000-00009EAD0000}"/>
    <cellStyle name="Normal 9 2 2 2 4 2 8" xfId="35735" xr:uid="{00000000-0005-0000-0000-00009FAD0000}"/>
    <cellStyle name="Normal 9 2 2 2 4 3" xfId="546" xr:uid="{00000000-0005-0000-0000-0000A0AD0000}"/>
    <cellStyle name="Normal 9 2 2 2 4 3 2" xfId="2359" xr:uid="{00000000-0005-0000-0000-0000A1AD0000}"/>
    <cellStyle name="Normal 9 2 2 2 4 3 2 2" xfId="8141" xr:uid="{00000000-0005-0000-0000-0000A2AD0000}"/>
    <cellStyle name="Normal 9 2 2 2 4 3 2 2 2" xfId="16814" xr:uid="{00000000-0005-0000-0000-0000A3AD0000}"/>
    <cellStyle name="Normal 9 2 2 2 4 3 2 2 2 2" xfId="34167" xr:uid="{00000000-0005-0000-0000-0000A4AD0000}"/>
    <cellStyle name="Normal 9 2 2 2 4 3 2 2 2 3" xfId="51513" xr:uid="{00000000-0005-0000-0000-0000A5AD0000}"/>
    <cellStyle name="Normal 9 2 2 2 4 3 2 2 3" xfId="25494" xr:uid="{00000000-0005-0000-0000-0000A6AD0000}"/>
    <cellStyle name="Normal 9 2 2 2 4 3 2 2 4" xfId="42840" xr:uid="{00000000-0005-0000-0000-0000A7AD0000}"/>
    <cellStyle name="Normal 9 2 2 2 4 3 2 3" xfId="5642" xr:uid="{00000000-0005-0000-0000-0000A8AD0000}"/>
    <cellStyle name="Normal 9 2 2 2 4 3 2 3 2" xfId="14315" xr:uid="{00000000-0005-0000-0000-0000A9AD0000}"/>
    <cellStyle name="Normal 9 2 2 2 4 3 2 3 2 2" xfId="31668" xr:uid="{00000000-0005-0000-0000-0000AAAD0000}"/>
    <cellStyle name="Normal 9 2 2 2 4 3 2 3 2 3" xfId="49014" xr:uid="{00000000-0005-0000-0000-0000ABAD0000}"/>
    <cellStyle name="Normal 9 2 2 2 4 3 2 3 3" xfId="22995" xr:uid="{00000000-0005-0000-0000-0000ACAD0000}"/>
    <cellStyle name="Normal 9 2 2 2 4 3 2 3 4" xfId="40341" xr:uid="{00000000-0005-0000-0000-0000ADAD0000}"/>
    <cellStyle name="Normal 9 2 2 2 4 3 2 4" xfId="11032" xr:uid="{00000000-0005-0000-0000-0000AEAD0000}"/>
    <cellStyle name="Normal 9 2 2 2 4 3 2 4 2" xfId="28385" xr:uid="{00000000-0005-0000-0000-0000AFAD0000}"/>
    <cellStyle name="Normal 9 2 2 2 4 3 2 4 3" xfId="45731" xr:uid="{00000000-0005-0000-0000-0000B0AD0000}"/>
    <cellStyle name="Normal 9 2 2 2 4 3 2 5" xfId="19712" xr:uid="{00000000-0005-0000-0000-0000B1AD0000}"/>
    <cellStyle name="Normal 9 2 2 2 4 3 2 6" xfId="37058" xr:uid="{00000000-0005-0000-0000-0000B2AD0000}"/>
    <cellStyle name="Normal 9 2 2 2 4 3 3" xfId="6328" xr:uid="{00000000-0005-0000-0000-0000B3AD0000}"/>
    <cellStyle name="Normal 9 2 2 2 4 3 3 2" xfId="15001" xr:uid="{00000000-0005-0000-0000-0000B4AD0000}"/>
    <cellStyle name="Normal 9 2 2 2 4 3 3 2 2" xfId="32354" xr:uid="{00000000-0005-0000-0000-0000B5AD0000}"/>
    <cellStyle name="Normal 9 2 2 2 4 3 3 2 3" xfId="49700" xr:uid="{00000000-0005-0000-0000-0000B6AD0000}"/>
    <cellStyle name="Normal 9 2 2 2 4 3 3 3" xfId="23681" xr:uid="{00000000-0005-0000-0000-0000B7AD0000}"/>
    <cellStyle name="Normal 9 2 2 2 4 3 3 4" xfId="41027" xr:uid="{00000000-0005-0000-0000-0000B8AD0000}"/>
    <cellStyle name="Normal 9 2 2 2 4 3 4" xfId="4172" xr:uid="{00000000-0005-0000-0000-0000B9AD0000}"/>
    <cellStyle name="Normal 9 2 2 2 4 3 4 2" xfId="12845" xr:uid="{00000000-0005-0000-0000-0000BAAD0000}"/>
    <cellStyle name="Normal 9 2 2 2 4 3 4 2 2" xfId="30198" xr:uid="{00000000-0005-0000-0000-0000BBAD0000}"/>
    <cellStyle name="Normal 9 2 2 2 4 3 4 2 3" xfId="47544" xr:uid="{00000000-0005-0000-0000-0000BCAD0000}"/>
    <cellStyle name="Normal 9 2 2 2 4 3 4 3" xfId="21525" xr:uid="{00000000-0005-0000-0000-0000BDAD0000}"/>
    <cellStyle name="Normal 9 2 2 2 4 3 4 4" xfId="38871" xr:uid="{00000000-0005-0000-0000-0000BEAD0000}"/>
    <cellStyle name="Normal 9 2 2 2 4 3 5" xfId="9219" xr:uid="{00000000-0005-0000-0000-0000BFAD0000}"/>
    <cellStyle name="Normal 9 2 2 2 4 3 5 2" xfId="26572" xr:uid="{00000000-0005-0000-0000-0000C0AD0000}"/>
    <cellStyle name="Normal 9 2 2 2 4 3 5 3" xfId="43918" xr:uid="{00000000-0005-0000-0000-0000C1AD0000}"/>
    <cellStyle name="Normal 9 2 2 2 4 3 6" xfId="17899" xr:uid="{00000000-0005-0000-0000-0000C2AD0000}"/>
    <cellStyle name="Normal 9 2 2 2 4 3 7" xfId="35245" xr:uid="{00000000-0005-0000-0000-0000C3AD0000}"/>
    <cellStyle name="Normal 9 2 2 2 4 4" xfId="2114" xr:uid="{00000000-0005-0000-0000-0000C4AD0000}"/>
    <cellStyle name="Normal 9 2 2 2 4 4 2" xfId="7896" xr:uid="{00000000-0005-0000-0000-0000C5AD0000}"/>
    <cellStyle name="Normal 9 2 2 2 4 4 2 2" xfId="16569" xr:uid="{00000000-0005-0000-0000-0000C6AD0000}"/>
    <cellStyle name="Normal 9 2 2 2 4 4 2 2 2" xfId="33922" xr:uid="{00000000-0005-0000-0000-0000C7AD0000}"/>
    <cellStyle name="Normal 9 2 2 2 4 4 2 2 3" xfId="51268" xr:uid="{00000000-0005-0000-0000-0000C8AD0000}"/>
    <cellStyle name="Normal 9 2 2 2 4 4 2 3" xfId="25249" xr:uid="{00000000-0005-0000-0000-0000C9AD0000}"/>
    <cellStyle name="Normal 9 2 2 2 4 4 2 4" xfId="42595" xr:uid="{00000000-0005-0000-0000-0000CAAD0000}"/>
    <cellStyle name="Normal 9 2 2 2 4 4 3" xfId="3927" xr:uid="{00000000-0005-0000-0000-0000CBAD0000}"/>
    <cellStyle name="Normal 9 2 2 2 4 4 3 2" xfId="12600" xr:uid="{00000000-0005-0000-0000-0000CCAD0000}"/>
    <cellStyle name="Normal 9 2 2 2 4 4 3 2 2" xfId="29953" xr:uid="{00000000-0005-0000-0000-0000CDAD0000}"/>
    <cellStyle name="Normal 9 2 2 2 4 4 3 2 3" xfId="47299" xr:uid="{00000000-0005-0000-0000-0000CEAD0000}"/>
    <cellStyle name="Normal 9 2 2 2 4 4 3 3" xfId="21280" xr:uid="{00000000-0005-0000-0000-0000CFAD0000}"/>
    <cellStyle name="Normal 9 2 2 2 4 4 3 4" xfId="38626" xr:uid="{00000000-0005-0000-0000-0000D0AD0000}"/>
    <cellStyle name="Normal 9 2 2 2 4 4 4" xfId="10787" xr:uid="{00000000-0005-0000-0000-0000D1AD0000}"/>
    <cellStyle name="Normal 9 2 2 2 4 4 4 2" xfId="28140" xr:uid="{00000000-0005-0000-0000-0000D2AD0000}"/>
    <cellStyle name="Normal 9 2 2 2 4 4 4 3" xfId="45486" xr:uid="{00000000-0005-0000-0000-0000D3AD0000}"/>
    <cellStyle name="Normal 9 2 2 2 4 4 5" xfId="19467" xr:uid="{00000000-0005-0000-0000-0000D4AD0000}"/>
    <cellStyle name="Normal 9 2 2 2 4 4 6" xfId="36813" xr:uid="{00000000-0005-0000-0000-0000D5AD0000}"/>
    <cellStyle name="Normal 9 2 2 2 4 5" xfId="1281" xr:uid="{00000000-0005-0000-0000-0000D6AD0000}"/>
    <cellStyle name="Normal 9 2 2 2 4 5 2" xfId="7063" xr:uid="{00000000-0005-0000-0000-0000D7AD0000}"/>
    <cellStyle name="Normal 9 2 2 2 4 5 2 2" xfId="15736" xr:uid="{00000000-0005-0000-0000-0000D8AD0000}"/>
    <cellStyle name="Normal 9 2 2 2 4 5 2 2 2" xfId="33089" xr:uid="{00000000-0005-0000-0000-0000D9AD0000}"/>
    <cellStyle name="Normal 9 2 2 2 4 5 2 2 3" xfId="50435" xr:uid="{00000000-0005-0000-0000-0000DAAD0000}"/>
    <cellStyle name="Normal 9 2 2 2 4 5 2 3" xfId="24416" xr:uid="{00000000-0005-0000-0000-0000DBAD0000}"/>
    <cellStyle name="Normal 9 2 2 2 4 5 2 4" xfId="41762" xr:uid="{00000000-0005-0000-0000-0000DCAD0000}"/>
    <cellStyle name="Normal 9 2 2 2 4 5 3" xfId="4907" xr:uid="{00000000-0005-0000-0000-0000DDAD0000}"/>
    <cellStyle name="Normal 9 2 2 2 4 5 3 2" xfId="13580" xr:uid="{00000000-0005-0000-0000-0000DEAD0000}"/>
    <cellStyle name="Normal 9 2 2 2 4 5 3 2 2" xfId="30933" xr:uid="{00000000-0005-0000-0000-0000DFAD0000}"/>
    <cellStyle name="Normal 9 2 2 2 4 5 3 2 3" xfId="48279" xr:uid="{00000000-0005-0000-0000-0000E0AD0000}"/>
    <cellStyle name="Normal 9 2 2 2 4 5 3 3" xfId="22260" xr:uid="{00000000-0005-0000-0000-0000E1AD0000}"/>
    <cellStyle name="Normal 9 2 2 2 4 5 3 4" xfId="39606" xr:uid="{00000000-0005-0000-0000-0000E2AD0000}"/>
    <cellStyle name="Normal 9 2 2 2 4 5 4" xfId="9954" xr:uid="{00000000-0005-0000-0000-0000E3AD0000}"/>
    <cellStyle name="Normal 9 2 2 2 4 5 4 2" xfId="27307" xr:uid="{00000000-0005-0000-0000-0000E4AD0000}"/>
    <cellStyle name="Normal 9 2 2 2 4 5 4 3" xfId="44653" xr:uid="{00000000-0005-0000-0000-0000E5AD0000}"/>
    <cellStyle name="Normal 9 2 2 2 4 5 5" xfId="18634" xr:uid="{00000000-0005-0000-0000-0000E6AD0000}"/>
    <cellStyle name="Normal 9 2 2 2 4 5 6" xfId="35980" xr:uid="{00000000-0005-0000-0000-0000E7AD0000}"/>
    <cellStyle name="Normal 9 2 2 2 4 6" xfId="6083" xr:uid="{00000000-0005-0000-0000-0000E8AD0000}"/>
    <cellStyle name="Normal 9 2 2 2 4 6 2" xfId="14756" xr:uid="{00000000-0005-0000-0000-0000E9AD0000}"/>
    <cellStyle name="Normal 9 2 2 2 4 6 2 2" xfId="32109" xr:uid="{00000000-0005-0000-0000-0000EAAD0000}"/>
    <cellStyle name="Normal 9 2 2 2 4 6 2 3" xfId="49455" xr:uid="{00000000-0005-0000-0000-0000EBAD0000}"/>
    <cellStyle name="Normal 9 2 2 2 4 6 3" xfId="23436" xr:uid="{00000000-0005-0000-0000-0000ECAD0000}"/>
    <cellStyle name="Normal 9 2 2 2 4 6 4" xfId="40782" xr:uid="{00000000-0005-0000-0000-0000EDAD0000}"/>
    <cellStyle name="Normal 9 2 2 2 4 7" xfId="3094" xr:uid="{00000000-0005-0000-0000-0000EEAD0000}"/>
    <cellStyle name="Normal 9 2 2 2 4 7 2" xfId="11767" xr:uid="{00000000-0005-0000-0000-0000EFAD0000}"/>
    <cellStyle name="Normal 9 2 2 2 4 7 2 2" xfId="29120" xr:uid="{00000000-0005-0000-0000-0000F0AD0000}"/>
    <cellStyle name="Normal 9 2 2 2 4 7 2 3" xfId="46466" xr:uid="{00000000-0005-0000-0000-0000F1AD0000}"/>
    <cellStyle name="Normal 9 2 2 2 4 7 3" xfId="20447" xr:uid="{00000000-0005-0000-0000-0000F2AD0000}"/>
    <cellStyle name="Normal 9 2 2 2 4 7 4" xfId="37793" xr:uid="{00000000-0005-0000-0000-0000F3AD0000}"/>
    <cellStyle name="Normal 9 2 2 2 4 8" xfId="8974" xr:uid="{00000000-0005-0000-0000-0000F4AD0000}"/>
    <cellStyle name="Normal 9 2 2 2 4 8 2" xfId="26327" xr:uid="{00000000-0005-0000-0000-0000F5AD0000}"/>
    <cellStyle name="Normal 9 2 2 2 4 8 3" xfId="43673" xr:uid="{00000000-0005-0000-0000-0000F6AD0000}"/>
    <cellStyle name="Normal 9 2 2 2 4 9" xfId="17654" xr:uid="{00000000-0005-0000-0000-0000F7AD0000}"/>
    <cellStyle name="Normal 9 2 2 2 5" xfId="154" xr:uid="{00000000-0005-0000-0000-0000F8AD0000}"/>
    <cellStyle name="Normal 9 2 2 2 5 10" xfId="34853" xr:uid="{00000000-0005-0000-0000-0000F9AD0000}"/>
    <cellStyle name="Normal 9 2 2 2 5 2" xfId="889" xr:uid="{00000000-0005-0000-0000-0000FAAD0000}"/>
    <cellStyle name="Normal 9 2 2 2 5 2 2" xfId="2702" xr:uid="{00000000-0005-0000-0000-0000FBAD0000}"/>
    <cellStyle name="Normal 9 2 2 2 5 2 2 2" xfId="8484" xr:uid="{00000000-0005-0000-0000-0000FCAD0000}"/>
    <cellStyle name="Normal 9 2 2 2 5 2 2 2 2" xfId="17157" xr:uid="{00000000-0005-0000-0000-0000FDAD0000}"/>
    <cellStyle name="Normal 9 2 2 2 5 2 2 2 2 2" xfId="34510" xr:uid="{00000000-0005-0000-0000-0000FEAD0000}"/>
    <cellStyle name="Normal 9 2 2 2 5 2 2 2 2 3" xfId="51856" xr:uid="{00000000-0005-0000-0000-0000FFAD0000}"/>
    <cellStyle name="Normal 9 2 2 2 5 2 2 2 3" xfId="25837" xr:uid="{00000000-0005-0000-0000-000000AE0000}"/>
    <cellStyle name="Normal 9 2 2 2 5 2 2 2 4" xfId="43183" xr:uid="{00000000-0005-0000-0000-000001AE0000}"/>
    <cellStyle name="Normal 9 2 2 2 5 2 2 3" xfId="4515" xr:uid="{00000000-0005-0000-0000-000002AE0000}"/>
    <cellStyle name="Normal 9 2 2 2 5 2 2 3 2" xfId="13188" xr:uid="{00000000-0005-0000-0000-000003AE0000}"/>
    <cellStyle name="Normal 9 2 2 2 5 2 2 3 2 2" xfId="30541" xr:uid="{00000000-0005-0000-0000-000004AE0000}"/>
    <cellStyle name="Normal 9 2 2 2 5 2 2 3 2 3" xfId="47887" xr:uid="{00000000-0005-0000-0000-000005AE0000}"/>
    <cellStyle name="Normal 9 2 2 2 5 2 2 3 3" xfId="21868" xr:uid="{00000000-0005-0000-0000-000006AE0000}"/>
    <cellStyle name="Normal 9 2 2 2 5 2 2 3 4" xfId="39214" xr:uid="{00000000-0005-0000-0000-000007AE0000}"/>
    <cellStyle name="Normal 9 2 2 2 5 2 2 4" xfId="11375" xr:uid="{00000000-0005-0000-0000-000008AE0000}"/>
    <cellStyle name="Normal 9 2 2 2 5 2 2 4 2" xfId="28728" xr:uid="{00000000-0005-0000-0000-000009AE0000}"/>
    <cellStyle name="Normal 9 2 2 2 5 2 2 4 3" xfId="46074" xr:uid="{00000000-0005-0000-0000-00000AAE0000}"/>
    <cellStyle name="Normal 9 2 2 2 5 2 2 5" xfId="20055" xr:uid="{00000000-0005-0000-0000-00000BAE0000}"/>
    <cellStyle name="Normal 9 2 2 2 5 2 2 6" xfId="37401" xr:uid="{00000000-0005-0000-0000-00000CAE0000}"/>
    <cellStyle name="Normal 9 2 2 2 5 2 3" xfId="1624" xr:uid="{00000000-0005-0000-0000-00000DAE0000}"/>
    <cellStyle name="Normal 9 2 2 2 5 2 3 2" xfId="7406" xr:uid="{00000000-0005-0000-0000-00000EAE0000}"/>
    <cellStyle name="Normal 9 2 2 2 5 2 3 2 2" xfId="16079" xr:uid="{00000000-0005-0000-0000-00000FAE0000}"/>
    <cellStyle name="Normal 9 2 2 2 5 2 3 2 2 2" xfId="33432" xr:uid="{00000000-0005-0000-0000-000010AE0000}"/>
    <cellStyle name="Normal 9 2 2 2 5 2 3 2 2 3" xfId="50778" xr:uid="{00000000-0005-0000-0000-000011AE0000}"/>
    <cellStyle name="Normal 9 2 2 2 5 2 3 2 3" xfId="24759" xr:uid="{00000000-0005-0000-0000-000012AE0000}"/>
    <cellStyle name="Normal 9 2 2 2 5 2 3 2 4" xfId="42105" xr:uid="{00000000-0005-0000-0000-000013AE0000}"/>
    <cellStyle name="Normal 9 2 2 2 5 2 3 3" xfId="5250" xr:uid="{00000000-0005-0000-0000-000014AE0000}"/>
    <cellStyle name="Normal 9 2 2 2 5 2 3 3 2" xfId="13923" xr:uid="{00000000-0005-0000-0000-000015AE0000}"/>
    <cellStyle name="Normal 9 2 2 2 5 2 3 3 2 2" xfId="31276" xr:uid="{00000000-0005-0000-0000-000016AE0000}"/>
    <cellStyle name="Normal 9 2 2 2 5 2 3 3 2 3" xfId="48622" xr:uid="{00000000-0005-0000-0000-000017AE0000}"/>
    <cellStyle name="Normal 9 2 2 2 5 2 3 3 3" xfId="22603" xr:uid="{00000000-0005-0000-0000-000018AE0000}"/>
    <cellStyle name="Normal 9 2 2 2 5 2 3 3 4" xfId="39949" xr:uid="{00000000-0005-0000-0000-000019AE0000}"/>
    <cellStyle name="Normal 9 2 2 2 5 2 3 4" xfId="10297" xr:uid="{00000000-0005-0000-0000-00001AAE0000}"/>
    <cellStyle name="Normal 9 2 2 2 5 2 3 4 2" xfId="27650" xr:uid="{00000000-0005-0000-0000-00001BAE0000}"/>
    <cellStyle name="Normal 9 2 2 2 5 2 3 4 3" xfId="44996" xr:uid="{00000000-0005-0000-0000-00001CAE0000}"/>
    <cellStyle name="Normal 9 2 2 2 5 2 3 5" xfId="18977" xr:uid="{00000000-0005-0000-0000-00001DAE0000}"/>
    <cellStyle name="Normal 9 2 2 2 5 2 3 6" xfId="36323" xr:uid="{00000000-0005-0000-0000-00001EAE0000}"/>
    <cellStyle name="Normal 9 2 2 2 5 2 4" xfId="6671" xr:uid="{00000000-0005-0000-0000-00001FAE0000}"/>
    <cellStyle name="Normal 9 2 2 2 5 2 4 2" xfId="15344" xr:uid="{00000000-0005-0000-0000-000020AE0000}"/>
    <cellStyle name="Normal 9 2 2 2 5 2 4 2 2" xfId="32697" xr:uid="{00000000-0005-0000-0000-000021AE0000}"/>
    <cellStyle name="Normal 9 2 2 2 5 2 4 2 3" xfId="50043" xr:uid="{00000000-0005-0000-0000-000022AE0000}"/>
    <cellStyle name="Normal 9 2 2 2 5 2 4 3" xfId="24024" xr:uid="{00000000-0005-0000-0000-000023AE0000}"/>
    <cellStyle name="Normal 9 2 2 2 5 2 4 4" xfId="41370" xr:uid="{00000000-0005-0000-0000-000024AE0000}"/>
    <cellStyle name="Normal 9 2 2 2 5 2 5" xfId="3437" xr:uid="{00000000-0005-0000-0000-000025AE0000}"/>
    <cellStyle name="Normal 9 2 2 2 5 2 5 2" xfId="12110" xr:uid="{00000000-0005-0000-0000-000026AE0000}"/>
    <cellStyle name="Normal 9 2 2 2 5 2 5 2 2" xfId="29463" xr:uid="{00000000-0005-0000-0000-000027AE0000}"/>
    <cellStyle name="Normal 9 2 2 2 5 2 5 2 3" xfId="46809" xr:uid="{00000000-0005-0000-0000-000028AE0000}"/>
    <cellStyle name="Normal 9 2 2 2 5 2 5 3" xfId="20790" xr:uid="{00000000-0005-0000-0000-000029AE0000}"/>
    <cellStyle name="Normal 9 2 2 2 5 2 5 4" xfId="38136" xr:uid="{00000000-0005-0000-0000-00002AAE0000}"/>
    <cellStyle name="Normal 9 2 2 2 5 2 6" xfId="9562" xr:uid="{00000000-0005-0000-0000-00002BAE0000}"/>
    <cellStyle name="Normal 9 2 2 2 5 2 6 2" xfId="26915" xr:uid="{00000000-0005-0000-0000-00002CAE0000}"/>
    <cellStyle name="Normal 9 2 2 2 5 2 6 3" xfId="44261" xr:uid="{00000000-0005-0000-0000-00002DAE0000}"/>
    <cellStyle name="Normal 9 2 2 2 5 2 7" xfId="18242" xr:uid="{00000000-0005-0000-0000-00002EAE0000}"/>
    <cellStyle name="Normal 9 2 2 2 5 2 8" xfId="35588" xr:uid="{00000000-0005-0000-0000-00002FAE0000}"/>
    <cellStyle name="Normal 9 2 2 2 5 3" xfId="644" xr:uid="{00000000-0005-0000-0000-000030AE0000}"/>
    <cellStyle name="Normal 9 2 2 2 5 3 2" xfId="2457" xr:uid="{00000000-0005-0000-0000-000031AE0000}"/>
    <cellStyle name="Normal 9 2 2 2 5 3 2 2" xfId="8239" xr:uid="{00000000-0005-0000-0000-000032AE0000}"/>
    <cellStyle name="Normal 9 2 2 2 5 3 2 2 2" xfId="16912" xr:uid="{00000000-0005-0000-0000-000033AE0000}"/>
    <cellStyle name="Normal 9 2 2 2 5 3 2 2 2 2" xfId="34265" xr:uid="{00000000-0005-0000-0000-000034AE0000}"/>
    <cellStyle name="Normal 9 2 2 2 5 3 2 2 2 3" xfId="51611" xr:uid="{00000000-0005-0000-0000-000035AE0000}"/>
    <cellStyle name="Normal 9 2 2 2 5 3 2 2 3" xfId="25592" xr:uid="{00000000-0005-0000-0000-000036AE0000}"/>
    <cellStyle name="Normal 9 2 2 2 5 3 2 2 4" xfId="42938" xr:uid="{00000000-0005-0000-0000-000037AE0000}"/>
    <cellStyle name="Normal 9 2 2 2 5 3 2 3" xfId="5740" xr:uid="{00000000-0005-0000-0000-000038AE0000}"/>
    <cellStyle name="Normal 9 2 2 2 5 3 2 3 2" xfId="14413" xr:uid="{00000000-0005-0000-0000-000039AE0000}"/>
    <cellStyle name="Normal 9 2 2 2 5 3 2 3 2 2" xfId="31766" xr:uid="{00000000-0005-0000-0000-00003AAE0000}"/>
    <cellStyle name="Normal 9 2 2 2 5 3 2 3 2 3" xfId="49112" xr:uid="{00000000-0005-0000-0000-00003BAE0000}"/>
    <cellStyle name="Normal 9 2 2 2 5 3 2 3 3" xfId="23093" xr:uid="{00000000-0005-0000-0000-00003CAE0000}"/>
    <cellStyle name="Normal 9 2 2 2 5 3 2 3 4" xfId="40439" xr:uid="{00000000-0005-0000-0000-00003DAE0000}"/>
    <cellStyle name="Normal 9 2 2 2 5 3 2 4" xfId="11130" xr:uid="{00000000-0005-0000-0000-00003EAE0000}"/>
    <cellStyle name="Normal 9 2 2 2 5 3 2 4 2" xfId="28483" xr:uid="{00000000-0005-0000-0000-00003FAE0000}"/>
    <cellStyle name="Normal 9 2 2 2 5 3 2 4 3" xfId="45829" xr:uid="{00000000-0005-0000-0000-000040AE0000}"/>
    <cellStyle name="Normal 9 2 2 2 5 3 2 5" xfId="19810" xr:uid="{00000000-0005-0000-0000-000041AE0000}"/>
    <cellStyle name="Normal 9 2 2 2 5 3 2 6" xfId="37156" xr:uid="{00000000-0005-0000-0000-000042AE0000}"/>
    <cellStyle name="Normal 9 2 2 2 5 3 3" xfId="6426" xr:uid="{00000000-0005-0000-0000-000043AE0000}"/>
    <cellStyle name="Normal 9 2 2 2 5 3 3 2" xfId="15099" xr:uid="{00000000-0005-0000-0000-000044AE0000}"/>
    <cellStyle name="Normal 9 2 2 2 5 3 3 2 2" xfId="32452" xr:uid="{00000000-0005-0000-0000-000045AE0000}"/>
    <cellStyle name="Normal 9 2 2 2 5 3 3 2 3" xfId="49798" xr:uid="{00000000-0005-0000-0000-000046AE0000}"/>
    <cellStyle name="Normal 9 2 2 2 5 3 3 3" xfId="23779" xr:uid="{00000000-0005-0000-0000-000047AE0000}"/>
    <cellStyle name="Normal 9 2 2 2 5 3 3 4" xfId="41125" xr:uid="{00000000-0005-0000-0000-000048AE0000}"/>
    <cellStyle name="Normal 9 2 2 2 5 3 4" xfId="4270" xr:uid="{00000000-0005-0000-0000-000049AE0000}"/>
    <cellStyle name="Normal 9 2 2 2 5 3 4 2" xfId="12943" xr:uid="{00000000-0005-0000-0000-00004AAE0000}"/>
    <cellStyle name="Normal 9 2 2 2 5 3 4 2 2" xfId="30296" xr:uid="{00000000-0005-0000-0000-00004BAE0000}"/>
    <cellStyle name="Normal 9 2 2 2 5 3 4 2 3" xfId="47642" xr:uid="{00000000-0005-0000-0000-00004CAE0000}"/>
    <cellStyle name="Normal 9 2 2 2 5 3 4 3" xfId="21623" xr:uid="{00000000-0005-0000-0000-00004DAE0000}"/>
    <cellStyle name="Normal 9 2 2 2 5 3 4 4" xfId="38969" xr:uid="{00000000-0005-0000-0000-00004EAE0000}"/>
    <cellStyle name="Normal 9 2 2 2 5 3 5" xfId="9317" xr:uid="{00000000-0005-0000-0000-00004FAE0000}"/>
    <cellStyle name="Normal 9 2 2 2 5 3 5 2" xfId="26670" xr:uid="{00000000-0005-0000-0000-000050AE0000}"/>
    <cellStyle name="Normal 9 2 2 2 5 3 5 3" xfId="44016" xr:uid="{00000000-0005-0000-0000-000051AE0000}"/>
    <cellStyle name="Normal 9 2 2 2 5 3 6" xfId="17997" xr:uid="{00000000-0005-0000-0000-000052AE0000}"/>
    <cellStyle name="Normal 9 2 2 2 5 3 7" xfId="35343" xr:uid="{00000000-0005-0000-0000-000053AE0000}"/>
    <cellStyle name="Normal 9 2 2 2 5 4" xfId="1967" xr:uid="{00000000-0005-0000-0000-000054AE0000}"/>
    <cellStyle name="Normal 9 2 2 2 5 4 2" xfId="7749" xr:uid="{00000000-0005-0000-0000-000055AE0000}"/>
    <cellStyle name="Normal 9 2 2 2 5 4 2 2" xfId="16422" xr:uid="{00000000-0005-0000-0000-000056AE0000}"/>
    <cellStyle name="Normal 9 2 2 2 5 4 2 2 2" xfId="33775" xr:uid="{00000000-0005-0000-0000-000057AE0000}"/>
    <cellStyle name="Normal 9 2 2 2 5 4 2 2 3" xfId="51121" xr:uid="{00000000-0005-0000-0000-000058AE0000}"/>
    <cellStyle name="Normal 9 2 2 2 5 4 2 3" xfId="25102" xr:uid="{00000000-0005-0000-0000-000059AE0000}"/>
    <cellStyle name="Normal 9 2 2 2 5 4 2 4" xfId="42448" xr:uid="{00000000-0005-0000-0000-00005AAE0000}"/>
    <cellStyle name="Normal 9 2 2 2 5 4 3" xfId="3780" xr:uid="{00000000-0005-0000-0000-00005BAE0000}"/>
    <cellStyle name="Normal 9 2 2 2 5 4 3 2" xfId="12453" xr:uid="{00000000-0005-0000-0000-00005CAE0000}"/>
    <cellStyle name="Normal 9 2 2 2 5 4 3 2 2" xfId="29806" xr:uid="{00000000-0005-0000-0000-00005DAE0000}"/>
    <cellStyle name="Normal 9 2 2 2 5 4 3 2 3" xfId="47152" xr:uid="{00000000-0005-0000-0000-00005EAE0000}"/>
    <cellStyle name="Normal 9 2 2 2 5 4 3 3" xfId="21133" xr:uid="{00000000-0005-0000-0000-00005FAE0000}"/>
    <cellStyle name="Normal 9 2 2 2 5 4 3 4" xfId="38479" xr:uid="{00000000-0005-0000-0000-000060AE0000}"/>
    <cellStyle name="Normal 9 2 2 2 5 4 4" xfId="10640" xr:uid="{00000000-0005-0000-0000-000061AE0000}"/>
    <cellStyle name="Normal 9 2 2 2 5 4 4 2" xfId="27993" xr:uid="{00000000-0005-0000-0000-000062AE0000}"/>
    <cellStyle name="Normal 9 2 2 2 5 4 4 3" xfId="45339" xr:uid="{00000000-0005-0000-0000-000063AE0000}"/>
    <cellStyle name="Normal 9 2 2 2 5 4 5" xfId="19320" xr:uid="{00000000-0005-0000-0000-000064AE0000}"/>
    <cellStyle name="Normal 9 2 2 2 5 4 6" xfId="36666" xr:uid="{00000000-0005-0000-0000-000065AE0000}"/>
    <cellStyle name="Normal 9 2 2 2 5 5" xfId="1379" xr:uid="{00000000-0005-0000-0000-000066AE0000}"/>
    <cellStyle name="Normal 9 2 2 2 5 5 2" xfId="7161" xr:uid="{00000000-0005-0000-0000-000067AE0000}"/>
    <cellStyle name="Normal 9 2 2 2 5 5 2 2" xfId="15834" xr:uid="{00000000-0005-0000-0000-000068AE0000}"/>
    <cellStyle name="Normal 9 2 2 2 5 5 2 2 2" xfId="33187" xr:uid="{00000000-0005-0000-0000-000069AE0000}"/>
    <cellStyle name="Normal 9 2 2 2 5 5 2 2 3" xfId="50533" xr:uid="{00000000-0005-0000-0000-00006AAE0000}"/>
    <cellStyle name="Normal 9 2 2 2 5 5 2 3" xfId="24514" xr:uid="{00000000-0005-0000-0000-00006BAE0000}"/>
    <cellStyle name="Normal 9 2 2 2 5 5 2 4" xfId="41860" xr:uid="{00000000-0005-0000-0000-00006CAE0000}"/>
    <cellStyle name="Normal 9 2 2 2 5 5 3" xfId="5005" xr:uid="{00000000-0005-0000-0000-00006DAE0000}"/>
    <cellStyle name="Normal 9 2 2 2 5 5 3 2" xfId="13678" xr:uid="{00000000-0005-0000-0000-00006EAE0000}"/>
    <cellStyle name="Normal 9 2 2 2 5 5 3 2 2" xfId="31031" xr:uid="{00000000-0005-0000-0000-00006FAE0000}"/>
    <cellStyle name="Normal 9 2 2 2 5 5 3 2 3" xfId="48377" xr:uid="{00000000-0005-0000-0000-000070AE0000}"/>
    <cellStyle name="Normal 9 2 2 2 5 5 3 3" xfId="22358" xr:uid="{00000000-0005-0000-0000-000071AE0000}"/>
    <cellStyle name="Normal 9 2 2 2 5 5 3 4" xfId="39704" xr:uid="{00000000-0005-0000-0000-000072AE0000}"/>
    <cellStyle name="Normal 9 2 2 2 5 5 4" xfId="10052" xr:uid="{00000000-0005-0000-0000-000073AE0000}"/>
    <cellStyle name="Normal 9 2 2 2 5 5 4 2" xfId="27405" xr:uid="{00000000-0005-0000-0000-000074AE0000}"/>
    <cellStyle name="Normal 9 2 2 2 5 5 4 3" xfId="44751" xr:uid="{00000000-0005-0000-0000-000075AE0000}"/>
    <cellStyle name="Normal 9 2 2 2 5 5 5" xfId="18732" xr:uid="{00000000-0005-0000-0000-000076AE0000}"/>
    <cellStyle name="Normal 9 2 2 2 5 5 6" xfId="36078" xr:uid="{00000000-0005-0000-0000-000077AE0000}"/>
    <cellStyle name="Normal 9 2 2 2 5 6" xfId="5936" xr:uid="{00000000-0005-0000-0000-000078AE0000}"/>
    <cellStyle name="Normal 9 2 2 2 5 6 2" xfId="14609" xr:uid="{00000000-0005-0000-0000-000079AE0000}"/>
    <cellStyle name="Normal 9 2 2 2 5 6 2 2" xfId="31962" xr:uid="{00000000-0005-0000-0000-00007AAE0000}"/>
    <cellStyle name="Normal 9 2 2 2 5 6 2 3" xfId="49308" xr:uid="{00000000-0005-0000-0000-00007BAE0000}"/>
    <cellStyle name="Normal 9 2 2 2 5 6 3" xfId="23289" xr:uid="{00000000-0005-0000-0000-00007CAE0000}"/>
    <cellStyle name="Normal 9 2 2 2 5 6 4" xfId="40635" xr:uid="{00000000-0005-0000-0000-00007DAE0000}"/>
    <cellStyle name="Normal 9 2 2 2 5 7" xfId="3192" xr:uid="{00000000-0005-0000-0000-00007EAE0000}"/>
    <cellStyle name="Normal 9 2 2 2 5 7 2" xfId="11865" xr:uid="{00000000-0005-0000-0000-00007FAE0000}"/>
    <cellStyle name="Normal 9 2 2 2 5 7 2 2" xfId="29218" xr:uid="{00000000-0005-0000-0000-000080AE0000}"/>
    <cellStyle name="Normal 9 2 2 2 5 7 2 3" xfId="46564" xr:uid="{00000000-0005-0000-0000-000081AE0000}"/>
    <cellStyle name="Normal 9 2 2 2 5 7 3" xfId="20545" xr:uid="{00000000-0005-0000-0000-000082AE0000}"/>
    <cellStyle name="Normal 9 2 2 2 5 7 4" xfId="37891" xr:uid="{00000000-0005-0000-0000-000083AE0000}"/>
    <cellStyle name="Normal 9 2 2 2 5 8" xfId="8827" xr:uid="{00000000-0005-0000-0000-000084AE0000}"/>
    <cellStyle name="Normal 9 2 2 2 5 8 2" xfId="26180" xr:uid="{00000000-0005-0000-0000-000085AE0000}"/>
    <cellStyle name="Normal 9 2 2 2 5 8 3" xfId="43526" xr:uid="{00000000-0005-0000-0000-000086AE0000}"/>
    <cellStyle name="Normal 9 2 2 2 5 9" xfId="17507" xr:uid="{00000000-0005-0000-0000-000087AE0000}"/>
    <cellStyle name="Normal 9 2 2 2 6" xfId="791" xr:uid="{00000000-0005-0000-0000-000088AE0000}"/>
    <cellStyle name="Normal 9 2 2 2 6 2" xfId="2604" xr:uid="{00000000-0005-0000-0000-000089AE0000}"/>
    <cellStyle name="Normal 9 2 2 2 6 2 2" xfId="8386" xr:uid="{00000000-0005-0000-0000-00008AAE0000}"/>
    <cellStyle name="Normal 9 2 2 2 6 2 2 2" xfId="17059" xr:uid="{00000000-0005-0000-0000-00008BAE0000}"/>
    <cellStyle name="Normal 9 2 2 2 6 2 2 2 2" xfId="34412" xr:uid="{00000000-0005-0000-0000-00008CAE0000}"/>
    <cellStyle name="Normal 9 2 2 2 6 2 2 2 3" xfId="51758" xr:uid="{00000000-0005-0000-0000-00008DAE0000}"/>
    <cellStyle name="Normal 9 2 2 2 6 2 2 3" xfId="25739" xr:uid="{00000000-0005-0000-0000-00008EAE0000}"/>
    <cellStyle name="Normal 9 2 2 2 6 2 2 4" xfId="43085" xr:uid="{00000000-0005-0000-0000-00008FAE0000}"/>
    <cellStyle name="Normal 9 2 2 2 6 2 3" xfId="4417" xr:uid="{00000000-0005-0000-0000-000090AE0000}"/>
    <cellStyle name="Normal 9 2 2 2 6 2 3 2" xfId="13090" xr:uid="{00000000-0005-0000-0000-000091AE0000}"/>
    <cellStyle name="Normal 9 2 2 2 6 2 3 2 2" xfId="30443" xr:uid="{00000000-0005-0000-0000-000092AE0000}"/>
    <cellStyle name="Normal 9 2 2 2 6 2 3 2 3" xfId="47789" xr:uid="{00000000-0005-0000-0000-000093AE0000}"/>
    <cellStyle name="Normal 9 2 2 2 6 2 3 3" xfId="21770" xr:uid="{00000000-0005-0000-0000-000094AE0000}"/>
    <cellStyle name="Normal 9 2 2 2 6 2 3 4" xfId="39116" xr:uid="{00000000-0005-0000-0000-000095AE0000}"/>
    <cellStyle name="Normal 9 2 2 2 6 2 4" xfId="11277" xr:uid="{00000000-0005-0000-0000-000096AE0000}"/>
    <cellStyle name="Normal 9 2 2 2 6 2 4 2" xfId="28630" xr:uid="{00000000-0005-0000-0000-000097AE0000}"/>
    <cellStyle name="Normal 9 2 2 2 6 2 4 3" xfId="45976" xr:uid="{00000000-0005-0000-0000-000098AE0000}"/>
    <cellStyle name="Normal 9 2 2 2 6 2 5" xfId="19957" xr:uid="{00000000-0005-0000-0000-000099AE0000}"/>
    <cellStyle name="Normal 9 2 2 2 6 2 6" xfId="37303" xr:uid="{00000000-0005-0000-0000-00009AAE0000}"/>
    <cellStyle name="Normal 9 2 2 2 6 3" xfId="1526" xr:uid="{00000000-0005-0000-0000-00009BAE0000}"/>
    <cellStyle name="Normal 9 2 2 2 6 3 2" xfId="7308" xr:uid="{00000000-0005-0000-0000-00009CAE0000}"/>
    <cellStyle name="Normal 9 2 2 2 6 3 2 2" xfId="15981" xr:uid="{00000000-0005-0000-0000-00009DAE0000}"/>
    <cellStyle name="Normal 9 2 2 2 6 3 2 2 2" xfId="33334" xr:uid="{00000000-0005-0000-0000-00009EAE0000}"/>
    <cellStyle name="Normal 9 2 2 2 6 3 2 2 3" xfId="50680" xr:uid="{00000000-0005-0000-0000-00009FAE0000}"/>
    <cellStyle name="Normal 9 2 2 2 6 3 2 3" xfId="24661" xr:uid="{00000000-0005-0000-0000-0000A0AE0000}"/>
    <cellStyle name="Normal 9 2 2 2 6 3 2 4" xfId="42007" xr:uid="{00000000-0005-0000-0000-0000A1AE0000}"/>
    <cellStyle name="Normal 9 2 2 2 6 3 3" xfId="5152" xr:uid="{00000000-0005-0000-0000-0000A2AE0000}"/>
    <cellStyle name="Normal 9 2 2 2 6 3 3 2" xfId="13825" xr:uid="{00000000-0005-0000-0000-0000A3AE0000}"/>
    <cellStyle name="Normal 9 2 2 2 6 3 3 2 2" xfId="31178" xr:uid="{00000000-0005-0000-0000-0000A4AE0000}"/>
    <cellStyle name="Normal 9 2 2 2 6 3 3 2 3" xfId="48524" xr:uid="{00000000-0005-0000-0000-0000A5AE0000}"/>
    <cellStyle name="Normal 9 2 2 2 6 3 3 3" xfId="22505" xr:uid="{00000000-0005-0000-0000-0000A6AE0000}"/>
    <cellStyle name="Normal 9 2 2 2 6 3 3 4" xfId="39851" xr:uid="{00000000-0005-0000-0000-0000A7AE0000}"/>
    <cellStyle name="Normal 9 2 2 2 6 3 4" xfId="10199" xr:uid="{00000000-0005-0000-0000-0000A8AE0000}"/>
    <cellStyle name="Normal 9 2 2 2 6 3 4 2" xfId="27552" xr:uid="{00000000-0005-0000-0000-0000A9AE0000}"/>
    <cellStyle name="Normal 9 2 2 2 6 3 4 3" xfId="44898" xr:uid="{00000000-0005-0000-0000-0000AAAE0000}"/>
    <cellStyle name="Normal 9 2 2 2 6 3 5" xfId="18879" xr:uid="{00000000-0005-0000-0000-0000ABAE0000}"/>
    <cellStyle name="Normal 9 2 2 2 6 3 6" xfId="36225" xr:uid="{00000000-0005-0000-0000-0000ACAE0000}"/>
    <cellStyle name="Normal 9 2 2 2 6 4" xfId="6573" xr:uid="{00000000-0005-0000-0000-0000ADAE0000}"/>
    <cellStyle name="Normal 9 2 2 2 6 4 2" xfId="15246" xr:uid="{00000000-0005-0000-0000-0000AEAE0000}"/>
    <cellStyle name="Normal 9 2 2 2 6 4 2 2" xfId="32599" xr:uid="{00000000-0005-0000-0000-0000AFAE0000}"/>
    <cellStyle name="Normal 9 2 2 2 6 4 2 3" xfId="49945" xr:uid="{00000000-0005-0000-0000-0000B0AE0000}"/>
    <cellStyle name="Normal 9 2 2 2 6 4 3" xfId="23926" xr:uid="{00000000-0005-0000-0000-0000B1AE0000}"/>
    <cellStyle name="Normal 9 2 2 2 6 4 4" xfId="41272" xr:uid="{00000000-0005-0000-0000-0000B2AE0000}"/>
    <cellStyle name="Normal 9 2 2 2 6 5" xfId="3339" xr:uid="{00000000-0005-0000-0000-0000B3AE0000}"/>
    <cellStyle name="Normal 9 2 2 2 6 5 2" xfId="12012" xr:uid="{00000000-0005-0000-0000-0000B4AE0000}"/>
    <cellStyle name="Normal 9 2 2 2 6 5 2 2" xfId="29365" xr:uid="{00000000-0005-0000-0000-0000B5AE0000}"/>
    <cellStyle name="Normal 9 2 2 2 6 5 2 3" xfId="46711" xr:uid="{00000000-0005-0000-0000-0000B6AE0000}"/>
    <cellStyle name="Normal 9 2 2 2 6 5 3" xfId="20692" xr:uid="{00000000-0005-0000-0000-0000B7AE0000}"/>
    <cellStyle name="Normal 9 2 2 2 6 5 4" xfId="38038" xr:uid="{00000000-0005-0000-0000-0000B8AE0000}"/>
    <cellStyle name="Normal 9 2 2 2 6 6" xfId="9464" xr:uid="{00000000-0005-0000-0000-0000B9AE0000}"/>
    <cellStyle name="Normal 9 2 2 2 6 6 2" xfId="26817" xr:uid="{00000000-0005-0000-0000-0000BAAE0000}"/>
    <cellStyle name="Normal 9 2 2 2 6 6 3" xfId="44163" xr:uid="{00000000-0005-0000-0000-0000BBAE0000}"/>
    <cellStyle name="Normal 9 2 2 2 6 7" xfId="18144" xr:uid="{00000000-0005-0000-0000-0000BCAE0000}"/>
    <cellStyle name="Normal 9 2 2 2 6 8" xfId="35490" xr:uid="{00000000-0005-0000-0000-0000BDAE0000}"/>
    <cellStyle name="Normal 9 2 2 2 7" xfId="399" xr:uid="{00000000-0005-0000-0000-0000BEAE0000}"/>
    <cellStyle name="Normal 9 2 2 2 7 2" xfId="2212" xr:uid="{00000000-0005-0000-0000-0000BFAE0000}"/>
    <cellStyle name="Normal 9 2 2 2 7 2 2" xfId="7994" xr:uid="{00000000-0005-0000-0000-0000C0AE0000}"/>
    <cellStyle name="Normal 9 2 2 2 7 2 2 2" xfId="16667" xr:uid="{00000000-0005-0000-0000-0000C1AE0000}"/>
    <cellStyle name="Normal 9 2 2 2 7 2 2 2 2" xfId="34020" xr:uid="{00000000-0005-0000-0000-0000C2AE0000}"/>
    <cellStyle name="Normal 9 2 2 2 7 2 2 2 3" xfId="51366" xr:uid="{00000000-0005-0000-0000-0000C3AE0000}"/>
    <cellStyle name="Normal 9 2 2 2 7 2 2 3" xfId="25347" xr:uid="{00000000-0005-0000-0000-0000C4AE0000}"/>
    <cellStyle name="Normal 9 2 2 2 7 2 2 4" xfId="42693" xr:uid="{00000000-0005-0000-0000-0000C5AE0000}"/>
    <cellStyle name="Normal 9 2 2 2 7 2 3" xfId="5495" xr:uid="{00000000-0005-0000-0000-0000C6AE0000}"/>
    <cellStyle name="Normal 9 2 2 2 7 2 3 2" xfId="14168" xr:uid="{00000000-0005-0000-0000-0000C7AE0000}"/>
    <cellStyle name="Normal 9 2 2 2 7 2 3 2 2" xfId="31521" xr:uid="{00000000-0005-0000-0000-0000C8AE0000}"/>
    <cellStyle name="Normal 9 2 2 2 7 2 3 2 3" xfId="48867" xr:uid="{00000000-0005-0000-0000-0000C9AE0000}"/>
    <cellStyle name="Normal 9 2 2 2 7 2 3 3" xfId="22848" xr:uid="{00000000-0005-0000-0000-0000CAAE0000}"/>
    <cellStyle name="Normal 9 2 2 2 7 2 3 4" xfId="40194" xr:uid="{00000000-0005-0000-0000-0000CBAE0000}"/>
    <cellStyle name="Normal 9 2 2 2 7 2 4" xfId="10885" xr:uid="{00000000-0005-0000-0000-0000CCAE0000}"/>
    <cellStyle name="Normal 9 2 2 2 7 2 4 2" xfId="28238" xr:uid="{00000000-0005-0000-0000-0000CDAE0000}"/>
    <cellStyle name="Normal 9 2 2 2 7 2 4 3" xfId="45584" xr:uid="{00000000-0005-0000-0000-0000CEAE0000}"/>
    <cellStyle name="Normal 9 2 2 2 7 2 5" xfId="19565" xr:uid="{00000000-0005-0000-0000-0000CFAE0000}"/>
    <cellStyle name="Normal 9 2 2 2 7 2 6" xfId="36911" xr:uid="{00000000-0005-0000-0000-0000D0AE0000}"/>
    <cellStyle name="Normal 9 2 2 2 7 3" xfId="6181" xr:uid="{00000000-0005-0000-0000-0000D1AE0000}"/>
    <cellStyle name="Normal 9 2 2 2 7 3 2" xfId="14854" xr:uid="{00000000-0005-0000-0000-0000D2AE0000}"/>
    <cellStyle name="Normal 9 2 2 2 7 3 2 2" xfId="32207" xr:uid="{00000000-0005-0000-0000-0000D3AE0000}"/>
    <cellStyle name="Normal 9 2 2 2 7 3 2 3" xfId="49553" xr:uid="{00000000-0005-0000-0000-0000D4AE0000}"/>
    <cellStyle name="Normal 9 2 2 2 7 3 3" xfId="23534" xr:uid="{00000000-0005-0000-0000-0000D5AE0000}"/>
    <cellStyle name="Normal 9 2 2 2 7 3 4" xfId="40880" xr:uid="{00000000-0005-0000-0000-0000D6AE0000}"/>
    <cellStyle name="Normal 9 2 2 2 7 4" xfId="4025" xr:uid="{00000000-0005-0000-0000-0000D7AE0000}"/>
    <cellStyle name="Normal 9 2 2 2 7 4 2" xfId="12698" xr:uid="{00000000-0005-0000-0000-0000D8AE0000}"/>
    <cellStyle name="Normal 9 2 2 2 7 4 2 2" xfId="30051" xr:uid="{00000000-0005-0000-0000-0000D9AE0000}"/>
    <cellStyle name="Normal 9 2 2 2 7 4 2 3" xfId="47397" xr:uid="{00000000-0005-0000-0000-0000DAAE0000}"/>
    <cellStyle name="Normal 9 2 2 2 7 4 3" xfId="21378" xr:uid="{00000000-0005-0000-0000-0000DBAE0000}"/>
    <cellStyle name="Normal 9 2 2 2 7 4 4" xfId="38724" xr:uid="{00000000-0005-0000-0000-0000DCAE0000}"/>
    <cellStyle name="Normal 9 2 2 2 7 5" xfId="9072" xr:uid="{00000000-0005-0000-0000-0000DDAE0000}"/>
    <cellStyle name="Normal 9 2 2 2 7 5 2" xfId="26425" xr:uid="{00000000-0005-0000-0000-0000DEAE0000}"/>
    <cellStyle name="Normal 9 2 2 2 7 5 3" xfId="43771" xr:uid="{00000000-0005-0000-0000-0000DFAE0000}"/>
    <cellStyle name="Normal 9 2 2 2 7 6" xfId="17752" xr:uid="{00000000-0005-0000-0000-0000E0AE0000}"/>
    <cellStyle name="Normal 9 2 2 2 7 7" xfId="35098" xr:uid="{00000000-0005-0000-0000-0000E1AE0000}"/>
    <cellStyle name="Normal 9 2 2 2 8" xfId="1869" xr:uid="{00000000-0005-0000-0000-0000E2AE0000}"/>
    <cellStyle name="Normal 9 2 2 2 8 2" xfId="7651" xr:uid="{00000000-0005-0000-0000-0000E3AE0000}"/>
    <cellStyle name="Normal 9 2 2 2 8 2 2" xfId="16324" xr:uid="{00000000-0005-0000-0000-0000E4AE0000}"/>
    <cellStyle name="Normal 9 2 2 2 8 2 2 2" xfId="33677" xr:uid="{00000000-0005-0000-0000-0000E5AE0000}"/>
    <cellStyle name="Normal 9 2 2 2 8 2 2 3" xfId="51023" xr:uid="{00000000-0005-0000-0000-0000E6AE0000}"/>
    <cellStyle name="Normal 9 2 2 2 8 2 3" xfId="25004" xr:uid="{00000000-0005-0000-0000-0000E7AE0000}"/>
    <cellStyle name="Normal 9 2 2 2 8 2 4" xfId="42350" xr:uid="{00000000-0005-0000-0000-0000E8AE0000}"/>
    <cellStyle name="Normal 9 2 2 2 8 3" xfId="3682" xr:uid="{00000000-0005-0000-0000-0000E9AE0000}"/>
    <cellStyle name="Normal 9 2 2 2 8 3 2" xfId="12355" xr:uid="{00000000-0005-0000-0000-0000EAAE0000}"/>
    <cellStyle name="Normal 9 2 2 2 8 3 2 2" xfId="29708" xr:uid="{00000000-0005-0000-0000-0000EBAE0000}"/>
    <cellStyle name="Normal 9 2 2 2 8 3 2 3" xfId="47054" xr:uid="{00000000-0005-0000-0000-0000ECAE0000}"/>
    <cellStyle name="Normal 9 2 2 2 8 3 3" xfId="21035" xr:uid="{00000000-0005-0000-0000-0000EDAE0000}"/>
    <cellStyle name="Normal 9 2 2 2 8 3 4" xfId="38381" xr:uid="{00000000-0005-0000-0000-0000EEAE0000}"/>
    <cellStyle name="Normal 9 2 2 2 8 4" xfId="10542" xr:uid="{00000000-0005-0000-0000-0000EFAE0000}"/>
    <cellStyle name="Normal 9 2 2 2 8 4 2" xfId="27895" xr:uid="{00000000-0005-0000-0000-0000F0AE0000}"/>
    <cellStyle name="Normal 9 2 2 2 8 4 3" xfId="45241" xr:uid="{00000000-0005-0000-0000-0000F1AE0000}"/>
    <cellStyle name="Normal 9 2 2 2 8 5" xfId="19222" xr:uid="{00000000-0005-0000-0000-0000F2AE0000}"/>
    <cellStyle name="Normal 9 2 2 2 8 6" xfId="36568" xr:uid="{00000000-0005-0000-0000-0000F3AE0000}"/>
    <cellStyle name="Normal 9 2 2 2 9" xfId="1134" xr:uid="{00000000-0005-0000-0000-0000F4AE0000}"/>
    <cellStyle name="Normal 9 2 2 2 9 2" xfId="6916" xr:uid="{00000000-0005-0000-0000-0000F5AE0000}"/>
    <cellStyle name="Normal 9 2 2 2 9 2 2" xfId="15589" xr:uid="{00000000-0005-0000-0000-0000F6AE0000}"/>
    <cellStyle name="Normal 9 2 2 2 9 2 2 2" xfId="32942" xr:uid="{00000000-0005-0000-0000-0000F7AE0000}"/>
    <cellStyle name="Normal 9 2 2 2 9 2 2 3" xfId="50288" xr:uid="{00000000-0005-0000-0000-0000F8AE0000}"/>
    <cellStyle name="Normal 9 2 2 2 9 2 3" xfId="24269" xr:uid="{00000000-0005-0000-0000-0000F9AE0000}"/>
    <cellStyle name="Normal 9 2 2 2 9 2 4" xfId="41615" xr:uid="{00000000-0005-0000-0000-0000FAAE0000}"/>
    <cellStyle name="Normal 9 2 2 2 9 3" xfId="4760" xr:uid="{00000000-0005-0000-0000-0000FBAE0000}"/>
    <cellStyle name="Normal 9 2 2 2 9 3 2" xfId="13433" xr:uid="{00000000-0005-0000-0000-0000FCAE0000}"/>
    <cellStyle name="Normal 9 2 2 2 9 3 2 2" xfId="30786" xr:uid="{00000000-0005-0000-0000-0000FDAE0000}"/>
    <cellStyle name="Normal 9 2 2 2 9 3 2 3" xfId="48132" xr:uid="{00000000-0005-0000-0000-0000FEAE0000}"/>
    <cellStyle name="Normal 9 2 2 2 9 3 3" xfId="22113" xr:uid="{00000000-0005-0000-0000-0000FFAE0000}"/>
    <cellStyle name="Normal 9 2 2 2 9 3 4" xfId="39459" xr:uid="{00000000-0005-0000-0000-000000AF0000}"/>
    <cellStyle name="Normal 9 2 2 2 9 4" xfId="9807" xr:uid="{00000000-0005-0000-0000-000001AF0000}"/>
    <cellStyle name="Normal 9 2 2 2 9 4 2" xfId="27160" xr:uid="{00000000-0005-0000-0000-000002AF0000}"/>
    <cellStyle name="Normal 9 2 2 2 9 4 3" xfId="44506" xr:uid="{00000000-0005-0000-0000-000003AF0000}"/>
    <cellStyle name="Normal 9 2 2 2 9 5" xfId="18487" xr:uid="{00000000-0005-0000-0000-000004AF0000}"/>
    <cellStyle name="Normal 9 2 2 2 9 6" xfId="35833" xr:uid="{00000000-0005-0000-0000-000005AF0000}"/>
    <cellStyle name="Normal 9 2 2 3" xfId="81" xr:uid="{00000000-0005-0000-0000-000006AF0000}"/>
    <cellStyle name="Normal 9 2 2 3 10" xfId="8754" xr:uid="{00000000-0005-0000-0000-000007AF0000}"/>
    <cellStyle name="Normal 9 2 2 3 10 2" xfId="26107" xr:uid="{00000000-0005-0000-0000-000008AF0000}"/>
    <cellStyle name="Normal 9 2 2 3 10 3" xfId="43453" xr:uid="{00000000-0005-0000-0000-000009AF0000}"/>
    <cellStyle name="Normal 9 2 2 3 11" xfId="17434" xr:uid="{00000000-0005-0000-0000-00000AAF0000}"/>
    <cellStyle name="Normal 9 2 2 3 12" xfId="34780" xr:uid="{00000000-0005-0000-0000-00000BAF0000}"/>
    <cellStyle name="Normal 9 2 2 3 2" xfId="326" xr:uid="{00000000-0005-0000-0000-00000CAF0000}"/>
    <cellStyle name="Normal 9 2 2 3 2 10" xfId="35025" xr:uid="{00000000-0005-0000-0000-00000DAF0000}"/>
    <cellStyle name="Normal 9 2 2 3 2 2" xfId="1061" xr:uid="{00000000-0005-0000-0000-00000EAF0000}"/>
    <cellStyle name="Normal 9 2 2 3 2 2 2" xfId="2874" xr:uid="{00000000-0005-0000-0000-00000FAF0000}"/>
    <cellStyle name="Normal 9 2 2 3 2 2 2 2" xfId="8656" xr:uid="{00000000-0005-0000-0000-000010AF0000}"/>
    <cellStyle name="Normal 9 2 2 3 2 2 2 2 2" xfId="17329" xr:uid="{00000000-0005-0000-0000-000011AF0000}"/>
    <cellStyle name="Normal 9 2 2 3 2 2 2 2 2 2" xfId="34682" xr:uid="{00000000-0005-0000-0000-000012AF0000}"/>
    <cellStyle name="Normal 9 2 2 3 2 2 2 2 2 3" xfId="52028" xr:uid="{00000000-0005-0000-0000-000013AF0000}"/>
    <cellStyle name="Normal 9 2 2 3 2 2 2 2 3" xfId="26009" xr:uid="{00000000-0005-0000-0000-000014AF0000}"/>
    <cellStyle name="Normal 9 2 2 3 2 2 2 2 4" xfId="43355" xr:uid="{00000000-0005-0000-0000-000015AF0000}"/>
    <cellStyle name="Normal 9 2 2 3 2 2 2 3" xfId="4687" xr:uid="{00000000-0005-0000-0000-000016AF0000}"/>
    <cellStyle name="Normal 9 2 2 3 2 2 2 3 2" xfId="13360" xr:uid="{00000000-0005-0000-0000-000017AF0000}"/>
    <cellStyle name="Normal 9 2 2 3 2 2 2 3 2 2" xfId="30713" xr:uid="{00000000-0005-0000-0000-000018AF0000}"/>
    <cellStyle name="Normal 9 2 2 3 2 2 2 3 2 3" xfId="48059" xr:uid="{00000000-0005-0000-0000-000019AF0000}"/>
    <cellStyle name="Normal 9 2 2 3 2 2 2 3 3" xfId="22040" xr:uid="{00000000-0005-0000-0000-00001AAF0000}"/>
    <cellStyle name="Normal 9 2 2 3 2 2 2 3 4" xfId="39386" xr:uid="{00000000-0005-0000-0000-00001BAF0000}"/>
    <cellStyle name="Normal 9 2 2 3 2 2 2 4" xfId="11547" xr:uid="{00000000-0005-0000-0000-00001CAF0000}"/>
    <cellStyle name="Normal 9 2 2 3 2 2 2 4 2" xfId="28900" xr:uid="{00000000-0005-0000-0000-00001DAF0000}"/>
    <cellStyle name="Normal 9 2 2 3 2 2 2 4 3" xfId="46246" xr:uid="{00000000-0005-0000-0000-00001EAF0000}"/>
    <cellStyle name="Normal 9 2 2 3 2 2 2 5" xfId="20227" xr:uid="{00000000-0005-0000-0000-00001FAF0000}"/>
    <cellStyle name="Normal 9 2 2 3 2 2 2 6" xfId="37573" xr:uid="{00000000-0005-0000-0000-000020AF0000}"/>
    <cellStyle name="Normal 9 2 2 3 2 2 3" xfId="1796" xr:uid="{00000000-0005-0000-0000-000021AF0000}"/>
    <cellStyle name="Normal 9 2 2 3 2 2 3 2" xfId="7578" xr:uid="{00000000-0005-0000-0000-000022AF0000}"/>
    <cellStyle name="Normal 9 2 2 3 2 2 3 2 2" xfId="16251" xr:uid="{00000000-0005-0000-0000-000023AF0000}"/>
    <cellStyle name="Normal 9 2 2 3 2 2 3 2 2 2" xfId="33604" xr:uid="{00000000-0005-0000-0000-000024AF0000}"/>
    <cellStyle name="Normal 9 2 2 3 2 2 3 2 2 3" xfId="50950" xr:uid="{00000000-0005-0000-0000-000025AF0000}"/>
    <cellStyle name="Normal 9 2 2 3 2 2 3 2 3" xfId="24931" xr:uid="{00000000-0005-0000-0000-000026AF0000}"/>
    <cellStyle name="Normal 9 2 2 3 2 2 3 2 4" xfId="42277" xr:uid="{00000000-0005-0000-0000-000027AF0000}"/>
    <cellStyle name="Normal 9 2 2 3 2 2 3 3" xfId="5422" xr:uid="{00000000-0005-0000-0000-000028AF0000}"/>
    <cellStyle name="Normal 9 2 2 3 2 2 3 3 2" xfId="14095" xr:uid="{00000000-0005-0000-0000-000029AF0000}"/>
    <cellStyle name="Normal 9 2 2 3 2 2 3 3 2 2" xfId="31448" xr:uid="{00000000-0005-0000-0000-00002AAF0000}"/>
    <cellStyle name="Normal 9 2 2 3 2 2 3 3 2 3" xfId="48794" xr:uid="{00000000-0005-0000-0000-00002BAF0000}"/>
    <cellStyle name="Normal 9 2 2 3 2 2 3 3 3" xfId="22775" xr:uid="{00000000-0005-0000-0000-00002CAF0000}"/>
    <cellStyle name="Normal 9 2 2 3 2 2 3 3 4" xfId="40121" xr:uid="{00000000-0005-0000-0000-00002DAF0000}"/>
    <cellStyle name="Normal 9 2 2 3 2 2 3 4" xfId="10469" xr:uid="{00000000-0005-0000-0000-00002EAF0000}"/>
    <cellStyle name="Normal 9 2 2 3 2 2 3 4 2" xfId="27822" xr:uid="{00000000-0005-0000-0000-00002FAF0000}"/>
    <cellStyle name="Normal 9 2 2 3 2 2 3 4 3" xfId="45168" xr:uid="{00000000-0005-0000-0000-000030AF0000}"/>
    <cellStyle name="Normal 9 2 2 3 2 2 3 5" xfId="19149" xr:uid="{00000000-0005-0000-0000-000031AF0000}"/>
    <cellStyle name="Normal 9 2 2 3 2 2 3 6" xfId="36495" xr:uid="{00000000-0005-0000-0000-000032AF0000}"/>
    <cellStyle name="Normal 9 2 2 3 2 2 4" xfId="6843" xr:uid="{00000000-0005-0000-0000-000033AF0000}"/>
    <cellStyle name="Normal 9 2 2 3 2 2 4 2" xfId="15516" xr:uid="{00000000-0005-0000-0000-000034AF0000}"/>
    <cellStyle name="Normal 9 2 2 3 2 2 4 2 2" xfId="32869" xr:uid="{00000000-0005-0000-0000-000035AF0000}"/>
    <cellStyle name="Normal 9 2 2 3 2 2 4 2 3" xfId="50215" xr:uid="{00000000-0005-0000-0000-000036AF0000}"/>
    <cellStyle name="Normal 9 2 2 3 2 2 4 3" xfId="24196" xr:uid="{00000000-0005-0000-0000-000037AF0000}"/>
    <cellStyle name="Normal 9 2 2 3 2 2 4 4" xfId="41542" xr:uid="{00000000-0005-0000-0000-000038AF0000}"/>
    <cellStyle name="Normal 9 2 2 3 2 2 5" xfId="3609" xr:uid="{00000000-0005-0000-0000-000039AF0000}"/>
    <cellStyle name="Normal 9 2 2 3 2 2 5 2" xfId="12282" xr:uid="{00000000-0005-0000-0000-00003AAF0000}"/>
    <cellStyle name="Normal 9 2 2 3 2 2 5 2 2" xfId="29635" xr:uid="{00000000-0005-0000-0000-00003BAF0000}"/>
    <cellStyle name="Normal 9 2 2 3 2 2 5 2 3" xfId="46981" xr:uid="{00000000-0005-0000-0000-00003CAF0000}"/>
    <cellStyle name="Normal 9 2 2 3 2 2 5 3" xfId="20962" xr:uid="{00000000-0005-0000-0000-00003DAF0000}"/>
    <cellStyle name="Normal 9 2 2 3 2 2 5 4" xfId="38308" xr:uid="{00000000-0005-0000-0000-00003EAF0000}"/>
    <cellStyle name="Normal 9 2 2 3 2 2 6" xfId="9734" xr:uid="{00000000-0005-0000-0000-00003FAF0000}"/>
    <cellStyle name="Normal 9 2 2 3 2 2 6 2" xfId="27087" xr:uid="{00000000-0005-0000-0000-000040AF0000}"/>
    <cellStyle name="Normal 9 2 2 3 2 2 6 3" xfId="44433" xr:uid="{00000000-0005-0000-0000-000041AF0000}"/>
    <cellStyle name="Normal 9 2 2 3 2 2 7" xfId="18414" xr:uid="{00000000-0005-0000-0000-000042AF0000}"/>
    <cellStyle name="Normal 9 2 2 3 2 2 8" xfId="35760" xr:uid="{00000000-0005-0000-0000-000043AF0000}"/>
    <cellStyle name="Normal 9 2 2 3 2 3" xfId="571" xr:uid="{00000000-0005-0000-0000-000044AF0000}"/>
    <cellStyle name="Normal 9 2 2 3 2 3 2" xfId="2384" xr:uid="{00000000-0005-0000-0000-000045AF0000}"/>
    <cellStyle name="Normal 9 2 2 3 2 3 2 2" xfId="8166" xr:uid="{00000000-0005-0000-0000-000046AF0000}"/>
    <cellStyle name="Normal 9 2 2 3 2 3 2 2 2" xfId="16839" xr:uid="{00000000-0005-0000-0000-000047AF0000}"/>
    <cellStyle name="Normal 9 2 2 3 2 3 2 2 2 2" xfId="34192" xr:uid="{00000000-0005-0000-0000-000048AF0000}"/>
    <cellStyle name="Normal 9 2 2 3 2 3 2 2 2 3" xfId="51538" xr:uid="{00000000-0005-0000-0000-000049AF0000}"/>
    <cellStyle name="Normal 9 2 2 3 2 3 2 2 3" xfId="25519" xr:uid="{00000000-0005-0000-0000-00004AAF0000}"/>
    <cellStyle name="Normal 9 2 2 3 2 3 2 2 4" xfId="42865" xr:uid="{00000000-0005-0000-0000-00004BAF0000}"/>
    <cellStyle name="Normal 9 2 2 3 2 3 2 3" xfId="5667" xr:uid="{00000000-0005-0000-0000-00004CAF0000}"/>
    <cellStyle name="Normal 9 2 2 3 2 3 2 3 2" xfId="14340" xr:uid="{00000000-0005-0000-0000-00004DAF0000}"/>
    <cellStyle name="Normal 9 2 2 3 2 3 2 3 2 2" xfId="31693" xr:uid="{00000000-0005-0000-0000-00004EAF0000}"/>
    <cellStyle name="Normal 9 2 2 3 2 3 2 3 2 3" xfId="49039" xr:uid="{00000000-0005-0000-0000-00004FAF0000}"/>
    <cellStyle name="Normal 9 2 2 3 2 3 2 3 3" xfId="23020" xr:uid="{00000000-0005-0000-0000-000050AF0000}"/>
    <cellStyle name="Normal 9 2 2 3 2 3 2 3 4" xfId="40366" xr:uid="{00000000-0005-0000-0000-000051AF0000}"/>
    <cellStyle name="Normal 9 2 2 3 2 3 2 4" xfId="11057" xr:uid="{00000000-0005-0000-0000-000052AF0000}"/>
    <cellStyle name="Normal 9 2 2 3 2 3 2 4 2" xfId="28410" xr:uid="{00000000-0005-0000-0000-000053AF0000}"/>
    <cellStyle name="Normal 9 2 2 3 2 3 2 4 3" xfId="45756" xr:uid="{00000000-0005-0000-0000-000054AF0000}"/>
    <cellStyle name="Normal 9 2 2 3 2 3 2 5" xfId="19737" xr:uid="{00000000-0005-0000-0000-000055AF0000}"/>
    <cellStyle name="Normal 9 2 2 3 2 3 2 6" xfId="37083" xr:uid="{00000000-0005-0000-0000-000056AF0000}"/>
    <cellStyle name="Normal 9 2 2 3 2 3 3" xfId="6353" xr:uid="{00000000-0005-0000-0000-000057AF0000}"/>
    <cellStyle name="Normal 9 2 2 3 2 3 3 2" xfId="15026" xr:uid="{00000000-0005-0000-0000-000058AF0000}"/>
    <cellStyle name="Normal 9 2 2 3 2 3 3 2 2" xfId="32379" xr:uid="{00000000-0005-0000-0000-000059AF0000}"/>
    <cellStyle name="Normal 9 2 2 3 2 3 3 2 3" xfId="49725" xr:uid="{00000000-0005-0000-0000-00005AAF0000}"/>
    <cellStyle name="Normal 9 2 2 3 2 3 3 3" xfId="23706" xr:uid="{00000000-0005-0000-0000-00005BAF0000}"/>
    <cellStyle name="Normal 9 2 2 3 2 3 3 4" xfId="41052" xr:uid="{00000000-0005-0000-0000-00005CAF0000}"/>
    <cellStyle name="Normal 9 2 2 3 2 3 4" xfId="4197" xr:uid="{00000000-0005-0000-0000-00005DAF0000}"/>
    <cellStyle name="Normal 9 2 2 3 2 3 4 2" xfId="12870" xr:uid="{00000000-0005-0000-0000-00005EAF0000}"/>
    <cellStyle name="Normal 9 2 2 3 2 3 4 2 2" xfId="30223" xr:uid="{00000000-0005-0000-0000-00005FAF0000}"/>
    <cellStyle name="Normal 9 2 2 3 2 3 4 2 3" xfId="47569" xr:uid="{00000000-0005-0000-0000-000060AF0000}"/>
    <cellStyle name="Normal 9 2 2 3 2 3 4 3" xfId="21550" xr:uid="{00000000-0005-0000-0000-000061AF0000}"/>
    <cellStyle name="Normal 9 2 2 3 2 3 4 4" xfId="38896" xr:uid="{00000000-0005-0000-0000-000062AF0000}"/>
    <cellStyle name="Normal 9 2 2 3 2 3 5" xfId="9244" xr:uid="{00000000-0005-0000-0000-000063AF0000}"/>
    <cellStyle name="Normal 9 2 2 3 2 3 5 2" xfId="26597" xr:uid="{00000000-0005-0000-0000-000064AF0000}"/>
    <cellStyle name="Normal 9 2 2 3 2 3 5 3" xfId="43943" xr:uid="{00000000-0005-0000-0000-000065AF0000}"/>
    <cellStyle name="Normal 9 2 2 3 2 3 6" xfId="17924" xr:uid="{00000000-0005-0000-0000-000066AF0000}"/>
    <cellStyle name="Normal 9 2 2 3 2 3 7" xfId="35270" xr:uid="{00000000-0005-0000-0000-000067AF0000}"/>
    <cellStyle name="Normal 9 2 2 3 2 4" xfId="2139" xr:uid="{00000000-0005-0000-0000-000068AF0000}"/>
    <cellStyle name="Normal 9 2 2 3 2 4 2" xfId="7921" xr:uid="{00000000-0005-0000-0000-000069AF0000}"/>
    <cellStyle name="Normal 9 2 2 3 2 4 2 2" xfId="16594" xr:uid="{00000000-0005-0000-0000-00006AAF0000}"/>
    <cellStyle name="Normal 9 2 2 3 2 4 2 2 2" xfId="33947" xr:uid="{00000000-0005-0000-0000-00006BAF0000}"/>
    <cellStyle name="Normal 9 2 2 3 2 4 2 2 3" xfId="51293" xr:uid="{00000000-0005-0000-0000-00006CAF0000}"/>
    <cellStyle name="Normal 9 2 2 3 2 4 2 3" xfId="25274" xr:uid="{00000000-0005-0000-0000-00006DAF0000}"/>
    <cellStyle name="Normal 9 2 2 3 2 4 2 4" xfId="42620" xr:uid="{00000000-0005-0000-0000-00006EAF0000}"/>
    <cellStyle name="Normal 9 2 2 3 2 4 3" xfId="3952" xr:uid="{00000000-0005-0000-0000-00006FAF0000}"/>
    <cellStyle name="Normal 9 2 2 3 2 4 3 2" xfId="12625" xr:uid="{00000000-0005-0000-0000-000070AF0000}"/>
    <cellStyle name="Normal 9 2 2 3 2 4 3 2 2" xfId="29978" xr:uid="{00000000-0005-0000-0000-000071AF0000}"/>
    <cellStyle name="Normal 9 2 2 3 2 4 3 2 3" xfId="47324" xr:uid="{00000000-0005-0000-0000-000072AF0000}"/>
    <cellStyle name="Normal 9 2 2 3 2 4 3 3" xfId="21305" xr:uid="{00000000-0005-0000-0000-000073AF0000}"/>
    <cellStyle name="Normal 9 2 2 3 2 4 3 4" xfId="38651" xr:uid="{00000000-0005-0000-0000-000074AF0000}"/>
    <cellStyle name="Normal 9 2 2 3 2 4 4" xfId="10812" xr:uid="{00000000-0005-0000-0000-000075AF0000}"/>
    <cellStyle name="Normal 9 2 2 3 2 4 4 2" xfId="28165" xr:uid="{00000000-0005-0000-0000-000076AF0000}"/>
    <cellStyle name="Normal 9 2 2 3 2 4 4 3" xfId="45511" xr:uid="{00000000-0005-0000-0000-000077AF0000}"/>
    <cellStyle name="Normal 9 2 2 3 2 4 5" xfId="19492" xr:uid="{00000000-0005-0000-0000-000078AF0000}"/>
    <cellStyle name="Normal 9 2 2 3 2 4 6" xfId="36838" xr:uid="{00000000-0005-0000-0000-000079AF0000}"/>
    <cellStyle name="Normal 9 2 2 3 2 5" xfId="1306" xr:uid="{00000000-0005-0000-0000-00007AAF0000}"/>
    <cellStyle name="Normal 9 2 2 3 2 5 2" xfId="7088" xr:uid="{00000000-0005-0000-0000-00007BAF0000}"/>
    <cellStyle name="Normal 9 2 2 3 2 5 2 2" xfId="15761" xr:uid="{00000000-0005-0000-0000-00007CAF0000}"/>
    <cellStyle name="Normal 9 2 2 3 2 5 2 2 2" xfId="33114" xr:uid="{00000000-0005-0000-0000-00007DAF0000}"/>
    <cellStyle name="Normal 9 2 2 3 2 5 2 2 3" xfId="50460" xr:uid="{00000000-0005-0000-0000-00007EAF0000}"/>
    <cellStyle name="Normal 9 2 2 3 2 5 2 3" xfId="24441" xr:uid="{00000000-0005-0000-0000-00007FAF0000}"/>
    <cellStyle name="Normal 9 2 2 3 2 5 2 4" xfId="41787" xr:uid="{00000000-0005-0000-0000-000080AF0000}"/>
    <cellStyle name="Normal 9 2 2 3 2 5 3" xfId="4932" xr:uid="{00000000-0005-0000-0000-000081AF0000}"/>
    <cellStyle name="Normal 9 2 2 3 2 5 3 2" xfId="13605" xr:uid="{00000000-0005-0000-0000-000082AF0000}"/>
    <cellStyle name="Normal 9 2 2 3 2 5 3 2 2" xfId="30958" xr:uid="{00000000-0005-0000-0000-000083AF0000}"/>
    <cellStyle name="Normal 9 2 2 3 2 5 3 2 3" xfId="48304" xr:uid="{00000000-0005-0000-0000-000084AF0000}"/>
    <cellStyle name="Normal 9 2 2 3 2 5 3 3" xfId="22285" xr:uid="{00000000-0005-0000-0000-000085AF0000}"/>
    <cellStyle name="Normal 9 2 2 3 2 5 3 4" xfId="39631" xr:uid="{00000000-0005-0000-0000-000086AF0000}"/>
    <cellStyle name="Normal 9 2 2 3 2 5 4" xfId="9979" xr:uid="{00000000-0005-0000-0000-000087AF0000}"/>
    <cellStyle name="Normal 9 2 2 3 2 5 4 2" xfId="27332" xr:uid="{00000000-0005-0000-0000-000088AF0000}"/>
    <cellStyle name="Normal 9 2 2 3 2 5 4 3" xfId="44678" xr:uid="{00000000-0005-0000-0000-000089AF0000}"/>
    <cellStyle name="Normal 9 2 2 3 2 5 5" xfId="18659" xr:uid="{00000000-0005-0000-0000-00008AAF0000}"/>
    <cellStyle name="Normal 9 2 2 3 2 5 6" xfId="36005" xr:uid="{00000000-0005-0000-0000-00008BAF0000}"/>
    <cellStyle name="Normal 9 2 2 3 2 6" xfId="6108" xr:uid="{00000000-0005-0000-0000-00008CAF0000}"/>
    <cellStyle name="Normal 9 2 2 3 2 6 2" xfId="14781" xr:uid="{00000000-0005-0000-0000-00008DAF0000}"/>
    <cellStyle name="Normal 9 2 2 3 2 6 2 2" xfId="32134" xr:uid="{00000000-0005-0000-0000-00008EAF0000}"/>
    <cellStyle name="Normal 9 2 2 3 2 6 2 3" xfId="49480" xr:uid="{00000000-0005-0000-0000-00008FAF0000}"/>
    <cellStyle name="Normal 9 2 2 3 2 6 3" xfId="23461" xr:uid="{00000000-0005-0000-0000-000090AF0000}"/>
    <cellStyle name="Normal 9 2 2 3 2 6 4" xfId="40807" xr:uid="{00000000-0005-0000-0000-000091AF0000}"/>
    <cellStyle name="Normal 9 2 2 3 2 7" xfId="3119" xr:uid="{00000000-0005-0000-0000-000092AF0000}"/>
    <cellStyle name="Normal 9 2 2 3 2 7 2" xfId="11792" xr:uid="{00000000-0005-0000-0000-000093AF0000}"/>
    <cellStyle name="Normal 9 2 2 3 2 7 2 2" xfId="29145" xr:uid="{00000000-0005-0000-0000-000094AF0000}"/>
    <cellStyle name="Normal 9 2 2 3 2 7 2 3" xfId="46491" xr:uid="{00000000-0005-0000-0000-000095AF0000}"/>
    <cellStyle name="Normal 9 2 2 3 2 7 3" xfId="20472" xr:uid="{00000000-0005-0000-0000-000096AF0000}"/>
    <cellStyle name="Normal 9 2 2 3 2 7 4" xfId="37818" xr:uid="{00000000-0005-0000-0000-000097AF0000}"/>
    <cellStyle name="Normal 9 2 2 3 2 8" xfId="8999" xr:uid="{00000000-0005-0000-0000-000098AF0000}"/>
    <cellStyle name="Normal 9 2 2 3 2 8 2" xfId="26352" xr:uid="{00000000-0005-0000-0000-000099AF0000}"/>
    <cellStyle name="Normal 9 2 2 3 2 8 3" xfId="43698" xr:uid="{00000000-0005-0000-0000-00009AAF0000}"/>
    <cellStyle name="Normal 9 2 2 3 2 9" xfId="17679" xr:uid="{00000000-0005-0000-0000-00009BAF0000}"/>
    <cellStyle name="Normal 9 2 2 3 3" xfId="228" xr:uid="{00000000-0005-0000-0000-00009CAF0000}"/>
    <cellStyle name="Normal 9 2 2 3 3 10" xfId="34927" xr:uid="{00000000-0005-0000-0000-00009DAF0000}"/>
    <cellStyle name="Normal 9 2 2 3 3 2" xfId="963" xr:uid="{00000000-0005-0000-0000-00009EAF0000}"/>
    <cellStyle name="Normal 9 2 2 3 3 2 2" xfId="2776" xr:uid="{00000000-0005-0000-0000-00009FAF0000}"/>
    <cellStyle name="Normal 9 2 2 3 3 2 2 2" xfId="8558" xr:uid="{00000000-0005-0000-0000-0000A0AF0000}"/>
    <cellStyle name="Normal 9 2 2 3 3 2 2 2 2" xfId="17231" xr:uid="{00000000-0005-0000-0000-0000A1AF0000}"/>
    <cellStyle name="Normal 9 2 2 3 3 2 2 2 2 2" xfId="34584" xr:uid="{00000000-0005-0000-0000-0000A2AF0000}"/>
    <cellStyle name="Normal 9 2 2 3 3 2 2 2 2 3" xfId="51930" xr:uid="{00000000-0005-0000-0000-0000A3AF0000}"/>
    <cellStyle name="Normal 9 2 2 3 3 2 2 2 3" xfId="25911" xr:uid="{00000000-0005-0000-0000-0000A4AF0000}"/>
    <cellStyle name="Normal 9 2 2 3 3 2 2 2 4" xfId="43257" xr:uid="{00000000-0005-0000-0000-0000A5AF0000}"/>
    <cellStyle name="Normal 9 2 2 3 3 2 2 3" xfId="4589" xr:uid="{00000000-0005-0000-0000-0000A6AF0000}"/>
    <cellStyle name="Normal 9 2 2 3 3 2 2 3 2" xfId="13262" xr:uid="{00000000-0005-0000-0000-0000A7AF0000}"/>
    <cellStyle name="Normal 9 2 2 3 3 2 2 3 2 2" xfId="30615" xr:uid="{00000000-0005-0000-0000-0000A8AF0000}"/>
    <cellStyle name="Normal 9 2 2 3 3 2 2 3 2 3" xfId="47961" xr:uid="{00000000-0005-0000-0000-0000A9AF0000}"/>
    <cellStyle name="Normal 9 2 2 3 3 2 2 3 3" xfId="21942" xr:uid="{00000000-0005-0000-0000-0000AAAF0000}"/>
    <cellStyle name="Normal 9 2 2 3 3 2 2 3 4" xfId="39288" xr:uid="{00000000-0005-0000-0000-0000ABAF0000}"/>
    <cellStyle name="Normal 9 2 2 3 3 2 2 4" xfId="11449" xr:uid="{00000000-0005-0000-0000-0000ACAF0000}"/>
    <cellStyle name="Normal 9 2 2 3 3 2 2 4 2" xfId="28802" xr:uid="{00000000-0005-0000-0000-0000ADAF0000}"/>
    <cellStyle name="Normal 9 2 2 3 3 2 2 4 3" xfId="46148" xr:uid="{00000000-0005-0000-0000-0000AEAF0000}"/>
    <cellStyle name="Normal 9 2 2 3 3 2 2 5" xfId="20129" xr:uid="{00000000-0005-0000-0000-0000AFAF0000}"/>
    <cellStyle name="Normal 9 2 2 3 3 2 2 6" xfId="37475" xr:uid="{00000000-0005-0000-0000-0000B0AF0000}"/>
    <cellStyle name="Normal 9 2 2 3 3 2 3" xfId="1698" xr:uid="{00000000-0005-0000-0000-0000B1AF0000}"/>
    <cellStyle name="Normal 9 2 2 3 3 2 3 2" xfId="7480" xr:uid="{00000000-0005-0000-0000-0000B2AF0000}"/>
    <cellStyle name="Normal 9 2 2 3 3 2 3 2 2" xfId="16153" xr:uid="{00000000-0005-0000-0000-0000B3AF0000}"/>
    <cellStyle name="Normal 9 2 2 3 3 2 3 2 2 2" xfId="33506" xr:uid="{00000000-0005-0000-0000-0000B4AF0000}"/>
    <cellStyle name="Normal 9 2 2 3 3 2 3 2 2 3" xfId="50852" xr:uid="{00000000-0005-0000-0000-0000B5AF0000}"/>
    <cellStyle name="Normal 9 2 2 3 3 2 3 2 3" xfId="24833" xr:uid="{00000000-0005-0000-0000-0000B6AF0000}"/>
    <cellStyle name="Normal 9 2 2 3 3 2 3 2 4" xfId="42179" xr:uid="{00000000-0005-0000-0000-0000B7AF0000}"/>
    <cellStyle name="Normal 9 2 2 3 3 2 3 3" xfId="5324" xr:uid="{00000000-0005-0000-0000-0000B8AF0000}"/>
    <cellStyle name="Normal 9 2 2 3 3 2 3 3 2" xfId="13997" xr:uid="{00000000-0005-0000-0000-0000B9AF0000}"/>
    <cellStyle name="Normal 9 2 2 3 3 2 3 3 2 2" xfId="31350" xr:uid="{00000000-0005-0000-0000-0000BAAF0000}"/>
    <cellStyle name="Normal 9 2 2 3 3 2 3 3 2 3" xfId="48696" xr:uid="{00000000-0005-0000-0000-0000BBAF0000}"/>
    <cellStyle name="Normal 9 2 2 3 3 2 3 3 3" xfId="22677" xr:uid="{00000000-0005-0000-0000-0000BCAF0000}"/>
    <cellStyle name="Normal 9 2 2 3 3 2 3 3 4" xfId="40023" xr:uid="{00000000-0005-0000-0000-0000BDAF0000}"/>
    <cellStyle name="Normal 9 2 2 3 3 2 3 4" xfId="10371" xr:uid="{00000000-0005-0000-0000-0000BEAF0000}"/>
    <cellStyle name="Normal 9 2 2 3 3 2 3 4 2" xfId="27724" xr:uid="{00000000-0005-0000-0000-0000BFAF0000}"/>
    <cellStyle name="Normal 9 2 2 3 3 2 3 4 3" xfId="45070" xr:uid="{00000000-0005-0000-0000-0000C0AF0000}"/>
    <cellStyle name="Normal 9 2 2 3 3 2 3 5" xfId="19051" xr:uid="{00000000-0005-0000-0000-0000C1AF0000}"/>
    <cellStyle name="Normal 9 2 2 3 3 2 3 6" xfId="36397" xr:uid="{00000000-0005-0000-0000-0000C2AF0000}"/>
    <cellStyle name="Normal 9 2 2 3 3 2 4" xfId="6745" xr:uid="{00000000-0005-0000-0000-0000C3AF0000}"/>
    <cellStyle name="Normal 9 2 2 3 3 2 4 2" xfId="15418" xr:uid="{00000000-0005-0000-0000-0000C4AF0000}"/>
    <cellStyle name="Normal 9 2 2 3 3 2 4 2 2" xfId="32771" xr:uid="{00000000-0005-0000-0000-0000C5AF0000}"/>
    <cellStyle name="Normal 9 2 2 3 3 2 4 2 3" xfId="50117" xr:uid="{00000000-0005-0000-0000-0000C6AF0000}"/>
    <cellStyle name="Normal 9 2 2 3 3 2 4 3" xfId="24098" xr:uid="{00000000-0005-0000-0000-0000C7AF0000}"/>
    <cellStyle name="Normal 9 2 2 3 3 2 4 4" xfId="41444" xr:uid="{00000000-0005-0000-0000-0000C8AF0000}"/>
    <cellStyle name="Normal 9 2 2 3 3 2 5" xfId="3511" xr:uid="{00000000-0005-0000-0000-0000C9AF0000}"/>
    <cellStyle name="Normal 9 2 2 3 3 2 5 2" xfId="12184" xr:uid="{00000000-0005-0000-0000-0000CAAF0000}"/>
    <cellStyle name="Normal 9 2 2 3 3 2 5 2 2" xfId="29537" xr:uid="{00000000-0005-0000-0000-0000CBAF0000}"/>
    <cellStyle name="Normal 9 2 2 3 3 2 5 2 3" xfId="46883" xr:uid="{00000000-0005-0000-0000-0000CCAF0000}"/>
    <cellStyle name="Normal 9 2 2 3 3 2 5 3" xfId="20864" xr:uid="{00000000-0005-0000-0000-0000CDAF0000}"/>
    <cellStyle name="Normal 9 2 2 3 3 2 5 4" xfId="38210" xr:uid="{00000000-0005-0000-0000-0000CEAF0000}"/>
    <cellStyle name="Normal 9 2 2 3 3 2 6" xfId="9636" xr:uid="{00000000-0005-0000-0000-0000CFAF0000}"/>
    <cellStyle name="Normal 9 2 2 3 3 2 6 2" xfId="26989" xr:uid="{00000000-0005-0000-0000-0000D0AF0000}"/>
    <cellStyle name="Normal 9 2 2 3 3 2 6 3" xfId="44335" xr:uid="{00000000-0005-0000-0000-0000D1AF0000}"/>
    <cellStyle name="Normal 9 2 2 3 3 2 7" xfId="18316" xr:uid="{00000000-0005-0000-0000-0000D2AF0000}"/>
    <cellStyle name="Normal 9 2 2 3 3 2 8" xfId="35662" xr:uid="{00000000-0005-0000-0000-0000D3AF0000}"/>
    <cellStyle name="Normal 9 2 2 3 3 3" xfId="718" xr:uid="{00000000-0005-0000-0000-0000D4AF0000}"/>
    <cellStyle name="Normal 9 2 2 3 3 3 2" xfId="2531" xr:uid="{00000000-0005-0000-0000-0000D5AF0000}"/>
    <cellStyle name="Normal 9 2 2 3 3 3 2 2" xfId="8313" xr:uid="{00000000-0005-0000-0000-0000D6AF0000}"/>
    <cellStyle name="Normal 9 2 2 3 3 3 2 2 2" xfId="16986" xr:uid="{00000000-0005-0000-0000-0000D7AF0000}"/>
    <cellStyle name="Normal 9 2 2 3 3 3 2 2 2 2" xfId="34339" xr:uid="{00000000-0005-0000-0000-0000D8AF0000}"/>
    <cellStyle name="Normal 9 2 2 3 3 3 2 2 2 3" xfId="51685" xr:uid="{00000000-0005-0000-0000-0000D9AF0000}"/>
    <cellStyle name="Normal 9 2 2 3 3 3 2 2 3" xfId="25666" xr:uid="{00000000-0005-0000-0000-0000DAAF0000}"/>
    <cellStyle name="Normal 9 2 2 3 3 3 2 2 4" xfId="43012" xr:uid="{00000000-0005-0000-0000-0000DBAF0000}"/>
    <cellStyle name="Normal 9 2 2 3 3 3 2 3" xfId="5765" xr:uid="{00000000-0005-0000-0000-0000DCAF0000}"/>
    <cellStyle name="Normal 9 2 2 3 3 3 2 3 2" xfId="14438" xr:uid="{00000000-0005-0000-0000-0000DDAF0000}"/>
    <cellStyle name="Normal 9 2 2 3 3 3 2 3 2 2" xfId="31791" xr:uid="{00000000-0005-0000-0000-0000DEAF0000}"/>
    <cellStyle name="Normal 9 2 2 3 3 3 2 3 2 3" xfId="49137" xr:uid="{00000000-0005-0000-0000-0000DFAF0000}"/>
    <cellStyle name="Normal 9 2 2 3 3 3 2 3 3" xfId="23118" xr:uid="{00000000-0005-0000-0000-0000E0AF0000}"/>
    <cellStyle name="Normal 9 2 2 3 3 3 2 3 4" xfId="40464" xr:uid="{00000000-0005-0000-0000-0000E1AF0000}"/>
    <cellStyle name="Normal 9 2 2 3 3 3 2 4" xfId="11204" xr:uid="{00000000-0005-0000-0000-0000E2AF0000}"/>
    <cellStyle name="Normal 9 2 2 3 3 3 2 4 2" xfId="28557" xr:uid="{00000000-0005-0000-0000-0000E3AF0000}"/>
    <cellStyle name="Normal 9 2 2 3 3 3 2 4 3" xfId="45903" xr:uid="{00000000-0005-0000-0000-0000E4AF0000}"/>
    <cellStyle name="Normal 9 2 2 3 3 3 2 5" xfId="19884" xr:uid="{00000000-0005-0000-0000-0000E5AF0000}"/>
    <cellStyle name="Normal 9 2 2 3 3 3 2 6" xfId="37230" xr:uid="{00000000-0005-0000-0000-0000E6AF0000}"/>
    <cellStyle name="Normal 9 2 2 3 3 3 3" xfId="6500" xr:uid="{00000000-0005-0000-0000-0000E7AF0000}"/>
    <cellStyle name="Normal 9 2 2 3 3 3 3 2" xfId="15173" xr:uid="{00000000-0005-0000-0000-0000E8AF0000}"/>
    <cellStyle name="Normal 9 2 2 3 3 3 3 2 2" xfId="32526" xr:uid="{00000000-0005-0000-0000-0000E9AF0000}"/>
    <cellStyle name="Normal 9 2 2 3 3 3 3 2 3" xfId="49872" xr:uid="{00000000-0005-0000-0000-0000EAAF0000}"/>
    <cellStyle name="Normal 9 2 2 3 3 3 3 3" xfId="23853" xr:uid="{00000000-0005-0000-0000-0000EBAF0000}"/>
    <cellStyle name="Normal 9 2 2 3 3 3 3 4" xfId="41199" xr:uid="{00000000-0005-0000-0000-0000ECAF0000}"/>
    <cellStyle name="Normal 9 2 2 3 3 3 4" xfId="4344" xr:uid="{00000000-0005-0000-0000-0000EDAF0000}"/>
    <cellStyle name="Normal 9 2 2 3 3 3 4 2" xfId="13017" xr:uid="{00000000-0005-0000-0000-0000EEAF0000}"/>
    <cellStyle name="Normal 9 2 2 3 3 3 4 2 2" xfId="30370" xr:uid="{00000000-0005-0000-0000-0000EFAF0000}"/>
    <cellStyle name="Normal 9 2 2 3 3 3 4 2 3" xfId="47716" xr:uid="{00000000-0005-0000-0000-0000F0AF0000}"/>
    <cellStyle name="Normal 9 2 2 3 3 3 4 3" xfId="21697" xr:uid="{00000000-0005-0000-0000-0000F1AF0000}"/>
    <cellStyle name="Normal 9 2 2 3 3 3 4 4" xfId="39043" xr:uid="{00000000-0005-0000-0000-0000F2AF0000}"/>
    <cellStyle name="Normal 9 2 2 3 3 3 5" xfId="9391" xr:uid="{00000000-0005-0000-0000-0000F3AF0000}"/>
    <cellStyle name="Normal 9 2 2 3 3 3 5 2" xfId="26744" xr:uid="{00000000-0005-0000-0000-0000F4AF0000}"/>
    <cellStyle name="Normal 9 2 2 3 3 3 5 3" xfId="44090" xr:uid="{00000000-0005-0000-0000-0000F5AF0000}"/>
    <cellStyle name="Normal 9 2 2 3 3 3 6" xfId="18071" xr:uid="{00000000-0005-0000-0000-0000F6AF0000}"/>
    <cellStyle name="Normal 9 2 2 3 3 3 7" xfId="35417" xr:uid="{00000000-0005-0000-0000-0000F7AF0000}"/>
    <cellStyle name="Normal 9 2 2 3 3 4" xfId="2041" xr:uid="{00000000-0005-0000-0000-0000F8AF0000}"/>
    <cellStyle name="Normal 9 2 2 3 3 4 2" xfId="7823" xr:uid="{00000000-0005-0000-0000-0000F9AF0000}"/>
    <cellStyle name="Normal 9 2 2 3 3 4 2 2" xfId="16496" xr:uid="{00000000-0005-0000-0000-0000FAAF0000}"/>
    <cellStyle name="Normal 9 2 2 3 3 4 2 2 2" xfId="33849" xr:uid="{00000000-0005-0000-0000-0000FBAF0000}"/>
    <cellStyle name="Normal 9 2 2 3 3 4 2 2 3" xfId="51195" xr:uid="{00000000-0005-0000-0000-0000FCAF0000}"/>
    <cellStyle name="Normal 9 2 2 3 3 4 2 3" xfId="25176" xr:uid="{00000000-0005-0000-0000-0000FDAF0000}"/>
    <cellStyle name="Normal 9 2 2 3 3 4 2 4" xfId="42522" xr:uid="{00000000-0005-0000-0000-0000FEAF0000}"/>
    <cellStyle name="Normal 9 2 2 3 3 4 3" xfId="3854" xr:uid="{00000000-0005-0000-0000-0000FFAF0000}"/>
    <cellStyle name="Normal 9 2 2 3 3 4 3 2" xfId="12527" xr:uid="{00000000-0005-0000-0000-000000B00000}"/>
    <cellStyle name="Normal 9 2 2 3 3 4 3 2 2" xfId="29880" xr:uid="{00000000-0005-0000-0000-000001B00000}"/>
    <cellStyle name="Normal 9 2 2 3 3 4 3 2 3" xfId="47226" xr:uid="{00000000-0005-0000-0000-000002B00000}"/>
    <cellStyle name="Normal 9 2 2 3 3 4 3 3" xfId="21207" xr:uid="{00000000-0005-0000-0000-000003B00000}"/>
    <cellStyle name="Normal 9 2 2 3 3 4 3 4" xfId="38553" xr:uid="{00000000-0005-0000-0000-000004B00000}"/>
    <cellStyle name="Normal 9 2 2 3 3 4 4" xfId="10714" xr:uid="{00000000-0005-0000-0000-000005B00000}"/>
    <cellStyle name="Normal 9 2 2 3 3 4 4 2" xfId="28067" xr:uid="{00000000-0005-0000-0000-000006B00000}"/>
    <cellStyle name="Normal 9 2 2 3 3 4 4 3" xfId="45413" xr:uid="{00000000-0005-0000-0000-000007B00000}"/>
    <cellStyle name="Normal 9 2 2 3 3 4 5" xfId="19394" xr:uid="{00000000-0005-0000-0000-000008B00000}"/>
    <cellStyle name="Normal 9 2 2 3 3 4 6" xfId="36740" xr:uid="{00000000-0005-0000-0000-000009B00000}"/>
    <cellStyle name="Normal 9 2 2 3 3 5" xfId="1453" xr:uid="{00000000-0005-0000-0000-00000AB00000}"/>
    <cellStyle name="Normal 9 2 2 3 3 5 2" xfId="7235" xr:uid="{00000000-0005-0000-0000-00000BB00000}"/>
    <cellStyle name="Normal 9 2 2 3 3 5 2 2" xfId="15908" xr:uid="{00000000-0005-0000-0000-00000CB00000}"/>
    <cellStyle name="Normal 9 2 2 3 3 5 2 2 2" xfId="33261" xr:uid="{00000000-0005-0000-0000-00000DB00000}"/>
    <cellStyle name="Normal 9 2 2 3 3 5 2 2 3" xfId="50607" xr:uid="{00000000-0005-0000-0000-00000EB00000}"/>
    <cellStyle name="Normal 9 2 2 3 3 5 2 3" xfId="24588" xr:uid="{00000000-0005-0000-0000-00000FB00000}"/>
    <cellStyle name="Normal 9 2 2 3 3 5 2 4" xfId="41934" xr:uid="{00000000-0005-0000-0000-000010B00000}"/>
    <cellStyle name="Normal 9 2 2 3 3 5 3" xfId="5079" xr:uid="{00000000-0005-0000-0000-000011B00000}"/>
    <cellStyle name="Normal 9 2 2 3 3 5 3 2" xfId="13752" xr:uid="{00000000-0005-0000-0000-000012B00000}"/>
    <cellStyle name="Normal 9 2 2 3 3 5 3 2 2" xfId="31105" xr:uid="{00000000-0005-0000-0000-000013B00000}"/>
    <cellStyle name="Normal 9 2 2 3 3 5 3 2 3" xfId="48451" xr:uid="{00000000-0005-0000-0000-000014B00000}"/>
    <cellStyle name="Normal 9 2 2 3 3 5 3 3" xfId="22432" xr:uid="{00000000-0005-0000-0000-000015B00000}"/>
    <cellStyle name="Normal 9 2 2 3 3 5 3 4" xfId="39778" xr:uid="{00000000-0005-0000-0000-000016B00000}"/>
    <cellStyle name="Normal 9 2 2 3 3 5 4" xfId="10126" xr:uid="{00000000-0005-0000-0000-000017B00000}"/>
    <cellStyle name="Normal 9 2 2 3 3 5 4 2" xfId="27479" xr:uid="{00000000-0005-0000-0000-000018B00000}"/>
    <cellStyle name="Normal 9 2 2 3 3 5 4 3" xfId="44825" xr:uid="{00000000-0005-0000-0000-000019B00000}"/>
    <cellStyle name="Normal 9 2 2 3 3 5 5" xfId="18806" xr:uid="{00000000-0005-0000-0000-00001AB00000}"/>
    <cellStyle name="Normal 9 2 2 3 3 5 6" xfId="36152" xr:uid="{00000000-0005-0000-0000-00001BB00000}"/>
    <cellStyle name="Normal 9 2 2 3 3 6" xfId="6010" xr:uid="{00000000-0005-0000-0000-00001CB00000}"/>
    <cellStyle name="Normal 9 2 2 3 3 6 2" xfId="14683" xr:uid="{00000000-0005-0000-0000-00001DB00000}"/>
    <cellStyle name="Normal 9 2 2 3 3 6 2 2" xfId="32036" xr:uid="{00000000-0005-0000-0000-00001EB00000}"/>
    <cellStyle name="Normal 9 2 2 3 3 6 2 3" xfId="49382" xr:uid="{00000000-0005-0000-0000-00001FB00000}"/>
    <cellStyle name="Normal 9 2 2 3 3 6 3" xfId="23363" xr:uid="{00000000-0005-0000-0000-000020B00000}"/>
    <cellStyle name="Normal 9 2 2 3 3 6 4" xfId="40709" xr:uid="{00000000-0005-0000-0000-000021B00000}"/>
    <cellStyle name="Normal 9 2 2 3 3 7" xfId="3266" xr:uid="{00000000-0005-0000-0000-000022B00000}"/>
    <cellStyle name="Normal 9 2 2 3 3 7 2" xfId="11939" xr:uid="{00000000-0005-0000-0000-000023B00000}"/>
    <cellStyle name="Normal 9 2 2 3 3 7 2 2" xfId="29292" xr:uid="{00000000-0005-0000-0000-000024B00000}"/>
    <cellStyle name="Normal 9 2 2 3 3 7 2 3" xfId="46638" xr:uid="{00000000-0005-0000-0000-000025B00000}"/>
    <cellStyle name="Normal 9 2 2 3 3 7 3" xfId="20619" xr:uid="{00000000-0005-0000-0000-000026B00000}"/>
    <cellStyle name="Normal 9 2 2 3 3 7 4" xfId="37965" xr:uid="{00000000-0005-0000-0000-000027B00000}"/>
    <cellStyle name="Normal 9 2 2 3 3 8" xfId="8901" xr:uid="{00000000-0005-0000-0000-000028B00000}"/>
    <cellStyle name="Normal 9 2 2 3 3 8 2" xfId="26254" xr:uid="{00000000-0005-0000-0000-000029B00000}"/>
    <cellStyle name="Normal 9 2 2 3 3 8 3" xfId="43600" xr:uid="{00000000-0005-0000-0000-00002AB00000}"/>
    <cellStyle name="Normal 9 2 2 3 3 9" xfId="17581" xr:uid="{00000000-0005-0000-0000-00002BB00000}"/>
    <cellStyle name="Normal 9 2 2 3 4" xfId="816" xr:uid="{00000000-0005-0000-0000-00002CB00000}"/>
    <cellStyle name="Normal 9 2 2 3 4 2" xfId="2629" xr:uid="{00000000-0005-0000-0000-00002DB00000}"/>
    <cellStyle name="Normal 9 2 2 3 4 2 2" xfId="8411" xr:uid="{00000000-0005-0000-0000-00002EB00000}"/>
    <cellStyle name="Normal 9 2 2 3 4 2 2 2" xfId="17084" xr:uid="{00000000-0005-0000-0000-00002FB00000}"/>
    <cellStyle name="Normal 9 2 2 3 4 2 2 2 2" xfId="34437" xr:uid="{00000000-0005-0000-0000-000030B00000}"/>
    <cellStyle name="Normal 9 2 2 3 4 2 2 2 3" xfId="51783" xr:uid="{00000000-0005-0000-0000-000031B00000}"/>
    <cellStyle name="Normal 9 2 2 3 4 2 2 3" xfId="25764" xr:uid="{00000000-0005-0000-0000-000032B00000}"/>
    <cellStyle name="Normal 9 2 2 3 4 2 2 4" xfId="43110" xr:uid="{00000000-0005-0000-0000-000033B00000}"/>
    <cellStyle name="Normal 9 2 2 3 4 2 3" xfId="4442" xr:uid="{00000000-0005-0000-0000-000034B00000}"/>
    <cellStyle name="Normal 9 2 2 3 4 2 3 2" xfId="13115" xr:uid="{00000000-0005-0000-0000-000035B00000}"/>
    <cellStyle name="Normal 9 2 2 3 4 2 3 2 2" xfId="30468" xr:uid="{00000000-0005-0000-0000-000036B00000}"/>
    <cellStyle name="Normal 9 2 2 3 4 2 3 2 3" xfId="47814" xr:uid="{00000000-0005-0000-0000-000037B00000}"/>
    <cellStyle name="Normal 9 2 2 3 4 2 3 3" xfId="21795" xr:uid="{00000000-0005-0000-0000-000038B00000}"/>
    <cellStyle name="Normal 9 2 2 3 4 2 3 4" xfId="39141" xr:uid="{00000000-0005-0000-0000-000039B00000}"/>
    <cellStyle name="Normal 9 2 2 3 4 2 4" xfId="11302" xr:uid="{00000000-0005-0000-0000-00003AB00000}"/>
    <cellStyle name="Normal 9 2 2 3 4 2 4 2" xfId="28655" xr:uid="{00000000-0005-0000-0000-00003BB00000}"/>
    <cellStyle name="Normal 9 2 2 3 4 2 4 3" xfId="46001" xr:uid="{00000000-0005-0000-0000-00003CB00000}"/>
    <cellStyle name="Normal 9 2 2 3 4 2 5" xfId="19982" xr:uid="{00000000-0005-0000-0000-00003DB00000}"/>
    <cellStyle name="Normal 9 2 2 3 4 2 6" xfId="37328" xr:uid="{00000000-0005-0000-0000-00003EB00000}"/>
    <cellStyle name="Normal 9 2 2 3 4 3" xfId="1551" xr:uid="{00000000-0005-0000-0000-00003FB00000}"/>
    <cellStyle name="Normal 9 2 2 3 4 3 2" xfId="7333" xr:uid="{00000000-0005-0000-0000-000040B00000}"/>
    <cellStyle name="Normal 9 2 2 3 4 3 2 2" xfId="16006" xr:uid="{00000000-0005-0000-0000-000041B00000}"/>
    <cellStyle name="Normal 9 2 2 3 4 3 2 2 2" xfId="33359" xr:uid="{00000000-0005-0000-0000-000042B00000}"/>
    <cellStyle name="Normal 9 2 2 3 4 3 2 2 3" xfId="50705" xr:uid="{00000000-0005-0000-0000-000043B00000}"/>
    <cellStyle name="Normal 9 2 2 3 4 3 2 3" xfId="24686" xr:uid="{00000000-0005-0000-0000-000044B00000}"/>
    <cellStyle name="Normal 9 2 2 3 4 3 2 4" xfId="42032" xr:uid="{00000000-0005-0000-0000-000045B00000}"/>
    <cellStyle name="Normal 9 2 2 3 4 3 3" xfId="5177" xr:uid="{00000000-0005-0000-0000-000046B00000}"/>
    <cellStyle name="Normal 9 2 2 3 4 3 3 2" xfId="13850" xr:uid="{00000000-0005-0000-0000-000047B00000}"/>
    <cellStyle name="Normal 9 2 2 3 4 3 3 2 2" xfId="31203" xr:uid="{00000000-0005-0000-0000-000048B00000}"/>
    <cellStyle name="Normal 9 2 2 3 4 3 3 2 3" xfId="48549" xr:uid="{00000000-0005-0000-0000-000049B00000}"/>
    <cellStyle name="Normal 9 2 2 3 4 3 3 3" xfId="22530" xr:uid="{00000000-0005-0000-0000-00004AB00000}"/>
    <cellStyle name="Normal 9 2 2 3 4 3 3 4" xfId="39876" xr:uid="{00000000-0005-0000-0000-00004BB00000}"/>
    <cellStyle name="Normal 9 2 2 3 4 3 4" xfId="10224" xr:uid="{00000000-0005-0000-0000-00004CB00000}"/>
    <cellStyle name="Normal 9 2 2 3 4 3 4 2" xfId="27577" xr:uid="{00000000-0005-0000-0000-00004DB00000}"/>
    <cellStyle name="Normal 9 2 2 3 4 3 4 3" xfId="44923" xr:uid="{00000000-0005-0000-0000-00004EB00000}"/>
    <cellStyle name="Normal 9 2 2 3 4 3 5" xfId="18904" xr:uid="{00000000-0005-0000-0000-00004FB00000}"/>
    <cellStyle name="Normal 9 2 2 3 4 3 6" xfId="36250" xr:uid="{00000000-0005-0000-0000-000050B00000}"/>
    <cellStyle name="Normal 9 2 2 3 4 4" xfId="6598" xr:uid="{00000000-0005-0000-0000-000051B00000}"/>
    <cellStyle name="Normal 9 2 2 3 4 4 2" xfId="15271" xr:uid="{00000000-0005-0000-0000-000052B00000}"/>
    <cellStyle name="Normal 9 2 2 3 4 4 2 2" xfId="32624" xr:uid="{00000000-0005-0000-0000-000053B00000}"/>
    <cellStyle name="Normal 9 2 2 3 4 4 2 3" xfId="49970" xr:uid="{00000000-0005-0000-0000-000054B00000}"/>
    <cellStyle name="Normal 9 2 2 3 4 4 3" xfId="23951" xr:uid="{00000000-0005-0000-0000-000055B00000}"/>
    <cellStyle name="Normal 9 2 2 3 4 4 4" xfId="41297" xr:uid="{00000000-0005-0000-0000-000056B00000}"/>
    <cellStyle name="Normal 9 2 2 3 4 5" xfId="3364" xr:uid="{00000000-0005-0000-0000-000057B00000}"/>
    <cellStyle name="Normal 9 2 2 3 4 5 2" xfId="12037" xr:uid="{00000000-0005-0000-0000-000058B00000}"/>
    <cellStyle name="Normal 9 2 2 3 4 5 2 2" xfId="29390" xr:uid="{00000000-0005-0000-0000-000059B00000}"/>
    <cellStyle name="Normal 9 2 2 3 4 5 2 3" xfId="46736" xr:uid="{00000000-0005-0000-0000-00005AB00000}"/>
    <cellStyle name="Normal 9 2 2 3 4 5 3" xfId="20717" xr:uid="{00000000-0005-0000-0000-00005BB00000}"/>
    <cellStyle name="Normal 9 2 2 3 4 5 4" xfId="38063" xr:uid="{00000000-0005-0000-0000-00005CB00000}"/>
    <cellStyle name="Normal 9 2 2 3 4 6" xfId="9489" xr:uid="{00000000-0005-0000-0000-00005DB00000}"/>
    <cellStyle name="Normal 9 2 2 3 4 6 2" xfId="26842" xr:uid="{00000000-0005-0000-0000-00005EB00000}"/>
    <cellStyle name="Normal 9 2 2 3 4 6 3" xfId="44188" xr:uid="{00000000-0005-0000-0000-00005FB00000}"/>
    <cellStyle name="Normal 9 2 2 3 4 7" xfId="18169" xr:uid="{00000000-0005-0000-0000-000060B00000}"/>
    <cellStyle name="Normal 9 2 2 3 4 8" xfId="35515" xr:uid="{00000000-0005-0000-0000-000061B00000}"/>
    <cellStyle name="Normal 9 2 2 3 5" xfId="473" xr:uid="{00000000-0005-0000-0000-000062B00000}"/>
    <cellStyle name="Normal 9 2 2 3 5 2" xfId="2286" xr:uid="{00000000-0005-0000-0000-000063B00000}"/>
    <cellStyle name="Normal 9 2 2 3 5 2 2" xfId="8068" xr:uid="{00000000-0005-0000-0000-000064B00000}"/>
    <cellStyle name="Normal 9 2 2 3 5 2 2 2" xfId="16741" xr:uid="{00000000-0005-0000-0000-000065B00000}"/>
    <cellStyle name="Normal 9 2 2 3 5 2 2 2 2" xfId="34094" xr:uid="{00000000-0005-0000-0000-000066B00000}"/>
    <cellStyle name="Normal 9 2 2 3 5 2 2 2 3" xfId="51440" xr:uid="{00000000-0005-0000-0000-000067B00000}"/>
    <cellStyle name="Normal 9 2 2 3 5 2 2 3" xfId="25421" xr:uid="{00000000-0005-0000-0000-000068B00000}"/>
    <cellStyle name="Normal 9 2 2 3 5 2 2 4" xfId="42767" xr:uid="{00000000-0005-0000-0000-000069B00000}"/>
    <cellStyle name="Normal 9 2 2 3 5 2 3" xfId="5569" xr:uid="{00000000-0005-0000-0000-00006AB00000}"/>
    <cellStyle name="Normal 9 2 2 3 5 2 3 2" xfId="14242" xr:uid="{00000000-0005-0000-0000-00006BB00000}"/>
    <cellStyle name="Normal 9 2 2 3 5 2 3 2 2" xfId="31595" xr:uid="{00000000-0005-0000-0000-00006CB00000}"/>
    <cellStyle name="Normal 9 2 2 3 5 2 3 2 3" xfId="48941" xr:uid="{00000000-0005-0000-0000-00006DB00000}"/>
    <cellStyle name="Normal 9 2 2 3 5 2 3 3" xfId="22922" xr:uid="{00000000-0005-0000-0000-00006EB00000}"/>
    <cellStyle name="Normal 9 2 2 3 5 2 3 4" xfId="40268" xr:uid="{00000000-0005-0000-0000-00006FB00000}"/>
    <cellStyle name="Normal 9 2 2 3 5 2 4" xfId="10959" xr:uid="{00000000-0005-0000-0000-000070B00000}"/>
    <cellStyle name="Normal 9 2 2 3 5 2 4 2" xfId="28312" xr:uid="{00000000-0005-0000-0000-000071B00000}"/>
    <cellStyle name="Normal 9 2 2 3 5 2 4 3" xfId="45658" xr:uid="{00000000-0005-0000-0000-000072B00000}"/>
    <cellStyle name="Normal 9 2 2 3 5 2 5" xfId="19639" xr:uid="{00000000-0005-0000-0000-000073B00000}"/>
    <cellStyle name="Normal 9 2 2 3 5 2 6" xfId="36985" xr:uid="{00000000-0005-0000-0000-000074B00000}"/>
    <cellStyle name="Normal 9 2 2 3 5 3" xfId="6255" xr:uid="{00000000-0005-0000-0000-000075B00000}"/>
    <cellStyle name="Normal 9 2 2 3 5 3 2" xfId="14928" xr:uid="{00000000-0005-0000-0000-000076B00000}"/>
    <cellStyle name="Normal 9 2 2 3 5 3 2 2" xfId="32281" xr:uid="{00000000-0005-0000-0000-000077B00000}"/>
    <cellStyle name="Normal 9 2 2 3 5 3 2 3" xfId="49627" xr:uid="{00000000-0005-0000-0000-000078B00000}"/>
    <cellStyle name="Normal 9 2 2 3 5 3 3" xfId="23608" xr:uid="{00000000-0005-0000-0000-000079B00000}"/>
    <cellStyle name="Normal 9 2 2 3 5 3 4" xfId="40954" xr:uid="{00000000-0005-0000-0000-00007AB00000}"/>
    <cellStyle name="Normal 9 2 2 3 5 4" xfId="4099" xr:uid="{00000000-0005-0000-0000-00007BB00000}"/>
    <cellStyle name="Normal 9 2 2 3 5 4 2" xfId="12772" xr:uid="{00000000-0005-0000-0000-00007CB00000}"/>
    <cellStyle name="Normal 9 2 2 3 5 4 2 2" xfId="30125" xr:uid="{00000000-0005-0000-0000-00007DB00000}"/>
    <cellStyle name="Normal 9 2 2 3 5 4 2 3" xfId="47471" xr:uid="{00000000-0005-0000-0000-00007EB00000}"/>
    <cellStyle name="Normal 9 2 2 3 5 4 3" xfId="21452" xr:uid="{00000000-0005-0000-0000-00007FB00000}"/>
    <cellStyle name="Normal 9 2 2 3 5 4 4" xfId="38798" xr:uid="{00000000-0005-0000-0000-000080B00000}"/>
    <cellStyle name="Normal 9 2 2 3 5 5" xfId="9146" xr:uid="{00000000-0005-0000-0000-000081B00000}"/>
    <cellStyle name="Normal 9 2 2 3 5 5 2" xfId="26499" xr:uid="{00000000-0005-0000-0000-000082B00000}"/>
    <cellStyle name="Normal 9 2 2 3 5 5 3" xfId="43845" xr:uid="{00000000-0005-0000-0000-000083B00000}"/>
    <cellStyle name="Normal 9 2 2 3 5 6" xfId="17826" xr:uid="{00000000-0005-0000-0000-000084B00000}"/>
    <cellStyle name="Normal 9 2 2 3 5 7" xfId="35172" xr:uid="{00000000-0005-0000-0000-000085B00000}"/>
    <cellStyle name="Normal 9 2 2 3 6" xfId="1894" xr:uid="{00000000-0005-0000-0000-000086B00000}"/>
    <cellStyle name="Normal 9 2 2 3 6 2" xfId="7676" xr:uid="{00000000-0005-0000-0000-000087B00000}"/>
    <cellStyle name="Normal 9 2 2 3 6 2 2" xfId="16349" xr:uid="{00000000-0005-0000-0000-000088B00000}"/>
    <cellStyle name="Normal 9 2 2 3 6 2 2 2" xfId="33702" xr:uid="{00000000-0005-0000-0000-000089B00000}"/>
    <cellStyle name="Normal 9 2 2 3 6 2 2 3" xfId="51048" xr:uid="{00000000-0005-0000-0000-00008AB00000}"/>
    <cellStyle name="Normal 9 2 2 3 6 2 3" xfId="25029" xr:uid="{00000000-0005-0000-0000-00008BB00000}"/>
    <cellStyle name="Normal 9 2 2 3 6 2 4" xfId="42375" xr:uid="{00000000-0005-0000-0000-00008CB00000}"/>
    <cellStyle name="Normal 9 2 2 3 6 3" xfId="3707" xr:uid="{00000000-0005-0000-0000-00008DB00000}"/>
    <cellStyle name="Normal 9 2 2 3 6 3 2" xfId="12380" xr:uid="{00000000-0005-0000-0000-00008EB00000}"/>
    <cellStyle name="Normal 9 2 2 3 6 3 2 2" xfId="29733" xr:uid="{00000000-0005-0000-0000-00008FB00000}"/>
    <cellStyle name="Normal 9 2 2 3 6 3 2 3" xfId="47079" xr:uid="{00000000-0005-0000-0000-000090B00000}"/>
    <cellStyle name="Normal 9 2 2 3 6 3 3" xfId="21060" xr:uid="{00000000-0005-0000-0000-000091B00000}"/>
    <cellStyle name="Normal 9 2 2 3 6 3 4" xfId="38406" xr:uid="{00000000-0005-0000-0000-000092B00000}"/>
    <cellStyle name="Normal 9 2 2 3 6 4" xfId="10567" xr:uid="{00000000-0005-0000-0000-000093B00000}"/>
    <cellStyle name="Normal 9 2 2 3 6 4 2" xfId="27920" xr:uid="{00000000-0005-0000-0000-000094B00000}"/>
    <cellStyle name="Normal 9 2 2 3 6 4 3" xfId="45266" xr:uid="{00000000-0005-0000-0000-000095B00000}"/>
    <cellStyle name="Normal 9 2 2 3 6 5" xfId="19247" xr:uid="{00000000-0005-0000-0000-000096B00000}"/>
    <cellStyle name="Normal 9 2 2 3 6 6" xfId="36593" xr:uid="{00000000-0005-0000-0000-000097B00000}"/>
    <cellStyle name="Normal 9 2 2 3 7" xfId="1208" xr:uid="{00000000-0005-0000-0000-000098B00000}"/>
    <cellStyle name="Normal 9 2 2 3 7 2" xfId="6990" xr:uid="{00000000-0005-0000-0000-000099B00000}"/>
    <cellStyle name="Normal 9 2 2 3 7 2 2" xfId="15663" xr:uid="{00000000-0005-0000-0000-00009AB00000}"/>
    <cellStyle name="Normal 9 2 2 3 7 2 2 2" xfId="33016" xr:uid="{00000000-0005-0000-0000-00009BB00000}"/>
    <cellStyle name="Normal 9 2 2 3 7 2 2 3" xfId="50362" xr:uid="{00000000-0005-0000-0000-00009CB00000}"/>
    <cellStyle name="Normal 9 2 2 3 7 2 3" xfId="24343" xr:uid="{00000000-0005-0000-0000-00009DB00000}"/>
    <cellStyle name="Normal 9 2 2 3 7 2 4" xfId="41689" xr:uid="{00000000-0005-0000-0000-00009EB00000}"/>
    <cellStyle name="Normal 9 2 2 3 7 3" xfId="4834" xr:uid="{00000000-0005-0000-0000-00009FB00000}"/>
    <cellStyle name="Normal 9 2 2 3 7 3 2" xfId="13507" xr:uid="{00000000-0005-0000-0000-0000A0B00000}"/>
    <cellStyle name="Normal 9 2 2 3 7 3 2 2" xfId="30860" xr:uid="{00000000-0005-0000-0000-0000A1B00000}"/>
    <cellStyle name="Normal 9 2 2 3 7 3 2 3" xfId="48206" xr:uid="{00000000-0005-0000-0000-0000A2B00000}"/>
    <cellStyle name="Normal 9 2 2 3 7 3 3" xfId="22187" xr:uid="{00000000-0005-0000-0000-0000A3B00000}"/>
    <cellStyle name="Normal 9 2 2 3 7 3 4" xfId="39533" xr:uid="{00000000-0005-0000-0000-0000A4B00000}"/>
    <cellStyle name="Normal 9 2 2 3 7 4" xfId="9881" xr:uid="{00000000-0005-0000-0000-0000A5B00000}"/>
    <cellStyle name="Normal 9 2 2 3 7 4 2" xfId="27234" xr:uid="{00000000-0005-0000-0000-0000A6B00000}"/>
    <cellStyle name="Normal 9 2 2 3 7 4 3" xfId="44580" xr:uid="{00000000-0005-0000-0000-0000A7B00000}"/>
    <cellStyle name="Normal 9 2 2 3 7 5" xfId="18561" xr:uid="{00000000-0005-0000-0000-0000A8B00000}"/>
    <cellStyle name="Normal 9 2 2 3 7 6" xfId="35907" xr:uid="{00000000-0005-0000-0000-0000A9B00000}"/>
    <cellStyle name="Normal 9 2 2 3 8" xfId="5863" xr:uid="{00000000-0005-0000-0000-0000AAB00000}"/>
    <cellStyle name="Normal 9 2 2 3 8 2" xfId="14536" xr:uid="{00000000-0005-0000-0000-0000ABB00000}"/>
    <cellStyle name="Normal 9 2 2 3 8 2 2" xfId="31889" xr:uid="{00000000-0005-0000-0000-0000ACB00000}"/>
    <cellStyle name="Normal 9 2 2 3 8 2 3" xfId="49235" xr:uid="{00000000-0005-0000-0000-0000ADB00000}"/>
    <cellStyle name="Normal 9 2 2 3 8 3" xfId="23216" xr:uid="{00000000-0005-0000-0000-0000AEB00000}"/>
    <cellStyle name="Normal 9 2 2 3 8 4" xfId="40562" xr:uid="{00000000-0005-0000-0000-0000AFB00000}"/>
    <cellStyle name="Normal 9 2 2 3 9" xfId="3021" xr:uid="{00000000-0005-0000-0000-0000B0B00000}"/>
    <cellStyle name="Normal 9 2 2 3 9 2" xfId="11694" xr:uid="{00000000-0005-0000-0000-0000B1B00000}"/>
    <cellStyle name="Normal 9 2 2 3 9 2 2" xfId="29047" xr:uid="{00000000-0005-0000-0000-0000B2B00000}"/>
    <cellStyle name="Normal 9 2 2 3 9 2 3" xfId="46393" xr:uid="{00000000-0005-0000-0000-0000B3B00000}"/>
    <cellStyle name="Normal 9 2 2 3 9 3" xfId="20374" xr:uid="{00000000-0005-0000-0000-0000B4B00000}"/>
    <cellStyle name="Normal 9 2 2 3 9 4" xfId="37720" xr:uid="{00000000-0005-0000-0000-0000B5B00000}"/>
    <cellStyle name="Normal 9 2 2 4" xfId="179" xr:uid="{00000000-0005-0000-0000-0000B6B00000}"/>
    <cellStyle name="Normal 9 2 2 4 10" xfId="17532" xr:uid="{00000000-0005-0000-0000-0000B7B00000}"/>
    <cellStyle name="Normal 9 2 2 4 11" xfId="34878" xr:uid="{00000000-0005-0000-0000-0000B8B00000}"/>
    <cellStyle name="Normal 9 2 2 4 2" xfId="669" xr:uid="{00000000-0005-0000-0000-0000B9B00000}"/>
    <cellStyle name="Normal 9 2 2 4 2 2" xfId="2482" xr:uid="{00000000-0005-0000-0000-0000BAB00000}"/>
    <cellStyle name="Normal 9 2 2 4 2 2 2" xfId="8264" xr:uid="{00000000-0005-0000-0000-0000BBB00000}"/>
    <cellStyle name="Normal 9 2 2 4 2 2 2 2" xfId="16937" xr:uid="{00000000-0005-0000-0000-0000BCB00000}"/>
    <cellStyle name="Normal 9 2 2 4 2 2 2 2 2" xfId="34290" xr:uid="{00000000-0005-0000-0000-0000BDB00000}"/>
    <cellStyle name="Normal 9 2 2 4 2 2 2 2 3" xfId="51636" xr:uid="{00000000-0005-0000-0000-0000BEB00000}"/>
    <cellStyle name="Normal 9 2 2 4 2 2 2 3" xfId="25617" xr:uid="{00000000-0005-0000-0000-0000BFB00000}"/>
    <cellStyle name="Normal 9 2 2 4 2 2 2 4" xfId="42963" xr:uid="{00000000-0005-0000-0000-0000C0B00000}"/>
    <cellStyle name="Normal 9 2 2 4 2 2 3" xfId="4295" xr:uid="{00000000-0005-0000-0000-0000C1B00000}"/>
    <cellStyle name="Normal 9 2 2 4 2 2 3 2" xfId="12968" xr:uid="{00000000-0005-0000-0000-0000C2B00000}"/>
    <cellStyle name="Normal 9 2 2 4 2 2 3 2 2" xfId="30321" xr:uid="{00000000-0005-0000-0000-0000C3B00000}"/>
    <cellStyle name="Normal 9 2 2 4 2 2 3 2 3" xfId="47667" xr:uid="{00000000-0005-0000-0000-0000C4B00000}"/>
    <cellStyle name="Normal 9 2 2 4 2 2 3 3" xfId="21648" xr:uid="{00000000-0005-0000-0000-0000C5B00000}"/>
    <cellStyle name="Normal 9 2 2 4 2 2 3 4" xfId="38994" xr:uid="{00000000-0005-0000-0000-0000C6B00000}"/>
    <cellStyle name="Normal 9 2 2 4 2 2 4" xfId="11155" xr:uid="{00000000-0005-0000-0000-0000C7B00000}"/>
    <cellStyle name="Normal 9 2 2 4 2 2 4 2" xfId="28508" xr:uid="{00000000-0005-0000-0000-0000C8B00000}"/>
    <cellStyle name="Normal 9 2 2 4 2 2 4 3" xfId="45854" xr:uid="{00000000-0005-0000-0000-0000C9B00000}"/>
    <cellStyle name="Normal 9 2 2 4 2 2 5" xfId="19835" xr:uid="{00000000-0005-0000-0000-0000CAB00000}"/>
    <cellStyle name="Normal 9 2 2 4 2 2 6" xfId="37181" xr:uid="{00000000-0005-0000-0000-0000CBB00000}"/>
    <cellStyle name="Normal 9 2 2 4 2 3" xfId="1404" xr:uid="{00000000-0005-0000-0000-0000CCB00000}"/>
    <cellStyle name="Normal 9 2 2 4 2 3 2" xfId="7186" xr:uid="{00000000-0005-0000-0000-0000CDB00000}"/>
    <cellStyle name="Normal 9 2 2 4 2 3 2 2" xfId="15859" xr:uid="{00000000-0005-0000-0000-0000CEB00000}"/>
    <cellStyle name="Normal 9 2 2 4 2 3 2 2 2" xfId="33212" xr:uid="{00000000-0005-0000-0000-0000CFB00000}"/>
    <cellStyle name="Normal 9 2 2 4 2 3 2 2 3" xfId="50558" xr:uid="{00000000-0005-0000-0000-0000D0B00000}"/>
    <cellStyle name="Normal 9 2 2 4 2 3 2 3" xfId="24539" xr:uid="{00000000-0005-0000-0000-0000D1B00000}"/>
    <cellStyle name="Normal 9 2 2 4 2 3 2 4" xfId="41885" xr:uid="{00000000-0005-0000-0000-0000D2B00000}"/>
    <cellStyle name="Normal 9 2 2 4 2 3 3" xfId="5030" xr:uid="{00000000-0005-0000-0000-0000D3B00000}"/>
    <cellStyle name="Normal 9 2 2 4 2 3 3 2" xfId="13703" xr:uid="{00000000-0005-0000-0000-0000D4B00000}"/>
    <cellStyle name="Normal 9 2 2 4 2 3 3 2 2" xfId="31056" xr:uid="{00000000-0005-0000-0000-0000D5B00000}"/>
    <cellStyle name="Normal 9 2 2 4 2 3 3 2 3" xfId="48402" xr:uid="{00000000-0005-0000-0000-0000D6B00000}"/>
    <cellStyle name="Normal 9 2 2 4 2 3 3 3" xfId="22383" xr:uid="{00000000-0005-0000-0000-0000D7B00000}"/>
    <cellStyle name="Normal 9 2 2 4 2 3 3 4" xfId="39729" xr:uid="{00000000-0005-0000-0000-0000D8B00000}"/>
    <cellStyle name="Normal 9 2 2 4 2 3 4" xfId="10077" xr:uid="{00000000-0005-0000-0000-0000D9B00000}"/>
    <cellStyle name="Normal 9 2 2 4 2 3 4 2" xfId="27430" xr:uid="{00000000-0005-0000-0000-0000DAB00000}"/>
    <cellStyle name="Normal 9 2 2 4 2 3 4 3" xfId="44776" xr:uid="{00000000-0005-0000-0000-0000DBB00000}"/>
    <cellStyle name="Normal 9 2 2 4 2 3 5" xfId="18757" xr:uid="{00000000-0005-0000-0000-0000DCB00000}"/>
    <cellStyle name="Normal 9 2 2 4 2 3 6" xfId="36103" xr:uid="{00000000-0005-0000-0000-0000DDB00000}"/>
    <cellStyle name="Normal 9 2 2 4 2 4" xfId="6451" xr:uid="{00000000-0005-0000-0000-0000DEB00000}"/>
    <cellStyle name="Normal 9 2 2 4 2 4 2" xfId="15124" xr:uid="{00000000-0005-0000-0000-0000DFB00000}"/>
    <cellStyle name="Normal 9 2 2 4 2 4 2 2" xfId="32477" xr:uid="{00000000-0005-0000-0000-0000E0B00000}"/>
    <cellStyle name="Normal 9 2 2 4 2 4 2 3" xfId="49823" xr:uid="{00000000-0005-0000-0000-0000E1B00000}"/>
    <cellStyle name="Normal 9 2 2 4 2 4 3" xfId="23804" xr:uid="{00000000-0005-0000-0000-0000E2B00000}"/>
    <cellStyle name="Normal 9 2 2 4 2 4 4" xfId="41150" xr:uid="{00000000-0005-0000-0000-0000E3B00000}"/>
    <cellStyle name="Normal 9 2 2 4 2 5" xfId="3217" xr:uid="{00000000-0005-0000-0000-0000E4B00000}"/>
    <cellStyle name="Normal 9 2 2 4 2 5 2" xfId="11890" xr:uid="{00000000-0005-0000-0000-0000E5B00000}"/>
    <cellStyle name="Normal 9 2 2 4 2 5 2 2" xfId="29243" xr:uid="{00000000-0005-0000-0000-0000E6B00000}"/>
    <cellStyle name="Normal 9 2 2 4 2 5 2 3" xfId="46589" xr:uid="{00000000-0005-0000-0000-0000E7B00000}"/>
    <cellStyle name="Normal 9 2 2 4 2 5 3" xfId="20570" xr:uid="{00000000-0005-0000-0000-0000E8B00000}"/>
    <cellStyle name="Normal 9 2 2 4 2 5 4" xfId="37916" xr:uid="{00000000-0005-0000-0000-0000E9B00000}"/>
    <cellStyle name="Normal 9 2 2 4 2 6" xfId="9342" xr:uid="{00000000-0005-0000-0000-0000EAB00000}"/>
    <cellStyle name="Normal 9 2 2 4 2 6 2" xfId="26695" xr:uid="{00000000-0005-0000-0000-0000EBB00000}"/>
    <cellStyle name="Normal 9 2 2 4 2 6 3" xfId="44041" xr:uid="{00000000-0005-0000-0000-0000ECB00000}"/>
    <cellStyle name="Normal 9 2 2 4 2 7" xfId="18022" xr:uid="{00000000-0005-0000-0000-0000EDB00000}"/>
    <cellStyle name="Normal 9 2 2 4 2 8" xfId="35368" xr:uid="{00000000-0005-0000-0000-0000EEB00000}"/>
    <cellStyle name="Normal 9 2 2 4 3" xfId="914" xr:uid="{00000000-0005-0000-0000-0000EFB00000}"/>
    <cellStyle name="Normal 9 2 2 4 3 2" xfId="2727" xr:uid="{00000000-0005-0000-0000-0000F0B00000}"/>
    <cellStyle name="Normal 9 2 2 4 3 2 2" xfId="8509" xr:uid="{00000000-0005-0000-0000-0000F1B00000}"/>
    <cellStyle name="Normal 9 2 2 4 3 2 2 2" xfId="17182" xr:uid="{00000000-0005-0000-0000-0000F2B00000}"/>
    <cellStyle name="Normal 9 2 2 4 3 2 2 2 2" xfId="34535" xr:uid="{00000000-0005-0000-0000-0000F3B00000}"/>
    <cellStyle name="Normal 9 2 2 4 3 2 2 2 3" xfId="51881" xr:uid="{00000000-0005-0000-0000-0000F4B00000}"/>
    <cellStyle name="Normal 9 2 2 4 3 2 2 3" xfId="25862" xr:uid="{00000000-0005-0000-0000-0000F5B00000}"/>
    <cellStyle name="Normal 9 2 2 4 3 2 2 4" xfId="43208" xr:uid="{00000000-0005-0000-0000-0000F6B00000}"/>
    <cellStyle name="Normal 9 2 2 4 3 2 3" xfId="4540" xr:uid="{00000000-0005-0000-0000-0000F7B00000}"/>
    <cellStyle name="Normal 9 2 2 4 3 2 3 2" xfId="13213" xr:uid="{00000000-0005-0000-0000-0000F8B00000}"/>
    <cellStyle name="Normal 9 2 2 4 3 2 3 2 2" xfId="30566" xr:uid="{00000000-0005-0000-0000-0000F9B00000}"/>
    <cellStyle name="Normal 9 2 2 4 3 2 3 2 3" xfId="47912" xr:uid="{00000000-0005-0000-0000-0000FAB00000}"/>
    <cellStyle name="Normal 9 2 2 4 3 2 3 3" xfId="21893" xr:uid="{00000000-0005-0000-0000-0000FBB00000}"/>
    <cellStyle name="Normal 9 2 2 4 3 2 3 4" xfId="39239" xr:uid="{00000000-0005-0000-0000-0000FCB00000}"/>
    <cellStyle name="Normal 9 2 2 4 3 2 4" xfId="11400" xr:uid="{00000000-0005-0000-0000-0000FDB00000}"/>
    <cellStyle name="Normal 9 2 2 4 3 2 4 2" xfId="28753" xr:uid="{00000000-0005-0000-0000-0000FEB00000}"/>
    <cellStyle name="Normal 9 2 2 4 3 2 4 3" xfId="46099" xr:uid="{00000000-0005-0000-0000-0000FFB00000}"/>
    <cellStyle name="Normal 9 2 2 4 3 2 5" xfId="20080" xr:uid="{00000000-0005-0000-0000-000000B10000}"/>
    <cellStyle name="Normal 9 2 2 4 3 2 6" xfId="37426" xr:uid="{00000000-0005-0000-0000-000001B10000}"/>
    <cellStyle name="Normal 9 2 2 4 3 3" xfId="1649" xr:uid="{00000000-0005-0000-0000-000002B10000}"/>
    <cellStyle name="Normal 9 2 2 4 3 3 2" xfId="7431" xr:uid="{00000000-0005-0000-0000-000003B10000}"/>
    <cellStyle name="Normal 9 2 2 4 3 3 2 2" xfId="16104" xr:uid="{00000000-0005-0000-0000-000004B10000}"/>
    <cellStyle name="Normal 9 2 2 4 3 3 2 2 2" xfId="33457" xr:uid="{00000000-0005-0000-0000-000005B10000}"/>
    <cellStyle name="Normal 9 2 2 4 3 3 2 2 3" xfId="50803" xr:uid="{00000000-0005-0000-0000-000006B10000}"/>
    <cellStyle name="Normal 9 2 2 4 3 3 2 3" xfId="24784" xr:uid="{00000000-0005-0000-0000-000007B10000}"/>
    <cellStyle name="Normal 9 2 2 4 3 3 2 4" xfId="42130" xr:uid="{00000000-0005-0000-0000-000008B10000}"/>
    <cellStyle name="Normal 9 2 2 4 3 3 3" xfId="5275" xr:uid="{00000000-0005-0000-0000-000009B10000}"/>
    <cellStyle name="Normal 9 2 2 4 3 3 3 2" xfId="13948" xr:uid="{00000000-0005-0000-0000-00000AB10000}"/>
    <cellStyle name="Normal 9 2 2 4 3 3 3 2 2" xfId="31301" xr:uid="{00000000-0005-0000-0000-00000BB10000}"/>
    <cellStyle name="Normal 9 2 2 4 3 3 3 2 3" xfId="48647" xr:uid="{00000000-0005-0000-0000-00000CB10000}"/>
    <cellStyle name="Normal 9 2 2 4 3 3 3 3" xfId="22628" xr:uid="{00000000-0005-0000-0000-00000DB10000}"/>
    <cellStyle name="Normal 9 2 2 4 3 3 3 4" xfId="39974" xr:uid="{00000000-0005-0000-0000-00000EB10000}"/>
    <cellStyle name="Normal 9 2 2 4 3 3 4" xfId="10322" xr:uid="{00000000-0005-0000-0000-00000FB10000}"/>
    <cellStyle name="Normal 9 2 2 4 3 3 4 2" xfId="27675" xr:uid="{00000000-0005-0000-0000-000010B10000}"/>
    <cellStyle name="Normal 9 2 2 4 3 3 4 3" xfId="45021" xr:uid="{00000000-0005-0000-0000-000011B10000}"/>
    <cellStyle name="Normal 9 2 2 4 3 3 5" xfId="19002" xr:uid="{00000000-0005-0000-0000-000012B10000}"/>
    <cellStyle name="Normal 9 2 2 4 3 3 6" xfId="36348" xr:uid="{00000000-0005-0000-0000-000013B10000}"/>
    <cellStyle name="Normal 9 2 2 4 3 4" xfId="6696" xr:uid="{00000000-0005-0000-0000-000014B10000}"/>
    <cellStyle name="Normal 9 2 2 4 3 4 2" xfId="15369" xr:uid="{00000000-0005-0000-0000-000015B10000}"/>
    <cellStyle name="Normal 9 2 2 4 3 4 2 2" xfId="32722" xr:uid="{00000000-0005-0000-0000-000016B10000}"/>
    <cellStyle name="Normal 9 2 2 4 3 4 2 3" xfId="50068" xr:uid="{00000000-0005-0000-0000-000017B10000}"/>
    <cellStyle name="Normal 9 2 2 4 3 4 3" xfId="24049" xr:uid="{00000000-0005-0000-0000-000018B10000}"/>
    <cellStyle name="Normal 9 2 2 4 3 4 4" xfId="41395" xr:uid="{00000000-0005-0000-0000-000019B10000}"/>
    <cellStyle name="Normal 9 2 2 4 3 5" xfId="3462" xr:uid="{00000000-0005-0000-0000-00001AB10000}"/>
    <cellStyle name="Normal 9 2 2 4 3 5 2" xfId="12135" xr:uid="{00000000-0005-0000-0000-00001BB10000}"/>
    <cellStyle name="Normal 9 2 2 4 3 5 2 2" xfId="29488" xr:uid="{00000000-0005-0000-0000-00001CB10000}"/>
    <cellStyle name="Normal 9 2 2 4 3 5 2 3" xfId="46834" xr:uid="{00000000-0005-0000-0000-00001DB10000}"/>
    <cellStyle name="Normal 9 2 2 4 3 5 3" xfId="20815" xr:uid="{00000000-0005-0000-0000-00001EB10000}"/>
    <cellStyle name="Normal 9 2 2 4 3 5 4" xfId="38161" xr:uid="{00000000-0005-0000-0000-00001FB10000}"/>
    <cellStyle name="Normal 9 2 2 4 3 6" xfId="9587" xr:uid="{00000000-0005-0000-0000-000020B10000}"/>
    <cellStyle name="Normal 9 2 2 4 3 6 2" xfId="26940" xr:uid="{00000000-0005-0000-0000-000021B10000}"/>
    <cellStyle name="Normal 9 2 2 4 3 6 3" xfId="44286" xr:uid="{00000000-0005-0000-0000-000022B10000}"/>
    <cellStyle name="Normal 9 2 2 4 3 7" xfId="18267" xr:uid="{00000000-0005-0000-0000-000023B10000}"/>
    <cellStyle name="Normal 9 2 2 4 3 8" xfId="35613" xr:uid="{00000000-0005-0000-0000-000024B10000}"/>
    <cellStyle name="Normal 9 2 2 4 4" xfId="424" xr:uid="{00000000-0005-0000-0000-000025B10000}"/>
    <cellStyle name="Normal 9 2 2 4 4 2" xfId="2237" xr:uid="{00000000-0005-0000-0000-000026B10000}"/>
    <cellStyle name="Normal 9 2 2 4 4 2 2" xfId="8019" xr:uid="{00000000-0005-0000-0000-000027B10000}"/>
    <cellStyle name="Normal 9 2 2 4 4 2 2 2" xfId="16692" xr:uid="{00000000-0005-0000-0000-000028B10000}"/>
    <cellStyle name="Normal 9 2 2 4 4 2 2 2 2" xfId="34045" xr:uid="{00000000-0005-0000-0000-000029B10000}"/>
    <cellStyle name="Normal 9 2 2 4 4 2 2 2 3" xfId="51391" xr:uid="{00000000-0005-0000-0000-00002AB10000}"/>
    <cellStyle name="Normal 9 2 2 4 4 2 2 3" xfId="25372" xr:uid="{00000000-0005-0000-0000-00002BB10000}"/>
    <cellStyle name="Normal 9 2 2 4 4 2 2 4" xfId="42718" xr:uid="{00000000-0005-0000-0000-00002CB10000}"/>
    <cellStyle name="Normal 9 2 2 4 4 2 3" xfId="5520" xr:uid="{00000000-0005-0000-0000-00002DB10000}"/>
    <cellStyle name="Normal 9 2 2 4 4 2 3 2" xfId="14193" xr:uid="{00000000-0005-0000-0000-00002EB10000}"/>
    <cellStyle name="Normal 9 2 2 4 4 2 3 2 2" xfId="31546" xr:uid="{00000000-0005-0000-0000-00002FB10000}"/>
    <cellStyle name="Normal 9 2 2 4 4 2 3 2 3" xfId="48892" xr:uid="{00000000-0005-0000-0000-000030B10000}"/>
    <cellStyle name="Normal 9 2 2 4 4 2 3 3" xfId="22873" xr:uid="{00000000-0005-0000-0000-000031B10000}"/>
    <cellStyle name="Normal 9 2 2 4 4 2 3 4" xfId="40219" xr:uid="{00000000-0005-0000-0000-000032B10000}"/>
    <cellStyle name="Normal 9 2 2 4 4 2 4" xfId="10910" xr:uid="{00000000-0005-0000-0000-000033B10000}"/>
    <cellStyle name="Normal 9 2 2 4 4 2 4 2" xfId="28263" xr:uid="{00000000-0005-0000-0000-000034B10000}"/>
    <cellStyle name="Normal 9 2 2 4 4 2 4 3" xfId="45609" xr:uid="{00000000-0005-0000-0000-000035B10000}"/>
    <cellStyle name="Normal 9 2 2 4 4 2 5" xfId="19590" xr:uid="{00000000-0005-0000-0000-000036B10000}"/>
    <cellStyle name="Normal 9 2 2 4 4 2 6" xfId="36936" xr:uid="{00000000-0005-0000-0000-000037B10000}"/>
    <cellStyle name="Normal 9 2 2 4 4 3" xfId="6206" xr:uid="{00000000-0005-0000-0000-000038B10000}"/>
    <cellStyle name="Normal 9 2 2 4 4 3 2" xfId="14879" xr:uid="{00000000-0005-0000-0000-000039B10000}"/>
    <cellStyle name="Normal 9 2 2 4 4 3 2 2" xfId="32232" xr:uid="{00000000-0005-0000-0000-00003AB10000}"/>
    <cellStyle name="Normal 9 2 2 4 4 3 2 3" xfId="49578" xr:uid="{00000000-0005-0000-0000-00003BB10000}"/>
    <cellStyle name="Normal 9 2 2 4 4 3 3" xfId="23559" xr:uid="{00000000-0005-0000-0000-00003CB10000}"/>
    <cellStyle name="Normal 9 2 2 4 4 3 4" xfId="40905" xr:uid="{00000000-0005-0000-0000-00003DB10000}"/>
    <cellStyle name="Normal 9 2 2 4 4 4" xfId="4050" xr:uid="{00000000-0005-0000-0000-00003EB10000}"/>
    <cellStyle name="Normal 9 2 2 4 4 4 2" xfId="12723" xr:uid="{00000000-0005-0000-0000-00003FB10000}"/>
    <cellStyle name="Normal 9 2 2 4 4 4 2 2" xfId="30076" xr:uid="{00000000-0005-0000-0000-000040B10000}"/>
    <cellStyle name="Normal 9 2 2 4 4 4 2 3" xfId="47422" xr:uid="{00000000-0005-0000-0000-000041B10000}"/>
    <cellStyle name="Normal 9 2 2 4 4 4 3" xfId="21403" xr:uid="{00000000-0005-0000-0000-000042B10000}"/>
    <cellStyle name="Normal 9 2 2 4 4 4 4" xfId="38749" xr:uid="{00000000-0005-0000-0000-000043B10000}"/>
    <cellStyle name="Normal 9 2 2 4 4 5" xfId="9097" xr:uid="{00000000-0005-0000-0000-000044B10000}"/>
    <cellStyle name="Normal 9 2 2 4 4 5 2" xfId="26450" xr:uid="{00000000-0005-0000-0000-000045B10000}"/>
    <cellStyle name="Normal 9 2 2 4 4 5 3" xfId="43796" xr:uid="{00000000-0005-0000-0000-000046B10000}"/>
    <cellStyle name="Normal 9 2 2 4 4 6" xfId="17777" xr:uid="{00000000-0005-0000-0000-000047B10000}"/>
    <cellStyle name="Normal 9 2 2 4 4 7" xfId="35123" xr:uid="{00000000-0005-0000-0000-000048B10000}"/>
    <cellStyle name="Normal 9 2 2 4 5" xfId="1992" xr:uid="{00000000-0005-0000-0000-000049B10000}"/>
    <cellStyle name="Normal 9 2 2 4 5 2" xfId="7774" xr:uid="{00000000-0005-0000-0000-00004AB10000}"/>
    <cellStyle name="Normal 9 2 2 4 5 2 2" xfId="16447" xr:uid="{00000000-0005-0000-0000-00004BB10000}"/>
    <cellStyle name="Normal 9 2 2 4 5 2 2 2" xfId="33800" xr:uid="{00000000-0005-0000-0000-00004CB10000}"/>
    <cellStyle name="Normal 9 2 2 4 5 2 2 3" xfId="51146" xr:uid="{00000000-0005-0000-0000-00004DB10000}"/>
    <cellStyle name="Normal 9 2 2 4 5 2 3" xfId="25127" xr:uid="{00000000-0005-0000-0000-00004EB10000}"/>
    <cellStyle name="Normal 9 2 2 4 5 2 4" xfId="42473" xr:uid="{00000000-0005-0000-0000-00004FB10000}"/>
    <cellStyle name="Normal 9 2 2 4 5 3" xfId="3805" xr:uid="{00000000-0005-0000-0000-000050B10000}"/>
    <cellStyle name="Normal 9 2 2 4 5 3 2" xfId="12478" xr:uid="{00000000-0005-0000-0000-000051B10000}"/>
    <cellStyle name="Normal 9 2 2 4 5 3 2 2" xfId="29831" xr:uid="{00000000-0005-0000-0000-000052B10000}"/>
    <cellStyle name="Normal 9 2 2 4 5 3 2 3" xfId="47177" xr:uid="{00000000-0005-0000-0000-000053B10000}"/>
    <cellStyle name="Normal 9 2 2 4 5 3 3" xfId="21158" xr:uid="{00000000-0005-0000-0000-000054B10000}"/>
    <cellStyle name="Normal 9 2 2 4 5 3 4" xfId="38504" xr:uid="{00000000-0005-0000-0000-000055B10000}"/>
    <cellStyle name="Normal 9 2 2 4 5 4" xfId="10665" xr:uid="{00000000-0005-0000-0000-000056B10000}"/>
    <cellStyle name="Normal 9 2 2 4 5 4 2" xfId="28018" xr:uid="{00000000-0005-0000-0000-000057B10000}"/>
    <cellStyle name="Normal 9 2 2 4 5 4 3" xfId="45364" xr:uid="{00000000-0005-0000-0000-000058B10000}"/>
    <cellStyle name="Normal 9 2 2 4 5 5" xfId="19345" xr:uid="{00000000-0005-0000-0000-000059B10000}"/>
    <cellStyle name="Normal 9 2 2 4 5 6" xfId="36691" xr:uid="{00000000-0005-0000-0000-00005AB10000}"/>
    <cellStyle name="Normal 9 2 2 4 6" xfId="1159" xr:uid="{00000000-0005-0000-0000-00005BB10000}"/>
    <cellStyle name="Normal 9 2 2 4 6 2" xfId="6941" xr:uid="{00000000-0005-0000-0000-00005CB10000}"/>
    <cellStyle name="Normal 9 2 2 4 6 2 2" xfId="15614" xr:uid="{00000000-0005-0000-0000-00005DB10000}"/>
    <cellStyle name="Normal 9 2 2 4 6 2 2 2" xfId="32967" xr:uid="{00000000-0005-0000-0000-00005EB10000}"/>
    <cellStyle name="Normal 9 2 2 4 6 2 2 3" xfId="50313" xr:uid="{00000000-0005-0000-0000-00005FB10000}"/>
    <cellStyle name="Normal 9 2 2 4 6 2 3" xfId="24294" xr:uid="{00000000-0005-0000-0000-000060B10000}"/>
    <cellStyle name="Normal 9 2 2 4 6 2 4" xfId="41640" xr:uid="{00000000-0005-0000-0000-000061B10000}"/>
    <cellStyle name="Normal 9 2 2 4 6 3" xfId="4785" xr:uid="{00000000-0005-0000-0000-000062B10000}"/>
    <cellStyle name="Normal 9 2 2 4 6 3 2" xfId="13458" xr:uid="{00000000-0005-0000-0000-000063B10000}"/>
    <cellStyle name="Normal 9 2 2 4 6 3 2 2" xfId="30811" xr:uid="{00000000-0005-0000-0000-000064B10000}"/>
    <cellStyle name="Normal 9 2 2 4 6 3 2 3" xfId="48157" xr:uid="{00000000-0005-0000-0000-000065B10000}"/>
    <cellStyle name="Normal 9 2 2 4 6 3 3" xfId="22138" xr:uid="{00000000-0005-0000-0000-000066B10000}"/>
    <cellStyle name="Normal 9 2 2 4 6 3 4" xfId="39484" xr:uid="{00000000-0005-0000-0000-000067B10000}"/>
    <cellStyle name="Normal 9 2 2 4 6 4" xfId="9832" xr:uid="{00000000-0005-0000-0000-000068B10000}"/>
    <cellStyle name="Normal 9 2 2 4 6 4 2" xfId="27185" xr:uid="{00000000-0005-0000-0000-000069B10000}"/>
    <cellStyle name="Normal 9 2 2 4 6 4 3" xfId="44531" xr:uid="{00000000-0005-0000-0000-00006AB10000}"/>
    <cellStyle name="Normal 9 2 2 4 6 5" xfId="18512" xr:uid="{00000000-0005-0000-0000-00006BB10000}"/>
    <cellStyle name="Normal 9 2 2 4 6 6" xfId="35858" xr:uid="{00000000-0005-0000-0000-00006CB10000}"/>
    <cellStyle name="Normal 9 2 2 4 7" xfId="5961" xr:uid="{00000000-0005-0000-0000-00006DB10000}"/>
    <cellStyle name="Normal 9 2 2 4 7 2" xfId="14634" xr:uid="{00000000-0005-0000-0000-00006EB10000}"/>
    <cellStyle name="Normal 9 2 2 4 7 2 2" xfId="31987" xr:uid="{00000000-0005-0000-0000-00006FB10000}"/>
    <cellStyle name="Normal 9 2 2 4 7 2 3" xfId="49333" xr:uid="{00000000-0005-0000-0000-000070B10000}"/>
    <cellStyle name="Normal 9 2 2 4 7 3" xfId="23314" xr:uid="{00000000-0005-0000-0000-000071B10000}"/>
    <cellStyle name="Normal 9 2 2 4 7 4" xfId="40660" xr:uid="{00000000-0005-0000-0000-000072B10000}"/>
    <cellStyle name="Normal 9 2 2 4 8" xfId="2972" xr:uid="{00000000-0005-0000-0000-000073B10000}"/>
    <cellStyle name="Normal 9 2 2 4 8 2" xfId="11645" xr:uid="{00000000-0005-0000-0000-000074B10000}"/>
    <cellStyle name="Normal 9 2 2 4 8 2 2" xfId="28998" xr:uid="{00000000-0005-0000-0000-000075B10000}"/>
    <cellStyle name="Normal 9 2 2 4 8 2 3" xfId="46344" xr:uid="{00000000-0005-0000-0000-000076B10000}"/>
    <cellStyle name="Normal 9 2 2 4 8 3" xfId="20325" xr:uid="{00000000-0005-0000-0000-000077B10000}"/>
    <cellStyle name="Normal 9 2 2 4 8 4" xfId="37671" xr:uid="{00000000-0005-0000-0000-000078B10000}"/>
    <cellStyle name="Normal 9 2 2 4 9" xfId="8852" xr:uid="{00000000-0005-0000-0000-000079B10000}"/>
    <cellStyle name="Normal 9 2 2 4 9 2" xfId="26205" xr:uid="{00000000-0005-0000-0000-00007AB10000}"/>
    <cellStyle name="Normal 9 2 2 4 9 3" xfId="43551" xr:uid="{00000000-0005-0000-0000-00007BB10000}"/>
    <cellStyle name="Normal 9 2 2 5" xfId="277" xr:uid="{00000000-0005-0000-0000-00007CB10000}"/>
    <cellStyle name="Normal 9 2 2 5 10" xfId="34976" xr:uid="{00000000-0005-0000-0000-00007DB10000}"/>
    <cellStyle name="Normal 9 2 2 5 2" xfId="1012" xr:uid="{00000000-0005-0000-0000-00007EB10000}"/>
    <cellStyle name="Normal 9 2 2 5 2 2" xfId="2825" xr:uid="{00000000-0005-0000-0000-00007FB10000}"/>
    <cellStyle name="Normal 9 2 2 5 2 2 2" xfId="8607" xr:uid="{00000000-0005-0000-0000-000080B10000}"/>
    <cellStyle name="Normal 9 2 2 5 2 2 2 2" xfId="17280" xr:uid="{00000000-0005-0000-0000-000081B10000}"/>
    <cellStyle name="Normal 9 2 2 5 2 2 2 2 2" xfId="34633" xr:uid="{00000000-0005-0000-0000-000082B10000}"/>
    <cellStyle name="Normal 9 2 2 5 2 2 2 2 3" xfId="51979" xr:uid="{00000000-0005-0000-0000-000083B10000}"/>
    <cellStyle name="Normal 9 2 2 5 2 2 2 3" xfId="25960" xr:uid="{00000000-0005-0000-0000-000084B10000}"/>
    <cellStyle name="Normal 9 2 2 5 2 2 2 4" xfId="43306" xr:uid="{00000000-0005-0000-0000-000085B10000}"/>
    <cellStyle name="Normal 9 2 2 5 2 2 3" xfId="4638" xr:uid="{00000000-0005-0000-0000-000086B10000}"/>
    <cellStyle name="Normal 9 2 2 5 2 2 3 2" xfId="13311" xr:uid="{00000000-0005-0000-0000-000087B10000}"/>
    <cellStyle name="Normal 9 2 2 5 2 2 3 2 2" xfId="30664" xr:uid="{00000000-0005-0000-0000-000088B10000}"/>
    <cellStyle name="Normal 9 2 2 5 2 2 3 2 3" xfId="48010" xr:uid="{00000000-0005-0000-0000-000089B10000}"/>
    <cellStyle name="Normal 9 2 2 5 2 2 3 3" xfId="21991" xr:uid="{00000000-0005-0000-0000-00008AB10000}"/>
    <cellStyle name="Normal 9 2 2 5 2 2 3 4" xfId="39337" xr:uid="{00000000-0005-0000-0000-00008BB10000}"/>
    <cellStyle name="Normal 9 2 2 5 2 2 4" xfId="11498" xr:uid="{00000000-0005-0000-0000-00008CB10000}"/>
    <cellStyle name="Normal 9 2 2 5 2 2 4 2" xfId="28851" xr:uid="{00000000-0005-0000-0000-00008DB10000}"/>
    <cellStyle name="Normal 9 2 2 5 2 2 4 3" xfId="46197" xr:uid="{00000000-0005-0000-0000-00008EB10000}"/>
    <cellStyle name="Normal 9 2 2 5 2 2 5" xfId="20178" xr:uid="{00000000-0005-0000-0000-00008FB10000}"/>
    <cellStyle name="Normal 9 2 2 5 2 2 6" xfId="37524" xr:uid="{00000000-0005-0000-0000-000090B10000}"/>
    <cellStyle name="Normal 9 2 2 5 2 3" xfId="1747" xr:uid="{00000000-0005-0000-0000-000091B10000}"/>
    <cellStyle name="Normal 9 2 2 5 2 3 2" xfId="7529" xr:uid="{00000000-0005-0000-0000-000092B10000}"/>
    <cellStyle name="Normal 9 2 2 5 2 3 2 2" xfId="16202" xr:uid="{00000000-0005-0000-0000-000093B10000}"/>
    <cellStyle name="Normal 9 2 2 5 2 3 2 2 2" xfId="33555" xr:uid="{00000000-0005-0000-0000-000094B10000}"/>
    <cellStyle name="Normal 9 2 2 5 2 3 2 2 3" xfId="50901" xr:uid="{00000000-0005-0000-0000-000095B10000}"/>
    <cellStyle name="Normal 9 2 2 5 2 3 2 3" xfId="24882" xr:uid="{00000000-0005-0000-0000-000096B10000}"/>
    <cellStyle name="Normal 9 2 2 5 2 3 2 4" xfId="42228" xr:uid="{00000000-0005-0000-0000-000097B10000}"/>
    <cellStyle name="Normal 9 2 2 5 2 3 3" xfId="5373" xr:uid="{00000000-0005-0000-0000-000098B10000}"/>
    <cellStyle name="Normal 9 2 2 5 2 3 3 2" xfId="14046" xr:uid="{00000000-0005-0000-0000-000099B10000}"/>
    <cellStyle name="Normal 9 2 2 5 2 3 3 2 2" xfId="31399" xr:uid="{00000000-0005-0000-0000-00009AB10000}"/>
    <cellStyle name="Normal 9 2 2 5 2 3 3 2 3" xfId="48745" xr:uid="{00000000-0005-0000-0000-00009BB10000}"/>
    <cellStyle name="Normal 9 2 2 5 2 3 3 3" xfId="22726" xr:uid="{00000000-0005-0000-0000-00009CB10000}"/>
    <cellStyle name="Normal 9 2 2 5 2 3 3 4" xfId="40072" xr:uid="{00000000-0005-0000-0000-00009DB10000}"/>
    <cellStyle name="Normal 9 2 2 5 2 3 4" xfId="10420" xr:uid="{00000000-0005-0000-0000-00009EB10000}"/>
    <cellStyle name="Normal 9 2 2 5 2 3 4 2" xfId="27773" xr:uid="{00000000-0005-0000-0000-00009FB10000}"/>
    <cellStyle name="Normal 9 2 2 5 2 3 4 3" xfId="45119" xr:uid="{00000000-0005-0000-0000-0000A0B10000}"/>
    <cellStyle name="Normal 9 2 2 5 2 3 5" xfId="19100" xr:uid="{00000000-0005-0000-0000-0000A1B10000}"/>
    <cellStyle name="Normal 9 2 2 5 2 3 6" xfId="36446" xr:uid="{00000000-0005-0000-0000-0000A2B10000}"/>
    <cellStyle name="Normal 9 2 2 5 2 4" xfId="6794" xr:uid="{00000000-0005-0000-0000-0000A3B10000}"/>
    <cellStyle name="Normal 9 2 2 5 2 4 2" xfId="15467" xr:uid="{00000000-0005-0000-0000-0000A4B10000}"/>
    <cellStyle name="Normal 9 2 2 5 2 4 2 2" xfId="32820" xr:uid="{00000000-0005-0000-0000-0000A5B10000}"/>
    <cellStyle name="Normal 9 2 2 5 2 4 2 3" xfId="50166" xr:uid="{00000000-0005-0000-0000-0000A6B10000}"/>
    <cellStyle name="Normal 9 2 2 5 2 4 3" xfId="24147" xr:uid="{00000000-0005-0000-0000-0000A7B10000}"/>
    <cellStyle name="Normal 9 2 2 5 2 4 4" xfId="41493" xr:uid="{00000000-0005-0000-0000-0000A8B10000}"/>
    <cellStyle name="Normal 9 2 2 5 2 5" xfId="3560" xr:uid="{00000000-0005-0000-0000-0000A9B10000}"/>
    <cellStyle name="Normal 9 2 2 5 2 5 2" xfId="12233" xr:uid="{00000000-0005-0000-0000-0000AAB10000}"/>
    <cellStyle name="Normal 9 2 2 5 2 5 2 2" xfId="29586" xr:uid="{00000000-0005-0000-0000-0000ABB10000}"/>
    <cellStyle name="Normal 9 2 2 5 2 5 2 3" xfId="46932" xr:uid="{00000000-0005-0000-0000-0000ACB10000}"/>
    <cellStyle name="Normal 9 2 2 5 2 5 3" xfId="20913" xr:uid="{00000000-0005-0000-0000-0000ADB10000}"/>
    <cellStyle name="Normal 9 2 2 5 2 5 4" xfId="38259" xr:uid="{00000000-0005-0000-0000-0000AEB10000}"/>
    <cellStyle name="Normal 9 2 2 5 2 6" xfId="9685" xr:uid="{00000000-0005-0000-0000-0000AFB10000}"/>
    <cellStyle name="Normal 9 2 2 5 2 6 2" xfId="27038" xr:uid="{00000000-0005-0000-0000-0000B0B10000}"/>
    <cellStyle name="Normal 9 2 2 5 2 6 3" xfId="44384" xr:uid="{00000000-0005-0000-0000-0000B1B10000}"/>
    <cellStyle name="Normal 9 2 2 5 2 7" xfId="18365" xr:uid="{00000000-0005-0000-0000-0000B2B10000}"/>
    <cellStyle name="Normal 9 2 2 5 2 8" xfId="35711" xr:uid="{00000000-0005-0000-0000-0000B3B10000}"/>
    <cellStyle name="Normal 9 2 2 5 3" xfId="522" xr:uid="{00000000-0005-0000-0000-0000B4B10000}"/>
    <cellStyle name="Normal 9 2 2 5 3 2" xfId="2335" xr:uid="{00000000-0005-0000-0000-0000B5B10000}"/>
    <cellStyle name="Normal 9 2 2 5 3 2 2" xfId="8117" xr:uid="{00000000-0005-0000-0000-0000B6B10000}"/>
    <cellStyle name="Normal 9 2 2 5 3 2 2 2" xfId="16790" xr:uid="{00000000-0005-0000-0000-0000B7B10000}"/>
    <cellStyle name="Normal 9 2 2 5 3 2 2 2 2" xfId="34143" xr:uid="{00000000-0005-0000-0000-0000B8B10000}"/>
    <cellStyle name="Normal 9 2 2 5 3 2 2 2 3" xfId="51489" xr:uid="{00000000-0005-0000-0000-0000B9B10000}"/>
    <cellStyle name="Normal 9 2 2 5 3 2 2 3" xfId="25470" xr:uid="{00000000-0005-0000-0000-0000BAB10000}"/>
    <cellStyle name="Normal 9 2 2 5 3 2 2 4" xfId="42816" xr:uid="{00000000-0005-0000-0000-0000BBB10000}"/>
    <cellStyle name="Normal 9 2 2 5 3 2 3" xfId="5618" xr:uid="{00000000-0005-0000-0000-0000BCB10000}"/>
    <cellStyle name="Normal 9 2 2 5 3 2 3 2" xfId="14291" xr:uid="{00000000-0005-0000-0000-0000BDB10000}"/>
    <cellStyle name="Normal 9 2 2 5 3 2 3 2 2" xfId="31644" xr:uid="{00000000-0005-0000-0000-0000BEB10000}"/>
    <cellStyle name="Normal 9 2 2 5 3 2 3 2 3" xfId="48990" xr:uid="{00000000-0005-0000-0000-0000BFB10000}"/>
    <cellStyle name="Normal 9 2 2 5 3 2 3 3" xfId="22971" xr:uid="{00000000-0005-0000-0000-0000C0B10000}"/>
    <cellStyle name="Normal 9 2 2 5 3 2 3 4" xfId="40317" xr:uid="{00000000-0005-0000-0000-0000C1B10000}"/>
    <cellStyle name="Normal 9 2 2 5 3 2 4" xfId="11008" xr:uid="{00000000-0005-0000-0000-0000C2B10000}"/>
    <cellStyle name="Normal 9 2 2 5 3 2 4 2" xfId="28361" xr:uid="{00000000-0005-0000-0000-0000C3B10000}"/>
    <cellStyle name="Normal 9 2 2 5 3 2 4 3" xfId="45707" xr:uid="{00000000-0005-0000-0000-0000C4B10000}"/>
    <cellStyle name="Normal 9 2 2 5 3 2 5" xfId="19688" xr:uid="{00000000-0005-0000-0000-0000C5B10000}"/>
    <cellStyle name="Normal 9 2 2 5 3 2 6" xfId="37034" xr:uid="{00000000-0005-0000-0000-0000C6B10000}"/>
    <cellStyle name="Normal 9 2 2 5 3 3" xfId="6304" xr:uid="{00000000-0005-0000-0000-0000C7B10000}"/>
    <cellStyle name="Normal 9 2 2 5 3 3 2" xfId="14977" xr:uid="{00000000-0005-0000-0000-0000C8B10000}"/>
    <cellStyle name="Normal 9 2 2 5 3 3 2 2" xfId="32330" xr:uid="{00000000-0005-0000-0000-0000C9B10000}"/>
    <cellStyle name="Normal 9 2 2 5 3 3 2 3" xfId="49676" xr:uid="{00000000-0005-0000-0000-0000CAB10000}"/>
    <cellStyle name="Normal 9 2 2 5 3 3 3" xfId="23657" xr:uid="{00000000-0005-0000-0000-0000CBB10000}"/>
    <cellStyle name="Normal 9 2 2 5 3 3 4" xfId="41003" xr:uid="{00000000-0005-0000-0000-0000CCB10000}"/>
    <cellStyle name="Normal 9 2 2 5 3 4" xfId="4148" xr:uid="{00000000-0005-0000-0000-0000CDB10000}"/>
    <cellStyle name="Normal 9 2 2 5 3 4 2" xfId="12821" xr:uid="{00000000-0005-0000-0000-0000CEB10000}"/>
    <cellStyle name="Normal 9 2 2 5 3 4 2 2" xfId="30174" xr:uid="{00000000-0005-0000-0000-0000CFB10000}"/>
    <cellStyle name="Normal 9 2 2 5 3 4 2 3" xfId="47520" xr:uid="{00000000-0005-0000-0000-0000D0B10000}"/>
    <cellStyle name="Normal 9 2 2 5 3 4 3" xfId="21501" xr:uid="{00000000-0005-0000-0000-0000D1B10000}"/>
    <cellStyle name="Normal 9 2 2 5 3 4 4" xfId="38847" xr:uid="{00000000-0005-0000-0000-0000D2B10000}"/>
    <cellStyle name="Normal 9 2 2 5 3 5" xfId="9195" xr:uid="{00000000-0005-0000-0000-0000D3B10000}"/>
    <cellStyle name="Normal 9 2 2 5 3 5 2" xfId="26548" xr:uid="{00000000-0005-0000-0000-0000D4B10000}"/>
    <cellStyle name="Normal 9 2 2 5 3 5 3" xfId="43894" xr:uid="{00000000-0005-0000-0000-0000D5B10000}"/>
    <cellStyle name="Normal 9 2 2 5 3 6" xfId="17875" xr:uid="{00000000-0005-0000-0000-0000D6B10000}"/>
    <cellStyle name="Normal 9 2 2 5 3 7" xfId="35221" xr:uid="{00000000-0005-0000-0000-0000D7B10000}"/>
    <cellStyle name="Normal 9 2 2 5 4" xfId="2090" xr:uid="{00000000-0005-0000-0000-0000D8B10000}"/>
    <cellStyle name="Normal 9 2 2 5 4 2" xfId="7872" xr:uid="{00000000-0005-0000-0000-0000D9B10000}"/>
    <cellStyle name="Normal 9 2 2 5 4 2 2" xfId="16545" xr:uid="{00000000-0005-0000-0000-0000DAB10000}"/>
    <cellStyle name="Normal 9 2 2 5 4 2 2 2" xfId="33898" xr:uid="{00000000-0005-0000-0000-0000DBB10000}"/>
    <cellStyle name="Normal 9 2 2 5 4 2 2 3" xfId="51244" xr:uid="{00000000-0005-0000-0000-0000DCB10000}"/>
    <cellStyle name="Normal 9 2 2 5 4 2 3" xfId="25225" xr:uid="{00000000-0005-0000-0000-0000DDB10000}"/>
    <cellStyle name="Normal 9 2 2 5 4 2 4" xfId="42571" xr:uid="{00000000-0005-0000-0000-0000DEB10000}"/>
    <cellStyle name="Normal 9 2 2 5 4 3" xfId="3903" xr:uid="{00000000-0005-0000-0000-0000DFB10000}"/>
    <cellStyle name="Normal 9 2 2 5 4 3 2" xfId="12576" xr:uid="{00000000-0005-0000-0000-0000E0B10000}"/>
    <cellStyle name="Normal 9 2 2 5 4 3 2 2" xfId="29929" xr:uid="{00000000-0005-0000-0000-0000E1B10000}"/>
    <cellStyle name="Normal 9 2 2 5 4 3 2 3" xfId="47275" xr:uid="{00000000-0005-0000-0000-0000E2B10000}"/>
    <cellStyle name="Normal 9 2 2 5 4 3 3" xfId="21256" xr:uid="{00000000-0005-0000-0000-0000E3B10000}"/>
    <cellStyle name="Normal 9 2 2 5 4 3 4" xfId="38602" xr:uid="{00000000-0005-0000-0000-0000E4B10000}"/>
    <cellStyle name="Normal 9 2 2 5 4 4" xfId="10763" xr:uid="{00000000-0005-0000-0000-0000E5B10000}"/>
    <cellStyle name="Normal 9 2 2 5 4 4 2" xfId="28116" xr:uid="{00000000-0005-0000-0000-0000E6B10000}"/>
    <cellStyle name="Normal 9 2 2 5 4 4 3" xfId="45462" xr:uid="{00000000-0005-0000-0000-0000E7B10000}"/>
    <cellStyle name="Normal 9 2 2 5 4 5" xfId="19443" xr:uid="{00000000-0005-0000-0000-0000E8B10000}"/>
    <cellStyle name="Normal 9 2 2 5 4 6" xfId="36789" xr:uid="{00000000-0005-0000-0000-0000E9B10000}"/>
    <cellStyle name="Normal 9 2 2 5 5" xfId="1257" xr:uid="{00000000-0005-0000-0000-0000EAB10000}"/>
    <cellStyle name="Normal 9 2 2 5 5 2" xfId="7039" xr:uid="{00000000-0005-0000-0000-0000EBB10000}"/>
    <cellStyle name="Normal 9 2 2 5 5 2 2" xfId="15712" xr:uid="{00000000-0005-0000-0000-0000ECB10000}"/>
    <cellStyle name="Normal 9 2 2 5 5 2 2 2" xfId="33065" xr:uid="{00000000-0005-0000-0000-0000EDB10000}"/>
    <cellStyle name="Normal 9 2 2 5 5 2 2 3" xfId="50411" xr:uid="{00000000-0005-0000-0000-0000EEB10000}"/>
    <cellStyle name="Normal 9 2 2 5 5 2 3" xfId="24392" xr:uid="{00000000-0005-0000-0000-0000EFB10000}"/>
    <cellStyle name="Normal 9 2 2 5 5 2 4" xfId="41738" xr:uid="{00000000-0005-0000-0000-0000F0B10000}"/>
    <cellStyle name="Normal 9 2 2 5 5 3" xfId="4883" xr:uid="{00000000-0005-0000-0000-0000F1B10000}"/>
    <cellStyle name="Normal 9 2 2 5 5 3 2" xfId="13556" xr:uid="{00000000-0005-0000-0000-0000F2B10000}"/>
    <cellStyle name="Normal 9 2 2 5 5 3 2 2" xfId="30909" xr:uid="{00000000-0005-0000-0000-0000F3B10000}"/>
    <cellStyle name="Normal 9 2 2 5 5 3 2 3" xfId="48255" xr:uid="{00000000-0005-0000-0000-0000F4B10000}"/>
    <cellStyle name="Normal 9 2 2 5 5 3 3" xfId="22236" xr:uid="{00000000-0005-0000-0000-0000F5B10000}"/>
    <cellStyle name="Normal 9 2 2 5 5 3 4" xfId="39582" xr:uid="{00000000-0005-0000-0000-0000F6B10000}"/>
    <cellStyle name="Normal 9 2 2 5 5 4" xfId="9930" xr:uid="{00000000-0005-0000-0000-0000F7B10000}"/>
    <cellStyle name="Normal 9 2 2 5 5 4 2" xfId="27283" xr:uid="{00000000-0005-0000-0000-0000F8B10000}"/>
    <cellStyle name="Normal 9 2 2 5 5 4 3" xfId="44629" xr:uid="{00000000-0005-0000-0000-0000F9B10000}"/>
    <cellStyle name="Normal 9 2 2 5 5 5" xfId="18610" xr:uid="{00000000-0005-0000-0000-0000FAB10000}"/>
    <cellStyle name="Normal 9 2 2 5 5 6" xfId="35956" xr:uid="{00000000-0005-0000-0000-0000FBB10000}"/>
    <cellStyle name="Normal 9 2 2 5 6" xfId="6059" xr:uid="{00000000-0005-0000-0000-0000FCB10000}"/>
    <cellStyle name="Normal 9 2 2 5 6 2" xfId="14732" xr:uid="{00000000-0005-0000-0000-0000FDB10000}"/>
    <cellStyle name="Normal 9 2 2 5 6 2 2" xfId="32085" xr:uid="{00000000-0005-0000-0000-0000FEB10000}"/>
    <cellStyle name="Normal 9 2 2 5 6 2 3" xfId="49431" xr:uid="{00000000-0005-0000-0000-0000FFB10000}"/>
    <cellStyle name="Normal 9 2 2 5 6 3" xfId="23412" xr:uid="{00000000-0005-0000-0000-000000B20000}"/>
    <cellStyle name="Normal 9 2 2 5 6 4" xfId="40758" xr:uid="{00000000-0005-0000-0000-000001B20000}"/>
    <cellStyle name="Normal 9 2 2 5 7" xfId="3070" xr:uid="{00000000-0005-0000-0000-000002B20000}"/>
    <cellStyle name="Normal 9 2 2 5 7 2" xfId="11743" xr:uid="{00000000-0005-0000-0000-000003B20000}"/>
    <cellStyle name="Normal 9 2 2 5 7 2 2" xfId="29096" xr:uid="{00000000-0005-0000-0000-000004B20000}"/>
    <cellStyle name="Normal 9 2 2 5 7 2 3" xfId="46442" xr:uid="{00000000-0005-0000-0000-000005B20000}"/>
    <cellStyle name="Normal 9 2 2 5 7 3" xfId="20423" xr:uid="{00000000-0005-0000-0000-000006B20000}"/>
    <cellStyle name="Normal 9 2 2 5 7 4" xfId="37769" xr:uid="{00000000-0005-0000-0000-000007B20000}"/>
    <cellStyle name="Normal 9 2 2 5 8" xfId="8950" xr:uid="{00000000-0005-0000-0000-000008B20000}"/>
    <cellStyle name="Normal 9 2 2 5 8 2" xfId="26303" xr:uid="{00000000-0005-0000-0000-000009B20000}"/>
    <cellStyle name="Normal 9 2 2 5 8 3" xfId="43649" xr:uid="{00000000-0005-0000-0000-00000AB20000}"/>
    <cellStyle name="Normal 9 2 2 5 9" xfId="17630" xr:uid="{00000000-0005-0000-0000-00000BB20000}"/>
    <cellStyle name="Normal 9 2 2 6" xfId="130" xr:uid="{00000000-0005-0000-0000-00000CB20000}"/>
    <cellStyle name="Normal 9 2 2 6 10" xfId="34829" xr:uid="{00000000-0005-0000-0000-00000DB20000}"/>
    <cellStyle name="Normal 9 2 2 6 2" xfId="865" xr:uid="{00000000-0005-0000-0000-00000EB20000}"/>
    <cellStyle name="Normal 9 2 2 6 2 2" xfId="2678" xr:uid="{00000000-0005-0000-0000-00000FB20000}"/>
    <cellStyle name="Normal 9 2 2 6 2 2 2" xfId="8460" xr:uid="{00000000-0005-0000-0000-000010B20000}"/>
    <cellStyle name="Normal 9 2 2 6 2 2 2 2" xfId="17133" xr:uid="{00000000-0005-0000-0000-000011B20000}"/>
    <cellStyle name="Normal 9 2 2 6 2 2 2 2 2" xfId="34486" xr:uid="{00000000-0005-0000-0000-000012B20000}"/>
    <cellStyle name="Normal 9 2 2 6 2 2 2 2 3" xfId="51832" xr:uid="{00000000-0005-0000-0000-000013B20000}"/>
    <cellStyle name="Normal 9 2 2 6 2 2 2 3" xfId="25813" xr:uid="{00000000-0005-0000-0000-000014B20000}"/>
    <cellStyle name="Normal 9 2 2 6 2 2 2 4" xfId="43159" xr:uid="{00000000-0005-0000-0000-000015B20000}"/>
    <cellStyle name="Normal 9 2 2 6 2 2 3" xfId="4491" xr:uid="{00000000-0005-0000-0000-000016B20000}"/>
    <cellStyle name="Normal 9 2 2 6 2 2 3 2" xfId="13164" xr:uid="{00000000-0005-0000-0000-000017B20000}"/>
    <cellStyle name="Normal 9 2 2 6 2 2 3 2 2" xfId="30517" xr:uid="{00000000-0005-0000-0000-000018B20000}"/>
    <cellStyle name="Normal 9 2 2 6 2 2 3 2 3" xfId="47863" xr:uid="{00000000-0005-0000-0000-000019B20000}"/>
    <cellStyle name="Normal 9 2 2 6 2 2 3 3" xfId="21844" xr:uid="{00000000-0005-0000-0000-00001AB20000}"/>
    <cellStyle name="Normal 9 2 2 6 2 2 3 4" xfId="39190" xr:uid="{00000000-0005-0000-0000-00001BB20000}"/>
    <cellStyle name="Normal 9 2 2 6 2 2 4" xfId="11351" xr:uid="{00000000-0005-0000-0000-00001CB20000}"/>
    <cellStyle name="Normal 9 2 2 6 2 2 4 2" xfId="28704" xr:uid="{00000000-0005-0000-0000-00001DB20000}"/>
    <cellStyle name="Normal 9 2 2 6 2 2 4 3" xfId="46050" xr:uid="{00000000-0005-0000-0000-00001EB20000}"/>
    <cellStyle name="Normal 9 2 2 6 2 2 5" xfId="20031" xr:uid="{00000000-0005-0000-0000-00001FB20000}"/>
    <cellStyle name="Normal 9 2 2 6 2 2 6" xfId="37377" xr:uid="{00000000-0005-0000-0000-000020B20000}"/>
    <cellStyle name="Normal 9 2 2 6 2 3" xfId="1600" xr:uid="{00000000-0005-0000-0000-000021B20000}"/>
    <cellStyle name="Normal 9 2 2 6 2 3 2" xfId="7382" xr:uid="{00000000-0005-0000-0000-000022B20000}"/>
    <cellStyle name="Normal 9 2 2 6 2 3 2 2" xfId="16055" xr:uid="{00000000-0005-0000-0000-000023B20000}"/>
    <cellStyle name="Normal 9 2 2 6 2 3 2 2 2" xfId="33408" xr:uid="{00000000-0005-0000-0000-000024B20000}"/>
    <cellStyle name="Normal 9 2 2 6 2 3 2 2 3" xfId="50754" xr:uid="{00000000-0005-0000-0000-000025B20000}"/>
    <cellStyle name="Normal 9 2 2 6 2 3 2 3" xfId="24735" xr:uid="{00000000-0005-0000-0000-000026B20000}"/>
    <cellStyle name="Normal 9 2 2 6 2 3 2 4" xfId="42081" xr:uid="{00000000-0005-0000-0000-000027B20000}"/>
    <cellStyle name="Normal 9 2 2 6 2 3 3" xfId="5226" xr:uid="{00000000-0005-0000-0000-000028B20000}"/>
    <cellStyle name="Normal 9 2 2 6 2 3 3 2" xfId="13899" xr:uid="{00000000-0005-0000-0000-000029B20000}"/>
    <cellStyle name="Normal 9 2 2 6 2 3 3 2 2" xfId="31252" xr:uid="{00000000-0005-0000-0000-00002AB20000}"/>
    <cellStyle name="Normal 9 2 2 6 2 3 3 2 3" xfId="48598" xr:uid="{00000000-0005-0000-0000-00002BB20000}"/>
    <cellStyle name="Normal 9 2 2 6 2 3 3 3" xfId="22579" xr:uid="{00000000-0005-0000-0000-00002CB20000}"/>
    <cellStyle name="Normal 9 2 2 6 2 3 3 4" xfId="39925" xr:uid="{00000000-0005-0000-0000-00002DB20000}"/>
    <cellStyle name="Normal 9 2 2 6 2 3 4" xfId="10273" xr:uid="{00000000-0005-0000-0000-00002EB20000}"/>
    <cellStyle name="Normal 9 2 2 6 2 3 4 2" xfId="27626" xr:uid="{00000000-0005-0000-0000-00002FB20000}"/>
    <cellStyle name="Normal 9 2 2 6 2 3 4 3" xfId="44972" xr:uid="{00000000-0005-0000-0000-000030B20000}"/>
    <cellStyle name="Normal 9 2 2 6 2 3 5" xfId="18953" xr:uid="{00000000-0005-0000-0000-000031B20000}"/>
    <cellStyle name="Normal 9 2 2 6 2 3 6" xfId="36299" xr:uid="{00000000-0005-0000-0000-000032B20000}"/>
    <cellStyle name="Normal 9 2 2 6 2 4" xfId="6647" xr:uid="{00000000-0005-0000-0000-000033B20000}"/>
    <cellStyle name="Normal 9 2 2 6 2 4 2" xfId="15320" xr:uid="{00000000-0005-0000-0000-000034B20000}"/>
    <cellStyle name="Normal 9 2 2 6 2 4 2 2" xfId="32673" xr:uid="{00000000-0005-0000-0000-000035B20000}"/>
    <cellStyle name="Normal 9 2 2 6 2 4 2 3" xfId="50019" xr:uid="{00000000-0005-0000-0000-000036B20000}"/>
    <cellStyle name="Normal 9 2 2 6 2 4 3" xfId="24000" xr:uid="{00000000-0005-0000-0000-000037B20000}"/>
    <cellStyle name="Normal 9 2 2 6 2 4 4" xfId="41346" xr:uid="{00000000-0005-0000-0000-000038B20000}"/>
    <cellStyle name="Normal 9 2 2 6 2 5" xfId="3413" xr:uid="{00000000-0005-0000-0000-000039B20000}"/>
    <cellStyle name="Normal 9 2 2 6 2 5 2" xfId="12086" xr:uid="{00000000-0005-0000-0000-00003AB20000}"/>
    <cellStyle name="Normal 9 2 2 6 2 5 2 2" xfId="29439" xr:uid="{00000000-0005-0000-0000-00003BB20000}"/>
    <cellStyle name="Normal 9 2 2 6 2 5 2 3" xfId="46785" xr:uid="{00000000-0005-0000-0000-00003CB20000}"/>
    <cellStyle name="Normal 9 2 2 6 2 5 3" xfId="20766" xr:uid="{00000000-0005-0000-0000-00003DB20000}"/>
    <cellStyle name="Normal 9 2 2 6 2 5 4" xfId="38112" xr:uid="{00000000-0005-0000-0000-00003EB20000}"/>
    <cellStyle name="Normal 9 2 2 6 2 6" xfId="9538" xr:uid="{00000000-0005-0000-0000-00003FB20000}"/>
    <cellStyle name="Normal 9 2 2 6 2 6 2" xfId="26891" xr:uid="{00000000-0005-0000-0000-000040B20000}"/>
    <cellStyle name="Normal 9 2 2 6 2 6 3" xfId="44237" xr:uid="{00000000-0005-0000-0000-000041B20000}"/>
    <cellStyle name="Normal 9 2 2 6 2 7" xfId="18218" xr:uid="{00000000-0005-0000-0000-000042B20000}"/>
    <cellStyle name="Normal 9 2 2 6 2 8" xfId="35564" xr:uid="{00000000-0005-0000-0000-000043B20000}"/>
    <cellStyle name="Normal 9 2 2 6 3" xfId="620" xr:uid="{00000000-0005-0000-0000-000044B20000}"/>
    <cellStyle name="Normal 9 2 2 6 3 2" xfId="2433" xr:uid="{00000000-0005-0000-0000-000045B20000}"/>
    <cellStyle name="Normal 9 2 2 6 3 2 2" xfId="8215" xr:uid="{00000000-0005-0000-0000-000046B20000}"/>
    <cellStyle name="Normal 9 2 2 6 3 2 2 2" xfId="16888" xr:uid="{00000000-0005-0000-0000-000047B20000}"/>
    <cellStyle name="Normal 9 2 2 6 3 2 2 2 2" xfId="34241" xr:uid="{00000000-0005-0000-0000-000048B20000}"/>
    <cellStyle name="Normal 9 2 2 6 3 2 2 2 3" xfId="51587" xr:uid="{00000000-0005-0000-0000-000049B20000}"/>
    <cellStyle name="Normal 9 2 2 6 3 2 2 3" xfId="25568" xr:uid="{00000000-0005-0000-0000-00004AB20000}"/>
    <cellStyle name="Normal 9 2 2 6 3 2 2 4" xfId="42914" xr:uid="{00000000-0005-0000-0000-00004BB20000}"/>
    <cellStyle name="Normal 9 2 2 6 3 2 3" xfId="5716" xr:uid="{00000000-0005-0000-0000-00004CB20000}"/>
    <cellStyle name="Normal 9 2 2 6 3 2 3 2" xfId="14389" xr:uid="{00000000-0005-0000-0000-00004DB20000}"/>
    <cellStyle name="Normal 9 2 2 6 3 2 3 2 2" xfId="31742" xr:uid="{00000000-0005-0000-0000-00004EB20000}"/>
    <cellStyle name="Normal 9 2 2 6 3 2 3 2 3" xfId="49088" xr:uid="{00000000-0005-0000-0000-00004FB20000}"/>
    <cellStyle name="Normal 9 2 2 6 3 2 3 3" xfId="23069" xr:uid="{00000000-0005-0000-0000-000050B20000}"/>
    <cellStyle name="Normal 9 2 2 6 3 2 3 4" xfId="40415" xr:uid="{00000000-0005-0000-0000-000051B20000}"/>
    <cellStyle name="Normal 9 2 2 6 3 2 4" xfId="11106" xr:uid="{00000000-0005-0000-0000-000052B20000}"/>
    <cellStyle name="Normal 9 2 2 6 3 2 4 2" xfId="28459" xr:uid="{00000000-0005-0000-0000-000053B20000}"/>
    <cellStyle name="Normal 9 2 2 6 3 2 4 3" xfId="45805" xr:uid="{00000000-0005-0000-0000-000054B20000}"/>
    <cellStyle name="Normal 9 2 2 6 3 2 5" xfId="19786" xr:uid="{00000000-0005-0000-0000-000055B20000}"/>
    <cellStyle name="Normal 9 2 2 6 3 2 6" xfId="37132" xr:uid="{00000000-0005-0000-0000-000056B20000}"/>
    <cellStyle name="Normal 9 2 2 6 3 3" xfId="6402" xr:uid="{00000000-0005-0000-0000-000057B20000}"/>
    <cellStyle name="Normal 9 2 2 6 3 3 2" xfId="15075" xr:uid="{00000000-0005-0000-0000-000058B20000}"/>
    <cellStyle name="Normal 9 2 2 6 3 3 2 2" xfId="32428" xr:uid="{00000000-0005-0000-0000-000059B20000}"/>
    <cellStyle name="Normal 9 2 2 6 3 3 2 3" xfId="49774" xr:uid="{00000000-0005-0000-0000-00005AB20000}"/>
    <cellStyle name="Normal 9 2 2 6 3 3 3" xfId="23755" xr:uid="{00000000-0005-0000-0000-00005BB20000}"/>
    <cellStyle name="Normal 9 2 2 6 3 3 4" xfId="41101" xr:uid="{00000000-0005-0000-0000-00005CB20000}"/>
    <cellStyle name="Normal 9 2 2 6 3 4" xfId="4246" xr:uid="{00000000-0005-0000-0000-00005DB20000}"/>
    <cellStyle name="Normal 9 2 2 6 3 4 2" xfId="12919" xr:uid="{00000000-0005-0000-0000-00005EB20000}"/>
    <cellStyle name="Normal 9 2 2 6 3 4 2 2" xfId="30272" xr:uid="{00000000-0005-0000-0000-00005FB20000}"/>
    <cellStyle name="Normal 9 2 2 6 3 4 2 3" xfId="47618" xr:uid="{00000000-0005-0000-0000-000060B20000}"/>
    <cellStyle name="Normal 9 2 2 6 3 4 3" xfId="21599" xr:uid="{00000000-0005-0000-0000-000061B20000}"/>
    <cellStyle name="Normal 9 2 2 6 3 4 4" xfId="38945" xr:uid="{00000000-0005-0000-0000-000062B20000}"/>
    <cellStyle name="Normal 9 2 2 6 3 5" xfId="9293" xr:uid="{00000000-0005-0000-0000-000063B20000}"/>
    <cellStyle name="Normal 9 2 2 6 3 5 2" xfId="26646" xr:uid="{00000000-0005-0000-0000-000064B20000}"/>
    <cellStyle name="Normal 9 2 2 6 3 5 3" xfId="43992" xr:uid="{00000000-0005-0000-0000-000065B20000}"/>
    <cellStyle name="Normal 9 2 2 6 3 6" xfId="17973" xr:uid="{00000000-0005-0000-0000-000066B20000}"/>
    <cellStyle name="Normal 9 2 2 6 3 7" xfId="35319" xr:uid="{00000000-0005-0000-0000-000067B20000}"/>
    <cellStyle name="Normal 9 2 2 6 4" xfId="1943" xr:uid="{00000000-0005-0000-0000-000068B20000}"/>
    <cellStyle name="Normal 9 2 2 6 4 2" xfId="7725" xr:uid="{00000000-0005-0000-0000-000069B20000}"/>
    <cellStyle name="Normal 9 2 2 6 4 2 2" xfId="16398" xr:uid="{00000000-0005-0000-0000-00006AB20000}"/>
    <cellStyle name="Normal 9 2 2 6 4 2 2 2" xfId="33751" xr:uid="{00000000-0005-0000-0000-00006BB20000}"/>
    <cellStyle name="Normal 9 2 2 6 4 2 2 3" xfId="51097" xr:uid="{00000000-0005-0000-0000-00006CB20000}"/>
    <cellStyle name="Normal 9 2 2 6 4 2 3" xfId="25078" xr:uid="{00000000-0005-0000-0000-00006DB20000}"/>
    <cellStyle name="Normal 9 2 2 6 4 2 4" xfId="42424" xr:uid="{00000000-0005-0000-0000-00006EB20000}"/>
    <cellStyle name="Normal 9 2 2 6 4 3" xfId="3756" xr:uid="{00000000-0005-0000-0000-00006FB20000}"/>
    <cellStyle name="Normal 9 2 2 6 4 3 2" xfId="12429" xr:uid="{00000000-0005-0000-0000-000070B20000}"/>
    <cellStyle name="Normal 9 2 2 6 4 3 2 2" xfId="29782" xr:uid="{00000000-0005-0000-0000-000071B20000}"/>
    <cellStyle name="Normal 9 2 2 6 4 3 2 3" xfId="47128" xr:uid="{00000000-0005-0000-0000-000072B20000}"/>
    <cellStyle name="Normal 9 2 2 6 4 3 3" xfId="21109" xr:uid="{00000000-0005-0000-0000-000073B20000}"/>
    <cellStyle name="Normal 9 2 2 6 4 3 4" xfId="38455" xr:uid="{00000000-0005-0000-0000-000074B20000}"/>
    <cellStyle name="Normal 9 2 2 6 4 4" xfId="10616" xr:uid="{00000000-0005-0000-0000-000075B20000}"/>
    <cellStyle name="Normal 9 2 2 6 4 4 2" xfId="27969" xr:uid="{00000000-0005-0000-0000-000076B20000}"/>
    <cellStyle name="Normal 9 2 2 6 4 4 3" xfId="45315" xr:uid="{00000000-0005-0000-0000-000077B20000}"/>
    <cellStyle name="Normal 9 2 2 6 4 5" xfId="19296" xr:uid="{00000000-0005-0000-0000-000078B20000}"/>
    <cellStyle name="Normal 9 2 2 6 4 6" xfId="36642" xr:uid="{00000000-0005-0000-0000-000079B20000}"/>
    <cellStyle name="Normal 9 2 2 6 5" xfId="1355" xr:uid="{00000000-0005-0000-0000-00007AB20000}"/>
    <cellStyle name="Normal 9 2 2 6 5 2" xfId="7137" xr:uid="{00000000-0005-0000-0000-00007BB20000}"/>
    <cellStyle name="Normal 9 2 2 6 5 2 2" xfId="15810" xr:uid="{00000000-0005-0000-0000-00007CB20000}"/>
    <cellStyle name="Normal 9 2 2 6 5 2 2 2" xfId="33163" xr:uid="{00000000-0005-0000-0000-00007DB20000}"/>
    <cellStyle name="Normal 9 2 2 6 5 2 2 3" xfId="50509" xr:uid="{00000000-0005-0000-0000-00007EB20000}"/>
    <cellStyle name="Normal 9 2 2 6 5 2 3" xfId="24490" xr:uid="{00000000-0005-0000-0000-00007FB20000}"/>
    <cellStyle name="Normal 9 2 2 6 5 2 4" xfId="41836" xr:uid="{00000000-0005-0000-0000-000080B20000}"/>
    <cellStyle name="Normal 9 2 2 6 5 3" xfId="4981" xr:uid="{00000000-0005-0000-0000-000081B20000}"/>
    <cellStyle name="Normal 9 2 2 6 5 3 2" xfId="13654" xr:uid="{00000000-0005-0000-0000-000082B20000}"/>
    <cellStyle name="Normal 9 2 2 6 5 3 2 2" xfId="31007" xr:uid="{00000000-0005-0000-0000-000083B20000}"/>
    <cellStyle name="Normal 9 2 2 6 5 3 2 3" xfId="48353" xr:uid="{00000000-0005-0000-0000-000084B20000}"/>
    <cellStyle name="Normal 9 2 2 6 5 3 3" xfId="22334" xr:uid="{00000000-0005-0000-0000-000085B20000}"/>
    <cellStyle name="Normal 9 2 2 6 5 3 4" xfId="39680" xr:uid="{00000000-0005-0000-0000-000086B20000}"/>
    <cellStyle name="Normal 9 2 2 6 5 4" xfId="10028" xr:uid="{00000000-0005-0000-0000-000087B20000}"/>
    <cellStyle name="Normal 9 2 2 6 5 4 2" xfId="27381" xr:uid="{00000000-0005-0000-0000-000088B20000}"/>
    <cellStyle name="Normal 9 2 2 6 5 4 3" xfId="44727" xr:uid="{00000000-0005-0000-0000-000089B20000}"/>
    <cellStyle name="Normal 9 2 2 6 5 5" xfId="18708" xr:uid="{00000000-0005-0000-0000-00008AB20000}"/>
    <cellStyle name="Normal 9 2 2 6 5 6" xfId="36054" xr:uid="{00000000-0005-0000-0000-00008BB20000}"/>
    <cellStyle name="Normal 9 2 2 6 6" xfId="5912" xr:uid="{00000000-0005-0000-0000-00008CB20000}"/>
    <cellStyle name="Normal 9 2 2 6 6 2" xfId="14585" xr:uid="{00000000-0005-0000-0000-00008DB20000}"/>
    <cellStyle name="Normal 9 2 2 6 6 2 2" xfId="31938" xr:uid="{00000000-0005-0000-0000-00008EB20000}"/>
    <cellStyle name="Normal 9 2 2 6 6 2 3" xfId="49284" xr:uid="{00000000-0005-0000-0000-00008FB20000}"/>
    <cellStyle name="Normal 9 2 2 6 6 3" xfId="23265" xr:uid="{00000000-0005-0000-0000-000090B20000}"/>
    <cellStyle name="Normal 9 2 2 6 6 4" xfId="40611" xr:uid="{00000000-0005-0000-0000-000091B20000}"/>
    <cellStyle name="Normal 9 2 2 6 7" xfId="3168" xr:uid="{00000000-0005-0000-0000-000092B20000}"/>
    <cellStyle name="Normal 9 2 2 6 7 2" xfId="11841" xr:uid="{00000000-0005-0000-0000-000093B20000}"/>
    <cellStyle name="Normal 9 2 2 6 7 2 2" xfId="29194" xr:uid="{00000000-0005-0000-0000-000094B20000}"/>
    <cellStyle name="Normal 9 2 2 6 7 2 3" xfId="46540" xr:uid="{00000000-0005-0000-0000-000095B20000}"/>
    <cellStyle name="Normal 9 2 2 6 7 3" xfId="20521" xr:uid="{00000000-0005-0000-0000-000096B20000}"/>
    <cellStyle name="Normal 9 2 2 6 7 4" xfId="37867" xr:uid="{00000000-0005-0000-0000-000097B20000}"/>
    <cellStyle name="Normal 9 2 2 6 8" xfId="8803" xr:uid="{00000000-0005-0000-0000-000098B20000}"/>
    <cellStyle name="Normal 9 2 2 6 8 2" xfId="26156" xr:uid="{00000000-0005-0000-0000-000099B20000}"/>
    <cellStyle name="Normal 9 2 2 6 8 3" xfId="43502" xr:uid="{00000000-0005-0000-0000-00009AB20000}"/>
    <cellStyle name="Normal 9 2 2 6 9" xfId="17483" xr:uid="{00000000-0005-0000-0000-00009BB20000}"/>
    <cellStyle name="Normal 9 2 2 7" xfId="767" xr:uid="{00000000-0005-0000-0000-00009CB20000}"/>
    <cellStyle name="Normal 9 2 2 7 2" xfId="2580" xr:uid="{00000000-0005-0000-0000-00009DB20000}"/>
    <cellStyle name="Normal 9 2 2 7 2 2" xfId="8362" xr:uid="{00000000-0005-0000-0000-00009EB20000}"/>
    <cellStyle name="Normal 9 2 2 7 2 2 2" xfId="17035" xr:uid="{00000000-0005-0000-0000-00009FB20000}"/>
    <cellStyle name="Normal 9 2 2 7 2 2 2 2" xfId="34388" xr:uid="{00000000-0005-0000-0000-0000A0B20000}"/>
    <cellStyle name="Normal 9 2 2 7 2 2 2 3" xfId="51734" xr:uid="{00000000-0005-0000-0000-0000A1B20000}"/>
    <cellStyle name="Normal 9 2 2 7 2 2 3" xfId="25715" xr:uid="{00000000-0005-0000-0000-0000A2B20000}"/>
    <cellStyle name="Normal 9 2 2 7 2 2 4" xfId="43061" xr:uid="{00000000-0005-0000-0000-0000A3B20000}"/>
    <cellStyle name="Normal 9 2 2 7 2 3" xfId="4393" xr:uid="{00000000-0005-0000-0000-0000A4B20000}"/>
    <cellStyle name="Normal 9 2 2 7 2 3 2" xfId="13066" xr:uid="{00000000-0005-0000-0000-0000A5B20000}"/>
    <cellStyle name="Normal 9 2 2 7 2 3 2 2" xfId="30419" xr:uid="{00000000-0005-0000-0000-0000A6B20000}"/>
    <cellStyle name="Normal 9 2 2 7 2 3 2 3" xfId="47765" xr:uid="{00000000-0005-0000-0000-0000A7B20000}"/>
    <cellStyle name="Normal 9 2 2 7 2 3 3" xfId="21746" xr:uid="{00000000-0005-0000-0000-0000A8B20000}"/>
    <cellStyle name="Normal 9 2 2 7 2 3 4" xfId="39092" xr:uid="{00000000-0005-0000-0000-0000A9B20000}"/>
    <cellStyle name="Normal 9 2 2 7 2 4" xfId="11253" xr:uid="{00000000-0005-0000-0000-0000AAB20000}"/>
    <cellStyle name="Normal 9 2 2 7 2 4 2" xfId="28606" xr:uid="{00000000-0005-0000-0000-0000ABB20000}"/>
    <cellStyle name="Normal 9 2 2 7 2 4 3" xfId="45952" xr:uid="{00000000-0005-0000-0000-0000ACB20000}"/>
    <cellStyle name="Normal 9 2 2 7 2 5" xfId="19933" xr:uid="{00000000-0005-0000-0000-0000ADB20000}"/>
    <cellStyle name="Normal 9 2 2 7 2 6" xfId="37279" xr:uid="{00000000-0005-0000-0000-0000AEB20000}"/>
    <cellStyle name="Normal 9 2 2 7 3" xfId="1502" xr:uid="{00000000-0005-0000-0000-0000AFB20000}"/>
    <cellStyle name="Normal 9 2 2 7 3 2" xfId="7284" xr:uid="{00000000-0005-0000-0000-0000B0B20000}"/>
    <cellStyle name="Normal 9 2 2 7 3 2 2" xfId="15957" xr:uid="{00000000-0005-0000-0000-0000B1B20000}"/>
    <cellStyle name="Normal 9 2 2 7 3 2 2 2" xfId="33310" xr:uid="{00000000-0005-0000-0000-0000B2B20000}"/>
    <cellStyle name="Normal 9 2 2 7 3 2 2 3" xfId="50656" xr:uid="{00000000-0005-0000-0000-0000B3B20000}"/>
    <cellStyle name="Normal 9 2 2 7 3 2 3" xfId="24637" xr:uid="{00000000-0005-0000-0000-0000B4B20000}"/>
    <cellStyle name="Normal 9 2 2 7 3 2 4" xfId="41983" xr:uid="{00000000-0005-0000-0000-0000B5B20000}"/>
    <cellStyle name="Normal 9 2 2 7 3 3" xfId="5128" xr:uid="{00000000-0005-0000-0000-0000B6B20000}"/>
    <cellStyle name="Normal 9 2 2 7 3 3 2" xfId="13801" xr:uid="{00000000-0005-0000-0000-0000B7B20000}"/>
    <cellStyle name="Normal 9 2 2 7 3 3 2 2" xfId="31154" xr:uid="{00000000-0005-0000-0000-0000B8B20000}"/>
    <cellStyle name="Normal 9 2 2 7 3 3 2 3" xfId="48500" xr:uid="{00000000-0005-0000-0000-0000B9B20000}"/>
    <cellStyle name="Normal 9 2 2 7 3 3 3" xfId="22481" xr:uid="{00000000-0005-0000-0000-0000BAB20000}"/>
    <cellStyle name="Normal 9 2 2 7 3 3 4" xfId="39827" xr:uid="{00000000-0005-0000-0000-0000BBB20000}"/>
    <cellStyle name="Normal 9 2 2 7 3 4" xfId="10175" xr:uid="{00000000-0005-0000-0000-0000BCB20000}"/>
    <cellStyle name="Normal 9 2 2 7 3 4 2" xfId="27528" xr:uid="{00000000-0005-0000-0000-0000BDB20000}"/>
    <cellStyle name="Normal 9 2 2 7 3 4 3" xfId="44874" xr:uid="{00000000-0005-0000-0000-0000BEB20000}"/>
    <cellStyle name="Normal 9 2 2 7 3 5" xfId="18855" xr:uid="{00000000-0005-0000-0000-0000BFB20000}"/>
    <cellStyle name="Normal 9 2 2 7 3 6" xfId="36201" xr:uid="{00000000-0005-0000-0000-0000C0B20000}"/>
    <cellStyle name="Normal 9 2 2 7 4" xfId="6549" xr:uid="{00000000-0005-0000-0000-0000C1B20000}"/>
    <cellStyle name="Normal 9 2 2 7 4 2" xfId="15222" xr:uid="{00000000-0005-0000-0000-0000C2B20000}"/>
    <cellStyle name="Normal 9 2 2 7 4 2 2" xfId="32575" xr:uid="{00000000-0005-0000-0000-0000C3B20000}"/>
    <cellStyle name="Normal 9 2 2 7 4 2 3" xfId="49921" xr:uid="{00000000-0005-0000-0000-0000C4B20000}"/>
    <cellStyle name="Normal 9 2 2 7 4 3" xfId="23902" xr:uid="{00000000-0005-0000-0000-0000C5B20000}"/>
    <cellStyle name="Normal 9 2 2 7 4 4" xfId="41248" xr:uid="{00000000-0005-0000-0000-0000C6B20000}"/>
    <cellStyle name="Normal 9 2 2 7 5" xfId="3315" xr:uid="{00000000-0005-0000-0000-0000C7B20000}"/>
    <cellStyle name="Normal 9 2 2 7 5 2" xfId="11988" xr:uid="{00000000-0005-0000-0000-0000C8B20000}"/>
    <cellStyle name="Normal 9 2 2 7 5 2 2" xfId="29341" xr:uid="{00000000-0005-0000-0000-0000C9B20000}"/>
    <cellStyle name="Normal 9 2 2 7 5 2 3" xfId="46687" xr:uid="{00000000-0005-0000-0000-0000CAB20000}"/>
    <cellStyle name="Normal 9 2 2 7 5 3" xfId="20668" xr:uid="{00000000-0005-0000-0000-0000CBB20000}"/>
    <cellStyle name="Normal 9 2 2 7 5 4" xfId="38014" xr:uid="{00000000-0005-0000-0000-0000CCB20000}"/>
    <cellStyle name="Normal 9 2 2 7 6" xfId="9440" xr:uid="{00000000-0005-0000-0000-0000CDB20000}"/>
    <cellStyle name="Normal 9 2 2 7 6 2" xfId="26793" xr:uid="{00000000-0005-0000-0000-0000CEB20000}"/>
    <cellStyle name="Normal 9 2 2 7 6 3" xfId="44139" xr:uid="{00000000-0005-0000-0000-0000CFB20000}"/>
    <cellStyle name="Normal 9 2 2 7 7" xfId="18120" xr:uid="{00000000-0005-0000-0000-0000D0B20000}"/>
    <cellStyle name="Normal 9 2 2 7 8" xfId="35466" xr:uid="{00000000-0005-0000-0000-0000D1B20000}"/>
    <cellStyle name="Normal 9 2 2 8" xfId="375" xr:uid="{00000000-0005-0000-0000-0000D2B20000}"/>
    <cellStyle name="Normal 9 2 2 8 2" xfId="2188" xr:uid="{00000000-0005-0000-0000-0000D3B20000}"/>
    <cellStyle name="Normal 9 2 2 8 2 2" xfId="7970" xr:uid="{00000000-0005-0000-0000-0000D4B20000}"/>
    <cellStyle name="Normal 9 2 2 8 2 2 2" xfId="16643" xr:uid="{00000000-0005-0000-0000-0000D5B20000}"/>
    <cellStyle name="Normal 9 2 2 8 2 2 2 2" xfId="33996" xr:uid="{00000000-0005-0000-0000-0000D6B20000}"/>
    <cellStyle name="Normal 9 2 2 8 2 2 2 3" xfId="51342" xr:uid="{00000000-0005-0000-0000-0000D7B20000}"/>
    <cellStyle name="Normal 9 2 2 8 2 2 3" xfId="25323" xr:uid="{00000000-0005-0000-0000-0000D8B20000}"/>
    <cellStyle name="Normal 9 2 2 8 2 2 4" xfId="42669" xr:uid="{00000000-0005-0000-0000-0000D9B20000}"/>
    <cellStyle name="Normal 9 2 2 8 2 3" xfId="5471" xr:uid="{00000000-0005-0000-0000-0000DAB20000}"/>
    <cellStyle name="Normal 9 2 2 8 2 3 2" xfId="14144" xr:uid="{00000000-0005-0000-0000-0000DBB20000}"/>
    <cellStyle name="Normal 9 2 2 8 2 3 2 2" xfId="31497" xr:uid="{00000000-0005-0000-0000-0000DCB20000}"/>
    <cellStyle name="Normal 9 2 2 8 2 3 2 3" xfId="48843" xr:uid="{00000000-0005-0000-0000-0000DDB20000}"/>
    <cellStyle name="Normal 9 2 2 8 2 3 3" xfId="22824" xr:uid="{00000000-0005-0000-0000-0000DEB20000}"/>
    <cellStyle name="Normal 9 2 2 8 2 3 4" xfId="40170" xr:uid="{00000000-0005-0000-0000-0000DFB20000}"/>
    <cellStyle name="Normal 9 2 2 8 2 4" xfId="10861" xr:uid="{00000000-0005-0000-0000-0000E0B20000}"/>
    <cellStyle name="Normal 9 2 2 8 2 4 2" xfId="28214" xr:uid="{00000000-0005-0000-0000-0000E1B20000}"/>
    <cellStyle name="Normal 9 2 2 8 2 4 3" xfId="45560" xr:uid="{00000000-0005-0000-0000-0000E2B20000}"/>
    <cellStyle name="Normal 9 2 2 8 2 5" xfId="19541" xr:uid="{00000000-0005-0000-0000-0000E3B20000}"/>
    <cellStyle name="Normal 9 2 2 8 2 6" xfId="36887" xr:uid="{00000000-0005-0000-0000-0000E4B20000}"/>
    <cellStyle name="Normal 9 2 2 8 3" xfId="6157" xr:uid="{00000000-0005-0000-0000-0000E5B20000}"/>
    <cellStyle name="Normal 9 2 2 8 3 2" xfId="14830" xr:uid="{00000000-0005-0000-0000-0000E6B20000}"/>
    <cellStyle name="Normal 9 2 2 8 3 2 2" xfId="32183" xr:uid="{00000000-0005-0000-0000-0000E7B20000}"/>
    <cellStyle name="Normal 9 2 2 8 3 2 3" xfId="49529" xr:uid="{00000000-0005-0000-0000-0000E8B20000}"/>
    <cellStyle name="Normal 9 2 2 8 3 3" xfId="23510" xr:uid="{00000000-0005-0000-0000-0000E9B20000}"/>
    <cellStyle name="Normal 9 2 2 8 3 4" xfId="40856" xr:uid="{00000000-0005-0000-0000-0000EAB20000}"/>
    <cellStyle name="Normal 9 2 2 8 4" xfId="4001" xr:uid="{00000000-0005-0000-0000-0000EBB20000}"/>
    <cellStyle name="Normal 9 2 2 8 4 2" xfId="12674" xr:uid="{00000000-0005-0000-0000-0000ECB20000}"/>
    <cellStyle name="Normal 9 2 2 8 4 2 2" xfId="30027" xr:uid="{00000000-0005-0000-0000-0000EDB20000}"/>
    <cellStyle name="Normal 9 2 2 8 4 2 3" xfId="47373" xr:uid="{00000000-0005-0000-0000-0000EEB20000}"/>
    <cellStyle name="Normal 9 2 2 8 4 3" xfId="21354" xr:uid="{00000000-0005-0000-0000-0000EFB20000}"/>
    <cellStyle name="Normal 9 2 2 8 4 4" xfId="38700" xr:uid="{00000000-0005-0000-0000-0000F0B20000}"/>
    <cellStyle name="Normal 9 2 2 8 5" xfId="9048" xr:uid="{00000000-0005-0000-0000-0000F1B20000}"/>
    <cellStyle name="Normal 9 2 2 8 5 2" xfId="26401" xr:uid="{00000000-0005-0000-0000-0000F2B20000}"/>
    <cellStyle name="Normal 9 2 2 8 5 3" xfId="43747" xr:uid="{00000000-0005-0000-0000-0000F3B20000}"/>
    <cellStyle name="Normal 9 2 2 8 6" xfId="17728" xr:uid="{00000000-0005-0000-0000-0000F4B20000}"/>
    <cellStyle name="Normal 9 2 2 8 7" xfId="35074" xr:uid="{00000000-0005-0000-0000-0000F5B20000}"/>
    <cellStyle name="Normal 9 2 2 9" xfId="1845" xr:uid="{00000000-0005-0000-0000-0000F6B20000}"/>
    <cellStyle name="Normal 9 2 2 9 2" xfId="7627" xr:uid="{00000000-0005-0000-0000-0000F7B20000}"/>
    <cellStyle name="Normal 9 2 2 9 2 2" xfId="16300" xr:uid="{00000000-0005-0000-0000-0000F8B20000}"/>
    <cellStyle name="Normal 9 2 2 9 2 2 2" xfId="33653" xr:uid="{00000000-0005-0000-0000-0000F9B20000}"/>
    <cellStyle name="Normal 9 2 2 9 2 2 3" xfId="50999" xr:uid="{00000000-0005-0000-0000-0000FAB20000}"/>
    <cellStyle name="Normal 9 2 2 9 2 3" xfId="24980" xr:uid="{00000000-0005-0000-0000-0000FBB20000}"/>
    <cellStyle name="Normal 9 2 2 9 2 4" xfId="42326" xr:uid="{00000000-0005-0000-0000-0000FCB20000}"/>
    <cellStyle name="Normal 9 2 2 9 3" xfId="3658" xr:uid="{00000000-0005-0000-0000-0000FDB20000}"/>
    <cellStyle name="Normal 9 2 2 9 3 2" xfId="12331" xr:uid="{00000000-0005-0000-0000-0000FEB20000}"/>
    <cellStyle name="Normal 9 2 2 9 3 2 2" xfId="29684" xr:uid="{00000000-0005-0000-0000-0000FFB20000}"/>
    <cellStyle name="Normal 9 2 2 9 3 2 3" xfId="47030" xr:uid="{00000000-0005-0000-0000-000000B30000}"/>
    <cellStyle name="Normal 9 2 2 9 3 3" xfId="21011" xr:uid="{00000000-0005-0000-0000-000001B30000}"/>
    <cellStyle name="Normal 9 2 2 9 3 4" xfId="38357" xr:uid="{00000000-0005-0000-0000-000002B30000}"/>
    <cellStyle name="Normal 9 2 2 9 4" xfId="10518" xr:uid="{00000000-0005-0000-0000-000003B30000}"/>
    <cellStyle name="Normal 9 2 2 9 4 2" xfId="27871" xr:uid="{00000000-0005-0000-0000-000004B30000}"/>
    <cellStyle name="Normal 9 2 2 9 4 3" xfId="45217" xr:uid="{00000000-0005-0000-0000-000005B30000}"/>
    <cellStyle name="Normal 9 2 2 9 5" xfId="19198" xr:uid="{00000000-0005-0000-0000-000006B30000}"/>
    <cellStyle name="Normal 9 2 2 9 6" xfId="36544" xr:uid="{00000000-0005-0000-0000-000007B30000}"/>
    <cellStyle name="Normal 9 2 3" xfId="55" xr:uid="{00000000-0005-0000-0000-000008B30000}"/>
    <cellStyle name="Normal 9 2 3 10" xfId="5837" xr:uid="{00000000-0005-0000-0000-000009B30000}"/>
    <cellStyle name="Normal 9 2 3 10 2" xfId="14510" xr:uid="{00000000-0005-0000-0000-00000AB30000}"/>
    <cellStyle name="Normal 9 2 3 10 2 2" xfId="31863" xr:uid="{00000000-0005-0000-0000-00000BB30000}"/>
    <cellStyle name="Normal 9 2 3 10 2 3" xfId="49209" xr:uid="{00000000-0005-0000-0000-00000CB30000}"/>
    <cellStyle name="Normal 9 2 3 10 3" xfId="23190" xr:uid="{00000000-0005-0000-0000-00000DB30000}"/>
    <cellStyle name="Normal 9 2 3 10 4" xfId="40536" xr:uid="{00000000-0005-0000-0000-00000EB30000}"/>
    <cellStyle name="Normal 9 2 3 11" xfId="2946" xr:uid="{00000000-0005-0000-0000-00000FB30000}"/>
    <cellStyle name="Normal 9 2 3 11 2" xfId="11619" xr:uid="{00000000-0005-0000-0000-000010B30000}"/>
    <cellStyle name="Normal 9 2 3 11 2 2" xfId="28972" xr:uid="{00000000-0005-0000-0000-000011B30000}"/>
    <cellStyle name="Normal 9 2 3 11 2 3" xfId="46318" xr:uid="{00000000-0005-0000-0000-000012B30000}"/>
    <cellStyle name="Normal 9 2 3 11 3" xfId="20299" xr:uid="{00000000-0005-0000-0000-000013B30000}"/>
    <cellStyle name="Normal 9 2 3 11 4" xfId="37645" xr:uid="{00000000-0005-0000-0000-000014B30000}"/>
    <cellStyle name="Normal 9 2 3 12" xfId="8728" xr:uid="{00000000-0005-0000-0000-000015B30000}"/>
    <cellStyle name="Normal 9 2 3 12 2" xfId="26081" xr:uid="{00000000-0005-0000-0000-000016B30000}"/>
    <cellStyle name="Normal 9 2 3 12 3" xfId="43427" xr:uid="{00000000-0005-0000-0000-000017B30000}"/>
    <cellStyle name="Normal 9 2 3 13" xfId="17408" xr:uid="{00000000-0005-0000-0000-000018B30000}"/>
    <cellStyle name="Normal 9 2 3 14" xfId="34754" xr:uid="{00000000-0005-0000-0000-000019B30000}"/>
    <cellStyle name="Normal 9 2 3 2" xfId="104" xr:uid="{00000000-0005-0000-0000-00001AB30000}"/>
    <cellStyle name="Normal 9 2 3 2 10" xfId="8777" xr:uid="{00000000-0005-0000-0000-00001BB30000}"/>
    <cellStyle name="Normal 9 2 3 2 10 2" xfId="26130" xr:uid="{00000000-0005-0000-0000-00001CB30000}"/>
    <cellStyle name="Normal 9 2 3 2 10 3" xfId="43476" xr:uid="{00000000-0005-0000-0000-00001DB30000}"/>
    <cellStyle name="Normal 9 2 3 2 11" xfId="17457" xr:uid="{00000000-0005-0000-0000-00001EB30000}"/>
    <cellStyle name="Normal 9 2 3 2 12" xfId="34803" xr:uid="{00000000-0005-0000-0000-00001FB30000}"/>
    <cellStyle name="Normal 9 2 3 2 2" xfId="349" xr:uid="{00000000-0005-0000-0000-000020B30000}"/>
    <cellStyle name="Normal 9 2 3 2 2 10" xfId="35048" xr:uid="{00000000-0005-0000-0000-000021B30000}"/>
    <cellStyle name="Normal 9 2 3 2 2 2" xfId="1084" xr:uid="{00000000-0005-0000-0000-000022B30000}"/>
    <cellStyle name="Normal 9 2 3 2 2 2 2" xfId="2897" xr:uid="{00000000-0005-0000-0000-000023B30000}"/>
    <cellStyle name="Normal 9 2 3 2 2 2 2 2" xfId="8679" xr:uid="{00000000-0005-0000-0000-000024B30000}"/>
    <cellStyle name="Normal 9 2 3 2 2 2 2 2 2" xfId="17352" xr:uid="{00000000-0005-0000-0000-000025B30000}"/>
    <cellStyle name="Normal 9 2 3 2 2 2 2 2 2 2" xfId="34705" xr:uid="{00000000-0005-0000-0000-000026B30000}"/>
    <cellStyle name="Normal 9 2 3 2 2 2 2 2 2 3" xfId="52051" xr:uid="{00000000-0005-0000-0000-000027B30000}"/>
    <cellStyle name="Normal 9 2 3 2 2 2 2 2 3" xfId="26032" xr:uid="{00000000-0005-0000-0000-000028B30000}"/>
    <cellStyle name="Normal 9 2 3 2 2 2 2 2 4" xfId="43378" xr:uid="{00000000-0005-0000-0000-000029B30000}"/>
    <cellStyle name="Normal 9 2 3 2 2 2 2 3" xfId="4710" xr:uid="{00000000-0005-0000-0000-00002AB30000}"/>
    <cellStyle name="Normal 9 2 3 2 2 2 2 3 2" xfId="13383" xr:uid="{00000000-0005-0000-0000-00002BB30000}"/>
    <cellStyle name="Normal 9 2 3 2 2 2 2 3 2 2" xfId="30736" xr:uid="{00000000-0005-0000-0000-00002CB30000}"/>
    <cellStyle name="Normal 9 2 3 2 2 2 2 3 2 3" xfId="48082" xr:uid="{00000000-0005-0000-0000-00002DB30000}"/>
    <cellStyle name="Normal 9 2 3 2 2 2 2 3 3" xfId="22063" xr:uid="{00000000-0005-0000-0000-00002EB30000}"/>
    <cellStyle name="Normal 9 2 3 2 2 2 2 3 4" xfId="39409" xr:uid="{00000000-0005-0000-0000-00002FB30000}"/>
    <cellStyle name="Normal 9 2 3 2 2 2 2 4" xfId="11570" xr:uid="{00000000-0005-0000-0000-000030B30000}"/>
    <cellStyle name="Normal 9 2 3 2 2 2 2 4 2" xfId="28923" xr:uid="{00000000-0005-0000-0000-000031B30000}"/>
    <cellStyle name="Normal 9 2 3 2 2 2 2 4 3" xfId="46269" xr:uid="{00000000-0005-0000-0000-000032B30000}"/>
    <cellStyle name="Normal 9 2 3 2 2 2 2 5" xfId="20250" xr:uid="{00000000-0005-0000-0000-000033B30000}"/>
    <cellStyle name="Normal 9 2 3 2 2 2 2 6" xfId="37596" xr:uid="{00000000-0005-0000-0000-000034B30000}"/>
    <cellStyle name="Normal 9 2 3 2 2 2 3" xfId="1819" xr:uid="{00000000-0005-0000-0000-000035B30000}"/>
    <cellStyle name="Normal 9 2 3 2 2 2 3 2" xfId="7601" xr:uid="{00000000-0005-0000-0000-000036B30000}"/>
    <cellStyle name="Normal 9 2 3 2 2 2 3 2 2" xfId="16274" xr:uid="{00000000-0005-0000-0000-000037B30000}"/>
    <cellStyle name="Normal 9 2 3 2 2 2 3 2 2 2" xfId="33627" xr:uid="{00000000-0005-0000-0000-000038B30000}"/>
    <cellStyle name="Normal 9 2 3 2 2 2 3 2 2 3" xfId="50973" xr:uid="{00000000-0005-0000-0000-000039B30000}"/>
    <cellStyle name="Normal 9 2 3 2 2 2 3 2 3" xfId="24954" xr:uid="{00000000-0005-0000-0000-00003AB30000}"/>
    <cellStyle name="Normal 9 2 3 2 2 2 3 2 4" xfId="42300" xr:uid="{00000000-0005-0000-0000-00003BB30000}"/>
    <cellStyle name="Normal 9 2 3 2 2 2 3 3" xfId="5445" xr:uid="{00000000-0005-0000-0000-00003CB30000}"/>
    <cellStyle name="Normal 9 2 3 2 2 2 3 3 2" xfId="14118" xr:uid="{00000000-0005-0000-0000-00003DB30000}"/>
    <cellStyle name="Normal 9 2 3 2 2 2 3 3 2 2" xfId="31471" xr:uid="{00000000-0005-0000-0000-00003EB30000}"/>
    <cellStyle name="Normal 9 2 3 2 2 2 3 3 2 3" xfId="48817" xr:uid="{00000000-0005-0000-0000-00003FB30000}"/>
    <cellStyle name="Normal 9 2 3 2 2 2 3 3 3" xfId="22798" xr:uid="{00000000-0005-0000-0000-000040B30000}"/>
    <cellStyle name="Normal 9 2 3 2 2 2 3 3 4" xfId="40144" xr:uid="{00000000-0005-0000-0000-000041B30000}"/>
    <cellStyle name="Normal 9 2 3 2 2 2 3 4" xfId="10492" xr:uid="{00000000-0005-0000-0000-000042B30000}"/>
    <cellStyle name="Normal 9 2 3 2 2 2 3 4 2" xfId="27845" xr:uid="{00000000-0005-0000-0000-000043B30000}"/>
    <cellStyle name="Normal 9 2 3 2 2 2 3 4 3" xfId="45191" xr:uid="{00000000-0005-0000-0000-000044B30000}"/>
    <cellStyle name="Normal 9 2 3 2 2 2 3 5" xfId="19172" xr:uid="{00000000-0005-0000-0000-000045B30000}"/>
    <cellStyle name="Normal 9 2 3 2 2 2 3 6" xfId="36518" xr:uid="{00000000-0005-0000-0000-000046B30000}"/>
    <cellStyle name="Normal 9 2 3 2 2 2 4" xfId="6866" xr:uid="{00000000-0005-0000-0000-000047B30000}"/>
    <cellStyle name="Normal 9 2 3 2 2 2 4 2" xfId="15539" xr:uid="{00000000-0005-0000-0000-000048B30000}"/>
    <cellStyle name="Normal 9 2 3 2 2 2 4 2 2" xfId="32892" xr:uid="{00000000-0005-0000-0000-000049B30000}"/>
    <cellStyle name="Normal 9 2 3 2 2 2 4 2 3" xfId="50238" xr:uid="{00000000-0005-0000-0000-00004AB30000}"/>
    <cellStyle name="Normal 9 2 3 2 2 2 4 3" xfId="24219" xr:uid="{00000000-0005-0000-0000-00004BB30000}"/>
    <cellStyle name="Normal 9 2 3 2 2 2 4 4" xfId="41565" xr:uid="{00000000-0005-0000-0000-00004CB30000}"/>
    <cellStyle name="Normal 9 2 3 2 2 2 5" xfId="3632" xr:uid="{00000000-0005-0000-0000-00004DB30000}"/>
    <cellStyle name="Normal 9 2 3 2 2 2 5 2" xfId="12305" xr:uid="{00000000-0005-0000-0000-00004EB30000}"/>
    <cellStyle name="Normal 9 2 3 2 2 2 5 2 2" xfId="29658" xr:uid="{00000000-0005-0000-0000-00004FB30000}"/>
    <cellStyle name="Normal 9 2 3 2 2 2 5 2 3" xfId="47004" xr:uid="{00000000-0005-0000-0000-000050B30000}"/>
    <cellStyle name="Normal 9 2 3 2 2 2 5 3" xfId="20985" xr:uid="{00000000-0005-0000-0000-000051B30000}"/>
    <cellStyle name="Normal 9 2 3 2 2 2 5 4" xfId="38331" xr:uid="{00000000-0005-0000-0000-000052B30000}"/>
    <cellStyle name="Normal 9 2 3 2 2 2 6" xfId="9757" xr:uid="{00000000-0005-0000-0000-000053B30000}"/>
    <cellStyle name="Normal 9 2 3 2 2 2 6 2" xfId="27110" xr:uid="{00000000-0005-0000-0000-000054B30000}"/>
    <cellStyle name="Normal 9 2 3 2 2 2 6 3" xfId="44456" xr:uid="{00000000-0005-0000-0000-000055B30000}"/>
    <cellStyle name="Normal 9 2 3 2 2 2 7" xfId="18437" xr:uid="{00000000-0005-0000-0000-000056B30000}"/>
    <cellStyle name="Normal 9 2 3 2 2 2 8" xfId="35783" xr:uid="{00000000-0005-0000-0000-000057B30000}"/>
    <cellStyle name="Normal 9 2 3 2 2 3" xfId="594" xr:uid="{00000000-0005-0000-0000-000058B30000}"/>
    <cellStyle name="Normal 9 2 3 2 2 3 2" xfId="2407" xr:uid="{00000000-0005-0000-0000-000059B30000}"/>
    <cellStyle name="Normal 9 2 3 2 2 3 2 2" xfId="8189" xr:uid="{00000000-0005-0000-0000-00005AB30000}"/>
    <cellStyle name="Normal 9 2 3 2 2 3 2 2 2" xfId="16862" xr:uid="{00000000-0005-0000-0000-00005BB30000}"/>
    <cellStyle name="Normal 9 2 3 2 2 3 2 2 2 2" xfId="34215" xr:uid="{00000000-0005-0000-0000-00005CB30000}"/>
    <cellStyle name="Normal 9 2 3 2 2 3 2 2 2 3" xfId="51561" xr:uid="{00000000-0005-0000-0000-00005DB30000}"/>
    <cellStyle name="Normal 9 2 3 2 2 3 2 2 3" xfId="25542" xr:uid="{00000000-0005-0000-0000-00005EB30000}"/>
    <cellStyle name="Normal 9 2 3 2 2 3 2 2 4" xfId="42888" xr:uid="{00000000-0005-0000-0000-00005FB30000}"/>
    <cellStyle name="Normal 9 2 3 2 2 3 2 3" xfId="5690" xr:uid="{00000000-0005-0000-0000-000060B30000}"/>
    <cellStyle name="Normal 9 2 3 2 2 3 2 3 2" xfId="14363" xr:uid="{00000000-0005-0000-0000-000061B30000}"/>
    <cellStyle name="Normal 9 2 3 2 2 3 2 3 2 2" xfId="31716" xr:uid="{00000000-0005-0000-0000-000062B30000}"/>
    <cellStyle name="Normal 9 2 3 2 2 3 2 3 2 3" xfId="49062" xr:uid="{00000000-0005-0000-0000-000063B30000}"/>
    <cellStyle name="Normal 9 2 3 2 2 3 2 3 3" xfId="23043" xr:uid="{00000000-0005-0000-0000-000064B30000}"/>
    <cellStyle name="Normal 9 2 3 2 2 3 2 3 4" xfId="40389" xr:uid="{00000000-0005-0000-0000-000065B30000}"/>
    <cellStyle name="Normal 9 2 3 2 2 3 2 4" xfId="11080" xr:uid="{00000000-0005-0000-0000-000066B30000}"/>
    <cellStyle name="Normal 9 2 3 2 2 3 2 4 2" xfId="28433" xr:uid="{00000000-0005-0000-0000-000067B30000}"/>
    <cellStyle name="Normal 9 2 3 2 2 3 2 4 3" xfId="45779" xr:uid="{00000000-0005-0000-0000-000068B30000}"/>
    <cellStyle name="Normal 9 2 3 2 2 3 2 5" xfId="19760" xr:uid="{00000000-0005-0000-0000-000069B30000}"/>
    <cellStyle name="Normal 9 2 3 2 2 3 2 6" xfId="37106" xr:uid="{00000000-0005-0000-0000-00006AB30000}"/>
    <cellStyle name="Normal 9 2 3 2 2 3 3" xfId="6376" xr:uid="{00000000-0005-0000-0000-00006BB30000}"/>
    <cellStyle name="Normal 9 2 3 2 2 3 3 2" xfId="15049" xr:uid="{00000000-0005-0000-0000-00006CB30000}"/>
    <cellStyle name="Normal 9 2 3 2 2 3 3 2 2" xfId="32402" xr:uid="{00000000-0005-0000-0000-00006DB30000}"/>
    <cellStyle name="Normal 9 2 3 2 2 3 3 2 3" xfId="49748" xr:uid="{00000000-0005-0000-0000-00006EB30000}"/>
    <cellStyle name="Normal 9 2 3 2 2 3 3 3" xfId="23729" xr:uid="{00000000-0005-0000-0000-00006FB30000}"/>
    <cellStyle name="Normal 9 2 3 2 2 3 3 4" xfId="41075" xr:uid="{00000000-0005-0000-0000-000070B30000}"/>
    <cellStyle name="Normal 9 2 3 2 2 3 4" xfId="4220" xr:uid="{00000000-0005-0000-0000-000071B30000}"/>
    <cellStyle name="Normal 9 2 3 2 2 3 4 2" xfId="12893" xr:uid="{00000000-0005-0000-0000-000072B30000}"/>
    <cellStyle name="Normal 9 2 3 2 2 3 4 2 2" xfId="30246" xr:uid="{00000000-0005-0000-0000-000073B30000}"/>
    <cellStyle name="Normal 9 2 3 2 2 3 4 2 3" xfId="47592" xr:uid="{00000000-0005-0000-0000-000074B30000}"/>
    <cellStyle name="Normal 9 2 3 2 2 3 4 3" xfId="21573" xr:uid="{00000000-0005-0000-0000-000075B30000}"/>
    <cellStyle name="Normal 9 2 3 2 2 3 4 4" xfId="38919" xr:uid="{00000000-0005-0000-0000-000076B30000}"/>
    <cellStyle name="Normal 9 2 3 2 2 3 5" xfId="9267" xr:uid="{00000000-0005-0000-0000-000077B30000}"/>
    <cellStyle name="Normal 9 2 3 2 2 3 5 2" xfId="26620" xr:uid="{00000000-0005-0000-0000-000078B30000}"/>
    <cellStyle name="Normal 9 2 3 2 2 3 5 3" xfId="43966" xr:uid="{00000000-0005-0000-0000-000079B30000}"/>
    <cellStyle name="Normal 9 2 3 2 2 3 6" xfId="17947" xr:uid="{00000000-0005-0000-0000-00007AB30000}"/>
    <cellStyle name="Normal 9 2 3 2 2 3 7" xfId="35293" xr:uid="{00000000-0005-0000-0000-00007BB30000}"/>
    <cellStyle name="Normal 9 2 3 2 2 4" xfId="2162" xr:uid="{00000000-0005-0000-0000-00007CB30000}"/>
    <cellStyle name="Normal 9 2 3 2 2 4 2" xfId="7944" xr:uid="{00000000-0005-0000-0000-00007DB30000}"/>
    <cellStyle name="Normal 9 2 3 2 2 4 2 2" xfId="16617" xr:uid="{00000000-0005-0000-0000-00007EB30000}"/>
    <cellStyle name="Normal 9 2 3 2 2 4 2 2 2" xfId="33970" xr:uid="{00000000-0005-0000-0000-00007FB30000}"/>
    <cellStyle name="Normal 9 2 3 2 2 4 2 2 3" xfId="51316" xr:uid="{00000000-0005-0000-0000-000080B30000}"/>
    <cellStyle name="Normal 9 2 3 2 2 4 2 3" xfId="25297" xr:uid="{00000000-0005-0000-0000-000081B30000}"/>
    <cellStyle name="Normal 9 2 3 2 2 4 2 4" xfId="42643" xr:uid="{00000000-0005-0000-0000-000082B30000}"/>
    <cellStyle name="Normal 9 2 3 2 2 4 3" xfId="3975" xr:uid="{00000000-0005-0000-0000-000083B30000}"/>
    <cellStyle name="Normal 9 2 3 2 2 4 3 2" xfId="12648" xr:uid="{00000000-0005-0000-0000-000084B30000}"/>
    <cellStyle name="Normal 9 2 3 2 2 4 3 2 2" xfId="30001" xr:uid="{00000000-0005-0000-0000-000085B30000}"/>
    <cellStyle name="Normal 9 2 3 2 2 4 3 2 3" xfId="47347" xr:uid="{00000000-0005-0000-0000-000086B30000}"/>
    <cellStyle name="Normal 9 2 3 2 2 4 3 3" xfId="21328" xr:uid="{00000000-0005-0000-0000-000087B30000}"/>
    <cellStyle name="Normal 9 2 3 2 2 4 3 4" xfId="38674" xr:uid="{00000000-0005-0000-0000-000088B30000}"/>
    <cellStyle name="Normal 9 2 3 2 2 4 4" xfId="10835" xr:uid="{00000000-0005-0000-0000-000089B30000}"/>
    <cellStyle name="Normal 9 2 3 2 2 4 4 2" xfId="28188" xr:uid="{00000000-0005-0000-0000-00008AB30000}"/>
    <cellStyle name="Normal 9 2 3 2 2 4 4 3" xfId="45534" xr:uid="{00000000-0005-0000-0000-00008BB30000}"/>
    <cellStyle name="Normal 9 2 3 2 2 4 5" xfId="19515" xr:uid="{00000000-0005-0000-0000-00008CB30000}"/>
    <cellStyle name="Normal 9 2 3 2 2 4 6" xfId="36861" xr:uid="{00000000-0005-0000-0000-00008DB30000}"/>
    <cellStyle name="Normal 9 2 3 2 2 5" xfId="1329" xr:uid="{00000000-0005-0000-0000-00008EB30000}"/>
    <cellStyle name="Normal 9 2 3 2 2 5 2" xfId="7111" xr:uid="{00000000-0005-0000-0000-00008FB30000}"/>
    <cellStyle name="Normal 9 2 3 2 2 5 2 2" xfId="15784" xr:uid="{00000000-0005-0000-0000-000090B30000}"/>
    <cellStyle name="Normal 9 2 3 2 2 5 2 2 2" xfId="33137" xr:uid="{00000000-0005-0000-0000-000091B30000}"/>
    <cellStyle name="Normal 9 2 3 2 2 5 2 2 3" xfId="50483" xr:uid="{00000000-0005-0000-0000-000092B30000}"/>
    <cellStyle name="Normal 9 2 3 2 2 5 2 3" xfId="24464" xr:uid="{00000000-0005-0000-0000-000093B30000}"/>
    <cellStyle name="Normal 9 2 3 2 2 5 2 4" xfId="41810" xr:uid="{00000000-0005-0000-0000-000094B30000}"/>
    <cellStyle name="Normal 9 2 3 2 2 5 3" xfId="4955" xr:uid="{00000000-0005-0000-0000-000095B30000}"/>
    <cellStyle name="Normal 9 2 3 2 2 5 3 2" xfId="13628" xr:uid="{00000000-0005-0000-0000-000096B30000}"/>
    <cellStyle name="Normal 9 2 3 2 2 5 3 2 2" xfId="30981" xr:uid="{00000000-0005-0000-0000-000097B30000}"/>
    <cellStyle name="Normal 9 2 3 2 2 5 3 2 3" xfId="48327" xr:uid="{00000000-0005-0000-0000-000098B30000}"/>
    <cellStyle name="Normal 9 2 3 2 2 5 3 3" xfId="22308" xr:uid="{00000000-0005-0000-0000-000099B30000}"/>
    <cellStyle name="Normal 9 2 3 2 2 5 3 4" xfId="39654" xr:uid="{00000000-0005-0000-0000-00009AB30000}"/>
    <cellStyle name="Normal 9 2 3 2 2 5 4" xfId="10002" xr:uid="{00000000-0005-0000-0000-00009BB30000}"/>
    <cellStyle name="Normal 9 2 3 2 2 5 4 2" xfId="27355" xr:uid="{00000000-0005-0000-0000-00009CB30000}"/>
    <cellStyle name="Normal 9 2 3 2 2 5 4 3" xfId="44701" xr:uid="{00000000-0005-0000-0000-00009DB30000}"/>
    <cellStyle name="Normal 9 2 3 2 2 5 5" xfId="18682" xr:uid="{00000000-0005-0000-0000-00009EB30000}"/>
    <cellStyle name="Normal 9 2 3 2 2 5 6" xfId="36028" xr:uid="{00000000-0005-0000-0000-00009FB30000}"/>
    <cellStyle name="Normal 9 2 3 2 2 6" xfId="6131" xr:uid="{00000000-0005-0000-0000-0000A0B30000}"/>
    <cellStyle name="Normal 9 2 3 2 2 6 2" xfId="14804" xr:uid="{00000000-0005-0000-0000-0000A1B30000}"/>
    <cellStyle name="Normal 9 2 3 2 2 6 2 2" xfId="32157" xr:uid="{00000000-0005-0000-0000-0000A2B30000}"/>
    <cellStyle name="Normal 9 2 3 2 2 6 2 3" xfId="49503" xr:uid="{00000000-0005-0000-0000-0000A3B30000}"/>
    <cellStyle name="Normal 9 2 3 2 2 6 3" xfId="23484" xr:uid="{00000000-0005-0000-0000-0000A4B30000}"/>
    <cellStyle name="Normal 9 2 3 2 2 6 4" xfId="40830" xr:uid="{00000000-0005-0000-0000-0000A5B30000}"/>
    <cellStyle name="Normal 9 2 3 2 2 7" xfId="3142" xr:uid="{00000000-0005-0000-0000-0000A6B30000}"/>
    <cellStyle name="Normal 9 2 3 2 2 7 2" xfId="11815" xr:uid="{00000000-0005-0000-0000-0000A7B30000}"/>
    <cellStyle name="Normal 9 2 3 2 2 7 2 2" xfId="29168" xr:uid="{00000000-0005-0000-0000-0000A8B30000}"/>
    <cellStyle name="Normal 9 2 3 2 2 7 2 3" xfId="46514" xr:uid="{00000000-0005-0000-0000-0000A9B30000}"/>
    <cellStyle name="Normal 9 2 3 2 2 7 3" xfId="20495" xr:uid="{00000000-0005-0000-0000-0000AAB30000}"/>
    <cellStyle name="Normal 9 2 3 2 2 7 4" xfId="37841" xr:uid="{00000000-0005-0000-0000-0000ABB30000}"/>
    <cellStyle name="Normal 9 2 3 2 2 8" xfId="9022" xr:uid="{00000000-0005-0000-0000-0000ACB30000}"/>
    <cellStyle name="Normal 9 2 3 2 2 8 2" xfId="26375" xr:uid="{00000000-0005-0000-0000-0000ADB30000}"/>
    <cellStyle name="Normal 9 2 3 2 2 8 3" xfId="43721" xr:uid="{00000000-0005-0000-0000-0000AEB30000}"/>
    <cellStyle name="Normal 9 2 3 2 2 9" xfId="17702" xr:uid="{00000000-0005-0000-0000-0000AFB30000}"/>
    <cellStyle name="Normal 9 2 3 2 3" xfId="251" xr:uid="{00000000-0005-0000-0000-0000B0B30000}"/>
    <cellStyle name="Normal 9 2 3 2 3 10" xfId="34950" xr:uid="{00000000-0005-0000-0000-0000B1B30000}"/>
    <cellStyle name="Normal 9 2 3 2 3 2" xfId="986" xr:uid="{00000000-0005-0000-0000-0000B2B30000}"/>
    <cellStyle name="Normal 9 2 3 2 3 2 2" xfId="2799" xr:uid="{00000000-0005-0000-0000-0000B3B30000}"/>
    <cellStyle name="Normal 9 2 3 2 3 2 2 2" xfId="8581" xr:uid="{00000000-0005-0000-0000-0000B4B30000}"/>
    <cellStyle name="Normal 9 2 3 2 3 2 2 2 2" xfId="17254" xr:uid="{00000000-0005-0000-0000-0000B5B30000}"/>
    <cellStyle name="Normal 9 2 3 2 3 2 2 2 2 2" xfId="34607" xr:uid="{00000000-0005-0000-0000-0000B6B30000}"/>
    <cellStyle name="Normal 9 2 3 2 3 2 2 2 2 3" xfId="51953" xr:uid="{00000000-0005-0000-0000-0000B7B30000}"/>
    <cellStyle name="Normal 9 2 3 2 3 2 2 2 3" xfId="25934" xr:uid="{00000000-0005-0000-0000-0000B8B30000}"/>
    <cellStyle name="Normal 9 2 3 2 3 2 2 2 4" xfId="43280" xr:uid="{00000000-0005-0000-0000-0000B9B30000}"/>
    <cellStyle name="Normal 9 2 3 2 3 2 2 3" xfId="4612" xr:uid="{00000000-0005-0000-0000-0000BAB30000}"/>
    <cellStyle name="Normal 9 2 3 2 3 2 2 3 2" xfId="13285" xr:uid="{00000000-0005-0000-0000-0000BBB30000}"/>
    <cellStyle name="Normal 9 2 3 2 3 2 2 3 2 2" xfId="30638" xr:uid="{00000000-0005-0000-0000-0000BCB30000}"/>
    <cellStyle name="Normal 9 2 3 2 3 2 2 3 2 3" xfId="47984" xr:uid="{00000000-0005-0000-0000-0000BDB30000}"/>
    <cellStyle name="Normal 9 2 3 2 3 2 2 3 3" xfId="21965" xr:uid="{00000000-0005-0000-0000-0000BEB30000}"/>
    <cellStyle name="Normal 9 2 3 2 3 2 2 3 4" xfId="39311" xr:uid="{00000000-0005-0000-0000-0000BFB30000}"/>
    <cellStyle name="Normal 9 2 3 2 3 2 2 4" xfId="11472" xr:uid="{00000000-0005-0000-0000-0000C0B30000}"/>
    <cellStyle name="Normal 9 2 3 2 3 2 2 4 2" xfId="28825" xr:uid="{00000000-0005-0000-0000-0000C1B30000}"/>
    <cellStyle name="Normal 9 2 3 2 3 2 2 4 3" xfId="46171" xr:uid="{00000000-0005-0000-0000-0000C2B30000}"/>
    <cellStyle name="Normal 9 2 3 2 3 2 2 5" xfId="20152" xr:uid="{00000000-0005-0000-0000-0000C3B30000}"/>
    <cellStyle name="Normal 9 2 3 2 3 2 2 6" xfId="37498" xr:uid="{00000000-0005-0000-0000-0000C4B30000}"/>
    <cellStyle name="Normal 9 2 3 2 3 2 3" xfId="1721" xr:uid="{00000000-0005-0000-0000-0000C5B30000}"/>
    <cellStyle name="Normal 9 2 3 2 3 2 3 2" xfId="7503" xr:uid="{00000000-0005-0000-0000-0000C6B30000}"/>
    <cellStyle name="Normal 9 2 3 2 3 2 3 2 2" xfId="16176" xr:uid="{00000000-0005-0000-0000-0000C7B30000}"/>
    <cellStyle name="Normal 9 2 3 2 3 2 3 2 2 2" xfId="33529" xr:uid="{00000000-0005-0000-0000-0000C8B30000}"/>
    <cellStyle name="Normal 9 2 3 2 3 2 3 2 2 3" xfId="50875" xr:uid="{00000000-0005-0000-0000-0000C9B30000}"/>
    <cellStyle name="Normal 9 2 3 2 3 2 3 2 3" xfId="24856" xr:uid="{00000000-0005-0000-0000-0000CAB30000}"/>
    <cellStyle name="Normal 9 2 3 2 3 2 3 2 4" xfId="42202" xr:uid="{00000000-0005-0000-0000-0000CBB30000}"/>
    <cellStyle name="Normal 9 2 3 2 3 2 3 3" xfId="5347" xr:uid="{00000000-0005-0000-0000-0000CCB30000}"/>
    <cellStyle name="Normal 9 2 3 2 3 2 3 3 2" xfId="14020" xr:uid="{00000000-0005-0000-0000-0000CDB30000}"/>
    <cellStyle name="Normal 9 2 3 2 3 2 3 3 2 2" xfId="31373" xr:uid="{00000000-0005-0000-0000-0000CEB30000}"/>
    <cellStyle name="Normal 9 2 3 2 3 2 3 3 2 3" xfId="48719" xr:uid="{00000000-0005-0000-0000-0000CFB30000}"/>
    <cellStyle name="Normal 9 2 3 2 3 2 3 3 3" xfId="22700" xr:uid="{00000000-0005-0000-0000-0000D0B30000}"/>
    <cellStyle name="Normal 9 2 3 2 3 2 3 3 4" xfId="40046" xr:uid="{00000000-0005-0000-0000-0000D1B30000}"/>
    <cellStyle name="Normal 9 2 3 2 3 2 3 4" xfId="10394" xr:uid="{00000000-0005-0000-0000-0000D2B30000}"/>
    <cellStyle name="Normal 9 2 3 2 3 2 3 4 2" xfId="27747" xr:uid="{00000000-0005-0000-0000-0000D3B30000}"/>
    <cellStyle name="Normal 9 2 3 2 3 2 3 4 3" xfId="45093" xr:uid="{00000000-0005-0000-0000-0000D4B30000}"/>
    <cellStyle name="Normal 9 2 3 2 3 2 3 5" xfId="19074" xr:uid="{00000000-0005-0000-0000-0000D5B30000}"/>
    <cellStyle name="Normal 9 2 3 2 3 2 3 6" xfId="36420" xr:uid="{00000000-0005-0000-0000-0000D6B30000}"/>
    <cellStyle name="Normal 9 2 3 2 3 2 4" xfId="6768" xr:uid="{00000000-0005-0000-0000-0000D7B30000}"/>
    <cellStyle name="Normal 9 2 3 2 3 2 4 2" xfId="15441" xr:uid="{00000000-0005-0000-0000-0000D8B30000}"/>
    <cellStyle name="Normal 9 2 3 2 3 2 4 2 2" xfId="32794" xr:uid="{00000000-0005-0000-0000-0000D9B30000}"/>
    <cellStyle name="Normal 9 2 3 2 3 2 4 2 3" xfId="50140" xr:uid="{00000000-0005-0000-0000-0000DAB30000}"/>
    <cellStyle name="Normal 9 2 3 2 3 2 4 3" xfId="24121" xr:uid="{00000000-0005-0000-0000-0000DBB30000}"/>
    <cellStyle name="Normal 9 2 3 2 3 2 4 4" xfId="41467" xr:uid="{00000000-0005-0000-0000-0000DCB30000}"/>
    <cellStyle name="Normal 9 2 3 2 3 2 5" xfId="3534" xr:uid="{00000000-0005-0000-0000-0000DDB30000}"/>
    <cellStyle name="Normal 9 2 3 2 3 2 5 2" xfId="12207" xr:uid="{00000000-0005-0000-0000-0000DEB30000}"/>
    <cellStyle name="Normal 9 2 3 2 3 2 5 2 2" xfId="29560" xr:uid="{00000000-0005-0000-0000-0000DFB30000}"/>
    <cellStyle name="Normal 9 2 3 2 3 2 5 2 3" xfId="46906" xr:uid="{00000000-0005-0000-0000-0000E0B30000}"/>
    <cellStyle name="Normal 9 2 3 2 3 2 5 3" xfId="20887" xr:uid="{00000000-0005-0000-0000-0000E1B30000}"/>
    <cellStyle name="Normal 9 2 3 2 3 2 5 4" xfId="38233" xr:uid="{00000000-0005-0000-0000-0000E2B30000}"/>
    <cellStyle name="Normal 9 2 3 2 3 2 6" xfId="9659" xr:uid="{00000000-0005-0000-0000-0000E3B30000}"/>
    <cellStyle name="Normal 9 2 3 2 3 2 6 2" xfId="27012" xr:uid="{00000000-0005-0000-0000-0000E4B30000}"/>
    <cellStyle name="Normal 9 2 3 2 3 2 6 3" xfId="44358" xr:uid="{00000000-0005-0000-0000-0000E5B30000}"/>
    <cellStyle name="Normal 9 2 3 2 3 2 7" xfId="18339" xr:uid="{00000000-0005-0000-0000-0000E6B30000}"/>
    <cellStyle name="Normal 9 2 3 2 3 2 8" xfId="35685" xr:uid="{00000000-0005-0000-0000-0000E7B30000}"/>
    <cellStyle name="Normal 9 2 3 2 3 3" xfId="741" xr:uid="{00000000-0005-0000-0000-0000E8B30000}"/>
    <cellStyle name="Normal 9 2 3 2 3 3 2" xfId="2554" xr:uid="{00000000-0005-0000-0000-0000E9B30000}"/>
    <cellStyle name="Normal 9 2 3 2 3 3 2 2" xfId="8336" xr:uid="{00000000-0005-0000-0000-0000EAB30000}"/>
    <cellStyle name="Normal 9 2 3 2 3 3 2 2 2" xfId="17009" xr:uid="{00000000-0005-0000-0000-0000EBB30000}"/>
    <cellStyle name="Normal 9 2 3 2 3 3 2 2 2 2" xfId="34362" xr:uid="{00000000-0005-0000-0000-0000ECB30000}"/>
    <cellStyle name="Normal 9 2 3 2 3 3 2 2 2 3" xfId="51708" xr:uid="{00000000-0005-0000-0000-0000EDB30000}"/>
    <cellStyle name="Normal 9 2 3 2 3 3 2 2 3" xfId="25689" xr:uid="{00000000-0005-0000-0000-0000EEB30000}"/>
    <cellStyle name="Normal 9 2 3 2 3 3 2 2 4" xfId="43035" xr:uid="{00000000-0005-0000-0000-0000EFB30000}"/>
    <cellStyle name="Normal 9 2 3 2 3 3 2 3" xfId="5788" xr:uid="{00000000-0005-0000-0000-0000F0B30000}"/>
    <cellStyle name="Normal 9 2 3 2 3 3 2 3 2" xfId="14461" xr:uid="{00000000-0005-0000-0000-0000F1B30000}"/>
    <cellStyle name="Normal 9 2 3 2 3 3 2 3 2 2" xfId="31814" xr:uid="{00000000-0005-0000-0000-0000F2B30000}"/>
    <cellStyle name="Normal 9 2 3 2 3 3 2 3 2 3" xfId="49160" xr:uid="{00000000-0005-0000-0000-0000F3B30000}"/>
    <cellStyle name="Normal 9 2 3 2 3 3 2 3 3" xfId="23141" xr:uid="{00000000-0005-0000-0000-0000F4B30000}"/>
    <cellStyle name="Normal 9 2 3 2 3 3 2 3 4" xfId="40487" xr:uid="{00000000-0005-0000-0000-0000F5B30000}"/>
    <cellStyle name="Normal 9 2 3 2 3 3 2 4" xfId="11227" xr:uid="{00000000-0005-0000-0000-0000F6B30000}"/>
    <cellStyle name="Normal 9 2 3 2 3 3 2 4 2" xfId="28580" xr:uid="{00000000-0005-0000-0000-0000F7B30000}"/>
    <cellStyle name="Normal 9 2 3 2 3 3 2 4 3" xfId="45926" xr:uid="{00000000-0005-0000-0000-0000F8B30000}"/>
    <cellStyle name="Normal 9 2 3 2 3 3 2 5" xfId="19907" xr:uid="{00000000-0005-0000-0000-0000F9B30000}"/>
    <cellStyle name="Normal 9 2 3 2 3 3 2 6" xfId="37253" xr:uid="{00000000-0005-0000-0000-0000FAB30000}"/>
    <cellStyle name="Normal 9 2 3 2 3 3 3" xfId="6523" xr:uid="{00000000-0005-0000-0000-0000FBB30000}"/>
    <cellStyle name="Normal 9 2 3 2 3 3 3 2" xfId="15196" xr:uid="{00000000-0005-0000-0000-0000FCB30000}"/>
    <cellStyle name="Normal 9 2 3 2 3 3 3 2 2" xfId="32549" xr:uid="{00000000-0005-0000-0000-0000FDB30000}"/>
    <cellStyle name="Normal 9 2 3 2 3 3 3 2 3" xfId="49895" xr:uid="{00000000-0005-0000-0000-0000FEB30000}"/>
    <cellStyle name="Normal 9 2 3 2 3 3 3 3" xfId="23876" xr:uid="{00000000-0005-0000-0000-0000FFB30000}"/>
    <cellStyle name="Normal 9 2 3 2 3 3 3 4" xfId="41222" xr:uid="{00000000-0005-0000-0000-000000B40000}"/>
    <cellStyle name="Normal 9 2 3 2 3 3 4" xfId="4367" xr:uid="{00000000-0005-0000-0000-000001B40000}"/>
    <cellStyle name="Normal 9 2 3 2 3 3 4 2" xfId="13040" xr:uid="{00000000-0005-0000-0000-000002B40000}"/>
    <cellStyle name="Normal 9 2 3 2 3 3 4 2 2" xfId="30393" xr:uid="{00000000-0005-0000-0000-000003B40000}"/>
    <cellStyle name="Normal 9 2 3 2 3 3 4 2 3" xfId="47739" xr:uid="{00000000-0005-0000-0000-000004B40000}"/>
    <cellStyle name="Normal 9 2 3 2 3 3 4 3" xfId="21720" xr:uid="{00000000-0005-0000-0000-000005B40000}"/>
    <cellStyle name="Normal 9 2 3 2 3 3 4 4" xfId="39066" xr:uid="{00000000-0005-0000-0000-000006B40000}"/>
    <cellStyle name="Normal 9 2 3 2 3 3 5" xfId="9414" xr:uid="{00000000-0005-0000-0000-000007B40000}"/>
    <cellStyle name="Normal 9 2 3 2 3 3 5 2" xfId="26767" xr:uid="{00000000-0005-0000-0000-000008B40000}"/>
    <cellStyle name="Normal 9 2 3 2 3 3 5 3" xfId="44113" xr:uid="{00000000-0005-0000-0000-000009B40000}"/>
    <cellStyle name="Normal 9 2 3 2 3 3 6" xfId="18094" xr:uid="{00000000-0005-0000-0000-00000AB40000}"/>
    <cellStyle name="Normal 9 2 3 2 3 3 7" xfId="35440" xr:uid="{00000000-0005-0000-0000-00000BB40000}"/>
    <cellStyle name="Normal 9 2 3 2 3 4" xfId="2064" xr:uid="{00000000-0005-0000-0000-00000CB40000}"/>
    <cellStyle name="Normal 9 2 3 2 3 4 2" xfId="7846" xr:uid="{00000000-0005-0000-0000-00000DB40000}"/>
    <cellStyle name="Normal 9 2 3 2 3 4 2 2" xfId="16519" xr:uid="{00000000-0005-0000-0000-00000EB40000}"/>
    <cellStyle name="Normal 9 2 3 2 3 4 2 2 2" xfId="33872" xr:uid="{00000000-0005-0000-0000-00000FB40000}"/>
    <cellStyle name="Normal 9 2 3 2 3 4 2 2 3" xfId="51218" xr:uid="{00000000-0005-0000-0000-000010B40000}"/>
    <cellStyle name="Normal 9 2 3 2 3 4 2 3" xfId="25199" xr:uid="{00000000-0005-0000-0000-000011B40000}"/>
    <cellStyle name="Normal 9 2 3 2 3 4 2 4" xfId="42545" xr:uid="{00000000-0005-0000-0000-000012B40000}"/>
    <cellStyle name="Normal 9 2 3 2 3 4 3" xfId="3877" xr:uid="{00000000-0005-0000-0000-000013B40000}"/>
    <cellStyle name="Normal 9 2 3 2 3 4 3 2" xfId="12550" xr:uid="{00000000-0005-0000-0000-000014B40000}"/>
    <cellStyle name="Normal 9 2 3 2 3 4 3 2 2" xfId="29903" xr:uid="{00000000-0005-0000-0000-000015B40000}"/>
    <cellStyle name="Normal 9 2 3 2 3 4 3 2 3" xfId="47249" xr:uid="{00000000-0005-0000-0000-000016B40000}"/>
    <cellStyle name="Normal 9 2 3 2 3 4 3 3" xfId="21230" xr:uid="{00000000-0005-0000-0000-000017B40000}"/>
    <cellStyle name="Normal 9 2 3 2 3 4 3 4" xfId="38576" xr:uid="{00000000-0005-0000-0000-000018B40000}"/>
    <cellStyle name="Normal 9 2 3 2 3 4 4" xfId="10737" xr:uid="{00000000-0005-0000-0000-000019B40000}"/>
    <cellStyle name="Normal 9 2 3 2 3 4 4 2" xfId="28090" xr:uid="{00000000-0005-0000-0000-00001AB40000}"/>
    <cellStyle name="Normal 9 2 3 2 3 4 4 3" xfId="45436" xr:uid="{00000000-0005-0000-0000-00001BB40000}"/>
    <cellStyle name="Normal 9 2 3 2 3 4 5" xfId="19417" xr:uid="{00000000-0005-0000-0000-00001CB40000}"/>
    <cellStyle name="Normal 9 2 3 2 3 4 6" xfId="36763" xr:uid="{00000000-0005-0000-0000-00001DB40000}"/>
    <cellStyle name="Normal 9 2 3 2 3 5" xfId="1476" xr:uid="{00000000-0005-0000-0000-00001EB40000}"/>
    <cellStyle name="Normal 9 2 3 2 3 5 2" xfId="7258" xr:uid="{00000000-0005-0000-0000-00001FB40000}"/>
    <cellStyle name="Normal 9 2 3 2 3 5 2 2" xfId="15931" xr:uid="{00000000-0005-0000-0000-000020B40000}"/>
    <cellStyle name="Normal 9 2 3 2 3 5 2 2 2" xfId="33284" xr:uid="{00000000-0005-0000-0000-000021B40000}"/>
    <cellStyle name="Normal 9 2 3 2 3 5 2 2 3" xfId="50630" xr:uid="{00000000-0005-0000-0000-000022B40000}"/>
    <cellStyle name="Normal 9 2 3 2 3 5 2 3" xfId="24611" xr:uid="{00000000-0005-0000-0000-000023B40000}"/>
    <cellStyle name="Normal 9 2 3 2 3 5 2 4" xfId="41957" xr:uid="{00000000-0005-0000-0000-000024B40000}"/>
    <cellStyle name="Normal 9 2 3 2 3 5 3" xfId="5102" xr:uid="{00000000-0005-0000-0000-000025B40000}"/>
    <cellStyle name="Normal 9 2 3 2 3 5 3 2" xfId="13775" xr:uid="{00000000-0005-0000-0000-000026B40000}"/>
    <cellStyle name="Normal 9 2 3 2 3 5 3 2 2" xfId="31128" xr:uid="{00000000-0005-0000-0000-000027B40000}"/>
    <cellStyle name="Normal 9 2 3 2 3 5 3 2 3" xfId="48474" xr:uid="{00000000-0005-0000-0000-000028B40000}"/>
    <cellStyle name="Normal 9 2 3 2 3 5 3 3" xfId="22455" xr:uid="{00000000-0005-0000-0000-000029B40000}"/>
    <cellStyle name="Normal 9 2 3 2 3 5 3 4" xfId="39801" xr:uid="{00000000-0005-0000-0000-00002AB40000}"/>
    <cellStyle name="Normal 9 2 3 2 3 5 4" xfId="10149" xr:uid="{00000000-0005-0000-0000-00002BB40000}"/>
    <cellStyle name="Normal 9 2 3 2 3 5 4 2" xfId="27502" xr:uid="{00000000-0005-0000-0000-00002CB40000}"/>
    <cellStyle name="Normal 9 2 3 2 3 5 4 3" xfId="44848" xr:uid="{00000000-0005-0000-0000-00002DB40000}"/>
    <cellStyle name="Normal 9 2 3 2 3 5 5" xfId="18829" xr:uid="{00000000-0005-0000-0000-00002EB40000}"/>
    <cellStyle name="Normal 9 2 3 2 3 5 6" xfId="36175" xr:uid="{00000000-0005-0000-0000-00002FB40000}"/>
    <cellStyle name="Normal 9 2 3 2 3 6" xfId="6033" xr:uid="{00000000-0005-0000-0000-000030B40000}"/>
    <cellStyle name="Normal 9 2 3 2 3 6 2" xfId="14706" xr:uid="{00000000-0005-0000-0000-000031B40000}"/>
    <cellStyle name="Normal 9 2 3 2 3 6 2 2" xfId="32059" xr:uid="{00000000-0005-0000-0000-000032B40000}"/>
    <cellStyle name="Normal 9 2 3 2 3 6 2 3" xfId="49405" xr:uid="{00000000-0005-0000-0000-000033B40000}"/>
    <cellStyle name="Normal 9 2 3 2 3 6 3" xfId="23386" xr:uid="{00000000-0005-0000-0000-000034B40000}"/>
    <cellStyle name="Normal 9 2 3 2 3 6 4" xfId="40732" xr:uid="{00000000-0005-0000-0000-000035B40000}"/>
    <cellStyle name="Normal 9 2 3 2 3 7" xfId="3289" xr:uid="{00000000-0005-0000-0000-000036B40000}"/>
    <cellStyle name="Normal 9 2 3 2 3 7 2" xfId="11962" xr:uid="{00000000-0005-0000-0000-000037B40000}"/>
    <cellStyle name="Normal 9 2 3 2 3 7 2 2" xfId="29315" xr:uid="{00000000-0005-0000-0000-000038B40000}"/>
    <cellStyle name="Normal 9 2 3 2 3 7 2 3" xfId="46661" xr:uid="{00000000-0005-0000-0000-000039B40000}"/>
    <cellStyle name="Normal 9 2 3 2 3 7 3" xfId="20642" xr:uid="{00000000-0005-0000-0000-00003AB40000}"/>
    <cellStyle name="Normal 9 2 3 2 3 7 4" xfId="37988" xr:uid="{00000000-0005-0000-0000-00003BB40000}"/>
    <cellStyle name="Normal 9 2 3 2 3 8" xfId="8924" xr:uid="{00000000-0005-0000-0000-00003CB40000}"/>
    <cellStyle name="Normal 9 2 3 2 3 8 2" xfId="26277" xr:uid="{00000000-0005-0000-0000-00003DB40000}"/>
    <cellStyle name="Normal 9 2 3 2 3 8 3" xfId="43623" xr:uid="{00000000-0005-0000-0000-00003EB40000}"/>
    <cellStyle name="Normal 9 2 3 2 3 9" xfId="17604" xr:uid="{00000000-0005-0000-0000-00003FB40000}"/>
    <cellStyle name="Normal 9 2 3 2 4" xfId="839" xr:uid="{00000000-0005-0000-0000-000040B40000}"/>
    <cellStyle name="Normal 9 2 3 2 4 2" xfId="2652" xr:uid="{00000000-0005-0000-0000-000041B40000}"/>
    <cellStyle name="Normal 9 2 3 2 4 2 2" xfId="8434" xr:uid="{00000000-0005-0000-0000-000042B40000}"/>
    <cellStyle name="Normal 9 2 3 2 4 2 2 2" xfId="17107" xr:uid="{00000000-0005-0000-0000-000043B40000}"/>
    <cellStyle name="Normal 9 2 3 2 4 2 2 2 2" xfId="34460" xr:uid="{00000000-0005-0000-0000-000044B40000}"/>
    <cellStyle name="Normal 9 2 3 2 4 2 2 2 3" xfId="51806" xr:uid="{00000000-0005-0000-0000-000045B40000}"/>
    <cellStyle name="Normal 9 2 3 2 4 2 2 3" xfId="25787" xr:uid="{00000000-0005-0000-0000-000046B40000}"/>
    <cellStyle name="Normal 9 2 3 2 4 2 2 4" xfId="43133" xr:uid="{00000000-0005-0000-0000-000047B40000}"/>
    <cellStyle name="Normal 9 2 3 2 4 2 3" xfId="4465" xr:uid="{00000000-0005-0000-0000-000048B40000}"/>
    <cellStyle name="Normal 9 2 3 2 4 2 3 2" xfId="13138" xr:uid="{00000000-0005-0000-0000-000049B40000}"/>
    <cellStyle name="Normal 9 2 3 2 4 2 3 2 2" xfId="30491" xr:uid="{00000000-0005-0000-0000-00004AB40000}"/>
    <cellStyle name="Normal 9 2 3 2 4 2 3 2 3" xfId="47837" xr:uid="{00000000-0005-0000-0000-00004BB40000}"/>
    <cellStyle name="Normal 9 2 3 2 4 2 3 3" xfId="21818" xr:uid="{00000000-0005-0000-0000-00004CB40000}"/>
    <cellStyle name="Normal 9 2 3 2 4 2 3 4" xfId="39164" xr:uid="{00000000-0005-0000-0000-00004DB40000}"/>
    <cellStyle name="Normal 9 2 3 2 4 2 4" xfId="11325" xr:uid="{00000000-0005-0000-0000-00004EB40000}"/>
    <cellStyle name="Normal 9 2 3 2 4 2 4 2" xfId="28678" xr:uid="{00000000-0005-0000-0000-00004FB40000}"/>
    <cellStyle name="Normal 9 2 3 2 4 2 4 3" xfId="46024" xr:uid="{00000000-0005-0000-0000-000050B40000}"/>
    <cellStyle name="Normal 9 2 3 2 4 2 5" xfId="20005" xr:uid="{00000000-0005-0000-0000-000051B40000}"/>
    <cellStyle name="Normal 9 2 3 2 4 2 6" xfId="37351" xr:uid="{00000000-0005-0000-0000-000052B40000}"/>
    <cellStyle name="Normal 9 2 3 2 4 3" xfId="1574" xr:uid="{00000000-0005-0000-0000-000053B40000}"/>
    <cellStyle name="Normal 9 2 3 2 4 3 2" xfId="7356" xr:uid="{00000000-0005-0000-0000-000054B40000}"/>
    <cellStyle name="Normal 9 2 3 2 4 3 2 2" xfId="16029" xr:uid="{00000000-0005-0000-0000-000055B40000}"/>
    <cellStyle name="Normal 9 2 3 2 4 3 2 2 2" xfId="33382" xr:uid="{00000000-0005-0000-0000-000056B40000}"/>
    <cellStyle name="Normal 9 2 3 2 4 3 2 2 3" xfId="50728" xr:uid="{00000000-0005-0000-0000-000057B40000}"/>
    <cellStyle name="Normal 9 2 3 2 4 3 2 3" xfId="24709" xr:uid="{00000000-0005-0000-0000-000058B40000}"/>
    <cellStyle name="Normal 9 2 3 2 4 3 2 4" xfId="42055" xr:uid="{00000000-0005-0000-0000-000059B40000}"/>
    <cellStyle name="Normal 9 2 3 2 4 3 3" xfId="5200" xr:uid="{00000000-0005-0000-0000-00005AB40000}"/>
    <cellStyle name="Normal 9 2 3 2 4 3 3 2" xfId="13873" xr:uid="{00000000-0005-0000-0000-00005BB40000}"/>
    <cellStyle name="Normal 9 2 3 2 4 3 3 2 2" xfId="31226" xr:uid="{00000000-0005-0000-0000-00005CB40000}"/>
    <cellStyle name="Normal 9 2 3 2 4 3 3 2 3" xfId="48572" xr:uid="{00000000-0005-0000-0000-00005DB40000}"/>
    <cellStyle name="Normal 9 2 3 2 4 3 3 3" xfId="22553" xr:uid="{00000000-0005-0000-0000-00005EB40000}"/>
    <cellStyle name="Normal 9 2 3 2 4 3 3 4" xfId="39899" xr:uid="{00000000-0005-0000-0000-00005FB40000}"/>
    <cellStyle name="Normal 9 2 3 2 4 3 4" xfId="10247" xr:uid="{00000000-0005-0000-0000-000060B40000}"/>
    <cellStyle name="Normal 9 2 3 2 4 3 4 2" xfId="27600" xr:uid="{00000000-0005-0000-0000-000061B40000}"/>
    <cellStyle name="Normal 9 2 3 2 4 3 4 3" xfId="44946" xr:uid="{00000000-0005-0000-0000-000062B40000}"/>
    <cellStyle name="Normal 9 2 3 2 4 3 5" xfId="18927" xr:uid="{00000000-0005-0000-0000-000063B40000}"/>
    <cellStyle name="Normal 9 2 3 2 4 3 6" xfId="36273" xr:uid="{00000000-0005-0000-0000-000064B40000}"/>
    <cellStyle name="Normal 9 2 3 2 4 4" xfId="6621" xr:uid="{00000000-0005-0000-0000-000065B40000}"/>
    <cellStyle name="Normal 9 2 3 2 4 4 2" xfId="15294" xr:uid="{00000000-0005-0000-0000-000066B40000}"/>
    <cellStyle name="Normal 9 2 3 2 4 4 2 2" xfId="32647" xr:uid="{00000000-0005-0000-0000-000067B40000}"/>
    <cellStyle name="Normal 9 2 3 2 4 4 2 3" xfId="49993" xr:uid="{00000000-0005-0000-0000-000068B40000}"/>
    <cellStyle name="Normal 9 2 3 2 4 4 3" xfId="23974" xr:uid="{00000000-0005-0000-0000-000069B40000}"/>
    <cellStyle name="Normal 9 2 3 2 4 4 4" xfId="41320" xr:uid="{00000000-0005-0000-0000-00006AB40000}"/>
    <cellStyle name="Normal 9 2 3 2 4 5" xfId="3387" xr:uid="{00000000-0005-0000-0000-00006BB40000}"/>
    <cellStyle name="Normal 9 2 3 2 4 5 2" xfId="12060" xr:uid="{00000000-0005-0000-0000-00006CB40000}"/>
    <cellStyle name="Normal 9 2 3 2 4 5 2 2" xfId="29413" xr:uid="{00000000-0005-0000-0000-00006DB40000}"/>
    <cellStyle name="Normal 9 2 3 2 4 5 2 3" xfId="46759" xr:uid="{00000000-0005-0000-0000-00006EB40000}"/>
    <cellStyle name="Normal 9 2 3 2 4 5 3" xfId="20740" xr:uid="{00000000-0005-0000-0000-00006FB40000}"/>
    <cellStyle name="Normal 9 2 3 2 4 5 4" xfId="38086" xr:uid="{00000000-0005-0000-0000-000070B40000}"/>
    <cellStyle name="Normal 9 2 3 2 4 6" xfId="9512" xr:uid="{00000000-0005-0000-0000-000071B40000}"/>
    <cellStyle name="Normal 9 2 3 2 4 6 2" xfId="26865" xr:uid="{00000000-0005-0000-0000-000072B40000}"/>
    <cellStyle name="Normal 9 2 3 2 4 6 3" xfId="44211" xr:uid="{00000000-0005-0000-0000-000073B40000}"/>
    <cellStyle name="Normal 9 2 3 2 4 7" xfId="18192" xr:uid="{00000000-0005-0000-0000-000074B40000}"/>
    <cellStyle name="Normal 9 2 3 2 4 8" xfId="35538" xr:uid="{00000000-0005-0000-0000-000075B40000}"/>
    <cellStyle name="Normal 9 2 3 2 5" xfId="496" xr:uid="{00000000-0005-0000-0000-000076B40000}"/>
    <cellStyle name="Normal 9 2 3 2 5 2" xfId="2309" xr:uid="{00000000-0005-0000-0000-000077B40000}"/>
    <cellStyle name="Normal 9 2 3 2 5 2 2" xfId="8091" xr:uid="{00000000-0005-0000-0000-000078B40000}"/>
    <cellStyle name="Normal 9 2 3 2 5 2 2 2" xfId="16764" xr:uid="{00000000-0005-0000-0000-000079B40000}"/>
    <cellStyle name="Normal 9 2 3 2 5 2 2 2 2" xfId="34117" xr:uid="{00000000-0005-0000-0000-00007AB40000}"/>
    <cellStyle name="Normal 9 2 3 2 5 2 2 2 3" xfId="51463" xr:uid="{00000000-0005-0000-0000-00007BB40000}"/>
    <cellStyle name="Normal 9 2 3 2 5 2 2 3" xfId="25444" xr:uid="{00000000-0005-0000-0000-00007CB40000}"/>
    <cellStyle name="Normal 9 2 3 2 5 2 2 4" xfId="42790" xr:uid="{00000000-0005-0000-0000-00007DB40000}"/>
    <cellStyle name="Normal 9 2 3 2 5 2 3" xfId="5592" xr:uid="{00000000-0005-0000-0000-00007EB40000}"/>
    <cellStyle name="Normal 9 2 3 2 5 2 3 2" xfId="14265" xr:uid="{00000000-0005-0000-0000-00007FB40000}"/>
    <cellStyle name="Normal 9 2 3 2 5 2 3 2 2" xfId="31618" xr:uid="{00000000-0005-0000-0000-000080B40000}"/>
    <cellStyle name="Normal 9 2 3 2 5 2 3 2 3" xfId="48964" xr:uid="{00000000-0005-0000-0000-000081B40000}"/>
    <cellStyle name="Normal 9 2 3 2 5 2 3 3" xfId="22945" xr:uid="{00000000-0005-0000-0000-000082B40000}"/>
    <cellStyle name="Normal 9 2 3 2 5 2 3 4" xfId="40291" xr:uid="{00000000-0005-0000-0000-000083B40000}"/>
    <cellStyle name="Normal 9 2 3 2 5 2 4" xfId="10982" xr:uid="{00000000-0005-0000-0000-000084B40000}"/>
    <cellStyle name="Normal 9 2 3 2 5 2 4 2" xfId="28335" xr:uid="{00000000-0005-0000-0000-000085B40000}"/>
    <cellStyle name="Normal 9 2 3 2 5 2 4 3" xfId="45681" xr:uid="{00000000-0005-0000-0000-000086B40000}"/>
    <cellStyle name="Normal 9 2 3 2 5 2 5" xfId="19662" xr:uid="{00000000-0005-0000-0000-000087B40000}"/>
    <cellStyle name="Normal 9 2 3 2 5 2 6" xfId="37008" xr:uid="{00000000-0005-0000-0000-000088B40000}"/>
    <cellStyle name="Normal 9 2 3 2 5 3" xfId="6278" xr:uid="{00000000-0005-0000-0000-000089B40000}"/>
    <cellStyle name="Normal 9 2 3 2 5 3 2" xfId="14951" xr:uid="{00000000-0005-0000-0000-00008AB40000}"/>
    <cellStyle name="Normal 9 2 3 2 5 3 2 2" xfId="32304" xr:uid="{00000000-0005-0000-0000-00008BB40000}"/>
    <cellStyle name="Normal 9 2 3 2 5 3 2 3" xfId="49650" xr:uid="{00000000-0005-0000-0000-00008CB40000}"/>
    <cellStyle name="Normal 9 2 3 2 5 3 3" xfId="23631" xr:uid="{00000000-0005-0000-0000-00008DB40000}"/>
    <cellStyle name="Normal 9 2 3 2 5 3 4" xfId="40977" xr:uid="{00000000-0005-0000-0000-00008EB40000}"/>
    <cellStyle name="Normal 9 2 3 2 5 4" xfId="4122" xr:uid="{00000000-0005-0000-0000-00008FB40000}"/>
    <cellStyle name="Normal 9 2 3 2 5 4 2" xfId="12795" xr:uid="{00000000-0005-0000-0000-000090B40000}"/>
    <cellStyle name="Normal 9 2 3 2 5 4 2 2" xfId="30148" xr:uid="{00000000-0005-0000-0000-000091B40000}"/>
    <cellStyle name="Normal 9 2 3 2 5 4 2 3" xfId="47494" xr:uid="{00000000-0005-0000-0000-000092B40000}"/>
    <cellStyle name="Normal 9 2 3 2 5 4 3" xfId="21475" xr:uid="{00000000-0005-0000-0000-000093B40000}"/>
    <cellStyle name="Normal 9 2 3 2 5 4 4" xfId="38821" xr:uid="{00000000-0005-0000-0000-000094B40000}"/>
    <cellStyle name="Normal 9 2 3 2 5 5" xfId="9169" xr:uid="{00000000-0005-0000-0000-000095B40000}"/>
    <cellStyle name="Normal 9 2 3 2 5 5 2" xfId="26522" xr:uid="{00000000-0005-0000-0000-000096B40000}"/>
    <cellStyle name="Normal 9 2 3 2 5 5 3" xfId="43868" xr:uid="{00000000-0005-0000-0000-000097B40000}"/>
    <cellStyle name="Normal 9 2 3 2 5 6" xfId="17849" xr:uid="{00000000-0005-0000-0000-000098B40000}"/>
    <cellStyle name="Normal 9 2 3 2 5 7" xfId="35195" xr:uid="{00000000-0005-0000-0000-000099B40000}"/>
    <cellStyle name="Normal 9 2 3 2 6" xfId="1917" xr:uid="{00000000-0005-0000-0000-00009AB40000}"/>
    <cellStyle name="Normal 9 2 3 2 6 2" xfId="7699" xr:uid="{00000000-0005-0000-0000-00009BB40000}"/>
    <cellStyle name="Normal 9 2 3 2 6 2 2" xfId="16372" xr:uid="{00000000-0005-0000-0000-00009CB40000}"/>
    <cellStyle name="Normal 9 2 3 2 6 2 2 2" xfId="33725" xr:uid="{00000000-0005-0000-0000-00009DB40000}"/>
    <cellStyle name="Normal 9 2 3 2 6 2 2 3" xfId="51071" xr:uid="{00000000-0005-0000-0000-00009EB40000}"/>
    <cellStyle name="Normal 9 2 3 2 6 2 3" xfId="25052" xr:uid="{00000000-0005-0000-0000-00009FB40000}"/>
    <cellStyle name="Normal 9 2 3 2 6 2 4" xfId="42398" xr:uid="{00000000-0005-0000-0000-0000A0B40000}"/>
    <cellStyle name="Normal 9 2 3 2 6 3" xfId="3730" xr:uid="{00000000-0005-0000-0000-0000A1B40000}"/>
    <cellStyle name="Normal 9 2 3 2 6 3 2" xfId="12403" xr:uid="{00000000-0005-0000-0000-0000A2B40000}"/>
    <cellStyle name="Normal 9 2 3 2 6 3 2 2" xfId="29756" xr:uid="{00000000-0005-0000-0000-0000A3B40000}"/>
    <cellStyle name="Normal 9 2 3 2 6 3 2 3" xfId="47102" xr:uid="{00000000-0005-0000-0000-0000A4B40000}"/>
    <cellStyle name="Normal 9 2 3 2 6 3 3" xfId="21083" xr:uid="{00000000-0005-0000-0000-0000A5B40000}"/>
    <cellStyle name="Normal 9 2 3 2 6 3 4" xfId="38429" xr:uid="{00000000-0005-0000-0000-0000A6B40000}"/>
    <cellStyle name="Normal 9 2 3 2 6 4" xfId="10590" xr:uid="{00000000-0005-0000-0000-0000A7B40000}"/>
    <cellStyle name="Normal 9 2 3 2 6 4 2" xfId="27943" xr:uid="{00000000-0005-0000-0000-0000A8B40000}"/>
    <cellStyle name="Normal 9 2 3 2 6 4 3" xfId="45289" xr:uid="{00000000-0005-0000-0000-0000A9B40000}"/>
    <cellStyle name="Normal 9 2 3 2 6 5" xfId="19270" xr:uid="{00000000-0005-0000-0000-0000AAB40000}"/>
    <cellStyle name="Normal 9 2 3 2 6 6" xfId="36616" xr:uid="{00000000-0005-0000-0000-0000ABB40000}"/>
    <cellStyle name="Normal 9 2 3 2 7" xfId="1231" xr:uid="{00000000-0005-0000-0000-0000ACB40000}"/>
    <cellStyle name="Normal 9 2 3 2 7 2" xfId="7013" xr:uid="{00000000-0005-0000-0000-0000ADB40000}"/>
    <cellStyle name="Normal 9 2 3 2 7 2 2" xfId="15686" xr:uid="{00000000-0005-0000-0000-0000AEB40000}"/>
    <cellStyle name="Normal 9 2 3 2 7 2 2 2" xfId="33039" xr:uid="{00000000-0005-0000-0000-0000AFB40000}"/>
    <cellStyle name="Normal 9 2 3 2 7 2 2 3" xfId="50385" xr:uid="{00000000-0005-0000-0000-0000B0B40000}"/>
    <cellStyle name="Normal 9 2 3 2 7 2 3" xfId="24366" xr:uid="{00000000-0005-0000-0000-0000B1B40000}"/>
    <cellStyle name="Normal 9 2 3 2 7 2 4" xfId="41712" xr:uid="{00000000-0005-0000-0000-0000B2B40000}"/>
    <cellStyle name="Normal 9 2 3 2 7 3" xfId="4857" xr:uid="{00000000-0005-0000-0000-0000B3B40000}"/>
    <cellStyle name="Normal 9 2 3 2 7 3 2" xfId="13530" xr:uid="{00000000-0005-0000-0000-0000B4B40000}"/>
    <cellStyle name="Normal 9 2 3 2 7 3 2 2" xfId="30883" xr:uid="{00000000-0005-0000-0000-0000B5B40000}"/>
    <cellStyle name="Normal 9 2 3 2 7 3 2 3" xfId="48229" xr:uid="{00000000-0005-0000-0000-0000B6B40000}"/>
    <cellStyle name="Normal 9 2 3 2 7 3 3" xfId="22210" xr:uid="{00000000-0005-0000-0000-0000B7B40000}"/>
    <cellStyle name="Normal 9 2 3 2 7 3 4" xfId="39556" xr:uid="{00000000-0005-0000-0000-0000B8B40000}"/>
    <cellStyle name="Normal 9 2 3 2 7 4" xfId="9904" xr:uid="{00000000-0005-0000-0000-0000B9B40000}"/>
    <cellStyle name="Normal 9 2 3 2 7 4 2" xfId="27257" xr:uid="{00000000-0005-0000-0000-0000BAB40000}"/>
    <cellStyle name="Normal 9 2 3 2 7 4 3" xfId="44603" xr:uid="{00000000-0005-0000-0000-0000BBB40000}"/>
    <cellStyle name="Normal 9 2 3 2 7 5" xfId="18584" xr:uid="{00000000-0005-0000-0000-0000BCB40000}"/>
    <cellStyle name="Normal 9 2 3 2 7 6" xfId="35930" xr:uid="{00000000-0005-0000-0000-0000BDB40000}"/>
    <cellStyle name="Normal 9 2 3 2 8" xfId="5886" xr:uid="{00000000-0005-0000-0000-0000BEB40000}"/>
    <cellStyle name="Normal 9 2 3 2 8 2" xfId="14559" xr:uid="{00000000-0005-0000-0000-0000BFB40000}"/>
    <cellStyle name="Normal 9 2 3 2 8 2 2" xfId="31912" xr:uid="{00000000-0005-0000-0000-0000C0B40000}"/>
    <cellStyle name="Normal 9 2 3 2 8 2 3" xfId="49258" xr:uid="{00000000-0005-0000-0000-0000C1B40000}"/>
    <cellStyle name="Normal 9 2 3 2 8 3" xfId="23239" xr:uid="{00000000-0005-0000-0000-0000C2B40000}"/>
    <cellStyle name="Normal 9 2 3 2 8 4" xfId="40585" xr:uid="{00000000-0005-0000-0000-0000C3B40000}"/>
    <cellStyle name="Normal 9 2 3 2 9" xfId="3044" xr:uid="{00000000-0005-0000-0000-0000C4B40000}"/>
    <cellStyle name="Normal 9 2 3 2 9 2" xfId="11717" xr:uid="{00000000-0005-0000-0000-0000C5B40000}"/>
    <cellStyle name="Normal 9 2 3 2 9 2 2" xfId="29070" xr:uid="{00000000-0005-0000-0000-0000C6B40000}"/>
    <cellStyle name="Normal 9 2 3 2 9 2 3" xfId="46416" xr:uid="{00000000-0005-0000-0000-0000C7B40000}"/>
    <cellStyle name="Normal 9 2 3 2 9 3" xfId="20397" xr:uid="{00000000-0005-0000-0000-0000C8B40000}"/>
    <cellStyle name="Normal 9 2 3 2 9 4" xfId="37743" xr:uid="{00000000-0005-0000-0000-0000C9B40000}"/>
    <cellStyle name="Normal 9 2 3 3" xfId="202" xr:uid="{00000000-0005-0000-0000-0000CAB40000}"/>
    <cellStyle name="Normal 9 2 3 3 10" xfId="17555" xr:uid="{00000000-0005-0000-0000-0000CBB40000}"/>
    <cellStyle name="Normal 9 2 3 3 11" xfId="34901" xr:uid="{00000000-0005-0000-0000-0000CCB40000}"/>
    <cellStyle name="Normal 9 2 3 3 2" xfId="692" xr:uid="{00000000-0005-0000-0000-0000CDB40000}"/>
    <cellStyle name="Normal 9 2 3 3 2 2" xfId="2505" xr:uid="{00000000-0005-0000-0000-0000CEB40000}"/>
    <cellStyle name="Normal 9 2 3 3 2 2 2" xfId="8287" xr:uid="{00000000-0005-0000-0000-0000CFB40000}"/>
    <cellStyle name="Normal 9 2 3 3 2 2 2 2" xfId="16960" xr:uid="{00000000-0005-0000-0000-0000D0B40000}"/>
    <cellStyle name="Normal 9 2 3 3 2 2 2 2 2" xfId="34313" xr:uid="{00000000-0005-0000-0000-0000D1B40000}"/>
    <cellStyle name="Normal 9 2 3 3 2 2 2 2 3" xfId="51659" xr:uid="{00000000-0005-0000-0000-0000D2B40000}"/>
    <cellStyle name="Normal 9 2 3 3 2 2 2 3" xfId="25640" xr:uid="{00000000-0005-0000-0000-0000D3B40000}"/>
    <cellStyle name="Normal 9 2 3 3 2 2 2 4" xfId="42986" xr:uid="{00000000-0005-0000-0000-0000D4B40000}"/>
    <cellStyle name="Normal 9 2 3 3 2 2 3" xfId="4318" xr:uid="{00000000-0005-0000-0000-0000D5B40000}"/>
    <cellStyle name="Normal 9 2 3 3 2 2 3 2" xfId="12991" xr:uid="{00000000-0005-0000-0000-0000D6B40000}"/>
    <cellStyle name="Normal 9 2 3 3 2 2 3 2 2" xfId="30344" xr:uid="{00000000-0005-0000-0000-0000D7B40000}"/>
    <cellStyle name="Normal 9 2 3 3 2 2 3 2 3" xfId="47690" xr:uid="{00000000-0005-0000-0000-0000D8B40000}"/>
    <cellStyle name="Normal 9 2 3 3 2 2 3 3" xfId="21671" xr:uid="{00000000-0005-0000-0000-0000D9B40000}"/>
    <cellStyle name="Normal 9 2 3 3 2 2 3 4" xfId="39017" xr:uid="{00000000-0005-0000-0000-0000DAB40000}"/>
    <cellStyle name="Normal 9 2 3 3 2 2 4" xfId="11178" xr:uid="{00000000-0005-0000-0000-0000DBB40000}"/>
    <cellStyle name="Normal 9 2 3 3 2 2 4 2" xfId="28531" xr:uid="{00000000-0005-0000-0000-0000DCB40000}"/>
    <cellStyle name="Normal 9 2 3 3 2 2 4 3" xfId="45877" xr:uid="{00000000-0005-0000-0000-0000DDB40000}"/>
    <cellStyle name="Normal 9 2 3 3 2 2 5" xfId="19858" xr:uid="{00000000-0005-0000-0000-0000DEB40000}"/>
    <cellStyle name="Normal 9 2 3 3 2 2 6" xfId="37204" xr:uid="{00000000-0005-0000-0000-0000DFB40000}"/>
    <cellStyle name="Normal 9 2 3 3 2 3" xfId="1427" xr:uid="{00000000-0005-0000-0000-0000E0B40000}"/>
    <cellStyle name="Normal 9 2 3 3 2 3 2" xfId="7209" xr:uid="{00000000-0005-0000-0000-0000E1B40000}"/>
    <cellStyle name="Normal 9 2 3 3 2 3 2 2" xfId="15882" xr:uid="{00000000-0005-0000-0000-0000E2B40000}"/>
    <cellStyle name="Normal 9 2 3 3 2 3 2 2 2" xfId="33235" xr:uid="{00000000-0005-0000-0000-0000E3B40000}"/>
    <cellStyle name="Normal 9 2 3 3 2 3 2 2 3" xfId="50581" xr:uid="{00000000-0005-0000-0000-0000E4B40000}"/>
    <cellStyle name="Normal 9 2 3 3 2 3 2 3" xfId="24562" xr:uid="{00000000-0005-0000-0000-0000E5B40000}"/>
    <cellStyle name="Normal 9 2 3 3 2 3 2 4" xfId="41908" xr:uid="{00000000-0005-0000-0000-0000E6B40000}"/>
    <cellStyle name="Normal 9 2 3 3 2 3 3" xfId="5053" xr:uid="{00000000-0005-0000-0000-0000E7B40000}"/>
    <cellStyle name="Normal 9 2 3 3 2 3 3 2" xfId="13726" xr:uid="{00000000-0005-0000-0000-0000E8B40000}"/>
    <cellStyle name="Normal 9 2 3 3 2 3 3 2 2" xfId="31079" xr:uid="{00000000-0005-0000-0000-0000E9B40000}"/>
    <cellStyle name="Normal 9 2 3 3 2 3 3 2 3" xfId="48425" xr:uid="{00000000-0005-0000-0000-0000EAB40000}"/>
    <cellStyle name="Normal 9 2 3 3 2 3 3 3" xfId="22406" xr:uid="{00000000-0005-0000-0000-0000EBB40000}"/>
    <cellStyle name="Normal 9 2 3 3 2 3 3 4" xfId="39752" xr:uid="{00000000-0005-0000-0000-0000ECB40000}"/>
    <cellStyle name="Normal 9 2 3 3 2 3 4" xfId="10100" xr:uid="{00000000-0005-0000-0000-0000EDB40000}"/>
    <cellStyle name="Normal 9 2 3 3 2 3 4 2" xfId="27453" xr:uid="{00000000-0005-0000-0000-0000EEB40000}"/>
    <cellStyle name="Normal 9 2 3 3 2 3 4 3" xfId="44799" xr:uid="{00000000-0005-0000-0000-0000EFB40000}"/>
    <cellStyle name="Normal 9 2 3 3 2 3 5" xfId="18780" xr:uid="{00000000-0005-0000-0000-0000F0B40000}"/>
    <cellStyle name="Normal 9 2 3 3 2 3 6" xfId="36126" xr:uid="{00000000-0005-0000-0000-0000F1B40000}"/>
    <cellStyle name="Normal 9 2 3 3 2 4" xfId="6474" xr:uid="{00000000-0005-0000-0000-0000F2B40000}"/>
    <cellStyle name="Normal 9 2 3 3 2 4 2" xfId="15147" xr:uid="{00000000-0005-0000-0000-0000F3B40000}"/>
    <cellStyle name="Normal 9 2 3 3 2 4 2 2" xfId="32500" xr:uid="{00000000-0005-0000-0000-0000F4B40000}"/>
    <cellStyle name="Normal 9 2 3 3 2 4 2 3" xfId="49846" xr:uid="{00000000-0005-0000-0000-0000F5B40000}"/>
    <cellStyle name="Normal 9 2 3 3 2 4 3" xfId="23827" xr:uid="{00000000-0005-0000-0000-0000F6B40000}"/>
    <cellStyle name="Normal 9 2 3 3 2 4 4" xfId="41173" xr:uid="{00000000-0005-0000-0000-0000F7B40000}"/>
    <cellStyle name="Normal 9 2 3 3 2 5" xfId="3240" xr:uid="{00000000-0005-0000-0000-0000F8B40000}"/>
    <cellStyle name="Normal 9 2 3 3 2 5 2" xfId="11913" xr:uid="{00000000-0005-0000-0000-0000F9B40000}"/>
    <cellStyle name="Normal 9 2 3 3 2 5 2 2" xfId="29266" xr:uid="{00000000-0005-0000-0000-0000FAB40000}"/>
    <cellStyle name="Normal 9 2 3 3 2 5 2 3" xfId="46612" xr:uid="{00000000-0005-0000-0000-0000FBB40000}"/>
    <cellStyle name="Normal 9 2 3 3 2 5 3" xfId="20593" xr:uid="{00000000-0005-0000-0000-0000FCB40000}"/>
    <cellStyle name="Normal 9 2 3 3 2 5 4" xfId="37939" xr:uid="{00000000-0005-0000-0000-0000FDB40000}"/>
    <cellStyle name="Normal 9 2 3 3 2 6" xfId="9365" xr:uid="{00000000-0005-0000-0000-0000FEB40000}"/>
    <cellStyle name="Normal 9 2 3 3 2 6 2" xfId="26718" xr:uid="{00000000-0005-0000-0000-0000FFB40000}"/>
    <cellStyle name="Normal 9 2 3 3 2 6 3" xfId="44064" xr:uid="{00000000-0005-0000-0000-000000B50000}"/>
    <cellStyle name="Normal 9 2 3 3 2 7" xfId="18045" xr:uid="{00000000-0005-0000-0000-000001B50000}"/>
    <cellStyle name="Normal 9 2 3 3 2 8" xfId="35391" xr:uid="{00000000-0005-0000-0000-000002B50000}"/>
    <cellStyle name="Normal 9 2 3 3 3" xfId="937" xr:uid="{00000000-0005-0000-0000-000003B50000}"/>
    <cellStyle name="Normal 9 2 3 3 3 2" xfId="2750" xr:uid="{00000000-0005-0000-0000-000004B50000}"/>
    <cellStyle name="Normal 9 2 3 3 3 2 2" xfId="8532" xr:uid="{00000000-0005-0000-0000-000005B50000}"/>
    <cellStyle name="Normal 9 2 3 3 3 2 2 2" xfId="17205" xr:uid="{00000000-0005-0000-0000-000006B50000}"/>
    <cellStyle name="Normal 9 2 3 3 3 2 2 2 2" xfId="34558" xr:uid="{00000000-0005-0000-0000-000007B50000}"/>
    <cellStyle name="Normal 9 2 3 3 3 2 2 2 3" xfId="51904" xr:uid="{00000000-0005-0000-0000-000008B50000}"/>
    <cellStyle name="Normal 9 2 3 3 3 2 2 3" xfId="25885" xr:uid="{00000000-0005-0000-0000-000009B50000}"/>
    <cellStyle name="Normal 9 2 3 3 3 2 2 4" xfId="43231" xr:uid="{00000000-0005-0000-0000-00000AB50000}"/>
    <cellStyle name="Normal 9 2 3 3 3 2 3" xfId="4563" xr:uid="{00000000-0005-0000-0000-00000BB50000}"/>
    <cellStyle name="Normal 9 2 3 3 3 2 3 2" xfId="13236" xr:uid="{00000000-0005-0000-0000-00000CB50000}"/>
    <cellStyle name="Normal 9 2 3 3 3 2 3 2 2" xfId="30589" xr:uid="{00000000-0005-0000-0000-00000DB50000}"/>
    <cellStyle name="Normal 9 2 3 3 3 2 3 2 3" xfId="47935" xr:uid="{00000000-0005-0000-0000-00000EB50000}"/>
    <cellStyle name="Normal 9 2 3 3 3 2 3 3" xfId="21916" xr:uid="{00000000-0005-0000-0000-00000FB50000}"/>
    <cellStyle name="Normal 9 2 3 3 3 2 3 4" xfId="39262" xr:uid="{00000000-0005-0000-0000-000010B50000}"/>
    <cellStyle name="Normal 9 2 3 3 3 2 4" xfId="11423" xr:uid="{00000000-0005-0000-0000-000011B50000}"/>
    <cellStyle name="Normal 9 2 3 3 3 2 4 2" xfId="28776" xr:uid="{00000000-0005-0000-0000-000012B50000}"/>
    <cellStyle name="Normal 9 2 3 3 3 2 4 3" xfId="46122" xr:uid="{00000000-0005-0000-0000-000013B50000}"/>
    <cellStyle name="Normal 9 2 3 3 3 2 5" xfId="20103" xr:uid="{00000000-0005-0000-0000-000014B50000}"/>
    <cellStyle name="Normal 9 2 3 3 3 2 6" xfId="37449" xr:uid="{00000000-0005-0000-0000-000015B50000}"/>
    <cellStyle name="Normal 9 2 3 3 3 3" xfId="1672" xr:uid="{00000000-0005-0000-0000-000016B50000}"/>
    <cellStyle name="Normal 9 2 3 3 3 3 2" xfId="7454" xr:uid="{00000000-0005-0000-0000-000017B50000}"/>
    <cellStyle name="Normal 9 2 3 3 3 3 2 2" xfId="16127" xr:uid="{00000000-0005-0000-0000-000018B50000}"/>
    <cellStyle name="Normal 9 2 3 3 3 3 2 2 2" xfId="33480" xr:uid="{00000000-0005-0000-0000-000019B50000}"/>
    <cellStyle name="Normal 9 2 3 3 3 3 2 2 3" xfId="50826" xr:uid="{00000000-0005-0000-0000-00001AB50000}"/>
    <cellStyle name="Normal 9 2 3 3 3 3 2 3" xfId="24807" xr:uid="{00000000-0005-0000-0000-00001BB50000}"/>
    <cellStyle name="Normal 9 2 3 3 3 3 2 4" xfId="42153" xr:uid="{00000000-0005-0000-0000-00001CB50000}"/>
    <cellStyle name="Normal 9 2 3 3 3 3 3" xfId="5298" xr:uid="{00000000-0005-0000-0000-00001DB50000}"/>
    <cellStyle name="Normal 9 2 3 3 3 3 3 2" xfId="13971" xr:uid="{00000000-0005-0000-0000-00001EB50000}"/>
    <cellStyle name="Normal 9 2 3 3 3 3 3 2 2" xfId="31324" xr:uid="{00000000-0005-0000-0000-00001FB50000}"/>
    <cellStyle name="Normal 9 2 3 3 3 3 3 2 3" xfId="48670" xr:uid="{00000000-0005-0000-0000-000020B50000}"/>
    <cellStyle name="Normal 9 2 3 3 3 3 3 3" xfId="22651" xr:uid="{00000000-0005-0000-0000-000021B50000}"/>
    <cellStyle name="Normal 9 2 3 3 3 3 3 4" xfId="39997" xr:uid="{00000000-0005-0000-0000-000022B50000}"/>
    <cellStyle name="Normal 9 2 3 3 3 3 4" xfId="10345" xr:uid="{00000000-0005-0000-0000-000023B50000}"/>
    <cellStyle name="Normal 9 2 3 3 3 3 4 2" xfId="27698" xr:uid="{00000000-0005-0000-0000-000024B50000}"/>
    <cellStyle name="Normal 9 2 3 3 3 3 4 3" xfId="45044" xr:uid="{00000000-0005-0000-0000-000025B50000}"/>
    <cellStyle name="Normal 9 2 3 3 3 3 5" xfId="19025" xr:uid="{00000000-0005-0000-0000-000026B50000}"/>
    <cellStyle name="Normal 9 2 3 3 3 3 6" xfId="36371" xr:uid="{00000000-0005-0000-0000-000027B50000}"/>
    <cellStyle name="Normal 9 2 3 3 3 4" xfId="6719" xr:uid="{00000000-0005-0000-0000-000028B50000}"/>
    <cellStyle name="Normal 9 2 3 3 3 4 2" xfId="15392" xr:uid="{00000000-0005-0000-0000-000029B50000}"/>
    <cellStyle name="Normal 9 2 3 3 3 4 2 2" xfId="32745" xr:uid="{00000000-0005-0000-0000-00002AB50000}"/>
    <cellStyle name="Normal 9 2 3 3 3 4 2 3" xfId="50091" xr:uid="{00000000-0005-0000-0000-00002BB50000}"/>
    <cellStyle name="Normal 9 2 3 3 3 4 3" xfId="24072" xr:uid="{00000000-0005-0000-0000-00002CB50000}"/>
    <cellStyle name="Normal 9 2 3 3 3 4 4" xfId="41418" xr:uid="{00000000-0005-0000-0000-00002DB50000}"/>
    <cellStyle name="Normal 9 2 3 3 3 5" xfId="3485" xr:uid="{00000000-0005-0000-0000-00002EB50000}"/>
    <cellStyle name="Normal 9 2 3 3 3 5 2" xfId="12158" xr:uid="{00000000-0005-0000-0000-00002FB50000}"/>
    <cellStyle name="Normal 9 2 3 3 3 5 2 2" xfId="29511" xr:uid="{00000000-0005-0000-0000-000030B50000}"/>
    <cellStyle name="Normal 9 2 3 3 3 5 2 3" xfId="46857" xr:uid="{00000000-0005-0000-0000-000031B50000}"/>
    <cellStyle name="Normal 9 2 3 3 3 5 3" xfId="20838" xr:uid="{00000000-0005-0000-0000-000032B50000}"/>
    <cellStyle name="Normal 9 2 3 3 3 5 4" xfId="38184" xr:uid="{00000000-0005-0000-0000-000033B50000}"/>
    <cellStyle name="Normal 9 2 3 3 3 6" xfId="9610" xr:uid="{00000000-0005-0000-0000-000034B50000}"/>
    <cellStyle name="Normal 9 2 3 3 3 6 2" xfId="26963" xr:uid="{00000000-0005-0000-0000-000035B50000}"/>
    <cellStyle name="Normal 9 2 3 3 3 6 3" xfId="44309" xr:uid="{00000000-0005-0000-0000-000036B50000}"/>
    <cellStyle name="Normal 9 2 3 3 3 7" xfId="18290" xr:uid="{00000000-0005-0000-0000-000037B50000}"/>
    <cellStyle name="Normal 9 2 3 3 3 8" xfId="35636" xr:uid="{00000000-0005-0000-0000-000038B50000}"/>
    <cellStyle name="Normal 9 2 3 3 4" xfId="447" xr:uid="{00000000-0005-0000-0000-000039B50000}"/>
    <cellStyle name="Normal 9 2 3 3 4 2" xfId="2260" xr:uid="{00000000-0005-0000-0000-00003AB50000}"/>
    <cellStyle name="Normal 9 2 3 3 4 2 2" xfId="8042" xr:uid="{00000000-0005-0000-0000-00003BB50000}"/>
    <cellStyle name="Normal 9 2 3 3 4 2 2 2" xfId="16715" xr:uid="{00000000-0005-0000-0000-00003CB50000}"/>
    <cellStyle name="Normal 9 2 3 3 4 2 2 2 2" xfId="34068" xr:uid="{00000000-0005-0000-0000-00003DB50000}"/>
    <cellStyle name="Normal 9 2 3 3 4 2 2 2 3" xfId="51414" xr:uid="{00000000-0005-0000-0000-00003EB50000}"/>
    <cellStyle name="Normal 9 2 3 3 4 2 2 3" xfId="25395" xr:uid="{00000000-0005-0000-0000-00003FB50000}"/>
    <cellStyle name="Normal 9 2 3 3 4 2 2 4" xfId="42741" xr:uid="{00000000-0005-0000-0000-000040B50000}"/>
    <cellStyle name="Normal 9 2 3 3 4 2 3" xfId="5543" xr:uid="{00000000-0005-0000-0000-000041B50000}"/>
    <cellStyle name="Normal 9 2 3 3 4 2 3 2" xfId="14216" xr:uid="{00000000-0005-0000-0000-000042B50000}"/>
    <cellStyle name="Normal 9 2 3 3 4 2 3 2 2" xfId="31569" xr:uid="{00000000-0005-0000-0000-000043B50000}"/>
    <cellStyle name="Normal 9 2 3 3 4 2 3 2 3" xfId="48915" xr:uid="{00000000-0005-0000-0000-000044B50000}"/>
    <cellStyle name="Normal 9 2 3 3 4 2 3 3" xfId="22896" xr:uid="{00000000-0005-0000-0000-000045B50000}"/>
    <cellStyle name="Normal 9 2 3 3 4 2 3 4" xfId="40242" xr:uid="{00000000-0005-0000-0000-000046B50000}"/>
    <cellStyle name="Normal 9 2 3 3 4 2 4" xfId="10933" xr:uid="{00000000-0005-0000-0000-000047B50000}"/>
    <cellStyle name="Normal 9 2 3 3 4 2 4 2" xfId="28286" xr:uid="{00000000-0005-0000-0000-000048B50000}"/>
    <cellStyle name="Normal 9 2 3 3 4 2 4 3" xfId="45632" xr:uid="{00000000-0005-0000-0000-000049B50000}"/>
    <cellStyle name="Normal 9 2 3 3 4 2 5" xfId="19613" xr:uid="{00000000-0005-0000-0000-00004AB50000}"/>
    <cellStyle name="Normal 9 2 3 3 4 2 6" xfId="36959" xr:uid="{00000000-0005-0000-0000-00004BB50000}"/>
    <cellStyle name="Normal 9 2 3 3 4 3" xfId="6229" xr:uid="{00000000-0005-0000-0000-00004CB50000}"/>
    <cellStyle name="Normal 9 2 3 3 4 3 2" xfId="14902" xr:uid="{00000000-0005-0000-0000-00004DB50000}"/>
    <cellStyle name="Normal 9 2 3 3 4 3 2 2" xfId="32255" xr:uid="{00000000-0005-0000-0000-00004EB50000}"/>
    <cellStyle name="Normal 9 2 3 3 4 3 2 3" xfId="49601" xr:uid="{00000000-0005-0000-0000-00004FB50000}"/>
    <cellStyle name="Normal 9 2 3 3 4 3 3" xfId="23582" xr:uid="{00000000-0005-0000-0000-000050B50000}"/>
    <cellStyle name="Normal 9 2 3 3 4 3 4" xfId="40928" xr:uid="{00000000-0005-0000-0000-000051B50000}"/>
    <cellStyle name="Normal 9 2 3 3 4 4" xfId="4073" xr:uid="{00000000-0005-0000-0000-000052B50000}"/>
    <cellStyle name="Normal 9 2 3 3 4 4 2" xfId="12746" xr:uid="{00000000-0005-0000-0000-000053B50000}"/>
    <cellStyle name="Normal 9 2 3 3 4 4 2 2" xfId="30099" xr:uid="{00000000-0005-0000-0000-000054B50000}"/>
    <cellStyle name="Normal 9 2 3 3 4 4 2 3" xfId="47445" xr:uid="{00000000-0005-0000-0000-000055B50000}"/>
    <cellStyle name="Normal 9 2 3 3 4 4 3" xfId="21426" xr:uid="{00000000-0005-0000-0000-000056B50000}"/>
    <cellStyle name="Normal 9 2 3 3 4 4 4" xfId="38772" xr:uid="{00000000-0005-0000-0000-000057B50000}"/>
    <cellStyle name="Normal 9 2 3 3 4 5" xfId="9120" xr:uid="{00000000-0005-0000-0000-000058B50000}"/>
    <cellStyle name="Normal 9 2 3 3 4 5 2" xfId="26473" xr:uid="{00000000-0005-0000-0000-000059B50000}"/>
    <cellStyle name="Normal 9 2 3 3 4 5 3" xfId="43819" xr:uid="{00000000-0005-0000-0000-00005AB50000}"/>
    <cellStyle name="Normal 9 2 3 3 4 6" xfId="17800" xr:uid="{00000000-0005-0000-0000-00005BB50000}"/>
    <cellStyle name="Normal 9 2 3 3 4 7" xfId="35146" xr:uid="{00000000-0005-0000-0000-00005CB50000}"/>
    <cellStyle name="Normal 9 2 3 3 5" xfId="2015" xr:uid="{00000000-0005-0000-0000-00005DB50000}"/>
    <cellStyle name="Normal 9 2 3 3 5 2" xfId="7797" xr:uid="{00000000-0005-0000-0000-00005EB50000}"/>
    <cellStyle name="Normal 9 2 3 3 5 2 2" xfId="16470" xr:uid="{00000000-0005-0000-0000-00005FB50000}"/>
    <cellStyle name="Normal 9 2 3 3 5 2 2 2" xfId="33823" xr:uid="{00000000-0005-0000-0000-000060B50000}"/>
    <cellStyle name="Normal 9 2 3 3 5 2 2 3" xfId="51169" xr:uid="{00000000-0005-0000-0000-000061B50000}"/>
    <cellStyle name="Normal 9 2 3 3 5 2 3" xfId="25150" xr:uid="{00000000-0005-0000-0000-000062B50000}"/>
    <cellStyle name="Normal 9 2 3 3 5 2 4" xfId="42496" xr:uid="{00000000-0005-0000-0000-000063B50000}"/>
    <cellStyle name="Normal 9 2 3 3 5 3" xfId="3828" xr:uid="{00000000-0005-0000-0000-000064B50000}"/>
    <cellStyle name="Normal 9 2 3 3 5 3 2" xfId="12501" xr:uid="{00000000-0005-0000-0000-000065B50000}"/>
    <cellStyle name="Normal 9 2 3 3 5 3 2 2" xfId="29854" xr:uid="{00000000-0005-0000-0000-000066B50000}"/>
    <cellStyle name="Normal 9 2 3 3 5 3 2 3" xfId="47200" xr:uid="{00000000-0005-0000-0000-000067B50000}"/>
    <cellStyle name="Normal 9 2 3 3 5 3 3" xfId="21181" xr:uid="{00000000-0005-0000-0000-000068B50000}"/>
    <cellStyle name="Normal 9 2 3 3 5 3 4" xfId="38527" xr:uid="{00000000-0005-0000-0000-000069B50000}"/>
    <cellStyle name="Normal 9 2 3 3 5 4" xfId="10688" xr:uid="{00000000-0005-0000-0000-00006AB50000}"/>
    <cellStyle name="Normal 9 2 3 3 5 4 2" xfId="28041" xr:uid="{00000000-0005-0000-0000-00006BB50000}"/>
    <cellStyle name="Normal 9 2 3 3 5 4 3" xfId="45387" xr:uid="{00000000-0005-0000-0000-00006CB50000}"/>
    <cellStyle name="Normal 9 2 3 3 5 5" xfId="19368" xr:uid="{00000000-0005-0000-0000-00006DB50000}"/>
    <cellStyle name="Normal 9 2 3 3 5 6" xfId="36714" xr:uid="{00000000-0005-0000-0000-00006EB50000}"/>
    <cellStyle name="Normal 9 2 3 3 6" xfId="1182" xr:uid="{00000000-0005-0000-0000-00006FB50000}"/>
    <cellStyle name="Normal 9 2 3 3 6 2" xfId="6964" xr:uid="{00000000-0005-0000-0000-000070B50000}"/>
    <cellStyle name="Normal 9 2 3 3 6 2 2" xfId="15637" xr:uid="{00000000-0005-0000-0000-000071B50000}"/>
    <cellStyle name="Normal 9 2 3 3 6 2 2 2" xfId="32990" xr:uid="{00000000-0005-0000-0000-000072B50000}"/>
    <cellStyle name="Normal 9 2 3 3 6 2 2 3" xfId="50336" xr:uid="{00000000-0005-0000-0000-000073B50000}"/>
    <cellStyle name="Normal 9 2 3 3 6 2 3" xfId="24317" xr:uid="{00000000-0005-0000-0000-000074B50000}"/>
    <cellStyle name="Normal 9 2 3 3 6 2 4" xfId="41663" xr:uid="{00000000-0005-0000-0000-000075B50000}"/>
    <cellStyle name="Normal 9 2 3 3 6 3" xfId="4808" xr:uid="{00000000-0005-0000-0000-000076B50000}"/>
    <cellStyle name="Normal 9 2 3 3 6 3 2" xfId="13481" xr:uid="{00000000-0005-0000-0000-000077B50000}"/>
    <cellStyle name="Normal 9 2 3 3 6 3 2 2" xfId="30834" xr:uid="{00000000-0005-0000-0000-000078B50000}"/>
    <cellStyle name="Normal 9 2 3 3 6 3 2 3" xfId="48180" xr:uid="{00000000-0005-0000-0000-000079B50000}"/>
    <cellStyle name="Normal 9 2 3 3 6 3 3" xfId="22161" xr:uid="{00000000-0005-0000-0000-00007AB50000}"/>
    <cellStyle name="Normal 9 2 3 3 6 3 4" xfId="39507" xr:uid="{00000000-0005-0000-0000-00007BB50000}"/>
    <cellStyle name="Normal 9 2 3 3 6 4" xfId="9855" xr:uid="{00000000-0005-0000-0000-00007CB50000}"/>
    <cellStyle name="Normal 9 2 3 3 6 4 2" xfId="27208" xr:uid="{00000000-0005-0000-0000-00007DB50000}"/>
    <cellStyle name="Normal 9 2 3 3 6 4 3" xfId="44554" xr:uid="{00000000-0005-0000-0000-00007EB50000}"/>
    <cellStyle name="Normal 9 2 3 3 6 5" xfId="18535" xr:uid="{00000000-0005-0000-0000-00007FB50000}"/>
    <cellStyle name="Normal 9 2 3 3 6 6" xfId="35881" xr:uid="{00000000-0005-0000-0000-000080B50000}"/>
    <cellStyle name="Normal 9 2 3 3 7" xfId="5984" xr:uid="{00000000-0005-0000-0000-000081B50000}"/>
    <cellStyle name="Normal 9 2 3 3 7 2" xfId="14657" xr:uid="{00000000-0005-0000-0000-000082B50000}"/>
    <cellStyle name="Normal 9 2 3 3 7 2 2" xfId="32010" xr:uid="{00000000-0005-0000-0000-000083B50000}"/>
    <cellStyle name="Normal 9 2 3 3 7 2 3" xfId="49356" xr:uid="{00000000-0005-0000-0000-000084B50000}"/>
    <cellStyle name="Normal 9 2 3 3 7 3" xfId="23337" xr:uid="{00000000-0005-0000-0000-000085B50000}"/>
    <cellStyle name="Normal 9 2 3 3 7 4" xfId="40683" xr:uid="{00000000-0005-0000-0000-000086B50000}"/>
    <cellStyle name="Normal 9 2 3 3 8" xfId="2995" xr:uid="{00000000-0005-0000-0000-000087B50000}"/>
    <cellStyle name="Normal 9 2 3 3 8 2" xfId="11668" xr:uid="{00000000-0005-0000-0000-000088B50000}"/>
    <cellStyle name="Normal 9 2 3 3 8 2 2" xfId="29021" xr:uid="{00000000-0005-0000-0000-000089B50000}"/>
    <cellStyle name="Normal 9 2 3 3 8 2 3" xfId="46367" xr:uid="{00000000-0005-0000-0000-00008AB50000}"/>
    <cellStyle name="Normal 9 2 3 3 8 3" xfId="20348" xr:uid="{00000000-0005-0000-0000-00008BB50000}"/>
    <cellStyle name="Normal 9 2 3 3 8 4" xfId="37694" xr:uid="{00000000-0005-0000-0000-00008CB50000}"/>
    <cellStyle name="Normal 9 2 3 3 9" xfId="8875" xr:uid="{00000000-0005-0000-0000-00008DB50000}"/>
    <cellStyle name="Normal 9 2 3 3 9 2" xfId="26228" xr:uid="{00000000-0005-0000-0000-00008EB50000}"/>
    <cellStyle name="Normal 9 2 3 3 9 3" xfId="43574" xr:uid="{00000000-0005-0000-0000-00008FB50000}"/>
    <cellStyle name="Normal 9 2 3 4" xfId="300" xr:uid="{00000000-0005-0000-0000-000090B50000}"/>
    <cellStyle name="Normal 9 2 3 4 10" xfId="34999" xr:uid="{00000000-0005-0000-0000-000091B50000}"/>
    <cellStyle name="Normal 9 2 3 4 2" xfId="1035" xr:uid="{00000000-0005-0000-0000-000092B50000}"/>
    <cellStyle name="Normal 9 2 3 4 2 2" xfId="2848" xr:uid="{00000000-0005-0000-0000-000093B50000}"/>
    <cellStyle name="Normal 9 2 3 4 2 2 2" xfId="8630" xr:uid="{00000000-0005-0000-0000-000094B50000}"/>
    <cellStyle name="Normal 9 2 3 4 2 2 2 2" xfId="17303" xr:uid="{00000000-0005-0000-0000-000095B50000}"/>
    <cellStyle name="Normal 9 2 3 4 2 2 2 2 2" xfId="34656" xr:uid="{00000000-0005-0000-0000-000096B50000}"/>
    <cellStyle name="Normal 9 2 3 4 2 2 2 2 3" xfId="52002" xr:uid="{00000000-0005-0000-0000-000097B50000}"/>
    <cellStyle name="Normal 9 2 3 4 2 2 2 3" xfId="25983" xr:uid="{00000000-0005-0000-0000-000098B50000}"/>
    <cellStyle name="Normal 9 2 3 4 2 2 2 4" xfId="43329" xr:uid="{00000000-0005-0000-0000-000099B50000}"/>
    <cellStyle name="Normal 9 2 3 4 2 2 3" xfId="4661" xr:uid="{00000000-0005-0000-0000-00009AB50000}"/>
    <cellStyle name="Normal 9 2 3 4 2 2 3 2" xfId="13334" xr:uid="{00000000-0005-0000-0000-00009BB50000}"/>
    <cellStyle name="Normal 9 2 3 4 2 2 3 2 2" xfId="30687" xr:uid="{00000000-0005-0000-0000-00009CB50000}"/>
    <cellStyle name="Normal 9 2 3 4 2 2 3 2 3" xfId="48033" xr:uid="{00000000-0005-0000-0000-00009DB50000}"/>
    <cellStyle name="Normal 9 2 3 4 2 2 3 3" xfId="22014" xr:uid="{00000000-0005-0000-0000-00009EB50000}"/>
    <cellStyle name="Normal 9 2 3 4 2 2 3 4" xfId="39360" xr:uid="{00000000-0005-0000-0000-00009FB50000}"/>
    <cellStyle name="Normal 9 2 3 4 2 2 4" xfId="11521" xr:uid="{00000000-0005-0000-0000-0000A0B50000}"/>
    <cellStyle name="Normal 9 2 3 4 2 2 4 2" xfId="28874" xr:uid="{00000000-0005-0000-0000-0000A1B50000}"/>
    <cellStyle name="Normal 9 2 3 4 2 2 4 3" xfId="46220" xr:uid="{00000000-0005-0000-0000-0000A2B50000}"/>
    <cellStyle name="Normal 9 2 3 4 2 2 5" xfId="20201" xr:uid="{00000000-0005-0000-0000-0000A3B50000}"/>
    <cellStyle name="Normal 9 2 3 4 2 2 6" xfId="37547" xr:uid="{00000000-0005-0000-0000-0000A4B50000}"/>
    <cellStyle name="Normal 9 2 3 4 2 3" xfId="1770" xr:uid="{00000000-0005-0000-0000-0000A5B50000}"/>
    <cellStyle name="Normal 9 2 3 4 2 3 2" xfId="7552" xr:uid="{00000000-0005-0000-0000-0000A6B50000}"/>
    <cellStyle name="Normal 9 2 3 4 2 3 2 2" xfId="16225" xr:uid="{00000000-0005-0000-0000-0000A7B50000}"/>
    <cellStyle name="Normal 9 2 3 4 2 3 2 2 2" xfId="33578" xr:uid="{00000000-0005-0000-0000-0000A8B50000}"/>
    <cellStyle name="Normal 9 2 3 4 2 3 2 2 3" xfId="50924" xr:uid="{00000000-0005-0000-0000-0000A9B50000}"/>
    <cellStyle name="Normal 9 2 3 4 2 3 2 3" xfId="24905" xr:uid="{00000000-0005-0000-0000-0000AAB50000}"/>
    <cellStyle name="Normal 9 2 3 4 2 3 2 4" xfId="42251" xr:uid="{00000000-0005-0000-0000-0000ABB50000}"/>
    <cellStyle name="Normal 9 2 3 4 2 3 3" xfId="5396" xr:uid="{00000000-0005-0000-0000-0000ACB50000}"/>
    <cellStyle name="Normal 9 2 3 4 2 3 3 2" xfId="14069" xr:uid="{00000000-0005-0000-0000-0000ADB50000}"/>
    <cellStyle name="Normal 9 2 3 4 2 3 3 2 2" xfId="31422" xr:uid="{00000000-0005-0000-0000-0000AEB50000}"/>
    <cellStyle name="Normal 9 2 3 4 2 3 3 2 3" xfId="48768" xr:uid="{00000000-0005-0000-0000-0000AFB50000}"/>
    <cellStyle name="Normal 9 2 3 4 2 3 3 3" xfId="22749" xr:uid="{00000000-0005-0000-0000-0000B0B50000}"/>
    <cellStyle name="Normal 9 2 3 4 2 3 3 4" xfId="40095" xr:uid="{00000000-0005-0000-0000-0000B1B50000}"/>
    <cellStyle name="Normal 9 2 3 4 2 3 4" xfId="10443" xr:uid="{00000000-0005-0000-0000-0000B2B50000}"/>
    <cellStyle name="Normal 9 2 3 4 2 3 4 2" xfId="27796" xr:uid="{00000000-0005-0000-0000-0000B3B50000}"/>
    <cellStyle name="Normal 9 2 3 4 2 3 4 3" xfId="45142" xr:uid="{00000000-0005-0000-0000-0000B4B50000}"/>
    <cellStyle name="Normal 9 2 3 4 2 3 5" xfId="19123" xr:uid="{00000000-0005-0000-0000-0000B5B50000}"/>
    <cellStyle name="Normal 9 2 3 4 2 3 6" xfId="36469" xr:uid="{00000000-0005-0000-0000-0000B6B50000}"/>
    <cellStyle name="Normal 9 2 3 4 2 4" xfId="6817" xr:uid="{00000000-0005-0000-0000-0000B7B50000}"/>
    <cellStyle name="Normal 9 2 3 4 2 4 2" xfId="15490" xr:uid="{00000000-0005-0000-0000-0000B8B50000}"/>
    <cellStyle name="Normal 9 2 3 4 2 4 2 2" xfId="32843" xr:uid="{00000000-0005-0000-0000-0000B9B50000}"/>
    <cellStyle name="Normal 9 2 3 4 2 4 2 3" xfId="50189" xr:uid="{00000000-0005-0000-0000-0000BAB50000}"/>
    <cellStyle name="Normal 9 2 3 4 2 4 3" xfId="24170" xr:uid="{00000000-0005-0000-0000-0000BBB50000}"/>
    <cellStyle name="Normal 9 2 3 4 2 4 4" xfId="41516" xr:uid="{00000000-0005-0000-0000-0000BCB50000}"/>
    <cellStyle name="Normal 9 2 3 4 2 5" xfId="3583" xr:uid="{00000000-0005-0000-0000-0000BDB50000}"/>
    <cellStyle name="Normal 9 2 3 4 2 5 2" xfId="12256" xr:uid="{00000000-0005-0000-0000-0000BEB50000}"/>
    <cellStyle name="Normal 9 2 3 4 2 5 2 2" xfId="29609" xr:uid="{00000000-0005-0000-0000-0000BFB50000}"/>
    <cellStyle name="Normal 9 2 3 4 2 5 2 3" xfId="46955" xr:uid="{00000000-0005-0000-0000-0000C0B50000}"/>
    <cellStyle name="Normal 9 2 3 4 2 5 3" xfId="20936" xr:uid="{00000000-0005-0000-0000-0000C1B50000}"/>
    <cellStyle name="Normal 9 2 3 4 2 5 4" xfId="38282" xr:uid="{00000000-0005-0000-0000-0000C2B50000}"/>
    <cellStyle name="Normal 9 2 3 4 2 6" xfId="9708" xr:uid="{00000000-0005-0000-0000-0000C3B50000}"/>
    <cellStyle name="Normal 9 2 3 4 2 6 2" xfId="27061" xr:uid="{00000000-0005-0000-0000-0000C4B50000}"/>
    <cellStyle name="Normal 9 2 3 4 2 6 3" xfId="44407" xr:uid="{00000000-0005-0000-0000-0000C5B50000}"/>
    <cellStyle name="Normal 9 2 3 4 2 7" xfId="18388" xr:uid="{00000000-0005-0000-0000-0000C6B50000}"/>
    <cellStyle name="Normal 9 2 3 4 2 8" xfId="35734" xr:uid="{00000000-0005-0000-0000-0000C7B50000}"/>
    <cellStyle name="Normal 9 2 3 4 3" xfId="545" xr:uid="{00000000-0005-0000-0000-0000C8B50000}"/>
    <cellStyle name="Normal 9 2 3 4 3 2" xfId="2358" xr:uid="{00000000-0005-0000-0000-0000C9B50000}"/>
    <cellStyle name="Normal 9 2 3 4 3 2 2" xfId="8140" xr:uid="{00000000-0005-0000-0000-0000CAB50000}"/>
    <cellStyle name="Normal 9 2 3 4 3 2 2 2" xfId="16813" xr:uid="{00000000-0005-0000-0000-0000CBB50000}"/>
    <cellStyle name="Normal 9 2 3 4 3 2 2 2 2" xfId="34166" xr:uid="{00000000-0005-0000-0000-0000CCB50000}"/>
    <cellStyle name="Normal 9 2 3 4 3 2 2 2 3" xfId="51512" xr:uid="{00000000-0005-0000-0000-0000CDB50000}"/>
    <cellStyle name="Normal 9 2 3 4 3 2 2 3" xfId="25493" xr:uid="{00000000-0005-0000-0000-0000CEB50000}"/>
    <cellStyle name="Normal 9 2 3 4 3 2 2 4" xfId="42839" xr:uid="{00000000-0005-0000-0000-0000CFB50000}"/>
    <cellStyle name="Normal 9 2 3 4 3 2 3" xfId="5641" xr:uid="{00000000-0005-0000-0000-0000D0B50000}"/>
    <cellStyle name="Normal 9 2 3 4 3 2 3 2" xfId="14314" xr:uid="{00000000-0005-0000-0000-0000D1B50000}"/>
    <cellStyle name="Normal 9 2 3 4 3 2 3 2 2" xfId="31667" xr:uid="{00000000-0005-0000-0000-0000D2B50000}"/>
    <cellStyle name="Normal 9 2 3 4 3 2 3 2 3" xfId="49013" xr:uid="{00000000-0005-0000-0000-0000D3B50000}"/>
    <cellStyle name="Normal 9 2 3 4 3 2 3 3" xfId="22994" xr:uid="{00000000-0005-0000-0000-0000D4B50000}"/>
    <cellStyle name="Normal 9 2 3 4 3 2 3 4" xfId="40340" xr:uid="{00000000-0005-0000-0000-0000D5B50000}"/>
    <cellStyle name="Normal 9 2 3 4 3 2 4" xfId="11031" xr:uid="{00000000-0005-0000-0000-0000D6B50000}"/>
    <cellStyle name="Normal 9 2 3 4 3 2 4 2" xfId="28384" xr:uid="{00000000-0005-0000-0000-0000D7B50000}"/>
    <cellStyle name="Normal 9 2 3 4 3 2 4 3" xfId="45730" xr:uid="{00000000-0005-0000-0000-0000D8B50000}"/>
    <cellStyle name="Normal 9 2 3 4 3 2 5" xfId="19711" xr:uid="{00000000-0005-0000-0000-0000D9B50000}"/>
    <cellStyle name="Normal 9 2 3 4 3 2 6" xfId="37057" xr:uid="{00000000-0005-0000-0000-0000DAB50000}"/>
    <cellStyle name="Normal 9 2 3 4 3 3" xfId="6327" xr:uid="{00000000-0005-0000-0000-0000DBB50000}"/>
    <cellStyle name="Normal 9 2 3 4 3 3 2" xfId="15000" xr:uid="{00000000-0005-0000-0000-0000DCB50000}"/>
    <cellStyle name="Normal 9 2 3 4 3 3 2 2" xfId="32353" xr:uid="{00000000-0005-0000-0000-0000DDB50000}"/>
    <cellStyle name="Normal 9 2 3 4 3 3 2 3" xfId="49699" xr:uid="{00000000-0005-0000-0000-0000DEB50000}"/>
    <cellStyle name="Normal 9 2 3 4 3 3 3" xfId="23680" xr:uid="{00000000-0005-0000-0000-0000DFB50000}"/>
    <cellStyle name="Normal 9 2 3 4 3 3 4" xfId="41026" xr:uid="{00000000-0005-0000-0000-0000E0B50000}"/>
    <cellStyle name="Normal 9 2 3 4 3 4" xfId="4171" xr:uid="{00000000-0005-0000-0000-0000E1B50000}"/>
    <cellStyle name="Normal 9 2 3 4 3 4 2" xfId="12844" xr:uid="{00000000-0005-0000-0000-0000E2B50000}"/>
    <cellStyle name="Normal 9 2 3 4 3 4 2 2" xfId="30197" xr:uid="{00000000-0005-0000-0000-0000E3B50000}"/>
    <cellStyle name="Normal 9 2 3 4 3 4 2 3" xfId="47543" xr:uid="{00000000-0005-0000-0000-0000E4B50000}"/>
    <cellStyle name="Normal 9 2 3 4 3 4 3" xfId="21524" xr:uid="{00000000-0005-0000-0000-0000E5B50000}"/>
    <cellStyle name="Normal 9 2 3 4 3 4 4" xfId="38870" xr:uid="{00000000-0005-0000-0000-0000E6B50000}"/>
    <cellStyle name="Normal 9 2 3 4 3 5" xfId="9218" xr:uid="{00000000-0005-0000-0000-0000E7B50000}"/>
    <cellStyle name="Normal 9 2 3 4 3 5 2" xfId="26571" xr:uid="{00000000-0005-0000-0000-0000E8B50000}"/>
    <cellStyle name="Normal 9 2 3 4 3 5 3" xfId="43917" xr:uid="{00000000-0005-0000-0000-0000E9B50000}"/>
    <cellStyle name="Normal 9 2 3 4 3 6" xfId="17898" xr:uid="{00000000-0005-0000-0000-0000EAB50000}"/>
    <cellStyle name="Normal 9 2 3 4 3 7" xfId="35244" xr:uid="{00000000-0005-0000-0000-0000EBB50000}"/>
    <cellStyle name="Normal 9 2 3 4 4" xfId="2113" xr:uid="{00000000-0005-0000-0000-0000ECB50000}"/>
    <cellStyle name="Normal 9 2 3 4 4 2" xfId="7895" xr:uid="{00000000-0005-0000-0000-0000EDB50000}"/>
    <cellStyle name="Normal 9 2 3 4 4 2 2" xfId="16568" xr:uid="{00000000-0005-0000-0000-0000EEB50000}"/>
    <cellStyle name="Normal 9 2 3 4 4 2 2 2" xfId="33921" xr:uid="{00000000-0005-0000-0000-0000EFB50000}"/>
    <cellStyle name="Normal 9 2 3 4 4 2 2 3" xfId="51267" xr:uid="{00000000-0005-0000-0000-0000F0B50000}"/>
    <cellStyle name="Normal 9 2 3 4 4 2 3" xfId="25248" xr:uid="{00000000-0005-0000-0000-0000F1B50000}"/>
    <cellStyle name="Normal 9 2 3 4 4 2 4" xfId="42594" xr:uid="{00000000-0005-0000-0000-0000F2B50000}"/>
    <cellStyle name="Normal 9 2 3 4 4 3" xfId="3926" xr:uid="{00000000-0005-0000-0000-0000F3B50000}"/>
    <cellStyle name="Normal 9 2 3 4 4 3 2" xfId="12599" xr:uid="{00000000-0005-0000-0000-0000F4B50000}"/>
    <cellStyle name="Normal 9 2 3 4 4 3 2 2" xfId="29952" xr:uid="{00000000-0005-0000-0000-0000F5B50000}"/>
    <cellStyle name="Normal 9 2 3 4 4 3 2 3" xfId="47298" xr:uid="{00000000-0005-0000-0000-0000F6B50000}"/>
    <cellStyle name="Normal 9 2 3 4 4 3 3" xfId="21279" xr:uid="{00000000-0005-0000-0000-0000F7B50000}"/>
    <cellStyle name="Normal 9 2 3 4 4 3 4" xfId="38625" xr:uid="{00000000-0005-0000-0000-0000F8B50000}"/>
    <cellStyle name="Normal 9 2 3 4 4 4" xfId="10786" xr:uid="{00000000-0005-0000-0000-0000F9B50000}"/>
    <cellStyle name="Normal 9 2 3 4 4 4 2" xfId="28139" xr:uid="{00000000-0005-0000-0000-0000FAB50000}"/>
    <cellStyle name="Normal 9 2 3 4 4 4 3" xfId="45485" xr:uid="{00000000-0005-0000-0000-0000FBB50000}"/>
    <cellStyle name="Normal 9 2 3 4 4 5" xfId="19466" xr:uid="{00000000-0005-0000-0000-0000FCB50000}"/>
    <cellStyle name="Normal 9 2 3 4 4 6" xfId="36812" xr:uid="{00000000-0005-0000-0000-0000FDB50000}"/>
    <cellStyle name="Normal 9 2 3 4 5" xfId="1280" xr:uid="{00000000-0005-0000-0000-0000FEB50000}"/>
    <cellStyle name="Normal 9 2 3 4 5 2" xfId="7062" xr:uid="{00000000-0005-0000-0000-0000FFB50000}"/>
    <cellStyle name="Normal 9 2 3 4 5 2 2" xfId="15735" xr:uid="{00000000-0005-0000-0000-000000B60000}"/>
    <cellStyle name="Normal 9 2 3 4 5 2 2 2" xfId="33088" xr:uid="{00000000-0005-0000-0000-000001B60000}"/>
    <cellStyle name="Normal 9 2 3 4 5 2 2 3" xfId="50434" xr:uid="{00000000-0005-0000-0000-000002B60000}"/>
    <cellStyle name="Normal 9 2 3 4 5 2 3" xfId="24415" xr:uid="{00000000-0005-0000-0000-000003B60000}"/>
    <cellStyle name="Normal 9 2 3 4 5 2 4" xfId="41761" xr:uid="{00000000-0005-0000-0000-000004B60000}"/>
    <cellStyle name="Normal 9 2 3 4 5 3" xfId="4906" xr:uid="{00000000-0005-0000-0000-000005B60000}"/>
    <cellStyle name="Normal 9 2 3 4 5 3 2" xfId="13579" xr:uid="{00000000-0005-0000-0000-000006B60000}"/>
    <cellStyle name="Normal 9 2 3 4 5 3 2 2" xfId="30932" xr:uid="{00000000-0005-0000-0000-000007B60000}"/>
    <cellStyle name="Normal 9 2 3 4 5 3 2 3" xfId="48278" xr:uid="{00000000-0005-0000-0000-000008B60000}"/>
    <cellStyle name="Normal 9 2 3 4 5 3 3" xfId="22259" xr:uid="{00000000-0005-0000-0000-000009B60000}"/>
    <cellStyle name="Normal 9 2 3 4 5 3 4" xfId="39605" xr:uid="{00000000-0005-0000-0000-00000AB60000}"/>
    <cellStyle name="Normal 9 2 3 4 5 4" xfId="9953" xr:uid="{00000000-0005-0000-0000-00000BB60000}"/>
    <cellStyle name="Normal 9 2 3 4 5 4 2" xfId="27306" xr:uid="{00000000-0005-0000-0000-00000CB60000}"/>
    <cellStyle name="Normal 9 2 3 4 5 4 3" xfId="44652" xr:uid="{00000000-0005-0000-0000-00000DB60000}"/>
    <cellStyle name="Normal 9 2 3 4 5 5" xfId="18633" xr:uid="{00000000-0005-0000-0000-00000EB60000}"/>
    <cellStyle name="Normal 9 2 3 4 5 6" xfId="35979" xr:uid="{00000000-0005-0000-0000-00000FB60000}"/>
    <cellStyle name="Normal 9 2 3 4 6" xfId="6082" xr:uid="{00000000-0005-0000-0000-000010B60000}"/>
    <cellStyle name="Normal 9 2 3 4 6 2" xfId="14755" xr:uid="{00000000-0005-0000-0000-000011B60000}"/>
    <cellStyle name="Normal 9 2 3 4 6 2 2" xfId="32108" xr:uid="{00000000-0005-0000-0000-000012B60000}"/>
    <cellStyle name="Normal 9 2 3 4 6 2 3" xfId="49454" xr:uid="{00000000-0005-0000-0000-000013B60000}"/>
    <cellStyle name="Normal 9 2 3 4 6 3" xfId="23435" xr:uid="{00000000-0005-0000-0000-000014B60000}"/>
    <cellStyle name="Normal 9 2 3 4 6 4" xfId="40781" xr:uid="{00000000-0005-0000-0000-000015B60000}"/>
    <cellStyle name="Normal 9 2 3 4 7" xfId="3093" xr:uid="{00000000-0005-0000-0000-000016B60000}"/>
    <cellStyle name="Normal 9 2 3 4 7 2" xfId="11766" xr:uid="{00000000-0005-0000-0000-000017B60000}"/>
    <cellStyle name="Normal 9 2 3 4 7 2 2" xfId="29119" xr:uid="{00000000-0005-0000-0000-000018B60000}"/>
    <cellStyle name="Normal 9 2 3 4 7 2 3" xfId="46465" xr:uid="{00000000-0005-0000-0000-000019B60000}"/>
    <cellStyle name="Normal 9 2 3 4 7 3" xfId="20446" xr:uid="{00000000-0005-0000-0000-00001AB60000}"/>
    <cellStyle name="Normal 9 2 3 4 7 4" xfId="37792" xr:uid="{00000000-0005-0000-0000-00001BB60000}"/>
    <cellStyle name="Normal 9 2 3 4 8" xfId="8973" xr:uid="{00000000-0005-0000-0000-00001CB60000}"/>
    <cellStyle name="Normal 9 2 3 4 8 2" xfId="26326" xr:uid="{00000000-0005-0000-0000-00001DB60000}"/>
    <cellStyle name="Normal 9 2 3 4 8 3" xfId="43672" xr:uid="{00000000-0005-0000-0000-00001EB60000}"/>
    <cellStyle name="Normal 9 2 3 4 9" xfId="17653" xr:uid="{00000000-0005-0000-0000-00001FB60000}"/>
    <cellStyle name="Normal 9 2 3 5" xfId="153" xr:uid="{00000000-0005-0000-0000-000020B60000}"/>
    <cellStyle name="Normal 9 2 3 5 10" xfId="34852" xr:uid="{00000000-0005-0000-0000-000021B60000}"/>
    <cellStyle name="Normal 9 2 3 5 2" xfId="888" xr:uid="{00000000-0005-0000-0000-000022B60000}"/>
    <cellStyle name="Normal 9 2 3 5 2 2" xfId="2701" xr:uid="{00000000-0005-0000-0000-000023B60000}"/>
    <cellStyle name="Normal 9 2 3 5 2 2 2" xfId="8483" xr:uid="{00000000-0005-0000-0000-000024B60000}"/>
    <cellStyle name="Normal 9 2 3 5 2 2 2 2" xfId="17156" xr:uid="{00000000-0005-0000-0000-000025B60000}"/>
    <cellStyle name="Normal 9 2 3 5 2 2 2 2 2" xfId="34509" xr:uid="{00000000-0005-0000-0000-000026B60000}"/>
    <cellStyle name="Normal 9 2 3 5 2 2 2 2 3" xfId="51855" xr:uid="{00000000-0005-0000-0000-000027B60000}"/>
    <cellStyle name="Normal 9 2 3 5 2 2 2 3" xfId="25836" xr:uid="{00000000-0005-0000-0000-000028B60000}"/>
    <cellStyle name="Normal 9 2 3 5 2 2 2 4" xfId="43182" xr:uid="{00000000-0005-0000-0000-000029B60000}"/>
    <cellStyle name="Normal 9 2 3 5 2 2 3" xfId="4514" xr:uid="{00000000-0005-0000-0000-00002AB60000}"/>
    <cellStyle name="Normal 9 2 3 5 2 2 3 2" xfId="13187" xr:uid="{00000000-0005-0000-0000-00002BB60000}"/>
    <cellStyle name="Normal 9 2 3 5 2 2 3 2 2" xfId="30540" xr:uid="{00000000-0005-0000-0000-00002CB60000}"/>
    <cellStyle name="Normal 9 2 3 5 2 2 3 2 3" xfId="47886" xr:uid="{00000000-0005-0000-0000-00002DB60000}"/>
    <cellStyle name="Normal 9 2 3 5 2 2 3 3" xfId="21867" xr:uid="{00000000-0005-0000-0000-00002EB60000}"/>
    <cellStyle name="Normal 9 2 3 5 2 2 3 4" xfId="39213" xr:uid="{00000000-0005-0000-0000-00002FB60000}"/>
    <cellStyle name="Normal 9 2 3 5 2 2 4" xfId="11374" xr:uid="{00000000-0005-0000-0000-000030B60000}"/>
    <cellStyle name="Normal 9 2 3 5 2 2 4 2" xfId="28727" xr:uid="{00000000-0005-0000-0000-000031B60000}"/>
    <cellStyle name="Normal 9 2 3 5 2 2 4 3" xfId="46073" xr:uid="{00000000-0005-0000-0000-000032B60000}"/>
    <cellStyle name="Normal 9 2 3 5 2 2 5" xfId="20054" xr:uid="{00000000-0005-0000-0000-000033B60000}"/>
    <cellStyle name="Normal 9 2 3 5 2 2 6" xfId="37400" xr:uid="{00000000-0005-0000-0000-000034B60000}"/>
    <cellStyle name="Normal 9 2 3 5 2 3" xfId="1623" xr:uid="{00000000-0005-0000-0000-000035B60000}"/>
    <cellStyle name="Normal 9 2 3 5 2 3 2" xfId="7405" xr:uid="{00000000-0005-0000-0000-000036B60000}"/>
    <cellStyle name="Normal 9 2 3 5 2 3 2 2" xfId="16078" xr:uid="{00000000-0005-0000-0000-000037B60000}"/>
    <cellStyle name="Normal 9 2 3 5 2 3 2 2 2" xfId="33431" xr:uid="{00000000-0005-0000-0000-000038B60000}"/>
    <cellStyle name="Normal 9 2 3 5 2 3 2 2 3" xfId="50777" xr:uid="{00000000-0005-0000-0000-000039B60000}"/>
    <cellStyle name="Normal 9 2 3 5 2 3 2 3" xfId="24758" xr:uid="{00000000-0005-0000-0000-00003AB60000}"/>
    <cellStyle name="Normal 9 2 3 5 2 3 2 4" xfId="42104" xr:uid="{00000000-0005-0000-0000-00003BB60000}"/>
    <cellStyle name="Normal 9 2 3 5 2 3 3" xfId="5249" xr:uid="{00000000-0005-0000-0000-00003CB60000}"/>
    <cellStyle name="Normal 9 2 3 5 2 3 3 2" xfId="13922" xr:uid="{00000000-0005-0000-0000-00003DB60000}"/>
    <cellStyle name="Normal 9 2 3 5 2 3 3 2 2" xfId="31275" xr:uid="{00000000-0005-0000-0000-00003EB60000}"/>
    <cellStyle name="Normal 9 2 3 5 2 3 3 2 3" xfId="48621" xr:uid="{00000000-0005-0000-0000-00003FB60000}"/>
    <cellStyle name="Normal 9 2 3 5 2 3 3 3" xfId="22602" xr:uid="{00000000-0005-0000-0000-000040B60000}"/>
    <cellStyle name="Normal 9 2 3 5 2 3 3 4" xfId="39948" xr:uid="{00000000-0005-0000-0000-000041B60000}"/>
    <cellStyle name="Normal 9 2 3 5 2 3 4" xfId="10296" xr:uid="{00000000-0005-0000-0000-000042B60000}"/>
    <cellStyle name="Normal 9 2 3 5 2 3 4 2" xfId="27649" xr:uid="{00000000-0005-0000-0000-000043B60000}"/>
    <cellStyle name="Normal 9 2 3 5 2 3 4 3" xfId="44995" xr:uid="{00000000-0005-0000-0000-000044B60000}"/>
    <cellStyle name="Normal 9 2 3 5 2 3 5" xfId="18976" xr:uid="{00000000-0005-0000-0000-000045B60000}"/>
    <cellStyle name="Normal 9 2 3 5 2 3 6" xfId="36322" xr:uid="{00000000-0005-0000-0000-000046B60000}"/>
    <cellStyle name="Normal 9 2 3 5 2 4" xfId="6670" xr:uid="{00000000-0005-0000-0000-000047B60000}"/>
    <cellStyle name="Normal 9 2 3 5 2 4 2" xfId="15343" xr:uid="{00000000-0005-0000-0000-000048B60000}"/>
    <cellStyle name="Normal 9 2 3 5 2 4 2 2" xfId="32696" xr:uid="{00000000-0005-0000-0000-000049B60000}"/>
    <cellStyle name="Normal 9 2 3 5 2 4 2 3" xfId="50042" xr:uid="{00000000-0005-0000-0000-00004AB60000}"/>
    <cellStyle name="Normal 9 2 3 5 2 4 3" xfId="24023" xr:uid="{00000000-0005-0000-0000-00004BB60000}"/>
    <cellStyle name="Normal 9 2 3 5 2 4 4" xfId="41369" xr:uid="{00000000-0005-0000-0000-00004CB60000}"/>
    <cellStyle name="Normal 9 2 3 5 2 5" xfId="3436" xr:uid="{00000000-0005-0000-0000-00004DB60000}"/>
    <cellStyle name="Normal 9 2 3 5 2 5 2" xfId="12109" xr:uid="{00000000-0005-0000-0000-00004EB60000}"/>
    <cellStyle name="Normal 9 2 3 5 2 5 2 2" xfId="29462" xr:uid="{00000000-0005-0000-0000-00004FB60000}"/>
    <cellStyle name="Normal 9 2 3 5 2 5 2 3" xfId="46808" xr:uid="{00000000-0005-0000-0000-000050B60000}"/>
    <cellStyle name="Normal 9 2 3 5 2 5 3" xfId="20789" xr:uid="{00000000-0005-0000-0000-000051B60000}"/>
    <cellStyle name="Normal 9 2 3 5 2 5 4" xfId="38135" xr:uid="{00000000-0005-0000-0000-000052B60000}"/>
    <cellStyle name="Normal 9 2 3 5 2 6" xfId="9561" xr:uid="{00000000-0005-0000-0000-000053B60000}"/>
    <cellStyle name="Normal 9 2 3 5 2 6 2" xfId="26914" xr:uid="{00000000-0005-0000-0000-000054B60000}"/>
    <cellStyle name="Normal 9 2 3 5 2 6 3" xfId="44260" xr:uid="{00000000-0005-0000-0000-000055B60000}"/>
    <cellStyle name="Normal 9 2 3 5 2 7" xfId="18241" xr:uid="{00000000-0005-0000-0000-000056B60000}"/>
    <cellStyle name="Normal 9 2 3 5 2 8" xfId="35587" xr:uid="{00000000-0005-0000-0000-000057B60000}"/>
    <cellStyle name="Normal 9 2 3 5 3" xfId="643" xr:uid="{00000000-0005-0000-0000-000058B60000}"/>
    <cellStyle name="Normal 9 2 3 5 3 2" xfId="2456" xr:uid="{00000000-0005-0000-0000-000059B60000}"/>
    <cellStyle name="Normal 9 2 3 5 3 2 2" xfId="8238" xr:uid="{00000000-0005-0000-0000-00005AB60000}"/>
    <cellStyle name="Normal 9 2 3 5 3 2 2 2" xfId="16911" xr:uid="{00000000-0005-0000-0000-00005BB60000}"/>
    <cellStyle name="Normal 9 2 3 5 3 2 2 2 2" xfId="34264" xr:uid="{00000000-0005-0000-0000-00005CB60000}"/>
    <cellStyle name="Normal 9 2 3 5 3 2 2 2 3" xfId="51610" xr:uid="{00000000-0005-0000-0000-00005DB60000}"/>
    <cellStyle name="Normal 9 2 3 5 3 2 2 3" xfId="25591" xr:uid="{00000000-0005-0000-0000-00005EB60000}"/>
    <cellStyle name="Normal 9 2 3 5 3 2 2 4" xfId="42937" xr:uid="{00000000-0005-0000-0000-00005FB60000}"/>
    <cellStyle name="Normal 9 2 3 5 3 2 3" xfId="5739" xr:uid="{00000000-0005-0000-0000-000060B60000}"/>
    <cellStyle name="Normal 9 2 3 5 3 2 3 2" xfId="14412" xr:uid="{00000000-0005-0000-0000-000061B60000}"/>
    <cellStyle name="Normal 9 2 3 5 3 2 3 2 2" xfId="31765" xr:uid="{00000000-0005-0000-0000-000062B60000}"/>
    <cellStyle name="Normal 9 2 3 5 3 2 3 2 3" xfId="49111" xr:uid="{00000000-0005-0000-0000-000063B60000}"/>
    <cellStyle name="Normal 9 2 3 5 3 2 3 3" xfId="23092" xr:uid="{00000000-0005-0000-0000-000064B60000}"/>
    <cellStyle name="Normal 9 2 3 5 3 2 3 4" xfId="40438" xr:uid="{00000000-0005-0000-0000-000065B60000}"/>
    <cellStyle name="Normal 9 2 3 5 3 2 4" xfId="11129" xr:uid="{00000000-0005-0000-0000-000066B60000}"/>
    <cellStyle name="Normal 9 2 3 5 3 2 4 2" xfId="28482" xr:uid="{00000000-0005-0000-0000-000067B60000}"/>
    <cellStyle name="Normal 9 2 3 5 3 2 4 3" xfId="45828" xr:uid="{00000000-0005-0000-0000-000068B60000}"/>
    <cellStyle name="Normal 9 2 3 5 3 2 5" xfId="19809" xr:uid="{00000000-0005-0000-0000-000069B60000}"/>
    <cellStyle name="Normal 9 2 3 5 3 2 6" xfId="37155" xr:uid="{00000000-0005-0000-0000-00006AB60000}"/>
    <cellStyle name="Normal 9 2 3 5 3 3" xfId="6425" xr:uid="{00000000-0005-0000-0000-00006BB60000}"/>
    <cellStyle name="Normal 9 2 3 5 3 3 2" xfId="15098" xr:uid="{00000000-0005-0000-0000-00006CB60000}"/>
    <cellStyle name="Normal 9 2 3 5 3 3 2 2" xfId="32451" xr:uid="{00000000-0005-0000-0000-00006DB60000}"/>
    <cellStyle name="Normal 9 2 3 5 3 3 2 3" xfId="49797" xr:uid="{00000000-0005-0000-0000-00006EB60000}"/>
    <cellStyle name="Normal 9 2 3 5 3 3 3" xfId="23778" xr:uid="{00000000-0005-0000-0000-00006FB60000}"/>
    <cellStyle name="Normal 9 2 3 5 3 3 4" xfId="41124" xr:uid="{00000000-0005-0000-0000-000070B60000}"/>
    <cellStyle name="Normal 9 2 3 5 3 4" xfId="4269" xr:uid="{00000000-0005-0000-0000-000071B60000}"/>
    <cellStyle name="Normal 9 2 3 5 3 4 2" xfId="12942" xr:uid="{00000000-0005-0000-0000-000072B60000}"/>
    <cellStyle name="Normal 9 2 3 5 3 4 2 2" xfId="30295" xr:uid="{00000000-0005-0000-0000-000073B60000}"/>
    <cellStyle name="Normal 9 2 3 5 3 4 2 3" xfId="47641" xr:uid="{00000000-0005-0000-0000-000074B60000}"/>
    <cellStyle name="Normal 9 2 3 5 3 4 3" xfId="21622" xr:uid="{00000000-0005-0000-0000-000075B60000}"/>
    <cellStyle name="Normal 9 2 3 5 3 4 4" xfId="38968" xr:uid="{00000000-0005-0000-0000-000076B60000}"/>
    <cellStyle name="Normal 9 2 3 5 3 5" xfId="9316" xr:uid="{00000000-0005-0000-0000-000077B60000}"/>
    <cellStyle name="Normal 9 2 3 5 3 5 2" xfId="26669" xr:uid="{00000000-0005-0000-0000-000078B60000}"/>
    <cellStyle name="Normal 9 2 3 5 3 5 3" xfId="44015" xr:uid="{00000000-0005-0000-0000-000079B60000}"/>
    <cellStyle name="Normal 9 2 3 5 3 6" xfId="17996" xr:uid="{00000000-0005-0000-0000-00007AB60000}"/>
    <cellStyle name="Normal 9 2 3 5 3 7" xfId="35342" xr:uid="{00000000-0005-0000-0000-00007BB60000}"/>
    <cellStyle name="Normal 9 2 3 5 4" xfId="1966" xr:uid="{00000000-0005-0000-0000-00007CB60000}"/>
    <cellStyle name="Normal 9 2 3 5 4 2" xfId="7748" xr:uid="{00000000-0005-0000-0000-00007DB60000}"/>
    <cellStyle name="Normal 9 2 3 5 4 2 2" xfId="16421" xr:uid="{00000000-0005-0000-0000-00007EB60000}"/>
    <cellStyle name="Normal 9 2 3 5 4 2 2 2" xfId="33774" xr:uid="{00000000-0005-0000-0000-00007FB60000}"/>
    <cellStyle name="Normal 9 2 3 5 4 2 2 3" xfId="51120" xr:uid="{00000000-0005-0000-0000-000080B60000}"/>
    <cellStyle name="Normal 9 2 3 5 4 2 3" xfId="25101" xr:uid="{00000000-0005-0000-0000-000081B60000}"/>
    <cellStyle name="Normal 9 2 3 5 4 2 4" xfId="42447" xr:uid="{00000000-0005-0000-0000-000082B60000}"/>
    <cellStyle name="Normal 9 2 3 5 4 3" xfId="3779" xr:uid="{00000000-0005-0000-0000-000083B60000}"/>
    <cellStyle name="Normal 9 2 3 5 4 3 2" xfId="12452" xr:uid="{00000000-0005-0000-0000-000084B60000}"/>
    <cellStyle name="Normal 9 2 3 5 4 3 2 2" xfId="29805" xr:uid="{00000000-0005-0000-0000-000085B60000}"/>
    <cellStyle name="Normal 9 2 3 5 4 3 2 3" xfId="47151" xr:uid="{00000000-0005-0000-0000-000086B60000}"/>
    <cellStyle name="Normal 9 2 3 5 4 3 3" xfId="21132" xr:uid="{00000000-0005-0000-0000-000087B60000}"/>
    <cellStyle name="Normal 9 2 3 5 4 3 4" xfId="38478" xr:uid="{00000000-0005-0000-0000-000088B60000}"/>
    <cellStyle name="Normal 9 2 3 5 4 4" xfId="10639" xr:uid="{00000000-0005-0000-0000-000089B60000}"/>
    <cellStyle name="Normal 9 2 3 5 4 4 2" xfId="27992" xr:uid="{00000000-0005-0000-0000-00008AB60000}"/>
    <cellStyle name="Normal 9 2 3 5 4 4 3" xfId="45338" xr:uid="{00000000-0005-0000-0000-00008BB60000}"/>
    <cellStyle name="Normal 9 2 3 5 4 5" xfId="19319" xr:uid="{00000000-0005-0000-0000-00008CB60000}"/>
    <cellStyle name="Normal 9 2 3 5 4 6" xfId="36665" xr:uid="{00000000-0005-0000-0000-00008DB60000}"/>
    <cellStyle name="Normal 9 2 3 5 5" xfId="1378" xr:uid="{00000000-0005-0000-0000-00008EB60000}"/>
    <cellStyle name="Normal 9 2 3 5 5 2" xfId="7160" xr:uid="{00000000-0005-0000-0000-00008FB60000}"/>
    <cellStyle name="Normal 9 2 3 5 5 2 2" xfId="15833" xr:uid="{00000000-0005-0000-0000-000090B60000}"/>
    <cellStyle name="Normal 9 2 3 5 5 2 2 2" xfId="33186" xr:uid="{00000000-0005-0000-0000-000091B60000}"/>
    <cellStyle name="Normal 9 2 3 5 5 2 2 3" xfId="50532" xr:uid="{00000000-0005-0000-0000-000092B60000}"/>
    <cellStyle name="Normal 9 2 3 5 5 2 3" xfId="24513" xr:uid="{00000000-0005-0000-0000-000093B60000}"/>
    <cellStyle name="Normal 9 2 3 5 5 2 4" xfId="41859" xr:uid="{00000000-0005-0000-0000-000094B60000}"/>
    <cellStyle name="Normal 9 2 3 5 5 3" xfId="5004" xr:uid="{00000000-0005-0000-0000-000095B60000}"/>
    <cellStyle name="Normal 9 2 3 5 5 3 2" xfId="13677" xr:uid="{00000000-0005-0000-0000-000096B60000}"/>
    <cellStyle name="Normal 9 2 3 5 5 3 2 2" xfId="31030" xr:uid="{00000000-0005-0000-0000-000097B60000}"/>
    <cellStyle name="Normal 9 2 3 5 5 3 2 3" xfId="48376" xr:uid="{00000000-0005-0000-0000-000098B60000}"/>
    <cellStyle name="Normal 9 2 3 5 5 3 3" xfId="22357" xr:uid="{00000000-0005-0000-0000-000099B60000}"/>
    <cellStyle name="Normal 9 2 3 5 5 3 4" xfId="39703" xr:uid="{00000000-0005-0000-0000-00009AB60000}"/>
    <cellStyle name="Normal 9 2 3 5 5 4" xfId="10051" xr:uid="{00000000-0005-0000-0000-00009BB60000}"/>
    <cellStyle name="Normal 9 2 3 5 5 4 2" xfId="27404" xr:uid="{00000000-0005-0000-0000-00009CB60000}"/>
    <cellStyle name="Normal 9 2 3 5 5 4 3" xfId="44750" xr:uid="{00000000-0005-0000-0000-00009DB60000}"/>
    <cellStyle name="Normal 9 2 3 5 5 5" xfId="18731" xr:uid="{00000000-0005-0000-0000-00009EB60000}"/>
    <cellStyle name="Normal 9 2 3 5 5 6" xfId="36077" xr:uid="{00000000-0005-0000-0000-00009FB60000}"/>
    <cellStyle name="Normal 9 2 3 5 6" xfId="5935" xr:uid="{00000000-0005-0000-0000-0000A0B60000}"/>
    <cellStyle name="Normal 9 2 3 5 6 2" xfId="14608" xr:uid="{00000000-0005-0000-0000-0000A1B60000}"/>
    <cellStyle name="Normal 9 2 3 5 6 2 2" xfId="31961" xr:uid="{00000000-0005-0000-0000-0000A2B60000}"/>
    <cellStyle name="Normal 9 2 3 5 6 2 3" xfId="49307" xr:uid="{00000000-0005-0000-0000-0000A3B60000}"/>
    <cellStyle name="Normal 9 2 3 5 6 3" xfId="23288" xr:uid="{00000000-0005-0000-0000-0000A4B60000}"/>
    <cellStyle name="Normal 9 2 3 5 6 4" xfId="40634" xr:uid="{00000000-0005-0000-0000-0000A5B60000}"/>
    <cellStyle name="Normal 9 2 3 5 7" xfId="3191" xr:uid="{00000000-0005-0000-0000-0000A6B60000}"/>
    <cellStyle name="Normal 9 2 3 5 7 2" xfId="11864" xr:uid="{00000000-0005-0000-0000-0000A7B60000}"/>
    <cellStyle name="Normal 9 2 3 5 7 2 2" xfId="29217" xr:uid="{00000000-0005-0000-0000-0000A8B60000}"/>
    <cellStyle name="Normal 9 2 3 5 7 2 3" xfId="46563" xr:uid="{00000000-0005-0000-0000-0000A9B60000}"/>
    <cellStyle name="Normal 9 2 3 5 7 3" xfId="20544" xr:uid="{00000000-0005-0000-0000-0000AAB60000}"/>
    <cellStyle name="Normal 9 2 3 5 7 4" xfId="37890" xr:uid="{00000000-0005-0000-0000-0000ABB60000}"/>
    <cellStyle name="Normal 9 2 3 5 8" xfId="8826" xr:uid="{00000000-0005-0000-0000-0000ACB60000}"/>
    <cellStyle name="Normal 9 2 3 5 8 2" xfId="26179" xr:uid="{00000000-0005-0000-0000-0000ADB60000}"/>
    <cellStyle name="Normal 9 2 3 5 8 3" xfId="43525" xr:uid="{00000000-0005-0000-0000-0000AEB60000}"/>
    <cellStyle name="Normal 9 2 3 5 9" xfId="17506" xr:uid="{00000000-0005-0000-0000-0000AFB60000}"/>
    <cellStyle name="Normal 9 2 3 6" xfId="790" xr:uid="{00000000-0005-0000-0000-0000B0B60000}"/>
    <cellStyle name="Normal 9 2 3 6 2" xfId="2603" xr:uid="{00000000-0005-0000-0000-0000B1B60000}"/>
    <cellStyle name="Normal 9 2 3 6 2 2" xfId="8385" xr:uid="{00000000-0005-0000-0000-0000B2B60000}"/>
    <cellStyle name="Normal 9 2 3 6 2 2 2" xfId="17058" xr:uid="{00000000-0005-0000-0000-0000B3B60000}"/>
    <cellStyle name="Normal 9 2 3 6 2 2 2 2" xfId="34411" xr:uid="{00000000-0005-0000-0000-0000B4B60000}"/>
    <cellStyle name="Normal 9 2 3 6 2 2 2 3" xfId="51757" xr:uid="{00000000-0005-0000-0000-0000B5B60000}"/>
    <cellStyle name="Normal 9 2 3 6 2 2 3" xfId="25738" xr:uid="{00000000-0005-0000-0000-0000B6B60000}"/>
    <cellStyle name="Normal 9 2 3 6 2 2 4" xfId="43084" xr:uid="{00000000-0005-0000-0000-0000B7B60000}"/>
    <cellStyle name="Normal 9 2 3 6 2 3" xfId="4416" xr:uid="{00000000-0005-0000-0000-0000B8B60000}"/>
    <cellStyle name="Normal 9 2 3 6 2 3 2" xfId="13089" xr:uid="{00000000-0005-0000-0000-0000B9B60000}"/>
    <cellStyle name="Normal 9 2 3 6 2 3 2 2" xfId="30442" xr:uid="{00000000-0005-0000-0000-0000BAB60000}"/>
    <cellStyle name="Normal 9 2 3 6 2 3 2 3" xfId="47788" xr:uid="{00000000-0005-0000-0000-0000BBB60000}"/>
    <cellStyle name="Normal 9 2 3 6 2 3 3" xfId="21769" xr:uid="{00000000-0005-0000-0000-0000BCB60000}"/>
    <cellStyle name="Normal 9 2 3 6 2 3 4" xfId="39115" xr:uid="{00000000-0005-0000-0000-0000BDB60000}"/>
    <cellStyle name="Normal 9 2 3 6 2 4" xfId="11276" xr:uid="{00000000-0005-0000-0000-0000BEB60000}"/>
    <cellStyle name="Normal 9 2 3 6 2 4 2" xfId="28629" xr:uid="{00000000-0005-0000-0000-0000BFB60000}"/>
    <cellStyle name="Normal 9 2 3 6 2 4 3" xfId="45975" xr:uid="{00000000-0005-0000-0000-0000C0B60000}"/>
    <cellStyle name="Normal 9 2 3 6 2 5" xfId="19956" xr:uid="{00000000-0005-0000-0000-0000C1B60000}"/>
    <cellStyle name="Normal 9 2 3 6 2 6" xfId="37302" xr:uid="{00000000-0005-0000-0000-0000C2B60000}"/>
    <cellStyle name="Normal 9 2 3 6 3" xfId="1525" xr:uid="{00000000-0005-0000-0000-0000C3B60000}"/>
    <cellStyle name="Normal 9 2 3 6 3 2" xfId="7307" xr:uid="{00000000-0005-0000-0000-0000C4B60000}"/>
    <cellStyle name="Normal 9 2 3 6 3 2 2" xfId="15980" xr:uid="{00000000-0005-0000-0000-0000C5B60000}"/>
    <cellStyle name="Normal 9 2 3 6 3 2 2 2" xfId="33333" xr:uid="{00000000-0005-0000-0000-0000C6B60000}"/>
    <cellStyle name="Normal 9 2 3 6 3 2 2 3" xfId="50679" xr:uid="{00000000-0005-0000-0000-0000C7B60000}"/>
    <cellStyle name="Normal 9 2 3 6 3 2 3" xfId="24660" xr:uid="{00000000-0005-0000-0000-0000C8B60000}"/>
    <cellStyle name="Normal 9 2 3 6 3 2 4" xfId="42006" xr:uid="{00000000-0005-0000-0000-0000C9B60000}"/>
    <cellStyle name="Normal 9 2 3 6 3 3" xfId="5151" xr:uid="{00000000-0005-0000-0000-0000CAB60000}"/>
    <cellStyle name="Normal 9 2 3 6 3 3 2" xfId="13824" xr:uid="{00000000-0005-0000-0000-0000CBB60000}"/>
    <cellStyle name="Normal 9 2 3 6 3 3 2 2" xfId="31177" xr:uid="{00000000-0005-0000-0000-0000CCB60000}"/>
    <cellStyle name="Normal 9 2 3 6 3 3 2 3" xfId="48523" xr:uid="{00000000-0005-0000-0000-0000CDB60000}"/>
    <cellStyle name="Normal 9 2 3 6 3 3 3" xfId="22504" xr:uid="{00000000-0005-0000-0000-0000CEB60000}"/>
    <cellStyle name="Normal 9 2 3 6 3 3 4" xfId="39850" xr:uid="{00000000-0005-0000-0000-0000CFB60000}"/>
    <cellStyle name="Normal 9 2 3 6 3 4" xfId="10198" xr:uid="{00000000-0005-0000-0000-0000D0B60000}"/>
    <cellStyle name="Normal 9 2 3 6 3 4 2" xfId="27551" xr:uid="{00000000-0005-0000-0000-0000D1B60000}"/>
    <cellStyle name="Normal 9 2 3 6 3 4 3" xfId="44897" xr:uid="{00000000-0005-0000-0000-0000D2B60000}"/>
    <cellStyle name="Normal 9 2 3 6 3 5" xfId="18878" xr:uid="{00000000-0005-0000-0000-0000D3B60000}"/>
    <cellStyle name="Normal 9 2 3 6 3 6" xfId="36224" xr:uid="{00000000-0005-0000-0000-0000D4B60000}"/>
    <cellStyle name="Normal 9 2 3 6 4" xfId="6572" xr:uid="{00000000-0005-0000-0000-0000D5B60000}"/>
    <cellStyle name="Normal 9 2 3 6 4 2" xfId="15245" xr:uid="{00000000-0005-0000-0000-0000D6B60000}"/>
    <cellStyle name="Normal 9 2 3 6 4 2 2" xfId="32598" xr:uid="{00000000-0005-0000-0000-0000D7B60000}"/>
    <cellStyle name="Normal 9 2 3 6 4 2 3" xfId="49944" xr:uid="{00000000-0005-0000-0000-0000D8B60000}"/>
    <cellStyle name="Normal 9 2 3 6 4 3" xfId="23925" xr:uid="{00000000-0005-0000-0000-0000D9B60000}"/>
    <cellStyle name="Normal 9 2 3 6 4 4" xfId="41271" xr:uid="{00000000-0005-0000-0000-0000DAB60000}"/>
    <cellStyle name="Normal 9 2 3 6 5" xfId="3338" xr:uid="{00000000-0005-0000-0000-0000DBB60000}"/>
    <cellStyle name="Normal 9 2 3 6 5 2" xfId="12011" xr:uid="{00000000-0005-0000-0000-0000DCB60000}"/>
    <cellStyle name="Normal 9 2 3 6 5 2 2" xfId="29364" xr:uid="{00000000-0005-0000-0000-0000DDB60000}"/>
    <cellStyle name="Normal 9 2 3 6 5 2 3" xfId="46710" xr:uid="{00000000-0005-0000-0000-0000DEB60000}"/>
    <cellStyle name="Normal 9 2 3 6 5 3" xfId="20691" xr:uid="{00000000-0005-0000-0000-0000DFB60000}"/>
    <cellStyle name="Normal 9 2 3 6 5 4" xfId="38037" xr:uid="{00000000-0005-0000-0000-0000E0B60000}"/>
    <cellStyle name="Normal 9 2 3 6 6" xfId="9463" xr:uid="{00000000-0005-0000-0000-0000E1B60000}"/>
    <cellStyle name="Normal 9 2 3 6 6 2" xfId="26816" xr:uid="{00000000-0005-0000-0000-0000E2B60000}"/>
    <cellStyle name="Normal 9 2 3 6 6 3" xfId="44162" xr:uid="{00000000-0005-0000-0000-0000E3B60000}"/>
    <cellStyle name="Normal 9 2 3 6 7" xfId="18143" xr:uid="{00000000-0005-0000-0000-0000E4B60000}"/>
    <cellStyle name="Normal 9 2 3 6 8" xfId="35489" xr:uid="{00000000-0005-0000-0000-0000E5B60000}"/>
    <cellStyle name="Normal 9 2 3 7" xfId="398" xr:uid="{00000000-0005-0000-0000-0000E6B60000}"/>
    <cellStyle name="Normal 9 2 3 7 2" xfId="2211" xr:uid="{00000000-0005-0000-0000-0000E7B60000}"/>
    <cellStyle name="Normal 9 2 3 7 2 2" xfId="7993" xr:uid="{00000000-0005-0000-0000-0000E8B60000}"/>
    <cellStyle name="Normal 9 2 3 7 2 2 2" xfId="16666" xr:uid="{00000000-0005-0000-0000-0000E9B60000}"/>
    <cellStyle name="Normal 9 2 3 7 2 2 2 2" xfId="34019" xr:uid="{00000000-0005-0000-0000-0000EAB60000}"/>
    <cellStyle name="Normal 9 2 3 7 2 2 2 3" xfId="51365" xr:uid="{00000000-0005-0000-0000-0000EBB60000}"/>
    <cellStyle name="Normal 9 2 3 7 2 2 3" xfId="25346" xr:uid="{00000000-0005-0000-0000-0000ECB60000}"/>
    <cellStyle name="Normal 9 2 3 7 2 2 4" xfId="42692" xr:uid="{00000000-0005-0000-0000-0000EDB60000}"/>
    <cellStyle name="Normal 9 2 3 7 2 3" xfId="5494" xr:uid="{00000000-0005-0000-0000-0000EEB60000}"/>
    <cellStyle name="Normal 9 2 3 7 2 3 2" xfId="14167" xr:uid="{00000000-0005-0000-0000-0000EFB60000}"/>
    <cellStyle name="Normal 9 2 3 7 2 3 2 2" xfId="31520" xr:uid="{00000000-0005-0000-0000-0000F0B60000}"/>
    <cellStyle name="Normal 9 2 3 7 2 3 2 3" xfId="48866" xr:uid="{00000000-0005-0000-0000-0000F1B60000}"/>
    <cellStyle name="Normal 9 2 3 7 2 3 3" xfId="22847" xr:uid="{00000000-0005-0000-0000-0000F2B60000}"/>
    <cellStyle name="Normal 9 2 3 7 2 3 4" xfId="40193" xr:uid="{00000000-0005-0000-0000-0000F3B60000}"/>
    <cellStyle name="Normal 9 2 3 7 2 4" xfId="10884" xr:uid="{00000000-0005-0000-0000-0000F4B60000}"/>
    <cellStyle name="Normal 9 2 3 7 2 4 2" xfId="28237" xr:uid="{00000000-0005-0000-0000-0000F5B60000}"/>
    <cellStyle name="Normal 9 2 3 7 2 4 3" xfId="45583" xr:uid="{00000000-0005-0000-0000-0000F6B60000}"/>
    <cellStyle name="Normal 9 2 3 7 2 5" xfId="19564" xr:uid="{00000000-0005-0000-0000-0000F7B60000}"/>
    <cellStyle name="Normal 9 2 3 7 2 6" xfId="36910" xr:uid="{00000000-0005-0000-0000-0000F8B60000}"/>
    <cellStyle name="Normal 9 2 3 7 3" xfId="6180" xr:uid="{00000000-0005-0000-0000-0000F9B60000}"/>
    <cellStyle name="Normal 9 2 3 7 3 2" xfId="14853" xr:uid="{00000000-0005-0000-0000-0000FAB60000}"/>
    <cellStyle name="Normal 9 2 3 7 3 2 2" xfId="32206" xr:uid="{00000000-0005-0000-0000-0000FBB60000}"/>
    <cellStyle name="Normal 9 2 3 7 3 2 3" xfId="49552" xr:uid="{00000000-0005-0000-0000-0000FCB60000}"/>
    <cellStyle name="Normal 9 2 3 7 3 3" xfId="23533" xr:uid="{00000000-0005-0000-0000-0000FDB60000}"/>
    <cellStyle name="Normal 9 2 3 7 3 4" xfId="40879" xr:uid="{00000000-0005-0000-0000-0000FEB60000}"/>
    <cellStyle name="Normal 9 2 3 7 4" xfId="4024" xr:uid="{00000000-0005-0000-0000-0000FFB60000}"/>
    <cellStyle name="Normal 9 2 3 7 4 2" xfId="12697" xr:uid="{00000000-0005-0000-0000-000000B70000}"/>
    <cellStyle name="Normal 9 2 3 7 4 2 2" xfId="30050" xr:uid="{00000000-0005-0000-0000-000001B70000}"/>
    <cellStyle name="Normal 9 2 3 7 4 2 3" xfId="47396" xr:uid="{00000000-0005-0000-0000-000002B70000}"/>
    <cellStyle name="Normal 9 2 3 7 4 3" xfId="21377" xr:uid="{00000000-0005-0000-0000-000003B70000}"/>
    <cellStyle name="Normal 9 2 3 7 4 4" xfId="38723" xr:uid="{00000000-0005-0000-0000-000004B70000}"/>
    <cellStyle name="Normal 9 2 3 7 5" xfId="9071" xr:uid="{00000000-0005-0000-0000-000005B70000}"/>
    <cellStyle name="Normal 9 2 3 7 5 2" xfId="26424" xr:uid="{00000000-0005-0000-0000-000006B70000}"/>
    <cellStyle name="Normal 9 2 3 7 5 3" xfId="43770" xr:uid="{00000000-0005-0000-0000-000007B70000}"/>
    <cellStyle name="Normal 9 2 3 7 6" xfId="17751" xr:uid="{00000000-0005-0000-0000-000008B70000}"/>
    <cellStyle name="Normal 9 2 3 7 7" xfId="35097" xr:uid="{00000000-0005-0000-0000-000009B70000}"/>
    <cellStyle name="Normal 9 2 3 8" xfId="1868" xr:uid="{00000000-0005-0000-0000-00000AB70000}"/>
    <cellStyle name="Normal 9 2 3 8 2" xfId="7650" xr:uid="{00000000-0005-0000-0000-00000BB70000}"/>
    <cellStyle name="Normal 9 2 3 8 2 2" xfId="16323" xr:uid="{00000000-0005-0000-0000-00000CB70000}"/>
    <cellStyle name="Normal 9 2 3 8 2 2 2" xfId="33676" xr:uid="{00000000-0005-0000-0000-00000DB70000}"/>
    <cellStyle name="Normal 9 2 3 8 2 2 3" xfId="51022" xr:uid="{00000000-0005-0000-0000-00000EB70000}"/>
    <cellStyle name="Normal 9 2 3 8 2 3" xfId="25003" xr:uid="{00000000-0005-0000-0000-00000FB70000}"/>
    <cellStyle name="Normal 9 2 3 8 2 4" xfId="42349" xr:uid="{00000000-0005-0000-0000-000010B70000}"/>
    <cellStyle name="Normal 9 2 3 8 3" xfId="3681" xr:uid="{00000000-0005-0000-0000-000011B70000}"/>
    <cellStyle name="Normal 9 2 3 8 3 2" xfId="12354" xr:uid="{00000000-0005-0000-0000-000012B70000}"/>
    <cellStyle name="Normal 9 2 3 8 3 2 2" xfId="29707" xr:uid="{00000000-0005-0000-0000-000013B70000}"/>
    <cellStyle name="Normal 9 2 3 8 3 2 3" xfId="47053" xr:uid="{00000000-0005-0000-0000-000014B70000}"/>
    <cellStyle name="Normal 9 2 3 8 3 3" xfId="21034" xr:uid="{00000000-0005-0000-0000-000015B70000}"/>
    <cellStyle name="Normal 9 2 3 8 3 4" xfId="38380" xr:uid="{00000000-0005-0000-0000-000016B70000}"/>
    <cellStyle name="Normal 9 2 3 8 4" xfId="10541" xr:uid="{00000000-0005-0000-0000-000017B70000}"/>
    <cellStyle name="Normal 9 2 3 8 4 2" xfId="27894" xr:uid="{00000000-0005-0000-0000-000018B70000}"/>
    <cellStyle name="Normal 9 2 3 8 4 3" xfId="45240" xr:uid="{00000000-0005-0000-0000-000019B70000}"/>
    <cellStyle name="Normal 9 2 3 8 5" xfId="19221" xr:uid="{00000000-0005-0000-0000-00001AB70000}"/>
    <cellStyle name="Normal 9 2 3 8 6" xfId="36567" xr:uid="{00000000-0005-0000-0000-00001BB70000}"/>
    <cellStyle name="Normal 9 2 3 9" xfId="1133" xr:uid="{00000000-0005-0000-0000-00001CB70000}"/>
    <cellStyle name="Normal 9 2 3 9 2" xfId="6915" xr:uid="{00000000-0005-0000-0000-00001DB70000}"/>
    <cellStyle name="Normal 9 2 3 9 2 2" xfId="15588" xr:uid="{00000000-0005-0000-0000-00001EB70000}"/>
    <cellStyle name="Normal 9 2 3 9 2 2 2" xfId="32941" xr:uid="{00000000-0005-0000-0000-00001FB70000}"/>
    <cellStyle name="Normal 9 2 3 9 2 2 3" xfId="50287" xr:uid="{00000000-0005-0000-0000-000020B70000}"/>
    <cellStyle name="Normal 9 2 3 9 2 3" xfId="24268" xr:uid="{00000000-0005-0000-0000-000021B70000}"/>
    <cellStyle name="Normal 9 2 3 9 2 4" xfId="41614" xr:uid="{00000000-0005-0000-0000-000022B70000}"/>
    <cellStyle name="Normal 9 2 3 9 3" xfId="4759" xr:uid="{00000000-0005-0000-0000-000023B70000}"/>
    <cellStyle name="Normal 9 2 3 9 3 2" xfId="13432" xr:uid="{00000000-0005-0000-0000-000024B70000}"/>
    <cellStyle name="Normal 9 2 3 9 3 2 2" xfId="30785" xr:uid="{00000000-0005-0000-0000-000025B70000}"/>
    <cellStyle name="Normal 9 2 3 9 3 2 3" xfId="48131" xr:uid="{00000000-0005-0000-0000-000026B70000}"/>
    <cellStyle name="Normal 9 2 3 9 3 3" xfId="22112" xr:uid="{00000000-0005-0000-0000-000027B70000}"/>
    <cellStyle name="Normal 9 2 3 9 3 4" xfId="39458" xr:uid="{00000000-0005-0000-0000-000028B70000}"/>
    <cellStyle name="Normal 9 2 3 9 4" xfId="9806" xr:uid="{00000000-0005-0000-0000-000029B70000}"/>
    <cellStyle name="Normal 9 2 3 9 4 2" xfId="27159" xr:uid="{00000000-0005-0000-0000-00002AB70000}"/>
    <cellStyle name="Normal 9 2 3 9 4 3" xfId="44505" xr:uid="{00000000-0005-0000-0000-00002BB70000}"/>
    <cellStyle name="Normal 9 2 3 9 5" xfId="18486" xr:uid="{00000000-0005-0000-0000-00002CB70000}"/>
    <cellStyle name="Normal 9 2 3 9 6" xfId="35832" xr:uid="{00000000-0005-0000-0000-00002DB70000}"/>
    <cellStyle name="Normal 9 2 4" xfId="69" xr:uid="{00000000-0005-0000-0000-00002EB70000}"/>
    <cellStyle name="Normal 9 2 4 10" xfId="8742" xr:uid="{00000000-0005-0000-0000-00002FB70000}"/>
    <cellStyle name="Normal 9 2 4 10 2" xfId="26095" xr:uid="{00000000-0005-0000-0000-000030B70000}"/>
    <cellStyle name="Normal 9 2 4 10 3" xfId="43441" xr:uid="{00000000-0005-0000-0000-000031B70000}"/>
    <cellStyle name="Normal 9 2 4 11" xfId="17422" xr:uid="{00000000-0005-0000-0000-000032B70000}"/>
    <cellStyle name="Normal 9 2 4 12" xfId="34768" xr:uid="{00000000-0005-0000-0000-000033B70000}"/>
    <cellStyle name="Normal 9 2 4 2" xfId="314" xr:uid="{00000000-0005-0000-0000-000034B70000}"/>
    <cellStyle name="Normal 9 2 4 2 10" xfId="35013" xr:uid="{00000000-0005-0000-0000-000035B70000}"/>
    <cellStyle name="Normal 9 2 4 2 2" xfId="1049" xr:uid="{00000000-0005-0000-0000-000036B70000}"/>
    <cellStyle name="Normal 9 2 4 2 2 2" xfId="2862" xr:uid="{00000000-0005-0000-0000-000037B70000}"/>
    <cellStyle name="Normal 9 2 4 2 2 2 2" xfId="8644" xr:uid="{00000000-0005-0000-0000-000038B70000}"/>
    <cellStyle name="Normal 9 2 4 2 2 2 2 2" xfId="17317" xr:uid="{00000000-0005-0000-0000-000039B70000}"/>
    <cellStyle name="Normal 9 2 4 2 2 2 2 2 2" xfId="34670" xr:uid="{00000000-0005-0000-0000-00003AB70000}"/>
    <cellStyle name="Normal 9 2 4 2 2 2 2 2 3" xfId="52016" xr:uid="{00000000-0005-0000-0000-00003BB70000}"/>
    <cellStyle name="Normal 9 2 4 2 2 2 2 3" xfId="25997" xr:uid="{00000000-0005-0000-0000-00003CB70000}"/>
    <cellStyle name="Normal 9 2 4 2 2 2 2 4" xfId="43343" xr:uid="{00000000-0005-0000-0000-00003DB70000}"/>
    <cellStyle name="Normal 9 2 4 2 2 2 3" xfId="4675" xr:uid="{00000000-0005-0000-0000-00003EB70000}"/>
    <cellStyle name="Normal 9 2 4 2 2 2 3 2" xfId="13348" xr:uid="{00000000-0005-0000-0000-00003FB70000}"/>
    <cellStyle name="Normal 9 2 4 2 2 2 3 2 2" xfId="30701" xr:uid="{00000000-0005-0000-0000-000040B70000}"/>
    <cellStyle name="Normal 9 2 4 2 2 2 3 2 3" xfId="48047" xr:uid="{00000000-0005-0000-0000-000041B70000}"/>
    <cellStyle name="Normal 9 2 4 2 2 2 3 3" xfId="22028" xr:uid="{00000000-0005-0000-0000-000042B70000}"/>
    <cellStyle name="Normal 9 2 4 2 2 2 3 4" xfId="39374" xr:uid="{00000000-0005-0000-0000-000043B70000}"/>
    <cellStyle name="Normal 9 2 4 2 2 2 4" xfId="11535" xr:uid="{00000000-0005-0000-0000-000044B70000}"/>
    <cellStyle name="Normal 9 2 4 2 2 2 4 2" xfId="28888" xr:uid="{00000000-0005-0000-0000-000045B70000}"/>
    <cellStyle name="Normal 9 2 4 2 2 2 4 3" xfId="46234" xr:uid="{00000000-0005-0000-0000-000046B70000}"/>
    <cellStyle name="Normal 9 2 4 2 2 2 5" xfId="20215" xr:uid="{00000000-0005-0000-0000-000047B70000}"/>
    <cellStyle name="Normal 9 2 4 2 2 2 6" xfId="37561" xr:uid="{00000000-0005-0000-0000-000048B70000}"/>
    <cellStyle name="Normal 9 2 4 2 2 3" xfId="1784" xr:uid="{00000000-0005-0000-0000-000049B70000}"/>
    <cellStyle name="Normal 9 2 4 2 2 3 2" xfId="7566" xr:uid="{00000000-0005-0000-0000-00004AB70000}"/>
    <cellStyle name="Normal 9 2 4 2 2 3 2 2" xfId="16239" xr:uid="{00000000-0005-0000-0000-00004BB70000}"/>
    <cellStyle name="Normal 9 2 4 2 2 3 2 2 2" xfId="33592" xr:uid="{00000000-0005-0000-0000-00004CB70000}"/>
    <cellStyle name="Normal 9 2 4 2 2 3 2 2 3" xfId="50938" xr:uid="{00000000-0005-0000-0000-00004DB70000}"/>
    <cellStyle name="Normal 9 2 4 2 2 3 2 3" xfId="24919" xr:uid="{00000000-0005-0000-0000-00004EB70000}"/>
    <cellStyle name="Normal 9 2 4 2 2 3 2 4" xfId="42265" xr:uid="{00000000-0005-0000-0000-00004FB70000}"/>
    <cellStyle name="Normal 9 2 4 2 2 3 3" xfId="5410" xr:uid="{00000000-0005-0000-0000-000050B70000}"/>
    <cellStyle name="Normal 9 2 4 2 2 3 3 2" xfId="14083" xr:uid="{00000000-0005-0000-0000-000051B70000}"/>
    <cellStyle name="Normal 9 2 4 2 2 3 3 2 2" xfId="31436" xr:uid="{00000000-0005-0000-0000-000052B70000}"/>
    <cellStyle name="Normal 9 2 4 2 2 3 3 2 3" xfId="48782" xr:uid="{00000000-0005-0000-0000-000053B70000}"/>
    <cellStyle name="Normal 9 2 4 2 2 3 3 3" xfId="22763" xr:uid="{00000000-0005-0000-0000-000054B70000}"/>
    <cellStyle name="Normal 9 2 4 2 2 3 3 4" xfId="40109" xr:uid="{00000000-0005-0000-0000-000055B70000}"/>
    <cellStyle name="Normal 9 2 4 2 2 3 4" xfId="10457" xr:uid="{00000000-0005-0000-0000-000056B70000}"/>
    <cellStyle name="Normal 9 2 4 2 2 3 4 2" xfId="27810" xr:uid="{00000000-0005-0000-0000-000057B70000}"/>
    <cellStyle name="Normal 9 2 4 2 2 3 4 3" xfId="45156" xr:uid="{00000000-0005-0000-0000-000058B70000}"/>
    <cellStyle name="Normal 9 2 4 2 2 3 5" xfId="19137" xr:uid="{00000000-0005-0000-0000-000059B70000}"/>
    <cellStyle name="Normal 9 2 4 2 2 3 6" xfId="36483" xr:uid="{00000000-0005-0000-0000-00005AB70000}"/>
    <cellStyle name="Normal 9 2 4 2 2 4" xfId="6831" xr:uid="{00000000-0005-0000-0000-00005BB70000}"/>
    <cellStyle name="Normal 9 2 4 2 2 4 2" xfId="15504" xr:uid="{00000000-0005-0000-0000-00005CB70000}"/>
    <cellStyle name="Normal 9 2 4 2 2 4 2 2" xfId="32857" xr:uid="{00000000-0005-0000-0000-00005DB70000}"/>
    <cellStyle name="Normal 9 2 4 2 2 4 2 3" xfId="50203" xr:uid="{00000000-0005-0000-0000-00005EB70000}"/>
    <cellStyle name="Normal 9 2 4 2 2 4 3" xfId="24184" xr:uid="{00000000-0005-0000-0000-00005FB70000}"/>
    <cellStyle name="Normal 9 2 4 2 2 4 4" xfId="41530" xr:uid="{00000000-0005-0000-0000-000060B70000}"/>
    <cellStyle name="Normal 9 2 4 2 2 5" xfId="3597" xr:uid="{00000000-0005-0000-0000-000061B70000}"/>
    <cellStyle name="Normal 9 2 4 2 2 5 2" xfId="12270" xr:uid="{00000000-0005-0000-0000-000062B70000}"/>
    <cellStyle name="Normal 9 2 4 2 2 5 2 2" xfId="29623" xr:uid="{00000000-0005-0000-0000-000063B70000}"/>
    <cellStyle name="Normal 9 2 4 2 2 5 2 3" xfId="46969" xr:uid="{00000000-0005-0000-0000-000064B70000}"/>
    <cellStyle name="Normal 9 2 4 2 2 5 3" xfId="20950" xr:uid="{00000000-0005-0000-0000-000065B70000}"/>
    <cellStyle name="Normal 9 2 4 2 2 5 4" xfId="38296" xr:uid="{00000000-0005-0000-0000-000066B70000}"/>
    <cellStyle name="Normal 9 2 4 2 2 6" xfId="9722" xr:uid="{00000000-0005-0000-0000-000067B70000}"/>
    <cellStyle name="Normal 9 2 4 2 2 6 2" xfId="27075" xr:uid="{00000000-0005-0000-0000-000068B70000}"/>
    <cellStyle name="Normal 9 2 4 2 2 6 3" xfId="44421" xr:uid="{00000000-0005-0000-0000-000069B70000}"/>
    <cellStyle name="Normal 9 2 4 2 2 7" xfId="18402" xr:uid="{00000000-0005-0000-0000-00006AB70000}"/>
    <cellStyle name="Normal 9 2 4 2 2 8" xfId="35748" xr:uid="{00000000-0005-0000-0000-00006BB70000}"/>
    <cellStyle name="Normal 9 2 4 2 3" xfId="559" xr:uid="{00000000-0005-0000-0000-00006CB70000}"/>
    <cellStyle name="Normal 9 2 4 2 3 2" xfId="2372" xr:uid="{00000000-0005-0000-0000-00006DB70000}"/>
    <cellStyle name="Normal 9 2 4 2 3 2 2" xfId="8154" xr:uid="{00000000-0005-0000-0000-00006EB70000}"/>
    <cellStyle name="Normal 9 2 4 2 3 2 2 2" xfId="16827" xr:uid="{00000000-0005-0000-0000-00006FB70000}"/>
    <cellStyle name="Normal 9 2 4 2 3 2 2 2 2" xfId="34180" xr:uid="{00000000-0005-0000-0000-000070B70000}"/>
    <cellStyle name="Normal 9 2 4 2 3 2 2 2 3" xfId="51526" xr:uid="{00000000-0005-0000-0000-000071B70000}"/>
    <cellStyle name="Normal 9 2 4 2 3 2 2 3" xfId="25507" xr:uid="{00000000-0005-0000-0000-000072B70000}"/>
    <cellStyle name="Normal 9 2 4 2 3 2 2 4" xfId="42853" xr:uid="{00000000-0005-0000-0000-000073B70000}"/>
    <cellStyle name="Normal 9 2 4 2 3 2 3" xfId="5655" xr:uid="{00000000-0005-0000-0000-000074B70000}"/>
    <cellStyle name="Normal 9 2 4 2 3 2 3 2" xfId="14328" xr:uid="{00000000-0005-0000-0000-000075B70000}"/>
    <cellStyle name="Normal 9 2 4 2 3 2 3 2 2" xfId="31681" xr:uid="{00000000-0005-0000-0000-000076B70000}"/>
    <cellStyle name="Normal 9 2 4 2 3 2 3 2 3" xfId="49027" xr:uid="{00000000-0005-0000-0000-000077B70000}"/>
    <cellStyle name="Normal 9 2 4 2 3 2 3 3" xfId="23008" xr:uid="{00000000-0005-0000-0000-000078B70000}"/>
    <cellStyle name="Normal 9 2 4 2 3 2 3 4" xfId="40354" xr:uid="{00000000-0005-0000-0000-000079B70000}"/>
    <cellStyle name="Normal 9 2 4 2 3 2 4" xfId="11045" xr:uid="{00000000-0005-0000-0000-00007AB70000}"/>
    <cellStyle name="Normal 9 2 4 2 3 2 4 2" xfId="28398" xr:uid="{00000000-0005-0000-0000-00007BB70000}"/>
    <cellStyle name="Normal 9 2 4 2 3 2 4 3" xfId="45744" xr:uid="{00000000-0005-0000-0000-00007CB70000}"/>
    <cellStyle name="Normal 9 2 4 2 3 2 5" xfId="19725" xr:uid="{00000000-0005-0000-0000-00007DB70000}"/>
    <cellStyle name="Normal 9 2 4 2 3 2 6" xfId="37071" xr:uid="{00000000-0005-0000-0000-00007EB70000}"/>
    <cellStyle name="Normal 9 2 4 2 3 3" xfId="6341" xr:uid="{00000000-0005-0000-0000-00007FB70000}"/>
    <cellStyle name="Normal 9 2 4 2 3 3 2" xfId="15014" xr:uid="{00000000-0005-0000-0000-000080B70000}"/>
    <cellStyle name="Normal 9 2 4 2 3 3 2 2" xfId="32367" xr:uid="{00000000-0005-0000-0000-000081B70000}"/>
    <cellStyle name="Normal 9 2 4 2 3 3 2 3" xfId="49713" xr:uid="{00000000-0005-0000-0000-000082B70000}"/>
    <cellStyle name="Normal 9 2 4 2 3 3 3" xfId="23694" xr:uid="{00000000-0005-0000-0000-000083B70000}"/>
    <cellStyle name="Normal 9 2 4 2 3 3 4" xfId="41040" xr:uid="{00000000-0005-0000-0000-000084B70000}"/>
    <cellStyle name="Normal 9 2 4 2 3 4" xfId="4185" xr:uid="{00000000-0005-0000-0000-000085B70000}"/>
    <cellStyle name="Normal 9 2 4 2 3 4 2" xfId="12858" xr:uid="{00000000-0005-0000-0000-000086B70000}"/>
    <cellStyle name="Normal 9 2 4 2 3 4 2 2" xfId="30211" xr:uid="{00000000-0005-0000-0000-000087B70000}"/>
    <cellStyle name="Normal 9 2 4 2 3 4 2 3" xfId="47557" xr:uid="{00000000-0005-0000-0000-000088B70000}"/>
    <cellStyle name="Normal 9 2 4 2 3 4 3" xfId="21538" xr:uid="{00000000-0005-0000-0000-000089B70000}"/>
    <cellStyle name="Normal 9 2 4 2 3 4 4" xfId="38884" xr:uid="{00000000-0005-0000-0000-00008AB70000}"/>
    <cellStyle name="Normal 9 2 4 2 3 5" xfId="9232" xr:uid="{00000000-0005-0000-0000-00008BB70000}"/>
    <cellStyle name="Normal 9 2 4 2 3 5 2" xfId="26585" xr:uid="{00000000-0005-0000-0000-00008CB70000}"/>
    <cellStyle name="Normal 9 2 4 2 3 5 3" xfId="43931" xr:uid="{00000000-0005-0000-0000-00008DB70000}"/>
    <cellStyle name="Normal 9 2 4 2 3 6" xfId="17912" xr:uid="{00000000-0005-0000-0000-00008EB70000}"/>
    <cellStyle name="Normal 9 2 4 2 3 7" xfId="35258" xr:uid="{00000000-0005-0000-0000-00008FB70000}"/>
    <cellStyle name="Normal 9 2 4 2 4" xfId="2127" xr:uid="{00000000-0005-0000-0000-000090B70000}"/>
    <cellStyle name="Normal 9 2 4 2 4 2" xfId="7909" xr:uid="{00000000-0005-0000-0000-000091B70000}"/>
    <cellStyle name="Normal 9 2 4 2 4 2 2" xfId="16582" xr:uid="{00000000-0005-0000-0000-000092B70000}"/>
    <cellStyle name="Normal 9 2 4 2 4 2 2 2" xfId="33935" xr:uid="{00000000-0005-0000-0000-000093B70000}"/>
    <cellStyle name="Normal 9 2 4 2 4 2 2 3" xfId="51281" xr:uid="{00000000-0005-0000-0000-000094B70000}"/>
    <cellStyle name="Normal 9 2 4 2 4 2 3" xfId="25262" xr:uid="{00000000-0005-0000-0000-000095B70000}"/>
    <cellStyle name="Normal 9 2 4 2 4 2 4" xfId="42608" xr:uid="{00000000-0005-0000-0000-000096B70000}"/>
    <cellStyle name="Normal 9 2 4 2 4 3" xfId="3940" xr:uid="{00000000-0005-0000-0000-000097B70000}"/>
    <cellStyle name="Normal 9 2 4 2 4 3 2" xfId="12613" xr:uid="{00000000-0005-0000-0000-000098B70000}"/>
    <cellStyle name="Normal 9 2 4 2 4 3 2 2" xfId="29966" xr:uid="{00000000-0005-0000-0000-000099B70000}"/>
    <cellStyle name="Normal 9 2 4 2 4 3 2 3" xfId="47312" xr:uid="{00000000-0005-0000-0000-00009AB70000}"/>
    <cellStyle name="Normal 9 2 4 2 4 3 3" xfId="21293" xr:uid="{00000000-0005-0000-0000-00009BB70000}"/>
    <cellStyle name="Normal 9 2 4 2 4 3 4" xfId="38639" xr:uid="{00000000-0005-0000-0000-00009CB70000}"/>
    <cellStyle name="Normal 9 2 4 2 4 4" xfId="10800" xr:uid="{00000000-0005-0000-0000-00009DB70000}"/>
    <cellStyle name="Normal 9 2 4 2 4 4 2" xfId="28153" xr:uid="{00000000-0005-0000-0000-00009EB70000}"/>
    <cellStyle name="Normal 9 2 4 2 4 4 3" xfId="45499" xr:uid="{00000000-0005-0000-0000-00009FB70000}"/>
    <cellStyle name="Normal 9 2 4 2 4 5" xfId="19480" xr:uid="{00000000-0005-0000-0000-0000A0B70000}"/>
    <cellStyle name="Normal 9 2 4 2 4 6" xfId="36826" xr:uid="{00000000-0005-0000-0000-0000A1B70000}"/>
    <cellStyle name="Normal 9 2 4 2 5" xfId="1294" xr:uid="{00000000-0005-0000-0000-0000A2B70000}"/>
    <cellStyle name="Normal 9 2 4 2 5 2" xfId="7076" xr:uid="{00000000-0005-0000-0000-0000A3B70000}"/>
    <cellStyle name="Normal 9 2 4 2 5 2 2" xfId="15749" xr:uid="{00000000-0005-0000-0000-0000A4B70000}"/>
    <cellStyle name="Normal 9 2 4 2 5 2 2 2" xfId="33102" xr:uid="{00000000-0005-0000-0000-0000A5B70000}"/>
    <cellStyle name="Normal 9 2 4 2 5 2 2 3" xfId="50448" xr:uid="{00000000-0005-0000-0000-0000A6B70000}"/>
    <cellStyle name="Normal 9 2 4 2 5 2 3" xfId="24429" xr:uid="{00000000-0005-0000-0000-0000A7B70000}"/>
    <cellStyle name="Normal 9 2 4 2 5 2 4" xfId="41775" xr:uid="{00000000-0005-0000-0000-0000A8B70000}"/>
    <cellStyle name="Normal 9 2 4 2 5 3" xfId="4920" xr:uid="{00000000-0005-0000-0000-0000A9B70000}"/>
    <cellStyle name="Normal 9 2 4 2 5 3 2" xfId="13593" xr:uid="{00000000-0005-0000-0000-0000AAB70000}"/>
    <cellStyle name="Normal 9 2 4 2 5 3 2 2" xfId="30946" xr:uid="{00000000-0005-0000-0000-0000ABB70000}"/>
    <cellStyle name="Normal 9 2 4 2 5 3 2 3" xfId="48292" xr:uid="{00000000-0005-0000-0000-0000ACB70000}"/>
    <cellStyle name="Normal 9 2 4 2 5 3 3" xfId="22273" xr:uid="{00000000-0005-0000-0000-0000ADB70000}"/>
    <cellStyle name="Normal 9 2 4 2 5 3 4" xfId="39619" xr:uid="{00000000-0005-0000-0000-0000AEB70000}"/>
    <cellStyle name="Normal 9 2 4 2 5 4" xfId="9967" xr:uid="{00000000-0005-0000-0000-0000AFB70000}"/>
    <cellStyle name="Normal 9 2 4 2 5 4 2" xfId="27320" xr:uid="{00000000-0005-0000-0000-0000B0B70000}"/>
    <cellStyle name="Normal 9 2 4 2 5 4 3" xfId="44666" xr:uid="{00000000-0005-0000-0000-0000B1B70000}"/>
    <cellStyle name="Normal 9 2 4 2 5 5" xfId="18647" xr:uid="{00000000-0005-0000-0000-0000B2B70000}"/>
    <cellStyle name="Normal 9 2 4 2 5 6" xfId="35993" xr:uid="{00000000-0005-0000-0000-0000B3B70000}"/>
    <cellStyle name="Normal 9 2 4 2 6" xfId="6096" xr:uid="{00000000-0005-0000-0000-0000B4B70000}"/>
    <cellStyle name="Normal 9 2 4 2 6 2" xfId="14769" xr:uid="{00000000-0005-0000-0000-0000B5B70000}"/>
    <cellStyle name="Normal 9 2 4 2 6 2 2" xfId="32122" xr:uid="{00000000-0005-0000-0000-0000B6B70000}"/>
    <cellStyle name="Normal 9 2 4 2 6 2 3" xfId="49468" xr:uid="{00000000-0005-0000-0000-0000B7B70000}"/>
    <cellStyle name="Normal 9 2 4 2 6 3" xfId="23449" xr:uid="{00000000-0005-0000-0000-0000B8B70000}"/>
    <cellStyle name="Normal 9 2 4 2 6 4" xfId="40795" xr:uid="{00000000-0005-0000-0000-0000B9B70000}"/>
    <cellStyle name="Normal 9 2 4 2 7" xfId="3107" xr:uid="{00000000-0005-0000-0000-0000BAB70000}"/>
    <cellStyle name="Normal 9 2 4 2 7 2" xfId="11780" xr:uid="{00000000-0005-0000-0000-0000BBB70000}"/>
    <cellStyle name="Normal 9 2 4 2 7 2 2" xfId="29133" xr:uid="{00000000-0005-0000-0000-0000BCB70000}"/>
    <cellStyle name="Normal 9 2 4 2 7 2 3" xfId="46479" xr:uid="{00000000-0005-0000-0000-0000BDB70000}"/>
    <cellStyle name="Normal 9 2 4 2 7 3" xfId="20460" xr:uid="{00000000-0005-0000-0000-0000BEB70000}"/>
    <cellStyle name="Normal 9 2 4 2 7 4" xfId="37806" xr:uid="{00000000-0005-0000-0000-0000BFB70000}"/>
    <cellStyle name="Normal 9 2 4 2 8" xfId="8987" xr:uid="{00000000-0005-0000-0000-0000C0B70000}"/>
    <cellStyle name="Normal 9 2 4 2 8 2" xfId="26340" xr:uid="{00000000-0005-0000-0000-0000C1B70000}"/>
    <cellStyle name="Normal 9 2 4 2 8 3" xfId="43686" xr:uid="{00000000-0005-0000-0000-0000C2B70000}"/>
    <cellStyle name="Normal 9 2 4 2 9" xfId="17667" xr:uid="{00000000-0005-0000-0000-0000C3B70000}"/>
    <cellStyle name="Normal 9 2 4 3" xfId="216" xr:uid="{00000000-0005-0000-0000-0000C4B70000}"/>
    <cellStyle name="Normal 9 2 4 3 10" xfId="34915" xr:uid="{00000000-0005-0000-0000-0000C5B70000}"/>
    <cellStyle name="Normal 9 2 4 3 2" xfId="951" xr:uid="{00000000-0005-0000-0000-0000C6B70000}"/>
    <cellStyle name="Normal 9 2 4 3 2 2" xfId="2764" xr:uid="{00000000-0005-0000-0000-0000C7B70000}"/>
    <cellStyle name="Normal 9 2 4 3 2 2 2" xfId="8546" xr:uid="{00000000-0005-0000-0000-0000C8B70000}"/>
    <cellStyle name="Normal 9 2 4 3 2 2 2 2" xfId="17219" xr:uid="{00000000-0005-0000-0000-0000C9B70000}"/>
    <cellStyle name="Normal 9 2 4 3 2 2 2 2 2" xfId="34572" xr:uid="{00000000-0005-0000-0000-0000CAB70000}"/>
    <cellStyle name="Normal 9 2 4 3 2 2 2 2 3" xfId="51918" xr:uid="{00000000-0005-0000-0000-0000CBB70000}"/>
    <cellStyle name="Normal 9 2 4 3 2 2 2 3" xfId="25899" xr:uid="{00000000-0005-0000-0000-0000CCB70000}"/>
    <cellStyle name="Normal 9 2 4 3 2 2 2 4" xfId="43245" xr:uid="{00000000-0005-0000-0000-0000CDB70000}"/>
    <cellStyle name="Normal 9 2 4 3 2 2 3" xfId="4577" xr:uid="{00000000-0005-0000-0000-0000CEB70000}"/>
    <cellStyle name="Normal 9 2 4 3 2 2 3 2" xfId="13250" xr:uid="{00000000-0005-0000-0000-0000CFB70000}"/>
    <cellStyle name="Normal 9 2 4 3 2 2 3 2 2" xfId="30603" xr:uid="{00000000-0005-0000-0000-0000D0B70000}"/>
    <cellStyle name="Normal 9 2 4 3 2 2 3 2 3" xfId="47949" xr:uid="{00000000-0005-0000-0000-0000D1B70000}"/>
    <cellStyle name="Normal 9 2 4 3 2 2 3 3" xfId="21930" xr:uid="{00000000-0005-0000-0000-0000D2B70000}"/>
    <cellStyle name="Normal 9 2 4 3 2 2 3 4" xfId="39276" xr:uid="{00000000-0005-0000-0000-0000D3B70000}"/>
    <cellStyle name="Normal 9 2 4 3 2 2 4" xfId="11437" xr:uid="{00000000-0005-0000-0000-0000D4B70000}"/>
    <cellStyle name="Normal 9 2 4 3 2 2 4 2" xfId="28790" xr:uid="{00000000-0005-0000-0000-0000D5B70000}"/>
    <cellStyle name="Normal 9 2 4 3 2 2 4 3" xfId="46136" xr:uid="{00000000-0005-0000-0000-0000D6B70000}"/>
    <cellStyle name="Normal 9 2 4 3 2 2 5" xfId="20117" xr:uid="{00000000-0005-0000-0000-0000D7B70000}"/>
    <cellStyle name="Normal 9 2 4 3 2 2 6" xfId="37463" xr:uid="{00000000-0005-0000-0000-0000D8B70000}"/>
    <cellStyle name="Normal 9 2 4 3 2 3" xfId="1686" xr:uid="{00000000-0005-0000-0000-0000D9B70000}"/>
    <cellStyle name="Normal 9 2 4 3 2 3 2" xfId="7468" xr:uid="{00000000-0005-0000-0000-0000DAB70000}"/>
    <cellStyle name="Normal 9 2 4 3 2 3 2 2" xfId="16141" xr:uid="{00000000-0005-0000-0000-0000DBB70000}"/>
    <cellStyle name="Normal 9 2 4 3 2 3 2 2 2" xfId="33494" xr:uid="{00000000-0005-0000-0000-0000DCB70000}"/>
    <cellStyle name="Normal 9 2 4 3 2 3 2 2 3" xfId="50840" xr:uid="{00000000-0005-0000-0000-0000DDB70000}"/>
    <cellStyle name="Normal 9 2 4 3 2 3 2 3" xfId="24821" xr:uid="{00000000-0005-0000-0000-0000DEB70000}"/>
    <cellStyle name="Normal 9 2 4 3 2 3 2 4" xfId="42167" xr:uid="{00000000-0005-0000-0000-0000DFB70000}"/>
    <cellStyle name="Normal 9 2 4 3 2 3 3" xfId="5312" xr:uid="{00000000-0005-0000-0000-0000E0B70000}"/>
    <cellStyle name="Normal 9 2 4 3 2 3 3 2" xfId="13985" xr:uid="{00000000-0005-0000-0000-0000E1B70000}"/>
    <cellStyle name="Normal 9 2 4 3 2 3 3 2 2" xfId="31338" xr:uid="{00000000-0005-0000-0000-0000E2B70000}"/>
    <cellStyle name="Normal 9 2 4 3 2 3 3 2 3" xfId="48684" xr:uid="{00000000-0005-0000-0000-0000E3B70000}"/>
    <cellStyle name="Normal 9 2 4 3 2 3 3 3" xfId="22665" xr:uid="{00000000-0005-0000-0000-0000E4B70000}"/>
    <cellStyle name="Normal 9 2 4 3 2 3 3 4" xfId="40011" xr:uid="{00000000-0005-0000-0000-0000E5B70000}"/>
    <cellStyle name="Normal 9 2 4 3 2 3 4" xfId="10359" xr:uid="{00000000-0005-0000-0000-0000E6B70000}"/>
    <cellStyle name="Normal 9 2 4 3 2 3 4 2" xfId="27712" xr:uid="{00000000-0005-0000-0000-0000E7B70000}"/>
    <cellStyle name="Normal 9 2 4 3 2 3 4 3" xfId="45058" xr:uid="{00000000-0005-0000-0000-0000E8B70000}"/>
    <cellStyle name="Normal 9 2 4 3 2 3 5" xfId="19039" xr:uid="{00000000-0005-0000-0000-0000E9B70000}"/>
    <cellStyle name="Normal 9 2 4 3 2 3 6" xfId="36385" xr:uid="{00000000-0005-0000-0000-0000EAB70000}"/>
    <cellStyle name="Normal 9 2 4 3 2 4" xfId="6733" xr:uid="{00000000-0005-0000-0000-0000EBB70000}"/>
    <cellStyle name="Normal 9 2 4 3 2 4 2" xfId="15406" xr:uid="{00000000-0005-0000-0000-0000ECB70000}"/>
    <cellStyle name="Normal 9 2 4 3 2 4 2 2" xfId="32759" xr:uid="{00000000-0005-0000-0000-0000EDB70000}"/>
    <cellStyle name="Normal 9 2 4 3 2 4 2 3" xfId="50105" xr:uid="{00000000-0005-0000-0000-0000EEB70000}"/>
    <cellStyle name="Normal 9 2 4 3 2 4 3" xfId="24086" xr:uid="{00000000-0005-0000-0000-0000EFB70000}"/>
    <cellStyle name="Normal 9 2 4 3 2 4 4" xfId="41432" xr:uid="{00000000-0005-0000-0000-0000F0B70000}"/>
    <cellStyle name="Normal 9 2 4 3 2 5" xfId="3499" xr:uid="{00000000-0005-0000-0000-0000F1B70000}"/>
    <cellStyle name="Normal 9 2 4 3 2 5 2" xfId="12172" xr:uid="{00000000-0005-0000-0000-0000F2B70000}"/>
    <cellStyle name="Normal 9 2 4 3 2 5 2 2" xfId="29525" xr:uid="{00000000-0005-0000-0000-0000F3B70000}"/>
    <cellStyle name="Normal 9 2 4 3 2 5 2 3" xfId="46871" xr:uid="{00000000-0005-0000-0000-0000F4B70000}"/>
    <cellStyle name="Normal 9 2 4 3 2 5 3" xfId="20852" xr:uid="{00000000-0005-0000-0000-0000F5B70000}"/>
    <cellStyle name="Normal 9 2 4 3 2 5 4" xfId="38198" xr:uid="{00000000-0005-0000-0000-0000F6B70000}"/>
    <cellStyle name="Normal 9 2 4 3 2 6" xfId="9624" xr:uid="{00000000-0005-0000-0000-0000F7B70000}"/>
    <cellStyle name="Normal 9 2 4 3 2 6 2" xfId="26977" xr:uid="{00000000-0005-0000-0000-0000F8B70000}"/>
    <cellStyle name="Normal 9 2 4 3 2 6 3" xfId="44323" xr:uid="{00000000-0005-0000-0000-0000F9B70000}"/>
    <cellStyle name="Normal 9 2 4 3 2 7" xfId="18304" xr:uid="{00000000-0005-0000-0000-0000FAB70000}"/>
    <cellStyle name="Normal 9 2 4 3 2 8" xfId="35650" xr:uid="{00000000-0005-0000-0000-0000FBB70000}"/>
    <cellStyle name="Normal 9 2 4 3 3" xfId="706" xr:uid="{00000000-0005-0000-0000-0000FCB70000}"/>
    <cellStyle name="Normal 9 2 4 3 3 2" xfId="2519" xr:uid="{00000000-0005-0000-0000-0000FDB70000}"/>
    <cellStyle name="Normal 9 2 4 3 3 2 2" xfId="8301" xr:uid="{00000000-0005-0000-0000-0000FEB70000}"/>
    <cellStyle name="Normal 9 2 4 3 3 2 2 2" xfId="16974" xr:uid="{00000000-0005-0000-0000-0000FFB70000}"/>
    <cellStyle name="Normal 9 2 4 3 3 2 2 2 2" xfId="34327" xr:uid="{00000000-0005-0000-0000-000000B80000}"/>
    <cellStyle name="Normal 9 2 4 3 3 2 2 2 3" xfId="51673" xr:uid="{00000000-0005-0000-0000-000001B80000}"/>
    <cellStyle name="Normal 9 2 4 3 3 2 2 3" xfId="25654" xr:uid="{00000000-0005-0000-0000-000002B80000}"/>
    <cellStyle name="Normal 9 2 4 3 3 2 2 4" xfId="43000" xr:uid="{00000000-0005-0000-0000-000003B80000}"/>
    <cellStyle name="Normal 9 2 4 3 3 2 3" xfId="5753" xr:uid="{00000000-0005-0000-0000-000004B80000}"/>
    <cellStyle name="Normal 9 2 4 3 3 2 3 2" xfId="14426" xr:uid="{00000000-0005-0000-0000-000005B80000}"/>
    <cellStyle name="Normal 9 2 4 3 3 2 3 2 2" xfId="31779" xr:uid="{00000000-0005-0000-0000-000006B80000}"/>
    <cellStyle name="Normal 9 2 4 3 3 2 3 2 3" xfId="49125" xr:uid="{00000000-0005-0000-0000-000007B80000}"/>
    <cellStyle name="Normal 9 2 4 3 3 2 3 3" xfId="23106" xr:uid="{00000000-0005-0000-0000-000008B80000}"/>
    <cellStyle name="Normal 9 2 4 3 3 2 3 4" xfId="40452" xr:uid="{00000000-0005-0000-0000-000009B80000}"/>
    <cellStyle name="Normal 9 2 4 3 3 2 4" xfId="11192" xr:uid="{00000000-0005-0000-0000-00000AB80000}"/>
    <cellStyle name="Normal 9 2 4 3 3 2 4 2" xfId="28545" xr:uid="{00000000-0005-0000-0000-00000BB80000}"/>
    <cellStyle name="Normal 9 2 4 3 3 2 4 3" xfId="45891" xr:uid="{00000000-0005-0000-0000-00000CB80000}"/>
    <cellStyle name="Normal 9 2 4 3 3 2 5" xfId="19872" xr:uid="{00000000-0005-0000-0000-00000DB80000}"/>
    <cellStyle name="Normal 9 2 4 3 3 2 6" xfId="37218" xr:uid="{00000000-0005-0000-0000-00000EB80000}"/>
    <cellStyle name="Normal 9 2 4 3 3 3" xfId="6488" xr:uid="{00000000-0005-0000-0000-00000FB80000}"/>
    <cellStyle name="Normal 9 2 4 3 3 3 2" xfId="15161" xr:uid="{00000000-0005-0000-0000-000010B80000}"/>
    <cellStyle name="Normal 9 2 4 3 3 3 2 2" xfId="32514" xr:uid="{00000000-0005-0000-0000-000011B80000}"/>
    <cellStyle name="Normal 9 2 4 3 3 3 2 3" xfId="49860" xr:uid="{00000000-0005-0000-0000-000012B80000}"/>
    <cellStyle name="Normal 9 2 4 3 3 3 3" xfId="23841" xr:uid="{00000000-0005-0000-0000-000013B80000}"/>
    <cellStyle name="Normal 9 2 4 3 3 3 4" xfId="41187" xr:uid="{00000000-0005-0000-0000-000014B80000}"/>
    <cellStyle name="Normal 9 2 4 3 3 4" xfId="4332" xr:uid="{00000000-0005-0000-0000-000015B80000}"/>
    <cellStyle name="Normal 9 2 4 3 3 4 2" xfId="13005" xr:uid="{00000000-0005-0000-0000-000016B80000}"/>
    <cellStyle name="Normal 9 2 4 3 3 4 2 2" xfId="30358" xr:uid="{00000000-0005-0000-0000-000017B80000}"/>
    <cellStyle name="Normal 9 2 4 3 3 4 2 3" xfId="47704" xr:uid="{00000000-0005-0000-0000-000018B80000}"/>
    <cellStyle name="Normal 9 2 4 3 3 4 3" xfId="21685" xr:uid="{00000000-0005-0000-0000-000019B80000}"/>
    <cellStyle name="Normal 9 2 4 3 3 4 4" xfId="39031" xr:uid="{00000000-0005-0000-0000-00001AB80000}"/>
    <cellStyle name="Normal 9 2 4 3 3 5" xfId="9379" xr:uid="{00000000-0005-0000-0000-00001BB80000}"/>
    <cellStyle name="Normal 9 2 4 3 3 5 2" xfId="26732" xr:uid="{00000000-0005-0000-0000-00001CB80000}"/>
    <cellStyle name="Normal 9 2 4 3 3 5 3" xfId="44078" xr:uid="{00000000-0005-0000-0000-00001DB80000}"/>
    <cellStyle name="Normal 9 2 4 3 3 6" xfId="18059" xr:uid="{00000000-0005-0000-0000-00001EB80000}"/>
    <cellStyle name="Normal 9 2 4 3 3 7" xfId="35405" xr:uid="{00000000-0005-0000-0000-00001FB80000}"/>
    <cellStyle name="Normal 9 2 4 3 4" xfId="2029" xr:uid="{00000000-0005-0000-0000-000020B80000}"/>
    <cellStyle name="Normal 9 2 4 3 4 2" xfId="7811" xr:uid="{00000000-0005-0000-0000-000021B80000}"/>
    <cellStyle name="Normal 9 2 4 3 4 2 2" xfId="16484" xr:uid="{00000000-0005-0000-0000-000022B80000}"/>
    <cellStyle name="Normal 9 2 4 3 4 2 2 2" xfId="33837" xr:uid="{00000000-0005-0000-0000-000023B80000}"/>
    <cellStyle name="Normal 9 2 4 3 4 2 2 3" xfId="51183" xr:uid="{00000000-0005-0000-0000-000024B80000}"/>
    <cellStyle name="Normal 9 2 4 3 4 2 3" xfId="25164" xr:uid="{00000000-0005-0000-0000-000025B80000}"/>
    <cellStyle name="Normal 9 2 4 3 4 2 4" xfId="42510" xr:uid="{00000000-0005-0000-0000-000026B80000}"/>
    <cellStyle name="Normal 9 2 4 3 4 3" xfId="3842" xr:uid="{00000000-0005-0000-0000-000027B80000}"/>
    <cellStyle name="Normal 9 2 4 3 4 3 2" xfId="12515" xr:uid="{00000000-0005-0000-0000-000028B80000}"/>
    <cellStyle name="Normal 9 2 4 3 4 3 2 2" xfId="29868" xr:uid="{00000000-0005-0000-0000-000029B80000}"/>
    <cellStyle name="Normal 9 2 4 3 4 3 2 3" xfId="47214" xr:uid="{00000000-0005-0000-0000-00002AB80000}"/>
    <cellStyle name="Normal 9 2 4 3 4 3 3" xfId="21195" xr:uid="{00000000-0005-0000-0000-00002BB80000}"/>
    <cellStyle name="Normal 9 2 4 3 4 3 4" xfId="38541" xr:uid="{00000000-0005-0000-0000-00002CB80000}"/>
    <cellStyle name="Normal 9 2 4 3 4 4" xfId="10702" xr:uid="{00000000-0005-0000-0000-00002DB80000}"/>
    <cellStyle name="Normal 9 2 4 3 4 4 2" xfId="28055" xr:uid="{00000000-0005-0000-0000-00002EB80000}"/>
    <cellStyle name="Normal 9 2 4 3 4 4 3" xfId="45401" xr:uid="{00000000-0005-0000-0000-00002FB80000}"/>
    <cellStyle name="Normal 9 2 4 3 4 5" xfId="19382" xr:uid="{00000000-0005-0000-0000-000030B80000}"/>
    <cellStyle name="Normal 9 2 4 3 4 6" xfId="36728" xr:uid="{00000000-0005-0000-0000-000031B80000}"/>
    <cellStyle name="Normal 9 2 4 3 5" xfId="1441" xr:uid="{00000000-0005-0000-0000-000032B80000}"/>
    <cellStyle name="Normal 9 2 4 3 5 2" xfId="7223" xr:uid="{00000000-0005-0000-0000-000033B80000}"/>
    <cellStyle name="Normal 9 2 4 3 5 2 2" xfId="15896" xr:uid="{00000000-0005-0000-0000-000034B80000}"/>
    <cellStyle name="Normal 9 2 4 3 5 2 2 2" xfId="33249" xr:uid="{00000000-0005-0000-0000-000035B80000}"/>
    <cellStyle name="Normal 9 2 4 3 5 2 2 3" xfId="50595" xr:uid="{00000000-0005-0000-0000-000036B80000}"/>
    <cellStyle name="Normal 9 2 4 3 5 2 3" xfId="24576" xr:uid="{00000000-0005-0000-0000-000037B80000}"/>
    <cellStyle name="Normal 9 2 4 3 5 2 4" xfId="41922" xr:uid="{00000000-0005-0000-0000-000038B80000}"/>
    <cellStyle name="Normal 9 2 4 3 5 3" xfId="5067" xr:uid="{00000000-0005-0000-0000-000039B80000}"/>
    <cellStyle name="Normal 9 2 4 3 5 3 2" xfId="13740" xr:uid="{00000000-0005-0000-0000-00003AB80000}"/>
    <cellStyle name="Normal 9 2 4 3 5 3 2 2" xfId="31093" xr:uid="{00000000-0005-0000-0000-00003BB80000}"/>
    <cellStyle name="Normal 9 2 4 3 5 3 2 3" xfId="48439" xr:uid="{00000000-0005-0000-0000-00003CB80000}"/>
    <cellStyle name="Normal 9 2 4 3 5 3 3" xfId="22420" xr:uid="{00000000-0005-0000-0000-00003DB80000}"/>
    <cellStyle name="Normal 9 2 4 3 5 3 4" xfId="39766" xr:uid="{00000000-0005-0000-0000-00003EB80000}"/>
    <cellStyle name="Normal 9 2 4 3 5 4" xfId="10114" xr:uid="{00000000-0005-0000-0000-00003FB80000}"/>
    <cellStyle name="Normal 9 2 4 3 5 4 2" xfId="27467" xr:uid="{00000000-0005-0000-0000-000040B80000}"/>
    <cellStyle name="Normal 9 2 4 3 5 4 3" xfId="44813" xr:uid="{00000000-0005-0000-0000-000041B80000}"/>
    <cellStyle name="Normal 9 2 4 3 5 5" xfId="18794" xr:uid="{00000000-0005-0000-0000-000042B80000}"/>
    <cellStyle name="Normal 9 2 4 3 5 6" xfId="36140" xr:uid="{00000000-0005-0000-0000-000043B80000}"/>
    <cellStyle name="Normal 9 2 4 3 6" xfId="5998" xr:uid="{00000000-0005-0000-0000-000044B80000}"/>
    <cellStyle name="Normal 9 2 4 3 6 2" xfId="14671" xr:uid="{00000000-0005-0000-0000-000045B80000}"/>
    <cellStyle name="Normal 9 2 4 3 6 2 2" xfId="32024" xr:uid="{00000000-0005-0000-0000-000046B80000}"/>
    <cellStyle name="Normal 9 2 4 3 6 2 3" xfId="49370" xr:uid="{00000000-0005-0000-0000-000047B80000}"/>
    <cellStyle name="Normal 9 2 4 3 6 3" xfId="23351" xr:uid="{00000000-0005-0000-0000-000048B80000}"/>
    <cellStyle name="Normal 9 2 4 3 6 4" xfId="40697" xr:uid="{00000000-0005-0000-0000-000049B80000}"/>
    <cellStyle name="Normal 9 2 4 3 7" xfId="3254" xr:uid="{00000000-0005-0000-0000-00004AB80000}"/>
    <cellStyle name="Normal 9 2 4 3 7 2" xfId="11927" xr:uid="{00000000-0005-0000-0000-00004BB80000}"/>
    <cellStyle name="Normal 9 2 4 3 7 2 2" xfId="29280" xr:uid="{00000000-0005-0000-0000-00004CB80000}"/>
    <cellStyle name="Normal 9 2 4 3 7 2 3" xfId="46626" xr:uid="{00000000-0005-0000-0000-00004DB80000}"/>
    <cellStyle name="Normal 9 2 4 3 7 3" xfId="20607" xr:uid="{00000000-0005-0000-0000-00004EB80000}"/>
    <cellStyle name="Normal 9 2 4 3 7 4" xfId="37953" xr:uid="{00000000-0005-0000-0000-00004FB80000}"/>
    <cellStyle name="Normal 9 2 4 3 8" xfId="8889" xr:uid="{00000000-0005-0000-0000-000050B80000}"/>
    <cellStyle name="Normal 9 2 4 3 8 2" xfId="26242" xr:uid="{00000000-0005-0000-0000-000051B80000}"/>
    <cellStyle name="Normal 9 2 4 3 8 3" xfId="43588" xr:uid="{00000000-0005-0000-0000-000052B80000}"/>
    <cellStyle name="Normal 9 2 4 3 9" xfId="17569" xr:uid="{00000000-0005-0000-0000-000053B80000}"/>
    <cellStyle name="Normal 9 2 4 4" xfId="804" xr:uid="{00000000-0005-0000-0000-000054B80000}"/>
    <cellStyle name="Normal 9 2 4 4 2" xfId="2617" xr:uid="{00000000-0005-0000-0000-000055B80000}"/>
    <cellStyle name="Normal 9 2 4 4 2 2" xfId="8399" xr:uid="{00000000-0005-0000-0000-000056B80000}"/>
    <cellStyle name="Normal 9 2 4 4 2 2 2" xfId="17072" xr:uid="{00000000-0005-0000-0000-000057B80000}"/>
    <cellStyle name="Normal 9 2 4 4 2 2 2 2" xfId="34425" xr:uid="{00000000-0005-0000-0000-000058B80000}"/>
    <cellStyle name="Normal 9 2 4 4 2 2 2 3" xfId="51771" xr:uid="{00000000-0005-0000-0000-000059B80000}"/>
    <cellStyle name="Normal 9 2 4 4 2 2 3" xfId="25752" xr:uid="{00000000-0005-0000-0000-00005AB80000}"/>
    <cellStyle name="Normal 9 2 4 4 2 2 4" xfId="43098" xr:uid="{00000000-0005-0000-0000-00005BB80000}"/>
    <cellStyle name="Normal 9 2 4 4 2 3" xfId="4430" xr:uid="{00000000-0005-0000-0000-00005CB80000}"/>
    <cellStyle name="Normal 9 2 4 4 2 3 2" xfId="13103" xr:uid="{00000000-0005-0000-0000-00005DB80000}"/>
    <cellStyle name="Normal 9 2 4 4 2 3 2 2" xfId="30456" xr:uid="{00000000-0005-0000-0000-00005EB80000}"/>
    <cellStyle name="Normal 9 2 4 4 2 3 2 3" xfId="47802" xr:uid="{00000000-0005-0000-0000-00005FB80000}"/>
    <cellStyle name="Normal 9 2 4 4 2 3 3" xfId="21783" xr:uid="{00000000-0005-0000-0000-000060B80000}"/>
    <cellStyle name="Normal 9 2 4 4 2 3 4" xfId="39129" xr:uid="{00000000-0005-0000-0000-000061B80000}"/>
    <cellStyle name="Normal 9 2 4 4 2 4" xfId="11290" xr:uid="{00000000-0005-0000-0000-000062B80000}"/>
    <cellStyle name="Normal 9 2 4 4 2 4 2" xfId="28643" xr:uid="{00000000-0005-0000-0000-000063B80000}"/>
    <cellStyle name="Normal 9 2 4 4 2 4 3" xfId="45989" xr:uid="{00000000-0005-0000-0000-000064B80000}"/>
    <cellStyle name="Normal 9 2 4 4 2 5" xfId="19970" xr:uid="{00000000-0005-0000-0000-000065B80000}"/>
    <cellStyle name="Normal 9 2 4 4 2 6" xfId="37316" xr:uid="{00000000-0005-0000-0000-000066B80000}"/>
    <cellStyle name="Normal 9 2 4 4 3" xfId="1539" xr:uid="{00000000-0005-0000-0000-000067B80000}"/>
    <cellStyle name="Normal 9 2 4 4 3 2" xfId="7321" xr:uid="{00000000-0005-0000-0000-000068B80000}"/>
    <cellStyle name="Normal 9 2 4 4 3 2 2" xfId="15994" xr:uid="{00000000-0005-0000-0000-000069B80000}"/>
    <cellStyle name="Normal 9 2 4 4 3 2 2 2" xfId="33347" xr:uid="{00000000-0005-0000-0000-00006AB80000}"/>
    <cellStyle name="Normal 9 2 4 4 3 2 2 3" xfId="50693" xr:uid="{00000000-0005-0000-0000-00006BB80000}"/>
    <cellStyle name="Normal 9 2 4 4 3 2 3" xfId="24674" xr:uid="{00000000-0005-0000-0000-00006CB80000}"/>
    <cellStyle name="Normal 9 2 4 4 3 2 4" xfId="42020" xr:uid="{00000000-0005-0000-0000-00006DB80000}"/>
    <cellStyle name="Normal 9 2 4 4 3 3" xfId="5165" xr:uid="{00000000-0005-0000-0000-00006EB80000}"/>
    <cellStyle name="Normal 9 2 4 4 3 3 2" xfId="13838" xr:uid="{00000000-0005-0000-0000-00006FB80000}"/>
    <cellStyle name="Normal 9 2 4 4 3 3 2 2" xfId="31191" xr:uid="{00000000-0005-0000-0000-000070B80000}"/>
    <cellStyle name="Normal 9 2 4 4 3 3 2 3" xfId="48537" xr:uid="{00000000-0005-0000-0000-000071B80000}"/>
    <cellStyle name="Normal 9 2 4 4 3 3 3" xfId="22518" xr:uid="{00000000-0005-0000-0000-000072B80000}"/>
    <cellStyle name="Normal 9 2 4 4 3 3 4" xfId="39864" xr:uid="{00000000-0005-0000-0000-000073B80000}"/>
    <cellStyle name="Normal 9 2 4 4 3 4" xfId="10212" xr:uid="{00000000-0005-0000-0000-000074B80000}"/>
    <cellStyle name="Normal 9 2 4 4 3 4 2" xfId="27565" xr:uid="{00000000-0005-0000-0000-000075B80000}"/>
    <cellStyle name="Normal 9 2 4 4 3 4 3" xfId="44911" xr:uid="{00000000-0005-0000-0000-000076B80000}"/>
    <cellStyle name="Normal 9 2 4 4 3 5" xfId="18892" xr:uid="{00000000-0005-0000-0000-000077B80000}"/>
    <cellStyle name="Normal 9 2 4 4 3 6" xfId="36238" xr:uid="{00000000-0005-0000-0000-000078B80000}"/>
    <cellStyle name="Normal 9 2 4 4 4" xfId="6586" xr:uid="{00000000-0005-0000-0000-000079B80000}"/>
    <cellStyle name="Normal 9 2 4 4 4 2" xfId="15259" xr:uid="{00000000-0005-0000-0000-00007AB80000}"/>
    <cellStyle name="Normal 9 2 4 4 4 2 2" xfId="32612" xr:uid="{00000000-0005-0000-0000-00007BB80000}"/>
    <cellStyle name="Normal 9 2 4 4 4 2 3" xfId="49958" xr:uid="{00000000-0005-0000-0000-00007CB80000}"/>
    <cellStyle name="Normal 9 2 4 4 4 3" xfId="23939" xr:uid="{00000000-0005-0000-0000-00007DB80000}"/>
    <cellStyle name="Normal 9 2 4 4 4 4" xfId="41285" xr:uid="{00000000-0005-0000-0000-00007EB80000}"/>
    <cellStyle name="Normal 9 2 4 4 5" xfId="3352" xr:uid="{00000000-0005-0000-0000-00007FB80000}"/>
    <cellStyle name="Normal 9 2 4 4 5 2" xfId="12025" xr:uid="{00000000-0005-0000-0000-000080B80000}"/>
    <cellStyle name="Normal 9 2 4 4 5 2 2" xfId="29378" xr:uid="{00000000-0005-0000-0000-000081B80000}"/>
    <cellStyle name="Normal 9 2 4 4 5 2 3" xfId="46724" xr:uid="{00000000-0005-0000-0000-000082B80000}"/>
    <cellStyle name="Normal 9 2 4 4 5 3" xfId="20705" xr:uid="{00000000-0005-0000-0000-000083B80000}"/>
    <cellStyle name="Normal 9 2 4 4 5 4" xfId="38051" xr:uid="{00000000-0005-0000-0000-000084B80000}"/>
    <cellStyle name="Normal 9 2 4 4 6" xfId="9477" xr:uid="{00000000-0005-0000-0000-000085B80000}"/>
    <cellStyle name="Normal 9 2 4 4 6 2" xfId="26830" xr:uid="{00000000-0005-0000-0000-000086B80000}"/>
    <cellStyle name="Normal 9 2 4 4 6 3" xfId="44176" xr:uid="{00000000-0005-0000-0000-000087B80000}"/>
    <cellStyle name="Normal 9 2 4 4 7" xfId="18157" xr:uid="{00000000-0005-0000-0000-000088B80000}"/>
    <cellStyle name="Normal 9 2 4 4 8" xfId="35503" xr:uid="{00000000-0005-0000-0000-000089B80000}"/>
    <cellStyle name="Normal 9 2 4 5" xfId="461" xr:uid="{00000000-0005-0000-0000-00008AB80000}"/>
    <cellStyle name="Normal 9 2 4 5 2" xfId="2274" xr:uid="{00000000-0005-0000-0000-00008BB80000}"/>
    <cellStyle name="Normal 9 2 4 5 2 2" xfId="8056" xr:uid="{00000000-0005-0000-0000-00008CB80000}"/>
    <cellStyle name="Normal 9 2 4 5 2 2 2" xfId="16729" xr:uid="{00000000-0005-0000-0000-00008DB80000}"/>
    <cellStyle name="Normal 9 2 4 5 2 2 2 2" xfId="34082" xr:uid="{00000000-0005-0000-0000-00008EB80000}"/>
    <cellStyle name="Normal 9 2 4 5 2 2 2 3" xfId="51428" xr:uid="{00000000-0005-0000-0000-00008FB80000}"/>
    <cellStyle name="Normal 9 2 4 5 2 2 3" xfId="25409" xr:uid="{00000000-0005-0000-0000-000090B80000}"/>
    <cellStyle name="Normal 9 2 4 5 2 2 4" xfId="42755" xr:uid="{00000000-0005-0000-0000-000091B80000}"/>
    <cellStyle name="Normal 9 2 4 5 2 3" xfId="5557" xr:uid="{00000000-0005-0000-0000-000092B80000}"/>
    <cellStyle name="Normal 9 2 4 5 2 3 2" xfId="14230" xr:uid="{00000000-0005-0000-0000-000093B80000}"/>
    <cellStyle name="Normal 9 2 4 5 2 3 2 2" xfId="31583" xr:uid="{00000000-0005-0000-0000-000094B80000}"/>
    <cellStyle name="Normal 9 2 4 5 2 3 2 3" xfId="48929" xr:uid="{00000000-0005-0000-0000-000095B80000}"/>
    <cellStyle name="Normal 9 2 4 5 2 3 3" xfId="22910" xr:uid="{00000000-0005-0000-0000-000096B80000}"/>
    <cellStyle name="Normal 9 2 4 5 2 3 4" xfId="40256" xr:uid="{00000000-0005-0000-0000-000097B80000}"/>
    <cellStyle name="Normal 9 2 4 5 2 4" xfId="10947" xr:uid="{00000000-0005-0000-0000-000098B80000}"/>
    <cellStyle name="Normal 9 2 4 5 2 4 2" xfId="28300" xr:uid="{00000000-0005-0000-0000-000099B80000}"/>
    <cellStyle name="Normal 9 2 4 5 2 4 3" xfId="45646" xr:uid="{00000000-0005-0000-0000-00009AB80000}"/>
    <cellStyle name="Normal 9 2 4 5 2 5" xfId="19627" xr:uid="{00000000-0005-0000-0000-00009BB80000}"/>
    <cellStyle name="Normal 9 2 4 5 2 6" xfId="36973" xr:uid="{00000000-0005-0000-0000-00009CB80000}"/>
    <cellStyle name="Normal 9 2 4 5 3" xfId="6243" xr:uid="{00000000-0005-0000-0000-00009DB80000}"/>
    <cellStyle name="Normal 9 2 4 5 3 2" xfId="14916" xr:uid="{00000000-0005-0000-0000-00009EB80000}"/>
    <cellStyle name="Normal 9 2 4 5 3 2 2" xfId="32269" xr:uid="{00000000-0005-0000-0000-00009FB80000}"/>
    <cellStyle name="Normal 9 2 4 5 3 2 3" xfId="49615" xr:uid="{00000000-0005-0000-0000-0000A0B80000}"/>
    <cellStyle name="Normal 9 2 4 5 3 3" xfId="23596" xr:uid="{00000000-0005-0000-0000-0000A1B80000}"/>
    <cellStyle name="Normal 9 2 4 5 3 4" xfId="40942" xr:uid="{00000000-0005-0000-0000-0000A2B80000}"/>
    <cellStyle name="Normal 9 2 4 5 4" xfId="4087" xr:uid="{00000000-0005-0000-0000-0000A3B80000}"/>
    <cellStyle name="Normal 9 2 4 5 4 2" xfId="12760" xr:uid="{00000000-0005-0000-0000-0000A4B80000}"/>
    <cellStyle name="Normal 9 2 4 5 4 2 2" xfId="30113" xr:uid="{00000000-0005-0000-0000-0000A5B80000}"/>
    <cellStyle name="Normal 9 2 4 5 4 2 3" xfId="47459" xr:uid="{00000000-0005-0000-0000-0000A6B80000}"/>
    <cellStyle name="Normal 9 2 4 5 4 3" xfId="21440" xr:uid="{00000000-0005-0000-0000-0000A7B80000}"/>
    <cellStyle name="Normal 9 2 4 5 4 4" xfId="38786" xr:uid="{00000000-0005-0000-0000-0000A8B80000}"/>
    <cellStyle name="Normal 9 2 4 5 5" xfId="9134" xr:uid="{00000000-0005-0000-0000-0000A9B80000}"/>
    <cellStyle name="Normal 9 2 4 5 5 2" xfId="26487" xr:uid="{00000000-0005-0000-0000-0000AAB80000}"/>
    <cellStyle name="Normal 9 2 4 5 5 3" xfId="43833" xr:uid="{00000000-0005-0000-0000-0000ABB80000}"/>
    <cellStyle name="Normal 9 2 4 5 6" xfId="17814" xr:uid="{00000000-0005-0000-0000-0000ACB80000}"/>
    <cellStyle name="Normal 9 2 4 5 7" xfId="35160" xr:uid="{00000000-0005-0000-0000-0000ADB80000}"/>
    <cellStyle name="Normal 9 2 4 6" xfId="1882" xr:uid="{00000000-0005-0000-0000-0000AEB80000}"/>
    <cellStyle name="Normal 9 2 4 6 2" xfId="7664" xr:uid="{00000000-0005-0000-0000-0000AFB80000}"/>
    <cellStyle name="Normal 9 2 4 6 2 2" xfId="16337" xr:uid="{00000000-0005-0000-0000-0000B0B80000}"/>
    <cellStyle name="Normal 9 2 4 6 2 2 2" xfId="33690" xr:uid="{00000000-0005-0000-0000-0000B1B80000}"/>
    <cellStyle name="Normal 9 2 4 6 2 2 3" xfId="51036" xr:uid="{00000000-0005-0000-0000-0000B2B80000}"/>
    <cellStyle name="Normal 9 2 4 6 2 3" xfId="25017" xr:uid="{00000000-0005-0000-0000-0000B3B80000}"/>
    <cellStyle name="Normal 9 2 4 6 2 4" xfId="42363" xr:uid="{00000000-0005-0000-0000-0000B4B80000}"/>
    <cellStyle name="Normal 9 2 4 6 3" xfId="3695" xr:uid="{00000000-0005-0000-0000-0000B5B80000}"/>
    <cellStyle name="Normal 9 2 4 6 3 2" xfId="12368" xr:uid="{00000000-0005-0000-0000-0000B6B80000}"/>
    <cellStyle name="Normal 9 2 4 6 3 2 2" xfId="29721" xr:uid="{00000000-0005-0000-0000-0000B7B80000}"/>
    <cellStyle name="Normal 9 2 4 6 3 2 3" xfId="47067" xr:uid="{00000000-0005-0000-0000-0000B8B80000}"/>
    <cellStyle name="Normal 9 2 4 6 3 3" xfId="21048" xr:uid="{00000000-0005-0000-0000-0000B9B80000}"/>
    <cellStyle name="Normal 9 2 4 6 3 4" xfId="38394" xr:uid="{00000000-0005-0000-0000-0000BAB80000}"/>
    <cellStyle name="Normal 9 2 4 6 4" xfId="10555" xr:uid="{00000000-0005-0000-0000-0000BBB80000}"/>
    <cellStyle name="Normal 9 2 4 6 4 2" xfId="27908" xr:uid="{00000000-0005-0000-0000-0000BCB80000}"/>
    <cellStyle name="Normal 9 2 4 6 4 3" xfId="45254" xr:uid="{00000000-0005-0000-0000-0000BDB80000}"/>
    <cellStyle name="Normal 9 2 4 6 5" xfId="19235" xr:uid="{00000000-0005-0000-0000-0000BEB80000}"/>
    <cellStyle name="Normal 9 2 4 6 6" xfId="36581" xr:uid="{00000000-0005-0000-0000-0000BFB80000}"/>
    <cellStyle name="Normal 9 2 4 7" xfId="1196" xr:uid="{00000000-0005-0000-0000-0000C0B80000}"/>
    <cellStyle name="Normal 9 2 4 7 2" xfId="6978" xr:uid="{00000000-0005-0000-0000-0000C1B80000}"/>
    <cellStyle name="Normal 9 2 4 7 2 2" xfId="15651" xr:uid="{00000000-0005-0000-0000-0000C2B80000}"/>
    <cellStyle name="Normal 9 2 4 7 2 2 2" xfId="33004" xr:uid="{00000000-0005-0000-0000-0000C3B80000}"/>
    <cellStyle name="Normal 9 2 4 7 2 2 3" xfId="50350" xr:uid="{00000000-0005-0000-0000-0000C4B80000}"/>
    <cellStyle name="Normal 9 2 4 7 2 3" xfId="24331" xr:uid="{00000000-0005-0000-0000-0000C5B80000}"/>
    <cellStyle name="Normal 9 2 4 7 2 4" xfId="41677" xr:uid="{00000000-0005-0000-0000-0000C6B80000}"/>
    <cellStyle name="Normal 9 2 4 7 3" xfId="4822" xr:uid="{00000000-0005-0000-0000-0000C7B80000}"/>
    <cellStyle name="Normal 9 2 4 7 3 2" xfId="13495" xr:uid="{00000000-0005-0000-0000-0000C8B80000}"/>
    <cellStyle name="Normal 9 2 4 7 3 2 2" xfId="30848" xr:uid="{00000000-0005-0000-0000-0000C9B80000}"/>
    <cellStyle name="Normal 9 2 4 7 3 2 3" xfId="48194" xr:uid="{00000000-0005-0000-0000-0000CAB80000}"/>
    <cellStyle name="Normal 9 2 4 7 3 3" xfId="22175" xr:uid="{00000000-0005-0000-0000-0000CBB80000}"/>
    <cellStyle name="Normal 9 2 4 7 3 4" xfId="39521" xr:uid="{00000000-0005-0000-0000-0000CCB80000}"/>
    <cellStyle name="Normal 9 2 4 7 4" xfId="9869" xr:uid="{00000000-0005-0000-0000-0000CDB80000}"/>
    <cellStyle name="Normal 9 2 4 7 4 2" xfId="27222" xr:uid="{00000000-0005-0000-0000-0000CEB80000}"/>
    <cellStyle name="Normal 9 2 4 7 4 3" xfId="44568" xr:uid="{00000000-0005-0000-0000-0000CFB80000}"/>
    <cellStyle name="Normal 9 2 4 7 5" xfId="18549" xr:uid="{00000000-0005-0000-0000-0000D0B80000}"/>
    <cellStyle name="Normal 9 2 4 7 6" xfId="35895" xr:uid="{00000000-0005-0000-0000-0000D1B80000}"/>
    <cellStyle name="Normal 9 2 4 8" xfId="5851" xr:uid="{00000000-0005-0000-0000-0000D2B80000}"/>
    <cellStyle name="Normal 9 2 4 8 2" xfId="14524" xr:uid="{00000000-0005-0000-0000-0000D3B80000}"/>
    <cellStyle name="Normal 9 2 4 8 2 2" xfId="31877" xr:uid="{00000000-0005-0000-0000-0000D4B80000}"/>
    <cellStyle name="Normal 9 2 4 8 2 3" xfId="49223" xr:uid="{00000000-0005-0000-0000-0000D5B80000}"/>
    <cellStyle name="Normal 9 2 4 8 3" xfId="23204" xr:uid="{00000000-0005-0000-0000-0000D6B80000}"/>
    <cellStyle name="Normal 9 2 4 8 4" xfId="40550" xr:uid="{00000000-0005-0000-0000-0000D7B80000}"/>
    <cellStyle name="Normal 9 2 4 9" xfId="3009" xr:uid="{00000000-0005-0000-0000-0000D8B80000}"/>
    <cellStyle name="Normal 9 2 4 9 2" xfId="11682" xr:uid="{00000000-0005-0000-0000-0000D9B80000}"/>
    <cellStyle name="Normal 9 2 4 9 2 2" xfId="29035" xr:uid="{00000000-0005-0000-0000-0000DAB80000}"/>
    <cellStyle name="Normal 9 2 4 9 2 3" xfId="46381" xr:uid="{00000000-0005-0000-0000-0000DBB80000}"/>
    <cellStyle name="Normal 9 2 4 9 3" xfId="20362" xr:uid="{00000000-0005-0000-0000-0000DCB80000}"/>
    <cellStyle name="Normal 9 2 4 9 4" xfId="37708" xr:uid="{00000000-0005-0000-0000-0000DDB80000}"/>
    <cellStyle name="Normal 9 2 5" xfId="167" xr:uid="{00000000-0005-0000-0000-0000DEB80000}"/>
    <cellStyle name="Normal 9 2 5 10" xfId="17520" xr:uid="{00000000-0005-0000-0000-0000DFB80000}"/>
    <cellStyle name="Normal 9 2 5 11" xfId="34866" xr:uid="{00000000-0005-0000-0000-0000E0B80000}"/>
    <cellStyle name="Normal 9 2 5 2" xfId="657" xr:uid="{00000000-0005-0000-0000-0000E1B80000}"/>
    <cellStyle name="Normal 9 2 5 2 2" xfId="2470" xr:uid="{00000000-0005-0000-0000-0000E2B80000}"/>
    <cellStyle name="Normal 9 2 5 2 2 2" xfId="8252" xr:uid="{00000000-0005-0000-0000-0000E3B80000}"/>
    <cellStyle name="Normal 9 2 5 2 2 2 2" xfId="16925" xr:uid="{00000000-0005-0000-0000-0000E4B80000}"/>
    <cellStyle name="Normal 9 2 5 2 2 2 2 2" xfId="34278" xr:uid="{00000000-0005-0000-0000-0000E5B80000}"/>
    <cellStyle name="Normal 9 2 5 2 2 2 2 3" xfId="51624" xr:uid="{00000000-0005-0000-0000-0000E6B80000}"/>
    <cellStyle name="Normal 9 2 5 2 2 2 3" xfId="25605" xr:uid="{00000000-0005-0000-0000-0000E7B80000}"/>
    <cellStyle name="Normal 9 2 5 2 2 2 4" xfId="42951" xr:uid="{00000000-0005-0000-0000-0000E8B80000}"/>
    <cellStyle name="Normal 9 2 5 2 2 3" xfId="4283" xr:uid="{00000000-0005-0000-0000-0000E9B80000}"/>
    <cellStyle name="Normal 9 2 5 2 2 3 2" xfId="12956" xr:uid="{00000000-0005-0000-0000-0000EAB80000}"/>
    <cellStyle name="Normal 9 2 5 2 2 3 2 2" xfId="30309" xr:uid="{00000000-0005-0000-0000-0000EBB80000}"/>
    <cellStyle name="Normal 9 2 5 2 2 3 2 3" xfId="47655" xr:uid="{00000000-0005-0000-0000-0000ECB80000}"/>
    <cellStyle name="Normal 9 2 5 2 2 3 3" xfId="21636" xr:uid="{00000000-0005-0000-0000-0000EDB80000}"/>
    <cellStyle name="Normal 9 2 5 2 2 3 4" xfId="38982" xr:uid="{00000000-0005-0000-0000-0000EEB80000}"/>
    <cellStyle name="Normal 9 2 5 2 2 4" xfId="11143" xr:uid="{00000000-0005-0000-0000-0000EFB80000}"/>
    <cellStyle name="Normal 9 2 5 2 2 4 2" xfId="28496" xr:uid="{00000000-0005-0000-0000-0000F0B80000}"/>
    <cellStyle name="Normal 9 2 5 2 2 4 3" xfId="45842" xr:uid="{00000000-0005-0000-0000-0000F1B80000}"/>
    <cellStyle name="Normal 9 2 5 2 2 5" xfId="19823" xr:uid="{00000000-0005-0000-0000-0000F2B80000}"/>
    <cellStyle name="Normal 9 2 5 2 2 6" xfId="37169" xr:uid="{00000000-0005-0000-0000-0000F3B80000}"/>
    <cellStyle name="Normal 9 2 5 2 3" xfId="1392" xr:uid="{00000000-0005-0000-0000-0000F4B80000}"/>
    <cellStyle name="Normal 9 2 5 2 3 2" xfId="7174" xr:uid="{00000000-0005-0000-0000-0000F5B80000}"/>
    <cellStyle name="Normal 9 2 5 2 3 2 2" xfId="15847" xr:uid="{00000000-0005-0000-0000-0000F6B80000}"/>
    <cellStyle name="Normal 9 2 5 2 3 2 2 2" xfId="33200" xr:uid="{00000000-0005-0000-0000-0000F7B80000}"/>
    <cellStyle name="Normal 9 2 5 2 3 2 2 3" xfId="50546" xr:uid="{00000000-0005-0000-0000-0000F8B80000}"/>
    <cellStyle name="Normal 9 2 5 2 3 2 3" xfId="24527" xr:uid="{00000000-0005-0000-0000-0000F9B80000}"/>
    <cellStyle name="Normal 9 2 5 2 3 2 4" xfId="41873" xr:uid="{00000000-0005-0000-0000-0000FAB80000}"/>
    <cellStyle name="Normal 9 2 5 2 3 3" xfId="5018" xr:uid="{00000000-0005-0000-0000-0000FBB80000}"/>
    <cellStyle name="Normal 9 2 5 2 3 3 2" xfId="13691" xr:uid="{00000000-0005-0000-0000-0000FCB80000}"/>
    <cellStyle name="Normal 9 2 5 2 3 3 2 2" xfId="31044" xr:uid="{00000000-0005-0000-0000-0000FDB80000}"/>
    <cellStyle name="Normal 9 2 5 2 3 3 2 3" xfId="48390" xr:uid="{00000000-0005-0000-0000-0000FEB80000}"/>
    <cellStyle name="Normal 9 2 5 2 3 3 3" xfId="22371" xr:uid="{00000000-0005-0000-0000-0000FFB80000}"/>
    <cellStyle name="Normal 9 2 5 2 3 3 4" xfId="39717" xr:uid="{00000000-0005-0000-0000-000000B90000}"/>
    <cellStyle name="Normal 9 2 5 2 3 4" xfId="10065" xr:uid="{00000000-0005-0000-0000-000001B90000}"/>
    <cellStyle name="Normal 9 2 5 2 3 4 2" xfId="27418" xr:uid="{00000000-0005-0000-0000-000002B90000}"/>
    <cellStyle name="Normal 9 2 5 2 3 4 3" xfId="44764" xr:uid="{00000000-0005-0000-0000-000003B90000}"/>
    <cellStyle name="Normal 9 2 5 2 3 5" xfId="18745" xr:uid="{00000000-0005-0000-0000-000004B90000}"/>
    <cellStyle name="Normal 9 2 5 2 3 6" xfId="36091" xr:uid="{00000000-0005-0000-0000-000005B90000}"/>
    <cellStyle name="Normal 9 2 5 2 4" xfId="6439" xr:uid="{00000000-0005-0000-0000-000006B90000}"/>
    <cellStyle name="Normal 9 2 5 2 4 2" xfId="15112" xr:uid="{00000000-0005-0000-0000-000007B90000}"/>
    <cellStyle name="Normal 9 2 5 2 4 2 2" xfId="32465" xr:uid="{00000000-0005-0000-0000-000008B90000}"/>
    <cellStyle name="Normal 9 2 5 2 4 2 3" xfId="49811" xr:uid="{00000000-0005-0000-0000-000009B90000}"/>
    <cellStyle name="Normal 9 2 5 2 4 3" xfId="23792" xr:uid="{00000000-0005-0000-0000-00000AB90000}"/>
    <cellStyle name="Normal 9 2 5 2 4 4" xfId="41138" xr:uid="{00000000-0005-0000-0000-00000BB90000}"/>
    <cellStyle name="Normal 9 2 5 2 5" xfId="3205" xr:uid="{00000000-0005-0000-0000-00000CB90000}"/>
    <cellStyle name="Normal 9 2 5 2 5 2" xfId="11878" xr:uid="{00000000-0005-0000-0000-00000DB90000}"/>
    <cellStyle name="Normal 9 2 5 2 5 2 2" xfId="29231" xr:uid="{00000000-0005-0000-0000-00000EB90000}"/>
    <cellStyle name="Normal 9 2 5 2 5 2 3" xfId="46577" xr:uid="{00000000-0005-0000-0000-00000FB90000}"/>
    <cellStyle name="Normal 9 2 5 2 5 3" xfId="20558" xr:uid="{00000000-0005-0000-0000-000010B90000}"/>
    <cellStyle name="Normal 9 2 5 2 5 4" xfId="37904" xr:uid="{00000000-0005-0000-0000-000011B90000}"/>
    <cellStyle name="Normal 9 2 5 2 6" xfId="9330" xr:uid="{00000000-0005-0000-0000-000012B90000}"/>
    <cellStyle name="Normal 9 2 5 2 6 2" xfId="26683" xr:uid="{00000000-0005-0000-0000-000013B90000}"/>
    <cellStyle name="Normal 9 2 5 2 6 3" xfId="44029" xr:uid="{00000000-0005-0000-0000-000014B90000}"/>
    <cellStyle name="Normal 9 2 5 2 7" xfId="18010" xr:uid="{00000000-0005-0000-0000-000015B90000}"/>
    <cellStyle name="Normal 9 2 5 2 8" xfId="35356" xr:uid="{00000000-0005-0000-0000-000016B90000}"/>
    <cellStyle name="Normal 9 2 5 3" xfId="902" xr:uid="{00000000-0005-0000-0000-000017B90000}"/>
    <cellStyle name="Normal 9 2 5 3 2" xfId="2715" xr:uid="{00000000-0005-0000-0000-000018B90000}"/>
    <cellStyle name="Normal 9 2 5 3 2 2" xfId="8497" xr:uid="{00000000-0005-0000-0000-000019B90000}"/>
    <cellStyle name="Normal 9 2 5 3 2 2 2" xfId="17170" xr:uid="{00000000-0005-0000-0000-00001AB90000}"/>
    <cellStyle name="Normal 9 2 5 3 2 2 2 2" xfId="34523" xr:uid="{00000000-0005-0000-0000-00001BB90000}"/>
    <cellStyle name="Normal 9 2 5 3 2 2 2 3" xfId="51869" xr:uid="{00000000-0005-0000-0000-00001CB90000}"/>
    <cellStyle name="Normal 9 2 5 3 2 2 3" xfId="25850" xr:uid="{00000000-0005-0000-0000-00001DB90000}"/>
    <cellStyle name="Normal 9 2 5 3 2 2 4" xfId="43196" xr:uid="{00000000-0005-0000-0000-00001EB90000}"/>
    <cellStyle name="Normal 9 2 5 3 2 3" xfId="4528" xr:uid="{00000000-0005-0000-0000-00001FB90000}"/>
    <cellStyle name="Normal 9 2 5 3 2 3 2" xfId="13201" xr:uid="{00000000-0005-0000-0000-000020B90000}"/>
    <cellStyle name="Normal 9 2 5 3 2 3 2 2" xfId="30554" xr:uid="{00000000-0005-0000-0000-000021B90000}"/>
    <cellStyle name="Normal 9 2 5 3 2 3 2 3" xfId="47900" xr:uid="{00000000-0005-0000-0000-000022B90000}"/>
    <cellStyle name="Normal 9 2 5 3 2 3 3" xfId="21881" xr:uid="{00000000-0005-0000-0000-000023B90000}"/>
    <cellStyle name="Normal 9 2 5 3 2 3 4" xfId="39227" xr:uid="{00000000-0005-0000-0000-000024B90000}"/>
    <cellStyle name="Normal 9 2 5 3 2 4" xfId="11388" xr:uid="{00000000-0005-0000-0000-000025B90000}"/>
    <cellStyle name="Normal 9 2 5 3 2 4 2" xfId="28741" xr:uid="{00000000-0005-0000-0000-000026B90000}"/>
    <cellStyle name="Normal 9 2 5 3 2 4 3" xfId="46087" xr:uid="{00000000-0005-0000-0000-000027B90000}"/>
    <cellStyle name="Normal 9 2 5 3 2 5" xfId="20068" xr:uid="{00000000-0005-0000-0000-000028B90000}"/>
    <cellStyle name="Normal 9 2 5 3 2 6" xfId="37414" xr:uid="{00000000-0005-0000-0000-000029B90000}"/>
    <cellStyle name="Normal 9 2 5 3 3" xfId="1637" xr:uid="{00000000-0005-0000-0000-00002AB90000}"/>
    <cellStyle name="Normal 9 2 5 3 3 2" xfId="7419" xr:uid="{00000000-0005-0000-0000-00002BB90000}"/>
    <cellStyle name="Normal 9 2 5 3 3 2 2" xfId="16092" xr:uid="{00000000-0005-0000-0000-00002CB90000}"/>
    <cellStyle name="Normal 9 2 5 3 3 2 2 2" xfId="33445" xr:uid="{00000000-0005-0000-0000-00002DB90000}"/>
    <cellStyle name="Normal 9 2 5 3 3 2 2 3" xfId="50791" xr:uid="{00000000-0005-0000-0000-00002EB90000}"/>
    <cellStyle name="Normal 9 2 5 3 3 2 3" xfId="24772" xr:uid="{00000000-0005-0000-0000-00002FB90000}"/>
    <cellStyle name="Normal 9 2 5 3 3 2 4" xfId="42118" xr:uid="{00000000-0005-0000-0000-000030B90000}"/>
    <cellStyle name="Normal 9 2 5 3 3 3" xfId="5263" xr:uid="{00000000-0005-0000-0000-000031B90000}"/>
    <cellStyle name="Normal 9 2 5 3 3 3 2" xfId="13936" xr:uid="{00000000-0005-0000-0000-000032B90000}"/>
    <cellStyle name="Normal 9 2 5 3 3 3 2 2" xfId="31289" xr:uid="{00000000-0005-0000-0000-000033B90000}"/>
    <cellStyle name="Normal 9 2 5 3 3 3 2 3" xfId="48635" xr:uid="{00000000-0005-0000-0000-000034B90000}"/>
    <cellStyle name="Normal 9 2 5 3 3 3 3" xfId="22616" xr:uid="{00000000-0005-0000-0000-000035B90000}"/>
    <cellStyle name="Normal 9 2 5 3 3 3 4" xfId="39962" xr:uid="{00000000-0005-0000-0000-000036B90000}"/>
    <cellStyle name="Normal 9 2 5 3 3 4" xfId="10310" xr:uid="{00000000-0005-0000-0000-000037B90000}"/>
    <cellStyle name="Normal 9 2 5 3 3 4 2" xfId="27663" xr:uid="{00000000-0005-0000-0000-000038B90000}"/>
    <cellStyle name="Normal 9 2 5 3 3 4 3" xfId="45009" xr:uid="{00000000-0005-0000-0000-000039B90000}"/>
    <cellStyle name="Normal 9 2 5 3 3 5" xfId="18990" xr:uid="{00000000-0005-0000-0000-00003AB90000}"/>
    <cellStyle name="Normal 9 2 5 3 3 6" xfId="36336" xr:uid="{00000000-0005-0000-0000-00003BB90000}"/>
    <cellStyle name="Normal 9 2 5 3 4" xfId="6684" xr:uid="{00000000-0005-0000-0000-00003CB90000}"/>
    <cellStyle name="Normal 9 2 5 3 4 2" xfId="15357" xr:uid="{00000000-0005-0000-0000-00003DB90000}"/>
    <cellStyle name="Normal 9 2 5 3 4 2 2" xfId="32710" xr:uid="{00000000-0005-0000-0000-00003EB90000}"/>
    <cellStyle name="Normal 9 2 5 3 4 2 3" xfId="50056" xr:uid="{00000000-0005-0000-0000-00003FB90000}"/>
    <cellStyle name="Normal 9 2 5 3 4 3" xfId="24037" xr:uid="{00000000-0005-0000-0000-000040B90000}"/>
    <cellStyle name="Normal 9 2 5 3 4 4" xfId="41383" xr:uid="{00000000-0005-0000-0000-000041B90000}"/>
    <cellStyle name="Normal 9 2 5 3 5" xfId="3450" xr:uid="{00000000-0005-0000-0000-000042B90000}"/>
    <cellStyle name="Normal 9 2 5 3 5 2" xfId="12123" xr:uid="{00000000-0005-0000-0000-000043B90000}"/>
    <cellStyle name="Normal 9 2 5 3 5 2 2" xfId="29476" xr:uid="{00000000-0005-0000-0000-000044B90000}"/>
    <cellStyle name="Normal 9 2 5 3 5 2 3" xfId="46822" xr:uid="{00000000-0005-0000-0000-000045B90000}"/>
    <cellStyle name="Normal 9 2 5 3 5 3" xfId="20803" xr:uid="{00000000-0005-0000-0000-000046B90000}"/>
    <cellStyle name="Normal 9 2 5 3 5 4" xfId="38149" xr:uid="{00000000-0005-0000-0000-000047B90000}"/>
    <cellStyle name="Normal 9 2 5 3 6" xfId="9575" xr:uid="{00000000-0005-0000-0000-000048B90000}"/>
    <cellStyle name="Normal 9 2 5 3 6 2" xfId="26928" xr:uid="{00000000-0005-0000-0000-000049B90000}"/>
    <cellStyle name="Normal 9 2 5 3 6 3" xfId="44274" xr:uid="{00000000-0005-0000-0000-00004AB90000}"/>
    <cellStyle name="Normal 9 2 5 3 7" xfId="18255" xr:uid="{00000000-0005-0000-0000-00004BB90000}"/>
    <cellStyle name="Normal 9 2 5 3 8" xfId="35601" xr:uid="{00000000-0005-0000-0000-00004CB90000}"/>
    <cellStyle name="Normal 9 2 5 4" xfId="412" xr:uid="{00000000-0005-0000-0000-00004DB90000}"/>
    <cellStyle name="Normal 9 2 5 4 2" xfId="2225" xr:uid="{00000000-0005-0000-0000-00004EB90000}"/>
    <cellStyle name="Normal 9 2 5 4 2 2" xfId="8007" xr:uid="{00000000-0005-0000-0000-00004FB90000}"/>
    <cellStyle name="Normal 9 2 5 4 2 2 2" xfId="16680" xr:uid="{00000000-0005-0000-0000-000050B90000}"/>
    <cellStyle name="Normal 9 2 5 4 2 2 2 2" xfId="34033" xr:uid="{00000000-0005-0000-0000-000051B90000}"/>
    <cellStyle name="Normal 9 2 5 4 2 2 2 3" xfId="51379" xr:uid="{00000000-0005-0000-0000-000052B90000}"/>
    <cellStyle name="Normal 9 2 5 4 2 2 3" xfId="25360" xr:uid="{00000000-0005-0000-0000-000053B90000}"/>
    <cellStyle name="Normal 9 2 5 4 2 2 4" xfId="42706" xr:uid="{00000000-0005-0000-0000-000054B90000}"/>
    <cellStyle name="Normal 9 2 5 4 2 3" xfId="5508" xr:uid="{00000000-0005-0000-0000-000055B90000}"/>
    <cellStyle name="Normal 9 2 5 4 2 3 2" xfId="14181" xr:uid="{00000000-0005-0000-0000-000056B90000}"/>
    <cellStyle name="Normal 9 2 5 4 2 3 2 2" xfId="31534" xr:uid="{00000000-0005-0000-0000-000057B90000}"/>
    <cellStyle name="Normal 9 2 5 4 2 3 2 3" xfId="48880" xr:uid="{00000000-0005-0000-0000-000058B90000}"/>
    <cellStyle name="Normal 9 2 5 4 2 3 3" xfId="22861" xr:uid="{00000000-0005-0000-0000-000059B90000}"/>
    <cellStyle name="Normal 9 2 5 4 2 3 4" xfId="40207" xr:uid="{00000000-0005-0000-0000-00005AB90000}"/>
    <cellStyle name="Normal 9 2 5 4 2 4" xfId="10898" xr:uid="{00000000-0005-0000-0000-00005BB90000}"/>
    <cellStyle name="Normal 9 2 5 4 2 4 2" xfId="28251" xr:uid="{00000000-0005-0000-0000-00005CB90000}"/>
    <cellStyle name="Normal 9 2 5 4 2 4 3" xfId="45597" xr:uid="{00000000-0005-0000-0000-00005DB90000}"/>
    <cellStyle name="Normal 9 2 5 4 2 5" xfId="19578" xr:uid="{00000000-0005-0000-0000-00005EB90000}"/>
    <cellStyle name="Normal 9 2 5 4 2 6" xfId="36924" xr:uid="{00000000-0005-0000-0000-00005FB90000}"/>
    <cellStyle name="Normal 9 2 5 4 3" xfId="6194" xr:uid="{00000000-0005-0000-0000-000060B90000}"/>
    <cellStyle name="Normal 9 2 5 4 3 2" xfId="14867" xr:uid="{00000000-0005-0000-0000-000061B90000}"/>
    <cellStyle name="Normal 9 2 5 4 3 2 2" xfId="32220" xr:uid="{00000000-0005-0000-0000-000062B90000}"/>
    <cellStyle name="Normal 9 2 5 4 3 2 3" xfId="49566" xr:uid="{00000000-0005-0000-0000-000063B90000}"/>
    <cellStyle name="Normal 9 2 5 4 3 3" xfId="23547" xr:uid="{00000000-0005-0000-0000-000064B90000}"/>
    <cellStyle name="Normal 9 2 5 4 3 4" xfId="40893" xr:uid="{00000000-0005-0000-0000-000065B90000}"/>
    <cellStyle name="Normal 9 2 5 4 4" xfId="4038" xr:uid="{00000000-0005-0000-0000-000066B90000}"/>
    <cellStyle name="Normal 9 2 5 4 4 2" xfId="12711" xr:uid="{00000000-0005-0000-0000-000067B90000}"/>
    <cellStyle name="Normal 9 2 5 4 4 2 2" xfId="30064" xr:uid="{00000000-0005-0000-0000-000068B90000}"/>
    <cellStyle name="Normal 9 2 5 4 4 2 3" xfId="47410" xr:uid="{00000000-0005-0000-0000-000069B90000}"/>
    <cellStyle name="Normal 9 2 5 4 4 3" xfId="21391" xr:uid="{00000000-0005-0000-0000-00006AB90000}"/>
    <cellStyle name="Normal 9 2 5 4 4 4" xfId="38737" xr:uid="{00000000-0005-0000-0000-00006BB90000}"/>
    <cellStyle name="Normal 9 2 5 4 5" xfId="9085" xr:uid="{00000000-0005-0000-0000-00006CB90000}"/>
    <cellStyle name="Normal 9 2 5 4 5 2" xfId="26438" xr:uid="{00000000-0005-0000-0000-00006DB90000}"/>
    <cellStyle name="Normal 9 2 5 4 5 3" xfId="43784" xr:uid="{00000000-0005-0000-0000-00006EB90000}"/>
    <cellStyle name="Normal 9 2 5 4 6" xfId="17765" xr:uid="{00000000-0005-0000-0000-00006FB90000}"/>
    <cellStyle name="Normal 9 2 5 4 7" xfId="35111" xr:uid="{00000000-0005-0000-0000-000070B90000}"/>
    <cellStyle name="Normal 9 2 5 5" xfId="1980" xr:uid="{00000000-0005-0000-0000-000071B90000}"/>
    <cellStyle name="Normal 9 2 5 5 2" xfId="7762" xr:uid="{00000000-0005-0000-0000-000072B90000}"/>
    <cellStyle name="Normal 9 2 5 5 2 2" xfId="16435" xr:uid="{00000000-0005-0000-0000-000073B90000}"/>
    <cellStyle name="Normal 9 2 5 5 2 2 2" xfId="33788" xr:uid="{00000000-0005-0000-0000-000074B90000}"/>
    <cellStyle name="Normal 9 2 5 5 2 2 3" xfId="51134" xr:uid="{00000000-0005-0000-0000-000075B90000}"/>
    <cellStyle name="Normal 9 2 5 5 2 3" xfId="25115" xr:uid="{00000000-0005-0000-0000-000076B90000}"/>
    <cellStyle name="Normal 9 2 5 5 2 4" xfId="42461" xr:uid="{00000000-0005-0000-0000-000077B90000}"/>
    <cellStyle name="Normal 9 2 5 5 3" xfId="3793" xr:uid="{00000000-0005-0000-0000-000078B90000}"/>
    <cellStyle name="Normal 9 2 5 5 3 2" xfId="12466" xr:uid="{00000000-0005-0000-0000-000079B90000}"/>
    <cellStyle name="Normal 9 2 5 5 3 2 2" xfId="29819" xr:uid="{00000000-0005-0000-0000-00007AB90000}"/>
    <cellStyle name="Normal 9 2 5 5 3 2 3" xfId="47165" xr:uid="{00000000-0005-0000-0000-00007BB90000}"/>
    <cellStyle name="Normal 9 2 5 5 3 3" xfId="21146" xr:uid="{00000000-0005-0000-0000-00007CB90000}"/>
    <cellStyle name="Normal 9 2 5 5 3 4" xfId="38492" xr:uid="{00000000-0005-0000-0000-00007DB90000}"/>
    <cellStyle name="Normal 9 2 5 5 4" xfId="10653" xr:uid="{00000000-0005-0000-0000-00007EB90000}"/>
    <cellStyle name="Normal 9 2 5 5 4 2" xfId="28006" xr:uid="{00000000-0005-0000-0000-00007FB90000}"/>
    <cellStyle name="Normal 9 2 5 5 4 3" xfId="45352" xr:uid="{00000000-0005-0000-0000-000080B90000}"/>
    <cellStyle name="Normal 9 2 5 5 5" xfId="19333" xr:uid="{00000000-0005-0000-0000-000081B90000}"/>
    <cellStyle name="Normal 9 2 5 5 6" xfId="36679" xr:uid="{00000000-0005-0000-0000-000082B90000}"/>
    <cellStyle name="Normal 9 2 5 6" xfId="1147" xr:uid="{00000000-0005-0000-0000-000083B90000}"/>
    <cellStyle name="Normal 9 2 5 6 2" xfId="6929" xr:uid="{00000000-0005-0000-0000-000084B90000}"/>
    <cellStyle name="Normal 9 2 5 6 2 2" xfId="15602" xr:uid="{00000000-0005-0000-0000-000085B90000}"/>
    <cellStyle name="Normal 9 2 5 6 2 2 2" xfId="32955" xr:uid="{00000000-0005-0000-0000-000086B90000}"/>
    <cellStyle name="Normal 9 2 5 6 2 2 3" xfId="50301" xr:uid="{00000000-0005-0000-0000-000087B90000}"/>
    <cellStyle name="Normal 9 2 5 6 2 3" xfId="24282" xr:uid="{00000000-0005-0000-0000-000088B90000}"/>
    <cellStyle name="Normal 9 2 5 6 2 4" xfId="41628" xr:uid="{00000000-0005-0000-0000-000089B90000}"/>
    <cellStyle name="Normal 9 2 5 6 3" xfId="4773" xr:uid="{00000000-0005-0000-0000-00008AB90000}"/>
    <cellStyle name="Normal 9 2 5 6 3 2" xfId="13446" xr:uid="{00000000-0005-0000-0000-00008BB90000}"/>
    <cellStyle name="Normal 9 2 5 6 3 2 2" xfId="30799" xr:uid="{00000000-0005-0000-0000-00008CB90000}"/>
    <cellStyle name="Normal 9 2 5 6 3 2 3" xfId="48145" xr:uid="{00000000-0005-0000-0000-00008DB90000}"/>
    <cellStyle name="Normal 9 2 5 6 3 3" xfId="22126" xr:uid="{00000000-0005-0000-0000-00008EB90000}"/>
    <cellStyle name="Normal 9 2 5 6 3 4" xfId="39472" xr:uid="{00000000-0005-0000-0000-00008FB90000}"/>
    <cellStyle name="Normal 9 2 5 6 4" xfId="9820" xr:uid="{00000000-0005-0000-0000-000090B90000}"/>
    <cellStyle name="Normal 9 2 5 6 4 2" xfId="27173" xr:uid="{00000000-0005-0000-0000-000091B90000}"/>
    <cellStyle name="Normal 9 2 5 6 4 3" xfId="44519" xr:uid="{00000000-0005-0000-0000-000092B90000}"/>
    <cellStyle name="Normal 9 2 5 6 5" xfId="18500" xr:uid="{00000000-0005-0000-0000-000093B90000}"/>
    <cellStyle name="Normal 9 2 5 6 6" xfId="35846" xr:uid="{00000000-0005-0000-0000-000094B90000}"/>
    <cellStyle name="Normal 9 2 5 7" xfId="5949" xr:uid="{00000000-0005-0000-0000-000095B90000}"/>
    <cellStyle name="Normal 9 2 5 7 2" xfId="14622" xr:uid="{00000000-0005-0000-0000-000096B90000}"/>
    <cellStyle name="Normal 9 2 5 7 2 2" xfId="31975" xr:uid="{00000000-0005-0000-0000-000097B90000}"/>
    <cellStyle name="Normal 9 2 5 7 2 3" xfId="49321" xr:uid="{00000000-0005-0000-0000-000098B90000}"/>
    <cellStyle name="Normal 9 2 5 7 3" xfId="23302" xr:uid="{00000000-0005-0000-0000-000099B90000}"/>
    <cellStyle name="Normal 9 2 5 7 4" xfId="40648" xr:uid="{00000000-0005-0000-0000-00009AB90000}"/>
    <cellStyle name="Normal 9 2 5 8" xfId="2960" xr:uid="{00000000-0005-0000-0000-00009BB90000}"/>
    <cellStyle name="Normal 9 2 5 8 2" xfId="11633" xr:uid="{00000000-0005-0000-0000-00009CB90000}"/>
    <cellStyle name="Normal 9 2 5 8 2 2" xfId="28986" xr:uid="{00000000-0005-0000-0000-00009DB90000}"/>
    <cellStyle name="Normal 9 2 5 8 2 3" xfId="46332" xr:uid="{00000000-0005-0000-0000-00009EB90000}"/>
    <cellStyle name="Normal 9 2 5 8 3" xfId="20313" xr:uid="{00000000-0005-0000-0000-00009FB90000}"/>
    <cellStyle name="Normal 9 2 5 8 4" xfId="37659" xr:uid="{00000000-0005-0000-0000-0000A0B90000}"/>
    <cellStyle name="Normal 9 2 5 9" xfId="8840" xr:uid="{00000000-0005-0000-0000-0000A1B90000}"/>
    <cellStyle name="Normal 9 2 5 9 2" xfId="26193" xr:uid="{00000000-0005-0000-0000-0000A2B90000}"/>
    <cellStyle name="Normal 9 2 5 9 3" xfId="43539" xr:uid="{00000000-0005-0000-0000-0000A3B90000}"/>
    <cellStyle name="Normal 9 2 6" xfId="265" xr:uid="{00000000-0005-0000-0000-0000A4B90000}"/>
    <cellStyle name="Normal 9 2 6 10" xfId="34964" xr:uid="{00000000-0005-0000-0000-0000A5B90000}"/>
    <cellStyle name="Normal 9 2 6 2" xfId="1000" xr:uid="{00000000-0005-0000-0000-0000A6B90000}"/>
    <cellStyle name="Normal 9 2 6 2 2" xfId="2813" xr:uid="{00000000-0005-0000-0000-0000A7B90000}"/>
    <cellStyle name="Normal 9 2 6 2 2 2" xfId="8595" xr:uid="{00000000-0005-0000-0000-0000A8B90000}"/>
    <cellStyle name="Normal 9 2 6 2 2 2 2" xfId="17268" xr:uid="{00000000-0005-0000-0000-0000A9B90000}"/>
    <cellStyle name="Normal 9 2 6 2 2 2 2 2" xfId="34621" xr:uid="{00000000-0005-0000-0000-0000AAB90000}"/>
    <cellStyle name="Normal 9 2 6 2 2 2 2 3" xfId="51967" xr:uid="{00000000-0005-0000-0000-0000ABB90000}"/>
    <cellStyle name="Normal 9 2 6 2 2 2 3" xfId="25948" xr:uid="{00000000-0005-0000-0000-0000ACB90000}"/>
    <cellStyle name="Normal 9 2 6 2 2 2 4" xfId="43294" xr:uid="{00000000-0005-0000-0000-0000ADB90000}"/>
    <cellStyle name="Normal 9 2 6 2 2 3" xfId="4626" xr:uid="{00000000-0005-0000-0000-0000AEB90000}"/>
    <cellStyle name="Normal 9 2 6 2 2 3 2" xfId="13299" xr:uid="{00000000-0005-0000-0000-0000AFB90000}"/>
    <cellStyle name="Normal 9 2 6 2 2 3 2 2" xfId="30652" xr:uid="{00000000-0005-0000-0000-0000B0B90000}"/>
    <cellStyle name="Normal 9 2 6 2 2 3 2 3" xfId="47998" xr:uid="{00000000-0005-0000-0000-0000B1B90000}"/>
    <cellStyle name="Normal 9 2 6 2 2 3 3" xfId="21979" xr:uid="{00000000-0005-0000-0000-0000B2B90000}"/>
    <cellStyle name="Normal 9 2 6 2 2 3 4" xfId="39325" xr:uid="{00000000-0005-0000-0000-0000B3B90000}"/>
    <cellStyle name="Normal 9 2 6 2 2 4" xfId="11486" xr:uid="{00000000-0005-0000-0000-0000B4B90000}"/>
    <cellStyle name="Normal 9 2 6 2 2 4 2" xfId="28839" xr:uid="{00000000-0005-0000-0000-0000B5B90000}"/>
    <cellStyle name="Normal 9 2 6 2 2 4 3" xfId="46185" xr:uid="{00000000-0005-0000-0000-0000B6B90000}"/>
    <cellStyle name="Normal 9 2 6 2 2 5" xfId="20166" xr:uid="{00000000-0005-0000-0000-0000B7B90000}"/>
    <cellStyle name="Normal 9 2 6 2 2 6" xfId="37512" xr:uid="{00000000-0005-0000-0000-0000B8B90000}"/>
    <cellStyle name="Normal 9 2 6 2 3" xfId="1735" xr:uid="{00000000-0005-0000-0000-0000B9B90000}"/>
    <cellStyle name="Normal 9 2 6 2 3 2" xfId="7517" xr:uid="{00000000-0005-0000-0000-0000BAB90000}"/>
    <cellStyle name="Normal 9 2 6 2 3 2 2" xfId="16190" xr:uid="{00000000-0005-0000-0000-0000BBB90000}"/>
    <cellStyle name="Normal 9 2 6 2 3 2 2 2" xfId="33543" xr:uid="{00000000-0005-0000-0000-0000BCB90000}"/>
    <cellStyle name="Normal 9 2 6 2 3 2 2 3" xfId="50889" xr:uid="{00000000-0005-0000-0000-0000BDB90000}"/>
    <cellStyle name="Normal 9 2 6 2 3 2 3" xfId="24870" xr:uid="{00000000-0005-0000-0000-0000BEB90000}"/>
    <cellStyle name="Normal 9 2 6 2 3 2 4" xfId="42216" xr:uid="{00000000-0005-0000-0000-0000BFB90000}"/>
    <cellStyle name="Normal 9 2 6 2 3 3" xfId="5361" xr:uid="{00000000-0005-0000-0000-0000C0B90000}"/>
    <cellStyle name="Normal 9 2 6 2 3 3 2" xfId="14034" xr:uid="{00000000-0005-0000-0000-0000C1B90000}"/>
    <cellStyle name="Normal 9 2 6 2 3 3 2 2" xfId="31387" xr:uid="{00000000-0005-0000-0000-0000C2B90000}"/>
    <cellStyle name="Normal 9 2 6 2 3 3 2 3" xfId="48733" xr:uid="{00000000-0005-0000-0000-0000C3B90000}"/>
    <cellStyle name="Normal 9 2 6 2 3 3 3" xfId="22714" xr:uid="{00000000-0005-0000-0000-0000C4B90000}"/>
    <cellStyle name="Normal 9 2 6 2 3 3 4" xfId="40060" xr:uid="{00000000-0005-0000-0000-0000C5B90000}"/>
    <cellStyle name="Normal 9 2 6 2 3 4" xfId="10408" xr:uid="{00000000-0005-0000-0000-0000C6B90000}"/>
    <cellStyle name="Normal 9 2 6 2 3 4 2" xfId="27761" xr:uid="{00000000-0005-0000-0000-0000C7B90000}"/>
    <cellStyle name="Normal 9 2 6 2 3 4 3" xfId="45107" xr:uid="{00000000-0005-0000-0000-0000C8B90000}"/>
    <cellStyle name="Normal 9 2 6 2 3 5" xfId="19088" xr:uid="{00000000-0005-0000-0000-0000C9B90000}"/>
    <cellStyle name="Normal 9 2 6 2 3 6" xfId="36434" xr:uid="{00000000-0005-0000-0000-0000CAB90000}"/>
    <cellStyle name="Normal 9 2 6 2 4" xfId="6782" xr:uid="{00000000-0005-0000-0000-0000CBB90000}"/>
    <cellStyle name="Normal 9 2 6 2 4 2" xfId="15455" xr:uid="{00000000-0005-0000-0000-0000CCB90000}"/>
    <cellStyle name="Normal 9 2 6 2 4 2 2" xfId="32808" xr:uid="{00000000-0005-0000-0000-0000CDB90000}"/>
    <cellStyle name="Normal 9 2 6 2 4 2 3" xfId="50154" xr:uid="{00000000-0005-0000-0000-0000CEB90000}"/>
    <cellStyle name="Normal 9 2 6 2 4 3" xfId="24135" xr:uid="{00000000-0005-0000-0000-0000CFB90000}"/>
    <cellStyle name="Normal 9 2 6 2 4 4" xfId="41481" xr:uid="{00000000-0005-0000-0000-0000D0B90000}"/>
    <cellStyle name="Normal 9 2 6 2 5" xfId="3548" xr:uid="{00000000-0005-0000-0000-0000D1B90000}"/>
    <cellStyle name="Normal 9 2 6 2 5 2" xfId="12221" xr:uid="{00000000-0005-0000-0000-0000D2B90000}"/>
    <cellStyle name="Normal 9 2 6 2 5 2 2" xfId="29574" xr:uid="{00000000-0005-0000-0000-0000D3B90000}"/>
    <cellStyle name="Normal 9 2 6 2 5 2 3" xfId="46920" xr:uid="{00000000-0005-0000-0000-0000D4B90000}"/>
    <cellStyle name="Normal 9 2 6 2 5 3" xfId="20901" xr:uid="{00000000-0005-0000-0000-0000D5B90000}"/>
    <cellStyle name="Normal 9 2 6 2 5 4" xfId="38247" xr:uid="{00000000-0005-0000-0000-0000D6B90000}"/>
    <cellStyle name="Normal 9 2 6 2 6" xfId="9673" xr:uid="{00000000-0005-0000-0000-0000D7B90000}"/>
    <cellStyle name="Normal 9 2 6 2 6 2" xfId="27026" xr:uid="{00000000-0005-0000-0000-0000D8B90000}"/>
    <cellStyle name="Normal 9 2 6 2 6 3" xfId="44372" xr:uid="{00000000-0005-0000-0000-0000D9B90000}"/>
    <cellStyle name="Normal 9 2 6 2 7" xfId="18353" xr:uid="{00000000-0005-0000-0000-0000DAB90000}"/>
    <cellStyle name="Normal 9 2 6 2 8" xfId="35699" xr:uid="{00000000-0005-0000-0000-0000DBB90000}"/>
    <cellStyle name="Normal 9 2 6 3" xfId="510" xr:uid="{00000000-0005-0000-0000-0000DCB90000}"/>
    <cellStyle name="Normal 9 2 6 3 2" xfId="2323" xr:uid="{00000000-0005-0000-0000-0000DDB90000}"/>
    <cellStyle name="Normal 9 2 6 3 2 2" xfId="8105" xr:uid="{00000000-0005-0000-0000-0000DEB90000}"/>
    <cellStyle name="Normal 9 2 6 3 2 2 2" xfId="16778" xr:uid="{00000000-0005-0000-0000-0000DFB90000}"/>
    <cellStyle name="Normal 9 2 6 3 2 2 2 2" xfId="34131" xr:uid="{00000000-0005-0000-0000-0000E0B90000}"/>
    <cellStyle name="Normal 9 2 6 3 2 2 2 3" xfId="51477" xr:uid="{00000000-0005-0000-0000-0000E1B90000}"/>
    <cellStyle name="Normal 9 2 6 3 2 2 3" xfId="25458" xr:uid="{00000000-0005-0000-0000-0000E2B90000}"/>
    <cellStyle name="Normal 9 2 6 3 2 2 4" xfId="42804" xr:uid="{00000000-0005-0000-0000-0000E3B90000}"/>
    <cellStyle name="Normal 9 2 6 3 2 3" xfId="5606" xr:uid="{00000000-0005-0000-0000-0000E4B90000}"/>
    <cellStyle name="Normal 9 2 6 3 2 3 2" xfId="14279" xr:uid="{00000000-0005-0000-0000-0000E5B90000}"/>
    <cellStyle name="Normal 9 2 6 3 2 3 2 2" xfId="31632" xr:uid="{00000000-0005-0000-0000-0000E6B90000}"/>
    <cellStyle name="Normal 9 2 6 3 2 3 2 3" xfId="48978" xr:uid="{00000000-0005-0000-0000-0000E7B90000}"/>
    <cellStyle name="Normal 9 2 6 3 2 3 3" xfId="22959" xr:uid="{00000000-0005-0000-0000-0000E8B90000}"/>
    <cellStyle name="Normal 9 2 6 3 2 3 4" xfId="40305" xr:uid="{00000000-0005-0000-0000-0000E9B90000}"/>
    <cellStyle name="Normal 9 2 6 3 2 4" xfId="10996" xr:uid="{00000000-0005-0000-0000-0000EAB90000}"/>
    <cellStyle name="Normal 9 2 6 3 2 4 2" xfId="28349" xr:uid="{00000000-0005-0000-0000-0000EBB90000}"/>
    <cellStyle name="Normal 9 2 6 3 2 4 3" xfId="45695" xr:uid="{00000000-0005-0000-0000-0000ECB90000}"/>
    <cellStyle name="Normal 9 2 6 3 2 5" xfId="19676" xr:uid="{00000000-0005-0000-0000-0000EDB90000}"/>
    <cellStyle name="Normal 9 2 6 3 2 6" xfId="37022" xr:uid="{00000000-0005-0000-0000-0000EEB90000}"/>
    <cellStyle name="Normal 9 2 6 3 3" xfId="6292" xr:uid="{00000000-0005-0000-0000-0000EFB90000}"/>
    <cellStyle name="Normal 9 2 6 3 3 2" xfId="14965" xr:uid="{00000000-0005-0000-0000-0000F0B90000}"/>
    <cellStyle name="Normal 9 2 6 3 3 2 2" xfId="32318" xr:uid="{00000000-0005-0000-0000-0000F1B90000}"/>
    <cellStyle name="Normal 9 2 6 3 3 2 3" xfId="49664" xr:uid="{00000000-0005-0000-0000-0000F2B90000}"/>
    <cellStyle name="Normal 9 2 6 3 3 3" xfId="23645" xr:uid="{00000000-0005-0000-0000-0000F3B90000}"/>
    <cellStyle name="Normal 9 2 6 3 3 4" xfId="40991" xr:uid="{00000000-0005-0000-0000-0000F4B90000}"/>
    <cellStyle name="Normal 9 2 6 3 4" xfId="4136" xr:uid="{00000000-0005-0000-0000-0000F5B90000}"/>
    <cellStyle name="Normal 9 2 6 3 4 2" xfId="12809" xr:uid="{00000000-0005-0000-0000-0000F6B90000}"/>
    <cellStyle name="Normal 9 2 6 3 4 2 2" xfId="30162" xr:uid="{00000000-0005-0000-0000-0000F7B90000}"/>
    <cellStyle name="Normal 9 2 6 3 4 2 3" xfId="47508" xr:uid="{00000000-0005-0000-0000-0000F8B90000}"/>
    <cellStyle name="Normal 9 2 6 3 4 3" xfId="21489" xr:uid="{00000000-0005-0000-0000-0000F9B90000}"/>
    <cellStyle name="Normal 9 2 6 3 4 4" xfId="38835" xr:uid="{00000000-0005-0000-0000-0000FAB90000}"/>
    <cellStyle name="Normal 9 2 6 3 5" xfId="9183" xr:uid="{00000000-0005-0000-0000-0000FBB90000}"/>
    <cellStyle name="Normal 9 2 6 3 5 2" xfId="26536" xr:uid="{00000000-0005-0000-0000-0000FCB90000}"/>
    <cellStyle name="Normal 9 2 6 3 5 3" xfId="43882" xr:uid="{00000000-0005-0000-0000-0000FDB90000}"/>
    <cellStyle name="Normal 9 2 6 3 6" xfId="17863" xr:uid="{00000000-0005-0000-0000-0000FEB90000}"/>
    <cellStyle name="Normal 9 2 6 3 7" xfId="35209" xr:uid="{00000000-0005-0000-0000-0000FFB90000}"/>
    <cellStyle name="Normal 9 2 6 4" xfId="2078" xr:uid="{00000000-0005-0000-0000-000000BA0000}"/>
    <cellStyle name="Normal 9 2 6 4 2" xfId="7860" xr:uid="{00000000-0005-0000-0000-000001BA0000}"/>
    <cellStyle name="Normal 9 2 6 4 2 2" xfId="16533" xr:uid="{00000000-0005-0000-0000-000002BA0000}"/>
    <cellStyle name="Normal 9 2 6 4 2 2 2" xfId="33886" xr:uid="{00000000-0005-0000-0000-000003BA0000}"/>
    <cellStyle name="Normal 9 2 6 4 2 2 3" xfId="51232" xr:uid="{00000000-0005-0000-0000-000004BA0000}"/>
    <cellStyle name="Normal 9 2 6 4 2 3" xfId="25213" xr:uid="{00000000-0005-0000-0000-000005BA0000}"/>
    <cellStyle name="Normal 9 2 6 4 2 4" xfId="42559" xr:uid="{00000000-0005-0000-0000-000006BA0000}"/>
    <cellStyle name="Normal 9 2 6 4 3" xfId="3891" xr:uid="{00000000-0005-0000-0000-000007BA0000}"/>
    <cellStyle name="Normal 9 2 6 4 3 2" xfId="12564" xr:uid="{00000000-0005-0000-0000-000008BA0000}"/>
    <cellStyle name="Normal 9 2 6 4 3 2 2" xfId="29917" xr:uid="{00000000-0005-0000-0000-000009BA0000}"/>
    <cellStyle name="Normal 9 2 6 4 3 2 3" xfId="47263" xr:uid="{00000000-0005-0000-0000-00000ABA0000}"/>
    <cellStyle name="Normal 9 2 6 4 3 3" xfId="21244" xr:uid="{00000000-0005-0000-0000-00000BBA0000}"/>
    <cellStyle name="Normal 9 2 6 4 3 4" xfId="38590" xr:uid="{00000000-0005-0000-0000-00000CBA0000}"/>
    <cellStyle name="Normal 9 2 6 4 4" xfId="10751" xr:uid="{00000000-0005-0000-0000-00000DBA0000}"/>
    <cellStyle name="Normal 9 2 6 4 4 2" xfId="28104" xr:uid="{00000000-0005-0000-0000-00000EBA0000}"/>
    <cellStyle name="Normal 9 2 6 4 4 3" xfId="45450" xr:uid="{00000000-0005-0000-0000-00000FBA0000}"/>
    <cellStyle name="Normal 9 2 6 4 5" xfId="19431" xr:uid="{00000000-0005-0000-0000-000010BA0000}"/>
    <cellStyle name="Normal 9 2 6 4 6" xfId="36777" xr:uid="{00000000-0005-0000-0000-000011BA0000}"/>
    <cellStyle name="Normal 9 2 6 5" xfId="1245" xr:uid="{00000000-0005-0000-0000-000012BA0000}"/>
    <cellStyle name="Normal 9 2 6 5 2" xfId="7027" xr:uid="{00000000-0005-0000-0000-000013BA0000}"/>
    <cellStyle name="Normal 9 2 6 5 2 2" xfId="15700" xr:uid="{00000000-0005-0000-0000-000014BA0000}"/>
    <cellStyle name="Normal 9 2 6 5 2 2 2" xfId="33053" xr:uid="{00000000-0005-0000-0000-000015BA0000}"/>
    <cellStyle name="Normal 9 2 6 5 2 2 3" xfId="50399" xr:uid="{00000000-0005-0000-0000-000016BA0000}"/>
    <cellStyle name="Normal 9 2 6 5 2 3" xfId="24380" xr:uid="{00000000-0005-0000-0000-000017BA0000}"/>
    <cellStyle name="Normal 9 2 6 5 2 4" xfId="41726" xr:uid="{00000000-0005-0000-0000-000018BA0000}"/>
    <cellStyle name="Normal 9 2 6 5 3" xfId="4871" xr:uid="{00000000-0005-0000-0000-000019BA0000}"/>
    <cellStyle name="Normal 9 2 6 5 3 2" xfId="13544" xr:uid="{00000000-0005-0000-0000-00001ABA0000}"/>
    <cellStyle name="Normal 9 2 6 5 3 2 2" xfId="30897" xr:uid="{00000000-0005-0000-0000-00001BBA0000}"/>
    <cellStyle name="Normal 9 2 6 5 3 2 3" xfId="48243" xr:uid="{00000000-0005-0000-0000-00001CBA0000}"/>
    <cellStyle name="Normal 9 2 6 5 3 3" xfId="22224" xr:uid="{00000000-0005-0000-0000-00001DBA0000}"/>
    <cellStyle name="Normal 9 2 6 5 3 4" xfId="39570" xr:uid="{00000000-0005-0000-0000-00001EBA0000}"/>
    <cellStyle name="Normal 9 2 6 5 4" xfId="9918" xr:uid="{00000000-0005-0000-0000-00001FBA0000}"/>
    <cellStyle name="Normal 9 2 6 5 4 2" xfId="27271" xr:uid="{00000000-0005-0000-0000-000020BA0000}"/>
    <cellStyle name="Normal 9 2 6 5 4 3" xfId="44617" xr:uid="{00000000-0005-0000-0000-000021BA0000}"/>
    <cellStyle name="Normal 9 2 6 5 5" xfId="18598" xr:uid="{00000000-0005-0000-0000-000022BA0000}"/>
    <cellStyle name="Normal 9 2 6 5 6" xfId="35944" xr:uid="{00000000-0005-0000-0000-000023BA0000}"/>
    <cellStyle name="Normal 9 2 6 6" xfId="6047" xr:uid="{00000000-0005-0000-0000-000024BA0000}"/>
    <cellStyle name="Normal 9 2 6 6 2" xfId="14720" xr:uid="{00000000-0005-0000-0000-000025BA0000}"/>
    <cellStyle name="Normal 9 2 6 6 2 2" xfId="32073" xr:uid="{00000000-0005-0000-0000-000026BA0000}"/>
    <cellStyle name="Normal 9 2 6 6 2 3" xfId="49419" xr:uid="{00000000-0005-0000-0000-000027BA0000}"/>
    <cellStyle name="Normal 9 2 6 6 3" xfId="23400" xr:uid="{00000000-0005-0000-0000-000028BA0000}"/>
    <cellStyle name="Normal 9 2 6 6 4" xfId="40746" xr:uid="{00000000-0005-0000-0000-000029BA0000}"/>
    <cellStyle name="Normal 9 2 6 7" xfId="3058" xr:uid="{00000000-0005-0000-0000-00002ABA0000}"/>
    <cellStyle name="Normal 9 2 6 7 2" xfId="11731" xr:uid="{00000000-0005-0000-0000-00002BBA0000}"/>
    <cellStyle name="Normal 9 2 6 7 2 2" xfId="29084" xr:uid="{00000000-0005-0000-0000-00002CBA0000}"/>
    <cellStyle name="Normal 9 2 6 7 2 3" xfId="46430" xr:uid="{00000000-0005-0000-0000-00002DBA0000}"/>
    <cellStyle name="Normal 9 2 6 7 3" xfId="20411" xr:uid="{00000000-0005-0000-0000-00002EBA0000}"/>
    <cellStyle name="Normal 9 2 6 7 4" xfId="37757" xr:uid="{00000000-0005-0000-0000-00002FBA0000}"/>
    <cellStyle name="Normal 9 2 6 8" xfId="8938" xr:uid="{00000000-0005-0000-0000-000030BA0000}"/>
    <cellStyle name="Normal 9 2 6 8 2" xfId="26291" xr:uid="{00000000-0005-0000-0000-000031BA0000}"/>
    <cellStyle name="Normal 9 2 6 8 3" xfId="43637" xr:uid="{00000000-0005-0000-0000-000032BA0000}"/>
    <cellStyle name="Normal 9 2 6 9" xfId="17618" xr:uid="{00000000-0005-0000-0000-000033BA0000}"/>
    <cellStyle name="Normal 9 2 7" xfId="118" xr:uid="{00000000-0005-0000-0000-000034BA0000}"/>
    <cellStyle name="Normal 9 2 7 10" xfId="34817" xr:uid="{00000000-0005-0000-0000-000035BA0000}"/>
    <cellStyle name="Normal 9 2 7 2" xfId="853" xr:uid="{00000000-0005-0000-0000-000036BA0000}"/>
    <cellStyle name="Normal 9 2 7 2 2" xfId="2666" xr:uid="{00000000-0005-0000-0000-000037BA0000}"/>
    <cellStyle name="Normal 9 2 7 2 2 2" xfId="8448" xr:uid="{00000000-0005-0000-0000-000038BA0000}"/>
    <cellStyle name="Normal 9 2 7 2 2 2 2" xfId="17121" xr:uid="{00000000-0005-0000-0000-000039BA0000}"/>
    <cellStyle name="Normal 9 2 7 2 2 2 2 2" xfId="34474" xr:uid="{00000000-0005-0000-0000-00003ABA0000}"/>
    <cellStyle name="Normal 9 2 7 2 2 2 2 3" xfId="51820" xr:uid="{00000000-0005-0000-0000-00003BBA0000}"/>
    <cellStyle name="Normal 9 2 7 2 2 2 3" xfId="25801" xr:uid="{00000000-0005-0000-0000-00003CBA0000}"/>
    <cellStyle name="Normal 9 2 7 2 2 2 4" xfId="43147" xr:uid="{00000000-0005-0000-0000-00003DBA0000}"/>
    <cellStyle name="Normal 9 2 7 2 2 3" xfId="4479" xr:uid="{00000000-0005-0000-0000-00003EBA0000}"/>
    <cellStyle name="Normal 9 2 7 2 2 3 2" xfId="13152" xr:uid="{00000000-0005-0000-0000-00003FBA0000}"/>
    <cellStyle name="Normal 9 2 7 2 2 3 2 2" xfId="30505" xr:uid="{00000000-0005-0000-0000-000040BA0000}"/>
    <cellStyle name="Normal 9 2 7 2 2 3 2 3" xfId="47851" xr:uid="{00000000-0005-0000-0000-000041BA0000}"/>
    <cellStyle name="Normal 9 2 7 2 2 3 3" xfId="21832" xr:uid="{00000000-0005-0000-0000-000042BA0000}"/>
    <cellStyle name="Normal 9 2 7 2 2 3 4" xfId="39178" xr:uid="{00000000-0005-0000-0000-000043BA0000}"/>
    <cellStyle name="Normal 9 2 7 2 2 4" xfId="11339" xr:uid="{00000000-0005-0000-0000-000044BA0000}"/>
    <cellStyle name="Normal 9 2 7 2 2 4 2" xfId="28692" xr:uid="{00000000-0005-0000-0000-000045BA0000}"/>
    <cellStyle name="Normal 9 2 7 2 2 4 3" xfId="46038" xr:uid="{00000000-0005-0000-0000-000046BA0000}"/>
    <cellStyle name="Normal 9 2 7 2 2 5" xfId="20019" xr:uid="{00000000-0005-0000-0000-000047BA0000}"/>
    <cellStyle name="Normal 9 2 7 2 2 6" xfId="37365" xr:uid="{00000000-0005-0000-0000-000048BA0000}"/>
    <cellStyle name="Normal 9 2 7 2 3" xfId="1588" xr:uid="{00000000-0005-0000-0000-000049BA0000}"/>
    <cellStyle name="Normal 9 2 7 2 3 2" xfId="7370" xr:uid="{00000000-0005-0000-0000-00004ABA0000}"/>
    <cellStyle name="Normal 9 2 7 2 3 2 2" xfId="16043" xr:uid="{00000000-0005-0000-0000-00004BBA0000}"/>
    <cellStyle name="Normal 9 2 7 2 3 2 2 2" xfId="33396" xr:uid="{00000000-0005-0000-0000-00004CBA0000}"/>
    <cellStyle name="Normal 9 2 7 2 3 2 2 3" xfId="50742" xr:uid="{00000000-0005-0000-0000-00004DBA0000}"/>
    <cellStyle name="Normal 9 2 7 2 3 2 3" xfId="24723" xr:uid="{00000000-0005-0000-0000-00004EBA0000}"/>
    <cellStyle name="Normal 9 2 7 2 3 2 4" xfId="42069" xr:uid="{00000000-0005-0000-0000-00004FBA0000}"/>
    <cellStyle name="Normal 9 2 7 2 3 3" xfId="5214" xr:uid="{00000000-0005-0000-0000-000050BA0000}"/>
    <cellStyle name="Normal 9 2 7 2 3 3 2" xfId="13887" xr:uid="{00000000-0005-0000-0000-000051BA0000}"/>
    <cellStyle name="Normal 9 2 7 2 3 3 2 2" xfId="31240" xr:uid="{00000000-0005-0000-0000-000052BA0000}"/>
    <cellStyle name="Normal 9 2 7 2 3 3 2 3" xfId="48586" xr:uid="{00000000-0005-0000-0000-000053BA0000}"/>
    <cellStyle name="Normal 9 2 7 2 3 3 3" xfId="22567" xr:uid="{00000000-0005-0000-0000-000054BA0000}"/>
    <cellStyle name="Normal 9 2 7 2 3 3 4" xfId="39913" xr:uid="{00000000-0005-0000-0000-000055BA0000}"/>
    <cellStyle name="Normal 9 2 7 2 3 4" xfId="10261" xr:uid="{00000000-0005-0000-0000-000056BA0000}"/>
    <cellStyle name="Normal 9 2 7 2 3 4 2" xfId="27614" xr:uid="{00000000-0005-0000-0000-000057BA0000}"/>
    <cellStyle name="Normal 9 2 7 2 3 4 3" xfId="44960" xr:uid="{00000000-0005-0000-0000-000058BA0000}"/>
    <cellStyle name="Normal 9 2 7 2 3 5" xfId="18941" xr:uid="{00000000-0005-0000-0000-000059BA0000}"/>
    <cellStyle name="Normal 9 2 7 2 3 6" xfId="36287" xr:uid="{00000000-0005-0000-0000-00005ABA0000}"/>
    <cellStyle name="Normal 9 2 7 2 4" xfId="6635" xr:uid="{00000000-0005-0000-0000-00005BBA0000}"/>
    <cellStyle name="Normal 9 2 7 2 4 2" xfId="15308" xr:uid="{00000000-0005-0000-0000-00005CBA0000}"/>
    <cellStyle name="Normal 9 2 7 2 4 2 2" xfId="32661" xr:uid="{00000000-0005-0000-0000-00005DBA0000}"/>
    <cellStyle name="Normal 9 2 7 2 4 2 3" xfId="50007" xr:uid="{00000000-0005-0000-0000-00005EBA0000}"/>
    <cellStyle name="Normal 9 2 7 2 4 3" xfId="23988" xr:uid="{00000000-0005-0000-0000-00005FBA0000}"/>
    <cellStyle name="Normal 9 2 7 2 4 4" xfId="41334" xr:uid="{00000000-0005-0000-0000-000060BA0000}"/>
    <cellStyle name="Normal 9 2 7 2 5" xfId="3401" xr:uid="{00000000-0005-0000-0000-000061BA0000}"/>
    <cellStyle name="Normal 9 2 7 2 5 2" xfId="12074" xr:uid="{00000000-0005-0000-0000-000062BA0000}"/>
    <cellStyle name="Normal 9 2 7 2 5 2 2" xfId="29427" xr:uid="{00000000-0005-0000-0000-000063BA0000}"/>
    <cellStyle name="Normal 9 2 7 2 5 2 3" xfId="46773" xr:uid="{00000000-0005-0000-0000-000064BA0000}"/>
    <cellStyle name="Normal 9 2 7 2 5 3" xfId="20754" xr:uid="{00000000-0005-0000-0000-000065BA0000}"/>
    <cellStyle name="Normal 9 2 7 2 5 4" xfId="38100" xr:uid="{00000000-0005-0000-0000-000066BA0000}"/>
    <cellStyle name="Normal 9 2 7 2 6" xfId="9526" xr:uid="{00000000-0005-0000-0000-000067BA0000}"/>
    <cellStyle name="Normal 9 2 7 2 6 2" xfId="26879" xr:uid="{00000000-0005-0000-0000-000068BA0000}"/>
    <cellStyle name="Normal 9 2 7 2 6 3" xfId="44225" xr:uid="{00000000-0005-0000-0000-000069BA0000}"/>
    <cellStyle name="Normal 9 2 7 2 7" xfId="18206" xr:uid="{00000000-0005-0000-0000-00006ABA0000}"/>
    <cellStyle name="Normal 9 2 7 2 8" xfId="35552" xr:uid="{00000000-0005-0000-0000-00006BBA0000}"/>
    <cellStyle name="Normal 9 2 7 3" xfId="608" xr:uid="{00000000-0005-0000-0000-00006CBA0000}"/>
    <cellStyle name="Normal 9 2 7 3 2" xfId="2421" xr:uid="{00000000-0005-0000-0000-00006DBA0000}"/>
    <cellStyle name="Normal 9 2 7 3 2 2" xfId="8203" xr:uid="{00000000-0005-0000-0000-00006EBA0000}"/>
    <cellStyle name="Normal 9 2 7 3 2 2 2" xfId="16876" xr:uid="{00000000-0005-0000-0000-00006FBA0000}"/>
    <cellStyle name="Normal 9 2 7 3 2 2 2 2" xfId="34229" xr:uid="{00000000-0005-0000-0000-000070BA0000}"/>
    <cellStyle name="Normal 9 2 7 3 2 2 2 3" xfId="51575" xr:uid="{00000000-0005-0000-0000-000071BA0000}"/>
    <cellStyle name="Normal 9 2 7 3 2 2 3" xfId="25556" xr:uid="{00000000-0005-0000-0000-000072BA0000}"/>
    <cellStyle name="Normal 9 2 7 3 2 2 4" xfId="42902" xr:uid="{00000000-0005-0000-0000-000073BA0000}"/>
    <cellStyle name="Normal 9 2 7 3 2 3" xfId="5704" xr:uid="{00000000-0005-0000-0000-000074BA0000}"/>
    <cellStyle name="Normal 9 2 7 3 2 3 2" xfId="14377" xr:uid="{00000000-0005-0000-0000-000075BA0000}"/>
    <cellStyle name="Normal 9 2 7 3 2 3 2 2" xfId="31730" xr:uid="{00000000-0005-0000-0000-000076BA0000}"/>
    <cellStyle name="Normal 9 2 7 3 2 3 2 3" xfId="49076" xr:uid="{00000000-0005-0000-0000-000077BA0000}"/>
    <cellStyle name="Normal 9 2 7 3 2 3 3" xfId="23057" xr:uid="{00000000-0005-0000-0000-000078BA0000}"/>
    <cellStyle name="Normal 9 2 7 3 2 3 4" xfId="40403" xr:uid="{00000000-0005-0000-0000-000079BA0000}"/>
    <cellStyle name="Normal 9 2 7 3 2 4" xfId="11094" xr:uid="{00000000-0005-0000-0000-00007ABA0000}"/>
    <cellStyle name="Normal 9 2 7 3 2 4 2" xfId="28447" xr:uid="{00000000-0005-0000-0000-00007BBA0000}"/>
    <cellStyle name="Normal 9 2 7 3 2 4 3" xfId="45793" xr:uid="{00000000-0005-0000-0000-00007CBA0000}"/>
    <cellStyle name="Normal 9 2 7 3 2 5" xfId="19774" xr:uid="{00000000-0005-0000-0000-00007DBA0000}"/>
    <cellStyle name="Normal 9 2 7 3 2 6" xfId="37120" xr:uid="{00000000-0005-0000-0000-00007EBA0000}"/>
    <cellStyle name="Normal 9 2 7 3 3" xfId="6390" xr:uid="{00000000-0005-0000-0000-00007FBA0000}"/>
    <cellStyle name="Normal 9 2 7 3 3 2" xfId="15063" xr:uid="{00000000-0005-0000-0000-000080BA0000}"/>
    <cellStyle name="Normal 9 2 7 3 3 2 2" xfId="32416" xr:uid="{00000000-0005-0000-0000-000081BA0000}"/>
    <cellStyle name="Normal 9 2 7 3 3 2 3" xfId="49762" xr:uid="{00000000-0005-0000-0000-000082BA0000}"/>
    <cellStyle name="Normal 9 2 7 3 3 3" xfId="23743" xr:uid="{00000000-0005-0000-0000-000083BA0000}"/>
    <cellStyle name="Normal 9 2 7 3 3 4" xfId="41089" xr:uid="{00000000-0005-0000-0000-000084BA0000}"/>
    <cellStyle name="Normal 9 2 7 3 4" xfId="4234" xr:uid="{00000000-0005-0000-0000-000085BA0000}"/>
    <cellStyle name="Normal 9 2 7 3 4 2" xfId="12907" xr:uid="{00000000-0005-0000-0000-000086BA0000}"/>
    <cellStyle name="Normal 9 2 7 3 4 2 2" xfId="30260" xr:uid="{00000000-0005-0000-0000-000087BA0000}"/>
    <cellStyle name="Normal 9 2 7 3 4 2 3" xfId="47606" xr:uid="{00000000-0005-0000-0000-000088BA0000}"/>
    <cellStyle name="Normal 9 2 7 3 4 3" xfId="21587" xr:uid="{00000000-0005-0000-0000-000089BA0000}"/>
    <cellStyle name="Normal 9 2 7 3 4 4" xfId="38933" xr:uid="{00000000-0005-0000-0000-00008ABA0000}"/>
    <cellStyle name="Normal 9 2 7 3 5" xfId="9281" xr:uid="{00000000-0005-0000-0000-00008BBA0000}"/>
    <cellStyle name="Normal 9 2 7 3 5 2" xfId="26634" xr:uid="{00000000-0005-0000-0000-00008CBA0000}"/>
    <cellStyle name="Normal 9 2 7 3 5 3" xfId="43980" xr:uid="{00000000-0005-0000-0000-00008DBA0000}"/>
    <cellStyle name="Normal 9 2 7 3 6" xfId="17961" xr:uid="{00000000-0005-0000-0000-00008EBA0000}"/>
    <cellStyle name="Normal 9 2 7 3 7" xfId="35307" xr:uid="{00000000-0005-0000-0000-00008FBA0000}"/>
    <cellStyle name="Normal 9 2 7 4" xfId="1931" xr:uid="{00000000-0005-0000-0000-000090BA0000}"/>
    <cellStyle name="Normal 9 2 7 4 2" xfId="7713" xr:uid="{00000000-0005-0000-0000-000091BA0000}"/>
    <cellStyle name="Normal 9 2 7 4 2 2" xfId="16386" xr:uid="{00000000-0005-0000-0000-000092BA0000}"/>
    <cellStyle name="Normal 9 2 7 4 2 2 2" xfId="33739" xr:uid="{00000000-0005-0000-0000-000093BA0000}"/>
    <cellStyle name="Normal 9 2 7 4 2 2 3" xfId="51085" xr:uid="{00000000-0005-0000-0000-000094BA0000}"/>
    <cellStyle name="Normal 9 2 7 4 2 3" xfId="25066" xr:uid="{00000000-0005-0000-0000-000095BA0000}"/>
    <cellStyle name="Normal 9 2 7 4 2 4" xfId="42412" xr:uid="{00000000-0005-0000-0000-000096BA0000}"/>
    <cellStyle name="Normal 9 2 7 4 3" xfId="3744" xr:uid="{00000000-0005-0000-0000-000097BA0000}"/>
    <cellStyle name="Normal 9 2 7 4 3 2" xfId="12417" xr:uid="{00000000-0005-0000-0000-000098BA0000}"/>
    <cellStyle name="Normal 9 2 7 4 3 2 2" xfId="29770" xr:uid="{00000000-0005-0000-0000-000099BA0000}"/>
    <cellStyle name="Normal 9 2 7 4 3 2 3" xfId="47116" xr:uid="{00000000-0005-0000-0000-00009ABA0000}"/>
    <cellStyle name="Normal 9 2 7 4 3 3" xfId="21097" xr:uid="{00000000-0005-0000-0000-00009BBA0000}"/>
    <cellStyle name="Normal 9 2 7 4 3 4" xfId="38443" xr:uid="{00000000-0005-0000-0000-00009CBA0000}"/>
    <cellStyle name="Normal 9 2 7 4 4" xfId="10604" xr:uid="{00000000-0005-0000-0000-00009DBA0000}"/>
    <cellStyle name="Normal 9 2 7 4 4 2" xfId="27957" xr:uid="{00000000-0005-0000-0000-00009EBA0000}"/>
    <cellStyle name="Normal 9 2 7 4 4 3" xfId="45303" xr:uid="{00000000-0005-0000-0000-00009FBA0000}"/>
    <cellStyle name="Normal 9 2 7 4 5" xfId="19284" xr:uid="{00000000-0005-0000-0000-0000A0BA0000}"/>
    <cellStyle name="Normal 9 2 7 4 6" xfId="36630" xr:uid="{00000000-0005-0000-0000-0000A1BA0000}"/>
    <cellStyle name="Normal 9 2 7 5" xfId="1343" xr:uid="{00000000-0005-0000-0000-0000A2BA0000}"/>
    <cellStyle name="Normal 9 2 7 5 2" xfId="7125" xr:uid="{00000000-0005-0000-0000-0000A3BA0000}"/>
    <cellStyle name="Normal 9 2 7 5 2 2" xfId="15798" xr:uid="{00000000-0005-0000-0000-0000A4BA0000}"/>
    <cellStyle name="Normal 9 2 7 5 2 2 2" xfId="33151" xr:uid="{00000000-0005-0000-0000-0000A5BA0000}"/>
    <cellStyle name="Normal 9 2 7 5 2 2 3" xfId="50497" xr:uid="{00000000-0005-0000-0000-0000A6BA0000}"/>
    <cellStyle name="Normal 9 2 7 5 2 3" xfId="24478" xr:uid="{00000000-0005-0000-0000-0000A7BA0000}"/>
    <cellStyle name="Normal 9 2 7 5 2 4" xfId="41824" xr:uid="{00000000-0005-0000-0000-0000A8BA0000}"/>
    <cellStyle name="Normal 9 2 7 5 3" xfId="4969" xr:uid="{00000000-0005-0000-0000-0000A9BA0000}"/>
    <cellStyle name="Normal 9 2 7 5 3 2" xfId="13642" xr:uid="{00000000-0005-0000-0000-0000AABA0000}"/>
    <cellStyle name="Normal 9 2 7 5 3 2 2" xfId="30995" xr:uid="{00000000-0005-0000-0000-0000ABBA0000}"/>
    <cellStyle name="Normal 9 2 7 5 3 2 3" xfId="48341" xr:uid="{00000000-0005-0000-0000-0000ACBA0000}"/>
    <cellStyle name="Normal 9 2 7 5 3 3" xfId="22322" xr:uid="{00000000-0005-0000-0000-0000ADBA0000}"/>
    <cellStyle name="Normal 9 2 7 5 3 4" xfId="39668" xr:uid="{00000000-0005-0000-0000-0000AEBA0000}"/>
    <cellStyle name="Normal 9 2 7 5 4" xfId="10016" xr:uid="{00000000-0005-0000-0000-0000AFBA0000}"/>
    <cellStyle name="Normal 9 2 7 5 4 2" xfId="27369" xr:uid="{00000000-0005-0000-0000-0000B0BA0000}"/>
    <cellStyle name="Normal 9 2 7 5 4 3" xfId="44715" xr:uid="{00000000-0005-0000-0000-0000B1BA0000}"/>
    <cellStyle name="Normal 9 2 7 5 5" xfId="18696" xr:uid="{00000000-0005-0000-0000-0000B2BA0000}"/>
    <cellStyle name="Normal 9 2 7 5 6" xfId="36042" xr:uid="{00000000-0005-0000-0000-0000B3BA0000}"/>
    <cellStyle name="Normal 9 2 7 6" xfId="5900" xr:uid="{00000000-0005-0000-0000-0000B4BA0000}"/>
    <cellStyle name="Normal 9 2 7 6 2" xfId="14573" xr:uid="{00000000-0005-0000-0000-0000B5BA0000}"/>
    <cellStyle name="Normal 9 2 7 6 2 2" xfId="31926" xr:uid="{00000000-0005-0000-0000-0000B6BA0000}"/>
    <cellStyle name="Normal 9 2 7 6 2 3" xfId="49272" xr:uid="{00000000-0005-0000-0000-0000B7BA0000}"/>
    <cellStyle name="Normal 9 2 7 6 3" xfId="23253" xr:uid="{00000000-0005-0000-0000-0000B8BA0000}"/>
    <cellStyle name="Normal 9 2 7 6 4" xfId="40599" xr:uid="{00000000-0005-0000-0000-0000B9BA0000}"/>
    <cellStyle name="Normal 9 2 7 7" xfId="3156" xr:uid="{00000000-0005-0000-0000-0000BABA0000}"/>
    <cellStyle name="Normal 9 2 7 7 2" xfId="11829" xr:uid="{00000000-0005-0000-0000-0000BBBA0000}"/>
    <cellStyle name="Normal 9 2 7 7 2 2" xfId="29182" xr:uid="{00000000-0005-0000-0000-0000BCBA0000}"/>
    <cellStyle name="Normal 9 2 7 7 2 3" xfId="46528" xr:uid="{00000000-0005-0000-0000-0000BDBA0000}"/>
    <cellStyle name="Normal 9 2 7 7 3" xfId="20509" xr:uid="{00000000-0005-0000-0000-0000BEBA0000}"/>
    <cellStyle name="Normal 9 2 7 7 4" xfId="37855" xr:uid="{00000000-0005-0000-0000-0000BFBA0000}"/>
    <cellStyle name="Normal 9 2 7 8" xfId="8791" xr:uid="{00000000-0005-0000-0000-0000C0BA0000}"/>
    <cellStyle name="Normal 9 2 7 8 2" xfId="26144" xr:uid="{00000000-0005-0000-0000-0000C1BA0000}"/>
    <cellStyle name="Normal 9 2 7 8 3" xfId="43490" xr:uid="{00000000-0005-0000-0000-0000C2BA0000}"/>
    <cellStyle name="Normal 9 2 7 9" xfId="17471" xr:uid="{00000000-0005-0000-0000-0000C3BA0000}"/>
    <cellStyle name="Normal 9 2 8" xfId="755" xr:uid="{00000000-0005-0000-0000-0000C4BA0000}"/>
    <cellStyle name="Normal 9 2 8 2" xfId="2568" xr:uid="{00000000-0005-0000-0000-0000C5BA0000}"/>
    <cellStyle name="Normal 9 2 8 2 2" xfId="8350" xr:uid="{00000000-0005-0000-0000-0000C6BA0000}"/>
    <cellStyle name="Normal 9 2 8 2 2 2" xfId="17023" xr:uid="{00000000-0005-0000-0000-0000C7BA0000}"/>
    <cellStyle name="Normal 9 2 8 2 2 2 2" xfId="34376" xr:uid="{00000000-0005-0000-0000-0000C8BA0000}"/>
    <cellStyle name="Normal 9 2 8 2 2 2 3" xfId="51722" xr:uid="{00000000-0005-0000-0000-0000C9BA0000}"/>
    <cellStyle name="Normal 9 2 8 2 2 3" xfId="25703" xr:uid="{00000000-0005-0000-0000-0000CABA0000}"/>
    <cellStyle name="Normal 9 2 8 2 2 4" xfId="43049" xr:uid="{00000000-0005-0000-0000-0000CBBA0000}"/>
    <cellStyle name="Normal 9 2 8 2 3" xfId="4381" xr:uid="{00000000-0005-0000-0000-0000CCBA0000}"/>
    <cellStyle name="Normal 9 2 8 2 3 2" xfId="13054" xr:uid="{00000000-0005-0000-0000-0000CDBA0000}"/>
    <cellStyle name="Normal 9 2 8 2 3 2 2" xfId="30407" xr:uid="{00000000-0005-0000-0000-0000CEBA0000}"/>
    <cellStyle name="Normal 9 2 8 2 3 2 3" xfId="47753" xr:uid="{00000000-0005-0000-0000-0000CFBA0000}"/>
    <cellStyle name="Normal 9 2 8 2 3 3" xfId="21734" xr:uid="{00000000-0005-0000-0000-0000D0BA0000}"/>
    <cellStyle name="Normal 9 2 8 2 3 4" xfId="39080" xr:uid="{00000000-0005-0000-0000-0000D1BA0000}"/>
    <cellStyle name="Normal 9 2 8 2 4" xfId="11241" xr:uid="{00000000-0005-0000-0000-0000D2BA0000}"/>
    <cellStyle name="Normal 9 2 8 2 4 2" xfId="28594" xr:uid="{00000000-0005-0000-0000-0000D3BA0000}"/>
    <cellStyle name="Normal 9 2 8 2 4 3" xfId="45940" xr:uid="{00000000-0005-0000-0000-0000D4BA0000}"/>
    <cellStyle name="Normal 9 2 8 2 5" xfId="19921" xr:uid="{00000000-0005-0000-0000-0000D5BA0000}"/>
    <cellStyle name="Normal 9 2 8 2 6" xfId="37267" xr:uid="{00000000-0005-0000-0000-0000D6BA0000}"/>
    <cellStyle name="Normal 9 2 8 3" xfId="1490" xr:uid="{00000000-0005-0000-0000-0000D7BA0000}"/>
    <cellStyle name="Normal 9 2 8 3 2" xfId="7272" xr:uid="{00000000-0005-0000-0000-0000D8BA0000}"/>
    <cellStyle name="Normal 9 2 8 3 2 2" xfId="15945" xr:uid="{00000000-0005-0000-0000-0000D9BA0000}"/>
    <cellStyle name="Normal 9 2 8 3 2 2 2" xfId="33298" xr:uid="{00000000-0005-0000-0000-0000DABA0000}"/>
    <cellStyle name="Normal 9 2 8 3 2 2 3" xfId="50644" xr:uid="{00000000-0005-0000-0000-0000DBBA0000}"/>
    <cellStyle name="Normal 9 2 8 3 2 3" xfId="24625" xr:uid="{00000000-0005-0000-0000-0000DCBA0000}"/>
    <cellStyle name="Normal 9 2 8 3 2 4" xfId="41971" xr:uid="{00000000-0005-0000-0000-0000DDBA0000}"/>
    <cellStyle name="Normal 9 2 8 3 3" xfId="5116" xr:uid="{00000000-0005-0000-0000-0000DEBA0000}"/>
    <cellStyle name="Normal 9 2 8 3 3 2" xfId="13789" xr:uid="{00000000-0005-0000-0000-0000DFBA0000}"/>
    <cellStyle name="Normal 9 2 8 3 3 2 2" xfId="31142" xr:uid="{00000000-0005-0000-0000-0000E0BA0000}"/>
    <cellStyle name="Normal 9 2 8 3 3 2 3" xfId="48488" xr:uid="{00000000-0005-0000-0000-0000E1BA0000}"/>
    <cellStyle name="Normal 9 2 8 3 3 3" xfId="22469" xr:uid="{00000000-0005-0000-0000-0000E2BA0000}"/>
    <cellStyle name="Normal 9 2 8 3 3 4" xfId="39815" xr:uid="{00000000-0005-0000-0000-0000E3BA0000}"/>
    <cellStyle name="Normal 9 2 8 3 4" xfId="10163" xr:uid="{00000000-0005-0000-0000-0000E4BA0000}"/>
    <cellStyle name="Normal 9 2 8 3 4 2" xfId="27516" xr:uid="{00000000-0005-0000-0000-0000E5BA0000}"/>
    <cellStyle name="Normal 9 2 8 3 4 3" xfId="44862" xr:uid="{00000000-0005-0000-0000-0000E6BA0000}"/>
    <cellStyle name="Normal 9 2 8 3 5" xfId="18843" xr:uid="{00000000-0005-0000-0000-0000E7BA0000}"/>
    <cellStyle name="Normal 9 2 8 3 6" xfId="36189" xr:uid="{00000000-0005-0000-0000-0000E8BA0000}"/>
    <cellStyle name="Normal 9 2 8 4" xfId="6537" xr:uid="{00000000-0005-0000-0000-0000E9BA0000}"/>
    <cellStyle name="Normal 9 2 8 4 2" xfId="15210" xr:uid="{00000000-0005-0000-0000-0000EABA0000}"/>
    <cellStyle name="Normal 9 2 8 4 2 2" xfId="32563" xr:uid="{00000000-0005-0000-0000-0000EBBA0000}"/>
    <cellStyle name="Normal 9 2 8 4 2 3" xfId="49909" xr:uid="{00000000-0005-0000-0000-0000ECBA0000}"/>
    <cellStyle name="Normal 9 2 8 4 3" xfId="23890" xr:uid="{00000000-0005-0000-0000-0000EDBA0000}"/>
    <cellStyle name="Normal 9 2 8 4 4" xfId="41236" xr:uid="{00000000-0005-0000-0000-0000EEBA0000}"/>
    <cellStyle name="Normal 9 2 8 5" xfId="3303" xr:uid="{00000000-0005-0000-0000-0000EFBA0000}"/>
    <cellStyle name="Normal 9 2 8 5 2" xfId="11976" xr:uid="{00000000-0005-0000-0000-0000F0BA0000}"/>
    <cellStyle name="Normal 9 2 8 5 2 2" xfId="29329" xr:uid="{00000000-0005-0000-0000-0000F1BA0000}"/>
    <cellStyle name="Normal 9 2 8 5 2 3" xfId="46675" xr:uid="{00000000-0005-0000-0000-0000F2BA0000}"/>
    <cellStyle name="Normal 9 2 8 5 3" xfId="20656" xr:uid="{00000000-0005-0000-0000-0000F3BA0000}"/>
    <cellStyle name="Normal 9 2 8 5 4" xfId="38002" xr:uid="{00000000-0005-0000-0000-0000F4BA0000}"/>
    <cellStyle name="Normal 9 2 8 6" xfId="9428" xr:uid="{00000000-0005-0000-0000-0000F5BA0000}"/>
    <cellStyle name="Normal 9 2 8 6 2" xfId="26781" xr:uid="{00000000-0005-0000-0000-0000F6BA0000}"/>
    <cellStyle name="Normal 9 2 8 6 3" xfId="44127" xr:uid="{00000000-0005-0000-0000-0000F7BA0000}"/>
    <cellStyle name="Normal 9 2 8 7" xfId="18108" xr:uid="{00000000-0005-0000-0000-0000F8BA0000}"/>
    <cellStyle name="Normal 9 2 8 8" xfId="35454" xr:uid="{00000000-0005-0000-0000-0000F9BA0000}"/>
    <cellStyle name="Normal 9 2 9" xfId="363" xr:uid="{00000000-0005-0000-0000-0000FABA0000}"/>
    <cellStyle name="Normal 9 2 9 2" xfId="2176" xr:uid="{00000000-0005-0000-0000-0000FBBA0000}"/>
    <cellStyle name="Normal 9 2 9 2 2" xfId="7958" xr:uid="{00000000-0005-0000-0000-0000FCBA0000}"/>
    <cellStyle name="Normal 9 2 9 2 2 2" xfId="16631" xr:uid="{00000000-0005-0000-0000-0000FDBA0000}"/>
    <cellStyle name="Normal 9 2 9 2 2 2 2" xfId="33984" xr:uid="{00000000-0005-0000-0000-0000FEBA0000}"/>
    <cellStyle name="Normal 9 2 9 2 2 2 3" xfId="51330" xr:uid="{00000000-0005-0000-0000-0000FFBA0000}"/>
    <cellStyle name="Normal 9 2 9 2 2 3" xfId="25311" xr:uid="{00000000-0005-0000-0000-000000BB0000}"/>
    <cellStyle name="Normal 9 2 9 2 2 4" xfId="42657" xr:uid="{00000000-0005-0000-0000-000001BB0000}"/>
    <cellStyle name="Normal 9 2 9 2 3" xfId="5459" xr:uid="{00000000-0005-0000-0000-000002BB0000}"/>
    <cellStyle name="Normal 9 2 9 2 3 2" xfId="14132" xr:uid="{00000000-0005-0000-0000-000003BB0000}"/>
    <cellStyle name="Normal 9 2 9 2 3 2 2" xfId="31485" xr:uid="{00000000-0005-0000-0000-000004BB0000}"/>
    <cellStyle name="Normal 9 2 9 2 3 2 3" xfId="48831" xr:uid="{00000000-0005-0000-0000-000005BB0000}"/>
    <cellStyle name="Normal 9 2 9 2 3 3" xfId="22812" xr:uid="{00000000-0005-0000-0000-000006BB0000}"/>
    <cellStyle name="Normal 9 2 9 2 3 4" xfId="40158" xr:uid="{00000000-0005-0000-0000-000007BB0000}"/>
    <cellStyle name="Normal 9 2 9 2 4" xfId="10849" xr:uid="{00000000-0005-0000-0000-000008BB0000}"/>
    <cellStyle name="Normal 9 2 9 2 4 2" xfId="28202" xr:uid="{00000000-0005-0000-0000-000009BB0000}"/>
    <cellStyle name="Normal 9 2 9 2 4 3" xfId="45548" xr:uid="{00000000-0005-0000-0000-00000ABB0000}"/>
    <cellStyle name="Normal 9 2 9 2 5" xfId="19529" xr:uid="{00000000-0005-0000-0000-00000BBB0000}"/>
    <cellStyle name="Normal 9 2 9 2 6" xfId="36875" xr:uid="{00000000-0005-0000-0000-00000CBB0000}"/>
    <cellStyle name="Normal 9 2 9 3" xfId="6145" xr:uid="{00000000-0005-0000-0000-00000DBB0000}"/>
    <cellStyle name="Normal 9 2 9 3 2" xfId="14818" xr:uid="{00000000-0005-0000-0000-00000EBB0000}"/>
    <cellStyle name="Normal 9 2 9 3 2 2" xfId="32171" xr:uid="{00000000-0005-0000-0000-00000FBB0000}"/>
    <cellStyle name="Normal 9 2 9 3 2 3" xfId="49517" xr:uid="{00000000-0005-0000-0000-000010BB0000}"/>
    <cellStyle name="Normal 9 2 9 3 3" xfId="23498" xr:uid="{00000000-0005-0000-0000-000011BB0000}"/>
    <cellStyle name="Normal 9 2 9 3 4" xfId="40844" xr:uid="{00000000-0005-0000-0000-000012BB0000}"/>
    <cellStyle name="Normal 9 2 9 4" xfId="3989" xr:uid="{00000000-0005-0000-0000-000013BB0000}"/>
    <cellStyle name="Normal 9 2 9 4 2" xfId="12662" xr:uid="{00000000-0005-0000-0000-000014BB0000}"/>
    <cellStyle name="Normal 9 2 9 4 2 2" xfId="30015" xr:uid="{00000000-0005-0000-0000-000015BB0000}"/>
    <cellStyle name="Normal 9 2 9 4 2 3" xfId="47361" xr:uid="{00000000-0005-0000-0000-000016BB0000}"/>
    <cellStyle name="Normal 9 2 9 4 3" xfId="21342" xr:uid="{00000000-0005-0000-0000-000017BB0000}"/>
    <cellStyle name="Normal 9 2 9 4 4" xfId="38688" xr:uid="{00000000-0005-0000-0000-000018BB0000}"/>
    <cellStyle name="Normal 9 2 9 5" xfId="9036" xr:uid="{00000000-0005-0000-0000-000019BB0000}"/>
    <cellStyle name="Normal 9 2 9 5 2" xfId="26389" xr:uid="{00000000-0005-0000-0000-00001ABB0000}"/>
    <cellStyle name="Normal 9 2 9 5 3" xfId="43735" xr:uid="{00000000-0005-0000-0000-00001BBB0000}"/>
    <cellStyle name="Normal 9 2 9 6" xfId="17716" xr:uid="{00000000-0005-0000-0000-00001CBB0000}"/>
    <cellStyle name="Normal 9 2 9 7" xfId="35062" xr:uid="{00000000-0005-0000-0000-00001DBB0000}"/>
    <cellStyle name="Normal 9 3" xfId="24" xr:uid="{00000000-0005-0000-0000-00001EBB0000}"/>
    <cellStyle name="Normal 9 3 10" xfId="1103" xr:uid="{00000000-0005-0000-0000-00001FBB0000}"/>
    <cellStyle name="Normal 9 3 10 2" xfId="6885" xr:uid="{00000000-0005-0000-0000-000020BB0000}"/>
    <cellStyle name="Normal 9 3 10 2 2" xfId="15558" xr:uid="{00000000-0005-0000-0000-000021BB0000}"/>
    <cellStyle name="Normal 9 3 10 2 2 2" xfId="32911" xr:uid="{00000000-0005-0000-0000-000022BB0000}"/>
    <cellStyle name="Normal 9 3 10 2 2 3" xfId="50257" xr:uid="{00000000-0005-0000-0000-000023BB0000}"/>
    <cellStyle name="Normal 9 3 10 2 3" xfId="24238" xr:uid="{00000000-0005-0000-0000-000024BB0000}"/>
    <cellStyle name="Normal 9 3 10 2 4" xfId="41584" xr:uid="{00000000-0005-0000-0000-000025BB0000}"/>
    <cellStyle name="Normal 9 3 10 3" xfId="4729" xr:uid="{00000000-0005-0000-0000-000026BB0000}"/>
    <cellStyle name="Normal 9 3 10 3 2" xfId="13402" xr:uid="{00000000-0005-0000-0000-000027BB0000}"/>
    <cellStyle name="Normal 9 3 10 3 2 2" xfId="30755" xr:uid="{00000000-0005-0000-0000-000028BB0000}"/>
    <cellStyle name="Normal 9 3 10 3 2 3" xfId="48101" xr:uid="{00000000-0005-0000-0000-000029BB0000}"/>
    <cellStyle name="Normal 9 3 10 3 3" xfId="22082" xr:uid="{00000000-0005-0000-0000-00002ABB0000}"/>
    <cellStyle name="Normal 9 3 10 3 4" xfId="39428" xr:uid="{00000000-0005-0000-0000-00002BBB0000}"/>
    <cellStyle name="Normal 9 3 10 4" xfId="9776" xr:uid="{00000000-0005-0000-0000-00002CBB0000}"/>
    <cellStyle name="Normal 9 3 10 4 2" xfId="27129" xr:uid="{00000000-0005-0000-0000-00002DBB0000}"/>
    <cellStyle name="Normal 9 3 10 4 3" xfId="44475" xr:uid="{00000000-0005-0000-0000-00002EBB0000}"/>
    <cellStyle name="Normal 9 3 10 5" xfId="18456" xr:uid="{00000000-0005-0000-0000-00002FBB0000}"/>
    <cellStyle name="Normal 9 3 10 6" xfId="35802" xr:uid="{00000000-0005-0000-0000-000030BB0000}"/>
    <cellStyle name="Normal 9 3 11" xfId="5807" xr:uid="{00000000-0005-0000-0000-000031BB0000}"/>
    <cellStyle name="Normal 9 3 11 2" xfId="14480" xr:uid="{00000000-0005-0000-0000-000032BB0000}"/>
    <cellStyle name="Normal 9 3 11 2 2" xfId="31833" xr:uid="{00000000-0005-0000-0000-000033BB0000}"/>
    <cellStyle name="Normal 9 3 11 2 3" xfId="49179" xr:uid="{00000000-0005-0000-0000-000034BB0000}"/>
    <cellStyle name="Normal 9 3 11 3" xfId="23160" xr:uid="{00000000-0005-0000-0000-000035BB0000}"/>
    <cellStyle name="Normal 9 3 11 4" xfId="40506" xr:uid="{00000000-0005-0000-0000-000036BB0000}"/>
    <cellStyle name="Normal 9 3 12" xfId="2916" xr:uid="{00000000-0005-0000-0000-000037BB0000}"/>
    <cellStyle name="Normal 9 3 12 2" xfId="11589" xr:uid="{00000000-0005-0000-0000-000038BB0000}"/>
    <cellStyle name="Normal 9 3 12 2 2" xfId="28942" xr:uid="{00000000-0005-0000-0000-000039BB0000}"/>
    <cellStyle name="Normal 9 3 12 2 3" xfId="46288" xr:uid="{00000000-0005-0000-0000-00003ABB0000}"/>
    <cellStyle name="Normal 9 3 12 3" xfId="20269" xr:uid="{00000000-0005-0000-0000-00003BBB0000}"/>
    <cellStyle name="Normal 9 3 12 4" xfId="37615" xr:uid="{00000000-0005-0000-0000-00003CBB0000}"/>
    <cellStyle name="Normal 9 3 13" xfId="8698" xr:uid="{00000000-0005-0000-0000-00003DBB0000}"/>
    <cellStyle name="Normal 9 3 13 2" xfId="26051" xr:uid="{00000000-0005-0000-0000-00003EBB0000}"/>
    <cellStyle name="Normal 9 3 13 3" xfId="43397" xr:uid="{00000000-0005-0000-0000-00003FBB0000}"/>
    <cellStyle name="Normal 9 3 14" xfId="17379" xr:uid="{00000000-0005-0000-0000-000040BB0000}"/>
    <cellStyle name="Normal 9 3 15" xfId="34724" xr:uid="{00000000-0005-0000-0000-000041BB0000}"/>
    <cellStyle name="Normal 9 3 2" xfId="57" xr:uid="{00000000-0005-0000-0000-000042BB0000}"/>
    <cellStyle name="Normal 9 3 2 10" xfId="5839" xr:uid="{00000000-0005-0000-0000-000043BB0000}"/>
    <cellStyle name="Normal 9 3 2 10 2" xfId="14512" xr:uid="{00000000-0005-0000-0000-000044BB0000}"/>
    <cellStyle name="Normal 9 3 2 10 2 2" xfId="31865" xr:uid="{00000000-0005-0000-0000-000045BB0000}"/>
    <cellStyle name="Normal 9 3 2 10 2 3" xfId="49211" xr:uid="{00000000-0005-0000-0000-000046BB0000}"/>
    <cellStyle name="Normal 9 3 2 10 3" xfId="23192" xr:uid="{00000000-0005-0000-0000-000047BB0000}"/>
    <cellStyle name="Normal 9 3 2 10 4" xfId="40538" xr:uid="{00000000-0005-0000-0000-000048BB0000}"/>
    <cellStyle name="Normal 9 3 2 11" xfId="2948" xr:uid="{00000000-0005-0000-0000-000049BB0000}"/>
    <cellStyle name="Normal 9 3 2 11 2" xfId="11621" xr:uid="{00000000-0005-0000-0000-00004ABB0000}"/>
    <cellStyle name="Normal 9 3 2 11 2 2" xfId="28974" xr:uid="{00000000-0005-0000-0000-00004BBB0000}"/>
    <cellStyle name="Normal 9 3 2 11 2 3" xfId="46320" xr:uid="{00000000-0005-0000-0000-00004CBB0000}"/>
    <cellStyle name="Normal 9 3 2 11 3" xfId="20301" xr:uid="{00000000-0005-0000-0000-00004DBB0000}"/>
    <cellStyle name="Normal 9 3 2 11 4" xfId="37647" xr:uid="{00000000-0005-0000-0000-00004EBB0000}"/>
    <cellStyle name="Normal 9 3 2 12" xfId="8730" xr:uid="{00000000-0005-0000-0000-00004FBB0000}"/>
    <cellStyle name="Normal 9 3 2 12 2" xfId="26083" xr:uid="{00000000-0005-0000-0000-000050BB0000}"/>
    <cellStyle name="Normal 9 3 2 12 3" xfId="43429" xr:uid="{00000000-0005-0000-0000-000051BB0000}"/>
    <cellStyle name="Normal 9 3 2 13" xfId="17410" xr:uid="{00000000-0005-0000-0000-000052BB0000}"/>
    <cellStyle name="Normal 9 3 2 14" xfId="34756" xr:uid="{00000000-0005-0000-0000-000053BB0000}"/>
    <cellStyle name="Normal 9 3 2 2" xfId="106" xr:uid="{00000000-0005-0000-0000-000054BB0000}"/>
    <cellStyle name="Normal 9 3 2 2 10" xfId="8779" xr:uid="{00000000-0005-0000-0000-000055BB0000}"/>
    <cellStyle name="Normal 9 3 2 2 10 2" xfId="26132" xr:uid="{00000000-0005-0000-0000-000056BB0000}"/>
    <cellStyle name="Normal 9 3 2 2 10 3" xfId="43478" xr:uid="{00000000-0005-0000-0000-000057BB0000}"/>
    <cellStyle name="Normal 9 3 2 2 11" xfId="17459" xr:uid="{00000000-0005-0000-0000-000058BB0000}"/>
    <cellStyle name="Normal 9 3 2 2 12" xfId="34805" xr:uid="{00000000-0005-0000-0000-000059BB0000}"/>
    <cellStyle name="Normal 9 3 2 2 2" xfId="351" xr:uid="{00000000-0005-0000-0000-00005ABB0000}"/>
    <cellStyle name="Normal 9 3 2 2 2 10" xfId="35050" xr:uid="{00000000-0005-0000-0000-00005BBB0000}"/>
    <cellStyle name="Normal 9 3 2 2 2 2" xfId="1086" xr:uid="{00000000-0005-0000-0000-00005CBB0000}"/>
    <cellStyle name="Normal 9 3 2 2 2 2 2" xfId="2899" xr:uid="{00000000-0005-0000-0000-00005DBB0000}"/>
    <cellStyle name="Normal 9 3 2 2 2 2 2 2" xfId="8681" xr:uid="{00000000-0005-0000-0000-00005EBB0000}"/>
    <cellStyle name="Normal 9 3 2 2 2 2 2 2 2" xfId="17354" xr:uid="{00000000-0005-0000-0000-00005FBB0000}"/>
    <cellStyle name="Normal 9 3 2 2 2 2 2 2 2 2" xfId="34707" xr:uid="{00000000-0005-0000-0000-000060BB0000}"/>
    <cellStyle name="Normal 9 3 2 2 2 2 2 2 2 3" xfId="52053" xr:uid="{00000000-0005-0000-0000-000061BB0000}"/>
    <cellStyle name="Normal 9 3 2 2 2 2 2 2 3" xfId="26034" xr:uid="{00000000-0005-0000-0000-000062BB0000}"/>
    <cellStyle name="Normal 9 3 2 2 2 2 2 2 4" xfId="43380" xr:uid="{00000000-0005-0000-0000-000063BB0000}"/>
    <cellStyle name="Normal 9 3 2 2 2 2 2 3" xfId="4712" xr:uid="{00000000-0005-0000-0000-000064BB0000}"/>
    <cellStyle name="Normal 9 3 2 2 2 2 2 3 2" xfId="13385" xr:uid="{00000000-0005-0000-0000-000065BB0000}"/>
    <cellStyle name="Normal 9 3 2 2 2 2 2 3 2 2" xfId="30738" xr:uid="{00000000-0005-0000-0000-000066BB0000}"/>
    <cellStyle name="Normal 9 3 2 2 2 2 2 3 2 3" xfId="48084" xr:uid="{00000000-0005-0000-0000-000067BB0000}"/>
    <cellStyle name="Normal 9 3 2 2 2 2 2 3 3" xfId="22065" xr:uid="{00000000-0005-0000-0000-000068BB0000}"/>
    <cellStyle name="Normal 9 3 2 2 2 2 2 3 4" xfId="39411" xr:uid="{00000000-0005-0000-0000-000069BB0000}"/>
    <cellStyle name="Normal 9 3 2 2 2 2 2 4" xfId="11572" xr:uid="{00000000-0005-0000-0000-00006ABB0000}"/>
    <cellStyle name="Normal 9 3 2 2 2 2 2 4 2" xfId="28925" xr:uid="{00000000-0005-0000-0000-00006BBB0000}"/>
    <cellStyle name="Normal 9 3 2 2 2 2 2 4 3" xfId="46271" xr:uid="{00000000-0005-0000-0000-00006CBB0000}"/>
    <cellStyle name="Normal 9 3 2 2 2 2 2 5" xfId="20252" xr:uid="{00000000-0005-0000-0000-00006DBB0000}"/>
    <cellStyle name="Normal 9 3 2 2 2 2 2 6" xfId="37598" xr:uid="{00000000-0005-0000-0000-00006EBB0000}"/>
    <cellStyle name="Normal 9 3 2 2 2 2 3" xfId="1821" xr:uid="{00000000-0005-0000-0000-00006FBB0000}"/>
    <cellStyle name="Normal 9 3 2 2 2 2 3 2" xfId="7603" xr:uid="{00000000-0005-0000-0000-000070BB0000}"/>
    <cellStyle name="Normal 9 3 2 2 2 2 3 2 2" xfId="16276" xr:uid="{00000000-0005-0000-0000-000071BB0000}"/>
    <cellStyle name="Normal 9 3 2 2 2 2 3 2 2 2" xfId="33629" xr:uid="{00000000-0005-0000-0000-000072BB0000}"/>
    <cellStyle name="Normal 9 3 2 2 2 2 3 2 2 3" xfId="50975" xr:uid="{00000000-0005-0000-0000-000073BB0000}"/>
    <cellStyle name="Normal 9 3 2 2 2 2 3 2 3" xfId="24956" xr:uid="{00000000-0005-0000-0000-000074BB0000}"/>
    <cellStyle name="Normal 9 3 2 2 2 2 3 2 4" xfId="42302" xr:uid="{00000000-0005-0000-0000-000075BB0000}"/>
    <cellStyle name="Normal 9 3 2 2 2 2 3 3" xfId="5447" xr:uid="{00000000-0005-0000-0000-000076BB0000}"/>
    <cellStyle name="Normal 9 3 2 2 2 2 3 3 2" xfId="14120" xr:uid="{00000000-0005-0000-0000-000077BB0000}"/>
    <cellStyle name="Normal 9 3 2 2 2 2 3 3 2 2" xfId="31473" xr:uid="{00000000-0005-0000-0000-000078BB0000}"/>
    <cellStyle name="Normal 9 3 2 2 2 2 3 3 2 3" xfId="48819" xr:uid="{00000000-0005-0000-0000-000079BB0000}"/>
    <cellStyle name="Normal 9 3 2 2 2 2 3 3 3" xfId="22800" xr:uid="{00000000-0005-0000-0000-00007ABB0000}"/>
    <cellStyle name="Normal 9 3 2 2 2 2 3 3 4" xfId="40146" xr:uid="{00000000-0005-0000-0000-00007BBB0000}"/>
    <cellStyle name="Normal 9 3 2 2 2 2 3 4" xfId="10494" xr:uid="{00000000-0005-0000-0000-00007CBB0000}"/>
    <cellStyle name="Normal 9 3 2 2 2 2 3 4 2" xfId="27847" xr:uid="{00000000-0005-0000-0000-00007DBB0000}"/>
    <cellStyle name="Normal 9 3 2 2 2 2 3 4 3" xfId="45193" xr:uid="{00000000-0005-0000-0000-00007EBB0000}"/>
    <cellStyle name="Normal 9 3 2 2 2 2 3 5" xfId="19174" xr:uid="{00000000-0005-0000-0000-00007FBB0000}"/>
    <cellStyle name="Normal 9 3 2 2 2 2 3 6" xfId="36520" xr:uid="{00000000-0005-0000-0000-000080BB0000}"/>
    <cellStyle name="Normal 9 3 2 2 2 2 4" xfId="6868" xr:uid="{00000000-0005-0000-0000-000081BB0000}"/>
    <cellStyle name="Normal 9 3 2 2 2 2 4 2" xfId="15541" xr:uid="{00000000-0005-0000-0000-000082BB0000}"/>
    <cellStyle name="Normal 9 3 2 2 2 2 4 2 2" xfId="32894" xr:uid="{00000000-0005-0000-0000-000083BB0000}"/>
    <cellStyle name="Normal 9 3 2 2 2 2 4 2 3" xfId="50240" xr:uid="{00000000-0005-0000-0000-000084BB0000}"/>
    <cellStyle name="Normal 9 3 2 2 2 2 4 3" xfId="24221" xr:uid="{00000000-0005-0000-0000-000085BB0000}"/>
    <cellStyle name="Normal 9 3 2 2 2 2 4 4" xfId="41567" xr:uid="{00000000-0005-0000-0000-000086BB0000}"/>
    <cellStyle name="Normal 9 3 2 2 2 2 5" xfId="3634" xr:uid="{00000000-0005-0000-0000-000087BB0000}"/>
    <cellStyle name="Normal 9 3 2 2 2 2 5 2" xfId="12307" xr:uid="{00000000-0005-0000-0000-000088BB0000}"/>
    <cellStyle name="Normal 9 3 2 2 2 2 5 2 2" xfId="29660" xr:uid="{00000000-0005-0000-0000-000089BB0000}"/>
    <cellStyle name="Normal 9 3 2 2 2 2 5 2 3" xfId="47006" xr:uid="{00000000-0005-0000-0000-00008ABB0000}"/>
    <cellStyle name="Normal 9 3 2 2 2 2 5 3" xfId="20987" xr:uid="{00000000-0005-0000-0000-00008BBB0000}"/>
    <cellStyle name="Normal 9 3 2 2 2 2 5 4" xfId="38333" xr:uid="{00000000-0005-0000-0000-00008CBB0000}"/>
    <cellStyle name="Normal 9 3 2 2 2 2 6" xfId="9759" xr:uid="{00000000-0005-0000-0000-00008DBB0000}"/>
    <cellStyle name="Normal 9 3 2 2 2 2 6 2" xfId="27112" xr:uid="{00000000-0005-0000-0000-00008EBB0000}"/>
    <cellStyle name="Normal 9 3 2 2 2 2 6 3" xfId="44458" xr:uid="{00000000-0005-0000-0000-00008FBB0000}"/>
    <cellStyle name="Normal 9 3 2 2 2 2 7" xfId="18439" xr:uid="{00000000-0005-0000-0000-000090BB0000}"/>
    <cellStyle name="Normal 9 3 2 2 2 2 8" xfId="35785" xr:uid="{00000000-0005-0000-0000-000091BB0000}"/>
    <cellStyle name="Normal 9 3 2 2 2 3" xfId="596" xr:uid="{00000000-0005-0000-0000-000092BB0000}"/>
    <cellStyle name="Normal 9 3 2 2 2 3 2" xfId="2409" xr:uid="{00000000-0005-0000-0000-000093BB0000}"/>
    <cellStyle name="Normal 9 3 2 2 2 3 2 2" xfId="8191" xr:uid="{00000000-0005-0000-0000-000094BB0000}"/>
    <cellStyle name="Normal 9 3 2 2 2 3 2 2 2" xfId="16864" xr:uid="{00000000-0005-0000-0000-000095BB0000}"/>
    <cellStyle name="Normal 9 3 2 2 2 3 2 2 2 2" xfId="34217" xr:uid="{00000000-0005-0000-0000-000096BB0000}"/>
    <cellStyle name="Normal 9 3 2 2 2 3 2 2 2 3" xfId="51563" xr:uid="{00000000-0005-0000-0000-000097BB0000}"/>
    <cellStyle name="Normal 9 3 2 2 2 3 2 2 3" xfId="25544" xr:uid="{00000000-0005-0000-0000-000098BB0000}"/>
    <cellStyle name="Normal 9 3 2 2 2 3 2 2 4" xfId="42890" xr:uid="{00000000-0005-0000-0000-000099BB0000}"/>
    <cellStyle name="Normal 9 3 2 2 2 3 2 3" xfId="5692" xr:uid="{00000000-0005-0000-0000-00009ABB0000}"/>
    <cellStyle name="Normal 9 3 2 2 2 3 2 3 2" xfId="14365" xr:uid="{00000000-0005-0000-0000-00009BBB0000}"/>
    <cellStyle name="Normal 9 3 2 2 2 3 2 3 2 2" xfId="31718" xr:uid="{00000000-0005-0000-0000-00009CBB0000}"/>
    <cellStyle name="Normal 9 3 2 2 2 3 2 3 2 3" xfId="49064" xr:uid="{00000000-0005-0000-0000-00009DBB0000}"/>
    <cellStyle name="Normal 9 3 2 2 2 3 2 3 3" xfId="23045" xr:uid="{00000000-0005-0000-0000-00009EBB0000}"/>
    <cellStyle name="Normal 9 3 2 2 2 3 2 3 4" xfId="40391" xr:uid="{00000000-0005-0000-0000-00009FBB0000}"/>
    <cellStyle name="Normal 9 3 2 2 2 3 2 4" xfId="11082" xr:uid="{00000000-0005-0000-0000-0000A0BB0000}"/>
    <cellStyle name="Normal 9 3 2 2 2 3 2 4 2" xfId="28435" xr:uid="{00000000-0005-0000-0000-0000A1BB0000}"/>
    <cellStyle name="Normal 9 3 2 2 2 3 2 4 3" xfId="45781" xr:uid="{00000000-0005-0000-0000-0000A2BB0000}"/>
    <cellStyle name="Normal 9 3 2 2 2 3 2 5" xfId="19762" xr:uid="{00000000-0005-0000-0000-0000A3BB0000}"/>
    <cellStyle name="Normal 9 3 2 2 2 3 2 6" xfId="37108" xr:uid="{00000000-0005-0000-0000-0000A4BB0000}"/>
    <cellStyle name="Normal 9 3 2 2 2 3 3" xfId="6378" xr:uid="{00000000-0005-0000-0000-0000A5BB0000}"/>
    <cellStyle name="Normal 9 3 2 2 2 3 3 2" xfId="15051" xr:uid="{00000000-0005-0000-0000-0000A6BB0000}"/>
    <cellStyle name="Normal 9 3 2 2 2 3 3 2 2" xfId="32404" xr:uid="{00000000-0005-0000-0000-0000A7BB0000}"/>
    <cellStyle name="Normal 9 3 2 2 2 3 3 2 3" xfId="49750" xr:uid="{00000000-0005-0000-0000-0000A8BB0000}"/>
    <cellStyle name="Normal 9 3 2 2 2 3 3 3" xfId="23731" xr:uid="{00000000-0005-0000-0000-0000A9BB0000}"/>
    <cellStyle name="Normal 9 3 2 2 2 3 3 4" xfId="41077" xr:uid="{00000000-0005-0000-0000-0000AABB0000}"/>
    <cellStyle name="Normal 9 3 2 2 2 3 4" xfId="4222" xr:uid="{00000000-0005-0000-0000-0000ABBB0000}"/>
    <cellStyle name="Normal 9 3 2 2 2 3 4 2" xfId="12895" xr:uid="{00000000-0005-0000-0000-0000ACBB0000}"/>
    <cellStyle name="Normal 9 3 2 2 2 3 4 2 2" xfId="30248" xr:uid="{00000000-0005-0000-0000-0000ADBB0000}"/>
    <cellStyle name="Normal 9 3 2 2 2 3 4 2 3" xfId="47594" xr:uid="{00000000-0005-0000-0000-0000AEBB0000}"/>
    <cellStyle name="Normal 9 3 2 2 2 3 4 3" xfId="21575" xr:uid="{00000000-0005-0000-0000-0000AFBB0000}"/>
    <cellStyle name="Normal 9 3 2 2 2 3 4 4" xfId="38921" xr:uid="{00000000-0005-0000-0000-0000B0BB0000}"/>
    <cellStyle name="Normal 9 3 2 2 2 3 5" xfId="9269" xr:uid="{00000000-0005-0000-0000-0000B1BB0000}"/>
    <cellStyle name="Normal 9 3 2 2 2 3 5 2" xfId="26622" xr:uid="{00000000-0005-0000-0000-0000B2BB0000}"/>
    <cellStyle name="Normal 9 3 2 2 2 3 5 3" xfId="43968" xr:uid="{00000000-0005-0000-0000-0000B3BB0000}"/>
    <cellStyle name="Normal 9 3 2 2 2 3 6" xfId="17949" xr:uid="{00000000-0005-0000-0000-0000B4BB0000}"/>
    <cellStyle name="Normal 9 3 2 2 2 3 7" xfId="35295" xr:uid="{00000000-0005-0000-0000-0000B5BB0000}"/>
    <cellStyle name="Normal 9 3 2 2 2 4" xfId="2164" xr:uid="{00000000-0005-0000-0000-0000B6BB0000}"/>
    <cellStyle name="Normal 9 3 2 2 2 4 2" xfId="7946" xr:uid="{00000000-0005-0000-0000-0000B7BB0000}"/>
    <cellStyle name="Normal 9 3 2 2 2 4 2 2" xfId="16619" xr:uid="{00000000-0005-0000-0000-0000B8BB0000}"/>
    <cellStyle name="Normal 9 3 2 2 2 4 2 2 2" xfId="33972" xr:uid="{00000000-0005-0000-0000-0000B9BB0000}"/>
    <cellStyle name="Normal 9 3 2 2 2 4 2 2 3" xfId="51318" xr:uid="{00000000-0005-0000-0000-0000BABB0000}"/>
    <cellStyle name="Normal 9 3 2 2 2 4 2 3" xfId="25299" xr:uid="{00000000-0005-0000-0000-0000BBBB0000}"/>
    <cellStyle name="Normal 9 3 2 2 2 4 2 4" xfId="42645" xr:uid="{00000000-0005-0000-0000-0000BCBB0000}"/>
    <cellStyle name="Normal 9 3 2 2 2 4 3" xfId="3977" xr:uid="{00000000-0005-0000-0000-0000BDBB0000}"/>
    <cellStyle name="Normal 9 3 2 2 2 4 3 2" xfId="12650" xr:uid="{00000000-0005-0000-0000-0000BEBB0000}"/>
    <cellStyle name="Normal 9 3 2 2 2 4 3 2 2" xfId="30003" xr:uid="{00000000-0005-0000-0000-0000BFBB0000}"/>
    <cellStyle name="Normal 9 3 2 2 2 4 3 2 3" xfId="47349" xr:uid="{00000000-0005-0000-0000-0000C0BB0000}"/>
    <cellStyle name="Normal 9 3 2 2 2 4 3 3" xfId="21330" xr:uid="{00000000-0005-0000-0000-0000C1BB0000}"/>
    <cellStyle name="Normal 9 3 2 2 2 4 3 4" xfId="38676" xr:uid="{00000000-0005-0000-0000-0000C2BB0000}"/>
    <cellStyle name="Normal 9 3 2 2 2 4 4" xfId="10837" xr:uid="{00000000-0005-0000-0000-0000C3BB0000}"/>
    <cellStyle name="Normal 9 3 2 2 2 4 4 2" xfId="28190" xr:uid="{00000000-0005-0000-0000-0000C4BB0000}"/>
    <cellStyle name="Normal 9 3 2 2 2 4 4 3" xfId="45536" xr:uid="{00000000-0005-0000-0000-0000C5BB0000}"/>
    <cellStyle name="Normal 9 3 2 2 2 4 5" xfId="19517" xr:uid="{00000000-0005-0000-0000-0000C6BB0000}"/>
    <cellStyle name="Normal 9 3 2 2 2 4 6" xfId="36863" xr:uid="{00000000-0005-0000-0000-0000C7BB0000}"/>
    <cellStyle name="Normal 9 3 2 2 2 5" xfId="1331" xr:uid="{00000000-0005-0000-0000-0000C8BB0000}"/>
    <cellStyle name="Normal 9 3 2 2 2 5 2" xfId="7113" xr:uid="{00000000-0005-0000-0000-0000C9BB0000}"/>
    <cellStyle name="Normal 9 3 2 2 2 5 2 2" xfId="15786" xr:uid="{00000000-0005-0000-0000-0000CABB0000}"/>
    <cellStyle name="Normal 9 3 2 2 2 5 2 2 2" xfId="33139" xr:uid="{00000000-0005-0000-0000-0000CBBB0000}"/>
    <cellStyle name="Normal 9 3 2 2 2 5 2 2 3" xfId="50485" xr:uid="{00000000-0005-0000-0000-0000CCBB0000}"/>
    <cellStyle name="Normal 9 3 2 2 2 5 2 3" xfId="24466" xr:uid="{00000000-0005-0000-0000-0000CDBB0000}"/>
    <cellStyle name="Normal 9 3 2 2 2 5 2 4" xfId="41812" xr:uid="{00000000-0005-0000-0000-0000CEBB0000}"/>
    <cellStyle name="Normal 9 3 2 2 2 5 3" xfId="4957" xr:uid="{00000000-0005-0000-0000-0000CFBB0000}"/>
    <cellStyle name="Normal 9 3 2 2 2 5 3 2" xfId="13630" xr:uid="{00000000-0005-0000-0000-0000D0BB0000}"/>
    <cellStyle name="Normal 9 3 2 2 2 5 3 2 2" xfId="30983" xr:uid="{00000000-0005-0000-0000-0000D1BB0000}"/>
    <cellStyle name="Normal 9 3 2 2 2 5 3 2 3" xfId="48329" xr:uid="{00000000-0005-0000-0000-0000D2BB0000}"/>
    <cellStyle name="Normal 9 3 2 2 2 5 3 3" xfId="22310" xr:uid="{00000000-0005-0000-0000-0000D3BB0000}"/>
    <cellStyle name="Normal 9 3 2 2 2 5 3 4" xfId="39656" xr:uid="{00000000-0005-0000-0000-0000D4BB0000}"/>
    <cellStyle name="Normal 9 3 2 2 2 5 4" xfId="10004" xr:uid="{00000000-0005-0000-0000-0000D5BB0000}"/>
    <cellStyle name="Normal 9 3 2 2 2 5 4 2" xfId="27357" xr:uid="{00000000-0005-0000-0000-0000D6BB0000}"/>
    <cellStyle name="Normal 9 3 2 2 2 5 4 3" xfId="44703" xr:uid="{00000000-0005-0000-0000-0000D7BB0000}"/>
    <cellStyle name="Normal 9 3 2 2 2 5 5" xfId="18684" xr:uid="{00000000-0005-0000-0000-0000D8BB0000}"/>
    <cellStyle name="Normal 9 3 2 2 2 5 6" xfId="36030" xr:uid="{00000000-0005-0000-0000-0000D9BB0000}"/>
    <cellStyle name="Normal 9 3 2 2 2 6" xfId="6133" xr:uid="{00000000-0005-0000-0000-0000DABB0000}"/>
    <cellStyle name="Normal 9 3 2 2 2 6 2" xfId="14806" xr:uid="{00000000-0005-0000-0000-0000DBBB0000}"/>
    <cellStyle name="Normal 9 3 2 2 2 6 2 2" xfId="32159" xr:uid="{00000000-0005-0000-0000-0000DCBB0000}"/>
    <cellStyle name="Normal 9 3 2 2 2 6 2 3" xfId="49505" xr:uid="{00000000-0005-0000-0000-0000DDBB0000}"/>
    <cellStyle name="Normal 9 3 2 2 2 6 3" xfId="23486" xr:uid="{00000000-0005-0000-0000-0000DEBB0000}"/>
    <cellStyle name="Normal 9 3 2 2 2 6 4" xfId="40832" xr:uid="{00000000-0005-0000-0000-0000DFBB0000}"/>
    <cellStyle name="Normal 9 3 2 2 2 7" xfId="3144" xr:uid="{00000000-0005-0000-0000-0000E0BB0000}"/>
    <cellStyle name="Normal 9 3 2 2 2 7 2" xfId="11817" xr:uid="{00000000-0005-0000-0000-0000E1BB0000}"/>
    <cellStyle name="Normal 9 3 2 2 2 7 2 2" xfId="29170" xr:uid="{00000000-0005-0000-0000-0000E2BB0000}"/>
    <cellStyle name="Normal 9 3 2 2 2 7 2 3" xfId="46516" xr:uid="{00000000-0005-0000-0000-0000E3BB0000}"/>
    <cellStyle name="Normal 9 3 2 2 2 7 3" xfId="20497" xr:uid="{00000000-0005-0000-0000-0000E4BB0000}"/>
    <cellStyle name="Normal 9 3 2 2 2 7 4" xfId="37843" xr:uid="{00000000-0005-0000-0000-0000E5BB0000}"/>
    <cellStyle name="Normal 9 3 2 2 2 8" xfId="9024" xr:uid="{00000000-0005-0000-0000-0000E6BB0000}"/>
    <cellStyle name="Normal 9 3 2 2 2 8 2" xfId="26377" xr:uid="{00000000-0005-0000-0000-0000E7BB0000}"/>
    <cellStyle name="Normal 9 3 2 2 2 8 3" xfId="43723" xr:uid="{00000000-0005-0000-0000-0000E8BB0000}"/>
    <cellStyle name="Normal 9 3 2 2 2 9" xfId="17704" xr:uid="{00000000-0005-0000-0000-0000E9BB0000}"/>
    <cellStyle name="Normal 9 3 2 2 3" xfId="253" xr:uid="{00000000-0005-0000-0000-0000EABB0000}"/>
    <cellStyle name="Normal 9 3 2 2 3 10" xfId="34952" xr:uid="{00000000-0005-0000-0000-0000EBBB0000}"/>
    <cellStyle name="Normal 9 3 2 2 3 2" xfId="988" xr:uid="{00000000-0005-0000-0000-0000ECBB0000}"/>
    <cellStyle name="Normal 9 3 2 2 3 2 2" xfId="2801" xr:uid="{00000000-0005-0000-0000-0000EDBB0000}"/>
    <cellStyle name="Normal 9 3 2 2 3 2 2 2" xfId="8583" xr:uid="{00000000-0005-0000-0000-0000EEBB0000}"/>
    <cellStyle name="Normal 9 3 2 2 3 2 2 2 2" xfId="17256" xr:uid="{00000000-0005-0000-0000-0000EFBB0000}"/>
    <cellStyle name="Normal 9 3 2 2 3 2 2 2 2 2" xfId="34609" xr:uid="{00000000-0005-0000-0000-0000F0BB0000}"/>
    <cellStyle name="Normal 9 3 2 2 3 2 2 2 2 3" xfId="51955" xr:uid="{00000000-0005-0000-0000-0000F1BB0000}"/>
    <cellStyle name="Normal 9 3 2 2 3 2 2 2 3" xfId="25936" xr:uid="{00000000-0005-0000-0000-0000F2BB0000}"/>
    <cellStyle name="Normal 9 3 2 2 3 2 2 2 4" xfId="43282" xr:uid="{00000000-0005-0000-0000-0000F3BB0000}"/>
    <cellStyle name="Normal 9 3 2 2 3 2 2 3" xfId="4614" xr:uid="{00000000-0005-0000-0000-0000F4BB0000}"/>
    <cellStyle name="Normal 9 3 2 2 3 2 2 3 2" xfId="13287" xr:uid="{00000000-0005-0000-0000-0000F5BB0000}"/>
    <cellStyle name="Normal 9 3 2 2 3 2 2 3 2 2" xfId="30640" xr:uid="{00000000-0005-0000-0000-0000F6BB0000}"/>
    <cellStyle name="Normal 9 3 2 2 3 2 2 3 2 3" xfId="47986" xr:uid="{00000000-0005-0000-0000-0000F7BB0000}"/>
    <cellStyle name="Normal 9 3 2 2 3 2 2 3 3" xfId="21967" xr:uid="{00000000-0005-0000-0000-0000F8BB0000}"/>
    <cellStyle name="Normal 9 3 2 2 3 2 2 3 4" xfId="39313" xr:uid="{00000000-0005-0000-0000-0000F9BB0000}"/>
    <cellStyle name="Normal 9 3 2 2 3 2 2 4" xfId="11474" xr:uid="{00000000-0005-0000-0000-0000FABB0000}"/>
    <cellStyle name="Normal 9 3 2 2 3 2 2 4 2" xfId="28827" xr:uid="{00000000-0005-0000-0000-0000FBBB0000}"/>
    <cellStyle name="Normal 9 3 2 2 3 2 2 4 3" xfId="46173" xr:uid="{00000000-0005-0000-0000-0000FCBB0000}"/>
    <cellStyle name="Normal 9 3 2 2 3 2 2 5" xfId="20154" xr:uid="{00000000-0005-0000-0000-0000FDBB0000}"/>
    <cellStyle name="Normal 9 3 2 2 3 2 2 6" xfId="37500" xr:uid="{00000000-0005-0000-0000-0000FEBB0000}"/>
    <cellStyle name="Normal 9 3 2 2 3 2 3" xfId="1723" xr:uid="{00000000-0005-0000-0000-0000FFBB0000}"/>
    <cellStyle name="Normal 9 3 2 2 3 2 3 2" xfId="7505" xr:uid="{00000000-0005-0000-0000-000000BC0000}"/>
    <cellStyle name="Normal 9 3 2 2 3 2 3 2 2" xfId="16178" xr:uid="{00000000-0005-0000-0000-000001BC0000}"/>
    <cellStyle name="Normal 9 3 2 2 3 2 3 2 2 2" xfId="33531" xr:uid="{00000000-0005-0000-0000-000002BC0000}"/>
    <cellStyle name="Normal 9 3 2 2 3 2 3 2 2 3" xfId="50877" xr:uid="{00000000-0005-0000-0000-000003BC0000}"/>
    <cellStyle name="Normal 9 3 2 2 3 2 3 2 3" xfId="24858" xr:uid="{00000000-0005-0000-0000-000004BC0000}"/>
    <cellStyle name="Normal 9 3 2 2 3 2 3 2 4" xfId="42204" xr:uid="{00000000-0005-0000-0000-000005BC0000}"/>
    <cellStyle name="Normal 9 3 2 2 3 2 3 3" xfId="5349" xr:uid="{00000000-0005-0000-0000-000006BC0000}"/>
    <cellStyle name="Normal 9 3 2 2 3 2 3 3 2" xfId="14022" xr:uid="{00000000-0005-0000-0000-000007BC0000}"/>
    <cellStyle name="Normal 9 3 2 2 3 2 3 3 2 2" xfId="31375" xr:uid="{00000000-0005-0000-0000-000008BC0000}"/>
    <cellStyle name="Normal 9 3 2 2 3 2 3 3 2 3" xfId="48721" xr:uid="{00000000-0005-0000-0000-000009BC0000}"/>
    <cellStyle name="Normal 9 3 2 2 3 2 3 3 3" xfId="22702" xr:uid="{00000000-0005-0000-0000-00000ABC0000}"/>
    <cellStyle name="Normal 9 3 2 2 3 2 3 3 4" xfId="40048" xr:uid="{00000000-0005-0000-0000-00000BBC0000}"/>
    <cellStyle name="Normal 9 3 2 2 3 2 3 4" xfId="10396" xr:uid="{00000000-0005-0000-0000-00000CBC0000}"/>
    <cellStyle name="Normal 9 3 2 2 3 2 3 4 2" xfId="27749" xr:uid="{00000000-0005-0000-0000-00000DBC0000}"/>
    <cellStyle name="Normal 9 3 2 2 3 2 3 4 3" xfId="45095" xr:uid="{00000000-0005-0000-0000-00000EBC0000}"/>
    <cellStyle name="Normal 9 3 2 2 3 2 3 5" xfId="19076" xr:uid="{00000000-0005-0000-0000-00000FBC0000}"/>
    <cellStyle name="Normal 9 3 2 2 3 2 3 6" xfId="36422" xr:uid="{00000000-0005-0000-0000-000010BC0000}"/>
    <cellStyle name="Normal 9 3 2 2 3 2 4" xfId="6770" xr:uid="{00000000-0005-0000-0000-000011BC0000}"/>
    <cellStyle name="Normal 9 3 2 2 3 2 4 2" xfId="15443" xr:uid="{00000000-0005-0000-0000-000012BC0000}"/>
    <cellStyle name="Normal 9 3 2 2 3 2 4 2 2" xfId="32796" xr:uid="{00000000-0005-0000-0000-000013BC0000}"/>
    <cellStyle name="Normal 9 3 2 2 3 2 4 2 3" xfId="50142" xr:uid="{00000000-0005-0000-0000-000014BC0000}"/>
    <cellStyle name="Normal 9 3 2 2 3 2 4 3" xfId="24123" xr:uid="{00000000-0005-0000-0000-000015BC0000}"/>
    <cellStyle name="Normal 9 3 2 2 3 2 4 4" xfId="41469" xr:uid="{00000000-0005-0000-0000-000016BC0000}"/>
    <cellStyle name="Normal 9 3 2 2 3 2 5" xfId="3536" xr:uid="{00000000-0005-0000-0000-000017BC0000}"/>
    <cellStyle name="Normal 9 3 2 2 3 2 5 2" xfId="12209" xr:uid="{00000000-0005-0000-0000-000018BC0000}"/>
    <cellStyle name="Normal 9 3 2 2 3 2 5 2 2" xfId="29562" xr:uid="{00000000-0005-0000-0000-000019BC0000}"/>
    <cellStyle name="Normal 9 3 2 2 3 2 5 2 3" xfId="46908" xr:uid="{00000000-0005-0000-0000-00001ABC0000}"/>
    <cellStyle name="Normal 9 3 2 2 3 2 5 3" xfId="20889" xr:uid="{00000000-0005-0000-0000-00001BBC0000}"/>
    <cellStyle name="Normal 9 3 2 2 3 2 5 4" xfId="38235" xr:uid="{00000000-0005-0000-0000-00001CBC0000}"/>
    <cellStyle name="Normal 9 3 2 2 3 2 6" xfId="9661" xr:uid="{00000000-0005-0000-0000-00001DBC0000}"/>
    <cellStyle name="Normal 9 3 2 2 3 2 6 2" xfId="27014" xr:uid="{00000000-0005-0000-0000-00001EBC0000}"/>
    <cellStyle name="Normal 9 3 2 2 3 2 6 3" xfId="44360" xr:uid="{00000000-0005-0000-0000-00001FBC0000}"/>
    <cellStyle name="Normal 9 3 2 2 3 2 7" xfId="18341" xr:uid="{00000000-0005-0000-0000-000020BC0000}"/>
    <cellStyle name="Normal 9 3 2 2 3 2 8" xfId="35687" xr:uid="{00000000-0005-0000-0000-000021BC0000}"/>
    <cellStyle name="Normal 9 3 2 2 3 3" xfId="743" xr:uid="{00000000-0005-0000-0000-000022BC0000}"/>
    <cellStyle name="Normal 9 3 2 2 3 3 2" xfId="2556" xr:uid="{00000000-0005-0000-0000-000023BC0000}"/>
    <cellStyle name="Normal 9 3 2 2 3 3 2 2" xfId="8338" xr:uid="{00000000-0005-0000-0000-000024BC0000}"/>
    <cellStyle name="Normal 9 3 2 2 3 3 2 2 2" xfId="17011" xr:uid="{00000000-0005-0000-0000-000025BC0000}"/>
    <cellStyle name="Normal 9 3 2 2 3 3 2 2 2 2" xfId="34364" xr:uid="{00000000-0005-0000-0000-000026BC0000}"/>
    <cellStyle name="Normal 9 3 2 2 3 3 2 2 2 3" xfId="51710" xr:uid="{00000000-0005-0000-0000-000027BC0000}"/>
    <cellStyle name="Normal 9 3 2 2 3 3 2 2 3" xfId="25691" xr:uid="{00000000-0005-0000-0000-000028BC0000}"/>
    <cellStyle name="Normal 9 3 2 2 3 3 2 2 4" xfId="43037" xr:uid="{00000000-0005-0000-0000-000029BC0000}"/>
    <cellStyle name="Normal 9 3 2 2 3 3 2 3" xfId="5790" xr:uid="{00000000-0005-0000-0000-00002ABC0000}"/>
    <cellStyle name="Normal 9 3 2 2 3 3 2 3 2" xfId="14463" xr:uid="{00000000-0005-0000-0000-00002BBC0000}"/>
    <cellStyle name="Normal 9 3 2 2 3 3 2 3 2 2" xfId="31816" xr:uid="{00000000-0005-0000-0000-00002CBC0000}"/>
    <cellStyle name="Normal 9 3 2 2 3 3 2 3 2 3" xfId="49162" xr:uid="{00000000-0005-0000-0000-00002DBC0000}"/>
    <cellStyle name="Normal 9 3 2 2 3 3 2 3 3" xfId="23143" xr:uid="{00000000-0005-0000-0000-00002EBC0000}"/>
    <cellStyle name="Normal 9 3 2 2 3 3 2 3 4" xfId="40489" xr:uid="{00000000-0005-0000-0000-00002FBC0000}"/>
    <cellStyle name="Normal 9 3 2 2 3 3 2 4" xfId="11229" xr:uid="{00000000-0005-0000-0000-000030BC0000}"/>
    <cellStyle name="Normal 9 3 2 2 3 3 2 4 2" xfId="28582" xr:uid="{00000000-0005-0000-0000-000031BC0000}"/>
    <cellStyle name="Normal 9 3 2 2 3 3 2 4 3" xfId="45928" xr:uid="{00000000-0005-0000-0000-000032BC0000}"/>
    <cellStyle name="Normal 9 3 2 2 3 3 2 5" xfId="19909" xr:uid="{00000000-0005-0000-0000-000033BC0000}"/>
    <cellStyle name="Normal 9 3 2 2 3 3 2 6" xfId="37255" xr:uid="{00000000-0005-0000-0000-000034BC0000}"/>
    <cellStyle name="Normal 9 3 2 2 3 3 3" xfId="6525" xr:uid="{00000000-0005-0000-0000-000035BC0000}"/>
    <cellStyle name="Normal 9 3 2 2 3 3 3 2" xfId="15198" xr:uid="{00000000-0005-0000-0000-000036BC0000}"/>
    <cellStyle name="Normal 9 3 2 2 3 3 3 2 2" xfId="32551" xr:uid="{00000000-0005-0000-0000-000037BC0000}"/>
    <cellStyle name="Normal 9 3 2 2 3 3 3 2 3" xfId="49897" xr:uid="{00000000-0005-0000-0000-000038BC0000}"/>
    <cellStyle name="Normal 9 3 2 2 3 3 3 3" xfId="23878" xr:uid="{00000000-0005-0000-0000-000039BC0000}"/>
    <cellStyle name="Normal 9 3 2 2 3 3 3 4" xfId="41224" xr:uid="{00000000-0005-0000-0000-00003ABC0000}"/>
    <cellStyle name="Normal 9 3 2 2 3 3 4" xfId="4369" xr:uid="{00000000-0005-0000-0000-00003BBC0000}"/>
    <cellStyle name="Normal 9 3 2 2 3 3 4 2" xfId="13042" xr:uid="{00000000-0005-0000-0000-00003CBC0000}"/>
    <cellStyle name="Normal 9 3 2 2 3 3 4 2 2" xfId="30395" xr:uid="{00000000-0005-0000-0000-00003DBC0000}"/>
    <cellStyle name="Normal 9 3 2 2 3 3 4 2 3" xfId="47741" xr:uid="{00000000-0005-0000-0000-00003EBC0000}"/>
    <cellStyle name="Normal 9 3 2 2 3 3 4 3" xfId="21722" xr:uid="{00000000-0005-0000-0000-00003FBC0000}"/>
    <cellStyle name="Normal 9 3 2 2 3 3 4 4" xfId="39068" xr:uid="{00000000-0005-0000-0000-000040BC0000}"/>
    <cellStyle name="Normal 9 3 2 2 3 3 5" xfId="9416" xr:uid="{00000000-0005-0000-0000-000041BC0000}"/>
    <cellStyle name="Normal 9 3 2 2 3 3 5 2" xfId="26769" xr:uid="{00000000-0005-0000-0000-000042BC0000}"/>
    <cellStyle name="Normal 9 3 2 2 3 3 5 3" xfId="44115" xr:uid="{00000000-0005-0000-0000-000043BC0000}"/>
    <cellStyle name="Normal 9 3 2 2 3 3 6" xfId="18096" xr:uid="{00000000-0005-0000-0000-000044BC0000}"/>
    <cellStyle name="Normal 9 3 2 2 3 3 7" xfId="35442" xr:uid="{00000000-0005-0000-0000-000045BC0000}"/>
    <cellStyle name="Normal 9 3 2 2 3 4" xfId="2066" xr:uid="{00000000-0005-0000-0000-000046BC0000}"/>
    <cellStyle name="Normal 9 3 2 2 3 4 2" xfId="7848" xr:uid="{00000000-0005-0000-0000-000047BC0000}"/>
    <cellStyle name="Normal 9 3 2 2 3 4 2 2" xfId="16521" xr:uid="{00000000-0005-0000-0000-000048BC0000}"/>
    <cellStyle name="Normal 9 3 2 2 3 4 2 2 2" xfId="33874" xr:uid="{00000000-0005-0000-0000-000049BC0000}"/>
    <cellStyle name="Normal 9 3 2 2 3 4 2 2 3" xfId="51220" xr:uid="{00000000-0005-0000-0000-00004ABC0000}"/>
    <cellStyle name="Normal 9 3 2 2 3 4 2 3" xfId="25201" xr:uid="{00000000-0005-0000-0000-00004BBC0000}"/>
    <cellStyle name="Normal 9 3 2 2 3 4 2 4" xfId="42547" xr:uid="{00000000-0005-0000-0000-00004CBC0000}"/>
    <cellStyle name="Normal 9 3 2 2 3 4 3" xfId="3879" xr:uid="{00000000-0005-0000-0000-00004DBC0000}"/>
    <cellStyle name="Normal 9 3 2 2 3 4 3 2" xfId="12552" xr:uid="{00000000-0005-0000-0000-00004EBC0000}"/>
    <cellStyle name="Normal 9 3 2 2 3 4 3 2 2" xfId="29905" xr:uid="{00000000-0005-0000-0000-00004FBC0000}"/>
    <cellStyle name="Normal 9 3 2 2 3 4 3 2 3" xfId="47251" xr:uid="{00000000-0005-0000-0000-000050BC0000}"/>
    <cellStyle name="Normal 9 3 2 2 3 4 3 3" xfId="21232" xr:uid="{00000000-0005-0000-0000-000051BC0000}"/>
    <cellStyle name="Normal 9 3 2 2 3 4 3 4" xfId="38578" xr:uid="{00000000-0005-0000-0000-000052BC0000}"/>
    <cellStyle name="Normal 9 3 2 2 3 4 4" xfId="10739" xr:uid="{00000000-0005-0000-0000-000053BC0000}"/>
    <cellStyle name="Normal 9 3 2 2 3 4 4 2" xfId="28092" xr:uid="{00000000-0005-0000-0000-000054BC0000}"/>
    <cellStyle name="Normal 9 3 2 2 3 4 4 3" xfId="45438" xr:uid="{00000000-0005-0000-0000-000055BC0000}"/>
    <cellStyle name="Normal 9 3 2 2 3 4 5" xfId="19419" xr:uid="{00000000-0005-0000-0000-000056BC0000}"/>
    <cellStyle name="Normal 9 3 2 2 3 4 6" xfId="36765" xr:uid="{00000000-0005-0000-0000-000057BC0000}"/>
    <cellStyle name="Normal 9 3 2 2 3 5" xfId="1478" xr:uid="{00000000-0005-0000-0000-000058BC0000}"/>
    <cellStyle name="Normal 9 3 2 2 3 5 2" xfId="7260" xr:uid="{00000000-0005-0000-0000-000059BC0000}"/>
    <cellStyle name="Normal 9 3 2 2 3 5 2 2" xfId="15933" xr:uid="{00000000-0005-0000-0000-00005ABC0000}"/>
    <cellStyle name="Normal 9 3 2 2 3 5 2 2 2" xfId="33286" xr:uid="{00000000-0005-0000-0000-00005BBC0000}"/>
    <cellStyle name="Normal 9 3 2 2 3 5 2 2 3" xfId="50632" xr:uid="{00000000-0005-0000-0000-00005CBC0000}"/>
    <cellStyle name="Normal 9 3 2 2 3 5 2 3" xfId="24613" xr:uid="{00000000-0005-0000-0000-00005DBC0000}"/>
    <cellStyle name="Normal 9 3 2 2 3 5 2 4" xfId="41959" xr:uid="{00000000-0005-0000-0000-00005EBC0000}"/>
    <cellStyle name="Normal 9 3 2 2 3 5 3" xfId="5104" xr:uid="{00000000-0005-0000-0000-00005FBC0000}"/>
    <cellStyle name="Normal 9 3 2 2 3 5 3 2" xfId="13777" xr:uid="{00000000-0005-0000-0000-000060BC0000}"/>
    <cellStyle name="Normal 9 3 2 2 3 5 3 2 2" xfId="31130" xr:uid="{00000000-0005-0000-0000-000061BC0000}"/>
    <cellStyle name="Normal 9 3 2 2 3 5 3 2 3" xfId="48476" xr:uid="{00000000-0005-0000-0000-000062BC0000}"/>
    <cellStyle name="Normal 9 3 2 2 3 5 3 3" xfId="22457" xr:uid="{00000000-0005-0000-0000-000063BC0000}"/>
    <cellStyle name="Normal 9 3 2 2 3 5 3 4" xfId="39803" xr:uid="{00000000-0005-0000-0000-000064BC0000}"/>
    <cellStyle name="Normal 9 3 2 2 3 5 4" xfId="10151" xr:uid="{00000000-0005-0000-0000-000065BC0000}"/>
    <cellStyle name="Normal 9 3 2 2 3 5 4 2" xfId="27504" xr:uid="{00000000-0005-0000-0000-000066BC0000}"/>
    <cellStyle name="Normal 9 3 2 2 3 5 4 3" xfId="44850" xr:uid="{00000000-0005-0000-0000-000067BC0000}"/>
    <cellStyle name="Normal 9 3 2 2 3 5 5" xfId="18831" xr:uid="{00000000-0005-0000-0000-000068BC0000}"/>
    <cellStyle name="Normal 9 3 2 2 3 5 6" xfId="36177" xr:uid="{00000000-0005-0000-0000-000069BC0000}"/>
    <cellStyle name="Normal 9 3 2 2 3 6" xfId="6035" xr:uid="{00000000-0005-0000-0000-00006ABC0000}"/>
    <cellStyle name="Normal 9 3 2 2 3 6 2" xfId="14708" xr:uid="{00000000-0005-0000-0000-00006BBC0000}"/>
    <cellStyle name="Normal 9 3 2 2 3 6 2 2" xfId="32061" xr:uid="{00000000-0005-0000-0000-00006CBC0000}"/>
    <cellStyle name="Normal 9 3 2 2 3 6 2 3" xfId="49407" xr:uid="{00000000-0005-0000-0000-00006DBC0000}"/>
    <cellStyle name="Normal 9 3 2 2 3 6 3" xfId="23388" xr:uid="{00000000-0005-0000-0000-00006EBC0000}"/>
    <cellStyle name="Normal 9 3 2 2 3 6 4" xfId="40734" xr:uid="{00000000-0005-0000-0000-00006FBC0000}"/>
    <cellStyle name="Normal 9 3 2 2 3 7" xfId="3291" xr:uid="{00000000-0005-0000-0000-000070BC0000}"/>
    <cellStyle name="Normal 9 3 2 2 3 7 2" xfId="11964" xr:uid="{00000000-0005-0000-0000-000071BC0000}"/>
    <cellStyle name="Normal 9 3 2 2 3 7 2 2" xfId="29317" xr:uid="{00000000-0005-0000-0000-000072BC0000}"/>
    <cellStyle name="Normal 9 3 2 2 3 7 2 3" xfId="46663" xr:uid="{00000000-0005-0000-0000-000073BC0000}"/>
    <cellStyle name="Normal 9 3 2 2 3 7 3" xfId="20644" xr:uid="{00000000-0005-0000-0000-000074BC0000}"/>
    <cellStyle name="Normal 9 3 2 2 3 7 4" xfId="37990" xr:uid="{00000000-0005-0000-0000-000075BC0000}"/>
    <cellStyle name="Normal 9 3 2 2 3 8" xfId="8926" xr:uid="{00000000-0005-0000-0000-000076BC0000}"/>
    <cellStyle name="Normal 9 3 2 2 3 8 2" xfId="26279" xr:uid="{00000000-0005-0000-0000-000077BC0000}"/>
    <cellStyle name="Normal 9 3 2 2 3 8 3" xfId="43625" xr:uid="{00000000-0005-0000-0000-000078BC0000}"/>
    <cellStyle name="Normal 9 3 2 2 3 9" xfId="17606" xr:uid="{00000000-0005-0000-0000-000079BC0000}"/>
    <cellStyle name="Normal 9 3 2 2 4" xfId="841" xr:uid="{00000000-0005-0000-0000-00007ABC0000}"/>
    <cellStyle name="Normal 9 3 2 2 4 2" xfId="2654" xr:uid="{00000000-0005-0000-0000-00007BBC0000}"/>
    <cellStyle name="Normal 9 3 2 2 4 2 2" xfId="8436" xr:uid="{00000000-0005-0000-0000-00007CBC0000}"/>
    <cellStyle name="Normal 9 3 2 2 4 2 2 2" xfId="17109" xr:uid="{00000000-0005-0000-0000-00007DBC0000}"/>
    <cellStyle name="Normal 9 3 2 2 4 2 2 2 2" xfId="34462" xr:uid="{00000000-0005-0000-0000-00007EBC0000}"/>
    <cellStyle name="Normal 9 3 2 2 4 2 2 2 3" xfId="51808" xr:uid="{00000000-0005-0000-0000-00007FBC0000}"/>
    <cellStyle name="Normal 9 3 2 2 4 2 2 3" xfId="25789" xr:uid="{00000000-0005-0000-0000-000080BC0000}"/>
    <cellStyle name="Normal 9 3 2 2 4 2 2 4" xfId="43135" xr:uid="{00000000-0005-0000-0000-000081BC0000}"/>
    <cellStyle name="Normal 9 3 2 2 4 2 3" xfId="4467" xr:uid="{00000000-0005-0000-0000-000082BC0000}"/>
    <cellStyle name="Normal 9 3 2 2 4 2 3 2" xfId="13140" xr:uid="{00000000-0005-0000-0000-000083BC0000}"/>
    <cellStyle name="Normal 9 3 2 2 4 2 3 2 2" xfId="30493" xr:uid="{00000000-0005-0000-0000-000084BC0000}"/>
    <cellStyle name="Normal 9 3 2 2 4 2 3 2 3" xfId="47839" xr:uid="{00000000-0005-0000-0000-000085BC0000}"/>
    <cellStyle name="Normal 9 3 2 2 4 2 3 3" xfId="21820" xr:uid="{00000000-0005-0000-0000-000086BC0000}"/>
    <cellStyle name="Normal 9 3 2 2 4 2 3 4" xfId="39166" xr:uid="{00000000-0005-0000-0000-000087BC0000}"/>
    <cellStyle name="Normal 9 3 2 2 4 2 4" xfId="11327" xr:uid="{00000000-0005-0000-0000-000088BC0000}"/>
    <cellStyle name="Normal 9 3 2 2 4 2 4 2" xfId="28680" xr:uid="{00000000-0005-0000-0000-000089BC0000}"/>
    <cellStyle name="Normal 9 3 2 2 4 2 4 3" xfId="46026" xr:uid="{00000000-0005-0000-0000-00008ABC0000}"/>
    <cellStyle name="Normal 9 3 2 2 4 2 5" xfId="20007" xr:uid="{00000000-0005-0000-0000-00008BBC0000}"/>
    <cellStyle name="Normal 9 3 2 2 4 2 6" xfId="37353" xr:uid="{00000000-0005-0000-0000-00008CBC0000}"/>
    <cellStyle name="Normal 9 3 2 2 4 3" xfId="1576" xr:uid="{00000000-0005-0000-0000-00008DBC0000}"/>
    <cellStyle name="Normal 9 3 2 2 4 3 2" xfId="7358" xr:uid="{00000000-0005-0000-0000-00008EBC0000}"/>
    <cellStyle name="Normal 9 3 2 2 4 3 2 2" xfId="16031" xr:uid="{00000000-0005-0000-0000-00008FBC0000}"/>
    <cellStyle name="Normal 9 3 2 2 4 3 2 2 2" xfId="33384" xr:uid="{00000000-0005-0000-0000-000090BC0000}"/>
    <cellStyle name="Normal 9 3 2 2 4 3 2 2 3" xfId="50730" xr:uid="{00000000-0005-0000-0000-000091BC0000}"/>
    <cellStyle name="Normal 9 3 2 2 4 3 2 3" xfId="24711" xr:uid="{00000000-0005-0000-0000-000092BC0000}"/>
    <cellStyle name="Normal 9 3 2 2 4 3 2 4" xfId="42057" xr:uid="{00000000-0005-0000-0000-000093BC0000}"/>
    <cellStyle name="Normal 9 3 2 2 4 3 3" xfId="5202" xr:uid="{00000000-0005-0000-0000-000094BC0000}"/>
    <cellStyle name="Normal 9 3 2 2 4 3 3 2" xfId="13875" xr:uid="{00000000-0005-0000-0000-000095BC0000}"/>
    <cellStyle name="Normal 9 3 2 2 4 3 3 2 2" xfId="31228" xr:uid="{00000000-0005-0000-0000-000096BC0000}"/>
    <cellStyle name="Normal 9 3 2 2 4 3 3 2 3" xfId="48574" xr:uid="{00000000-0005-0000-0000-000097BC0000}"/>
    <cellStyle name="Normal 9 3 2 2 4 3 3 3" xfId="22555" xr:uid="{00000000-0005-0000-0000-000098BC0000}"/>
    <cellStyle name="Normal 9 3 2 2 4 3 3 4" xfId="39901" xr:uid="{00000000-0005-0000-0000-000099BC0000}"/>
    <cellStyle name="Normal 9 3 2 2 4 3 4" xfId="10249" xr:uid="{00000000-0005-0000-0000-00009ABC0000}"/>
    <cellStyle name="Normal 9 3 2 2 4 3 4 2" xfId="27602" xr:uid="{00000000-0005-0000-0000-00009BBC0000}"/>
    <cellStyle name="Normal 9 3 2 2 4 3 4 3" xfId="44948" xr:uid="{00000000-0005-0000-0000-00009CBC0000}"/>
    <cellStyle name="Normal 9 3 2 2 4 3 5" xfId="18929" xr:uid="{00000000-0005-0000-0000-00009DBC0000}"/>
    <cellStyle name="Normal 9 3 2 2 4 3 6" xfId="36275" xr:uid="{00000000-0005-0000-0000-00009EBC0000}"/>
    <cellStyle name="Normal 9 3 2 2 4 4" xfId="6623" xr:uid="{00000000-0005-0000-0000-00009FBC0000}"/>
    <cellStyle name="Normal 9 3 2 2 4 4 2" xfId="15296" xr:uid="{00000000-0005-0000-0000-0000A0BC0000}"/>
    <cellStyle name="Normal 9 3 2 2 4 4 2 2" xfId="32649" xr:uid="{00000000-0005-0000-0000-0000A1BC0000}"/>
    <cellStyle name="Normal 9 3 2 2 4 4 2 3" xfId="49995" xr:uid="{00000000-0005-0000-0000-0000A2BC0000}"/>
    <cellStyle name="Normal 9 3 2 2 4 4 3" xfId="23976" xr:uid="{00000000-0005-0000-0000-0000A3BC0000}"/>
    <cellStyle name="Normal 9 3 2 2 4 4 4" xfId="41322" xr:uid="{00000000-0005-0000-0000-0000A4BC0000}"/>
    <cellStyle name="Normal 9 3 2 2 4 5" xfId="3389" xr:uid="{00000000-0005-0000-0000-0000A5BC0000}"/>
    <cellStyle name="Normal 9 3 2 2 4 5 2" xfId="12062" xr:uid="{00000000-0005-0000-0000-0000A6BC0000}"/>
    <cellStyle name="Normal 9 3 2 2 4 5 2 2" xfId="29415" xr:uid="{00000000-0005-0000-0000-0000A7BC0000}"/>
    <cellStyle name="Normal 9 3 2 2 4 5 2 3" xfId="46761" xr:uid="{00000000-0005-0000-0000-0000A8BC0000}"/>
    <cellStyle name="Normal 9 3 2 2 4 5 3" xfId="20742" xr:uid="{00000000-0005-0000-0000-0000A9BC0000}"/>
    <cellStyle name="Normal 9 3 2 2 4 5 4" xfId="38088" xr:uid="{00000000-0005-0000-0000-0000AABC0000}"/>
    <cellStyle name="Normal 9 3 2 2 4 6" xfId="9514" xr:uid="{00000000-0005-0000-0000-0000ABBC0000}"/>
    <cellStyle name="Normal 9 3 2 2 4 6 2" xfId="26867" xr:uid="{00000000-0005-0000-0000-0000ACBC0000}"/>
    <cellStyle name="Normal 9 3 2 2 4 6 3" xfId="44213" xr:uid="{00000000-0005-0000-0000-0000ADBC0000}"/>
    <cellStyle name="Normal 9 3 2 2 4 7" xfId="18194" xr:uid="{00000000-0005-0000-0000-0000AEBC0000}"/>
    <cellStyle name="Normal 9 3 2 2 4 8" xfId="35540" xr:uid="{00000000-0005-0000-0000-0000AFBC0000}"/>
    <cellStyle name="Normal 9 3 2 2 5" xfId="498" xr:uid="{00000000-0005-0000-0000-0000B0BC0000}"/>
    <cellStyle name="Normal 9 3 2 2 5 2" xfId="2311" xr:uid="{00000000-0005-0000-0000-0000B1BC0000}"/>
    <cellStyle name="Normal 9 3 2 2 5 2 2" xfId="8093" xr:uid="{00000000-0005-0000-0000-0000B2BC0000}"/>
    <cellStyle name="Normal 9 3 2 2 5 2 2 2" xfId="16766" xr:uid="{00000000-0005-0000-0000-0000B3BC0000}"/>
    <cellStyle name="Normal 9 3 2 2 5 2 2 2 2" xfId="34119" xr:uid="{00000000-0005-0000-0000-0000B4BC0000}"/>
    <cellStyle name="Normal 9 3 2 2 5 2 2 2 3" xfId="51465" xr:uid="{00000000-0005-0000-0000-0000B5BC0000}"/>
    <cellStyle name="Normal 9 3 2 2 5 2 2 3" xfId="25446" xr:uid="{00000000-0005-0000-0000-0000B6BC0000}"/>
    <cellStyle name="Normal 9 3 2 2 5 2 2 4" xfId="42792" xr:uid="{00000000-0005-0000-0000-0000B7BC0000}"/>
    <cellStyle name="Normal 9 3 2 2 5 2 3" xfId="5594" xr:uid="{00000000-0005-0000-0000-0000B8BC0000}"/>
    <cellStyle name="Normal 9 3 2 2 5 2 3 2" xfId="14267" xr:uid="{00000000-0005-0000-0000-0000B9BC0000}"/>
    <cellStyle name="Normal 9 3 2 2 5 2 3 2 2" xfId="31620" xr:uid="{00000000-0005-0000-0000-0000BABC0000}"/>
    <cellStyle name="Normal 9 3 2 2 5 2 3 2 3" xfId="48966" xr:uid="{00000000-0005-0000-0000-0000BBBC0000}"/>
    <cellStyle name="Normal 9 3 2 2 5 2 3 3" xfId="22947" xr:uid="{00000000-0005-0000-0000-0000BCBC0000}"/>
    <cellStyle name="Normal 9 3 2 2 5 2 3 4" xfId="40293" xr:uid="{00000000-0005-0000-0000-0000BDBC0000}"/>
    <cellStyle name="Normal 9 3 2 2 5 2 4" xfId="10984" xr:uid="{00000000-0005-0000-0000-0000BEBC0000}"/>
    <cellStyle name="Normal 9 3 2 2 5 2 4 2" xfId="28337" xr:uid="{00000000-0005-0000-0000-0000BFBC0000}"/>
    <cellStyle name="Normal 9 3 2 2 5 2 4 3" xfId="45683" xr:uid="{00000000-0005-0000-0000-0000C0BC0000}"/>
    <cellStyle name="Normal 9 3 2 2 5 2 5" xfId="19664" xr:uid="{00000000-0005-0000-0000-0000C1BC0000}"/>
    <cellStyle name="Normal 9 3 2 2 5 2 6" xfId="37010" xr:uid="{00000000-0005-0000-0000-0000C2BC0000}"/>
    <cellStyle name="Normal 9 3 2 2 5 3" xfId="6280" xr:uid="{00000000-0005-0000-0000-0000C3BC0000}"/>
    <cellStyle name="Normal 9 3 2 2 5 3 2" xfId="14953" xr:uid="{00000000-0005-0000-0000-0000C4BC0000}"/>
    <cellStyle name="Normal 9 3 2 2 5 3 2 2" xfId="32306" xr:uid="{00000000-0005-0000-0000-0000C5BC0000}"/>
    <cellStyle name="Normal 9 3 2 2 5 3 2 3" xfId="49652" xr:uid="{00000000-0005-0000-0000-0000C6BC0000}"/>
    <cellStyle name="Normal 9 3 2 2 5 3 3" xfId="23633" xr:uid="{00000000-0005-0000-0000-0000C7BC0000}"/>
    <cellStyle name="Normal 9 3 2 2 5 3 4" xfId="40979" xr:uid="{00000000-0005-0000-0000-0000C8BC0000}"/>
    <cellStyle name="Normal 9 3 2 2 5 4" xfId="4124" xr:uid="{00000000-0005-0000-0000-0000C9BC0000}"/>
    <cellStyle name="Normal 9 3 2 2 5 4 2" xfId="12797" xr:uid="{00000000-0005-0000-0000-0000CABC0000}"/>
    <cellStyle name="Normal 9 3 2 2 5 4 2 2" xfId="30150" xr:uid="{00000000-0005-0000-0000-0000CBBC0000}"/>
    <cellStyle name="Normal 9 3 2 2 5 4 2 3" xfId="47496" xr:uid="{00000000-0005-0000-0000-0000CCBC0000}"/>
    <cellStyle name="Normal 9 3 2 2 5 4 3" xfId="21477" xr:uid="{00000000-0005-0000-0000-0000CDBC0000}"/>
    <cellStyle name="Normal 9 3 2 2 5 4 4" xfId="38823" xr:uid="{00000000-0005-0000-0000-0000CEBC0000}"/>
    <cellStyle name="Normal 9 3 2 2 5 5" xfId="9171" xr:uid="{00000000-0005-0000-0000-0000CFBC0000}"/>
    <cellStyle name="Normal 9 3 2 2 5 5 2" xfId="26524" xr:uid="{00000000-0005-0000-0000-0000D0BC0000}"/>
    <cellStyle name="Normal 9 3 2 2 5 5 3" xfId="43870" xr:uid="{00000000-0005-0000-0000-0000D1BC0000}"/>
    <cellStyle name="Normal 9 3 2 2 5 6" xfId="17851" xr:uid="{00000000-0005-0000-0000-0000D2BC0000}"/>
    <cellStyle name="Normal 9 3 2 2 5 7" xfId="35197" xr:uid="{00000000-0005-0000-0000-0000D3BC0000}"/>
    <cellStyle name="Normal 9 3 2 2 6" xfId="1919" xr:uid="{00000000-0005-0000-0000-0000D4BC0000}"/>
    <cellStyle name="Normal 9 3 2 2 6 2" xfId="7701" xr:uid="{00000000-0005-0000-0000-0000D5BC0000}"/>
    <cellStyle name="Normal 9 3 2 2 6 2 2" xfId="16374" xr:uid="{00000000-0005-0000-0000-0000D6BC0000}"/>
    <cellStyle name="Normal 9 3 2 2 6 2 2 2" xfId="33727" xr:uid="{00000000-0005-0000-0000-0000D7BC0000}"/>
    <cellStyle name="Normal 9 3 2 2 6 2 2 3" xfId="51073" xr:uid="{00000000-0005-0000-0000-0000D8BC0000}"/>
    <cellStyle name="Normal 9 3 2 2 6 2 3" xfId="25054" xr:uid="{00000000-0005-0000-0000-0000D9BC0000}"/>
    <cellStyle name="Normal 9 3 2 2 6 2 4" xfId="42400" xr:uid="{00000000-0005-0000-0000-0000DABC0000}"/>
    <cellStyle name="Normal 9 3 2 2 6 3" xfId="3732" xr:uid="{00000000-0005-0000-0000-0000DBBC0000}"/>
    <cellStyle name="Normal 9 3 2 2 6 3 2" xfId="12405" xr:uid="{00000000-0005-0000-0000-0000DCBC0000}"/>
    <cellStyle name="Normal 9 3 2 2 6 3 2 2" xfId="29758" xr:uid="{00000000-0005-0000-0000-0000DDBC0000}"/>
    <cellStyle name="Normal 9 3 2 2 6 3 2 3" xfId="47104" xr:uid="{00000000-0005-0000-0000-0000DEBC0000}"/>
    <cellStyle name="Normal 9 3 2 2 6 3 3" xfId="21085" xr:uid="{00000000-0005-0000-0000-0000DFBC0000}"/>
    <cellStyle name="Normal 9 3 2 2 6 3 4" xfId="38431" xr:uid="{00000000-0005-0000-0000-0000E0BC0000}"/>
    <cellStyle name="Normal 9 3 2 2 6 4" xfId="10592" xr:uid="{00000000-0005-0000-0000-0000E1BC0000}"/>
    <cellStyle name="Normal 9 3 2 2 6 4 2" xfId="27945" xr:uid="{00000000-0005-0000-0000-0000E2BC0000}"/>
    <cellStyle name="Normal 9 3 2 2 6 4 3" xfId="45291" xr:uid="{00000000-0005-0000-0000-0000E3BC0000}"/>
    <cellStyle name="Normal 9 3 2 2 6 5" xfId="19272" xr:uid="{00000000-0005-0000-0000-0000E4BC0000}"/>
    <cellStyle name="Normal 9 3 2 2 6 6" xfId="36618" xr:uid="{00000000-0005-0000-0000-0000E5BC0000}"/>
    <cellStyle name="Normal 9 3 2 2 7" xfId="1233" xr:uid="{00000000-0005-0000-0000-0000E6BC0000}"/>
    <cellStyle name="Normal 9 3 2 2 7 2" xfId="7015" xr:uid="{00000000-0005-0000-0000-0000E7BC0000}"/>
    <cellStyle name="Normal 9 3 2 2 7 2 2" xfId="15688" xr:uid="{00000000-0005-0000-0000-0000E8BC0000}"/>
    <cellStyle name="Normal 9 3 2 2 7 2 2 2" xfId="33041" xr:uid="{00000000-0005-0000-0000-0000E9BC0000}"/>
    <cellStyle name="Normal 9 3 2 2 7 2 2 3" xfId="50387" xr:uid="{00000000-0005-0000-0000-0000EABC0000}"/>
    <cellStyle name="Normal 9 3 2 2 7 2 3" xfId="24368" xr:uid="{00000000-0005-0000-0000-0000EBBC0000}"/>
    <cellStyle name="Normal 9 3 2 2 7 2 4" xfId="41714" xr:uid="{00000000-0005-0000-0000-0000ECBC0000}"/>
    <cellStyle name="Normal 9 3 2 2 7 3" xfId="4859" xr:uid="{00000000-0005-0000-0000-0000EDBC0000}"/>
    <cellStyle name="Normal 9 3 2 2 7 3 2" xfId="13532" xr:uid="{00000000-0005-0000-0000-0000EEBC0000}"/>
    <cellStyle name="Normal 9 3 2 2 7 3 2 2" xfId="30885" xr:uid="{00000000-0005-0000-0000-0000EFBC0000}"/>
    <cellStyle name="Normal 9 3 2 2 7 3 2 3" xfId="48231" xr:uid="{00000000-0005-0000-0000-0000F0BC0000}"/>
    <cellStyle name="Normal 9 3 2 2 7 3 3" xfId="22212" xr:uid="{00000000-0005-0000-0000-0000F1BC0000}"/>
    <cellStyle name="Normal 9 3 2 2 7 3 4" xfId="39558" xr:uid="{00000000-0005-0000-0000-0000F2BC0000}"/>
    <cellStyle name="Normal 9 3 2 2 7 4" xfId="9906" xr:uid="{00000000-0005-0000-0000-0000F3BC0000}"/>
    <cellStyle name="Normal 9 3 2 2 7 4 2" xfId="27259" xr:uid="{00000000-0005-0000-0000-0000F4BC0000}"/>
    <cellStyle name="Normal 9 3 2 2 7 4 3" xfId="44605" xr:uid="{00000000-0005-0000-0000-0000F5BC0000}"/>
    <cellStyle name="Normal 9 3 2 2 7 5" xfId="18586" xr:uid="{00000000-0005-0000-0000-0000F6BC0000}"/>
    <cellStyle name="Normal 9 3 2 2 7 6" xfId="35932" xr:uid="{00000000-0005-0000-0000-0000F7BC0000}"/>
    <cellStyle name="Normal 9 3 2 2 8" xfId="5888" xr:uid="{00000000-0005-0000-0000-0000F8BC0000}"/>
    <cellStyle name="Normal 9 3 2 2 8 2" xfId="14561" xr:uid="{00000000-0005-0000-0000-0000F9BC0000}"/>
    <cellStyle name="Normal 9 3 2 2 8 2 2" xfId="31914" xr:uid="{00000000-0005-0000-0000-0000FABC0000}"/>
    <cellStyle name="Normal 9 3 2 2 8 2 3" xfId="49260" xr:uid="{00000000-0005-0000-0000-0000FBBC0000}"/>
    <cellStyle name="Normal 9 3 2 2 8 3" xfId="23241" xr:uid="{00000000-0005-0000-0000-0000FCBC0000}"/>
    <cellStyle name="Normal 9 3 2 2 8 4" xfId="40587" xr:uid="{00000000-0005-0000-0000-0000FDBC0000}"/>
    <cellStyle name="Normal 9 3 2 2 9" xfId="3046" xr:uid="{00000000-0005-0000-0000-0000FEBC0000}"/>
    <cellStyle name="Normal 9 3 2 2 9 2" xfId="11719" xr:uid="{00000000-0005-0000-0000-0000FFBC0000}"/>
    <cellStyle name="Normal 9 3 2 2 9 2 2" xfId="29072" xr:uid="{00000000-0005-0000-0000-000000BD0000}"/>
    <cellStyle name="Normal 9 3 2 2 9 2 3" xfId="46418" xr:uid="{00000000-0005-0000-0000-000001BD0000}"/>
    <cellStyle name="Normal 9 3 2 2 9 3" xfId="20399" xr:uid="{00000000-0005-0000-0000-000002BD0000}"/>
    <cellStyle name="Normal 9 3 2 2 9 4" xfId="37745" xr:uid="{00000000-0005-0000-0000-000003BD0000}"/>
    <cellStyle name="Normal 9 3 2 3" xfId="204" xr:uid="{00000000-0005-0000-0000-000004BD0000}"/>
    <cellStyle name="Normal 9 3 2 3 10" xfId="17557" xr:uid="{00000000-0005-0000-0000-000005BD0000}"/>
    <cellStyle name="Normal 9 3 2 3 11" xfId="34903" xr:uid="{00000000-0005-0000-0000-000006BD0000}"/>
    <cellStyle name="Normal 9 3 2 3 2" xfId="694" xr:uid="{00000000-0005-0000-0000-000007BD0000}"/>
    <cellStyle name="Normal 9 3 2 3 2 2" xfId="2507" xr:uid="{00000000-0005-0000-0000-000008BD0000}"/>
    <cellStyle name="Normal 9 3 2 3 2 2 2" xfId="8289" xr:uid="{00000000-0005-0000-0000-000009BD0000}"/>
    <cellStyle name="Normal 9 3 2 3 2 2 2 2" xfId="16962" xr:uid="{00000000-0005-0000-0000-00000ABD0000}"/>
    <cellStyle name="Normal 9 3 2 3 2 2 2 2 2" xfId="34315" xr:uid="{00000000-0005-0000-0000-00000BBD0000}"/>
    <cellStyle name="Normal 9 3 2 3 2 2 2 2 3" xfId="51661" xr:uid="{00000000-0005-0000-0000-00000CBD0000}"/>
    <cellStyle name="Normal 9 3 2 3 2 2 2 3" xfId="25642" xr:uid="{00000000-0005-0000-0000-00000DBD0000}"/>
    <cellStyle name="Normal 9 3 2 3 2 2 2 4" xfId="42988" xr:uid="{00000000-0005-0000-0000-00000EBD0000}"/>
    <cellStyle name="Normal 9 3 2 3 2 2 3" xfId="4320" xr:uid="{00000000-0005-0000-0000-00000FBD0000}"/>
    <cellStyle name="Normal 9 3 2 3 2 2 3 2" xfId="12993" xr:uid="{00000000-0005-0000-0000-000010BD0000}"/>
    <cellStyle name="Normal 9 3 2 3 2 2 3 2 2" xfId="30346" xr:uid="{00000000-0005-0000-0000-000011BD0000}"/>
    <cellStyle name="Normal 9 3 2 3 2 2 3 2 3" xfId="47692" xr:uid="{00000000-0005-0000-0000-000012BD0000}"/>
    <cellStyle name="Normal 9 3 2 3 2 2 3 3" xfId="21673" xr:uid="{00000000-0005-0000-0000-000013BD0000}"/>
    <cellStyle name="Normal 9 3 2 3 2 2 3 4" xfId="39019" xr:uid="{00000000-0005-0000-0000-000014BD0000}"/>
    <cellStyle name="Normal 9 3 2 3 2 2 4" xfId="11180" xr:uid="{00000000-0005-0000-0000-000015BD0000}"/>
    <cellStyle name="Normal 9 3 2 3 2 2 4 2" xfId="28533" xr:uid="{00000000-0005-0000-0000-000016BD0000}"/>
    <cellStyle name="Normal 9 3 2 3 2 2 4 3" xfId="45879" xr:uid="{00000000-0005-0000-0000-000017BD0000}"/>
    <cellStyle name="Normal 9 3 2 3 2 2 5" xfId="19860" xr:uid="{00000000-0005-0000-0000-000018BD0000}"/>
    <cellStyle name="Normal 9 3 2 3 2 2 6" xfId="37206" xr:uid="{00000000-0005-0000-0000-000019BD0000}"/>
    <cellStyle name="Normal 9 3 2 3 2 3" xfId="1429" xr:uid="{00000000-0005-0000-0000-00001ABD0000}"/>
    <cellStyle name="Normal 9 3 2 3 2 3 2" xfId="7211" xr:uid="{00000000-0005-0000-0000-00001BBD0000}"/>
    <cellStyle name="Normal 9 3 2 3 2 3 2 2" xfId="15884" xr:uid="{00000000-0005-0000-0000-00001CBD0000}"/>
    <cellStyle name="Normal 9 3 2 3 2 3 2 2 2" xfId="33237" xr:uid="{00000000-0005-0000-0000-00001DBD0000}"/>
    <cellStyle name="Normal 9 3 2 3 2 3 2 2 3" xfId="50583" xr:uid="{00000000-0005-0000-0000-00001EBD0000}"/>
    <cellStyle name="Normal 9 3 2 3 2 3 2 3" xfId="24564" xr:uid="{00000000-0005-0000-0000-00001FBD0000}"/>
    <cellStyle name="Normal 9 3 2 3 2 3 2 4" xfId="41910" xr:uid="{00000000-0005-0000-0000-000020BD0000}"/>
    <cellStyle name="Normal 9 3 2 3 2 3 3" xfId="5055" xr:uid="{00000000-0005-0000-0000-000021BD0000}"/>
    <cellStyle name="Normal 9 3 2 3 2 3 3 2" xfId="13728" xr:uid="{00000000-0005-0000-0000-000022BD0000}"/>
    <cellStyle name="Normal 9 3 2 3 2 3 3 2 2" xfId="31081" xr:uid="{00000000-0005-0000-0000-000023BD0000}"/>
    <cellStyle name="Normal 9 3 2 3 2 3 3 2 3" xfId="48427" xr:uid="{00000000-0005-0000-0000-000024BD0000}"/>
    <cellStyle name="Normal 9 3 2 3 2 3 3 3" xfId="22408" xr:uid="{00000000-0005-0000-0000-000025BD0000}"/>
    <cellStyle name="Normal 9 3 2 3 2 3 3 4" xfId="39754" xr:uid="{00000000-0005-0000-0000-000026BD0000}"/>
    <cellStyle name="Normal 9 3 2 3 2 3 4" xfId="10102" xr:uid="{00000000-0005-0000-0000-000027BD0000}"/>
    <cellStyle name="Normal 9 3 2 3 2 3 4 2" xfId="27455" xr:uid="{00000000-0005-0000-0000-000028BD0000}"/>
    <cellStyle name="Normal 9 3 2 3 2 3 4 3" xfId="44801" xr:uid="{00000000-0005-0000-0000-000029BD0000}"/>
    <cellStyle name="Normal 9 3 2 3 2 3 5" xfId="18782" xr:uid="{00000000-0005-0000-0000-00002ABD0000}"/>
    <cellStyle name="Normal 9 3 2 3 2 3 6" xfId="36128" xr:uid="{00000000-0005-0000-0000-00002BBD0000}"/>
    <cellStyle name="Normal 9 3 2 3 2 4" xfId="6476" xr:uid="{00000000-0005-0000-0000-00002CBD0000}"/>
    <cellStyle name="Normal 9 3 2 3 2 4 2" xfId="15149" xr:uid="{00000000-0005-0000-0000-00002DBD0000}"/>
    <cellStyle name="Normal 9 3 2 3 2 4 2 2" xfId="32502" xr:uid="{00000000-0005-0000-0000-00002EBD0000}"/>
    <cellStyle name="Normal 9 3 2 3 2 4 2 3" xfId="49848" xr:uid="{00000000-0005-0000-0000-00002FBD0000}"/>
    <cellStyle name="Normal 9 3 2 3 2 4 3" xfId="23829" xr:uid="{00000000-0005-0000-0000-000030BD0000}"/>
    <cellStyle name="Normal 9 3 2 3 2 4 4" xfId="41175" xr:uid="{00000000-0005-0000-0000-000031BD0000}"/>
    <cellStyle name="Normal 9 3 2 3 2 5" xfId="3242" xr:uid="{00000000-0005-0000-0000-000032BD0000}"/>
    <cellStyle name="Normal 9 3 2 3 2 5 2" xfId="11915" xr:uid="{00000000-0005-0000-0000-000033BD0000}"/>
    <cellStyle name="Normal 9 3 2 3 2 5 2 2" xfId="29268" xr:uid="{00000000-0005-0000-0000-000034BD0000}"/>
    <cellStyle name="Normal 9 3 2 3 2 5 2 3" xfId="46614" xr:uid="{00000000-0005-0000-0000-000035BD0000}"/>
    <cellStyle name="Normal 9 3 2 3 2 5 3" xfId="20595" xr:uid="{00000000-0005-0000-0000-000036BD0000}"/>
    <cellStyle name="Normal 9 3 2 3 2 5 4" xfId="37941" xr:uid="{00000000-0005-0000-0000-000037BD0000}"/>
    <cellStyle name="Normal 9 3 2 3 2 6" xfId="9367" xr:uid="{00000000-0005-0000-0000-000038BD0000}"/>
    <cellStyle name="Normal 9 3 2 3 2 6 2" xfId="26720" xr:uid="{00000000-0005-0000-0000-000039BD0000}"/>
    <cellStyle name="Normal 9 3 2 3 2 6 3" xfId="44066" xr:uid="{00000000-0005-0000-0000-00003ABD0000}"/>
    <cellStyle name="Normal 9 3 2 3 2 7" xfId="18047" xr:uid="{00000000-0005-0000-0000-00003BBD0000}"/>
    <cellStyle name="Normal 9 3 2 3 2 8" xfId="35393" xr:uid="{00000000-0005-0000-0000-00003CBD0000}"/>
    <cellStyle name="Normal 9 3 2 3 3" xfId="939" xr:uid="{00000000-0005-0000-0000-00003DBD0000}"/>
    <cellStyle name="Normal 9 3 2 3 3 2" xfId="2752" xr:uid="{00000000-0005-0000-0000-00003EBD0000}"/>
    <cellStyle name="Normal 9 3 2 3 3 2 2" xfId="8534" xr:uid="{00000000-0005-0000-0000-00003FBD0000}"/>
    <cellStyle name="Normal 9 3 2 3 3 2 2 2" xfId="17207" xr:uid="{00000000-0005-0000-0000-000040BD0000}"/>
    <cellStyle name="Normal 9 3 2 3 3 2 2 2 2" xfId="34560" xr:uid="{00000000-0005-0000-0000-000041BD0000}"/>
    <cellStyle name="Normal 9 3 2 3 3 2 2 2 3" xfId="51906" xr:uid="{00000000-0005-0000-0000-000042BD0000}"/>
    <cellStyle name="Normal 9 3 2 3 3 2 2 3" xfId="25887" xr:uid="{00000000-0005-0000-0000-000043BD0000}"/>
    <cellStyle name="Normal 9 3 2 3 3 2 2 4" xfId="43233" xr:uid="{00000000-0005-0000-0000-000044BD0000}"/>
    <cellStyle name="Normal 9 3 2 3 3 2 3" xfId="4565" xr:uid="{00000000-0005-0000-0000-000045BD0000}"/>
    <cellStyle name="Normal 9 3 2 3 3 2 3 2" xfId="13238" xr:uid="{00000000-0005-0000-0000-000046BD0000}"/>
    <cellStyle name="Normal 9 3 2 3 3 2 3 2 2" xfId="30591" xr:uid="{00000000-0005-0000-0000-000047BD0000}"/>
    <cellStyle name="Normal 9 3 2 3 3 2 3 2 3" xfId="47937" xr:uid="{00000000-0005-0000-0000-000048BD0000}"/>
    <cellStyle name="Normal 9 3 2 3 3 2 3 3" xfId="21918" xr:uid="{00000000-0005-0000-0000-000049BD0000}"/>
    <cellStyle name="Normal 9 3 2 3 3 2 3 4" xfId="39264" xr:uid="{00000000-0005-0000-0000-00004ABD0000}"/>
    <cellStyle name="Normal 9 3 2 3 3 2 4" xfId="11425" xr:uid="{00000000-0005-0000-0000-00004BBD0000}"/>
    <cellStyle name="Normal 9 3 2 3 3 2 4 2" xfId="28778" xr:uid="{00000000-0005-0000-0000-00004CBD0000}"/>
    <cellStyle name="Normal 9 3 2 3 3 2 4 3" xfId="46124" xr:uid="{00000000-0005-0000-0000-00004DBD0000}"/>
    <cellStyle name="Normal 9 3 2 3 3 2 5" xfId="20105" xr:uid="{00000000-0005-0000-0000-00004EBD0000}"/>
    <cellStyle name="Normal 9 3 2 3 3 2 6" xfId="37451" xr:uid="{00000000-0005-0000-0000-00004FBD0000}"/>
    <cellStyle name="Normal 9 3 2 3 3 3" xfId="1674" xr:uid="{00000000-0005-0000-0000-000050BD0000}"/>
    <cellStyle name="Normal 9 3 2 3 3 3 2" xfId="7456" xr:uid="{00000000-0005-0000-0000-000051BD0000}"/>
    <cellStyle name="Normal 9 3 2 3 3 3 2 2" xfId="16129" xr:uid="{00000000-0005-0000-0000-000052BD0000}"/>
    <cellStyle name="Normal 9 3 2 3 3 3 2 2 2" xfId="33482" xr:uid="{00000000-0005-0000-0000-000053BD0000}"/>
    <cellStyle name="Normal 9 3 2 3 3 3 2 2 3" xfId="50828" xr:uid="{00000000-0005-0000-0000-000054BD0000}"/>
    <cellStyle name="Normal 9 3 2 3 3 3 2 3" xfId="24809" xr:uid="{00000000-0005-0000-0000-000055BD0000}"/>
    <cellStyle name="Normal 9 3 2 3 3 3 2 4" xfId="42155" xr:uid="{00000000-0005-0000-0000-000056BD0000}"/>
    <cellStyle name="Normal 9 3 2 3 3 3 3" xfId="5300" xr:uid="{00000000-0005-0000-0000-000057BD0000}"/>
    <cellStyle name="Normal 9 3 2 3 3 3 3 2" xfId="13973" xr:uid="{00000000-0005-0000-0000-000058BD0000}"/>
    <cellStyle name="Normal 9 3 2 3 3 3 3 2 2" xfId="31326" xr:uid="{00000000-0005-0000-0000-000059BD0000}"/>
    <cellStyle name="Normal 9 3 2 3 3 3 3 2 3" xfId="48672" xr:uid="{00000000-0005-0000-0000-00005ABD0000}"/>
    <cellStyle name="Normal 9 3 2 3 3 3 3 3" xfId="22653" xr:uid="{00000000-0005-0000-0000-00005BBD0000}"/>
    <cellStyle name="Normal 9 3 2 3 3 3 3 4" xfId="39999" xr:uid="{00000000-0005-0000-0000-00005CBD0000}"/>
    <cellStyle name="Normal 9 3 2 3 3 3 4" xfId="10347" xr:uid="{00000000-0005-0000-0000-00005DBD0000}"/>
    <cellStyle name="Normal 9 3 2 3 3 3 4 2" xfId="27700" xr:uid="{00000000-0005-0000-0000-00005EBD0000}"/>
    <cellStyle name="Normal 9 3 2 3 3 3 4 3" xfId="45046" xr:uid="{00000000-0005-0000-0000-00005FBD0000}"/>
    <cellStyle name="Normal 9 3 2 3 3 3 5" xfId="19027" xr:uid="{00000000-0005-0000-0000-000060BD0000}"/>
    <cellStyle name="Normal 9 3 2 3 3 3 6" xfId="36373" xr:uid="{00000000-0005-0000-0000-000061BD0000}"/>
    <cellStyle name="Normal 9 3 2 3 3 4" xfId="6721" xr:uid="{00000000-0005-0000-0000-000062BD0000}"/>
    <cellStyle name="Normal 9 3 2 3 3 4 2" xfId="15394" xr:uid="{00000000-0005-0000-0000-000063BD0000}"/>
    <cellStyle name="Normal 9 3 2 3 3 4 2 2" xfId="32747" xr:uid="{00000000-0005-0000-0000-000064BD0000}"/>
    <cellStyle name="Normal 9 3 2 3 3 4 2 3" xfId="50093" xr:uid="{00000000-0005-0000-0000-000065BD0000}"/>
    <cellStyle name="Normal 9 3 2 3 3 4 3" xfId="24074" xr:uid="{00000000-0005-0000-0000-000066BD0000}"/>
    <cellStyle name="Normal 9 3 2 3 3 4 4" xfId="41420" xr:uid="{00000000-0005-0000-0000-000067BD0000}"/>
    <cellStyle name="Normal 9 3 2 3 3 5" xfId="3487" xr:uid="{00000000-0005-0000-0000-000068BD0000}"/>
    <cellStyle name="Normal 9 3 2 3 3 5 2" xfId="12160" xr:uid="{00000000-0005-0000-0000-000069BD0000}"/>
    <cellStyle name="Normal 9 3 2 3 3 5 2 2" xfId="29513" xr:uid="{00000000-0005-0000-0000-00006ABD0000}"/>
    <cellStyle name="Normal 9 3 2 3 3 5 2 3" xfId="46859" xr:uid="{00000000-0005-0000-0000-00006BBD0000}"/>
    <cellStyle name="Normal 9 3 2 3 3 5 3" xfId="20840" xr:uid="{00000000-0005-0000-0000-00006CBD0000}"/>
    <cellStyle name="Normal 9 3 2 3 3 5 4" xfId="38186" xr:uid="{00000000-0005-0000-0000-00006DBD0000}"/>
    <cellStyle name="Normal 9 3 2 3 3 6" xfId="9612" xr:uid="{00000000-0005-0000-0000-00006EBD0000}"/>
    <cellStyle name="Normal 9 3 2 3 3 6 2" xfId="26965" xr:uid="{00000000-0005-0000-0000-00006FBD0000}"/>
    <cellStyle name="Normal 9 3 2 3 3 6 3" xfId="44311" xr:uid="{00000000-0005-0000-0000-000070BD0000}"/>
    <cellStyle name="Normal 9 3 2 3 3 7" xfId="18292" xr:uid="{00000000-0005-0000-0000-000071BD0000}"/>
    <cellStyle name="Normal 9 3 2 3 3 8" xfId="35638" xr:uid="{00000000-0005-0000-0000-000072BD0000}"/>
    <cellStyle name="Normal 9 3 2 3 4" xfId="449" xr:uid="{00000000-0005-0000-0000-000073BD0000}"/>
    <cellStyle name="Normal 9 3 2 3 4 2" xfId="2262" xr:uid="{00000000-0005-0000-0000-000074BD0000}"/>
    <cellStyle name="Normal 9 3 2 3 4 2 2" xfId="8044" xr:uid="{00000000-0005-0000-0000-000075BD0000}"/>
    <cellStyle name="Normal 9 3 2 3 4 2 2 2" xfId="16717" xr:uid="{00000000-0005-0000-0000-000076BD0000}"/>
    <cellStyle name="Normal 9 3 2 3 4 2 2 2 2" xfId="34070" xr:uid="{00000000-0005-0000-0000-000077BD0000}"/>
    <cellStyle name="Normal 9 3 2 3 4 2 2 2 3" xfId="51416" xr:uid="{00000000-0005-0000-0000-000078BD0000}"/>
    <cellStyle name="Normal 9 3 2 3 4 2 2 3" xfId="25397" xr:uid="{00000000-0005-0000-0000-000079BD0000}"/>
    <cellStyle name="Normal 9 3 2 3 4 2 2 4" xfId="42743" xr:uid="{00000000-0005-0000-0000-00007ABD0000}"/>
    <cellStyle name="Normal 9 3 2 3 4 2 3" xfId="5545" xr:uid="{00000000-0005-0000-0000-00007BBD0000}"/>
    <cellStyle name="Normal 9 3 2 3 4 2 3 2" xfId="14218" xr:uid="{00000000-0005-0000-0000-00007CBD0000}"/>
    <cellStyle name="Normal 9 3 2 3 4 2 3 2 2" xfId="31571" xr:uid="{00000000-0005-0000-0000-00007DBD0000}"/>
    <cellStyle name="Normal 9 3 2 3 4 2 3 2 3" xfId="48917" xr:uid="{00000000-0005-0000-0000-00007EBD0000}"/>
    <cellStyle name="Normal 9 3 2 3 4 2 3 3" xfId="22898" xr:uid="{00000000-0005-0000-0000-00007FBD0000}"/>
    <cellStyle name="Normal 9 3 2 3 4 2 3 4" xfId="40244" xr:uid="{00000000-0005-0000-0000-000080BD0000}"/>
    <cellStyle name="Normal 9 3 2 3 4 2 4" xfId="10935" xr:uid="{00000000-0005-0000-0000-000081BD0000}"/>
    <cellStyle name="Normal 9 3 2 3 4 2 4 2" xfId="28288" xr:uid="{00000000-0005-0000-0000-000082BD0000}"/>
    <cellStyle name="Normal 9 3 2 3 4 2 4 3" xfId="45634" xr:uid="{00000000-0005-0000-0000-000083BD0000}"/>
    <cellStyle name="Normal 9 3 2 3 4 2 5" xfId="19615" xr:uid="{00000000-0005-0000-0000-000084BD0000}"/>
    <cellStyle name="Normal 9 3 2 3 4 2 6" xfId="36961" xr:uid="{00000000-0005-0000-0000-000085BD0000}"/>
    <cellStyle name="Normal 9 3 2 3 4 3" xfId="6231" xr:uid="{00000000-0005-0000-0000-000086BD0000}"/>
    <cellStyle name="Normal 9 3 2 3 4 3 2" xfId="14904" xr:uid="{00000000-0005-0000-0000-000087BD0000}"/>
    <cellStyle name="Normal 9 3 2 3 4 3 2 2" xfId="32257" xr:uid="{00000000-0005-0000-0000-000088BD0000}"/>
    <cellStyle name="Normal 9 3 2 3 4 3 2 3" xfId="49603" xr:uid="{00000000-0005-0000-0000-000089BD0000}"/>
    <cellStyle name="Normal 9 3 2 3 4 3 3" xfId="23584" xr:uid="{00000000-0005-0000-0000-00008ABD0000}"/>
    <cellStyle name="Normal 9 3 2 3 4 3 4" xfId="40930" xr:uid="{00000000-0005-0000-0000-00008BBD0000}"/>
    <cellStyle name="Normal 9 3 2 3 4 4" xfId="4075" xr:uid="{00000000-0005-0000-0000-00008CBD0000}"/>
    <cellStyle name="Normal 9 3 2 3 4 4 2" xfId="12748" xr:uid="{00000000-0005-0000-0000-00008DBD0000}"/>
    <cellStyle name="Normal 9 3 2 3 4 4 2 2" xfId="30101" xr:uid="{00000000-0005-0000-0000-00008EBD0000}"/>
    <cellStyle name="Normal 9 3 2 3 4 4 2 3" xfId="47447" xr:uid="{00000000-0005-0000-0000-00008FBD0000}"/>
    <cellStyle name="Normal 9 3 2 3 4 4 3" xfId="21428" xr:uid="{00000000-0005-0000-0000-000090BD0000}"/>
    <cellStyle name="Normal 9 3 2 3 4 4 4" xfId="38774" xr:uid="{00000000-0005-0000-0000-000091BD0000}"/>
    <cellStyle name="Normal 9 3 2 3 4 5" xfId="9122" xr:uid="{00000000-0005-0000-0000-000092BD0000}"/>
    <cellStyle name="Normal 9 3 2 3 4 5 2" xfId="26475" xr:uid="{00000000-0005-0000-0000-000093BD0000}"/>
    <cellStyle name="Normal 9 3 2 3 4 5 3" xfId="43821" xr:uid="{00000000-0005-0000-0000-000094BD0000}"/>
    <cellStyle name="Normal 9 3 2 3 4 6" xfId="17802" xr:uid="{00000000-0005-0000-0000-000095BD0000}"/>
    <cellStyle name="Normal 9 3 2 3 4 7" xfId="35148" xr:uid="{00000000-0005-0000-0000-000096BD0000}"/>
    <cellStyle name="Normal 9 3 2 3 5" xfId="2017" xr:uid="{00000000-0005-0000-0000-000097BD0000}"/>
    <cellStyle name="Normal 9 3 2 3 5 2" xfId="7799" xr:uid="{00000000-0005-0000-0000-000098BD0000}"/>
    <cellStyle name="Normal 9 3 2 3 5 2 2" xfId="16472" xr:uid="{00000000-0005-0000-0000-000099BD0000}"/>
    <cellStyle name="Normal 9 3 2 3 5 2 2 2" xfId="33825" xr:uid="{00000000-0005-0000-0000-00009ABD0000}"/>
    <cellStyle name="Normal 9 3 2 3 5 2 2 3" xfId="51171" xr:uid="{00000000-0005-0000-0000-00009BBD0000}"/>
    <cellStyle name="Normal 9 3 2 3 5 2 3" xfId="25152" xr:uid="{00000000-0005-0000-0000-00009CBD0000}"/>
    <cellStyle name="Normal 9 3 2 3 5 2 4" xfId="42498" xr:uid="{00000000-0005-0000-0000-00009DBD0000}"/>
    <cellStyle name="Normal 9 3 2 3 5 3" xfId="3830" xr:uid="{00000000-0005-0000-0000-00009EBD0000}"/>
    <cellStyle name="Normal 9 3 2 3 5 3 2" xfId="12503" xr:uid="{00000000-0005-0000-0000-00009FBD0000}"/>
    <cellStyle name="Normal 9 3 2 3 5 3 2 2" xfId="29856" xr:uid="{00000000-0005-0000-0000-0000A0BD0000}"/>
    <cellStyle name="Normal 9 3 2 3 5 3 2 3" xfId="47202" xr:uid="{00000000-0005-0000-0000-0000A1BD0000}"/>
    <cellStyle name="Normal 9 3 2 3 5 3 3" xfId="21183" xr:uid="{00000000-0005-0000-0000-0000A2BD0000}"/>
    <cellStyle name="Normal 9 3 2 3 5 3 4" xfId="38529" xr:uid="{00000000-0005-0000-0000-0000A3BD0000}"/>
    <cellStyle name="Normal 9 3 2 3 5 4" xfId="10690" xr:uid="{00000000-0005-0000-0000-0000A4BD0000}"/>
    <cellStyle name="Normal 9 3 2 3 5 4 2" xfId="28043" xr:uid="{00000000-0005-0000-0000-0000A5BD0000}"/>
    <cellStyle name="Normal 9 3 2 3 5 4 3" xfId="45389" xr:uid="{00000000-0005-0000-0000-0000A6BD0000}"/>
    <cellStyle name="Normal 9 3 2 3 5 5" xfId="19370" xr:uid="{00000000-0005-0000-0000-0000A7BD0000}"/>
    <cellStyle name="Normal 9 3 2 3 5 6" xfId="36716" xr:uid="{00000000-0005-0000-0000-0000A8BD0000}"/>
    <cellStyle name="Normal 9 3 2 3 6" xfId="1184" xr:uid="{00000000-0005-0000-0000-0000A9BD0000}"/>
    <cellStyle name="Normal 9 3 2 3 6 2" xfId="6966" xr:uid="{00000000-0005-0000-0000-0000AABD0000}"/>
    <cellStyle name="Normal 9 3 2 3 6 2 2" xfId="15639" xr:uid="{00000000-0005-0000-0000-0000ABBD0000}"/>
    <cellStyle name="Normal 9 3 2 3 6 2 2 2" xfId="32992" xr:uid="{00000000-0005-0000-0000-0000ACBD0000}"/>
    <cellStyle name="Normal 9 3 2 3 6 2 2 3" xfId="50338" xr:uid="{00000000-0005-0000-0000-0000ADBD0000}"/>
    <cellStyle name="Normal 9 3 2 3 6 2 3" xfId="24319" xr:uid="{00000000-0005-0000-0000-0000AEBD0000}"/>
    <cellStyle name="Normal 9 3 2 3 6 2 4" xfId="41665" xr:uid="{00000000-0005-0000-0000-0000AFBD0000}"/>
    <cellStyle name="Normal 9 3 2 3 6 3" xfId="4810" xr:uid="{00000000-0005-0000-0000-0000B0BD0000}"/>
    <cellStyle name="Normal 9 3 2 3 6 3 2" xfId="13483" xr:uid="{00000000-0005-0000-0000-0000B1BD0000}"/>
    <cellStyle name="Normal 9 3 2 3 6 3 2 2" xfId="30836" xr:uid="{00000000-0005-0000-0000-0000B2BD0000}"/>
    <cellStyle name="Normal 9 3 2 3 6 3 2 3" xfId="48182" xr:uid="{00000000-0005-0000-0000-0000B3BD0000}"/>
    <cellStyle name="Normal 9 3 2 3 6 3 3" xfId="22163" xr:uid="{00000000-0005-0000-0000-0000B4BD0000}"/>
    <cellStyle name="Normal 9 3 2 3 6 3 4" xfId="39509" xr:uid="{00000000-0005-0000-0000-0000B5BD0000}"/>
    <cellStyle name="Normal 9 3 2 3 6 4" xfId="9857" xr:uid="{00000000-0005-0000-0000-0000B6BD0000}"/>
    <cellStyle name="Normal 9 3 2 3 6 4 2" xfId="27210" xr:uid="{00000000-0005-0000-0000-0000B7BD0000}"/>
    <cellStyle name="Normal 9 3 2 3 6 4 3" xfId="44556" xr:uid="{00000000-0005-0000-0000-0000B8BD0000}"/>
    <cellStyle name="Normal 9 3 2 3 6 5" xfId="18537" xr:uid="{00000000-0005-0000-0000-0000B9BD0000}"/>
    <cellStyle name="Normal 9 3 2 3 6 6" xfId="35883" xr:uid="{00000000-0005-0000-0000-0000BABD0000}"/>
    <cellStyle name="Normal 9 3 2 3 7" xfId="5986" xr:uid="{00000000-0005-0000-0000-0000BBBD0000}"/>
    <cellStyle name="Normal 9 3 2 3 7 2" xfId="14659" xr:uid="{00000000-0005-0000-0000-0000BCBD0000}"/>
    <cellStyle name="Normal 9 3 2 3 7 2 2" xfId="32012" xr:uid="{00000000-0005-0000-0000-0000BDBD0000}"/>
    <cellStyle name="Normal 9 3 2 3 7 2 3" xfId="49358" xr:uid="{00000000-0005-0000-0000-0000BEBD0000}"/>
    <cellStyle name="Normal 9 3 2 3 7 3" xfId="23339" xr:uid="{00000000-0005-0000-0000-0000BFBD0000}"/>
    <cellStyle name="Normal 9 3 2 3 7 4" xfId="40685" xr:uid="{00000000-0005-0000-0000-0000C0BD0000}"/>
    <cellStyle name="Normal 9 3 2 3 8" xfId="2997" xr:uid="{00000000-0005-0000-0000-0000C1BD0000}"/>
    <cellStyle name="Normal 9 3 2 3 8 2" xfId="11670" xr:uid="{00000000-0005-0000-0000-0000C2BD0000}"/>
    <cellStyle name="Normal 9 3 2 3 8 2 2" xfId="29023" xr:uid="{00000000-0005-0000-0000-0000C3BD0000}"/>
    <cellStyle name="Normal 9 3 2 3 8 2 3" xfId="46369" xr:uid="{00000000-0005-0000-0000-0000C4BD0000}"/>
    <cellStyle name="Normal 9 3 2 3 8 3" xfId="20350" xr:uid="{00000000-0005-0000-0000-0000C5BD0000}"/>
    <cellStyle name="Normal 9 3 2 3 8 4" xfId="37696" xr:uid="{00000000-0005-0000-0000-0000C6BD0000}"/>
    <cellStyle name="Normal 9 3 2 3 9" xfId="8877" xr:uid="{00000000-0005-0000-0000-0000C7BD0000}"/>
    <cellStyle name="Normal 9 3 2 3 9 2" xfId="26230" xr:uid="{00000000-0005-0000-0000-0000C8BD0000}"/>
    <cellStyle name="Normal 9 3 2 3 9 3" xfId="43576" xr:uid="{00000000-0005-0000-0000-0000C9BD0000}"/>
    <cellStyle name="Normal 9 3 2 4" xfId="302" xr:uid="{00000000-0005-0000-0000-0000CABD0000}"/>
    <cellStyle name="Normal 9 3 2 4 10" xfId="35001" xr:uid="{00000000-0005-0000-0000-0000CBBD0000}"/>
    <cellStyle name="Normal 9 3 2 4 2" xfId="1037" xr:uid="{00000000-0005-0000-0000-0000CCBD0000}"/>
    <cellStyle name="Normal 9 3 2 4 2 2" xfId="2850" xr:uid="{00000000-0005-0000-0000-0000CDBD0000}"/>
    <cellStyle name="Normal 9 3 2 4 2 2 2" xfId="8632" xr:uid="{00000000-0005-0000-0000-0000CEBD0000}"/>
    <cellStyle name="Normal 9 3 2 4 2 2 2 2" xfId="17305" xr:uid="{00000000-0005-0000-0000-0000CFBD0000}"/>
    <cellStyle name="Normal 9 3 2 4 2 2 2 2 2" xfId="34658" xr:uid="{00000000-0005-0000-0000-0000D0BD0000}"/>
    <cellStyle name="Normal 9 3 2 4 2 2 2 2 3" xfId="52004" xr:uid="{00000000-0005-0000-0000-0000D1BD0000}"/>
    <cellStyle name="Normal 9 3 2 4 2 2 2 3" xfId="25985" xr:uid="{00000000-0005-0000-0000-0000D2BD0000}"/>
    <cellStyle name="Normal 9 3 2 4 2 2 2 4" xfId="43331" xr:uid="{00000000-0005-0000-0000-0000D3BD0000}"/>
    <cellStyle name="Normal 9 3 2 4 2 2 3" xfId="4663" xr:uid="{00000000-0005-0000-0000-0000D4BD0000}"/>
    <cellStyle name="Normal 9 3 2 4 2 2 3 2" xfId="13336" xr:uid="{00000000-0005-0000-0000-0000D5BD0000}"/>
    <cellStyle name="Normal 9 3 2 4 2 2 3 2 2" xfId="30689" xr:uid="{00000000-0005-0000-0000-0000D6BD0000}"/>
    <cellStyle name="Normal 9 3 2 4 2 2 3 2 3" xfId="48035" xr:uid="{00000000-0005-0000-0000-0000D7BD0000}"/>
    <cellStyle name="Normal 9 3 2 4 2 2 3 3" xfId="22016" xr:uid="{00000000-0005-0000-0000-0000D8BD0000}"/>
    <cellStyle name="Normal 9 3 2 4 2 2 3 4" xfId="39362" xr:uid="{00000000-0005-0000-0000-0000D9BD0000}"/>
    <cellStyle name="Normal 9 3 2 4 2 2 4" xfId="11523" xr:uid="{00000000-0005-0000-0000-0000DABD0000}"/>
    <cellStyle name="Normal 9 3 2 4 2 2 4 2" xfId="28876" xr:uid="{00000000-0005-0000-0000-0000DBBD0000}"/>
    <cellStyle name="Normal 9 3 2 4 2 2 4 3" xfId="46222" xr:uid="{00000000-0005-0000-0000-0000DCBD0000}"/>
    <cellStyle name="Normal 9 3 2 4 2 2 5" xfId="20203" xr:uid="{00000000-0005-0000-0000-0000DDBD0000}"/>
    <cellStyle name="Normal 9 3 2 4 2 2 6" xfId="37549" xr:uid="{00000000-0005-0000-0000-0000DEBD0000}"/>
    <cellStyle name="Normal 9 3 2 4 2 3" xfId="1772" xr:uid="{00000000-0005-0000-0000-0000DFBD0000}"/>
    <cellStyle name="Normal 9 3 2 4 2 3 2" xfId="7554" xr:uid="{00000000-0005-0000-0000-0000E0BD0000}"/>
    <cellStyle name="Normal 9 3 2 4 2 3 2 2" xfId="16227" xr:uid="{00000000-0005-0000-0000-0000E1BD0000}"/>
    <cellStyle name="Normal 9 3 2 4 2 3 2 2 2" xfId="33580" xr:uid="{00000000-0005-0000-0000-0000E2BD0000}"/>
    <cellStyle name="Normal 9 3 2 4 2 3 2 2 3" xfId="50926" xr:uid="{00000000-0005-0000-0000-0000E3BD0000}"/>
    <cellStyle name="Normal 9 3 2 4 2 3 2 3" xfId="24907" xr:uid="{00000000-0005-0000-0000-0000E4BD0000}"/>
    <cellStyle name="Normal 9 3 2 4 2 3 2 4" xfId="42253" xr:uid="{00000000-0005-0000-0000-0000E5BD0000}"/>
    <cellStyle name="Normal 9 3 2 4 2 3 3" xfId="5398" xr:uid="{00000000-0005-0000-0000-0000E6BD0000}"/>
    <cellStyle name="Normal 9 3 2 4 2 3 3 2" xfId="14071" xr:uid="{00000000-0005-0000-0000-0000E7BD0000}"/>
    <cellStyle name="Normal 9 3 2 4 2 3 3 2 2" xfId="31424" xr:uid="{00000000-0005-0000-0000-0000E8BD0000}"/>
    <cellStyle name="Normal 9 3 2 4 2 3 3 2 3" xfId="48770" xr:uid="{00000000-0005-0000-0000-0000E9BD0000}"/>
    <cellStyle name="Normal 9 3 2 4 2 3 3 3" xfId="22751" xr:uid="{00000000-0005-0000-0000-0000EABD0000}"/>
    <cellStyle name="Normal 9 3 2 4 2 3 3 4" xfId="40097" xr:uid="{00000000-0005-0000-0000-0000EBBD0000}"/>
    <cellStyle name="Normal 9 3 2 4 2 3 4" xfId="10445" xr:uid="{00000000-0005-0000-0000-0000ECBD0000}"/>
    <cellStyle name="Normal 9 3 2 4 2 3 4 2" xfId="27798" xr:uid="{00000000-0005-0000-0000-0000EDBD0000}"/>
    <cellStyle name="Normal 9 3 2 4 2 3 4 3" xfId="45144" xr:uid="{00000000-0005-0000-0000-0000EEBD0000}"/>
    <cellStyle name="Normal 9 3 2 4 2 3 5" xfId="19125" xr:uid="{00000000-0005-0000-0000-0000EFBD0000}"/>
    <cellStyle name="Normal 9 3 2 4 2 3 6" xfId="36471" xr:uid="{00000000-0005-0000-0000-0000F0BD0000}"/>
    <cellStyle name="Normal 9 3 2 4 2 4" xfId="6819" xr:uid="{00000000-0005-0000-0000-0000F1BD0000}"/>
    <cellStyle name="Normal 9 3 2 4 2 4 2" xfId="15492" xr:uid="{00000000-0005-0000-0000-0000F2BD0000}"/>
    <cellStyle name="Normal 9 3 2 4 2 4 2 2" xfId="32845" xr:uid="{00000000-0005-0000-0000-0000F3BD0000}"/>
    <cellStyle name="Normal 9 3 2 4 2 4 2 3" xfId="50191" xr:uid="{00000000-0005-0000-0000-0000F4BD0000}"/>
    <cellStyle name="Normal 9 3 2 4 2 4 3" xfId="24172" xr:uid="{00000000-0005-0000-0000-0000F5BD0000}"/>
    <cellStyle name="Normal 9 3 2 4 2 4 4" xfId="41518" xr:uid="{00000000-0005-0000-0000-0000F6BD0000}"/>
    <cellStyle name="Normal 9 3 2 4 2 5" xfId="3585" xr:uid="{00000000-0005-0000-0000-0000F7BD0000}"/>
    <cellStyle name="Normal 9 3 2 4 2 5 2" xfId="12258" xr:uid="{00000000-0005-0000-0000-0000F8BD0000}"/>
    <cellStyle name="Normal 9 3 2 4 2 5 2 2" xfId="29611" xr:uid="{00000000-0005-0000-0000-0000F9BD0000}"/>
    <cellStyle name="Normal 9 3 2 4 2 5 2 3" xfId="46957" xr:uid="{00000000-0005-0000-0000-0000FABD0000}"/>
    <cellStyle name="Normal 9 3 2 4 2 5 3" xfId="20938" xr:uid="{00000000-0005-0000-0000-0000FBBD0000}"/>
    <cellStyle name="Normal 9 3 2 4 2 5 4" xfId="38284" xr:uid="{00000000-0005-0000-0000-0000FCBD0000}"/>
    <cellStyle name="Normal 9 3 2 4 2 6" xfId="9710" xr:uid="{00000000-0005-0000-0000-0000FDBD0000}"/>
    <cellStyle name="Normal 9 3 2 4 2 6 2" xfId="27063" xr:uid="{00000000-0005-0000-0000-0000FEBD0000}"/>
    <cellStyle name="Normal 9 3 2 4 2 6 3" xfId="44409" xr:uid="{00000000-0005-0000-0000-0000FFBD0000}"/>
    <cellStyle name="Normal 9 3 2 4 2 7" xfId="18390" xr:uid="{00000000-0005-0000-0000-000000BE0000}"/>
    <cellStyle name="Normal 9 3 2 4 2 8" xfId="35736" xr:uid="{00000000-0005-0000-0000-000001BE0000}"/>
    <cellStyle name="Normal 9 3 2 4 3" xfId="547" xr:uid="{00000000-0005-0000-0000-000002BE0000}"/>
    <cellStyle name="Normal 9 3 2 4 3 2" xfId="2360" xr:uid="{00000000-0005-0000-0000-000003BE0000}"/>
    <cellStyle name="Normal 9 3 2 4 3 2 2" xfId="8142" xr:uid="{00000000-0005-0000-0000-000004BE0000}"/>
    <cellStyle name="Normal 9 3 2 4 3 2 2 2" xfId="16815" xr:uid="{00000000-0005-0000-0000-000005BE0000}"/>
    <cellStyle name="Normal 9 3 2 4 3 2 2 2 2" xfId="34168" xr:uid="{00000000-0005-0000-0000-000006BE0000}"/>
    <cellStyle name="Normal 9 3 2 4 3 2 2 2 3" xfId="51514" xr:uid="{00000000-0005-0000-0000-000007BE0000}"/>
    <cellStyle name="Normal 9 3 2 4 3 2 2 3" xfId="25495" xr:uid="{00000000-0005-0000-0000-000008BE0000}"/>
    <cellStyle name="Normal 9 3 2 4 3 2 2 4" xfId="42841" xr:uid="{00000000-0005-0000-0000-000009BE0000}"/>
    <cellStyle name="Normal 9 3 2 4 3 2 3" xfId="5643" xr:uid="{00000000-0005-0000-0000-00000ABE0000}"/>
    <cellStyle name="Normal 9 3 2 4 3 2 3 2" xfId="14316" xr:uid="{00000000-0005-0000-0000-00000BBE0000}"/>
    <cellStyle name="Normal 9 3 2 4 3 2 3 2 2" xfId="31669" xr:uid="{00000000-0005-0000-0000-00000CBE0000}"/>
    <cellStyle name="Normal 9 3 2 4 3 2 3 2 3" xfId="49015" xr:uid="{00000000-0005-0000-0000-00000DBE0000}"/>
    <cellStyle name="Normal 9 3 2 4 3 2 3 3" xfId="22996" xr:uid="{00000000-0005-0000-0000-00000EBE0000}"/>
    <cellStyle name="Normal 9 3 2 4 3 2 3 4" xfId="40342" xr:uid="{00000000-0005-0000-0000-00000FBE0000}"/>
    <cellStyle name="Normal 9 3 2 4 3 2 4" xfId="11033" xr:uid="{00000000-0005-0000-0000-000010BE0000}"/>
    <cellStyle name="Normal 9 3 2 4 3 2 4 2" xfId="28386" xr:uid="{00000000-0005-0000-0000-000011BE0000}"/>
    <cellStyle name="Normal 9 3 2 4 3 2 4 3" xfId="45732" xr:uid="{00000000-0005-0000-0000-000012BE0000}"/>
    <cellStyle name="Normal 9 3 2 4 3 2 5" xfId="19713" xr:uid="{00000000-0005-0000-0000-000013BE0000}"/>
    <cellStyle name="Normal 9 3 2 4 3 2 6" xfId="37059" xr:uid="{00000000-0005-0000-0000-000014BE0000}"/>
    <cellStyle name="Normal 9 3 2 4 3 3" xfId="6329" xr:uid="{00000000-0005-0000-0000-000015BE0000}"/>
    <cellStyle name="Normal 9 3 2 4 3 3 2" xfId="15002" xr:uid="{00000000-0005-0000-0000-000016BE0000}"/>
    <cellStyle name="Normal 9 3 2 4 3 3 2 2" xfId="32355" xr:uid="{00000000-0005-0000-0000-000017BE0000}"/>
    <cellStyle name="Normal 9 3 2 4 3 3 2 3" xfId="49701" xr:uid="{00000000-0005-0000-0000-000018BE0000}"/>
    <cellStyle name="Normal 9 3 2 4 3 3 3" xfId="23682" xr:uid="{00000000-0005-0000-0000-000019BE0000}"/>
    <cellStyle name="Normal 9 3 2 4 3 3 4" xfId="41028" xr:uid="{00000000-0005-0000-0000-00001ABE0000}"/>
    <cellStyle name="Normal 9 3 2 4 3 4" xfId="4173" xr:uid="{00000000-0005-0000-0000-00001BBE0000}"/>
    <cellStyle name="Normal 9 3 2 4 3 4 2" xfId="12846" xr:uid="{00000000-0005-0000-0000-00001CBE0000}"/>
    <cellStyle name="Normal 9 3 2 4 3 4 2 2" xfId="30199" xr:uid="{00000000-0005-0000-0000-00001DBE0000}"/>
    <cellStyle name="Normal 9 3 2 4 3 4 2 3" xfId="47545" xr:uid="{00000000-0005-0000-0000-00001EBE0000}"/>
    <cellStyle name="Normal 9 3 2 4 3 4 3" xfId="21526" xr:uid="{00000000-0005-0000-0000-00001FBE0000}"/>
    <cellStyle name="Normal 9 3 2 4 3 4 4" xfId="38872" xr:uid="{00000000-0005-0000-0000-000020BE0000}"/>
    <cellStyle name="Normal 9 3 2 4 3 5" xfId="9220" xr:uid="{00000000-0005-0000-0000-000021BE0000}"/>
    <cellStyle name="Normal 9 3 2 4 3 5 2" xfId="26573" xr:uid="{00000000-0005-0000-0000-000022BE0000}"/>
    <cellStyle name="Normal 9 3 2 4 3 5 3" xfId="43919" xr:uid="{00000000-0005-0000-0000-000023BE0000}"/>
    <cellStyle name="Normal 9 3 2 4 3 6" xfId="17900" xr:uid="{00000000-0005-0000-0000-000024BE0000}"/>
    <cellStyle name="Normal 9 3 2 4 3 7" xfId="35246" xr:uid="{00000000-0005-0000-0000-000025BE0000}"/>
    <cellStyle name="Normal 9 3 2 4 4" xfId="2115" xr:uid="{00000000-0005-0000-0000-000026BE0000}"/>
    <cellStyle name="Normal 9 3 2 4 4 2" xfId="7897" xr:uid="{00000000-0005-0000-0000-000027BE0000}"/>
    <cellStyle name="Normal 9 3 2 4 4 2 2" xfId="16570" xr:uid="{00000000-0005-0000-0000-000028BE0000}"/>
    <cellStyle name="Normal 9 3 2 4 4 2 2 2" xfId="33923" xr:uid="{00000000-0005-0000-0000-000029BE0000}"/>
    <cellStyle name="Normal 9 3 2 4 4 2 2 3" xfId="51269" xr:uid="{00000000-0005-0000-0000-00002ABE0000}"/>
    <cellStyle name="Normal 9 3 2 4 4 2 3" xfId="25250" xr:uid="{00000000-0005-0000-0000-00002BBE0000}"/>
    <cellStyle name="Normal 9 3 2 4 4 2 4" xfId="42596" xr:uid="{00000000-0005-0000-0000-00002CBE0000}"/>
    <cellStyle name="Normal 9 3 2 4 4 3" xfId="3928" xr:uid="{00000000-0005-0000-0000-00002DBE0000}"/>
    <cellStyle name="Normal 9 3 2 4 4 3 2" xfId="12601" xr:uid="{00000000-0005-0000-0000-00002EBE0000}"/>
    <cellStyle name="Normal 9 3 2 4 4 3 2 2" xfId="29954" xr:uid="{00000000-0005-0000-0000-00002FBE0000}"/>
    <cellStyle name="Normal 9 3 2 4 4 3 2 3" xfId="47300" xr:uid="{00000000-0005-0000-0000-000030BE0000}"/>
    <cellStyle name="Normal 9 3 2 4 4 3 3" xfId="21281" xr:uid="{00000000-0005-0000-0000-000031BE0000}"/>
    <cellStyle name="Normal 9 3 2 4 4 3 4" xfId="38627" xr:uid="{00000000-0005-0000-0000-000032BE0000}"/>
    <cellStyle name="Normal 9 3 2 4 4 4" xfId="10788" xr:uid="{00000000-0005-0000-0000-000033BE0000}"/>
    <cellStyle name="Normal 9 3 2 4 4 4 2" xfId="28141" xr:uid="{00000000-0005-0000-0000-000034BE0000}"/>
    <cellStyle name="Normal 9 3 2 4 4 4 3" xfId="45487" xr:uid="{00000000-0005-0000-0000-000035BE0000}"/>
    <cellStyle name="Normal 9 3 2 4 4 5" xfId="19468" xr:uid="{00000000-0005-0000-0000-000036BE0000}"/>
    <cellStyle name="Normal 9 3 2 4 4 6" xfId="36814" xr:uid="{00000000-0005-0000-0000-000037BE0000}"/>
    <cellStyle name="Normal 9 3 2 4 5" xfId="1282" xr:uid="{00000000-0005-0000-0000-000038BE0000}"/>
    <cellStyle name="Normal 9 3 2 4 5 2" xfId="7064" xr:uid="{00000000-0005-0000-0000-000039BE0000}"/>
    <cellStyle name="Normal 9 3 2 4 5 2 2" xfId="15737" xr:uid="{00000000-0005-0000-0000-00003ABE0000}"/>
    <cellStyle name="Normal 9 3 2 4 5 2 2 2" xfId="33090" xr:uid="{00000000-0005-0000-0000-00003BBE0000}"/>
    <cellStyle name="Normal 9 3 2 4 5 2 2 3" xfId="50436" xr:uid="{00000000-0005-0000-0000-00003CBE0000}"/>
    <cellStyle name="Normal 9 3 2 4 5 2 3" xfId="24417" xr:uid="{00000000-0005-0000-0000-00003DBE0000}"/>
    <cellStyle name="Normal 9 3 2 4 5 2 4" xfId="41763" xr:uid="{00000000-0005-0000-0000-00003EBE0000}"/>
    <cellStyle name="Normal 9 3 2 4 5 3" xfId="4908" xr:uid="{00000000-0005-0000-0000-00003FBE0000}"/>
    <cellStyle name="Normal 9 3 2 4 5 3 2" xfId="13581" xr:uid="{00000000-0005-0000-0000-000040BE0000}"/>
    <cellStyle name="Normal 9 3 2 4 5 3 2 2" xfId="30934" xr:uid="{00000000-0005-0000-0000-000041BE0000}"/>
    <cellStyle name="Normal 9 3 2 4 5 3 2 3" xfId="48280" xr:uid="{00000000-0005-0000-0000-000042BE0000}"/>
    <cellStyle name="Normal 9 3 2 4 5 3 3" xfId="22261" xr:uid="{00000000-0005-0000-0000-000043BE0000}"/>
    <cellStyle name="Normal 9 3 2 4 5 3 4" xfId="39607" xr:uid="{00000000-0005-0000-0000-000044BE0000}"/>
    <cellStyle name="Normal 9 3 2 4 5 4" xfId="9955" xr:uid="{00000000-0005-0000-0000-000045BE0000}"/>
    <cellStyle name="Normal 9 3 2 4 5 4 2" xfId="27308" xr:uid="{00000000-0005-0000-0000-000046BE0000}"/>
    <cellStyle name="Normal 9 3 2 4 5 4 3" xfId="44654" xr:uid="{00000000-0005-0000-0000-000047BE0000}"/>
    <cellStyle name="Normal 9 3 2 4 5 5" xfId="18635" xr:uid="{00000000-0005-0000-0000-000048BE0000}"/>
    <cellStyle name="Normal 9 3 2 4 5 6" xfId="35981" xr:uid="{00000000-0005-0000-0000-000049BE0000}"/>
    <cellStyle name="Normal 9 3 2 4 6" xfId="6084" xr:uid="{00000000-0005-0000-0000-00004ABE0000}"/>
    <cellStyle name="Normal 9 3 2 4 6 2" xfId="14757" xr:uid="{00000000-0005-0000-0000-00004BBE0000}"/>
    <cellStyle name="Normal 9 3 2 4 6 2 2" xfId="32110" xr:uid="{00000000-0005-0000-0000-00004CBE0000}"/>
    <cellStyle name="Normal 9 3 2 4 6 2 3" xfId="49456" xr:uid="{00000000-0005-0000-0000-00004DBE0000}"/>
    <cellStyle name="Normal 9 3 2 4 6 3" xfId="23437" xr:uid="{00000000-0005-0000-0000-00004EBE0000}"/>
    <cellStyle name="Normal 9 3 2 4 6 4" xfId="40783" xr:uid="{00000000-0005-0000-0000-00004FBE0000}"/>
    <cellStyle name="Normal 9 3 2 4 7" xfId="3095" xr:uid="{00000000-0005-0000-0000-000050BE0000}"/>
    <cellStyle name="Normal 9 3 2 4 7 2" xfId="11768" xr:uid="{00000000-0005-0000-0000-000051BE0000}"/>
    <cellStyle name="Normal 9 3 2 4 7 2 2" xfId="29121" xr:uid="{00000000-0005-0000-0000-000052BE0000}"/>
    <cellStyle name="Normal 9 3 2 4 7 2 3" xfId="46467" xr:uid="{00000000-0005-0000-0000-000053BE0000}"/>
    <cellStyle name="Normal 9 3 2 4 7 3" xfId="20448" xr:uid="{00000000-0005-0000-0000-000054BE0000}"/>
    <cellStyle name="Normal 9 3 2 4 7 4" xfId="37794" xr:uid="{00000000-0005-0000-0000-000055BE0000}"/>
    <cellStyle name="Normal 9 3 2 4 8" xfId="8975" xr:uid="{00000000-0005-0000-0000-000056BE0000}"/>
    <cellStyle name="Normal 9 3 2 4 8 2" xfId="26328" xr:uid="{00000000-0005-0000-0000-000057BE0000}"/>
    <cellStyle name="Normal 9 3 2 4 8 3" xfId="43674" xr:uid="{00000000-0005-0000-0000-000058BE0000}"/>
    <cellStyle name="Normal 9 3 2 4 9" xfId="17655" xr:uid="{00000000-0005-0000-0000-000059BE0000}"/>
    <cellStyle name="Normal 9 3 2 5" xfId="155" xr:uid="{00000000-0005-0000-0000-00005ABE0000}"/>
    <cellStyle name="Normal 9 3 2 5 10" xfId="34854" xr:uid="{00000000-0005-0000-0000-00005BBE0000}"/>
    <cellStyle name="Normal 9 3 2 5 2" xfId="890" xr:uid="{00000000-0005-0000-0000-00005CBE0000}"/>
    <cellStyle name="Normal 9 3 2 5 2 2" xfId="2703" xr:uid="{00000000-0005-0000-0000-00005DBE0000}"/>
    <cellStyle name="Normal 9 3 2 5 2 2 2" xfId="8485" xr:uid="{00000000-0005-0000-0000-00005EBE0000}"/>
    <cellStyle name="Normal 9 3 2 5 2 2 2 2" xfId="17158" xr:uid="{00000000-0005-0000-0000-00005FBE0000}"/>
    <cellStyle name="Normal 9 3 2 5 2 2 2 2 2" xfId="34511" xr:uid="{00000000-0005-0000-0000-000060BE0000}"/>
    <cellStyle name="Normal 9 3 2 5 2 2 2 2 3" xfId="51857" xr:uid="{00000000-0005-0000-0000-000061BE0000}"/>
    <cellStyle name="Normal 9 3 2 5 2 2 2 3" xfId="25838" xr:uid="{00000000-0005-0000-0000-000062BE0000}"/>
    <cellStyle name="Normal 9 3 2 5 2 2 2 4" xfId="43184" xr:uid="{00000000-0005-0000-0000-000063BE0000}"/>
    <cellStyle name="Normal 9 3 2 5 2 2 3" xfId="4516" xr:uid="{00000000-0005-0000-0000-000064BE0000}"/>
    <cellStyle name="Normal 9 3 2 5 2 2 3 2" xfId="13189" xr:uid="{00000000-0005-0000-0000-000065BE0000}"/>
    <cellStyle name="Normal 9 3 2 5 2 2 3 2 2" xfId="30542" xr:uid="{00000000-0005-0000-0000-000066BE0000}"/>
    <cellStyle name="Normal 9 3 2 5 2 2 3 2 3" xfId="47888" xr:uid="{00000000-0005-0000-0000-000067BE0000}"/>
    <cellStyle name="Normal 9 3 2 5 2 2 3 3" xfId="21869" xr:uid="{00000000-0005-0000-0000-000068BE0000}"/>
    <cellStyle name="Normal 9 3 2 5 2 2 3 4" xfId="39215" xr:uid="{00000000-0005-0000-0000-000069BE0000}"/>
    <cellStyle name="Normal 9 3 2 5 2 2 4" xfId="11376" xr:uid="{00000000-0005-0000-0000-00006ABE0000}"/>
    <cellStyle name="Normal 9 3 2 5 2 2 4 2" xfId="28729" xr:uid="{00000000-0005-0000-0000-00006BBE0000}"/>
    <cellStyle name="Normal 9 3 2 5 2 2 4 3" xfId="46075" xr:uid="{00000000-0005-0000-0000-00006CBE0000}"/>
    <cellStyle name="Normal 9 3 2 5 2 2 5" xfId="20056" xr:uid="{00000000-0005-0000-0000-00006DBE0000}"/>
    <cellStyle name="Normal 9 3 2 5 2 2 6" xfId="37402" xr:uid="{00000000-0005-0000-0000-00006EBE0000}"/>
    <cellStyle name="Normal 9 3 2 5 2 3" xfId="1625" xr:uid="{00000000-0005-0000-0000-00006FBE0000}"/>
    <cellStyle name="Normal 9 3 2 5 2 3 2" xfId="7407" xr:uid="{00000000-0005-0000-0000-000070BE0000}"/>
    <cellStyle name="Normal 9 3 2 5 2 3 2 2" xfId="16080" xr:uid="{00000000-0005-0000-0000-000071BE0000}"/>
    <cellStyle name="Normal 9 3 2 5 2 3 2 2 2" xfId="33433" xr:uid="{00000000-0005-0000-0000-000072BE0000}"/>
    <cellStyle name="Normal 9 3 2 5 2 3 2 2 3" xfId="50779" xr:uid="{00000000-0005-0000-0000-000073BE0000}"/>
    <cellStyle name="Normal 9 3 2 5 2 3 2 3" xfId="24760" xr:uid="{00000000-0005-0000-0000-000074BE0000}"/>
    <cellStyle name="Normal 9 3 2 5 2 3 2 4" xfId="42106" xr:uid="{00000000-0005-0000-0000-000075BE0000}"/>
    <cellStyle name="Normal 9 3 2 5 2 3 3" xfId="5251" xr:uid="{00000000-0005-0000-0000-000076BE0000}"/>
    <cellStyle name="Normal 9 3 2 5 2 3 3 2" xfId="13924" xr:uid="{00000000-0005-0000-0000-000077BE0000}"/>
    <cellStyle name="Normal 9 3 2 5 2 3 3 2 2" xfId="31277" xr:uid="{00000000-0005-0000-0000-000078BE0000}"/>
    <cellStyle name="Normal 9 3 2 5 2 3 3 2 3" xfId="48623" xr:uid="{00000000-0005-0000-0000-000079BE0000}"/>
    <cellStyle name="Normal 9 3 2 5 2 3 3 3" xfId="22604" xr:uid="{00000000-0005-0000-0000-00007ABE0000}"/>
    <cellStyle name="Normal 9 3 2 5 2 3 3 4" xfId="39950" xr:uid="{00000000-0005-0000-0000-00007BBE0000}"/>
    <cellStyle name="Normal 9 3 2 5 2 3 4" xfId="10298" xr:uid="{00000000-0005-0000-0000-00007CBE0000}"/>
    <cellStyle name="Normal 9 3 2 5 2 3 4 2" xfId="27651" xr:uid="{00000000-0005-0000-0000-00007DBE0000}"/>
    <cellStyle name="Normal 9 3 2 5 2 3 4 3" xfId="44997" xr:uid="{00000000-0005-0000-0000-00007EBE0000}"/>
    <cellStyle name="Normal 9 3 2 5 2 3 5" xfId="18978" xr:uid="{00000000-0005-0000-0000-00007FBE0000}"/>
    <cellStyle name="Normal 9 3 2 5 2 3 6" xfId="36324" xr:uid="{00000000-0005-0000-0000-000080BE0000}"/>
    <cellStyle name="Normal 9 3 2 5 2 4" xfId="6672" xr:uid="{00000000-0005-0000-0000-000081BE0000}"/>
    <cellStyle name="Normal 9 3 2 5 2 4 2" xfId="15345" xr:uid="{00000000-0005-0000-0000-000082BE0000}"/>
    <cellStyle name="Normal 9 3 2 5 2 4 2 2" xfId="32698" xr:uid="{00000000-0005-0000-0000-000083BE0000}"/>
    <cellStyle name="Normal 9 3 2 5 2 4 2 3" xfId="50044" xr:uid="{00000000-0005-0000-0000-000084BE0000}"/>
    <cellStyle name="Normal 9 3 2 5 2 4 3" xfId="24025" xr:uid="{00000000-0005-0000-0000-000085BE0000}"/>
    <cellStyle name="Normal 9 3 2 5 2 4 4" xfId="41371" xr:uid="{00000000-0005-0000-0000-000086BE0000}"/>
    <cellStyle name="Normal 9 3 2 5 2 5" xfId="3438" xr:uid="{00000000-0005-0000-0000-000087BE0000}"/>
    <cellStyle name="Normal 9 3 2 5 2 5 2" xfId="12111" xr:uid="{00000000-0005-0000-0000-000088BE0000}"/>
    <cellStyle name="Normal 9 3 2 5 2 5 2 2" xfId="29464" xr:uid="{00000000-0005-0000-0000-000089BE0000}"/>
    <cellStyle name="Normal 9 3 2 5 2 5 2 3" xfId="46810" xr:uid="{00000000-0005-0000-0000-00008ABE0000}"/>
    <cellStyle name="Normal 9 3 2 5 2 5 3" xfId="20791" xr:uid="{00000000-0005-0000-0000-00008BBE0000}"/>
    <cellStyle name="Normal 9 3 2 5 2 5 4" xfId="38137" xr:uid="{00000000-0005-0000-0000-00008CBE0000}"/>
    <cellStyle name="Normal 9 3 2 5 2 6" xfId="9563" xr:uid="{00000000-0005-0000-0000-00008DBE0000}"/>
    <cellStyle name="Normal 9 3 2 5 2 6 2" xfId="26916" xr:uid="{00000000-0005-0000-0000-00008EBE0000}"/>
    <cellStyle name="Normal 9 3 2 5 2 6 3" xfId="44262" xr:uid="{00000000-0005-0000-0000-00008FBE0000}"/>
    <cellStyle name="Normal 9 3 2 5 2 7" xfId="18243" xr:uid="{00000000-0005-0000-0000-000090BE0000}"/>
    <cellStyle name="Normal 9 3 2 5 2 8" xfId="35589" xr:uid="{00000000-0005-0000-0000-000091BE0000}"/>
    <cellStyle name="Normal 9 3 2 5 3" xfId="645" xr:uid="{00000000-0005-0000-0000-000092BE0000}"/>
    <cellStyle name="Normal 9 3 2 5 3 2" xfId="2458" xr:uid="{00000000-0005-0000-0000-000093BE0000}"/>
    <cellStyle name="Normal 9 3 2 5 3 2 2" xfId="8240" xr:uid="{00000000-0005-0000-0000-000094BE0000}"/>
    <cellStyle name="Normal 9 3 2 5 3 2 2 2" xfId="16913" xr:uid="{00000000-0005-0000-0000-000095BE0000}"/>
    <cellStyle name="Normal 9 3 2 5 3 2 2 2 2" xfId="34266" xr:uid="{00000000-0005-0000-0000-000096BE0000}"/>
    <cellStyle name="Normal 9 3 2 5 3 2 2 2 3" xfId="51612" xr:uid="{00000000-0005-0000-0000-000097BE0000}"/>
    <cellStyle name="Normal 9 3 2 5 3 2 2 3" xfId="25593" xr:uid="{00000000-0005-0000-0000-000098BE0000}"/>
    <cellStyle name="Normal 9 3 2 5 3 2 2 4" xfId="42939" xr:uid="{00000000-0005-0000-0000-000099BE0000}"/>
    <cellStyle name="Normal 9 3 2 5 3 2 3" xfId="5741" xr:uid="{00000000-0005-0000-0000-00009ABE0000}"/>
    <cellStyle name="Normal 9 3 2 5 3 2 3 2" xfId="14414" xr:uid="{00000000-0005-0000-0000-00009BBE0000}"/>
    <cellStyle name="Normal 9 3 2 5 3 2 3 2 2" xfId="31767" xr:uid="{00000000-0005-0000-0000-00009CBE0000}"/>
    <cellStyle name="Normal 9 3 2 5 3 2 3 2 3" xfId="49113" xr:uid="{00000000-0005-0000-0000-00009DBE0000}"/>
    <cellStyle name="Normal 9 3 2 5 3 2 3 3" xfId="23094" xr:uid="{00000000-0005-0000-0000-00009EBE0000}"/>
    <cellStyle name="Normal 9 3 2 5 3 2 3 4" xfId="40440" xr:uid="{00000000-0005-0000-0000-00009FBE0000}"/>
    <cellStyle name="Normal 9 3 2 5 3 2 4" xfId="11131" xr:uid="{00000000-0005-0000-0000-0000A0BE0000}"/>
    <cellStyle name="Normal 9 3 2 5 3 2 4 2" xfId="28484" xr:uid="{00000000-0005-0000-0000-0000A1BE0000}"/>
    <cellStyle name="Normal 9 3 2 5 3 2 4 3" xfId="45830" xr:uid="{00000000-0005-0000-0000-0000A2BE0000}"/>
    <cellStyle name="Normal 9 3 2 5 3 2 5" xfId="19811" xr:uid="{00000000-0005-0000-0000-0000A3BE0000}"/>
    <cellStyle name="Normal 9 3 2 5 3 2 6" xfId="37157" xr:uid="{00000000-0005-0000-0000-0000A4BE0000}"/>
    <cellStyle name="Normal 9 3 2 5 3 3" xfId="6427" xr:uid="{00000000-0005-0000-0000-0000A5BE0000}"/>
    <cellStyle name="Normal 9 3 2 5 3 3 2" xfId="15100" xr:uid="{00000000-0005-0000-0000-0000A6BE0000}"/>
    <cellStyle name="Normal 9 3 2 5 3 3 2 2" xfId="32453" xr:uid="{00000000-0005-0000-0000-0000A7BE0000}"/>
    <cellStyle name="Normal 9 3 2 5 3 3 2 3" xfId="49799" xr:uid="{00000000-0005-0000-0000-0000A8BE0000}"/>
    <cellStyle name="Normal 9 3 2 5 3 3 3" xfId="23780" xr:uid="{00000000-0005-0000-0000-0000A9BE0000}"/>
    <cellStyle name="Normal 9 3 2 5 3 3 4" xfId="41126" xr:uid="{00000000-0005-0000-0000-0000AABE0000}"/>
    <cellStyle name="Normal 9 3 2 5 3 4" xfId="4271" xr:uid="{00000000-0005-0000-0000-0000ABBE0000}"/>
    <cellStyle name="Normal 9 3 2 5 3 4 2" xfId="12944" xr:uid="{00000000-0005-0000-0000-0000ACBE0000}"/>
    <cellStyle name="Normal 9 3 2 5 3 4 2 2" xfId="30297" xr:uid="{00000000-0005-0000-0000-0000ADBE0000}"/>
    <cellStyle name="Normal 9 3 2 5 3 4 2 3" xfId="47643" xr:uid="{00000000-0005-0000-0000-0000AEBE0000}"/>
    <cellStyle name="Normal 9 3 2 5 3 4 3" xfId="21624" xr:uid="{00000000-0005-0000-0000-0000AFBE0000}"/>
    <cellStyle name="Normal 9 3 2 5 3 4 4" xfId="38970" xr:uid="{00000000-0005-0000-0000-0000B0BE0000}"/>
    <cellStyle name="Normal 9 3 2 5 3 5" xfId="9318" xr:uid="{00000000-0005-0000-0000-0000B1BE0000}"/>
    <cellStyle name="Normal 9 3 2 5 3 5 2" xfId="26671" xr:uid="{00000000-0005-0000-0000-0000B2BE0000}"/>
    <cellStyle name="Normal 9 3 2 5 3 5 3" xfId="44017" xr:uid="{00000000-0005-0000-0000-0000B3BE0000}"/>
    <cellStyle name="Normal 9 3 2 5 3 6" xfId="17998" xr:uid="{00000000-0005-0000-0000-0000B4BE0000}"/>
    <cellStyle name="Normal 9 3 2 5 3 7" xfId="35344" xr:uid="{00000000-0005-0000-0000-0000B5BE0000}"/>
    <cellStyle name="Normal 9 3 2 5 4" xfId="1968" xr:uid="{00000000-0005-0000-0000-0000B6BE0000}"/>
    <cellStyle name="Normal 9 3 2 5 4 2" xfId="7750" xr:uid="{00000000-0005-0000-0000-0000B7BE0000}"/>
    <cellStyle name="Normal 9 3 2 5 4 2 2" xfId="16423" xr:uid="{00000000-0005-0000-0000-0000B8BE0000}"/>
    <cellStyle name="Normal 9 3 2 5 4 2 2 2" xfId="33776" xr:uid="{00000000-0005-0000-0000-0000B9BE0000}"/>
    <cellStyle name="Normal 9 3 2 5 4 2 2 3" xfId="51122" xr:uid="{00000000-0005-0000-0000-0000BABE0000}"/>
    <cellStyle name="Normal 9 3 2 5 4 2 3" xfId="25103" xr:uid="{00000000-0005-0000-0000-0000BBBE0000}"/>
    <cellStyle name="Normal 9 3 2 5 4 2 4" xfId="42449" xr:uid="{00000000-0005-0000-0000-0000BCBE0000}"/>
    <cellStyle name="Normal 9 3 2 5 4 3" xfId="3781" xr:uid="{00000000-0005-0000-0000-0000BDBE0000}"/>
    <cellStyle name="Normal 9 3 2 5 4 3 2" xfId="12454" xr:uid="{00000000-0005-0000-0000-0000BEBE0000}"/>
    <cellStyle name="Normal 9 3 2 5 4 3 2 2" xfId="29807" xr:uid="{00000000-0005-0000-0000-0000BFBE0000}"/>
    <cellStyle name="Normal 9 3 2 5 4 3 2 3" xfId="47153" xr:uid="{00000000-0005-0000-0000-0000C0BE0000}"/>
    <cellStyle name="Normal 9 3 2 5 4 3 3" xfId="21134" xr:uid="{00000000-0005-0000-0000-0000C1BE0000}"/>
    <cellStyle name="Normal 9 3 2 5 4 3 4" xfId="38480" xr:uid="{00000000-0005-0000-0000-0000C2BE0000}"/>
    <cellStyle name="Normal 9 3 2 5 4 4" xfId="10641" xr:uid="{00000000-0005-0000-0000-0000C3BE0000}"/>
    <cellStyle name="Normal 9 3 2 5 4 4 2" xfId="27994" xr:uid="{00000000-0005-0000-0000-0000C4BE0000}"/>
    <cellStyle name="Normal 9 3 2 5 4 4 3" xfId="45340" xr:uid="{00000000-0005-0000-0000-0000C5BE0000}"/>
    <cellStyle name="Normal 9 3 2 5 4 5" xfId="19321" xr:uid="{00000000-0005-0000-0000-0000C6BE0000}"/>
    <cellStyle name="Normal 9 3 2 5 4 6" xfId="36667" xr:uid="{00000000-0005-0000-0000-0000C7BE0000}"/>
    <cellStyle name="Normal 9 3 2 5 5" xfId="1380" xr:uid="{00000000-0005-0000-0000-0000C8BE0000}"/>
    <cellStyle name="Normal 9 3 2 5 5 2" xfId="7162" xr:uid="{00000000-0005-0000-0000-0000C9BE0000}"/>
    <cellStyle name="Normal 9 3 2 5 5 2 2" xfId="15835" xr:uid="{00000000-0005-0000-0000-0000CABE0000}"/>
    <cellStyle name="Normal 9 3 2 5 5 2 2 2" xfId="33188" xr:uid="{00000000-0005-0000-0000-0000CBBE0000}"/>
    <cellStyle name="Normal 9 3 2 5 5 2 2 3" xfId="50534" xr:uid="{00000000-0005-0000-0000-0000CCBE0000}"/>
    <cellStyle name="Normal 9 3 2 5 5 2 3" xfId="24515" xr:uid="{00000000-0005-0000-0000-0000CDBE0000}"/>
    <cellStyle name="Normal 9 3 2 5 5 2 4" xfId="41861" xr:uid="{00000000-0005-0000-0000-0000CEBE0000}"/>
    <cellStyle name="Normal 9 3 2 5 5 3" xfId="5006" xr:uid="{00000000-0005-0000-0000-0000CFBE0000}"/>
    <cellStyle name="Normal 9 3 2 5 5 3 2" xfId="13679" xr:uid="{00000000-0005-0000-0000-0000D0BE0000}"/>
    <cellStyle name="Normal 9 3 2 5 5 3 2 2" xfId="31032" xr:uid="{00000000-0005-0000-0000-0000D1BE0000}"/>
    <cellStyle name="Normal 9 3 2 5 5 3 2 3" xfId="48378" xr:uid="{00000000-0005-0000-0000-0000D2BE0000}"/>
    <cellStyle name="Normal 9 3 2 5 5 3 3" xfId="22359" xr:uid="{00000000-0005-0000-0000-0000D3BE0000}"/>
    <cellStyle name="Normal 9 3 2 5 5 3 4" xfId="39705" xr:uid="{00000000-0005-0000-0000-0000D4BE0000}"/>
    <cellStyle name="Normal 9 3 2 5 5 4" xfId="10053" xr:uid="{00000000-0005-0000-0000-0000D5BE0000}"/>
    <cellStyle name="Normal 9 3 2 5 5 4 2" xfId="27406" xr:uid="{00000000-0005-0000-0000-0000D6BE0000}"/>
    <cellStyle name="Normal 9 3 2 5 5 4 3" xfId="44752" xr:uid="{00000000-0005-0000-0000-0000D7BE0000}"/>
    <cellStyle name="Normal 9 3 2 5 5 5" xfId="18733" xr:uid="{00000000-0005-0000-0000-0000D8BE0000}"/>
    <cellStyle name="Normal 9 3 2 5 5 6" xfId="36079" xr:uid="{00000000-0005-0000-0000-0000D9BE0000}"/>
    <cellStyle name="Normal 9 3 2 5 6" xfId="5937" xr:uid="{00000000-0005-0000-0000-0000DABE0000}"/>
    <cellStyle name="Normal 9 3 2 5 6 2" xfId="14610" xr:uid="{00000000-0005-0000-0000-0000DBBE0000}"/>
    <cellStyle name="Normal 9 3 2 5 6 2 2" xfId="31963" xr:uid="{00000000-0005-0000-0000-0000DCBE0000}"/>
    <cellStyle name="Normal 9 3 2 5 6 2 3" xfId="49309" xr:uid="{00000000-0005-0000-0000-0000DDBE0000}"/>
    <cellStyle name="Normal 9 3 2 5 6 3" xfId="23290" xr:uid="{00000000-0005-0000-0000-0000DEBE0000}"/>
    <cellStyle name="Normal 9 3 2 5 6 4" xfId="40636" xr:uid="{00000000-0005-0000-0000-0000DFBE0000}"/>
    <cellStyle name="Normal 9 3 2 5 7" xfId="3193" xr:uid="{00000000-0005-0000-0000-0000E0BE0000}"/>
    <cellStyle name="Normal 9 3 2 5 7 2" xfId="11866" xr:uid="{00000000-0005-0000-0000-0000E1BE0000}"/>
    <cellStyle name="Normal 9 3 2 5 7 2 2" xfId="29219" xr:uid="{00000000-0005-0000-0000-0000E2BE0000}"/>
    <cellStyle name="Normal 9 3 2 5 7 2 3" xfId="46565" xr:uid="{00000000-0005-0000-0000-0000E3BE0000}"/>
    <cellStyle name="Normal 9 3 2 5 7 3" xfId="20546" xr:uid="{00000000-0005-0000-0000-0000E4BE0000}"/>
    <cellStyle name="Normal 9 3 2 5 7 4" xfId="37892" xr:uid="{00000000-0005-0000-0000-0000E5BE0000}"/>
    <cellStyle name="Normal 9 3 2 5 8" xfId="8828" xr:uid="{00000000-0005-0000-0000-0000E6BE0000}"/>
    <cellStyle name="Normal 9 3 2 5 8 2" xfId="26181" xr:uid="{00000000-0005-0000-0000-0000E7BE0000}"/>
    <cellStyle name="Normal 9 3 2 5 8 3" xfId="43527" xr:uid="{00000000-0005-0000-0000-0000E8BE0000}"/>
    <cellStyle name="Normal 9 3 2 5 9" xfId="17508" xr:uid="{00000000-0005-0000-0000-0000E9BE0000}"/>
    <cellStyle name="Normal 9 3 2 6" xfId="792" xr:uid="{00000000-0005-0000-0000-0000EABE0000}"/>
    <cellStyle name="Normal 9 3 2 6 2" xfId="2605" xr:uid="{00000000-0005-0000-0000-0000EBBE0000}"/>
    <cellStyle name="Normal 9 3 2 6 2 2" xfId="8387" xr:uid="{00000000-0005-0000-0000-0000ECBE0000}"/>
    <cellStyle name="Normal 9 3 2 6 2 2 2" xfId="17060" xr:uid="{00000000-0005-0000-0000-0000EDBE0000}"/>
    <cellStyle name="Normal 9 3 2 6 2 2 2 2" xfId="34413" xr:uid="{00000000-0005-0000-0000-0000EEBE0000}"/>
    <cellStyle name="Normal 9 3 2 6 2 2 2 3" xfId="51759" xr:uid="{00000000-0005-0000-0000-0000EFBE0000}"/>
    <cellStyle name="Normal 9 3 2 6 2 2 3" xfId="25740" xr:uid="{00000000-0005-0000-0000-0000F0BE0000}"/>
    <cellStyle name="Normal 9 3 2 6 2 2 4" xfId="43086" xr:uid="{00000000-0005-0000-0000-0000F1BE0000}"/>
    <cellStyle name="Normal 9 3 2 6 2 3" xfId="4418" xr:uid="{00000000-0005-0000-0000-0000F2BE0000}"/>
    <cellStyle name="Normal 9 3 2 6 2 3 2" xfId="13091" xr:uid="{00000000-0005-0000-0000-0000F3BE0000}"/>
    <cellStyle name="Normal 9 3 2 6 2 3 2 2" xfId="30444" xr:uid="{00000000-0005-0000-0000-0000F4BE0000}"/>
    <cellStyle name="Normal 9 3 2 6 2 3 2 3" xfId="47790" xr:uid="{00000000-0005-0000-0000-0000F5BE0000}"/>
    <cellStyle name="Normal 9 3 2 6 2 3 3" xfId="21771" xr:uid="{00000000-0005-0000-0000-0000F6BE0000}"/>
    <cellStyle name="Normal 9 3 2 6 2 3 4" xfId="39117" xr:uid="{00000000-0005-0000-0000-0000F7BE0000}"/>
    <cellStyle name="Normal 9 3 2 6 2 4" xfId="11278" xr:uid="{00000000-0005-0000-0000-0000F8BE0000}"/>
    <cellStyle name="Normal 9 3 2 6 2 4 2" xfId="28631" xr:uid="{00000000-0005-0000-0000-0000F9BE0000}"/>
    <cellStyle name="Normal 9 3 2 6 2 4 3" xfId="45977" xr:uid="{00000000-0005-0000-0000-0000FABE0000}"/>
    <cellStyle name="Normal 9 3 2 6 2 5" xfId="19958" xr:uid="{00000000-0005-0000-0000-0000FBBE0000}"/>
    <cellStyle name="Normal 9 3 2 6 2 6" xfId="37304" xr:uid="{00000000-0005-0000-0000-0000FCBE0000}"/>
    <cellStyle name="Normal 9 3 2 6 3" xfId="1527" xr:uid="{00000000-0005-0000-0000-0000FDBE0000}"/>
    <cellStyle name="Normal 9 3 2 6 3 2" xfId="7309" xr:uid="{00000000-0005-0000-0000-0000FEBE0000}"/>
    <cellStyle name="Normal 9 3 2 6 3 2 2" xfId="15982" xr:uid="{00000000-0005-0000-0000-0000FFBE0000}"/>
    <cellStyle name="Normal 9 3 2 6 3 2 2 2" xfId="33335" xr:uid="{00000000-0005-0000-0000-000000BF0000}"/>
    <cellStyle name="Normal 9 3 2 6 3 2 2 3" xfId="50681" xr:uid="{00000000-0005-0000-0000-000001BF0000}"/>
    <cellStyle name="Normal 9 3 2 6 3 2 3" xfId="24662" xr:uid="{00000000-0005-0000-0000-000002BF0000}"/>
    <cellStyle name="Normal 9 3 2 6 3 2 4" xfId="42008" xr:uid="{00000000-0005-0000-0000-000003BF0000}"/>
    <cellStyle name="Normal 9 3 2 6 3 3" xfId="5153" xr:uid="{00000000-0005-0000-0000-000004BF0000}"/>
    <cellStyle name="Normal 9 3 2 6 3 3 2" xfId="13826" xr:uid="{00000000-0005-0000-0000-000005BF0000}"/>
    <cellStyle name="Normal 9 3 2 6 3 3 2 2" xfId="31179" xr:uid="{00000000-0005-0000-0000-000006BF0000}"/>
    <cellStyle name="Normal 9 3 2 6 3 3 2 3" xfId="48525" xr:uid="{00000000-0005-0000-0000-000007BF0000}"/>
    <cellStyle name="Normal 9 3 2 6 3 3 3" xfId="22506" xr:uid="{00000000-0005-0000-0000-000008BF0000}"/>
    <cellStyle name="Normal 9 3 2 6 3 3 4" xfId="39852" xr:uid="{00000000-0005-0000-0000-000009BF0000}"/>
    <cellStyle name="Normal 9 3 2 6 3 4" xfId="10200" xr:uid="{00000000-0005-0000-0000-00000ABF0000}"/>
    <cellStyle name="Normal 9 3 2 6 3 4 2" xfId="27553" xr:uid="{00000000-0005-0000-0000-00000BBF0000}"/>
    <cellStyle name="Normal 9 3 2 6 3 4 3" xfId="44899" xr:uid="{00000000-0005-0000-0000-00000CBF0000}"/>
    <cellStyle name="Normal 9 3 2 6 3 5" xfId="18880" xr:uid="{00000000-0005-0000-0000-00000DBF0000}"/>
    <cellStyle name="Normal 9 3 2 6 3 6" xfId="36226" xr:uid="{00000000-0005-0000-0000-00000EBF0000}"/>
    <cellStyle name="Normal 9 3 2 6 4" xfId="6574" xr:uid="{00000000-0005-0000-0000-00000FBF0000}"/>
    <cellStyle name="Normal 9 3 2 6 4 2" xfId="15247" xr:uid="{00000000-0005-0000-0000-000010BF0000}"/>
    <cellStyle name="Normal 9 3 2 6 4 2 2" xfId="32600" xr:uid="{00000000-0005-0000-0000-000011BF0000}"/>
    <cellStyle name="Normal 9 3 2 6 4 2 3" xfId="49946" xr:uid="{00000000-0005-0000-0000-000012BF0000}"/>
    <cellStyle name="Normal 9 3 2 6 4 3" xfId="23927" xr:uid="{00000000-0005-0000-0000-000013BF0000}"/>
    <cellStyle name="Normal 9 3 2 6 4 4" xfId="41273" xr:uid="{00000000-0005-0000-0000-000014BF0000}"/>
    <cellStyle name="Normal 9 3 2 6 5" xfId="3340" xr:uid="{00000000-0005-0000-0000-000015BF0000}"/>
    <cellStyle name="Normal 9 3 2 6 5 2" xfId="12013" xr:uid="{00000000-0005-0000-0000-000016BF0000}"/>
    <cellStyle name="Normal 9 3 2 6 5 2 2" xfId="29366" xr:uid="{00000000-0005-0000-0000-000017BF0000}"/>
    <cellStyle name="Normal 9 3 2 6 5 2 3" xfId="46712" xr:uid="{00000000-0005-0000-0000-000018BF0000}"/>
    <cellStyle name="Normal 9 3 2 6 5 3" xfId="20693" xr:uid="{00000000-0005-0000-0000-000019BF0000}"/>
    <cellStyle name="Normal 9 3 2 6 5 4" xfId="38039" xr:uid="{00000000-0005-0000-0000-00001ABF0000}"/>
    <cellStyle name="Normal 9 3 2 6 6" xfId="9465" xr:uid="{00000000-0005-0000-0000-00001BBF0000}"/>
    <cellStyle name="Normal 9 3 2 6 6 2" xfId="26818" xr:uid="{00000000-0005-0000-0000-00001CBF0000}"/>
    <cellStyle name="Normal 9 3 2 6 6 3" xfId="44164" xr:uid="{00000000-0005-0000-0000-00001DBF0000}"/>
    <cellStyle name="Normal 9 3 2 6 7" xfId="18145" xr:uid="{00000000-0005-0000-0000-00001EBF0000}"/>
    <cellStyle name="Normal 9 3 2 6 8" xfId="35491" xr:uid="{00000000-0005-0000-0000-00001FBF0000}"/>
    <cellStyle name="Normal 9 3 2 7" xfId="400" xr:uid="{00000000-0005-0000-0000-000020BF0000}"/>
    <cellStyle name="Normal 9 3 2 7 2" xfId="2213" xr:uid="{00000000-0005-0000-0000-000021BF0000}"/>
    <cellStyle name="Normal 9 3 2 7 2 2" xfId="7995" xr:uid="{00000000-0005-0000-0000-000022BF0000}"/>
    <cellStyle name="Normal 9 3 2 7 2 2 2" xfId="16668" xr:uid="{00000000-0005-0000-0000-000023BF0000}"/>
    <cellStyle name="Normal 9 3 2 7 2 2 2 2" xfId="34021" xr:uid="{00000000-0005-0000-0000-000024BF0000}"/>
    <cellStyle name="Normal 9 3 2 7 2 2 2 3" xfId="51367" xr:uid="{00000000-0005-0000-0000-000025BF0000}"/>
    <cellStyle name="Normal 9 3 2 7 2 2 3" xfId="25348" xr:uid="{00000000-0005-0000-0000-000026BF0000}"/>
    <cellStyle name="Normal 9 3 2 7 2 2 4" xfId="42694" xr:uid="{00000000-0005-0000-0000-000027BF0000}"/>
    <cellStyle name="Normal 9 3 2 7 2 3" xfId="5496" xr:uid="{00000000-0005-0000-0000-000028BF0000}"/>
    <cellStyle name="Normal 9 3 2 7 2 3 2" xfId="14169" xr:uid="{00000000-0005-0000-0000-000029BF0000}"/>
    <cellStyle name="Normal 9 3 2 7 2 3 2 2" xfId="31522" xr:uid="{00000000-0005-0000-0000-00002ABF0000}"/>
    <cellStyle name="Normal 9 3 2 7 2 3 2 3" xfId="48868" xr:uid="{00000000-0005-0000-0000-00002BBF0000}"/>
    <cellStyle name="Normal 9 3 2 7 2 3 3" xfId="22849" xr:uid="{00000000-0005-0000-0000-00002CBF0000}"/>
    <cellStyle name="Normal 9 3 2 7 2 3 4" xfId="40195" xr:uid="{00000000-0005-0000-0000-00002DBF0000}"/>
    <cellStyle name="Normal 9 3 2 7 2 4" xfId="10886" xr:uid="{00000000-0005-0000-0000-00002EBF0000}"/>
    <cellStyle name="Normal 9 3 2 7 2 4 2" xfId="28239" xr:uid="{00000000-0005-0000-0000-00002FBF0000}"/>
    <cellStyle name="Normal 9 3 2 7 2 4 3" xfId="45585" xr:uid="{00000000-0005-0000-0000-000030BF0000}"/>
    <cellStyle name="Normal 9 3 2 7 2 5" xfId="19566" xr:uid="{00000000-0005-0000-0000-000031BF0000}"/>
    <cellStyle name="Normal 9 3 2 7 2 6" xfId="36912" xr:uid="{00000000-0005-0000-0000-000032BF0000}"/>
    <cellStyle name="Normal 9 3 2 7 3" xfId="6182" xr:uid="{00000000-0005-0000-0000-000033BF0000}"/>
    <cellStyle name="Normal 9 3 2 7 3 2" xfId="14855" xr:uid="{00000000-0005-0000-0000-000034BF0000}"/>
    <cellStyle name="Normal 9 3 2 7 3 2 2" xfId="32208" xr:uid="{00000000-0005-0000-0000-000035BF0000}"/>
    <cellStyle name="Normal 9 3 2 7 3 2 3" xfId="49554" xr:uid="{00000000-0005-0000-0000-000036BF0000}"/>
    <cellStyle name="Normal 9 3 2 7 3 3" xfId="23535" xr:uid="{00000000-0005-0000-0000-000037BF0000}"/>
    <cellStyle name="Normal 9 3 2 7 3 4" xfId="40881" xr:uid="{00000000-0005-0000-0000-000038BF0000}"/>
    <cellStyle name="Normal 9 3 2 7 4" xfId="4026" xr:uid="{00000000-0005-0000-0000-000039BF0000}"/>
    <cellStyle name="Normal 9 3 2 7 4 2" xfId="12699" xr:uid="{00000000-0005-0000-0000-00003ABF0000}"/>
    <cellStyle name="Normal 9 3 2 7 4 2 2" xfId="30052" xr:uid="{00000000-0005-0000-0000-00003BBF0000}"/>
    <cellStyle name="Normal 9 3 2 7 4 2 3" xfId="47398" xr:uid="{00000000-0005-0000-0000-00003CBF0000}"/>
    <cellStyle name="Normal 9 3 2 7 4 3" xfId="21379" xr:uid="{00000000-0005-0000-0000-00003DBF0000}"/>
    <cellStyle name="Normal 9 3 2 7 4 4" xfId="38725" xr:uid="{00000000-0005-0000-0000-00003EBF0000}"/>
    <cellStyle name="Normal 9 3 2 7 5" xfId="9073" xr:uid="{00000000-0005-0000-0000-00003FBF0000}"/>
    <cellStyle name="Normal 9 3 2 7 5 2" xfId="26426" xr:uid="{00000000-0005-0000-0000-000040BF0000}"/>
    <cellStyle name="Normal 9 3 2 7 5 3" xfId="43772" xr:uid="{00000000-0005-0000-0000-000041BF0000}"/>
    <cellStyle name="Normal 9 3 2 7 6" xfId="17753" xr:uid="{00000000-0005-0000-0000-000042BF0000}"/>
    <cellStyle name="Normal 9 3 2 7 7" xfId="35099" xr:uid="{00000000-0005-0000-0000-000043BF0000}"/>
    <cellStyle name="Normal 9 3 2 8" xfId="1870" xr:uid="{00000000-0005-0000-0000-000044BF0000}"/>
    <cellStyle name="Normal 9 3 2 8 2" xfId="7652" xr:uid="{00000000-0005-0000-0000-000045BF0000}"/>
    <cellStyle name="Normal 9 3 2 8 2 2" xfId="16325" xr:uid="{00000000-0005-0000-0000-000046BF0000}"/>
    <cellStyle name="Normal 9 3 2 8 2 2 2" xfId="33678" xr:uid="{00000000-0005-0000-0000-000047BF0000}"/>
    <cellStyle name="Normal 9 3 2 8 2 2 3" xfId="51024" xr:uid="{00000000-0005-0000-0000-000048BF0000}"/>
    <cellStyle name="Normal 9 3 2 8 2 3" xfId="25005" xr:uid="{00000000-0005-0000-0000-000049BF0000}"/>
    <cellStyle name="Normal 9 3 2 8 2 4" xfId="42351" xr:uid="{00000000-0005-0000-0000-00004ABF0000}"/>
    <cellStyle name="Normal 9 3 2 8 3" xfId="3683" xr:uid="{00000000-0005-0000-0000-00004BBF0000}"/>
    <cellStyle name="Normal 9 3 2 8 3 2" xfId="12356" xr:uid="{00000000-0005-0000-0000-00004CBF0000}"/>
    <cellStyle name="Normal 9 3 2 8 3 2 2" xfId="29709" xr:uid="{00000000-0005-0000-0000-00004DBF0000}"/>
    <cellStyle name="Normal 9 3 2 8 3 2 3" xfId="47055" xr:uid="{00000000-0005-0000-0000-00004EBF0000}"/>
    <cellStyle name="Normal 9 3 2 8 3 3" xfId="21036" xr:uid="{00000000-0005-0000-0000-00004FBF0000}"/>
    <cellStyle name="Normal 9 3 2 8 3 4" xfId="38382" xr:uid="{00000000-0005-0000-0000-000050BF0000}"/>
    <cellStyle name="Normal 9 3 2 8 4" xfId="10543" xr:uid="{00000000-0005-0000-0000-000051BF0000}"/>
    <cellStyle name="Normal 9 3 2 8 4 2" xfId="27896" xr:uid="{00000000-0005-0000-0000-000052BF0000}"/>
    <cellStyle name="Normal 9 3 2 8 4 3" xfId="45242" xr:uid="{00000000-0005-0000-0000-000053BF0000}"/>
    <cellStyle name="Normal 9 3 2 8 5" xfId="19223" xr:uid="{00000000-0005-0000-0000-000054BF0000}"/>
    <cellStyle name="Normal 9 3 2 8 6" xfId="36569" xr:uid="{00000000-0005-0000-0000-000055BF0000}"/>
    <cellStyle name="Normal 9 3 2 9" xfId="1135" xr:uid="{00000000-0005-0000-0000-000056BF0000}"/>
    <cellStyle name="Normal 9 3 2 9 2" xfId="6917" xr:uid="{00000000-0005-0000-0000-000057BF0000}"/>
    <cellStyle name="Normal 9 3 2 9 2 2" xfId="15590" xr:uid="{00000000-0005-0000-0000-000058BF0000}"/>
    <cellStyle name="Normal 9 3 2 9 2 2 2" xfId="32943" xr:uid="{00000000-0005-0000-0000-000059BF0000}"/>
    <cellStyle name="Normal 9 3 2 9 2 2 3" xfId="50289" xr:uid="{00000000-0005-0000-0000-00005ABF0000}"/>
    <cellStyle name="Normal 9 3 2 9 2 3" xfId="24270" xr:uid="{00000000-0005-0000-0000-00005BBF0000}"/>
    <cellStyle name="Normal 9 3 2 9 2 4" xfId="41616" xr:uid="{00000000-0005-0000-0000-00005CBF0000}"/>
    <cellStyle name="Normal 9 3 2 9 3" xfId="4761" xr:uid="{00000000-0005-0000-0000-00005DBF0000}"/>
    <cellStyle name="Normal 9 3 2 9 3 2" xfId="13434" xr:uid="{00000000-0005-0000-0000-00005EBF0000}"/>
    <cellStyle name="Normal 9 3 2 9 3 2 2" xfId="30787" xr:uid="{00000000-0005-0000-0000-00005FBF0000}"/>
    <cellStyle name="Normal 9 3 2 9 3 2 3" xfId="48133" xr:uid="{00000000-0005-0000-0000-000060BF0000}"/>
    <cellStyle name="Normal 9 3 2 9 3 3" xfId="22114" xr:uid="{00000000-0005-0000-0000-000061BF0000}"/>
    <cellStyle name="Normal 9 3 2 9 3 4" xfId="39460" xr:uid="{00000000-0005-0000-0000-000062BF0000}"/>
    <cellStyle name="Normal 9 3 2 9 4" xfId="9808" xr:uid="{00000000-0005-0000-0000-000063BF0000}"/>
    <cellStyle name="Normal 9 3 2 9 4 2" xfId="27161" xr:uid="{00000000-0005-0000-0000-000064BF0000}"/>
    <cellStyle name="Normal 9 3 2 9 4 3" xfId="44507" xr:uid="{00000000-0005-0000-0000-000065BF0000}"/>
    <cellStyle name="Normal 9 3 2 9 5" xfId="18488" xr:uid="{00000000-0005-0000-0000-000066BF0000}"/>
    <cellStyle name="Normal 9 3 2 9 6" xfId="35834" xr:uid="{00000000-0005-0000-0000-000067BF0000}"/>
    <cellStyle name="Normal 9 3 3" xfId="74" xr:uid="{00000000-0005-0000-0000-000068BF0000}"/>
    <cellStyle name="Normal 9 3 3 10" xfId="8747" xr:uid="{00000000-0005-0000-0000-000069BF0000}"/>
    <cellStyle name="Normal 9 3 3 10 2" xfId="26100" xr:uid="{00000000-0005-0000-0000-00006ABF0000}"/>
    <cellStyle name="Normal 9 3 3 10 3" xfId="43446" xr:uid="{00000000-0005-0000-0000-00006BBF0000}"/>
    <cellStyle name="Normal 9 3 3 11" xfId="17427" xr:uid="{00000000-0005-0000-0000-00006CBF0000}"/>
    <cellStyle name="Normal 9 3 3 12" xfId="34773" xr:uid="{00000000-0005-0000-0000-00006DBF0000}"/>
    <cellStyle name="Normal 9 3 3 2" xfId="319" xr:uid="{00000000-0005-0000-0000-00006EBF0000}"/>
    <cellStyle name="Normal 9 3 3 2 10" xfId="35018" xr:uid="{00000000-0005-0000-0000-00006FBF0000}"/>
    <cellStyle name="Normal 9 3 3 2 2" xfId="1054" xr:uid="{00000000-0005-0000-0000-000070BF0000}"/>
    <cellStyle name="Normal 9 3 3 2 2 2" xfId="2867" xr:uid="{00000000-0005-0000-0000-000071BF0000}"/>
    <cellStyle name="Normal 9 3 3 2 2 2 2" xfId="8649" xr:uid="{00000000-0005-0000-0000-000072BF0000}"/>
    <cellStyle name="Normal 9 3 3 2 2 2 2 2" xfId="17322" xr:uid="{00000000-0005-0000-0000-000073BF0000}"/>
    <cellStyle name="Normal 9 3 3 2 2 2 2 2 2" xfId="34675" xr:uid="{00000000-0005-0000-0000-000074BF0000}"/>
    <cellStyle name="Normal 9 3 3 2 2 2 2 2 3" xfId="52021" xr:uid="{00000000-0005-0000-0000-000075BF0000}"/>
    <cellStyle name="Normal 9 3 3 2 2 2 2 3" xfId="26002" xr:uid="{00000000-0005-0000-0000-000076BF0000}"/>
    <cellStyle name="Normal 9 3 3 2 2 2 2 4" xfId="43348" xr:uid="{00000000-0005-0000-0000-000077BF0000}"/>
    <cellStyle name="Normal 9 3 3 2 2 2 3" xfId="4680" xr:uid="{00000000-0005-0000-0000-000078BF0000}"/>
    <cellStyle name="Normal 9 3 3 2 2 2 3 2" xfId="13353" xr:uid="{00000000-0005-0000-0000-000079BF0000}"/>
    <cellStyle name="Normal 9 3 3 2 2 2 3 2 2" xfId="30706" xr:uid="{00000000-0005-0000-0000-00007ABF0000}"/>
    <cellStyle name="Normal 9 3 3 2 2 2 3 2 3" xfId="48052" xr:uid="{00000000-0005-0000-0000-00007BBF0000}"/>
    <cellStyle name="Normal 9 3 3 2 2 2 3 3" xfId="22033" xr:uid="{00000000-0005-0000-0000-00007CBF0000}"/>
    <cellStyle name="Normal 9 3 3 2 2 2 3 4" xfId="39379" xr:uid="{00000000-0005-0000-0000-00007DBF0000}"/>
    <cellStyle name="Normal 9 3 3 2 2 2 4" xfId="11540" xr:uid="{00000000-0005-0000-0000-00007EBF0000}"/>
    <cellStyle name="Normal 9 3 3 2 2 2 4 2" xfId="28893" xr:uid="{00000000-0005-0000-0000-00007FBF0000}"/>
    <cellStyle name="Normal 9 3 3 2 2 2 4 3" xfId="46239" xr:uid="{00000000-0005-0000-0000-000080BF0000}"/>
    <cellStyle name="Normal 9 3 3 2 2 2 5" xfId="20220" xr:uid="{00000000-0005-0000-0000-000081BF0000}"/>
    <cellStyle name="Normal 9 3 3 2 2 2 6" xfId="37566" xr:uid="{00000000-0005-0000-0000-000082BF0000}"/>
    <cellStyle name="Normal 9 3 3 2 2 3" xfId="1789" xr:uid="{00000000-0005-0000-0000-000083BF0000}"/>
    <cellStyle name="Normal 9 3 3 2 2 3 2" xfId="7571" xr:uid="{00000000-0005-0000-0000-000084BF0000}"/>
    <cellStyle name="Normal 9 3 3 2 2 3 2 2" xfId="16244" xr:uid="{00000000-0005-0000-0000-000085BF0000}"/>
    <cellStyle name="Normal 9 3 3 2 2 3 2 2 2" xfId="33597" xr:uid="{00000000-0005-0000-0000-000086BF0000}"/>
    <cellStyle name="Normal 9 3 3 2 2 3 2 2 3" xfId="50943" xr:uid="{00000000-0005-0000-0000-000087BF0000}"/>
    <cellStyle name="Normal 9 3 3 2 2 3 2 3" xfId="24924" xr:uid="{00000000-0005-0000-0000-000088BF0000}"/>
    <cellStyle name="Normal 9 3 3 2 2 3 2 4" xfId="42270" xr:uid="{00000000-0005-0000-0000-000089BF0000}"/>
    <cellStyle name="Normal 9 3 3 2 2 3 3" xfId="5415" xr:uid="{00000000-0005-0000-0000-00008ABF0000}"/>
    <cellStyle name="Normal 9 3 3 2 2 3 3 2" xfId="14088" xr:uid="{00000000-0005-0000-0000-00008BBF0000}"/>
    <cellStyle name="Normal 9 3 3 2 2 3 3 2 2" xfId="31441" xr:uid="{00000000-0005-0000-0000-00008CBF0000}"/>
    <cellStyle name="Normal 9 3 3 2 2 3 3 2 3" xfId="48787" xr:uid="{00000000-0005-0000-0000-00008DBF0000}"/>
    <cellStyle name="Normal 9 3 3 2 2 3 3 3" xfId="22768" xr:uid="{00000000-0005-0000-0000-00008EBF0000}"/>
    <cellStyle name="Normal 9 3 3 2 2 3 3 4" xfId="40114" xr:uid="{00000000-0005-0000-0000-00008FBF0000}"/>
    <cellStyle name="Normal 9 3 3 2 2 3 4" xfId="10462" xr:uid="{00000000-0005-0000-0000-000090BF0000}"/>
    <cellStyle name="Normal 9 3 3 2 2 3 4 2" xfId="27815" xr:uid="{00000000-0005-0000-0000-000091BF0000}"/>
    <cellStyle name="Normal 9 3 3 2 2 3 4 3" xfId="45161" xr:uid="{00000000-0005-0000-0000-000092BF0000}"/>
    <cellStyle name="Normal 9 3 3 2 2 3 5" xfId="19142" xr:uid="{00000000-0005-0000-0000-000093BF0000}"/>
    <cellStyle name="Normal 9 3 3 2 2 3 6" xfId="36488" xr:uid="{00000000-0005-0000-0000-000094BF0000}"/>
    <cellStyle name="Normal 9 3 3 2 2 4" xfId="6836" xr:uid="{00000000-0005-0000-0000-000095BF0000}"/>
    <cellStyle name="Normal 9 3 3 2 2 4 2" xfId="15509" xr:uid="{00000000-0005-0000-0000-000096BF0000}"/>
    <cellStyle name="Normal 9 3 3 2 2 4 2 2" xfId="32862" xr:uid="{00000000-0005-0000-0000-000097BF0000}"/>
    <cellStyle name="Normal 9 3 3 2 2 4 2 3" xfId="50208" xr:uid="{00000000-0005-0000-0000-000098BF0000}"/>
    <cellStyle name="Normal 9 3 3 2 2 4 3" xfId="24189" xr:uid="{00000000-0005-0000-0000-000099BF0000}"/>
    <cellStyle name="Normal 9 3 3 2 2 4 4" xfId="41535" xr:uid="{00000000-0005-0000-0000-00009ABF0000}"/>
    <cellStyle name="Normal 9 3 3 2 2 5" xfId="3602" xr:uid="{00000000-0005-0000-0000-00009BBF0000}"/>
    <cellStyle name="Normal 9 3 3 2 2 5 2" xfId="12275" xr:uid="{00000000-0005-0000-0000-00009CBF0000}"/>
    <cellStyle name="Normal 9 3 3 2 2 5 2 2" xfId="29628" xr:uid="{00000000-0005-0000-0000-00009DBF0000}"/>
    <cellStyle name="Normal 9 3 3 2 2 5 2 3" xfId="46974" xr:uid="{00000000-0005-0000-0000-00009EBF0000}"/>
    <cellStyle name="Normal 9 3 3 2 2 5 3" xfId="20955" xr:uid="{00000000-0005-0000-0000-00009FBF0000}"/>
    <cellStyle name="Normal 9 3 3 2 2 5 4" xfId="38301" xr:uid="{00000000-0005-0000-0000-0000A0BF0000}"/>
    <cellStyle name="Normal 9 3 3 2 2 6" xfId="9727" xr:uid="{00000000-0005-0000-0000-0000A1BF0000}"/>
    <cellStyle name="Normal 9 3 3 2 2 6 2" xfId="27080" xr:uid="{00000000-0005-0000-0000-0000A2BF0000}"/>
    <cellStyle name="Normal 9 3 3 2 2 6 3" xfId="44426" xr:uid="{00000000-0005-0000-0000-0000A3BF0000}"/>
    <cellStyle name="Normal 9 3 3 2 2 7" xfId="18407" xr:uid="{00000000-0005-0000-0000-0000A4BF0000}"/>
    <cellStyle name="Normal 9 3 3 2 2 8" xfId="35753" xr:uid="{00000000-0005-0000-0000-0000A5BF0000}"/>
    <cellStyle name="Normal 9 3 3 2 3" xfId="564" xr:uid="{00000000-0005-0000-0000-0000A6BF0000}"/>
    <cellStyle name="Normal 9 3 3 2 3 2" xfId="2377" xr:uid="{00000000-0005-0000-0000-0000A7BF0000}"/>
    <cellStyle name="Normal 9 3 3 2 3 2 2" xfId="8159" xr:uid="{00000000-0005-0000-0000-0000A8BF0000}"/>
    <cellStyle name="Normal 9 3 3 2 3 2 2 2" xfId="16832" xr:uid="{00000000-0005-0000-0000-0000A9BF0000}"/>
    <cellStyle name="Normal 9 3 3 2 3 2 2 2 2" xfId="34185" xr:uid="{00000000-0005-0000-0000-0000AABF0000}"/>
    <cellStyle name="Normal 9 3 3 2 3 2 2 2 3" xfId="51531" xr:uid="{00000000-0005-0000-0000-0000ABBF0000}"/>
    <cellStyle name="Normal 9 3 3 2 3 2 2 3" xfId="25512" xr:uid="{00000000-0005-0000-0000-0000ACBF0000}"/>
    <cellStyle name="Normal 9 3 3 2 3 2 2 4" xfId="42858" xr:uid="{00000000-0005-0000-0000-0000ADBF0000}"/>
    <cellStyle name="Normal 9 3 3 2 3 2 3" xfId="5660" xr:uid="{00000000-0005-0000-0000-0000AEBF0000}"/>
    <cellStyle name="Normal 9 3 3 2 3 2 3 2" xfId="14333" xr:uid="{00000000-0005-0000-0000-0000AFBF0000}"/>
    <cellStyle name="Normal 9 3 3 2 3 2 3 2 2" xfId="31686" xr:uid="{00000000-0005-0000-0000-0000B0BF0000}"/>
    <cellStyle name="Normal 9 3 3 2 3 2 3 2 3" xfId="49032" xr:uid="{00000000-0005-0000-0000-0000B1BF0000}"/>
    <cellStyle name="Normal 9 3 3 2 3 2 3 3" xfId="23013" xr:uid="{00000000-0005-0000-0000-0000B2BF0000}"/>
    <cellStyle name="Normal 9 3 3 2 3 2 3 4" xfId="40359" xr:uid="{00000000-0005-0000-0000-0000B3BF0000}"/>
    <cellStyle name="Normal 9 3 3 2 3 2 4" xfId="11050" xr:uid="{00000000-0005-0000-0000-0000B4BF0000}"/>
    <cellStyle name="Normal 9 3 3 2 3 2 4 2" xfId="28403" xr:uid="{00000000-0005-0000-0000-0000B5BF0000}"/>
    <cellStyle name="Normal 9 3 3 2 3 2 4 3" xfId="45749" xr:uid="{00000000-0005-0000-0000-0000B6BF0000}"/>
    <cellStyle name="Normal 9 3 3 2 3 2 5" xfId="19730" xr:uid="{00000000-0005-0000-0000-0000B7BF0000}"/>
    <cellStyle name="Normal 9 3 3 2 3 2 6" xfId="37076" xr:uid="{00000000-0005-0000-0000-0000B8BF0000}"/>
    <cellStyle name="Normal 9 3 3 2 3 3" xfId="6346" xr:uid="{00000000-0005-0000-0000-0000B9BF0000}"/>
    <cellStyle name="Normal 9 3 3 2 3 3 2" xfId="15019" xr:uid="{00000000-0005-0000-0000-0000BABF0000}"/>
    <cellStyle name="Normal 9 3 3 2 3 3 2 2" xfId="32372" xr:uid="{00000000-0005-0000-0000-0000BBBF0000}"/>
    <cellStyle name="Normal 9 3 3 2 3 3 2 3" xfId="49718" xr:uid="{00000000-0005-0000-0000-0000BCBF0000}"/>
    <cellStyle name="Normal 9 3 3 2 3 3 3" xfId="23699" xr:uid="{00000000-0005-0000-0000-0000BDBF0000}"/>
    <cellStyle name="Normal 9 3 3 2 3 3 4" xfId="41045" xr:uid="{00000000-0005-0000-0000-0000BEBF0000}"/>
    <cellStyle name="Normal 9 3 3 2 3 4" xfId="4190" xr:uid="{00000000-0005-0000-0000-0000BFBF0000}"/>
    <cellStyle name="Normal 9 3 3 2 3 4 2" xfId="12863" xr:uid="{00000000-0005-0000-0000-0000C0BF0000}"/>
    <cellStyle name="Normal 9 3 3 2 3 4 2 2" xfId="30216" xr:uid="{00000000-0005-0000-0000-0000C1BF0000}"/>
    <cellStyle name="Normal 9 3 3 2 3 4 2 3" xfId="47562" xr:uid="{00000000-0005-0000-0000-0000C2BF0000}"/>
    <cellStyle name="Normal 9 3 3 2 3 4 3" xfId="21543" xr:uid="{00000000-0005-0000-0000-0000C3BF0000}"/>
    <cellStyle name="Normal 9 3 3 2 3 4 4" xfId="38889" xr:uid="{00000000-0005-0000-0000-0000C4BF0000}"/>
    <cellStyle name="Normal 9 3 3 2 3 5" xfId="9237" xr:uid="{00000000-0005-0000-0000-0000C5BF0000}"/>
    <cellStyle name="Normal 9 3 3 2 3 5 2" xfId="26590" xr:uid="{00000000-0005-0000-0000-0000C6BF0000}"/>
    <cellStyle name="Normal 9 3 3 2 3 5 3" xfId="43936" xr:uid="{00000000-0005-0000-0000-0000C7BF0000}"/>
    <cellStyle name="Normal 9 3 3 2 3 6" xfId="17917" xr:uid="{00000000-0005-0000-0000-0000C8BF0000}"/>
    <cellStyle name="Normal 9 3 3 2 3 7" xfId="35263" xr:uid="{00000000-0005-0000-0000-0000C9BF0000}"/>
    <cellStyle name="Normal 9 3 3 2 4" xfId="2132" xr:uid="{00000000-0005-0000-0000-0000CABF0000}"/>
    <cellStyle name="Normal 9 3 3 2 4 2" xfId="7914" xr:uid="{00000000-0005-0000-0000-0000CBBF0000}"/>
    <cellStyle name="Normal 9 3 3 2 4 2 2" xfId="16587" xr:uid="{00000000-0005-0000-0000-0000CCBF0000}"/>
    <cellStyle name="Normal 9 3 3 2 4 2 2 2" xfId="33940" xr:uid="{00000000-0005-0000-0000-0000CDBF0000}"/>
    <cellStyle name="Normal 9 3 3 2 4 2 2 3" xfId="51286" xr:uid="{00000000-0005-0000-0000-0000CEBF0000}"/>
    <cellStyle name="Normal 9 3 3 2 4 2 3" xfId="25267" xr:uid="{00000000-0005-0000-0000-0000CFBF0000}"/>
    <cellStyle name="Normal 9 3 3 2 4 2 4" xfId="42613" xr:uid="{00000000-0005-0000-0000-0000D0BF0000}"/>
    <cellStyle name="Normal 9 3 3 2 4 3" xfId="3945" xr:uid="{00000000-0005-0000-0000-0000D1BF0000}"/>
    <cellStyle name="Normal 9 3 3 2 4 3 2" xfId="12618" xr:uid="{00000000-0005-0000-0000-0000D2BF0000}"/>
    <cellStyle name="Normal 9 3 3 2 4 3 2 2" xfId="29971" xr:uid="{00000000-0005-0000-0000-0000D3BF0000}"/>
    <cellStyle name="Normal 9 3 3 2 4 3 2 3" xfId="47317" xr:uid="{00000000-0005-0000-0000-0000D4BF0000}"/>
    <cellStyle name="Normal 9 3 3 2 4 3 3" xfId="21298" xr:uid="{00000000-0005-0000-0000-0000D5BF0000}"/>
    <cellStyle name="Normal 9 3 3 2 4 3 4" xfId="38644" xr:uid="{00000000-0005-0000-0000-0000D6BF0000}"/>
    <cellStyle name="Normal 9 3 3 2 4 4" xfId="10805" xr:uid="{00000000-0005-0000-0000-0000D7BF0000}"/>
    <cellStyle name="Normal 9 3 3 2 4 4 2" xfId="28158" xr:uid="{00000000-0005-0000-0000-0000D8BF0000}"/>
    <cellStyle name="Normal 9 3 3 2 4 4 3" xfId="45504" xr:uid="{00000000-0005-0000-0000-0000D9BF0000}"/>
    <cellStyle name="Normal 9 3 3 2 4 5" xfId="19485" xr:uid="{00000000-0005-0000-0000-0000DABF0000}"/>
    <cellStyle name="Normal 9 3 3 2 4 6" xfId="36831" xr:uid="{00000000-0005-0000-0000-0000DBBF0000}"/>
    <cellStyle name="Normal 9 3 3 2 5" xfId="1299" xr:uid="{00000000-0005-0000-0000-0000DCBF0000}"/>
    <cellStyle name="Normal 9 3 3 2 5 2" xfId="7081" xr:uid="{00000000-0005-0000-0000-0000DDBF0000}"/>
    <cellStyle name="Normal 9 3 3 2 5 2 2" xfId="15754" xr:uid="{00000000-0005-0000-0000-0000DEBF0000}"/>
    <cellStyle name="Normal 9 3 3 2 5 2 2 2" xfId="33107" xr:uid="{00000000-0005-0000-0000-0000DFBF0000}"/>
    <cellStyle name="Normal 9 3 3 2 5 2 2 3" xfId="50453" xr:uid="{00000000-0005-0000-0000-0000E0BF0000}"/>
    <cellStyle name="Normal 9 3 3 2 5 2 3" xfId="24434" xr:uid="{00000000-0005-0000-0000-0000E1BF0000}"/>
    <cellStyle name="Normal 9 3 3 2 5 2 4" xfId="41780" xr:uid="{00000000-0005-0000-0000-0000E2BF0000}"/>
    <cellStyle name="Normal 9 3 3 2 5 3" xfId="4925" xr:uid="{00000000-0005-0000-0000-0000E3BF0000}"/>
    <cellStyle name="Normal 9 3 3 2 5 3 2" xfId="13598" xr:uid="{00000000-0005-0000-0000-0000E4BF0000}"/>
    <cellStyle name="Normal 9 3 3 2 5 3 2 2" xfId="30951" xr:uid="{00000000-0005-0000-0000-0000E5BF0000}"/>
    <cellStyle name="Normal 9 3 3 2 5 3 2 3" xfId="48297" xr:uid="{00000000-0005-0000-0000-0000E6BF0000}"/>
    <cellStyle name="Normal 9 3 3 2 5 3 3" xfId="22278" xr:uid="{00000000-0005-0000-0000-0000E7BF0000}"/>
    <cellStyle name="Normal 9 3 3 2 5 3 4" xfId="39624" xr:uid="{00000000-0005-0000-0000-0000E8BF0000}"/>
    <cellStyle name="Normal 9 3 3 2 5 4" xfId="9972" xr:uid="{00000000-0005-0000-0000-0000E9BF0000}"/>
    <cellStyle name="Normal 9 3 3 2 5 4 2" xfId="27325" xr:uid="{00000000-0005-0000-0000-0000EABF0000}"/>
    <cellStyle name="Normal 9 3 3 2 5 4 3" xfId="44671" xr:uid="{00000000-0005-0000-0000-0000EBBF0000}"/>
    <cellStyle name="Normal 9 3 3 2 5 5" xfId="18652" xr:uid="{00000000-0005-0000-0000-0000ECBF0000}"/>
    <cellStyle name="Normal 9 3 3 2 5 6" xfId="35998" xr:uid="{00000000-0005-0000-0000-0000EDBF0000}"/>
    <cellStyle name="Normal 9 3 3 2 6" xfId="6101" xr:uid="{00000000-0005-0000-0000-0000EEBF0000}"/>
    <cellStyle name="Normal 9 3 3 2 6 2" xfId="14774" xr:uid="{00000000-0005-0000-0000-0000EFBF0000}"/>
    <cellStyle name="Normal 9 3 3 2 6 2 2" xfId="32127" xr:uid="{00000000-0005-0000-0000-0000F0BF0000}"/>
    <cellStyle name="Normal 9 3 3 2 6 2 3" xfId="49473" xr:uid="{00000000-0005-0000-0000-0000F1BF0000}"/>
    <cellStyle name="Normal 9 3 3 2 6 3" xfId="23454" xr:uid="{00000000-0005-0000-0000-0000F2BF0000}"/>
    <cellStyle name="Normal 9 3 3 2 6 4" xfId="40800" xr:uid="{00000000-0005-0000-0000-0000F3BF0000}"/>
    <cellStyle name="Normal 9 3 3 2 7" xfId="3112" xr:uid="{00000000-0005-0000-0000-0000F4BF0000}"/>
    <cellStyle name="Normal 9 3 3 2 7 2" xfId="11785" xr:uid="{00000000-0005-0000-0000-0000F5BF0000}"/>
    <cellStyle name="Normal 9 3 3 2 7 2 2" xfId="29138" xr:uid="{00000000-0005-0000-0000-0000F6BF0000}"/>
    <cellStyle name="Normal 9 3 3 2 7 2 3" xfId="46484" xr:uid="{00000000-0005-0000-0000-0000F7BF0000}"/>
    <cellStyle name="Normal 9 3 3 2 7 3" xfId="20465" xr:uid="{00000000-0005-0000-0000-0000F8BF0000}"/>
    <cellStyle name="Normal 9 3 3 2 7 4" xfId="37811" xr:uid="{00000000-0005-0000-0000-0000F9BF0000}"/>
    <cellStyle name="Normal 9 3 3 2 8" xfId="8992" xr:uid="{00000000-0005-0000-0000-0000FABF0000}"/>
    <cellStyle name="Normal 9 3 3 2 8 2" xfId="26345" xr:uid="{00000000-0005-0000-0000-0000FBBF0000}"/>
    <cellStyle name="Normal 9 3 3 2 8 3" xfId="43691" xr:uid="{00000000-0005-0000-0000-0000FCBF0000}"/>
    <cellStyle name="Normal 9 3 3 2 9" xfId="17672" xr:uid="{00000000-0005-0000-0000-0000FDBF0000}"/>
    <cellStyle name="Normal 9 3 3 3" xfId="221" xr:uid="{00000000-0005-0000-0000-0000FEBF0000}"/>
    <cellStyle name="Normal 9 3 3 3 10" xfId="34920" xr:uid="{00000000-0005-0000-0000-0000FFBF0000}"/>
    <cellStyle name="Normal 9 3 3 3 2" xfId="956" xr:uid="{00000000-0005-0000-0000-000000C00000}"/>
    <cellStyle name="Normal 9 3 3 3 2 2" xfId="2769" xr:uid="{00000000-0005-0000-0000-000001C00000}"/>
    <cellStyle name="Normal 9 3 3 3 2 2 2" xfId="8551" xr:uid="{00000000-0005-0000-0000-000002C00000}"/>
    <cellStyle name="Normal 9 3 3 3 2 2 2 2" xfId="17224" xr:uid="{00000000-0005-0000-0000-000003C00000}"/>
    <cellStyle name="Normal 9 3 3 3 2 2 2 2 2" xfId="34577" xr:uid="{00000000-0005-0000-0000-000004C00000}"/>
    <cellStyle name="Normal 9 3 3 3 2 2 2 2 3" xfId="51923" xr:uid="{00000000-0005-0000-0000-000005C00000}"/>
    <cellStyle name="Normal 9 3 3 3 2 2 2 3" xfId="25904" xr:uid="{00000000-0005-0000-0000-000006C00000}"/>
    <cellStyle name="Normal 9 3 3 3 2 2 2 4" xfId="43250" xr:uid="{00000000-0005-0000-0000-000007C00000}"/>
    <cellStyle name="Normal 9 3 3 3 2 2 3" xfId="4582" xr:uid="{00000000-0005-0000-0000-000008C00000}"/>
    <cellStyle name="Normal 9 3 3 3 2 2 3 2" xfId="13255" xr:uid="{00000000-0005-0000-0000-000009C00000}"/>
    <cellStyle name="Normal 9 3 3 3 2 2 3 2 2" xfId="30608" xr:uid="{00000000-0005-0000-0000-00000AC00000}"/>
    <cellStyle name="Normal 9 3 3 3 2 2 3 2 3" xfId="47954" xr:uid="{00000000-0005-0000-0000-00000BC00000}"/>
    <cellStyle name="Normal 9 3 3 3 2 2 3 3" xfId="21935" xr:uid="{00000000-0005-0000-0000-00000CC00000}"/>
    <cellStyle name="Normal 9 3 3 3 2 2 3 4" xfId="39281" xr:uid="{00000000-0005-0000-0000-00000DC00000}"/>
    <cellStyle name="Normal 9 3 3 3 2 2 4" xfId="11442" xr:uid="{00000000-0005-0000-0000-00000EC00000}"/>
    <cellStyle name="Normal 9 3 3 3 2 2 4 2" xfId="28795" xr:uid="{00000000-0005-0000-0000-00000FC00000}"/>
    <cellStyle name="Normal 9 3 3 3 2 2 4 3" xfId="46141" xr:uid="{00000000-0005-0000-0000-000010C00000}"/>
    <cellStyle name="Normal 9 3 3 3 2 2 5" xfId="20122" xr:uid="{00000000-0005-0000-0000-000011C00000}"/>
    <cellStyle name="Normal 9 3 3 3 2 2 6" xfId="37468" xr:uid="{00000000-0005-0000-0000-000012C00000}"/>
    <cellStyle name="Normal 9 3 3 3 2 3" xfId="1691" xr:uid="{00000000-0005-0000-0000-000013C00000}"/>
    <cellStyle name="Normal 9 3 3 3 2 3 2" xfId="7473" xr:uid="{00000000-0005-0000-0000-000014C00000}"/>
    <cellStyle name="Normal 9 3 3 3 2 3 2 2" xfId="16146" xr:uid="{00000000-0005-0000-0000-000015C00000}"/>
    <cellStyle name="Normal 9 3 3 3 2 3 2 2 2" xfId="33499" xr:uid="{00000000-0005-0000-0000-000016C00000}"/>
    <cellStyle name="Normal 9 3 3 3 2 3 2 2 3" xfId="50845" xr:uid="{00000000-0005-0000-0000-000017C00000}"/>
    <cellStyle name="Normal 9 3 3 3 2 3 2 3" xfId="24826" xr:uid="{00000000-0005-0000-0000-000018C00000}"/>
    <cellStyle name="Normal 9 3 3 3 2 3 2 4" xfId="42172" xr:uid="{00000000-0005-0000-0000-000019C00000}"/>
    <cellStyle name="Normal 9 3 3 3 2 3 3" xfId="5317" xr:uid="{00000000-0005-0000-0000-00001AC00000}"/>
    <cellStyle name="Normal 9 3 3 3 2 3 3 2" xfId="13990" xr:uid="{00000000-0005-0000-0000-00001BC00000}"/>
    <cellStyle name="Normal 9 3 3 3 2 3 3 2 2" xfId="31343" xr:uid="{00000000-0005-0000-0000-00001CC00000}"/>
    <cellStyle name="Normal 9 3 3 3 2 3 3 2 3" xfId="48689" xr:uid="{00000000-0005-0000-0000-00001DC00000}"/>
    <cellStyle name="Normal 9 3 3 3 2 3 3 3" xfId="22670" xr:uid="{00000000-0005-0000-0000-00001EC00000}"/>
    <cellStyle name="Normal 9 3 3 3 2 3 3 4" xfId="40016" xr:uid="{00000000-0005-0000-0000-00001FC00000}"/>
    <cellStyle name="Normal 9 3 3 3 2 3 4" xfId="10364" xr:uid="{00000000-0005-0000-0000-000020C00000}"/>
    <cellStyle name="Normal 9 3 3 3 2 3 4 2" xfId="27717" xr:uid="{00000000-0005-0000-0000-000021C00000}"/>
    <cellStyle name="Normal 9 3 3 3 2 3 4 3" xfId="45063" xr:uid="{00000000-0005-0000-0000-000022C00000}"/>
    <cellStyle name="Normal 9 3 3 3 2 3 5" xfId="19044" xr:uid="{00000000-0005-0000-0000-000023C00000}"/>
    <cellStyle name="Normal 9 3 3 3 2 3 6" xfId="36390" xr:uid="{00000000-0005-0000-0000-000024C00000}"/>
    <cellStyle name="Normal 9 3 3 3 2 4" xfId="6738" xr:uid="{00000000-0005-0000-0000-000025C00000}"/>
    <cellStyle name="Normal 9 3 3 3 2 4 2" xfId="15411" xr:uid="{00000000-0005-0000-0000-000026C00000}"/>
    <cellStyle name="Normal 9 3 3 3 2 4 2 2" xfId="32764" xr:uid="{00000000-0005-0000-0000-000027C00000}"/>
    <cellStyle name="Normal 9 3 3 3 2 4 2 3" xfId="50110" xr:uid="{00000000-0005-0000-0000-000028C00000}"/>
    <cellStyle name="Normal 9 3 3 3 2 4 3" xfId="24091" xr:uid="{00000000-0005-0000-0000-000029C00000}"/>
    <cellStyle name="Normal 9 3 3 3 2 4 4" xfId="41437" xr:uid="{00000000-0005-0000-0000-00002AC00000}"/>
    <cellStyle name="Normal 9 3 3 3 2 5" xfId="3504" xr:uid="{00000000-0005-0000-0000-00002BC00000}"/>
    <cellStyle name="Normal 9 3 3 3 2 5 2" xfId="12177" xr:uid="{00000000-0005-0000-0000-00002CC00000}"/>
    <cellStyle name="Normal 9 3 3 3 2 5 2 2" xfId="29530" xr:uid="{00000000-0005-0000-0000-00002DC00000}"/>
    <cellStyle name="Normal 9 3 3 3 2 5 2 3" xfId="46876" xr:uid="{00000000-0005-0000-0000-00002EC00000}"/>
    <cellStyle name="Normal 9 3 3 3 2 5 3" xfId="20857" xr:uid="{00000000-0005-0000-0000-00002FC00000}"/>
    <cellStyle name="Normal 9 3 3 3 2 5 4" xfId="38203" xr:uid="{00000000-0005-0000-0000-000030C00000}"/>
    <cellStyle name="Normal 9 3 3 3 2 6" xfId="9629" xr:uid="{00000000-0005-0000-0000-000031C00000}"/>
    <cellStyle name="Normal 9 3 3 3 2 6 2" xfId="26982" xr:uid="{00000000-0005-0000-0000-000032C00000}"/>
    <cellStyle name="Normal 9 3 3 3 2 6 3" xfId="44328" xr:uid="{00000000-0005-0000-0000-000033C00000}"/>
    <cellStyle name="Normal 9 3 3 3 2 7" xfId="18309" xr:uid="{00000000-0005-0000-0000-000034C00000}"/>
    <cellStyle name="Normal 9 3 3 3 2 8" xfId="35655" xr:uid="{00000000-0005-0000-0000-000035C00000}"/>
    <cellStyle name="Normal 9 3 3 3 3" xfId="711" xr:uid="{00000000-0005-0000-0000-000036C00000}"/>
    <cellStyle name="Normal 9 3 3 3 3 2" xfId="2524" xr:uid="{00000000-0005-0000-0000-000037C00000}"/>
    <cellStyle name="Normal 9 3 3 3 3 2 2" xfId="8306" xr:uid="{00000000-0005-0000-0000-000038C00000}"/>
    <cellStyle name="Normal 9 3 3 3 3 2 2 2" xfId="16979" xr:uid="{00000000-0005-0000-0000-000039C00000}"/>
    <cellStyle name="Normal 9 3 3 3 3 2 2 2 2" xfId="34332" xr:uid="{00000000-0005-0000-0000-00003AC00000}"/>
    <cellStyle name="Normal 9 3 3 3 3 2 2 2 3" xfId="51678" xr:uid="{00000000-0005-0000-0000-00003BC00000}"/>
    <cellStyle name="Normal 9 3 3 3 3 2 2 3" xfId="25659" xr:uid="{00000000-0005-0000-0000-00003CC00000}"/>
    <cellStyle name="Normal 9 3 3 3 3 2 2 4" xfId="43005" xr:uid="{00000000-0005-0000-0000-00003DC00000}"/>
    <cellStyle name="Normal 9 3 3 3 3 2 3" xfId="5758" xr:uid="{00000000-0005-0000-0000-00003EC00000}"/>
    <cellStyle name="Normal 9 3 3 3 3 2 3 2" xfId="14431" xr:uid="{00000000-0005-0000-0000-00003FC00000}"/>
    <cellStyle name="Normal 9 3 3 3 3 2 3 2 2" xfId="31784" xr:uid="{00000000-0005-0000-0000-000040C00000}"/>
    <cellStyle name="Normal 9 3 3 3 3 2 3 2 3" xfId="49130" xr:uid="{00000000-0005-0000-0000-000041C00000}"/>
    <cellStyle name="Normal 9 3 3 3 3 2 3 3" xfId="23111" xr:uid="{00000000-0005-0000-0000-000042C00000}"/>
    <cellStyle name="Normal 9 3 3 3 3 2 3 4" xfId="40457" xr:uid="{00000000-0005-0000-0000-000043C00000}"/>
    <cellStyle name="Normal 9 3 3 3 3 2 4" xfId="11197" xr:uid="{00000000-0005-0000-0000-000044C00000}"/>
    <cellStyle name="Normal 9 3 3 3 3 2 4 2" xfId="28550" xr:uid="{00000000-0005-0000-0000-000045C00000}"/>
    <cellStyle name="Normal 9 3 3 3 3 2 4 3" xfId="45896" xr:uid="{00000000-0005-0000-0000-000046C00000}"/>
    <cellStyle name="Normal 9 3 3 3 3 2 5" xfId="19877" xr:uid="{00000000-0005-0000-0000-000047C00000}"/>
    <cellStyle name="Normal 9 3 3 3 3 2 6" xfId="37223" xr:uid="{00000000-0005-0000-0000-000048C00000}"/>
    <cellStyle name="Normal 9 3 3 3 3 3" xfId="6493" xr:uid="{00000000-0005-0000-0000-000049C00000}"/>
    <cellStyle name="Normal 9 3 3 3 3 3 2" xfId="15166" xr:uid="{00000000-0005-0000-0000-00004AC00000}"/>
    <cellStyle name="Normal 9 3 3 3 3 3 2 2" xfId="32519" xr:uid="{00000000-0005-0000-0000-00004BC00000}"/>
    <cellStyle name="Normal 9 3 3 3 3 3 2 3" xfId="49865" xr:uid="{00000000-0005-0000-0000-00004CC00000}"/>
    <cellStyle name="Normal 9 3 3 3 3 3 3" xfId="23846" xr:uid="{00000000-0005-0000-0000-00004DC00000}"/>
    <cellStyle name="Normal 9 3 3 3 3 3 4" xfId="41192" xr:uid="{00000000-0005-0000-0000-00004EC00000}"/>
    <cellStyle name="Normal 9 3 3 3 3 4" xfId="4337" xr:uid="{00000000-0005-0000-0000-00004FC00000}"/>
    <cellStyle name="Normal 9 3 3 3 3 4 2" xfId="13010" xr:uid="{00000000-0005-0000-0000-000050C00000}"/>
    <cellStyle name="Normal 9 3 3 3 3 4 2 2" xfId="30363" xr:uid="{00000000-0005-0000-0000-000051C00000}"/>
    <cellStyle name="Normal 9 3 3 3 3 4 2 3" xfId="47709" xr:uid="{00000000-0005-0000-0000-000052C00000}"/>
    <cellStyle name="Normal 9 3 3 3 3 4 3" xfId="21690" xr:uid="{00000000-0005-0000-0000-000053C00000}"/>
    <cellStyle name="Normal 9 3 3 3 3 4 4" xfId="39036" xr:uid="{00000000-0005-0000-0000-000054C00000}"/>
    <cellStyle name="Normal 9 3 3 3 3 5" xfId="9384" xr:uid="{00000000-0005-0000-0000-000055C00000}"/>
    <cellStyle name="Normal 9 3 3 3 3 5 2" xfId="26737" xr:uid="{00000000-0005-0000-0000-000056C00000}"/>
    <cellStyle name="Normal 9 3 3 3 3 5 3" xfId="44083" xr:uid="{00000000-0005-0000-0000-000057C00000}"/>
    <cellStyle name="Normal 9 3 3 3 3 6" xfId="18064" xr:uid="{00000000-0005-0000-0000-000058C00000}"/>
    <cellStyle name="Normal 9 3 3 3 3 7" xfId="35410" xr:uid="{00000000-0005-0000-0000-000059C00000}"/>
    <cellStyle name="Normal 9 3 3 3 4" xfId="2034" xr:uid="{00000000-0005-0000-0000-00005AC00000}"/>
    <cellStyle name="Normal 9 3 3 3 4 2" xfId="7816" xr:uid="{00000000-0005-0000-0000-00005BC00000}"/>
    <cellStyle name="Normal 9 3 3 3 4 2 2" xfId="16489" xr:uid="{00000000-0005-0000-0000-00005CC00000}"/>
    <cellStyle name="Normal 9 3 3 3 4 2 2 2" xfId="33842" xr:uid="{00000000-0005-0000-0000-00005DC00000}"/>
    <cellStyle name="Normal 9 3 3 3 4 2 2 3" xfId="51188" xr:uid="{00000000-0005-0000-0000-00005EC00000}"/>
    <cellStyle name="Normal 9 3 3 3 4 2 3" xfId="25169" xr:uid="{00000000-0005-0000-0000-00005FC00000}"/>
    <cellStyle name="Normal 9 3 3 3 4 2 4" xfId="42515" xr:uid="{00000000-0005-0000-0000-000060C00000}"/>
    <cellStyle name="Normal 9 3 3 3 4 3" xfId="3847" xr:uid="{00000000-0005-0000-0000-000061C00000}"/>
    <cellStyle name="Normal 9 3 3 3 4 3 2" xfId="12520" xr:uid="{00000000-0005-0000-0000-000062C00000}"/>
    <cellStyle name="Normal 9 3 3 3 4 3 2 2" xfId="29873" xr:uid="{00000000-0005-0000-0000-000063C00000}"/>
    <cellStyle name="Normal 9 3 3 3 4 3 2 3" xfId="47219" xr:uid="{00000000-0005-0000-0000-000064C00000}"/>
    <cellStyle name="Normal 9 3 3 3 4 3 3" xfId="21200" xr:uid="{00000000-0005-0000-0000-000065C00000}"/>
    <cellStyle name="Normal 9 3 3 3 4 3 4" xfId="38546" xr:uid="{00000000-0005-0000-0000-000066C00000}"/>
    <cellStyle name="Normal 9 3 3 3 4 4" xfId="10707" xr:uid="{00000000-0005-0000-0000-000067C00000}"/>
    <cellStyle name="Normal 9 3 3 3 4 4 2" xfId="28060" xr:uid="{00000000-0005-0000-0000-000068C00000}"/>
    <cellStyle name="Normal 9 3 3 3 4 4 3" xfId="45406" xr:uid="{00000000-0005-0000-0000-000069C00000}"/>
    <cellStyle name="Normal 9 3 3 3 4 5" xfId="19387" xr:uid="{00000000-0005-0000-0000-00006AC00000}"/>
    <cellStyle name="Normal 9 3 3 3 4 6" xfId="36733" xr:uid="{00000000-0005-0000-0000-00006BC00000}"/>
    <cellStyle name="Normal 9 3 3 3 5" xfId="1446" xr:uid="{00000000-0005-0000-0000-00006CC00000}"/>
    <cellStyle name="Normal 9 3 3 3 5 2" xfId="7228" xr:uid="{00000000-0005-0000-0000-00006DC00000}"/>
    <cellStyle name="Normal 9 3 3 3 5 2 2" xfId="15901" xr:uid="{00000000-0005-0000-0000-00006EC00000}"/>
    <cellStyle name="Normal 9 3 3 3 5 2 2 2" xfId="33254" xr:uid="{00000000-0005-0000-0000-00006FC00000}"/>
    <cellStyle name="Normal 9 3 3 3 5 2 2 3" xfId="50600" xr:uid="{00000000-0005-0000-0000-000070C00000}"/>
    <cellStyle name="Normal 9 3 3 3 5 2 3" xfId="24581" xr:uid="{00000000-0005-0000-0000-000071C00000}"/>
    <cellStyle name="Normal 9 3 3 3 5 2 4" xfId="41927" xr:uid="{00000000-0005-0000-0000-000072C00000}"/>
    <cellStyle name="Normal 9 3 3 3 5 3" xfId="5072" xr:uid="{00000000-0005-0000-0000-000073C00000}"/>
    <cellStyle name="Normal 9 3 3 3 5 3 2" xfId="13745" xr:uid="{00000000-0005-0000-0000-000074C00000}"/>
    <cellStyle name="Normal 9 3 3 3 5 3 2 2" xfId="31098" xr:uid="{00000000-0005-0000-0000-000075C00000}"/>
    <cellStyle name="Normal 9 3 3 3 5 3 2 3" xfId="48444" xr:uid="{00000000-0005-0000-0000-000076C00000}"/>
    <cellStyle name="Normal 9 3 3 3 5 3 3" xfId="22425" xr:uid="{00000000-0005-0000-0000-000077C00000}"/>
    <cellStyle name="Normal 9 3 3 3 5 3 4" xfId="39771" xr:uid="{00000000-0005-0000-0000-000078C00000}"/>
    <cellStyle name="Normal 9 3 3 3 5 4" xfId="10119" xr:uid="{00000000-0005-0000-0000-000079C00000}"/>
    <cellStyle name="Normal 9 3 3 3 5 4 2" xfId="27472" xr:uid="{00000000-0005-0000-0000-00007AC00000}"/>
    <cellStyle name="Normal 9 3 3 3 5 4 3" xfId="44818" xr:uid="{00000000-0005-0000-0000-00007BC00000}"/>
    <cellStyle name="Normal 9 3 3 3 5 5" xfId="18799" xr:uid="{00000000-0005-0000-0000-00007CC00000}"/>
    <cellStyle name="Normal 9 3 3 3 5 6" xfId="36145" xr:uid="{00000000-0005-0000-0000-00007DC00000}"/>
    <cellStyle name="Normal 9 3 3 3 6" xfId="6003" xr:uid="{00000000-0005-0000-0000-00007EC00000}"/>
    <cellStyle name="Normal 9 3 3 3 6 2" xfId="14676" xr:uid="{00000000-0005-0000-0000-00007FC00000}"/>
    <cellStyle name="Normal 9 3 3 3 6 2 2" xfId="32029" xr:uid="{00000000-0005-0000-0000-000080C00000}"/>
    <cellStyle name="Normal 9 3 3 3 6 2 3" xfId="49375" xr:uid="{00000000-0005-0000-0000-000081C00000}"/>
    <cellStyle name="Normal 9 3 3 3 6 3" xfId="23356" xr:uid="{00000000-0005-0000-0000-000082C00000}"/>
    <cellStyle name="Normal 9 3 3 3 6 4" xfId="40702" xr:uid="{00000000-0005-0000-0000-000083C00000}"/>
    <cellStyle name="Normal 9 3 3 3 7" xfId="3259" xr:uid="{00000000-0005-0000-0000-000084C00000}"/>
    <cellStyle name="Normal 9 3 3 3 7 2" xfId="11932" xr:uid="{00000000-0005-0000-0000-000085C00000}"/>
    <cellStyle name="Normal 9 3 3 3 7 2 2" xfId="29285" xr:uid="{00000000-0005-0000-0000-000086C00000}"/>
    <cellStyle name="Normal 9 3 3 3 7 2 3" xfId="46631" xr:uid="{00000000-0005-0000-0000-000087C00000}"/>
    <cellStyle name="Normal 9 3 3 3 7 3" xfId="20612" xr:uid="{00000000-0005-0000-0000-000088C00000}"/>
    <cellStyle name="Normal 9 3 3 3 7 4" xfId="37958" xr:uid="{00000000-0005-0000-0000-000089C00000}"/>
    <cellStyle name="Normal 9 3 3 3 8" xfId="8894" xr:uid="{00000000-0005-0000-0000-00008AC00000}"/>
    <cellStyle name="Normal 9 3 3 3 8 2" xfId="26247" xr:uid="{00000000-0005-0000-0000-00008BC00000}"/>
    <cellStyle name="Normal 9 3 3 3 8 3" xfId="43593" xr:uid="{00000000-0005-0000-0000-00008CC00000}"/>
    <cellStyle name="Normal 9 3 3 3 9" xfId="17574" xr:uid="{00000000-0005-0000-0000-00008DC00000}"/>
    <cellStyle name="Normal 9 3 3 4" xfId="809" xr:uid="{00000000-0005-0000-0000-00008EC00000}"/>
    <cellStyle name="Normal 9 3 3 4 2" xfId="2622" xr:uid="{00000000-0005-0000-0000-00008FC00000}"/>
    <cellStyle name="Normal 9 3 3 4 2 2" xfId="8404" xr:uid="{00000000-0005-0000-0000-000090C00000}"/>
    <cellStyle name="Normal 9 3 3 4 2 2 2" xfId="17077" xr:uid="{00000000-0005-0000-0000-000091C00000}"/>
    <cellStyle name="Normal 9 3 3 4 2 2 2 2" xfId="34430" xr:uid="{00000000-0005-0000-0000-000092C00000}"/>
    <cellStyle name="Normal 9 3 3 4 2 2 2 3" xfId="51776" xr:uid="{00000000-0005-0000-0000-000093C00000}"/>
    <cellStyle name="Normal 9 3 3 4 2 2 3" xfId="25757" xr:uid="{00000000-0005-0000-0000-000094C00000}"/>
    <cellStyle name="Normal 9 3 3 4 2 2 4" xfId="43103" xr:uid="{00000000-0005-0000-0000-000095C00000}"/>
    <cellStyle name="Normal 9 3 3 4 2 3" xfId="4435" xr:uid="{00000000-0005-0000-0000-000096C00000}"/>
    <cellStyle name="Normal 9 3 3 4 2 3 2" xfId="13108" xr:uid="{00000000-0005-0000-0000-000097C00000}"/>
    <cellStyle name="Normal 9 3 3 4 2 3 2 2" xfId="30461" xr:uid="{00000000-0005-0000-0000-000098C00000}"/>
    <cellStyle name="Normal 9 3 3 4 2 3 2 3" xfId="47807" xr:uid="{00000000-0005-0000-0000-000099C00000}"/>
    <cellStyle name="Normal 9 3 3 4 2 3 3" xfId="21788" xr:uid="{00000000-0005-0000-0000-00009AC00000}"/>
    <cellStyle name="Normal 9 3 3 4 2 3 4" xfId="39134" xr:uid="{00000000-0005-0000-0000-00009BC00000}"/>
    <cellStyle name="Normal 9 3 3 4 2 4" xfId="11295" xr:uid="{00000000-0005-0000-0000-00009CC00000}"/>
    <cellStyle name="Normal 9 3 3 4 2 4 2" xfId="28648" xr:uid="{00000000-0005-0000-0000-00009DC00000}"/>
    <cellStyle name="Normal 9 3 3 4 2 4 3" xfId="45994" xr:uid="{00000000-0005-0000-0000-00009EC00000}"/>
    <cellStyle name="Normal 9 3 3 4 2 5" xfId="19975" xr:uid="{00000000-0005-0000-0000-00009FC00000}"/>
    <cellStyle name="Normal 9 3 3 4 2 6" xfId="37321" xr:uid="{00000000-0005-0000-0000-0000A0C00000}"/>
    <cellStyle name="Normal 9 3 3 4 3" xfId="1544" xr:uid="{00000000-0005-0000-0000-0000A1C00000}"/>
    <cellStyle name="Normal 9 3 3 4 3 2" xfId="7326" xr:uid="{00000000-0005-0000-0000-0000A2C00000}"/>
    <cellStyle name="Normal 9 3 3 4 3 2 2" xfId="15999" xr:uid="{00000000-0005-0000-0000-0000A3C00000}"/>
    <cellStyle name="Normal 9 3 3 4 3 2 2 2" xfId="33352" xr:uid="{00000000-0005-0000-0000-0000A4C00000}"/>
    <cellStyle name="Normal 9 3 3 4 3 2 2 3" xfId="50698" xr:uid="{00000000-0005-0000-0000-0000A5C00000}"/>
    <cellStyle name="Normal 9 3 3 4 3 2 3" xfId="24679" xr:uid="{00000000-0005-0000-0000-0000A6C00000}"/>
    <cellStyle name="Normal 9 3 3 4 3 2 4" xfId="42025" xr:uid="{00000000-0005-0000-0000-0000A7C00000}"/>
    <cellStyle name="Normal 9 3 3 4 3 3" xfId="5170" xr:uid="{00000000-0005-0000-0000-0000A8C00000}"/>
    <cellStyle name="Normal 9 3 3 4 3 3 2" xfId="13843" xr:uid="{00000000-0005-0000-0000-0000A9C00000}"/>
    <cellStyle name="Normal 9 3 3 4 3 3 2 2" xfId="31196" xr:uid="{00000000-0005-0000-0000-0000AAC00000}"/>
    <cellStyle name="Normal 9 3 3 4 3 3 2 3" xfId="48542" xr:uid="{00000000-0005-0000-0000-0000ABC00000}"/>
    <cellStyle name="Normal 9 3 3 4 3 3 3" xfId="22523" xr:uid="{00000000-0005-0000-0000-0000ACC00000}"/>
    <cellStyle name="Normal 9 3 3 4 3 3 4" xfId="39869" xr:uid="{00000000-0005-0000-0000-0000ADC00000}"/>
    <cellStyle name="Normal 9 3 3 4 3 4" xfId="10217" xr:uid="{00000000-0005-0000-0000-0000AEC00000}"/>
    <cellStyle name="Normal 9 3 3 4 3 4 2" xfId="27570" xr:uid="{00000000-0005-0000-0000-0000AFC00000}"/>
    <cellStyle name="Normal 9 3 3 4 3 4 3" xfId="44916" xr:uid="{00000000-0005-0000-0000-0000B0C00000}"/>
    <cellStyle name="Normal 9 3 3 4 3 5" xfId="18897" xr:uid="{00000000-0005-0000-0000-0000B1C00000}"/>
    <cellStyle name="Normal 9 3 3 4 3 6" xfId="36243" xr:uid="{00000000-0005-0000-0000-0000B2C00000}"/>
    <cellStyle name="Normal 9 3 3 4 4" xfId="6591" xr:uid="{00000000-0005-0000-0000-0000B3C00000}"/>
    <cellStyle name="Normal 9 3 3 4 4 2" xfId="15264" xr:uid="{00000000-0005-0000-0000-0000B4C00000}"/>
    <cellStyle name="Normal 9 3 3 4 4 2 2" xfId="32617" xr:uid="{00000000-0005-0000-0000-0000B5C00000}"/>
    <cellStyle name="Normal 9 3 3 4 4 2 3" xfId="49963" xr:uid="{00000000-0005-0000-0000-0000B6C00000}"/>
    <cellStyle name="Normal 9 3 3 4 4 3" xfId="23944" xr:uid="{00000000-0005-0000-0000-0000B7C00000}"/>
    <cellStyle name="Normal 9 3 3 4 4 4" xfId="41290" xr:uid="{00000000-0005-0000-0000-0000B8C00000}"/>
    <cellStyle name="Normal 9 3 3 4 5" xfId="3357" xr:uid="{00000000-0005-0000-0000-0000B9C00000}"/>
    <cellStyle name="Normal 9 3 3 4 5 2" xfId="12030" xr:uid="{00000000-0005-0000-0000-0000BAC00000}"/>
    <cellStyle name="Normal 9 3 3 4 5 2 2" xfId="29383" xr:uid="{00000000-0005-0000-0000-0000BBC00000}"/>
    <cellStyle name="Normal 9 3 3 4 5 2 3" xfId="46729" xr:uid="{00000000-0005-0000-0000-0000BCC00000}"/>
    <cellStyle name="Normal 9 3 3 4 5 3" xfId="20710" xr:uid="{00000000-0005-0000-0000-0000BDC00000}"/>
    <cellStyle name="Normal 9 3 3 4 5 4" xfId="38056" xr:uid="{00000000-0005-0000-0000-0000BEC00000}"/>
    <cellStyle name="Normal 9 3 3 4 6" xfId="9482" xr:uid="{00000000-0005-0000-0000-0000BFC00000}"/>
    <cellStyle name="Normal 9 3 3 4 6 2" xfId="26835" xr:uid="{00000000-0005-0000-0000-0000C0C00000}"/>
    <cellStyle name="Normal 9 3 3 4 6 3" xfId="44181" xr:uid="{00000000-0005-0000-0000-0000C1C00000}"/>
    <cellStyle name="Normal 9 3 3 4 7" xfId="18162" xr:uid="{00000000-0005-0000-0000-0000C2C00000}"/>
    <cellStyle name="Normal 9 3 3 4 8" xfId="35508" xr:uid="{00000000-0005-0000-0000-0000C3C00000}"/>
    <cellStyle name="Normal 9 3 3 5" xfId="466" xr:uid="{00000000-0005-0000-0000-0000C4C00000}"/>
    <cellStyle name="Normal 9 3 3 5 2" xfId="2279" xr:uid="{00000000-0005-0000-0000-0000C5C00000}"/>
    <cellStyle name="Normal 9 3 3 5 2 2" xfId="8061" xr:uid="{00000000-0005-0000-0000-0000C6C00000}"/>
    <cellStyle name="Normal 9 3 3 5 2 2 2" xfId="16734" xr:uid="{00000000-0005-0000-0000-0000C7C00000}"/>
    <cellStyle name="Normal 9 3 3 5 2 2 2 2" xfId="34087" xr:uid="{00000000-0005-0000-0000-0000C8C00000}"/>
    <cellStyle name="Normal 9 3 3 5 2 2 2 3" xfId="51433" xr:uid="{00000000-0005-0000-0000-0000C9C00000}"/>
    <cellStyle name="Normal 9 3 3 5 2 2 3" xfId="25414" xr:uid="{00000000-0005-0000-0000-0000CAC00000}"/>
    <cellStyle name="Normal 9 3 3 5 2 2 4" xfId="42760" xr:uid="{00000000-0005-0000-0000-0000CBC00000}"/>
    <cellStyle name="Normal 9 3 3 5 2 3" xfId="5562" xr:uid="{00000000-0005-0000-0000-0000CCC00000}"/>
    <cellStyle name="Normal 9 3 3 5 2 3 2" xfId="14235" xr:uid="{00000000-0005-0000-0000-0000CDC00000}"/>
    <cellStyle name="Normal 9 3 3 5 2 3 2 2" xfId="31588" xr:uid="{00000000-0005-0000-0000-0000CEC00000}"/>
    <cellStyle name="Normal 9 3 3 5 2 3 2 3" xfId="48934" xr:uid="{00000000-0005-0000-0000-0000CFC00000}"/>
    <cellStyle name="Normal 9 3 3 5 2 3 3" xfId="22915" xr:uid="{00000000-0005-0000-0000-0000D0C00000}"/>
    <cellStyle name="Normal 9 3 3 5 2 3 4" xfId="40261" xr:uid="{00000000-0005-0000-0000-0000D1C00000}"/>
    <cellStyle name="Normal 9 3 3 5 2 4" xfId="10952" xr:uid="{00000000-0005-0000-0000-0000D2C00000}"/>
    <cellStyle name="Normal 9 3 3 5 2 4 2" xfId="28305" xr:uid="{00000000-0005-0000-0000-0000D3C00000}"/>
    <cellStyle name="Normal 9 3 3 5 2 4 3" xfId="45651" xr:uid="{00000000-0005-0000-0000-0000D4C00000}"/>
    <cellStyle name="Normal 9 3 3 5 2 5" xfId="19632" xr:uid="{00000000-0005-0000-0000-0000D5C00000}"/>
    <cellStyle name="Normal 9 3 3 5 2 6" xfId="36978" xr:uid="{00000000-0005-0000-0000-0000D6C00000}"/>
    <cellStyle name="Normal 9 3 3 5 3" xfId="6248" xr:uid="{00000000-0005-0000-0000-0000D7C00000}"/>
    <cellStyle name="Normal 9 3 3 5 3 2" xfId="14921" xr:uid="{00000000-0005-0000-0000-0000D8C00000}"/>
    <cellStyle name="Normal 9 3 3 5 3 2 2" xfId="32274" xr:uid="{00000000-0005-0000-0000-0000D9C00000}"/>
    <cellStyle name="Normal 9 3 3 5 3 2 3" xfId="49620" xr:uid="{00000000-0005-0000-0000-0000DAC00000}"/>
    <cellStyle name="Normal 9 3 3 5 3 3" xfId="23601" xr:uid="{00000000-0005-0000-0000-0000DBC00000}"/>
    <cellStyle name="Normal 9 3 3 5 3 4" xfId="40947" xr:uid="{00000000-0005-0000-0000-0000DCC00000}"/>
    <cellStyle name="Normal 9 3 3 5 4" xfId="4092" xr:uid="{00000000-0005-0000-0000-0000DDC00000}"/>
    <cellStyle name="Normal 9 3 3 5 4 2" xfId="12765" xr:uid="{00000000-0005-0000-0000-0000DEC00000}"/>
    <cellStyle name="Normal 9 3 3 5 4 2 2" xfId="30118" xr:uid="{00000000-0005-0000-0000-0000DFC00000}"/>
    <cellStyle name="Normal 9 3 3 5 4 2 3" xfId="47464" xr:uid="{00000000-0005-0000-0000-0000E0C00000}"/>
    <cellStyle name="Normal 9 3 3 5 4 3" xfId="21445" xr:uid="{00000000-0005-0000-0000-0000E1C00000}"/>
    <cellStyle name="Normal 9 3 3 5 4 4" xfId="38791" xr:uid="{00000000-0005-0000-0000-0000E2C00000}"/>
    <cellStyle name="Normal 9 3 3 5 5" xfId="9139" xr:uid="{00000000-0005-0000-0000-0000E3C00000}"/>
    <cellStyle name="Normal 9 3 3 5 5 2" xfId="26492" xr:uid="{00000000-0005-0000-0000-0000E4C00000}"/>
    <cellStyle name="Normal 9 3 3 5 5 3" xfId="43838" xr:uid="{00000000-0005-0000-0000-0000E5C00000}"/>
    <cellStyle name="Normal 9 3 3 5 6" xfId="17819" xr:uid="{00000000-0005-0000-0000-0000E6C00000}"/>
    <cellStyle name="Normal 9 3 3 5 7" xfId="35165" xr:uid="{00000000-0005-0000-0000-0000E7C00000}"/>
    <cellStyle name="Normal 9 3 3 6" xfId="1887" xr:uid="{00000000-0005-0000-0000-0000E8C00000}"/>
    <cellStyle name="Normal 9 3 3 6 2" xfId="7669" xr:uid="{00000000-0005-0000-0000-0000E9C00000}"/>
    <cellStyle name="Normal 9 3 3 6 2 2" xfId="16342" xr:uid="{00000000-0005-0000-0000-0000EAC00000}"/>
    <cellStyle name="Normal 9 3 3 6 2 2 2" xfId="33695" xr:uid="{00000000-0005-0000-0000-0000EBC00000}"/>
    <cellStyle name="Normal 9 3 3 6 2 2 3" xfId="51041" xr:uid="{00000000-0005-0000-0000-0000ECC00000}"/>
    <cellStyle name="Normal 9 3 3 6 2 3" xfId="25022" xr:uid="{00000000-0005-0000-0000-0000EDC00000}"/>
    <cellStyle name="Normal 9 3 3 6 2 4" xfId="42368" xr:uid="{00000000-0005-0000-0000-0000EEC00000}"/>
    <cellStyle name="Normal 9 3 3 6 3" xfId="3700" xr:uid="{00000000-0005-0000-0000-0000EFC00000}"/>
    <cellStyle name="Normal 9 3 3 6 3 2" xfId="12373" xr:uid="{00000000-0005-0000-0000-0000F0C00000}"/>
    <cellStyle name="Normal 9 3 3 6 3 2 2" xfId="29726" xr:uid="{00000000-0005-0000-0000-0000F1C00000}"/>
    <cellStyle name="Normal 9 3 3 6 3 2 3" xfId="47072" xr:uid="{00000000-0005-0000-0000-0000F2C00000}"/>
    <cellStyle name="Normal 9 3 3 6 3 3" xfId="21053" xr:uid="{00000000-0005-0000-0000-0000F3C00000}"/>
    <cellStyle name="Normal 9 3 3 6 3 4" xfId="38399" xr:uid="{00000000-0005-0000-0000-0000F4C00000}"/>
    <cellStyle name="Normal 9 3 3 6 4" xfId="10560" xr:uid="{00000000-0005-0000-0000-0000F5C00000}"/>
    <cellStyle name="Normal 9 3 3 6 4 2" xfId="27913" xr:uid="{00000000-0005-0000-0000-0000F6C00000}"/>
    <cellStyle name="Normal 9 3 3 6 4 3" xfId="45259" xr:uid="{00000000-0005-0000-0000-0000F7C00000}"/>
    <cellStyle name="Normal 9 3 3 6 5" xfId="19240" xr:uid="{00000000-0005-0000-0000-0000F8C00000}"/>
    <cellStyle name="Normal 9 3 3 6 6" xfId="36586" xr:uid="{00000000-0005-0000-0000-0000F9C00000}"/>
    <cellStyle name="Normal 9 3 3 7" xfId="1201" xr:uid="{00000000-0005-0000-0000-0000FAC00000}"/>
    <cellStyle name="Normal 9 3 3 7 2" xfId="6983" xr:uid="{00000000-0005-0000-0000-0000FBC00000}"/>
    <cellStyle name="Normal 9 3 3 7 2 2" xfId="15656" xr:uid="{00000000-0005-0000-0000-0000FCC00000}"/>
    <cellStyle name="Normal 9 3 3 7 2 2 2" xfId="33009" xr:uid="{00000000-0005-0000-0000-0000FDC00000}"/>
    <cellStyle name="Normal 9 3 3 7 2 2 3" xfId="50355" xr:uid="{00000000-0005-0000-0000-0000FEC00000}"/>
    <cellStyle name="Normal 9 3 3 7 2 3" xfId="24336" xr:uid="{00000000-0005-0000-0000-0000FFC00000}"/>
    <cellStyle name="Normal 9 3 3 7 2 4" xfId="41682" xr:uid="{00000000-0005-0000-0000-000000C10000}"/>
    <cellStyle name="Normal 9 3 3 7 3" xfId="4827" xr:uid="{00000000-0005-0000-0000-000001C10000}"/>
    <cellStyle name="Normal 9 3 3 7 3 2" xfId="13500" xr:uid="{00000000-0005-0000-0000-000002C10000}"/>
    <cellStyle name="Normal 9 3 3 7 3 2 2" xfId="30853" xr:uid="{00000000-0005-0000-0000-000003C10000}"/>
    <cellStyle name="Normal 9 3 3 7 3 2 3" xfId="48199" xr:uid="{00000000-0005-0000-0000-000004C10000}"/>
    <cellStyle name="Normal 9 3 3 7 3 3" xfId="22180" xr:uid="{00000000-0005-0000-0000-000005C10000}"/>
    <cellStyle name="Normal 9 3 3 7 3 4" xfId="39526" xr:uid="{00000000-0005-0000-0000-000006C10000}"/>
    <cellStyle name="Normal 9 3 3 7 4" xfId="9874" xr:uid="{00000000-0005-0000-0000-000007C10000}"/>
    <cellStyle name="Normal 9 3 3 7 4 2" xfId="27227" xr:uid="{00000000-0005-0000-0000-000008C10000}"/>
    <cellStyle name="Normal 9 3 3 7 4 3" xfId="44573" xr:uid="{00000000-0005-0000-0000-000009C10000}"/>
    <cellStyle name="Normal 9 3 3 7 5" xfId="18554" xr:uid="{00000000-0005-0000-0000-00000AC10000}"/>
    <cellStyle name="Normal 9 3 3 7 6" xfId="35900" xr:uid="{00000000-0005-0000-0000-00000BC10000}"/>
    <cellStyle name="Normal 9 3 3 8" xfId="5856" xr:uid="{00000000-0005-0000-0000-00000CC10000}"/>
    <cellStyle name="Normal 9 3 3 8 2" xfId="14529" xr:uid="{00000000-0005-0000-0000-00000DC10000}"/>
    <cellStyle name="Normal 9 3 3 8 2 2" xfId="31882" xr:uid="{00000000-0005-0000-0000-00000EC10000}"/>
    <cellStyle name="Normal 9 3 3 8 2 3" xfId="49228" xr:uid="{00000000-0005-0000-0000-00000FC10000}"/>
    <cellStyle name="Normal 9 3 3 8 3" xfId="23209" xr:uid="{00000000-0005-0000-0000-000010C10000}"/>
    <cellStyle name="Normal 9 3 3 8 4" xfId="40555" xr:uid="{00000000-0005-0000-0000-000011C10000}"/>
    <cellStyle name="Normal 9 3 3 9" xfId="3014" xr:uid="{00000000-0005-0000-0000-000012C10000}"/>
    <cellStyle name="Normal 9 3 3 9 2" xfId="11687" xr:uid="{00000000-0005-0000-0000-000013C10000}"/>
    <cellStyle name="Normal 9 3 3 9 2 2" xfId="29040" xr:uid="{00000000-0005-0000-0000-000014C10000}"/>
    <cellStyle name="Normal 9 3 3 9 2 3" xfId="46386" xr:uid="{00000000-0005-0000-0000-000015C10000}"/>
    <cellStyle name="Normal 9 3 3 9 3" xfId="20367" xr:uid="{00000000-0005-0000-0000-000016C10000}"/>
    <cellStyle name="Normal 9 3 3 9 4" xfId="37713" xr:uid="{00000000-0005-0000-0000-000017C10000}"/>
    <cellStyle name="Normal 9 3 4" xfId="172" xr:uid="{00000000-0005-0000-0000-000018C10000}"/>
    <cellStyle name="Normal 9 3 4 10" xfId="17525" xr:uid="{00000000-0005-0000-0000-000019C10000}"/>
    <cellStyle name="Normal 9 3 4 11" xfId="34871" xr:uid="{00000000-0005-0000-0000-00001AC10000}"/>
    <cellStyle name="Normal 9 3 4 2" xfId="662" xr:uid="{00000000-0005-0000-0000-00001BC10000}"/>
    <cellStyle name="Normal 9 3 4 2 2" xfId="2475" xr:uid="{00000000-0005-0000-0000-00001CC10000}"/>
    <cellStyle name="Normal 9 3 4 2 2 2" xfId="8257" xr:uid="{00000000-0005-0000-0000-00001DC10000}"/>
    <cellStyle name="Normal 9 3 4 2 2 2 2" xfId="16930" xr:uid="{00000000-0005-0000-0000-00001EC10000}"/>
    <cellStyle name="Normal 9 3 4 2 2 2 2 2" xfId="34283" xr:uid="{00000000-0005-0000-0000-00001FC10000}"/>
    <cellStyle name="Normal 9 3 4 2 2 2 2 3" xfId="51629" xr:uid="{00000000-0005-0000-0000-000020C10000}"/>
    <cellStyle name="Normal 9 3 4 2 2 2 3" xfId="25610" xr:uid="{00000000-0005-0000-0000-000021C10000}"/>
    <cellStyle name="Normal 9 3 4 2 2 2 4" xfId="42956" xr:uid="{00000000-0005-0000-0000-000022C10000}"/>
    <cellStyle name="Normal 9 3 4 2 2 3" xfId="4288" xr:uid="{00000000-0005-0000-0000-000023C10000}"/>
    <cellStyle name="Normal 9 3 4 2 2 3 2" xfId="12961" xr:uid="{00000000-0005-0000-0000-000024C10000}"/>
    <cellStyle name="Normal 9 3 4 2 2 3 2 2" xfId="30314" xr:uid="{00000000-0005-0000-0000-000025C10000}"/>
    <cellStyle name="Normal 9 3 4 2 2 3 2 3" xfId="47660" xr:uid="{00000000-0005-0000-0000-000026C10000}"/>
    <cellStyle name="Normal 9 3 4 2 2 3 3" xfId="21641" xr:uid="{00000000-0005-0000-0000-000027C10000}"/>
    <cellStyle name="Normal 9 3 4 2 2 3 4" xfId="38987" xr:uid="{00000000-0005-0000-0000-000028C10000}"/>
    <cellStyle name="Normal 9 3 4 2 2 4" xfId="11148" xr:uid="{00000000-0005-0000-0000-000029C10000}"/>
    <cellStyle name="Normal 9 3 4 2 2 4 2" xfId="28501" xr:uid="{00000000-0005-0000-0000-00002AC10000}"/>
    <cellStyle name="Normal 9 3 4 2 2 4 3" xfId="45847" xr:uid="{00000000-0005-0000-0000-00002BC10000}"/>
    <cellStyle name="Normal 9 3 4 2 2 5" xfId="19828" xr:uid="{00000000-0005-0000-0000-00002CC10000}"/>
    <cellStyle name="Normal 9 3 4 2 2 6" xfId="37174" xr:uid="{00000000-0005-0000-0000-00002DC10000}"/>
    <cellStyle name="Normal 9 3 4 2 3" xfId="1397" xr:uid="{00000000-0005-0000-0000-00002EC10000}"/>
    <cellStyle name="Normal 9 3 4 2 3 2" xfId="7179" xr:uid="{00000000-0005-0000-0000-00002FC10000}"/>
    <cellStyle name="Normal 9 3 4 2 3 2 2" xfId="15852" xr:uid="{00000000-0005-0000-0000-000030C10000}"/>
    <cellStyle name="Normal 9 3 4 2 3 2 2 2" xfId="33205" xr:uid="{00000000-0005-0000-0000-000031C10000}"/>
    <cellStyle name="Normal 9 3 4 2 3 2 2 3" xfId="50551" xr:uid="{00000000-0005-0000-0000-000032C10000}"/>
    <cellStyle name="Normal 9 3 4 2 3 2 3" xfId="24532" xr:uid="{00000000-0005-0000-0000-000033C10000}"/>
    <cellStyle name="Normal 9 3 4 2 3 2 4" xfId="41878" xr:uid="{00000000-0005-0000-0000-000034C10000}"/>
    <cellStyle name="Normal 9 3 4 2 3 3" xfId="5023" xr:uid="{00000000-0005-0000-0000-000035C10000}"/>
    <cellStyle name="Normal 9 3 4 2 3 3 2" xfId="13696" xr:uid="{00000000-0005-0000-0000-000036C10000}"/>
    <cellStyle name="Normal 9 3 4 2 3 3 2 2" xfId="31049" xr:uid="{00000000-0005-0000-0000-000037C10000}"/>
    <cellStyle name="Normal 9 3 4 2 3 3 2 3" xfId="48395" xr:uid="{00000000-0005-0000-0000-000038C10000}"/>
    <cellStyle name="Normal 9 3 4 2 3 3 3" xfId="22376" xr:uid="{00000000-0005-0000-0000-000039C10000}"/>
    <cellStyle name="Normal 9 3 4 2 3 3 4" xfId="39722" xr:uid="{00000000-0005-0000-0000-00003AC10000}"/>
    <cellStyle name="Normal 9 3 4 2 3 4" xfId="10070" xr:uid="{00000000-0005-0000-0000-00003BC10000}"/>
    <cellStyle name="Normal 9 3 4 2 3 4 2" xfId="27423" xr:uid="{00000000-0005-0000-0000-00003CC10000}"/>
    <cellStyle name="Normal 9 3 4 2 3 4 3" xfId="44769" xr:uid="{00000000-0005-0000-0000-00003DC10000}"/>
    <cellStyle name="Normal 9 3 4 2 3 5" xfId="18750" xr:uid="{00000000-0005-0000-0000-00003EC10000}"/>
    <cellStyle name="Normal 9 3 4 2 3 6" xfId="36096" xr:uid="{00000000-0005-0000-0000-00003FC10000}"/>
    <cellStyle name="Normal 9 3 4 2 4" xfId="6444" xr:uid="{00000000-0005-0000-0000-000040C10000}"/>
    <cellStyle name="Normal 9 3 4 2 4 2" xfId="15117" xr:uid="{00000000-0005-0000-0000-000041C10000}"/>
    <cellStyle name="Normal 9 3 4 2 4 2 2" xfId="32470" xr:uid="{00000000-0005-0000-0000-000042C10000}"/>
    <cellStyle name="Normal 9 3 4 2 4 2 3" xfId="49816" xr:uid="{00000000-0005-0000-0000-000043C10000}"/>
    <cellStyle name="Normal 9 3 4 2 4 3" xfId="23797" xr:uid="{00000000-0005-0000-0000-000044C10000}"/>
    <cellStyle name="Normal 9 3 4 2 4 4" xfId="41143" xr:uid="{00000000-0005-0000-0000-000045C10000}"/>
    <cellStyle name="Normal 9 3 4 2 5" xfId="3210" xr:uid="{00000000-0005-0000-0000-000046C10000}"/>
    <cellStyle name="Normal 9 3 4 2 5 2" xfId="11883" xr:uid="{00000000-0005-0000-0000-000047C10000}"/>
    <cellStyle name="Normal 9 3 4 2 5 2 2" xfId="29236" xr:uid="{00000000-0005-0000-0000-000048C10000}"/>
    <cellStyle name="Normal 9 3 4 2 5 2 3" xfId="46582" xr:uid="{00000000-0005-0000-0000-000049C10000}"/>
    <cellStyle name="Normal 9 3 4 2 5 3" xfId="20563" xr:uid="{00000000-0005-0000-0000-00004AC10000}"/>
    <cellStyle name="Normal 9 3 4 2 5 4" xfId="37909" xr:uid="{00000000-0005-0000-0000-00004BC10000}"/>
    <cellStyle name="Normal 9 3 4 2 6" xfId="9335" xr:uid="{00000000-0005-0000-0000-00004CC10000}"/>
    <cellStyle name="Normal 9 3 4 2 6 2" xfId="26688" xr:uid="{00000000-0005-0000-0000-00004DC10000}"/>
    <cellStyle name="Normal 9 3 4 2 6 3" xfId="44034" xr:uid="{00000000-0005-0000-0000-00004EC10000}"/>
    <cellStyle name="Normal 9 3 4 2 7" xfId="18015" xr:uid="{00000000-0005-0000-0000-00004FC10000}"/>
    <cellStyle name="Normal 9 3 4 2 8" xfId="35361" xr:uid="{00000000-0005-0000-0000-000050C10000}"/>
    <cellStyle name="Normal 9 3 4 3" xfId="907" xr:uid="{00000000-0005-0000-0000-000051C10000}"/>
    <cellStyle name="Normal 9 3 4 3 2" xfId="2720" xr:uid="{00000000-0005-0000-0000-000052C10000}"/>
    <cellStyle name="Normal 9 3 4 3 2 2" xfId="8502" xr:uid="{00000000-0005-0000-0000-000053C10000}"/>
    <cellStyle name="Normal 9 3 4 3 2 2 2" xfId="17175" xr:uid="{00000000-0005-0000-0000-000054C10000}"/>
    <cellStyle name="Normal 9 3 4 3 2 2 2 2" xfId="34528" xr:uid="{00000000-0005-0000-0000-000055C10000}"/>
    <cellStyle name="Normal 9 3 4 3 2 2 2 3" xfId="51874" xr:uid="{00000000-0005-0000-0000-000056C10000}"/>
    <cellStyle name="Normal 9 3 4 3 2 2 3" xfId="25855" xr:uid="{00000000-0005-0000-0000-000057C10000}"/>
    <cellStyle name="Normal 9 3 4 3 2 2 4" xfId="43201" xr:uid="{00000000-0005-0000-0000-000058C10000}"/>
    <cellStyle name="Normal 9 3 4 3 2 3" xfId="4533" xr:uid="{00000000-0005-0000-0000-000059C10000}"/>
    <cellStyle name="Normal 9 3 4 3 2 3 2" xfId="13206" xr:uid="{00000000-0005-0000-0000-00005AC10000}"/>
    <cellStyle name="Normal 9 3 4 3 2 3 2 2" xfId="30559" xr:uid="{00000000-0005-0000-0000-00005BC10000}"/>
    <cellStyle name="Normal 9 3 4 3 2 3 2 3" xfId="47905" xr:uid="{00000000-0005-0000-0000-00005CC10000}"/>
    <cellStyle name="Normal 9 3 4 3 2 3 3" xfId="21886" xr:uid="{00000000-0005-0000-0000-00005DC10000}"/>
    <cellStyle name="Normal 9 3 4 3 2 3 4" xfId="39232" xr:uid="{00000000-0005-0000-0000-00005EC10000}"/>
    <cellStyle name="Normal 9 3 4 3 2 4" xfId="11393" xr:uid="{00000000-0005-0000-0000-00005FC10000}"/>
    <cellStyle name="Normal 9 3 4 3 2 4 2" xfId="28746" xr:uid="{00000000-0005-0000-0000-000060C10000}"/>
    <cellStyle name="Normal 9 3 4 3 2 4 3" xfId="46092" xr:uid="{00000000-0005-0000-0000-000061C10000}"/>
    <cellStyle name="Normal 9 3 4 3 2 5" xfId="20073" xr:uid="{00000000-0005-0000-0000-000062C10000}"/>
    <cellStyle name="Normal 9 3 4 3 2 6" xfId="37419" xr:uid="{00000000-0005-0000-0000-000063C10000}"/>
    <cellStyle name="Normal 9 3 4 3 3" xfId="1642" xr:uid="{00000000-0005-0000-0000-000064C10000}"/>
    <cellStyle name="Normal 9 3 4 3 3 2" xfId="7424" xr:uid="{00000000-0005-0000-0000-000065C10000}"/>
    <cellStyle name="Normal 9 3 4 3 3 2 2" xfId="16097" xr:uid="{00000000-0005-0000-0000-000066C10000}"/>
    <cellStyle name="Normal 9 3 4 3 3 2 2 2" xfId="33450" xr:uid="{00000000-0005-0000-0000-000067C10000}"/>
    <cellStyle name="Normal 9 3 4 3 3 2 2 3" xfId="50796" xr:uid="{00000000-0005-0000-0000-000068C10000}"/>
    <cellStyle name="Normal 9 3 4 3 3 2 3" xfId="24777" xr:uid="{00000000-0005-0000-0000-000069C10000}"/>
    <cellStyle name="Normal 9 3 4 3 3 2 4" xfId="42123" xr:uid="{00000000-0005-0000-0000-00006AC10000}"/>
    <cellStyle name="Normal 9 3 4 3 3 3" xfId="5268" xr:uid="{00000000-0005-0000-0000-00006BC10000}"/>
    <cellStyle name="Normal 9 3 4 3 3 3 2" xfId="13941" xr:uid="{00000000-0005-0000-0000-00006CC10000}"/>
    <cellStyle name="Normal 9 3 4 3 3 3 2 2" xfId="31294" xr:uid="{00000000-0005-0000-0000-00006DC10000}"/>
    <cellStyle name="Normal 9 3 4 3 3 3 2 3" xfId="48640" xr:uid="{00000000-0005-0000-0000-00006EC10000}"/>
    <cellStyle name="Normal 9 3 4 3 3 3 3" xfId="22621" xr:uid="{00000000-0005-0000-0000-00006FC10000}"/>
    <cellStyle name="Normal 9 3 4 3 3 3 4" xfId="39967" xr:uid="{00000000-0005-0000-0000-000070C10000}"/>
    <cellStyle name="Normal 9 3 4 3 3 4" xfId="10315" xr:uid="{00000000-0005-0000-0000-000071C10000}"/>
    <cellStyle name="Normal 9 3 4 3 3 4 2" xfId="27668" xr:uid="{00000000-0005-0000-0000-000072C10000}"/>
    <cellStyle name="Normal 9 3 4 3 3 4 3" xfId="45014" xr:uid="{00000000-0005-0000-0000-000073C10000}"/>
    <cellStyle name="Normal 9 3 4 3 3 5" xfId="18995" xr:uid="{00000000-0005-0000-0000-000074C10000}"/>
    <cellStyle name="Normal 9 3 4 3 3 6" xfId="36341" xr:uid="{00000000-0005-0000-0000-000075C10000}"/>
    <cellStyle name="Normal 9 3 4 3 4" xfId="6689" xr:uid="{00000000-0005-0000-0000-000076C10000}"/>
    <cellStyle name="Normal 9 3 4 3 4 2" xfId="15362" xr:uid="{00000000-0005-0000-0000-000077C10000}"/>
    <cellStyle name="Normal 9 3 4 3 4 2 2" xfId="32715" xr:uid="{00000000-0005-0000-0000-000078C10000}"/>
    <cellStyle name="Normal 9 3 4 3 4 2 3" xfId="50061" xr:uid="{00000000-0005-0000-0000-000079C10000}"/>
    <cellStyle name="Normal 9 3 4 3 4 3" xfId="24042" xr:uid="{00000000-0005-0000-0000-00007AC10000}"/>
    <cellStyle name="Normal 9 3 4 3 4 4" xfId="41388" xr:uid="{00000000-0005-0000-0000-00007BC10000}"/>
    <cellStyle name="Normal 9 3 4 3 5" xfId="3455" xr:uid="{00000000-0005-0000-0000-00007CC10000}"/>
    <cellStyle name="Normal 9 3 4 3 5 2" xfId="12128" xr:uid="{00000000-0005-0000-0000-00007DC10000}"/>
    <cellStyle name="Normal 9 3 4 3 5 2 2" xfId="29481" xr:uid="{00000000-0005-0000-0000-00007EC10000}"/>
    <cellStyle name="Normal 9 3 4 3 5 2 3" xfId="46827" xr:uid="{00000000-0005-0000-0000-00007FC10000}"/>
    <cellStyle name="Normal 9 3 4 3 5 3" xfId="20808" xr:uid="{00000000-0005-0000-0000-000080C10000}"/>
    <cellStyle name="Normal 9 3 4 3 5 4" xfId="38154" xr:uid="{00000000-0005-0000-0000-000081C10000}"/>
    <cellStyle name="Normal 9 3 4 3 6" xfId="9580" xr:uid="{00000000-0005-0000-0000-000082C10000}"/>
    <cellStyle name="Normal 9 3 4 3 6 2" xfId="26933" xr:uid="{00000000-0005-0000-0000-000083C10000}"/>
    <cellStyle name="Normal 9 3 4 3 6 3" xfId="44279" xr:uid="{00000000-0005-0000-0000-000084C10000}"/>
    <cellStyle name="Normal 9 3 4 3 7" xfId="18260" xr:uid="{00000000-0005-0000-0000-000085C10000}"/>
    <cellStyle name="Normal 9 3 4 3 8" xfId="35606" xr:uid="{00000000-0005-0000-0000-000086C10000}"/>
    <cellStyle name="Normal 9 3 4 4" xfId="417" xr:uid="{00000000-0005-0000-0000-000087C10000}"/>
    <cellStyle name="Normal 9 3 4 4 2" xfId="2230" xr:uid="{00000000-0005-0000-0000-000088C10000}"/>
    <cellStyle name="Normal 9 3 4 4 2 2" xfId="8012" xr:uid="{00000000-0005-0000-0000-000089C10000}"/>
    <cellStyle name="Normal 9 3 4 4 2 2 2" xfId="16685" xr:uid="{00000000-0005-0000-0000-00008AC10000}"/>
    <cellStyle name="Normal 9 3 4 4 2 2 2 2" xfId="34038" xr:uid="{00000000-0005-0000-0000-00008BC10000}"/>
    <cellStyle name="Normal 9 3 4 4 2 2 2 3" xfId="51384" xr:uid="{00000000-0005-0000-0000-00008CC10000}"/>
    <cellStyle name="Normal 9 3 4 4 2 2 3" xfId="25365" xr:uid="{00000000-0005-0000-0000-00008DC10000}"/>
    <cellStyle name="Normal 9 3 4 4 2 2 4" xfId="42711" xr:uid="{00000000-0005-0000-0000-00008EC10000}"/>
    <cellStyle name="Normal 9 3 4 4 2 3" xfId="5513" xr:uid="{00000000-0005-0000-0000-00008FC10000}"/>
    <cellStyle name="Normal 9 3 4 4 2 3 2" xfId="14186" xr:uid="{00000000-0005-0000-0000-000090C10000}"/>
    <cellStyle name="Normal 9 3 4 4 2 3 2 2" xfId="31539" xr:uid="{00000000-0005-0000-0000-000091C10000}"/>
    <cellStyle name="Normal 9 3 4 4 2 3 2 3" xfId="48885" xr:uid="{00000000-0005-0000-0000-000092C10000}"/>
    <cellStyle name="Normal 9 3 4 4 2 3 3" xfId="22866" xr:uid="{00000000-0005-0000-0000-000093C10000}"/>
    <cellStyle name="Normal 9 3 4 4 2 3 4" xfId="40212" xr:uid="{00000000-0005-0000-0000-000094C10000}"/>
    <cellStyle name="Normal 9 3 4 4 2 4" xfId="10903" xr:uid="{00000000-0005-0000-0000-000095C10000}"/>
    <cellStyle name="Normal 9 3 4 4 2 4 2" xfId="28256" xr:uid="{00000000-0005-0000-0000-000096C10000}"/>
    <cellStyle name="Normal 9 3 4 4 2 4 3" xfId="45602" xr:uid="{00000000-0005-0000-0000-000097C10000}"/>
    <cellStyle name="Normal 9 3 4 4 2 5" xfId="19583" xr:uid="{00000000-0005-0000-0000-000098C10000}"/>
    <cellStyle name="Normal 9 3 4 4 2 6" xfId="36929" xr:uid="{00000000-0005-0000-0000-000099C10000}"/>
    <cellStyle name="Normal 9 3 4 4 3" xfId="6199" xr:uid="{00000000-0005-0000-0000-00009AC10000}"/>
    <cellStyle name="Normal 9 3 4 4 3 2" xfId="14872" xr:uid="{00000000-0005-0000-0000-00009BC10000}"/>
    <cellStyle name="Normal 9 3 4 4 3 2 2" xfId="32225" xr:uid="{00000000-0005-0000-0000-00009CC10000}"/>
    <cellStyle name="Normal 9 3 4 4 3 2 3" xfId="49571" xr:uid="{00000000-0005-0000-0000-00009DC10000}"/>
    <cellStyle name="Normal 9 3 4 4 3 3" xfId="23552" xr:uid="{00000000-0005-0000-0000-00009EC10000}"/>
    <cellStyle name="Normal 9 3 4 4 3 4" xfId="40898" xr:uid="{00000000-0005-0000-0000-00009FC10000}"/>
    <cellStyle name="Normal 9 3 4 4 4" xfId="4043" xr:uid="{00000000-0005-0000-0000-0000A0C10000}"/>
    <cellStyle name="Normal 9 3 4 4 4 2" xfId="12716" xr:uid="{00000000-0005-0000-0000-0000A1C10000}"/>
    <cellStyle name="Normal 9 3 4 4 4 2 2" xfId="30069" xr:uid="{00000000-0005-0000-0000-0000A2C10000}"/>
    <cellStyle name="Normal 9 3 4 4 4 2 3" xfId="47415" xr:uid="{00000000-0005-0000-0000-0000A3C10000}"/>
    <cellStyle name="Normal 9 3 4 4 4 3" xfId="21396" xr:uid="{00000000-0005-0000-0000-0000A4C10000}"/>
    <cellStyle name="Normal 9 3 4 4 4 4" xfId="38742" xr:uid="{00000000-0005-0000-0000-0000A5C10000}"/>
    <cellStyle name="Normal 9 3 4 4 5" xfId="9090" xr:uid="{00000000-0005-0000-0000-0000A6C10000}"/>
    <cellStyle name="Normal 9 3 4 4 5 2" xfId="26443" xr:uid="{00000000-0005-0000-0000-0000A7C10000}"/>
    <cellStyle name="Normal 9 3 4 4 5 3" xfId="43789" xr:uid="{00000000-0005-0000-0000-0000A8C10000}"/>
    <cellStyle name="Normal 9 3 4 4 6" xfId="17770" xr:uid="{00000000-0005-0000-0000-0000A9C10000}"/>
    <cellStyle name="Normal 9 3 4 4 7" xfId="35116" xr:uid="{00000000-0005-0000-0000-0000AAC10000}"/>
    <cellStyle name="Normal 9 3 4 5" xfId="1985" xr:uid="{00000000-0005-0000-0000-0000ABC10000}"/>
    <cellStyle name="Normal 9 3 4 5 2" xfId="7767" xr:uid="{00000000-0005-0000-0000-0000ACC10000}"/>
    <cellStyle name="Normal 9 3 4 5 2 2" xfId="16440" xr:uid="{00000000-0005-0000-0000-0000ADC10000}"/>
    <cellStyle name="Normal 9 3 4 5 2 2 2" xfId="33793" xr:uid="{00000000-0005-0000-0000-0000AEC10000}"/>
    <cellStyle name="Normal 9 3 4 5 2 2 3" xfId="51139" xr:uid="{00000000-0005-0000-0000-0000AFC10000}"/>
    <cellStyle name="Normal 9 3 4 5 2 3" xfId="25120" xr:uid="{00000000-0005-0000-0000-0000B0C10000}"/>
    <cellStyle name="Normal 9 3 4 5 2 4" xfId="42466" xr:uid="{00000000-0005-0000-0000-0000B1C10000}"/>
    <cellStyle name="Normal 9 3 4 5 3" xfId="3798" xr:uid="{00000000-0005-0000-0000-0000B2C10000}"/>
    <cellStyle name="Normal 9 3 4 5 3 2" xfId="12471" xr:uid="{00000000-0005-0000-0000-0000B3C10000}"/>
    <cellStyle name="Normal 9 3 4 5 3 2 2" xfId="29824" xr:uid="{00000000-0005-0000-0000-0000B4C10000}"/>
    <cellStyle name="Normal 9 3 4 5 3 2 3" xfId="47170" xr:uid="{00000000-0005-0000-0000-0000B5C10000}"/>
    <cellStyle name="Normal 9 3 4 5 3 3" xfId="21151" xr:uid="{00000000-0005-0000-0000-0000B6C10000}"/>
    <cellStyle name="Normal 9 3 4 5 3 4" xfId="38497" xr:uid="{00000000-0005-0000-0000-0000B7C10000}"/>
    <cellStyle name="Normal 9 3 4 5 4" xfId="10658" xr:uid="{00000000-0005-0000-0000-0000B8C10000}"/>
    <cellStyle name="Normal 9 3 4 5 4 2" xfId="28011" xr:uid="{00000000-0005-0000-0000-0000B9C10000}"/>
    <cellStyle name="Normal 9 3 4 5 4 3" xfId="45357" xr:uid="{00000000-0005-0000-0000-0000BAC10000}"/>
    <cellStyle name="Normal 9 3 4 5 5" xfId="19338" xr:uid="{00000000-0005-0000-0000-0000BBC10000}"/>
    <cellStyle name="Normal 9 3 4 5 6" xfId="36684" xr:uid="{00000000-0005-0000-0000-0000BCC10000}"/>
    <cellStyle name="Normal 9 3 4 6" xfId="1152" xr:uid="{00000000-0005-0000-0000-0000BDC10000}"/>
    <cellStyle name="Normal 9 3 4 6 2" xfId="6934" xr:uid="{00000000-0005-0000-0000-0000BEC10000}"/>
    <cellStyle name="Normal 9 3 4 6 2 2" xfId="15607" xr:uid="{00000000-0005-0000-0000-0000BFC10000}"/>
    <cellStyle name="Normal 9 3 4 6 2 2 2" xfId="32960" xr:uid="{00000000-0005-0000-0000-0000C0C10000}"/>
    <cellStyle name="Normal 9 3 4 6 2 2 3" xfId="50306" xr:uid="{00000000-0005-0000-0000-0000C1C10000}"/>
    <cellStyle name="Normal 9 3 4 6 2 3" xfId="24287" xr:uid="{00000000-0005-0000-0000-0000C2C10000}"/>
    <cellStyle name="Normal 9 3 4 6 2 4" xfId="41633" xr:uid="{00000000-0005-0000-0000-0000C3C10000}"/>
    <cellStyle name="Normal 9 3 4 6 3" xfId="4778" xr:uid="{00000000-0005-0000-0000-0000C4C10000}"/>
    <cellStyle name="Normal 9 3 4 6 3 2" xfId="13451" xr:uid="{00000000-0005-0000-0000-0000C5C10000}"/>
    <cellStyle name="Normal 9 3 4 6 3 2 2" xfId="30804" xr:uid="{00000000-0005-0000-0000-0000C6C10000}"/>
    <cellStyle name="Normal 9 3 4 6 3 2 3" xfId="48150" xr:uid="{00000000-0005-0000-0000-0000C7C10000}"/>
    <cellStyle name="Normal 9 3 4 6 3 3" xfId="22131" xr:uid="{00000000-0005-0000-0000-0000C8C10000}"/>
    <cellStyle name="Normal 9 3 4 6 3 4" xfId="39477" xr:uid="{00000000-0005-0000-0000-0000C9C10000}"/>
    <cellStyle name="Normal 9 3 4 6 4" xfId="9825" xr:uid="{00000000-0005-0000-0000-0000CAC10000}"/>
    <cellStyle name="Normal 9 3 4 6 4 2" xfId="27178" xr:uid="{00000000-0005-0000-0000-0000CBC10000}"/>
    <cellStyle name="Normal 9 3 4 6 4 3" xfId="44524" xr:uid="{00000000-0005-0000-0000-0000CCC10000}"/>
    <cellStyle name="Normal 9 3 4 6 5" xfId="18505" xr:uid="{00000000-0005-0000-0000-0000CDC10000}"/>
    <cellStyle name="Normal 9 3 4 6 6" xfId="35851" xr:uid="{00000000-0005-0000-0000-0000CEC10000}"/>
    <cellStyle name="Normal 9 3 4 7" xfId="5954" xr:uid="{00000000-0005-0000-0000-0000CFC10000}"/>
    <cellStyle name="Normal 9 3 4 7 2" xfId="14627" xr:uid="{00000000-0005-0000-0000-0000D0C10000}"/>
    <cellStyle name="Normal 9 3 4 7 2 2" xfId="31980" xr:uid="{00000000-0005-0000-0000-0000D1C10000}"/>
    <cellStyle name="Normal 9 3 4 7 2 3" xfId="49326" xr:uid="{00000000-0005-0000-0000-0000D2C10000}"/>
    <cellStyle name="Normal 9 3 4 7 3" xfId="23307" xr:uid="{00000000-0005-0000-0000-0000D3C10000}"/>
    <cellStyle name="Normal 9 3 4 7 4" xfId="40653" xr:uid="{00000000-0005-0000-0000-0000D4C10000}"/>
    <cellStyle name="Normal 9 3 4 8" xfId="2965" xr:uid="{00000000-0005-0000-0000-0000D5C10000}"/>
    <cellStyle name="Normal 9 3 4 8 2" xfId="11638" xr:uid="{00000000-0005-0000-0000-0000D6C10000}"/>
    <cellStyle name="Normal 9 3 4 8 2 2" xfId="28991" xr:uid="{00000000-0005-0000-0000-0000D7C10000}"/>
    <cellStyle name="Normal 9 3 4 8 2 3" xfId="46337" xr:uid="{00000000-0005-0000-0000-0000D8C10000}"/>
    <cellStyle name="Normal 9 3 4 8 3" xfId="20318" xr:uid="{00000000-0005-0000-0000-0000D9C10000}"/>
    <cellStyle name="Normal 9 3 4 8 4" xfId="37664" xr:uid="{00000000-0005-0000-0000-0000DAC10000}"/>
    <cellStyle name="Normal 9 3 4 9" xfId="8845" xr:uid="{00000000-0005-0000-0000-0000DBC10000}"/>
    <cellStyle name="Normal 9 3 4 9 2" xfId="26198" xr:uid="{00000000-0005-0000-0000-0000DCC10000}"/>
    <cellStyle name="Normal 9 3 4 9 3" xfId="43544" xr:uid="{00000000-0005-0000-0000-0000DDC10000}"/>
    <cellStyle name="Normal 9 3 5" xfId="270" xr:uid="{00000000-0005-0000-0000-0000DEC10000}"/>
    <cellStyle name="Normal 9 3 5 10" xfId="34969" xr:uid="{00000000-0005-0000-0000-0000DFC10000}"/>
    <cellStyle name="Normal 9 3 5 2" xfId="1005" xr:uid="{00000000-0005-0000-0000-0000E0C10000}"/>
    <cellStyle name="Normal 9 3 5 2 2" xfId="2818" xr:uid="{00000000-0005-0000-0000-0000E1C10000}"/>
    <cellStyle name="Normal 9 3 5 2 2 2" xfId="8600" xr:uid="{00000000-0005-0000-0000-0000E2C10000}"/>
    <cellStyle name="Normal 9 3 5 2 2 2 2" xfId="17273" xr:uid="{00000000-0005-0000-0000-0000E3C10000}"/>
    <cellStyle name="Normal 9 3 5 2 2 2 2 2" xfId="34626" xr:uid="{00000000-0005-0000-0000-0000E4C10000}"/>
    <cellStyle name="Normal 9 3 5 2 2 2 2 3" xfId="51972" xr:uid="{00000000-0005-0000-0000-0000E5C10000}"/>
    <cellStyle name="Normal 9 3 5 2 2 2 3" xfId="25953" xr:uid="{00000000-0005-0000-0000-0000E6C10000}"/>
    <cellStyle name="Normal 9 3 5 2 2 2 4" xfId="43299" xr:uid="{00000000-0005-0000-0000-0000E7C10000}"/>
    <cellStyle name="Normal 9 3 5 2 2 3" xfId="4631" xr:uid="{00000000-0005-0000-0000-0000E8C10000}"/>
    <cellStyle name="Normal 9 3 5 2 2 3 2" xfId="13304" xr:uid="{00000000-0005-0000-0000-0000E9C10000}"/>
    <cellStyle name="Normal 9 3 5 2 2 3 2 2" xfId="30657" xr:uid="{00000000-0005-0000-0000-0000EAC10000}"/>
    <cellStyle name="Normal 9 3 5 2 2 3 2 3" xfId="48003" xr:uid="{00000000-0005-0000-0000-0000EBC10000}"/>
    <cellStyle name="Normal 9 3 5 2 2 3 3" xfId="21984" xr:uid="{00000000-0005-0000-0000-0000ECC10000}"/>
    <cellStyle name="Normal 9 3 5 2 2 3 4" xfId="39330" xr:uid="{00000000-0005-0000-0000-0000EDC10000}"/>
    <cellStyle name="Normal 9 3 5 2 2 4" xfId="11491" xr:uid="{00000000-0005-0000-0000-0000EEC10000}"/>
    <cellStyle name="Normal 9 3 5 2 2 4 2" xfId="28844" xr:uid="{00000000-0005-0000-0000-0000EFC10000}"/>
    <cellStyle name="Normal 9 3 5 2 2 4 3" xfId="46190" xr:uid="{00000000-0005-0000-0000-0000F0C10000}"/>
    <cellStyle name="Normal 9 3 5 2 2 5" xfId="20171" xr:uid="{00000000-0005-0000-0000-0000F1C10000}"/>
    <cellStyle name="Normal 9 3 5 2 2 6" xfId="37517" xr:uid="{00000000-0005-0000-0000-0000F2C10000}"/>
    <cellStyle name="Normal 9 3 5 2 3" xfId="1740" xr:uid="{00000000-0005-0000-0000-0000F3C10000}"/>
    <cellStyle name="Normal 9 3 5 2 3 2" xfId="7522" xr:uid="{00000000-0005-0000-0000-0000F4C10000}"/>
    <cellStyle name="Normal 9 3 5 2 3 2 2" xfId="16195" xr:uid="{00000000-0005-0000-0000-0000F5C10000}"/>
    <cellStyle name="Normal 9 3 5 2 3 2 2 2" xfId="33548" xr:uid="{00000000-0005-0000-0000-0000F6C10000}"/>
    <cellStyle name="Normal 9 3 5 2 3 2 2 3" xfId="50894" xr:uid="{00000000-0005-0000-0000-0000F7C10000}"/>
    <cellStyle name="Normal 9 3 5 2 3 2 3" xfId="24875" xr:uid="{00000000-0005-0000-0000-0000F8C10000}"/>
    <cellStyle name="Normal 9 3 5 2 3 2 4" xfId="42221" xr:uid="{00000000-0005-0000-0000-0000F9C10000}"/>
    <cellStyle name="Normal 9 3 5 2 3 3" xfId="5366" xr:uid="{00000000-0005-0000-0000-0000FAC10000}"/>
    <cellStyle name="Normal 9 3 5 2 3 3 2" xfId="14039" xr:uid="{00000000-0005-0000-0000-0000FBC10000}"/>
    <cellStyle name="Normal 9 3 5 2 3 3 2 2" xfId="31392" xr:uid="{00000000-0005-0000-0000-0000FCC10000}"/>
    <cellStyle name="Normal 9 3 5 2 3 3 2 3" xfId="48738" xr:uid="{00000000-0005-0000-0000-0000FDC10000}"/>
    <cellStyle name="Normal 9 3 5 2 3 3 3" xfId="22719" xr:uid="{00000000-0005-0000-0000-0000FEC10000}"/>
    <cellStyle name="Normal 9 3 5 2 3 3 4" xfId="40065" xr:uid="{00000000-0005-0000-0000-0000FFC10000}"/>
    <cellStyle name="Normal 9 3 5 2 3 4" xfId="10413" xr:uid="{00000000-0005-0000-0000-000000C20000}"/>
    <cellStyle name="Normal 9 3 5 2 3 4 2" xfId="27766" xr:uid="{00000000-0005-0000-0000-000001C20000}"/>
    <cellStyle name="Normal 9 3 5 2 3 4 3" xfId="45112" xr:uid="{00000000-0005-0000-0000-000002C20000}"/>
    <cellStyle name="Normal 9 3 5 2 3 5" xfId="19093" xr:uid="{00000000-0005-0000-0000-000003C20000}"/>
    <cellStyle name="Normal 9 3 5 2 3 6" xfId="36439" xr:uid="{00000000-0005-0000-0000-000004C20000}"/>
    <cellStyle name="Normal 9 3 5 2 4" xfId="6787" xr:uid="{00000000-0005-0000-0000-000005C20000}"/>
    <cellStyle name="Normal 9 3 5 2 4 2" xfId="15460" xr:uid="{00000000-0005-0000-0000-000006C20000}"/>
    <cellStyle name="Normal 9 3 5 2 4 2 2" xfId="32813" xr:uid="{00000000-0005-0000-0000-000007C20000}"/>
    <cellStyle name="Normal 9 3 5 2 4 2 3" xfId="50159" xr:uid="{00000000-0005-0000-0000-000008C20000}"/>
    <cellStyle name="Normal 9 3 5 2 4 3" xfId="24140" xr:uid="{00000000-0005-0000-0000-000009C20000}"/>
    <cellStyle name="Normal 9 3 5 2 4 4" xfId="41486" xr:uid="{00000000-0005-0000-0000-00000AC20000}"/>
    <cellStyle name="Normal 9 3 5 2 5" xfId="3553" xr:uid="{00000000-0005-0000-0000-00000BC20000}"/>
    <cellStyle name="Normal 9 3 5 2 5 2" xfId="12226" xr:uid="{00000000-0005-0000-0000-00000CC20000}"/>
    <cellStyle name="Normal 9 3 5 2 5 2 2" xfId="29579" xr:uid="{00000000-0005-0000-0000-00000DC20000}"/>
    <cellStyle name="Normal 9 3 5 2 5 2 3" xfId="46925" xr:uid="{00000000-0005-0000-0000-00000EC20000}"/>
    <cellStyle name="Normal 9 3 5 2 5 3" xfId="20906" xr:uid="{00000000-0005-0000-0000-00000FC20000}"/>
    <cellStyle name="Normal 9 3 5 2 5 4" xfId="38252" xr:uid="{00000000-0005-0000-0000-000010C20000}"/>
    <cellStyle name="Normal 9 3 5 2 6" xfId="9678" xr:uid="{00000000-0005-0000-0000-000011C20000}"/>
    <cellStyle name="Normal 9 3 5 2 6 2" xfId="27031" xr:uid="{00000000-0005-0000-0000-000012C20000}"/>
    <cellStyle name="Normal 9 3 5 2 6 3" xfId="44377" xr:uid="{00000000-0005-0000-0000-000013C20000}"/>
    <cellStyle name="Normal 9 3 5 2 7" xfId="18358" xr:uid="{00000000-0005-0000-0000-000014C20000}"/>
    <cellStyle name="Normal 9 3 5 2 8" xfId="35704" xr:uid="{00000000-0005-0000-0000-000015C20000}"/>
    <cellStyle name="Normal 9 3 5 3" xfId="515" xr:uid="{00000000-0005-0000-0000-000016C20000}"/>
    <cellStyle name="Normal 9 3 5 3 2" xfId="2328" xr:uid="{00000000-0005-0000-0000-000017C20000}"/>
    <cellStyle name="Normal 9 3 5 3 2 2" xfId="8110" xr:uid="{00000000-0005-0000-0000-000018C20000}"/>
    <cellStyle name="Normal 9 3 5 3 2 2 2" xfId="16783" xr:uid="{00000000-0005-0000-0000-000019C20000}"/>
    <cellStyle name="Normal 9 3 5 3 2 2 2 2" xfId="34136" xr:uid="{00000000-0005-0000-0000-00001AC20000}"/>
    <cellStyle name="Normal 9 3 5 3 2 2 2 3" xfId="51482" xr:uid="{00000000-0005-0000-0000-00001BC20000}"/>
    <cellStyle name="Normal 9 3 5 3 2 2 3" xfId="25463" xr:uid="{00000000-0005-0000-0000-00001CC20000}"/>
    <cellStyle name="Normal 9 3 5 3 2 2 4" xfId="42809" xr:uid="{00000000-0005-0000-0000-00001DC20000}"/>
    <cellStyle name="Normal 9 3 5 3 2 3" xfId="5611" xr:uid="{00000000-0005-0000-0000-00001EC20000}"/>
    <cellStyle name="Normal 9 3 5 3 2 3 2" xfId="14284" xr:uid="{00000000-0005-0000-0000-00001FC20000}"/>
    <cellStyle name="Normal 9 3 5 3 2 3 2 2" xfId="31637" xr:uid="{00000000-0005-0000-0000-000020C20000}"/>
    <cellStyle name="Normal 9 3 5 3 2 3 2 3" xfId="48983" xr:uid="{00000000-0005-0000-0000-000021C20000}"/>
    <cellStyle name="Normal 9 3 5 3 2 3 3" xfId="22964" xr:uid="{00000000-0005-0000-0000-000022C20000}"/>
    <cellStyle name="Normal 9 3 5 3 2 3 4" xfId="40310" xr:uid="{00000000-0005-0000-0000-000023C20000}"/>
    <cellStyle name="Normal 9 3 5 3 2 4" xfId="11001" xr:uid="{00000000-0005-0000-0000-000024C20000}"/>
    <cellStyle name="Normal 9 3 5 3 2 4 2" xfId="28354" xr:uid="{00000000-0005-0000-0000-000025C20000}"/>
    <cellStyle name="Normal 9 3 5 3 2 4 3" xfId="45700" xr:uid="{00000000-0005-0000-0000-000026C20000}"/>
    <cellStyle name="Normal 9 3 5 3 2 5" xfId="19681" xr:uid="{00000000-0005-0000-0000-000027C20000}"/>
    <cellStyle name="Normal 9 3 5 3 2 6" xfId="37027" xr:uid="{00000000-0005-0000-0000-000028C20000}"/>
    <cellStyle name="Normal 9 3 5 3 3" xfId="6297" xr:uid="{00000000-0005-0000-0000-000029C20000}"/>
    <cellStyle name="Normal 9 3 5 3 3 2" xfId="14970" xr:uid="{00000000-0005-0000-0000-00002AC20000}"/>
    <cellStyle name="Normal 9 3 5 3 3 2 2" xfId="32323" xr:uid="{00000000-0005-0000-0000-00002BC20000}"/>
    <cellStyle name="Normal 9 3 5 3 3 2 3" xfId="49669" xr:uid="{00000000-0005-0000-0000-00002CC20000}"/>
    <cellStyle name="Normal 9 3 5 3 3 3" xfId="23650" xr:uid="{00000000-0005-0000-0000-00002DC20000}"/>
    <cellStyle name="Normal 9 3 5 3 3 4" xfId="40996" xr:uid="{00000000-0005-0000-0000-00002EC20000}"/>
    <cellStyle name="Normal 9 3 5 3 4" xfId="4141" xr:uid="{00000000-0005-0000-0000-00002FC20000}"/>
    <cellStyle name="Normal 9 3 5 3 4 2" xfId="12814" xr:uid="{00000000-0005-0000-0000-000030C20000}"/>
    <cellStyle name="Normal 9 3 5 3 4 2 2" xfId="30167" xr:uid="{00000000-0005-0000-0000-000031C20000}"/>
    <cellStyle name="Normal 9 3 5 3 4 2 3" xfId="47513" xr:uid="{00000000-0005-0000-0000-000032C20000}"/>
    <cellStyle name="Normal 9 3 5 3 4 3" xfId="21494" xr:uid="{00000000-0005-0000-0000-000033C20000}"/>
    <cellStyle name="Normal 9 3 5 3 4 4" xfId="38840" xr:uid="{00000000-0005-0000-0000-000034C20000}"/>
    <cellStyle name="Normal 9 3 5 3 5" xfId="9188" xr:uid="{00000000-0005-0000-0000-000035C20000}"/>
    <cellStyle name="Normal 9 3 5 3 5 2" xfId="26541" xr:uid="{00000000-0005-0000-0000-000036C20000}"/>
    <cellStyle name="Normal 9 3 5 3 5 3" xfId="43887" xr:uid="{00000000-0005-0000-0000-000037C20000}"/>
    <cellStyle name="Normal 9 3 5 3 6" xfId="17868" xr:uid="{00000000-0005-0000-0000-000038C20000}"/>
    <cellStyle name="Normal 9 3 5 3 7" xfId="35214" xr:uid="{00000000-0005-0000-0000-000039C20000}"/>
    <cellStyle name="Normal 9 3 5 4" xfId="2083" xr:uid="{00000000-0005-0000-0000-00003AC20000}"/>
    <cellStyle name="Normal 9 3 5 4 2" xfId="7865" xr:uid="{00000000-0005-0000-0000-00003BC20000}"/>
    <cellStyle name="Normal 9 3 5 4 2 2" xfId="16538" xr:uid="{00000000-0005-0000-0000-00003CC20000}"/>
    <cellStyle name="Normal 9 3 5 4 2 2 2" xfId="33891" xr:uid="{00000000-0005-0000-0000-00003DC20000}"/>
    <cellStyle name="Normal 9 3 5 4 2 2 3" xfId="51237" xr:uid="{00000000-0005-0000-0000-00003EC20000}"/>
    <cellStyle name="Normal 9 3 5 4 2 3" xfId="25218" xr:uid="{00000000-0005-0000-0000-00003FC20000}"/>
    <cellStyle name="Normal 9 3 5 4 2 4" xfId="42564" xr:uid="{00000000-0005-0000-0000-000040C20000}"/>
    <cellStyle name="Normal 9 3 5 4 3" xfId="3896" xr:uid="{00000000-0005-0000-0000-000041C20000}"/>
    <cellStyle name="Normal 9 3 5 4 3 2" xfId="12569" xr:uid="{00000000-0005-0000-0000-000042C20000}"/>
    <cellStyle name="Normal 9 3 5 4 3 2 2" xfId="29922" xr:uid="{00000000-0005-0000-0000-000043C20000}"/>
    <cellStyle name="Normal 9 3 5 4 3 2 3" xfId="47268" xr:uid="{00000000-0005-0000-0000-000044C20000}"/>
    <cellStyle name="Normal 9 3 5 4 3 3" xfId="21249" xr:uid="{00000000-0005-0000-0000-000045C20000}"/>
    <cellStyle name="Normal 9 3 5 4 3 4" xfId="38595" xr:uid="{00000000-0005-0000-0000-000046C20000}"/>
    <cellStyle name="Normal 9 3 5 4 4" xfId="10756" xr:uid="{00000000-0005-0000-0000-000047C20000}"/>
    <cellStyle name="Normal 9 3 5 4 4 2" xfId="28109" xr:uid="{00000000-0005-0000-0000-000048C20000}"/>
    <cellStyle name="Normal 9 3 5 4 4 3" xfId="45455" xr:uid="{00000000-0005-0000-0000-000049C20000}"/>
    <cellStyle name="Normal 9 3 5 4 5" xfId="19436" xr:uid="{00000000-0005-0000-0000-00004AC20000}"/>
    <cellStyle name="Normal 9 3 5 4 6" xfId="36782" xr:uid="{00000000-0005-0000-0000-00004BC20000}"/>
    <cellStyle name="Normal 9 3 5 5" xfId="1250" xr:uid="{00000000-0005-0000-0000-00004CC20000}"/>
    <cellStyle name="Normal 9 3 5 5 2" xfId="7032" xr:uid="{00000000-0005-0000-0000-00004DC20000}"/>
    <cellStyle name="Normal 9 3 5 5 2 2" xfId="15705" xr:uid="{00000000-0005-0000-0000-00004EC20000}"/>
    <cellStyle name="Normal 9 3 5 5 2 2 2" xfId="33058" xr:uid="{00000000-0005-0000-0000-00004FC20000}"/>
    <cellStyle name="Normal 9 3 5 5 2 2 3" xfId="50404" xr:uid="{00000000-0005-0000-0000-000050C20000}"/>
    <cellStyle name="Normal 9 3 5 5 2 3" xfId="24385" xr:uid="{00000000-0005-0000-0000-000051C20000}"/>
    <cellStyle name="Normal 9 3 5 5 2 4" xfId="41731" xr:uid="{00000000-0005-0000-0000-000052C20000}"/>
    <cellStyle name="Normal 9 3 5 5 3" xfId="4876" xr:uid="{00000000-0005-0000-0000-000053C20000}"/>
    <cellStyle name="Normal 9 3 5 5 3 2" xfId="13549" xr:uid="{00000000-0005-0000-0000-000054C20000}"/>
    <cellStyle name="Normal 9 3 5 5 3 2 2" xfId="30902" xr:uid="{00000000-0005-0000-0000-000055C20000}"/>
    <cellStyle name="Normal 9 3 5 5 3 2 3" xfId="48248" xr:uid="{00000000-0005-0000-0000-000056C20000}"/>
    <cellStyle name="Normal 9 3 5 5 3 3" xfId="22229" xr:uid="{00000000-0005-0000-0000-000057C20000}"/>
    <cellStyle name="Normal 9 3 5 5 3 4" xfId="39575" xr:uid="{00000000-0005-0000-0000-000058C20000}"/>
    <cellStyle name="Normal 9 3 5 5 4" xfId="9923" xr:uid="{00000000-0005-0000-0000-000059C20000}"/>
    <cellStyle name="Normal 9 3 5 5 4 2" xfId="27276" xr:uid="{00000000-0005-0000-0000-00005AC20000}"/>
    <cellStyle name="Normal 9 3 5 5 4 3" xfId="44622" xr:uid="{00000000-0005-0000-0000-00005BC20000}"/>
    <cellStyle name="Normal 9 3 5 5 5" xfId="18603" xr:uid="{00000000-0005-0000-0000-00005CC20000}"/>
    <cellStyle name="Normal 9 3 5 5 6" xfId="35949" xr:uid="{00000000-0005-0000-0000-00005DC20000}"/>
    <cellStyle name="Normal 9 3 5 6" xfId="6052" xr:uid="{00000000-0005-0000-0000-00005EC20000}"/>
    <cellStyle name="Normal 9 3 5 6 2" xfId="14725" xr:uid="{00000000-0005-0000-0000-00005FC20000}"/>
    <cellStyle name="Normal 9 3 5 6 2 2" xfId="32078" xr:uid="{00000000-0005-0000-0000-000060C20000}"/>
    <cellStyle name="Normal 9 3 5 6 2 3" xfId="49424" xr:uid="{00000000-0005-0000-0000-000061C20000}"/>
    <cellStyle name="Normal 9 3 5 6 3" xfId="23405" xr:uid="{00000000-0005-0000-0000-000062C20000}"/>
    <cellStyle name="Normal 9 3 5 6 4" xfId="40751" xr:uid="{00000000-0005-0000-0000-000063C20000}"/>
    <cellStyle name="Normal 9 3 5 7" xfId="3063" xr:uid="{00000000-0005-0000-0000-000064C20000}"/>
    <cellStyle name="Normal 9 3 5 7 2" xfId="11736" xr:uid="{00000000-0005-0000-0000-000065C20000}"/>
    <cellStyle name="Normal 9 3 5 7 2 2" xfId="29089" xr:uid="{00000000-0005-0000-0000-000066C20000}"/>
    <cellStyle name="Normal 9 3 5 7 2 3" xfId="46435" xr:uid="{00000000-0005-0000-0000-000067C20000}"/>
    <cellStyle name="Normal 9 3 5 7 3" xfId="20416" xr:uid="{00000000-0005-0000-0000-000068C20000}"/>
    <cellStyle name="Normal 9 3 5 7 4" xfId="37762" xr:uid="{00000000-0005-0000-0000-000069C20000}"/>
    <cellStyle name="Normal 9 3 5 8" xfId="8943" xr:uid="{00000000-0005-0000-0000-00006AC20000}"/>
    <cellStyle name="Normal 9 3 5 8 2" xfId="26296" xr:uid="{00000000-0005-0000-0000-00006BC20000}"/>
    <cellStyle name="Normal 9 3 5 8 3" xfId="43642" xr:uid="{00000000-0005-0000-0000-00006CC20000}"/>
    <cellStyle name="Normal 9 3 5 9" xfId="17623" xr:uid="{00000000-0005-0000-0000-00006DC20000}"/>
    <cellStyle name="Normal 9 3 6" xfId="123" xr:uid="{00000000-0005-0000-0000-00006EC20000}"/>
    <cellStyle name="Normal 9 3 6 10" xfId="34822" xr:uid="{00000000-0005-0000-0000-00006FC20000}"/>
    <cellStyle name="Normal 9 3 6 2" xfId="858" xr:uid="{00000000-0005-0000-0000-000070C20000}"/>
    <cellStyle name="Normal 9 3 6 2 2" xfId="2671" xr:uid="{00000000-0005-0000-0000-000071C20000}"/>
    <cellStyle name="Normal 9 3 6 2 2 2" xfId="8453" xr:uid="{00000000-0005-0000-0000-000072C20000}"/>
    <cellStyle name="Normal 9 3 6 2 2 2 2" xfId="17126" xr:uid="{00000000-0005-0000-0000-000073C20000}"/>
    <cellStyle name="Normal 9 3 6 2 2 2 2 2" xfId="34479" xr:uid="{00000000-0005-0000-0000-000074C20000}"/>
    <cellStyle name="Normal 9 3 6 2 2 2 2 3" xfId="51825" xr:uid="{00000000-0005-0000-0000-000075C20000}"/>
    <cellStyle name="Normal 9 3 6 2 2 2 3" xfId="25806" xr:uid="{00000000-0005-0000-0000-000076C20000}"/>
    <cellStyle name="Normal 9 3 6 2 2 2 4" xfId="43152" xr:uid="{00000000-0005-0000-0000-000077C20000}"/>
    <cellStyle name="Normal 9 3 6 2 2 3" xfId="4484" xr:uid="{00000000-0005-0000-0000-000078C20000}"/>
    <cellStyle name="Normal 9 3 6 2 2 3 2" xfId="13157" xr:uid="{00000000-0005-0000-0000-000079C20000}"/>
    <cellStyle name="Normal 9 3 6 2 2 3 2 2" xfId="30510" xr:uid="{00000000-0005-0000-0000-00007AC20000}"/>
    <cellStyle name="Normal 9 3 6 2 2 3 2 3" xfId="47856" xr:uid="{00000000-0005-0000-0000-00007BC20000}"/>
    <cellStyle name="Normal 9 3 6 2 2 3 3" xfId="21837" xr:uid="{00000000-0005-0000-0000-00007CC20000}"/>
    <cellStyle name="Normal 9 3 6 2 2 3 4" xfId="39183" xr:uid="{00000000-0005-0000-0000-00007DC20000}"/>
    <cellStyle name="Normal 9 3 6 2 2 4" xfId="11344" xr:uid="{00000000-0005-0000-0000-00007EC20000}"/>
    <cellStyle name="Normal 9 3 6 2 2 4 2" xfId="28697" xr:uid="{00000000-0005-0000-0000-00007FC20000}"/>
    <cellStyle name="Normal 9 3 6 2 2 4 3" xfId="46043" xr:uid="{00000000-0005-0000-0000-000080C20000}"/>
    <cellStyle name="Normal 9 3 6 2 2 5" xfId="20024" xr:uid="{00000000-0005-0000-0000-000081C20000}"/>
    <cellStyle name="Normal 9 3 6 2 2 6" xfId="37370" xr:uid="{00000000-0005-0000-0000-000082C20000}"/>
    <cellStyle name="Normal 9 3 6 2 3" xfId="1593" xr:uid="{00000000-0005-0000-0000-000083C20000}"/>
    <cellStyle name="Normal 9 3 6 2 3 2" xfId="7375" xr:uid="{00000000-0005-0000-0000-000084C20000}"/>
    <cellStyle name="Normal 9 3 6 2 3 2 2" xfId="16048" xr:uid="{00000000-0005-0000-0000-000085C20000}"/>
    <cellStyle name="Normal 9 3 6 2 3 2 2 2" xfId="33401" xr:uid="{00000000-0005-0000-0000-000086C20000}"/>
    <cellStyle name="Normal 9 3 6 2 3 2 2 3" xfId="50747" xr:uid="{00000000-0005-0000-0000-000087C20000}"/>
    <cellStyle name="Normal 9 3 6 2 3 2 3" xfId="24728" xr:uid="{00000000-0005-0000-0000-000088C20000}"/>
    <cellStyle name="Normal 9 3 6 2 3 2 4" xfId="42074" xr:uid="{00000000-0005-0000-0000-000089C20000}"/>
    <cellStyle name="Normal 9 3 6 2 3 3" xfId="5219" xr:uid="{00000000-0005-0000-0000-00008AC20000}"/>
    <cellStyle name="Normal 9 3 6 2 3 3 2" xfId="13892" xr:uid="{00000000-0005-0000-0000-00008BC20000}"/>
    <cellStyle name="Normal 9 3 6 2 3 3 2 2" xfId="31245" xr:uid="{00000000-0005-0000-0000-00008CC20000}"/>
    <cellStyle name="Normal 9 3 6 2 3 3 2 3" xfId="48591" xr:uid="{00000000-0005-0000-0000-00008DC20000}"/>
    <cellStyle name="Normal 9 3 6 2 3 3 3" xfId="22572" xr:uid="{00000000-0005-0000-0000-00008EC20000}"/>
    <cellStyle name="Normal 9 3 6 2 3 3 4" xfId="39918" xr:uid="{00000000-0005-0000-0000-00008FC20000}"/>
    <cellStyle name="Normal 9 3 6 2 3 4" xfId="10266" xr:uid="{00000000-0005-0000-0000-000090C20000}"/>
    <cellStyle name="Normal 9 3 6 2 3 4 2" xfId="27619" xr:uid="{00000000-0005-0000-0000-000091C20000}"/>
    <cellStyle name="Normal 9 3 6 2 3 4 3" xfId="44965" xr:uid="{00000000-0005-0000-0000-000092C20000}"/>
    <cellStyle name="Normal 9 3 6 2 3 5" xfId="18946" xr:uid="{00000000-0005-0000-0000-000093C20000}"/>
    <cellStyle name="Normal 9 3 6 2 3 6" xfId="36292" xr:uid="{00000000-0005-0000-0000-000094C20000}"/>
    <cellStyle name="Normal 9 3 6 2 4" xfId="6640" xr:uid="{00000000-0005-0000-0000-000095C20000}"/>
    <cellStyle name="Normal 9 3 6 2 4 2" xfId="15313" xr:uid="{00000000-0005-0000-0000-000096C20000}"/>
    <cellStyle name="Normal 9 3 6 2 4 2 2" xfId="32666" xr:uid="{00000000-0005-0000-0000-000097C20000}"/>
    <cellStyle name="Normal 9 3 6 2 4 2 3" xfId="50012" xr:uid="{00000000-0005-0000-0000-000098C20000}"/>
    <cellStyle name="Normal 9 3 6 2 4 3" xfId="23993" xr:uid="{00000000-0005-0000-0000-000099C20000}"/>
    <cellStyle name="Normal 9 3 6 2 4 4" xfId="41339" xr:uid="{00000000-0005-0000-0000-00009AC20000}"/>
    <cellStyle name="Normal 9 3 6 2 5" xfId="3406" xr:uid="{00000000-0005-0000-0000-00009BC20000}"/>
    <cellStyle name="Normal 9 3 6 2 5 2" xfId="12079" xr:uid="{00000000-0005-0000-0000-00009CC20000}"/>
    <cellStyle name="Normal 9 3 6 2 5 2 2" xfId="29432" xr:uid="{00000000-0005-0000-0000-00009DC20000}"/>
    <cellStyle name="Normal 9 3 6 2 5 2 3" xfId="46778" xr:uid="{00000000-0005-0000-0000-00009EC20000}"/>
    <cellStyle name="Normal 9 3 6 2 5 3" xfId="20759" xr:uid="{00000000-0005-0000-0000-00009FC20000}"/>
    <cellStyle name="Normal 9 3 6 2 5 4" xfId="38105" xr:uid="{00000000-0005-0000-0000-0000A0C20000}"/>
    <cellStyle name="Normal 9 3 6 2 6" xfId="9531" xr:uid="{00000000-0005-0000-0000-0000A1C20000}"/>
    <cellStyle name="Normal 9 3 6 2 6 2" xfId="26884" xr:uid="{00000000-0005-0000-0000-0000A2C20000}"/>
    <cellStyle name="Normal 9 3 6 2 6 3" xfId="44230" xr:uid="{00000000-0005-0000-0000-0000A3C20000}"/>
    <cellStyle name="Normal 9 3 6 2 7" xfId="18211" xr:uid="{00000000-0005-0000-0000-0000A4C20000}"/>
    <cellStyle name="Normal 9 3 6 2 8" xfId="35557" xr:uid="{00000000-0005-0000-0000-0000A5C20000}"/>
    <cellStyle name="Normal 9 3 6 3" xfId="613" xr:uid="{00000000-0005-0000-0000-0000A6C20000}"/>
    <cellStyle name="Normal 9 3 6 3 2" xfId="2426" xr:uid="{00000000-0005-0000-0000-0000A7C20000}"/>
    <cellStyle name="Normal 9 3 6 3 2 2" xfId="8208" xr:uid="{00000000-0005-0000-0000-0000A8C20000}"/>
    <cellStyle name="Normal 9 3 6 3 2 2 2" xfId="16881" xr:uid="{00000000-0005-0000-0000-0000A9C20000}"/>
    <cellStyle name="Normal 9 3 6 3 2 2 2 2" xfId="34234" xr:uid="{00000000-0005-0000-0000-0000AAC20000}"/>
    <cellStyle name="Normal 9 3 6 3 2 2 2 3" xfId="51580" xr:uid="{00000000-0005-0000-0000-0000ABC20000}"/>
    <cellStyle name="Normal 9 3 6 3 2 2 3" xfId="25561" xr:uid="{00000000-0005-0000-0000-0000ACC20000}"/>
    <cellStyle name="Normal 9 3 6 3 2 2 4" xfId="42907" xr:uid="{00000000-0005-0000-0000-0000ADC20000}"/>
    <cellStyle name="Normal 9 3 6 3 2 3" xfId="5709" xr:uid="{00000000-0005-0000-0000-0000AEC20000}"/>
    <cellStyle name="Normal 9 3 6 3 2 3 2" xfId="14382" xr:uid="{00000000-0005-0000-0000-0000AFC20000}"/>
    <cellStyle name="Normal 9 3 6 3 2 3 2 2" xfId="31735" xr:uid="{00000000-0005-0000-0000-0000B0C20000}"/>
    <cellStyle name="Normal 9 3 6 3 2 3 2 3" xfId="49081" xr:uid="{00000000-0005-0000-0000-0000B1C20000}"/>
    <cellStyle name="Normal 9 3 6 3 2 3 3" xfId="23062" xr:uid="{00000000-0005-0000-0000-0000B2C20000}"/>
    <cellStyle name="Normal 9 3 6 3 2 3 4" xfId="40408" xr:uid="{00000000-0005-0000-0000-0000B3C20000}"/>
    <cellStyle name="Normal 9 3 6 3 2 4" xfId="11099" xr:uid="{00000000-0005-0000-0000-0000B4C20000}"/>
    <cellStyle name="Normal 9 3 6 3 2 4 2" xfId="28452" xr:uid="{00000000-0005-0000-0000-0000B5C20000}"/>
    <cellStyle name="Normal 9 3 6 3 2 4 3" xfId="45798" xr:uid="{00000000-0005-0000-0000-0000B6C20000}"/>
    <cellStyle name="Normal 9 3 6 3 2 5" xfId="19779" xr:uid="{00000000-0005-0000-0000-0000B7C20000}"/>
    <cellStyle name="Normal 9 3 6 3 2 6" xfId="37125" xr:uid="{00000000-0005-0000-0000-0000B8C20000}"/>
    <cellStyle name="Normal 9 3 6 3 3" xfId="6395" xr:uid="{00000000-0005-0000-0000-0000B9C20000}"/>
    <cellStyle name="Normal 9 3 6 3 3 2" xfId="15068" xr:uid="{00000000-0005-0000-0000-0000BAC20000}"/>
    <cellStyle name="Normal 9 3 6 3 3 2 2" xfId="32421" xr:uid="{00000000-0005-0000-0000-0000BBC20000}"/>
    <cellStyle name="Normal 9 3 6 3 3 2 3" xfId="49767" xr:uid="{00000000-0005-0000-0000-0000BCC20000}"/>
    <cellStyle name="Normal 9 3 6 3 3 3" xfId="23748" xr:uid="{00000000-0005-0000-0000-0000BDC20000}"/>
    <cellStyle name="Normal 9 3 6 3 3 4" xfId="41094" xr:uid="{00000000-0005-0000-0000-0000BEC20000}"/>
    <cellStyle name="Normal 9 3 6 3 4" xfId="4239" xr:uid="{00000000-0005-0000-0000-0000BFC20000}"/>
    <cellStyle name="Normal 9 3 6 3 4 2" xfId="12912" xr:uid="{00000000-0005-0000-0000-0000C0C20000}"/>
    <cellStyle name="Normal 9 3 6 3 4 2 2" xfId="30265" xr:uid="{00000000-0005-0000-0000-0000C1C20000}"/>
    <cellStyle name="Normal 9 3 6 3 4 2 3" xfId="47611" xr:uid="{00000000-0005-0000-0000-0000C2C20000}"/>
    <cellStyle name="Normal 9 3 6 3 4 3" xfId="21592" xr:uid="{00000000-0005-0000-0000-0000C3C20000}"/>
    <cellStyle name="Normal 9 3 6 3 4 4" xfId="38938" xr:uid="{00000000-0005-0000-0000-0000C4C20000}"/>
    <cellStyle name="Normal 9 3 6 3 5" xfId="9286" xr:uid="{00000000-0005-0000-0000-0000C5C20000}"/>
    <cellStyle name="Normal 9 3 6 3 5 2" xfId="26639" xr:uid="{00000000-0005-0000-0000-0000C6C20000}"/>
    <cellStyle name="Normal 9 3 6 3 5 3" xfId="43985" xr:uid="{00000000-0005-0000-0000-0000C7C20000}"/>
    <cellStyle name="Normal 9 3 6 3 6" xfId="17966" xr:uid="{00000000-0005-0000-0000-0000C8C20000}"/>
    <cellStyle name="Normal 9 3 6 3 7" xfId="35312" xr:uid="{00000000-0005-0000-0000-0000C9C20000}"/>
    <cellStyle name="Normal 9 3 6 4" xfId="1936" xr:uid="{00000000-0005-0000-0000-0000CAC20000}"/>
    <cellStyle name="Normal 9 3 6 4 2" xfId="7718" xr:uid="{00000000-0005-0000-0000-0000CBC20000}"/>
    <cellStyle name="Normal 9 3 6 4 2 2" xfId="16391" xr:uid="{00000000-0005-0000-0000-0000CCC20000}"/>
    <cellStyle name="Normal 9 3 6 4 2 2 2" xfId="33744" xr:uid="{00000000-0005-0000-0000-0000CDC20000}"/>
    <cellStyle name="Normal 9 3 6 4 2 2 3" xfId="51090" xr:uid="{00000000-0005-0000-0000-0000CEC20000}"/>
    <cellStyle name="Normal 9 3 6 4 2 3" xfId="25071" xr:uid="{00000000-0005-0000-0000-0000CFC20000}"/>
    <cellStyle name="Normal 9 3 6 4 2 4" xfId="42417" xr:uid="{00000000-0005-0000-0000-0000D0C20000}"/>
    <cellStyle name="Normal 9 3 6 4 3" xfId="3749" xr:uid="{00000000-0005-0000-0000-0000D1C20000}"/>
    <cellStyle name="Normal 9 3 6 4 3 2" xfId="12422" xr:uid="{00000000-0005-0000-0000-0000D2C20000}"/>
    <cellStyle name="Normal 9 3 6 4 3 2 2" xfId="29775" xr:uid="{00000000-0005-0000-0000-0000D3C20000}"/>
    <cellStyle name="Normal 9 3 6 4 3 2 3" xfId="47121" xr:uid="{00000000-0005-0000-0000-0000D4C20000}"/>
    <cellStyle name="Normal 9 3 6 4 3 3" xfId="21102" xr:uid="{00000000-0005-0000-0000-0000D5C20000}"/>
    <cellStyle name="Normal 9 3 6 4 3 4" xfId="38448" xr:uid="{00000000-0005-0000-0000-0000D6C20000}"/>
    <cellStyle name="Normal 9 3 6 4 4" xfId="10609" xr:uid="{00000000-0005-0000-0000-0000D7C20000}"/>
    <cellStyle name="Normal 9 3 6 4 4 2" xfId="27962" xr:uid="{00000000-0005-0000-0000-0000D8C20000}"/>
    <cellStyle name="Normal 9 3 6 4 4 3" xfId="45308" xr:uid="{00000000-0005-0000-0000-0000D9C20000}"/>
    <cellStyle name="Normal 9 3 6 4 5" xfId="19289" xr:uid="{00000000-0005-0000-0000-0000DAC20000}"/>
    <cellStyle name="Normal 9 3 6 4 6" xfId="36635" xr:uid="{00000000-0005-0000-0000-0000DBC20000}"/>
    <cellStyle name="Normal 9 3 6 5" xfId="1348" xr:uid="{00000000-0005-0000-0000-0000DCC20000}"/>
    <cellStyle name="Normal 9 3 6 5 2" xfId="7130" xr:uid="{00000000-0005-0000-0000-0000DDC20000}"/>
    <cellStyle name="Normal 9 3 6 5 2 2" xfId="15803" xr:uid="{00000000-0005-0000-0000-0000DEC20000}"/>
    <cellStyle name="Normal 9 3 6 5 2 2 2" xfId="33156" xr:uid="{00000000-0005-0000-0000-0000DFC20000}"/>
    <cellStyle name="Normal 9 3 6 5 2 2 3" xfId="50502" xr:uid="{00000000-0005-0000-0000-0000E0C20000}"/>
    <cellStyle name="Normal 9 3 6 5 2 3" xfId="24483" xr:uid="{00000000-0005-0000-0000-0000E1C20000}"/>
    <cellStyle name="Normal 9 3 6 5 2 4" xfId="41829" xr:uid="{00000000-0005-0000-0000-0000E2C20000}"/>
    <cellStyle name="Normal 9 3 6 5 3" xfId="4974" xr:uid="{00000000-0005-0000-0000-0000E3C20000}"/>
    <cellStyle name="Normal 9 3 6 5 3 2" xfId="13647" xr:uid="{00000000-0005-0000-0000-0000E4C20000}"/>
    <cellStyle name="Normal 9 3 6 5 3 2 2" xfId="31000" xr:uid="{00000000-0005-0000-0000-0000E5C20000}"/>
    <cellStyle name="Normal 9 3 6 5 3 2 3" xfId="48346" xr:uid="{00000000-0005-0000-0000-0000E6C20000}"/>
    <cellStyle name="Normal 9 3 6 5 3 3" xfId="22327" xr:uid="{00000000-0005-0000-0000-0000E7C20000}"/>
    <cellStyle name="Normal 9 3 6 5 3 4" xfId="39673" xr:uid="{00000000-0005-0000-0000-0000E8C20000}"/>
    <cellStyle name="Normal 9 3 6 5 4" xfId="10021" xr:uid="{00000000-0005-0000-0000-0000E9C20000}"/>
    <cellStyle name="Normal 9 3 6 5 4 2" xfId="27374" xr:uid="{00000000-0005-0000-0000-0000EAC20000}"/>
    <cellStyle name="Normal 9 3 6 5 4 3" xfId="44720" xr:uid="{00000000-0005-0000-0000-0000EBC20000}"/>
    <cellStyle name="Normal 9 3 6 5 5" xfId="18701" xr:uid="{00000000-0005-0000-0000-0000ECC20000}"/>
    <cellStyle name="Normal 9 3 6 5 6" xfId="36047" xr:uid="{00000000-0005-0000-0000-0000EDC20000}"/>
    <cellStyle name="Normal 9 3 6 6" xfId="5905" xr:uid="{00000000-0005-0000-0000-0000EEC20000}"/>
    <cellStyle name="Normal 9 3 6 6 2" xfId="14578" xr:uid="{00000000-0005-0000-0000-0000EFC20000}"/>
    <cellStyle name="Normal 9 3 6 6 2 2" xfId="31931" xr:uid="{00000000-0005-0000-0000-0000F0C20000}"/>
    <cellStyle name="Normal 9 3 6 6 2 3" xfId="49277" xr:uid="{00000000-0005-0000-0000-0000F1C20000}"/>
    <cellStyle name="Normal 9 3 6 6 3" xfId="23258" xr:uid="{00000000-0005-0000-0000-0000F2C20000}"/>
    <cellStyle name="Normal 9 3 6 6 4" xfId="40604" xr:uid="{00000000-0005-0000-0000-0000F3C20000}"/>
    <cellStyle name="Normal 9 3 6 7" xfId="3161" xr:uid="{00000000-0005-0000-0000-0000F4C20000}"/>
    <cellStyle name="Normal 9 3 6 7 2" xfId="11834" xr:uid="{00000000-0005-0000-0000-0000F5C20000}"/>
    <cellStyle name="Normal 9 3 6 7 2 2" xfId="29187" xr:uid="{00000000-0005-0000-0000-0000F6C20000}"/>
    <cellStyle name="Normal 9 3 6 7 2 3" xfId="46533" xr:uid="{00000000-0005-0000-0000-0000F7C20000}"/>
    <cellStyle name="Normal 9 3 6 7 3" xfId="20514" xr:uid="{00000000-0005-0000-0000-0000F8C20000}"/>
    <cellStyle name="Normal 9 3 6 7 4" xfId="37860" xr:uid="{00000000-0005-0000-0000-0000F9C20000}"/>
    <cellStyle name="Normal 9 3 6 8" xfId="8796" xr:uid="{00000000-0005-0000-0000-0000FAC20000}"/>
    <cellStyle name="Normal 9 3 6 8 2" xfId="26149" xr:uid="{00000000-0005-0000-0000-0000FBC20000}"/>
    <cellStyle name="Normal 9 3 6 8 3" xfId="43495" xr:uid="{00000000-0005-0000-0000-0000FCC20000}"/>
    <cellStyle name="Normal 9 3 6 9" xfId="17476" xr:uid="{00000000-0005-0000-0000-0000FDC20000}"/>
    <cellStyle name="Normal 9 3 7" xfId="760" xr:uid="{00000000-0005-0000-0000-0000FEC20000}"/>
    <cellStyle name="Normal 9 3 7 2" xfId="2573" xr:uid="{00000000-0005-0000-0000-0000FFC20000}"/>
    <cellStyle name="Normal 9 3 7 2 2" xfId="8355" xr:uid="{00000000-0005-0000-0000-000000C30000}"/>
    <cellStyle name="Normal 9 3 7 2 2 2" xfId="17028" xr:uid="{00000000-0005-0000-0000-000001C30000}"/>
    <cellStyle name="Normal 9 3 7 2 2 2 2" xfId="34381" xr:uid="{00000000-0005-0000-0000-000002C30000}"/>
    <cellStyle name="Normal 9 3 7 2 2 2 3" xfId="51727" xr:uid="{00000000-0005-0000-0000-000003C30000}"/>
    <cellStyle name="Normal 9 3 7 2 2 3" xfId="25708" xr:uid="{00000000-0005-0000-0000-000004C30000}"/>
    <cellStyle name="Normal 9 3 7 2 2 4" xfId="43054" xr:uid="{00000000-0005-0000-0000-000005C30000}"/>
    <cellStyle name="Normal 9 3 7 2 3" xfId="4386" xr:uid="{00000000-0005-0000-0000-000006C30000}"/>
    <cellStyle name="Normal 9 3 7 2 3 2" xfId="13059" xr:uid="{00000000-0005-0000-0000-000007C30000}"/>
    <cellStyle name="Normal 9 3 7 2 3 2 2" xfId="30412" xr:uid="{00000000-0005-0000-0000-000008C30000}"/>
    <cellStyle name="Normal 9 3 7 2 3 2 3" xfId="47758" xr:uid="{00000000-0005-0000-0000-000009C30000}"/>
    <cellStyle name="Normal 9 3 7 2 3 3" xfId="21739" xr:uid="{00000000-0005-0000-0000-00000AC30000}"/>
    <cellStyle name="Normal 9 3 7 2 3 4" xfId="39085" xr:uid="{00000000-0005-0000-0000-00000BC30000}"/>
    <cellStyle name="Normal 9 3 7 2 4" xfId="11246" xr:uid="{00000000-0005-0000-0000-00000CC30000}"/>
    <cellStyle name="Normal 9 3 7 2 4 2" xfId="28599" xr:uid="{00000000-0005-0000-0000-00000DC30000}"/>
    <cellStyle name="Normal 9 3 7 2 4 3" xfId="45945" xr:uid="{00000000-0005-0000-0000-00000EC30000}"/>
    <cellStyle name="Normal 9 3 7 2 5" xfId="19926" xr:uid="{00000000-0005-0000-0000-00000FC30000}"/>
    <cellStyle name="Normal 9 3 7 2 6" xfId="37272" xr:uid="{00000000-0005-0000-0000-000010C30000}"/>
    <cellStyle name="Normal 9 3 7 3" xfId="1495" xr:uid="{00000000-0005-0000-0000-000011C30000}"/>
    <cellStyle name="Normal 9 3 7 3 2" xfId="7277" xr:uid="{00000000-0005-0000-0000-000012C30000}"/>
    <cellStyle name="Normal 9 3 7 3 2 2" xfId="15950" xr:uid="{00000000-0005-0000-0000-000013C30000}"/>
    <cellStyle name="Normal 9 3 7 3 2 2 2" xfId="33303" xr:uid="{00000000-0005-0000-0000-000014C30000}"/>
    <cellStyle name="Normal 9 3 7 3 2 2 3" xfId="50649" xr:uid="{00000000-0005-0000-0000-000015C30000}"/>
    <cellStyle name="Normal 9 3 7 3 2 3" xfId="24630" xr:uid="{00000000-0005-0000-0000-000016C30000}"/>
    <cellStyle name="Normal 9 3 7 3 2 4" xfId="41976" xr:uid="{00000000-0005-0000-0000-000017C30000}"/>
    <cellStyle name="Normal 9 3 7 3 3" xfId="5121" xr:uid="{00000000-0005-0000-0000-000018C30000}"/>
    <cellStyle name="Normal 9 3 7 3 3 2" xfId="13794" xr:uid="{00000000-0005-0000-0000-000019C30000}"/>
    <cellStyle name="Normal 9 3 7 3 3 2 2" xfId="31147" xr:uid="{00000000-0005-0000-0000-00001AC30000}"/>
    <cellStyle name="Normal 9 3 7 3 3 2 3" xfId="48493" xr:uid="{00000000-0005-0000-0000-00001BC30000}"/>
    <cellStyle name="Normal 9 3 7 3 3 3" xfId="22474" xr:uid="{00000000-0005-0000-0000-00001CC30000}"/>
    <cellStyle name="Normal 9 3 7 3 3 4" xfId="39820" xr:uid="{00000000-0005-0000-0000-00001DC30000}"/>
    <cellStyle name="Normal 9 3 7 3 4" xfId="10168" xr:uid="{00000000-0005-0000-0000-00001EC30000}"/>
    <cellStyle name="Normal 9 3 7 3 4 2" xfId="27521" xr:uid="{00000000-0005-0000-0000-00001FC30000}"/>
    <cellStyle name="Normal 9 3 7 3 4 3" xfId="44867" xr:uid="{00000000-0005-0000-0000-000020C30000}"/>
    <cellStyle name="Normal 9 3 7 3 5" xfId="18848" xr:uid="{00000000-0005-0000-0000-000021C30000}"/>
    <cellStyle name="Normal 9 3 7 3 6" xfId="36194" xr:uid="{00000000-0005-0000-0000-000022C30000}"/>
    <cellStyle name="Normal 9 3 7 4" xfId="6542" xr:uid="{00000000-0005-0000-0000-000023C30000}"/>
    <cellStyle name="Normal 9 3 7 4 2" xfId="15215" xr:uid="{00000000-0005-0000-0000-000024C30000}"/>
    <cellStyle name="Normal 9 3 7 4 2 2" xfId="32568" xr:uid="{00000000-0005-0000-0000-000025C30000}"/>
    <cellStyle name="Normal 9 3 7 4 2 3" xfId="49914" xr:uid="{00000000-0005-0000-0000-000026C30000}"/>
    <cellStyle name="Normal 9 3 7 4 3" xfId="23895" xr:uid="{00000000-0005-0000-0000-000027C30000}"/>
    <cellStyle name="Normal 9 3 7 4 4" xfId="41241" xr:uid="{00000000-0005-0000-0000-000028C30000}"/>
    <cellStyle name="Normal 9 3 7 5" xfId="3308" xr:uid="{00000000-0005-0000-0000-000029C30000}"/>
    <cellStyle name="Normal 9 3 7 5 2" xfId="11981" xr:uid="{00000000-0005-0000-0000-00002AC30000}"/>
    <cellStyle name="Normal 9 3 7 5 2 2" xfId="29334" xr:uid="{00000000-0005-0000-0000-00002BC30000}"/>
    <cellStyle name="Normal 9 3 7 5 2 3" xfId="46680" xr:uid="{00000000-0005-0000-0000-00002CC30000}"/>
    <cellStyle name="Normal 9 3 7 5 3" xfId="20661" xr:uid="{00000000-0005-0000-0000-00002DC30000}"/>
    <cellStyle name="Normal 9 3 7 5 4" xfId="38007" xr:uid="{00000000-0005-0000-0000-00002EC30000}"/>
    <cellStyle name="Normal 9 3 7 6" xfId="9433" xr:uid="{00000000-0005-0000-0000-00002FC30000}"/>
    <cellStyle name="Normal 9 3 7 6 2" xfId="26786" xr:uid="{00000000-0005-0000-0000-000030C30000}"/>
    <cellStyle name="Normal 9 3 7 6 3" xfId="44132" xr:uid="{00000000-0005-0000-0000-000031C30000}"/>
    <cellStyle name="Normal 9 3 7 7" xfId="18113" xr:uid="{00000000-0005-0000-0000-000032C30000}"/>
    <cellStyle name="Normal 9 3 7 8" xfId="35459" xr:uid="{00000000-0005-0000-0000-000033C30000}"/>
    <cellStyle name="Normal 9 3 8" xfId="368" xr:uid="{00000000-0005-0000-0000-000034C30000}"/>
    <cellStyle name="Normal 9 3 8 2" xfId="2181" xr:uid="{00000000-0005-0000-0000-000035C30000}"/>
    <cellStyle name="Normal 9 3 8 2 2" xfId="7963" xr:uid="{00000000-0005-0000-0000-000036C30000}"/>
    <cellStyle name="Normal 9 3 8 2 2 2" xfId="16636" xr:uid="{00000000-0005-0000-0000-000037C30000}"/>
    <cellStyle name="Normal 9 3 8 2 2 2 2" xfId="33989" xr:uid="{00000000-0005-0000-0000-000038C30000}"/>
    <cellStyle name="Normal 9 3 8 2 2 2 3" xfId="51335" xr:uid="{00000000-0005-0000-0000-000039C30000}"/>
    <cellStyle name="Normal 9 3 8 2 2 3" xfId="25316" xr:uid="{00000000-0005-0000-0000-00003AC30000}"/>
    <cellStyle name="Normal 9 3 8 2 2 4" xfId="42662" xr:uid="{00000000-0005-0000-0000-00003BC30000}"/>
    <cellStyle name="Normal 9 3 8 2 3" xfId="5464" xr:uid="{00000000-0005-0000-0000-00003CC30000}"/>
    <cellStyle name="Normal 9 3 8 2 3 2" xfId="14137" xr:uid="{00000000-0005-0000-0000-00003DC30000}"/>
    <cellStyle name="Normal 9 3 8 2 3 2 2" xfId="31490" xr:uid="{00000000-0005-0000-0000-00003EC30000}"/>
    <cellStyle name="Normal 9 3 8 2 3 2 3" xfId="48836" xr:uid="{00000000-0005-0000-0000-00003FC30000}"/>
    <cellStyle name="Normal 9 3 8 2 3 3" xfId="22817" xr:uid="{00000000-0005-0000-0000-000040C30000}"/>
    <cellStyle name="Normal 9 3 8 2 3 4" xfId="40163" xr:uid="{00000000-0005-0000-0000-000041C30000}"/>
    <cellStyle name="Normal 9 3 8 2 4" xfId="10854" xr:uid="{00000000-0005-0000-0000-000042C30000}"/>
    <cellStyle name="Normal 9 3 8 2 4 2" xfId="28207" xr:uid="{00000000-0005-0000-0000-000043C30000}"/>
    <cellStyle name="Normal 9 3 8 2 4 3" xfId="45553" xr:uid="{00000000-0005-0000-0000-000044C30000}"/>
    <cellStyle name="Normal 9 3 8 2 5" xfId="19534" xr:uid="{00000000-0005-0000-0000-000045C30000}"/>
    <cellStyle name="Normal 9 3 8 2 6" xfId="36880" xr:uid="{00000000-0005-0000-0000-000046C30000}"/>
    <cellStyle name="Normal 9 3 8 3" xfId="6150" xr:uid="{00000000-0005-0000-0000-000047C30000}"/>
    <cellStyle name="Normal 9 3 8 3 2" xfId="14823" xr:uid="{00000000-0005-0000-0000-000048C30000}"/>
    <cellStyle name="Normal 9 3 8 3 2 2" xfId="32176" xr:uid="{00000000-0005-0000-0000-000049C30000}"/>
    <cellStyle name="Normal 9 3 8 3 2 3" xfId="49522" xr:uid="{00000000-0005-0000-0000-00004AC30000}"/>
    <cellStyle name="Normal 9 3 8 3 3" xfId="23503" xr:uid="{00000000-0005-0000-0000-00004BC30000}"/>
    <cellStyle name="Normal 9 3 8 3 4" xfId="40849" xr:uid="{00000000-0005-0000-0000-00004CC30000}"/>
    <cellStyle name="Normal 9 3 8 4" xfId="3994" xr:uid="{00000000-0005-0000-0000-00004DC30000}"/>
    <cellStyle name="Normal 9 3 8 4 2" xfId="12667" xr:uid="{00000000-0005-0000-0000-00004EC30000}"/>
    <cellStyle name="Normal 9 3 8 4 2 2" xfId="30020" xr:uid="{00000000-0005-0000-0000-00004FC30000}"/>
    <cellStyle name="Normal 9 3 8 4 2 3" xfId="47366" xr:uid="{00000000-0005-0000-0000-000050C30000}"/>
    <cellStyle name="Normal 9 3 8 4 3" xfId="21347" xr:uid="{00000000-0005-0000-0000-000051C30000}"/>
    <cellStyle name="Normal 9 3 8 4 4" xfId="38693" xr:uid="{00000000-0005-0000-0000-000052C30000}"/>
    <cellStyle name="Normal 9 3 8 5" xfId="9041" xr:uid="{00000000-0005-0000-0000-000053C30000}"/>
    <cellStyle name="Normal 9 3 8 5 2" xfId="26394" xr:uid="{00000000-0005-0000-0000-000054C30000}"/>
    <cellStyle name="Normal 9 3 8 5 3" xfId="43740" xr:uid="{00000000-0005-0000-0000-000055C30000}"/>
    <cellStyle name="Normal 9 3 8 6" xfId="17721" xr:uid="{00000000-0005-0000-0000-000056C30000}"/>
    <cellStyle name="Normal 9 3 8 7" xfId="35067" xr:uid="{00000000-0005-0000-0000-000057C30000}"/>
    <cellStyle name="Normal 9 3 9" xfId="1838" xr:uid="{00000000-0005-0000-0000-000058C30000}"/>
    <cellStyle name="Normal 9 3 9 2" xfId="7620" xr:uid="{00000000-0005-0000-0000-000059C30000}"/>
    <cellStyle name="Normal 9 3 9 2 2" xfId="16293" xr:uid="{00000000-0005-0000-0000-00005AC30000}"/>
    <cellStyle name="Normal 9 3 9 2 2 2" xfId="33646" xr:uid="{00000000-0005-0000-0000-00005BC30000}"/>
    <cellStyle name="Normal 9 3 9 2 2 3" xfId="50992" xr:uid="{00000000-0005-0000-0000-00005CC30000}"/>
    <cellStyle name="Normal 9 3 9 2 3" xfId="24973" xr:uid="{00000000-0005-0000-0000-00005DC30000}"/>
    <cellStyle name="Normal 9 3 9 2 4" xfId="42319" xr:uid="{00000000-0005-0000-0000-00005EC30000}"/>
    <cellStyle name="Normal 9 3 9 3" xfId="3651" xr:uid="{00000000-0005-0000-0000-00005FC30000}"/>
    <cellStyle name="Normal 9 3 9 3 2" xfId="12324" xr:uid="{00000000-0005-0000-0000-000060C30000}"/>
    <cellStyle name="Normal 9 3 9 3 2 2" xfId="29677" xr:uid="{00000000-0005-0000-0000-000061C30000}"/>
    <cellStyle name="Normal 9 3 9 3 2 3" xfId="47023" xr:uid="{00000000-0005-0000-0000-000062C30000}"/>
    <cellStyle name="Normal 9 3 9 3 3" xfId="21004" xr:uid="{00000000-0005-0000-0000-000063C30000}"/>
    <cellStyle name="Normal 9 3 9 3 4" xfId="38350" xr:uid="{00000000-0005-0000-0000-000064C30000}"/>
    <cellStyle name="Normal 9 3 9 4" xfId="10511" xr:uid="{00000000-0005-0000-0000-000065C30000}"/>
    <cellStyle name="Normal 9 3 9 4 2" xfId="27864" xr:uid="{00000000-0005-0000-0000-000066C30000}"/>
    <cellStyle name="Normal 9 3 9 4 3" xfId="45210" xr:uid="{00000000-0005-0000-0000-000067C30000}"/>
    <cellStyle name="Normal 9 3 9 5" xfId="19191" xr:uid="{00000000-0005-0000-0000-000068C30000}"/>
    <cellStyle name="Normal 9 3 9 6" xfId="36537" xr:uid="{00000000-0005-0000-0000-000069C30000}"/>
    <cellStyle name="Normal 9 4" xfId="54" xr:uid="{00000000-0005-0000-0000-00006AC30000}"/>
    <cellStyle name="Normal 9 4 10" xfId="5836" xr:uid="{00000000-0005-0000-0000-00006BC30000}"/>
    <cellStyle name="Normal 9 4 10 2" xfId="14509" xr:uid="{00000000-0005-0000-0000-00006CC30000}"/>
    <cellStyle name="Normal 9 4 10 2 2" xfId="31862" xr:uid="{00000000-0005-0000-0000-00006DC30000}"/>
    <cellStyle name="Normal 9 4 10 2 3" xfId="49208" xr:uid="{00000000-0005-0000-0000-00006EC30000}"/>
    <cellStyle name="Normal 9 4 10 3" xfId="23189" xr:uid="{00000000-0005-0000-0000-00006FC30000}"/>
    <cellStyle name="Normal 9 4 10 4" xfId="40535" xr:uid="{00000000-0005-0000-0000-000070C30000}"/>
    <cellStyle name="Normal 9 4 11" xfId="2945" xr:uid="{00000000-0005-0000-0000-000071C30000}"/>
    <cellStyle name="Normal 9 4 11 2" xfId="11618" xr:uid="{00000000-0005-0000-0000-000072C30000}"/>
    <cellStyle name="Normal 9 4 11 2 2" xfId="28971" xr:uid="{00000000-0005-0000-0000-000073C30000}"/>
    <cellStyle name="Normal 9 4 11 2 3" xfId="46317" xr:uid="{00000000-0005-0000-0000-000074C30000}"/>
    <cellStyle name="Normal 9 4 11 3" xfId="20298" xr:uid="{00000000-0005-0000-0000-000075C30000}"/>
    <cellStyle name="Normal 9 4 11 4" xfId="37644" xr:uid="{00000000-0005-0000-0000-000076C30000}"/>
    <cellStyle name="Normal 9 4 12" xfId="8727" xr:uid="{00000000-0005-0000-0000-000077C30000}"/>
    <cellStyle name="Normal 9 4 12 2" xfId="26080" xr:uid="{00000000-0005-0000-0000-000078C30000}"/>
    <cellStyle name="Normal 9 4 12 3" xfId="43426" xr:uid="{00000000-0005-0000-0000-000079C30000}"/>
    <cellStyle name="Normal 9 4 13" xfId="17407" xr:uid="{00000000-0005-0000-0000-00007AC30000}"/>
    <cellStyle name="Normal 9 4 14" xfId="34753" xr:uid="{00000000-0005-0000-0000-00007BC30000}"/>
    <cellStyle name="Normal 9 4 2" xfId="103" xr:uid="{00000000-0005-0000-0000-00007CC30000}"/>
    <cellStyle name="Normal 9 4 2 10" xfId="8776" xr:uid="{00000000-0005-0000-0000-00007DC30000}"/>
    <cellStyle name="Normal 9 4 2 10 2" xfId="26129" xr:uid="{00000000-0005-0000-0000-00007EC30000}"/>
    <cellStyle name="Normal 9 4 2 10 3" xfId="43475" xr:uid="{00000000-0005-0000-0000-00007FC30000}"/>
    <cellStyle name="Normal 9 4 2 11" xfId="17456" xr:uid="{00000000-0005-0000-0000-000080C30000}"/>
    <cellStyle name="Normal 9 4 2 12" xfId="34802" xr:uid="{00000000-0005-0000-0000-000081C30000}"/>
    <cellStyle name="Normal 9 4 2 2" xfId="348" xr:uid="{00000000-0005-0000-0000-000082C30000}"/>
    <cellStyle name="Normal 9 4 2 2 10" xfId="35047" xr:uid="{00000000-0005-0000-0000-000083C30000}"/>
    <cellStyle name="Normal 9 4 2 2 2" xfId="1083" xr:uid="{00000000-0005-0000-0000-000084C30000}"/>
    <cellStyle name="Normal 9 4 2 2 2 2" xfId="2896" xr:uid="{00000000-0005-0000-0000-000085C30000}"/>
    <cellStyle name="Normal 9 4 2 2 2 2 2" xfId="8678" xr:uid="{00000000-0005-0000-0000-000086C30000}"/>
    <cellStyle name="Normal 9 4 2 2 2 2 2 2" xfId="17351" xr:uid="{00000000-0005-0000-0000-000087C30000}"/>
    <cellStyle name="Normal 9 4 2 2 2 2 2 2 2" xfId="34704" xr:uid="{00000000-0005-0000-0000-000088C30000}"/>
    <cellStyle name="Normal 9 4 2 2 2 2 2 2 3" xfId="52050" xr:uid="{00000000-0005-0000-0000-000089C30000}"/>
    <cellStyle name="Normal 9 4 2 2 2 2 2 3" xfId="26031" xr:uid="{00000000-0005-0000-0000-00008AC30000}"/>
    <cellStyle name="Normal 9 4 2 2 2 2 2 4" xfId="43377" xr:uid="{00000000-0005-0000-0000-00008BC30000}"/>
    <cellStyle name="Normal 9 4 2 2 2 2 3" xfId="4709" xr:uid="{00000000-0005-0000-0000-00008CC30000}"/>
    <cellStyle name="Normal 9 4 2 2 2 2 3 2" xfId="13382" xr:uid="{00000000-0005-0000-0000-00008DC30000}"/>
    <cellStyle name="Normal 9 4 2 2 2 2 3 2 2" xfId="30735" xr:uid="{00000000-0005-0000-0000-00008EC30000}"/>
    <cellStyle name="Normal 9 4 2 2 2 2 3 2 3" xfId="48081" xr:uid="{00000000-0005-0000-0000-00008FC30000}"/>
    <cellStyle name="Normal 9 4 2 2 2 2 3 3" xfId="22062" xr:uid="{00000000-0005-0000-0000-000090C30000}"/>
    <cellStyle name="Normal 9 4 2 2 2 2 3 4" xfId="39408" xr:uid="{00000000-0005-0000-0000-000091C30000}"/>
    <cellStyle name="Normal 9 4 2 2 2 2 4" xfId="11569" xr:uid="{00000000-0005-0000-0000-000092C30000}"/>
    <cellStyle name="Normal 9 4 2 2 2 2 4 2" xfId="28922" xr:uid="{00000000-0005-0000-0000-000093C30000}"/>
    <cellStyle name="Normal 9 4 2 2 2 2 4 3" xfId="46268" xr:uid="{00000000-0005-0000-0000-000094C30000}"/>
    <cellStyle name="Normal 9 4 2 2 2 2 5" xfId="20249" xr:uid="{00000000-0005-0000-0000-000095C30000}"/>
    <cellStyle name="Normal 9 4 2 2 2 2 6" xfId="37595" xr:uid="{00000000-0005-0000-0000-000096C30000}"/>
    <cellStyle name="Normal 9 4 2 2 2 3" xfId="1818" xr:uid="{00000000-0005-0000-0000-000097C30000}"/>
    <cellStyle name="Normal 9 4 2 2 2 3 2" xfId="7600" xr:uid="{00000000-0005-0000-0000-000098C30000}"/>
    <cellStyle name="Normal 9 4 2 2 2 3 2 2" xfId="16273" xr:uid="{00000000-0005-0000-0000-000099C30000}"/>
    <cellStyle name="Normal 9 4 2 2 2 3 2 2 2" xfId="33626" xr:uid="{00000000-0005-0000-0000-00009AC30000}"/>
    <cellStyle name="Normal 9 4 2 2 2 3 2 2 3" xfId="50972" xr:uid="{00000000-0005-0000-0000-00009BC30000}"/>
    <cellStyle name="Normal 9 4 2 2 2 3 2 3" xfId="24953" xr:uid="{00000000-0005-0000-0000-00009CC30000}"/>
    <cellStyle name="Normal 9 4 2 2 2 3 2 4" xfId="42299" xr:uid="{00000000-0005-0000-0000-00009DC30000}"/>
    <cellStyle name="Normal 9 4 2 2 2 3 3" xfId="5444" xr:uid="{00000000-0005-0000-0000-00009EC30000}"/>
    <cellStyle name="Normal 9 4 2 2 2 3 3 2" xfId="14117" xr:uid="{00000000-0005-0000-0000-00009FC30000}"/>
    <cellStyle name="Normal 9 4 2 2 2 3 3 2 2" xfId="31470" xr:uid="{00000000-0005-0000-0000-0000A0C30000}"/>
    <cellStyle name="Normal 9 4 2 2 2 3 3 2 3" xfId="48816" xr:uid="{00000000-0005-0000-0000-0000A1C30000}"/>
    <cellStyle name="Normal 9 4 2 2 2 3 3 3" xfId="22797" xr:uid="{00000000-0005-0000-0000-0000A2C30000}"/>
    <cellStyle name="Normal 9 4 2 2 2 3 3 4" xfId="40143" xr:uid="{00000000-0005-0000-0000-0000A3C30000}"/>
    <cellStyle name="Normal 9 4 2 2 2 3 4" xfId="10491" xr:uid="{00000000-0005-0000-0000-0000A4C30000}"/>
    <cellStyle name="Normal 9 4 2 2 2 3 4 2" xfId="27844" xr:uid="{00000000-0005-0000-0000-0000A5C30000}"/>
    <cellStyle name="Normal 9 4 2 2 2 3 4 3" xfId="45190" xr:uid="{00000000-0005-0000-0000-0000A6C30000}"/>
    <cellStyle name="Normal 9 4 2 2 2 3 5" xfId="19171" xr:uid="{00000000-0005-0000-0000-0000A7C30000}"/>
    <cellStyle name="Normal 9 4 2 2 2 3 6" xfId="36517" xr:uid="{00000000-0005-0000-0000-0000A8C30000}"/>
    <cellStyle name="Normal 9 4 2 2 2 4" xfId="6865" xr:uid="{00000000-0005-0000-0000-0000A9C30000}"/>
    <cellStyle name="Normal 9 4 2 2 2 4 2" xfId="15538" xr:uid="{00000000-0005-0000-0000-0000AAC30000}"/>
    <cellStyle name="Normal 9 4 2 2 2 4 2 2" xfId="32891" xr:uid="{00000000-0005-0000-0000-0000ABC30000}"/>
    <cellStyle name="Normal 9 4 2 2 2 4 2 3" xfId="50237" xr:uid="{00000000-0005-0000-0000-0000ACC30000}"/>
    <cellStyle name="Normal 9 4 2 2 2 4 3" xfId="24218" xr:uid="{00000000-0005-0000-0000-0000ADC30000}"/>
    <cellStyle name="Normal 9 4 2 2 2 4 4" xfId="41564" xr:uid="{00000000-0005-0000-0000-0000AEC30000}"/>
    <cellStyle name="Normal 9 4 2 2 2 5" xfId="3631" xr:uid="{00000000-0005-0000-0000-0000AFC30000}"/>
    <cellStyle name="Normal 9 4 2 2 2 5 2" xfId="12304" xr:uid="{00000000-0005-0000-0000-0000B0C30000}"/>
    <cellStyle name="Normal 9 4 2 2 2 5 2 2" xfId="29657" xr:uid="{00000000-0005-0000-0000-0000B1C30000}"/>
    <cellStyle name="Normal 9 4 2 2 2 5 2 3" xfId="47003" xr:uid="{00000000-0005-0000-0000-0000B2C30000}"/>
    <cellStyle name="Normal 9 4 2 2 2 5 3" xfId="20984" xr:uid="{00000000-0005-0000-0000-0000B3C30000}"/>
    <cellStyle name="Normal 9 4 2 2 2 5 4" xfId="38330" xr:uid="{00000000-0005-0000-0000-0000B4C30000}"/>
    <cellStyle name="Normal 9 4 2 2 2 6" xfId="9756" xr:uid="{00000000-0005-0000-0000-0000B5C30000}"/>
    <cellStyle name="Normal 9 4 2 2 2 6 2" xfId="27109" xr:uid="{00000000-0005-0000-0000-0000B6C30000}"/>
    <cellStyle name="Normal 9 4 2 2 2 6 3" xfId="44455" xr:uid="{00000000-0005-0000-0000-0000B7C30000}"/>
    <cellStyle name="Normal 9 4 2 2 2 7" xfId="18436" xr:uid="{00000000-0005-0000-0000-0000B8C30000}"/>
    <cellStyle name="Normal 9 4 2 2 2 8" xfId="35782" xr:uid="{00000000-0005-0000-0000-0000B9C30000}"/>
    <cellStyle name="Normal 9 4 2 2 3" xfId="593" xr:uid="{00000000-0005-0000-0000-0000BAC30000}"/>
    <cellStyle name="Normal 9 4 2 2 3 2" xfId="2406" xr:uid="{00000000-0005-0000-0000-0000BBC30000}"/>
    <cellStyle name="Normal 9 4 2 2 3 2 2" xfId="8188" xr:uid="{00000000-0005-0000-0000-0000BCC30000}"/>
    <cellStyle name="Normal 9 4 2 2 3 2 2 2" xfId="16861" xr:uid="{00000000-0005-0000-0000-0000BDC30000}"/>
    <cellStyle name="Normal 9 4 2 2 3 2 2 2 2" xfId="34214" xr:uid="{00000000-0005-0000-0000-0000BEC30000}"/>
    <cellStyle name="Normal 9 4 2 2 3 2 2 2 3" xfId="51560" xr:uid="{00000000-0005-0000-0000-0000BFC30000}"/>
    <cellStyle name="Normal 9 4 2 2 3 2 2 3" xfId="25541" xr:uid="{00000000-0005-0000-0000-0000C0C30000}"/>
    <cellStyle name="Normal 9 4 2 2 3 2 2 4" xfId="42887" xr:uid="{00000000-0005-0000-0000-0000C1C30000}"/>
    <cellStyle name="Normal 9 4 2 2 3 2 3" xfId="5689" xr:uid="{00000000-0005-0000-0000-0000C2C30000}"/>
    <cellStyle name="Normal 9 4 2 2 3 2 3 2" xfId="14362" xr:uid="{00000000-0005-0000-0000-0000C3C30000}"/>
    <cellStyle name="Normal 9 4 2 2 3 2 3 2 2" xfId="31715" xr:uid="{00000000-0005-0000-0000-0000C4C30000}"/>
    <cellStyle name="Normal 9 4 2 2 3 2 3 2 3" xfId="49061" xr:uid="{00000000-0005-0000-0000-0000C5C30000}"/>
    <cellStyle name="Normal 9 4 2 2 3 2 3 3" xfId="23042" xr:uid="{00000000-0005-0000-0000-0000C6C30000}"/>
    <cellStyle name="Normal 9 4 2 2 3 2 3 4" xfId="40388" xr:uid="{00000000-0005-0000-0000-0000C7C30000}"/>
    <cellStyle name="Normal 9 4 2 2 3 2 4" xfId="11079" xr:uid="{00000000-0005-0000-0000-0000C8C30000}"/>
    <cellStyle name="Normal 9 4 2 2 3 2 4 2" xfId="28432" xr:uid="{00000000-0005-0000-0000-0000C9C30000}"/>
    <cellStyle name="Normal 9 4 2 2 3 2 4 3" xfId="45778" xr:uid="{00000000-0005-0000-0000-0000CAC30000}"/>
    <cellStyle name="Normal 9 4 2 2 3 2 5" xfId="19759" xr:uid="{00000000-0005-0000-0000-0000CBC30000}"/>
    <cellStyle name="Normal 9 4 2 2 3 2 6" xfId="37105" xr:uid="{00000000-0005-0000-0000-0000CCC30000}"/>
    <cellStyle name="Normal 9 4 2 2 3 3" xfId="6375" xr:uid="{00000000-0005-0000-0000-0000CDC30000}"/>
    <cellStyle name="Normal 9 4 2 2 3 3 2" xfId="15048" xr:uid="{00000000-0005-0000-0000-0000CEC30000}"/>
    <cellStyle name="Normal 9 4 2 2 3 3 2 2" xfId="32401" xr:uid="{00000000-0005-0000-0000-0000CFC30000}"/>
    <cellStyle name="Normal 9 4 2 2 3 3 2 3" xfId="49747" xr:uid="{00000000-0005-0000-0000-0000D0C30000}"/>
    <cellStyle name="Normal 9 4 2 2 3 3 3" xfId="23728" xr:uid="{00000000-0005-0000-0000-0000D1C30000}"/>
    <cellStyle name="Normal 9 4 2 2 3 3 4" xfId="41074" xr:uid="{00000000-0005-0000-0000-0000D2C30000}"/>
    <cellStyle name="Normal 9 4 2 2 3 4" xfId="4219" xr:uid="{00000000-0005-0000-0000-0000D3C30000}"/>
    <cellStyle name="Normal 9 4 2 2 3 4 2" xfId="12892" xr:uid="{00000000-0005-0000-0000-0000D4C30000}"/>
    <cellStyle name="Normal 9 4 2 2 3 4 2 2" xfId="30245" xr:uid="{00000000-0005-0000-0000-0000D5C30000}"/>
    <cellStyle name="Normal 9 4 2 2 3 4 2 3" xfId="47591" xr:uid="{00000000-0005-0000-0000-0000D6C30000}"/>
    <cellStyle name="Normal 9 4 2 2 3 4 3" xfId="21572" xr:uid="{00000000-0005-0000-0000-0000D7C30000}"/>
    <cellStyle name="Normal 9 4 2 2 3 4 4" xfId="38918" xr:uid="{00000000-0005-0000-0000-0000D8C30000}"/>
    <cellStyle name="Normal 9 4 2 2 3 5" xfId="9266" xr:uid="{00000000-0005-0000-0000-0000D9C30000}"/>
    <cellStyle name="Normal 9 4 2 2 3 5 2" xfId="26619" xr:uid="{00000000-0005-0000-0000-0000DAC30000}"/>
    <cellStyle name="Normal 9 4 2 2 3 5 3" xfId="43965" xr:uid="{00000000-0005-0000-0000-0000DBC30000}"/>
    <cellStyle name="Normal 9 4 2 2 3 6" xfId="17946" xr:uid="{00000000-0005-0000-0000-0000DCC30000}"/>
    <cellStyle name="Normal 9 4 2 2 3 7" xfId="35292" xr:uid="{00000000-0005-0000-0000-0000DDC30000}"/>
    <cellStyle name="Normal 9 4 2 2 4" xfId="2161" xr:uid="{00000000-0005-0000-0000-0000DEC30000}"/>
    <cellStyle name="Normal 9 4 2 2 4 2" xfId="7943" xr:uid="{00000000-0005-0000-0000-0000DFC30000}"/>
    <cellStyle name="Normal 9 4 2 2 4 2 2" xfId="16616" xr:uid="{00000000-0005-0000-0000-0000E0C30000}"/>
    <cellStyle name="Normal 9 4 2 2 4 2 2 2" xfId="33969" xr:uid="{00000000-0005-0000-0000-0000E1C30000}"/>
    <cellStyle name="Normal 9 4 2 2 4 2 2 3" xfId="51315" xr:uid="{00000000-0005-0000-0000-0000E2C30000}"/>
    <cellStyle name="Normal 9 4 2 2 4 2 3" xfId="25296" xr:uid="{00000000-0005-0000-0000-0000E3C30000}"/>
    <cellStyle name="Normal 9 4 2 2 4 2 4" xfId="42642" xr:uid="{00000000-0005-0000-0000-0000E4C30000}"/>
    <cellStyle name="Normal 9 4 2 2 4 3" xfId="3974" xr:uid="{00000000-0005-0000-0000-0000E5C30000}"/>
    <cellStyle name="Normal 9 4 2 2 4 3 2" xfId="12647" xr:uid="{00000000-0005-0000-0000-0000E6C30000}"/>
    <cellStyle name="Normal 9 4 2 2 4 3 2 2" xfId="30000" xr:uid="{00000000-0005-0000-0000-0000E7C30000}"/>
    <cellStyle name="Normal 9 4 2 2 4 3 2 3" xfId="47346" xr:uid="{00000000-0005-0000-0000-0000E8C30000}"/>
    <cellStyle name="Normal 9 4 2 2 4 3 3" xfId="21327" xr:uid="{00000000-0005-0000-0000-0000E9C30000}"/>
    <cellStyle name="Normal 9 4 2 2 4 3 4" xfId="38673" xr:uid="{00000000-0005-0000-0000-0000EAC30000}"/>
    <cellStyle name="Normal 9 4 2 2 4 4" xfId="10834" xr:uid="{00000000-0005-0000-0000-0000EBC30000}"/>
    <cellStyle name="Normal 9 4 2 2 4 4 2" xfId="28187" xr:uid="{00000000-0005-0000-0000-0000ECC30000}"/>
    <cellStyle name="Normal 9 4 2 2 4 4 3" xfId="45533" xr:uid="{00000000-0005-0000-0000-0000EDC30000}"/>
    <cellStyle name="Normal 9 4 2 2 4 5" xfId="19514" xr:uid="{00000000-0005-0000-0000-0000EEC30000}"/>
    <cellStyle name="Normal 9 4 2 2 4 6" xfId="36860" xr:uid="{00000000-0005-0000-0000-0000EFC30000}"/>
    <cellStyle name="Normal 9 4 2 2 5" xfId="1328" xr:uid="{00000000-0005-0000-0000-0000F0C30000}"/>
    <cellStyle name="Normal 9 4 2 2 5 2" xfId="7110" xr:uid="{00000000-0005-0000-0000-0000F1C30000}"/>
    <cellStyle name="Normal 9 4 2 2 5 2 2" xfId="15783" xr:uid="{00000000-0005-0000-0000-0000F2C30000}"/>
    <cellStyle name="Normal 9 4 2 2 5 2 2 2" xfId="33136" xr:uid="{00000000-0005-0000-0000-0000F3C30000}"/>
    <cellStyle name="Normal 9 4 2 2 5 2 2 3" xfId="50482" xr:uid="{00000000-0005-0000-0000-0000F4C30000}"/>
    <cellStyle name="Normal 9 4 2 2 5 2 3" xfId="24463" xr:uid="{00000000-0005-0000-0000-0000F5C30000}"/>
    <cellStyle name="Normal 9 4 2 2 5 2 4" xfId="41809" xr:uid="{00000000-0005-0000-0000-0000F6C30000}"/>
    <cellStyle name="Normal 9 4 2 2 5 3" xfId="4954" xr:uid="{00000000-0005-0000-0000-0000F7C30000}"/>
    <cellStyle name="Normal 9 4 2 2 5 3 2" xfId="13627" xr:uid="{00000000-0005-0000-0000-0000F8C30000}"/>
    <cellStyle name="Normal 9 4 2 2 5 3 2 2" xfId="30980" xr:uid="{00000000-0005-0000-0000-0000F9C30000}"/>
    <cellStyle name="Normal 9 4 2 2 5 3 2 3" xfId="48326" xr:uid="{00000000-0005-0000-0000-0000FAC30000}"/>
    <cellStyle name="Normal 9 4 2 2 5 3 3" xfId="22307" xr:uid="{00000000-0005-0000-0000-0000FBC30000}"/>
    <cellStyle name="Normal 9 4 2 2 5 3 4" xfId="39653" xr:uid="{00000000-0005-0000-0000-0000FCC30000}"/>
    <cellStyle name="Normal 9 4 2 2 5 4" xfId="10001" xr:uid="{00000000-0005-0000-0000-0000FDC30000}"/>
    <cellStyle name="Normal 9 4 2 2 5 4 2" xfId="27354" xr:uid="{00000000-0005-0000-0000-0000FEC30000}"/>
    <cellStyle name="Normal 9 4 2 2 5 4 3" xfId="44700" xr:uid="{00000000-0005-0000-0000-0000FFC30000}"/>
    <cellStyle name="Normal 9 4 2 2 5 5" xfId="18681" xr:uid="{00000000-0005-0000-0000-000000C40000}"/>
    <cellStyle name="Normal 9 4 2 2 5 6" xfId="36027" xr:uid="{00000000-0005-0000-0000-000001C40000}"/>
    <cellStyle name="Normal 9 4 2 2 6" xfId="6130" xr:uid="{00000000-0005-0000-0000-000002C40000}"/>
    <cellStyle name="Normal 9 4 2 2 6 2" xfId="14803" xr:uid="{00000000-0005-0000-0000-000003C40000}"/>
    <cellStyle name="Normal 9 4 2 2 6 2 2" xfId="32156" xr:uid="{00000000-0005-0000-0000-000004C40000}"/>
    <cellStyle name="Normal 9 4 2 2 6 2 3" xfId="49502" xr:uid="{00000000-0005-0000-0000-000005C40000}"/>
    <cellStyle name="Normal 9 4 2 2 6 3" xfId="23483" xr:uid="{00000000-0005-0000-0000-000006C40000}"/>
    <cellStyle name="Normal 9 4 2 2 6 4" xfId="40829" xr:uid="{00000000-0005-0000-0000-000007C40000}"/>
    <cellStyle name="Normal 9 4 2 2 7" xfId="3141" xr:uid="{00000000-0005-0000-0000-000008C40000}"/>
    <cellStyle name="Normal 9 4 2 2 7 2" xfId="11814" xr:uid="{00000000-0005-0000-0000-000009C40000}"/>
    <cellStyle name="Normal 9 4 2 2 7 2 2" xfId="29167" xr:uid="{00000000-0005-0000-0000-00000AC40000}"/>
    <cellStyle name="Normal 9 4 2 2 7 2 3" xfId="46513" xr:uid="{00000000-0005-0000-0000-00000BC40000}"/>
    <cellStyle name="Normal 9 4 2 2 7 3" xfId="20494" xr:uid="{00000000-0005-0000-0000-00000CC40000}"/>
    <cellStyle name="Normal 9 4 2 2 7 4" xfId="37840" xr:uid="{00000000-0005-0000-0000-00000DC40000}"/>
    <cellStyle name="Normal 9 4 2 2 8" xfId="9021" xr:uid="{00000000-0005-0000-0000-00000EC40000}"/>
    <cellStyle name="Normal 9 4 2 2 8 2" xfId="26374" xr:uid="{00000000-0005-0000-0000-00000FC40000}"/>
    <cellStyle name="Normal 9 4 2 2 8 3" xfId="43720" xr:uid="{00000000-0005-0000-0000-000010C40000}"/>
    <cellStyle name="Normal 9 4 2 2 9" xfId="17701" xr:uid="{00000000-0005-0000-0000-000011C40000}"/>
    <cellStyle name="Normal 9 4 2 3" xfId="250" xr:uid="{00000000-0005-0000-0000-000012C40000}"/>
    <cellStyle name="Normal 9 4 2 3 10" xfId="34949" xr:uid="{00000000-0005-0000-0000-000013C40000}"/>
    <cellStyle name="Normal 9 4 2 3 2" xfId="985" xr:uid="{00000000-0005-0000-0000-000014C40000}"/>
    <cellStyle name="Normal 9 4 2 3 2 2" xfId="2798" xr:uid="{00000000-0005-0000-0000-000015C40000}"/>
    <cellStyle name="Normal 9 4 2 3 2 2 2" xfId="8580" xr:uid="{00000000-0005-0000-0000-000016C40000}"/>
    <cellStyle name="Normal 9 4 2 3 2 2 2 2" xfId="17253" xr:uid="{00000000-0005-0000-0000-000017C40000}"/>
    <cellStyle name="Normal 9 4 2 3 2 2 2 2 2" xfId="34606" xr:uid="{00000000-0005-0000-0000-000018C40000}"/>
    <cellStyle name="Normal 9 4 2 3 2 2 2 2 3" xfId="51952" xr:uid="{00000000-0005-0000-0000-000019C40000}"/>
    <cellStyle name="Normal 9 4 2 3 2 2 2 3" xfId="25933" xr:uid="{00000000-0005-0000-0000-00001AC40000}"/>
    <cellStyle name="Normal 9 4 2 3 2 2 2 4" xfId="43279" xr:uid="{00000000-0005-0000-0000-00001BC40000}"/>
    <cellStyle name="Normal 9 4 2 3 2 2 3" xfId="4611" xr:uid="{00000000-0005-0000-0000-00001CC40000}"/>
    <cellStyle name="Normal 9 4 2 3 2 2 3 2" xfId="13284" xr:uid="{00000000-0005-0000-0000-00001DC40000}"/>
    <cellStyle name="Normal 9 4 2 3 2 2 3 2 2" xfId="30637" xr:uid="{00000000-0005-0000-0000-00001EC40000}"/>
    <cellStyle name="Normal 9 4 2 3 2 2 3 2 3" xfId="47983" xr:uid="{00000000-0005-0000-0000-00001FC40000}"/>
    <cellStyle name="Normal 9 4 2 3 2 2 3 3" xfId="21964" xr:uid="{00000000-0005-0000-0000-000020C40000}"/>
    <cellStyle name="Normal 9 4 2 3 2 2 3 4" xfId="39310" xr:uid="{00000000-0005-0000-0000-000021C40000}"/>
    <cellStyle name="Normal 9 4 2 3 2 2 4" xfId="11471" xr:uid="{00000000-0005-0000-0000-000022C40000}"/>
    <cellStyle name="Normal 9 4 2 3 2 2 4 2" xfId="28824" xr:uid="{00000000-0005-0000-0000-000023C40000}"/>
    <cellStyle name="Normal 9 4 2 3 2 2 4 3" xfId="46170" xr:uid="{00000000-0005-0000-0000-000024C40000}"/>
    <cellStyle name="Normal 9 4 2 3 2 2 5" xfId="20151" xr:uid="{00000000-0005-0000-0000-000025C40000}"/>
    <cellStyle name="Normal 9 4 2 3 2 2 6" xfId="37497" xr:uid="{00000000-0005-0000-0000-000026C40000}"/>
    <cellStyle name="Normal 9 4 2 3 2 3" xfId="1720" xr:uid="{00000000-0005-0000-0000-000027C40000}"/>
    <cellStyle name="Normal 9 4 2 3 2 3 2" xfId="7502" xr:uid="{00000000-0005-0000-0000-000028C40000}"/>
    <cellStyle name="Normal 9 4 2 3 2 3 2 2" xfId="16175" xr:uid="{00000000-0005-0000-0000-000029C40000}"/>
    <cellStyle name="Normal 9 4 2 3 2 3 2 2 2" xfId="33528" xr:uid="{00000000-0005-0000-0000-00002AC40000}"/>
    <cellStyle name="Normal 9 4 2 3 2 3 2 2 3" xfId="50874" xr:uid="{00000000-0005-0000-0000-00002BC40000}"/>
    <cellStyle name="Normal 9 4 2 3 2 3 2 3" xfId="24855" xr:uid="{00000000-0005-0000-0000-00002CC40000}"/>
    <cellStyle name="Normal 9 4 2 3 2 3 2 4" xfId="42201" xr:uid="{00000000-0005-0000-0000-00002DC40000}"/>
    <cellStyle name="Normal 9 4 2 3 2 3 3" xfId="5346" xr:uid="{00000000-0005-0000-0000-00002EC40000}"/>
    <cellStyle name="Normal 9 4 2 3 2 3 3 2" xfId="14019" xr:uid="{00000000-0005-0000-0000-00002FC40000}"/>
    <cellStyle name="Normal 9 4 2 3 2 3 3 2 2" xfId="31372" xr:uid="{00000000-0005-0000-0000-000030C40000}"/>
    <cellStyle name="Normal 9 4 2 3 2 3 3 2 3" xfId="48718" xr:uid="{00000000-0005-0000-0000-000031C40000}"/>
    <cellStyle name="Normal 9 4 2 3 2 3 3 3" xfId="22699" xr:uid="{00000000-0005-0000-0000-000032C40000}"/>
    <cellStyle name="Normal 9 4 2 3 2 3 3 4" xfId="40045" xr:uid="{00000000-0005-0000-0000-000033C40000}"/>
    <cellStyle name="Normal 9 4 2 3 2 3 4" xfId="10393" xr:uid="{00000000-0005-0000-0000-000034C40000}"/>
    <cellStyle name="Normal 9 4 2 3 2 3 4 2" xfId="27746" xr:uid="{00000000-0005-0000-0000-000035C40000}"/>
    <cellStyle name="Normal 9 4 2 3 2 3 4 3" xfId="45092" xr:uid="{00000000-0005-0000-0000-000036C40000}"/>
    <cellStyle name="Normal 9 4 2 3 2 3 5" xfId="19073" xr:uid="{00000000-0005-0000-0000-000037C40000}"/>
    <cellStyle name="Normal 9 4 2 3 2 3 6" xfId="36419" xr:uid="{00000000-0005-0000-0000-000038C40000}"/>
    <cellStyle name="Normal 9 4 2 3 2 4" xfId="6767" xr:uid="{00000000-0005-0000-0000-000039C40000}"/>
    <cellStyle name="Normal 9 4 2 3 2 4 2" xfId="15440" xr:uid="{00000000-0005-0000-0000-00003AC40000}"/>
    <cellStyle name="Normal 9 4 2 3 2 4 2 2" xfId="32793" xr:uid="{00000000-0005-0000-0000-00003BC40000}"/>
    <cellStyle name="Normal 9 4 2 3 2 4 2 3" xfId="50139" xr:uid="{00000000-0005-0000-0000-00003CC40000}"/>
    <cellStyle name="Normal 9 4 2 3 2 4 3" xfId="24120" xr:uid="{00000000-0005-0000-0000-00003DC40000}"/>
    <cellStyle name="Normal 9 4 2 3 2 4 4" xfId="41466" xr:uid="{00000000-0005-0000-0000-00003EC40000}"/>
    <cellStyle name="Normal 9 4 2 3 2 5" xfId="3533" xr:uid="{00000000-0005-0000-0000-00003FC40000}"/>
    <cellStyle name="Normal 9 4 2 3 2 5 2" xfId="12206" xr:uid="{00000000-0005-0000-0000-000040C40000}"/>
    <cellStyle name="Normal 9 4 2 3 2 5 2 2" xfId="29559" xr:uid="{00000000-0005-0000-0000-000041C40000}"/>
    <cellStyle name="Normal 9 4 2 3 2 5 2 3" xfId="46905" xr:uid="{00000000-0005-0000-0000-000042C40000}"/>
    <cellStyle name="Normal 9 4 2 3 2 5 3" xfId="20886" xr:uid="{00000000-0005-0000-0000-000043C40000}"/>
    <cellStyle name="Normal 9 4 2 3 2 5 4" xfId="38232" xr:uid="{00000000-0005-0000-0000-000044C40000}"/>
    <cellStyle name="Normal 9 4 2 3 2 6" xfId="9658" xr:uid="{00000000-0005-0000-0000-000045C40000}"/>
    <cellStyle name="Normal 9 4 2 3 2 6 2" xfId="27011" xr:uid="{00000000-0005-0000-0000-000046C40000}"/>
    <cellStyle name="Normal 9 4 2 3 2 6 3" xfId="44357" xr:uid="{00000000-0005-0000-0000-000047C40000}"/>
    <cellStyle name="Normal 9 4 2 3 2 7" xfId="18338" xr:uid="{00000000-0005-0000-0000-000048C40000}"/>
    <cellStyle name="Normal 9 4 2 3 2 8" xfId="35684" xr:uid="{00000000-0005-0000-0000-000049C40000}"/>
    <cellStyle name="Normal 9 4 2 3 3" xfId="740" xr:uid="{00000000-0005-0000-0000-00004AC40000}"/>
    <cellStyle name="Normal 9 4 2 3 3 2" xfId="2553" xr:uid="{00000000-0005-0000-0000-00004BC40000}"/>
    <cellStyle name="Normal 9 4 2 3 3 2 2" xfId="8335" xr:uid="{00000000-0005-0000-0000-00004CC40000}"/>
    <cellStyle name="Normal 9 4 2 3 3 2 2 2" xfId="17008" xr:uid="{00000000-0005-0000-0000-00004DC40000}"/>
    <cellStyle name="Normal 9 4 2 3 3 2 2 2 2" xfId="34361" xr:uid="{00000000-0005-0000-0000-00004EC40000}"/>
    <cellStyle name="Normal 9 4 2 3 3 2 2 2 3" xfId="51707" xr:uid="{00000000-0005-0000-0000-00004FC40000}"/>
    <cellStyle name="Normal 9 4 2 3 3 2 2 3" xfId="25688" xr:uid="{00000000-0005-0000-0000-000050C40000}"/>
    <cellStyle name="Normal 9 4 2 3 3 2 2 4" xfId="43034" xr:uid="{00000000-0005-0000-0000-000051C40000}"/>
    <cellStyle name="Normal 9 4 2 3 3 2 3" xfId="5787" xr:uid="{00000000-0005-0000-0000-000052C40000}"/>
    <cellStyle name="Normal 9 4 2 3 3 2 3 2" xfId="14460" xr:uid="{00000000-0005-0000-0000-000053C40000}"/>
    <cellStyle name="Normal 9 4 2 3 3 2 3 2 2" xfId="31813" xr:uid="{00000000-0005-0000-0000-000054C40000}"/>
    <cellStyle name="Normal 9 4 2 3 3 2 3 2 3" xfId="49159" xr:uid="{00000000-0005-0000-0000-000055C40000}"/>
    <cellStyle name="Normal 9 4 2 3 3 2 3 3" xfId="23140" xr:uid="{00000000-0005-0000-0000-000056C40000}"/>
    <cellStyle name="Normal 9 4 2 3 3 2 3 4" xfId="40486" xr:uid="{00000000-0005-0000-0000-000057C40000}"/>
    <cellStyle name="Normal 9 4 2 3 3 2 4" xfId="11226" xr:uid="{00000000-0005-0000-0000-000058C40000}"/>
    <cellStyle name="Normal 9 4 2 3 3 2 4 2" xfId="28579" xr:uid="{00000000-0005-0000-0000-000059C40000}"/>
    <cellStyle name="Normal 9 4 2 3 3 2 4 3" xfId="45925" xr:uid="{00000000-0005-0000-0000-00005AC40000}"/>
    <cellStyle name="Normal 9 4 2 3 3 2 5" xfId="19906" xr:uid="{00000000-0005-0000-0000-00005BC40000}"/>
    <cellStyle name="Normal 9 4 2 3 3 2 6" xfId="37252" xr:uid="{00000000-0005-0000-0000-00005CC40000}"/>
    <cellStyle name="Normal 9 4 2 3 3 3" xfId="6522" xr:uid="{00000000-0005-0000-0000-00005DC40000}"/>
    <cellStyle name="Normal 9 4 2 3 3 3 2" xfId="15195" xr:uid="{00000000-0005-0000-0000-00005EC40000}"/>
    <cellStyle name="Normal 9 4 2 3 3 3 2 2" xfId="32548" xr:uid="{00000000-0005-0000-0000-00005FC40000}"/>
    <cellStyle name="Normal 9 4 2 3 3 3 2 3" xfId="49894" xr:uid="{00000000-0005-0000-0000-000060C40000}"/>
    <cellStyle name="Normal 9 4 2 3 3 3 3" xfId="23875" xr:uid="{00000000-0005-0000-0000-000061C40000}"/>
    <cellStyle name="Normal 9 4 2 3 3 3 4" xfId="41221" xr:uid="{00000000-0005-0000-0000-000062C40000}"/>
    <cellStyle name="Normal 9 4 2 3 3 4" xfId="4366" xr:uid="{00000000-0005-0000-0000-000063C40000}"/>
    <cellStyle name="Normal 9 4 2 3 3 4 2" xfId="13039" xr:uid="{00000000-0005-0000-0000-000064C40000}"/>
    <cellStyle name="Normal 9 4 2 3 3 4 2 2" xfId="30392" xr:uid="{00000000-0005-0000-0000-000065C40000}"/>
    <cellStyle name="Normal 9 4 2 3 3 4 2 3" xfId="47738" xr:uid="{00000000-0005-0000-0000-000066C40000}"/>
    <cellStyle name="Normal 9 4 2 3 3 4 3" xfId="21719" xr:uid="{00000000-0005-0000-0000-000067C40000}"/>
    <cellStyle name="Normal 9 4 2 3 3 4 4" xfId="39065" xr:uid="{00000000-0005-0000-0000-000068C40000}"/>
    <cellStyle name="Normal 9 4 2 3 3 5" xfId="9413" xr:uid="{00000000-0005-0000-0000-000069C40000}"/>
    <cellStyle name="Normal 9 4 2 3 3 5 2" xfId="26766" xr:uid="{00000000-0005-0000-0000-00006AC40000}"/>
    <cellStyle name="Normal 9 4 2 3 3 5 3" xfId="44112" xr:uid="{00000000-0005-0000-0000-00006BC40000}"/>
    <cellStyle name="Normal 9 4 2 3 3 6" xfId="18093" xr:uid="{00000000-0005-0000-0000-00006CC40000}"/>
    <cellStyle name="Normal 9 4 2 3 3 7" xfId="35439" xr:uid="{00000000-0005-0000-0000-00006DC40000}"/>
    <cellStyle name="Normal 9 4 2 3 4" xfId="2063" xr:uid="{00000000-0005-0000-0000-00006EC40000}"/>
    <cellStyle name="Normal 9 4 2 3 4 2" xfId="7845" xr:uid="{00000000-0005-0000-0000-00006FC40000}"/>
    <cellStyle name="Normal 9 4 2 3 4 2 2" xfId="16518" xr:uid="{00000000-0005-0000-0000-000070C40000}"/>
    <cellStyle name="Normal 9 4 2 3 4 2 2 2" xfId="33871" xr:uid="{00000000-0005-0000-0000-000071C40000}"/>
    <cellStyle name="Normal 9 4 2 3 4 2 2 3" xfId="51217" xr:uid="{00000000-0005-0000-0000-000072C40000}"/>
    <cellStyle name="Normal 9 4 2 3 4 2 3" xfId="25198" xr:uid="{00000000-0005-0000-0000-000073C40000}"/>
    <cellStyle name="Normal 9 4 2 3 4 2 4" xfId="42544" xr:uid="{00000000-0005-0000-0000-000074C40000}"/>
    <cellStyle name="Normal 9 4 2 3 4 3" xfId="3876" xr:uid="{00000000-0005-0000-0000-000075C40000}"/>
    <cellStyle name="Normal 9 4 2 3 4 3 2" xfId="12549" xr:uid="{00000000-0005-0000-0000-000076C40000}"/>
    <cellStyle name="Normal 9 4 2 3 4 3 2 2" xfId="29902" xr:uid="{00000000-0005-0000-0000-000077C40000}"/>
    <cellStyle name="Normal 9 4 2 3 4 3 2 3" xfId="47248" xr:uid="{00000000-0005-0000-0000-000078C40000}"/>
    <cellStyle name="Normal 9 4 2 3 4 3 3" xfId="21229" xr:uid="{00000000-0005-0000-0000-000079C40000}"/>
    <cellStyle name="Normal 9 4 2 3 4 3 4" xfId="38575" xr:uid="{00000000-0005-0000-0000-00007AC40000}"/>
    <cellStyle name="Normal 9 4 2 3 4 4" xfId="10736" xr:uid="{00000000-0005-0000-0000-00007BC40000}"/>
    <cellStyle name="Normal 9 4 2 3 4 4 2" xfId="28089" xr:uid="{00000000-0005-0000-0000-00007CC40000}"/>
    <cellStyle name="Normal 9 4 2 3 4 4 3" xfId="45435" xr:uid="{00000000-0005-0000-0000-00007DC40000}"/>
    <cellStyle name="Normal 9 4 2 3 4 5" xfId="19416" xr:uid="{00000000-0005-0000-0000-00007EC40000}"/>
    <cellStyle name="Normal 9 4 2 3 4 6" xfId="36762" xr:uid="{00000000-0005-0000-0000-00007FC40000}"/>
    <cellStyle name="Normal 9 4 2 3 5" xfId="1475" xr:uid="{00000000-0005-0000-0000-000080C40000}"/>
    <cellStyle name="Normal 9 4 2 3 5 2" xfId="7257" xr:uid="{00000000-0005-0000-0000-000081C40000}"/>
    <cellStyle name="Normal 9 4 2 3 5 2 2" xfId="15930" xr:uid="{00000000-0005-0000-0000-000082C40000}"/>
    <cellStyle name="Normal 9 4 2 3 5 2 2 2" xfId="33283" xr:uid="{00000000-0005-0000-0000-000083C40000}"/>
    <cellStyle name="Normal 9 4 2 3 5 2 2 3" xfId="50629" xr:uid="{00000000-0005-0000-0000-000084C40000}"/>
    <cellStyle name="Normal 9 4 2 3 5 2 3" xfId="24610" xr:uid="{00000000-0005-0000-0000-000085C40000}"/>
    <cellStyle name="Normal 9 4 2 3 5 2 4" xfId="41956" xr:uid="{00000000-0005-0000-0000-000086C40000}"/>
    <cellStyle name="Normal 9 4 2 3 5 3" xfId="5101" xr:uid="{00000000-0005-0000-0000-000087C40000}"/>
    <cellStyle name="Normal 9 4 2 3 5 3 2" xfId="13774" xr:uid="{00000000-0005-0000-0000-000088C40000}"/>
    <cellStyle name="Normal 9 4 2 3 5 3 2 2" xfId="31127" xr:uid="{00000000-0005-0000-0000-000089C40000}"/>
    <cellStyle name="Normal 9 4 2 3 5 3 2 3" xfId="48473" xr:uid="{00000000-0005-0000-0000-00008AC40000}"/>
    <cellStyle name="Normal 9 4 2 3 5 3 3" xfId="22454" xr:uid="{00000000-0005-0000-0000-00008BC40000}"/>
    <cellStyle name="Normal 9 4 2 3 5 3 4" xfId="39800" xr:uid="{00000000-0005-0000-0000-00008CC40000}"/>
    <cellStyle name="Normal 9 4 2 3 5 4" xfId="10148" xr:uid="{00000000-0005-0000-0000-00008DC40000}"/>
    <cellStyle name="Normal 9 4 2 3 5 4 2" xfId="27501" xr:uid="{00000000-0005-0000-0000-00008EC40000}"/>
    <cellStyle name="Normal 9 4 2 3 5 4 3" xfId="44847" xr:uid="{00000000-0005-0000-0000-00008FC40000}"/>
    <cellStyle name="Normal 9 4 2 3 5 5" xfId="18828" xr:uid="{00000000-0005-0000-0000-000090C40000}"/>
    <cellStyle name="Normal 9 4 2 3 5 6" xfId="36174" xr:uid="{00000000-0005-0000-0000-000091C40000}"/>
    <cellStyle name="Normal 9 4 2 3 6" xfId="6032" xr:uid="{00000000-0005-0000-0000-000092C40000}"/>
    <cellStyle name="Normal 9 4 2 3 6 2" xfId="14705" xr:uid="{00000000-0005-0000-0000-000093C40000}"/>
    <cellStyle name="Normal 9 4 2 3 6 2 2" xfId="32058" xr:uid="{00000000-0005-0000-0000-000094C40000}"/>
    <cellStyle name="Normal 9 4 2 3 6 2 3" xfId="49404" xr:uid="{00000000-0005-0000-0000-000095C40000}"/>
    <cellStyle name="Normal 9 4 2 3 6 3" xfId="23385" xr:uid="{00000000-0005-0000-0000-000096C40000}"/>
    <cellStyle name="Normal 9 4 2 3 6 4" xfId="40731" xr:uid="{00000000-0005-0000-0000-000097C40000}"/>
    <cellStyle name="Normal 9 4 2 3 7" xfId="3288" xr:uid="{00000000-0005-0000-0000-000098C40000}"/>
    <cellStyle name="Normal 9 4 2 3 7 2" xfId="11961" xr:uid="{00000000-0005-0000-0000-000099C40000}"/>
    <cellStyle name="Normal 9 4 2 3 7 2 2" xfId="29314" xr:uid="{00000000-0005-0000-0000-00009AC40000}"/>
    <cellStyle name="Normal 9 4 2 3 7 2 3" xfId="46660" xr:uid="{00000000-0005-0000-0000-00009BC40000}"/>
    <cellStyle name="Normal 9 4 2 3 7 3" xfId="20641" xr:uid="{00000000-0005-0000-0000-00009CC40000}"/>
    <cellStyle name="Normal 9 4 2 3 7 4" xfId="37987" xr:uid="{00000000-0005-0000-0000-00009DC40000}"/>
    <cellStyle name="Normal 9 4 2 3 8" xfId="8923" xr:uid="{00000000-0005-0000-0000-00009EC40000}"/>
    <cellStyle name="Normal 9 4 2 3 8 2" xfId="26276" xr:uid="{00000000-0005-0000-0000-00009FC40000}"/>
    <cellStyle name="Normal 9 4 2 3 8 3" xfId="43622" xr:uid="{00000000-0005-0000-0000-0000A0C40000}"/>
    <cellStyle name="Normal 9 4 2 3 9" xfId="17603" xr:uid="{00000000-0005-0000-0000-0000A1C40000}"/>
    <cellStyle name="Normal 9 4 2 4" xfId="838" xr:uid="{00000000-0005-0000-0000-0000A2C40000}"/>
    <cellStyle name="Normal 9 4 2 4 2" xfId="2651" xr:uid="{00000000-0005-0000-0000-0000A3C40000}"/>
    <cellStyle name="Normal 9 4 2 4 2 2" xfId="8433" xr:uid="{00000000-0005-0000-0000-0000A4C40000}"/>
    <cellStyle name="Normal 9 4 2 4 2 2 2" xfId="17106" xr:uid="{00000000-0005-0000-0000-0000A5C40000}"/>
    <cellStyle name="Normal 9 4 2 4 2 2 2 2" xfId="34459" xr:uid="{00000000-0005-0000-0000-0000A6C40000}"/>
    <cellStyle name="Normal 9 4 2 4 2 2 2 3" xfId="51805" xr:uid="{00000000-0005-0000-0000-0000A7C40000}"/>
    <cellStyle name="Normal 9 4 2 4 2 2 3" xfId="25786" xr:uid="{00000000-0005-0000-0000-0000A8C40000}"/>
    <cellStyle name="Normal 9 4 2 4 2 2 4" xfId="43132" xr:uid="{00000000-0005-0000-0000-0000A9C40000}"/>
    <cellStyle name="Normal 9 4 2 4 2 3" xfId="4464" xr:uid="{00000000-0005-0000-0000-0000AAC40000}"/>
    <cellStyle name="Normal 9 4 2 4 2 3 2" xfId="13137" xr:uid="{00000000-0005-0000-0000-0000ABC40000}"/>
    <cellStyle name="Normal 9 4 2 4 2 3 2 2" xfId="30490" xr:uid="{00000000-0005-0000-0000-0000ACC40000}"/>
    <cellStyle name="Normal 9 4 2 4 2 3 2 3" xfId="47836" xr:uid="{00000000-0005-0000-0000-0000ADC40000}"/>
    <cellStyle name="Normal 9 4 2 4 2 3 3" xfId="21817" xr:uid="{00000000-0005-0000-0000-0000AEC40000}"/>
    <cellStyle name="Normal 9 4 2 4 2 3 4" xfId="39163" xr:uid="{00000000-0005-0000-0000-0000AFC40000}"/>
    <cellStyle name="Normal 9 4 2 4 2 4" xfId="11324" xr:uid="{00000000-0005-0000-0000-0000B0C40000}"/>
    <cellStyle name="Normal 9 4 2 4 2 4 2" xfId="28677" xr:uid="{00000000-0005-0000-0000-0000B1C40000}"/>
    <cellStyle name="Normal 9 4 2 4 2 4 3" xfId="46023" xr:uid="{00000000-0005-0000-0000-0000B2C40000}"/>
    <cellStyle name="Normal 9 4 2 4 2 5" xfId="20004" xr:uid="{00000000-0005-0000-0000-0000B3C40000}"/>
    <cellStyle name="Normal 9 4 2 4 2 6" xfId="37350" xr:uid="{00000000-0005-0000-0000-0000B4C40000}"/>
    <cellStyle name="Normal 9 4 2 4 3" xfId="1573" xr:uid="{00000000-0005-0000-0000-0000B5C40000}"/>
    <cellStyle name="Normal 9 4 2 4 3 2" xfId="7355" xr:uid="{00000000-0005-0000-0000-0000B6C40000}"/>
    <cellStyle name="Normal 9 4 2 4 3 2 2" xfId="16028" xr:uid="{00000000-0005-0000-0000-0000B7C40000}"/>
    <cellStyle name="Normal 9 4 2 4 3 2 2 2" xfId="33381" xr:uid="{00000000-0005-0000-0000-0000B8C40000}"/>
    <cellStyle name="Normal 9 4 2 4 3 2 2 3" xfId="50727" xr:uid="{00000000-0005-0000-0000-0000B9C40000}"/>
    <cellStyle name="Normal 9 4 2 4 3 2 3" xfId="24708" xr:uid="{00000000-0005-0000-0000-0000BAC40000}"/>
    <cellStyle name="Normal 9 4 2 4 3 2 4" xfId="42054" xr:uid="{00000000-0005-0000-0000-0000BBC40000}"/>
    <cellStyle name="Normal 9 4 2 4 3 3" xfId="5199" xr:uid="{00000000-0005-0000-0000-0000BCC40000}"/>
    <cellStyle name="Normal 9 4 2 4 3 3 2" xfId="13872" xr:uid="{00000000-0005-0000-0000-0000BDC40000}"/>
    <cellStyle name="Normal 9 4 2 4 3 3 2 2" xfId="31225" xr:uid="{00000000-0005-0000-0000-0000BEC40000}"/>
    <cellStyle name="Normal 9 4 2 4 3 3 2 3" xfId="48571" xr:uid="{00000000-0005-0000-0000-0000BFC40000}"/>
    <cellStyle name="Normal 9 4 2 4 3 3 3" xfId="22552" xr:uid="{00000000-0005-0000-0000-0000C0C40000}"/>
    <cellStyle name="Normal 9 4 2 4 3 3 4" xfId="39898" xr:uid="{00000000-0005-0000-0000-0000C1C40000}"/>
    <cellStyle name="Normal 9 4 2 4 3 4" xfId="10246" xr:uid="{00000000-0005-0000-0000-0000C2C40000}"/>
    <cellStyle name="Normal 9 4 2 4 3 4 2" xfId="27599" xr:uid="{00000000-0005-0000-0000-0000C3C40000}"/>
    <cellStyle name="Normal 9 4 2 4 3 4 3" xfId="44945" xr:uid="{00000000-0005-0000-0000-0000C4C40000}"/>
    <cellStyle name="Normal 9 4 2 4 3 5" xfId="18926" xr:uid="{00000000-0005-0000-0000-0000C5C40000}"/>
    <cellStyle name="Normal 9 4 2 4 3 6" xfId="36272" xr:uid="{00000000-0005-0000-0000-0000C6C40000}"/>
    <cellStyle name="Normal 9 4 2 4 4" xfId="6620" xr:uid="{00000000-0005-0000-0000-0000C7C40000}"/>
    <cellStyle name="Normal 9 4 2 4 4 2" xfId="15293" xr:uid="{00000000-0005-0000-0000-0000C8C40000}"/>
    <cellStyle name="Normal 9 4 2 4 4 2 2" xfId="32646" xr:uid="{00000000-0005-0000-0000-0000C9C40000}"/>
    <cellStyle name="Normal 9 4 2 4 4 2 3" xfId="49992" xr:uid="{00000000-0005-0000-0000-0000CAC40000}"/>
    <cellStyle name="Normal 9 4 2 4 4 3" xfId="23973" xr:uid="{00000000-0005-0000-0000-0000CBC40000}"/>
    <cellStyle name="Normal 9 4 2 4 4 4" xfId="41319" xr:uid="{00000000-0005-0000-0000-0000CCC40000}"/>
    <cellStyle name="Normal 9 4 2 4 5" xfId="3386" xr:uid="{00000000-0005-0000-0000-0000CDC40000}"/>
    <cellStyle name="Normal 9 4 2 4 5 2" xfId="12059" xr:uid="{00000000-0005-0000-0000-0000CEC40000}"/>
    <cellStyle name="Normal 9 4 2 4 5 2 2" xfId="29412" xr:uid="{00000000-0005-0000-0000-0000CFC40000}"/>
    <cellStyle name="Normal 9 4 2 4 5 2 3" xfId="46758" xr:uid="{00000000-0005-0000-0000-0000D0C40000}"/>
    <cellStyle name="Normal 9 4 2 4 5 3" xfId="20739" xr:uid="{00000000-0005-0000-0000-0000D1C40000}"/>
    <cellStyle name="Normal 9 4 2 4 5 4" xfId="38085" xr:uid="{00000000-0005-0000-0000-0000D2C40000}"/>
    <cellStyle name="Normal 9 4 2 4 6" xfId="9511" xr:uid="{00000000-0005-0000-0000-0000D3C40000}"/>
    <cellStyle name="Normal 9 4 2 4 6 2" xfId="26864" xr:uid="{00000000-0005-0000-0000-0000D4C40000}"/>
    <cellStyle name="Normal 9 4 2 4 6 3" xfId="44210" xr:uid="{00000000-0005-0000-0000-0000D5C40000}"/>
    <cellStyle name="Normal 9 4 2 4 7" xfId="18191" xr:uid="{00000000-0005-0000-0000-0000D6C40000}"/>
    <cellStyle name="Normal 9 4 2 4 8" xfId="35537" xr:uid="{00000000-0005-0000-0000-0000D7C40000}"/>
    <cellStyle name="Normal 9 4 2 5" xfId="495" xr:uid="{00000000-0005-0000-0000-0000D8C40000}"/>
    <cellStyle name="Normal 9 4 2 5 2" xfId="2308" xr:uid="{00000000-0005-0000-0000-0000D9C40000}"/>
    <cellStyle name="Normal 9 4 2 5 2 2" xfId="8090" xr:uid="{00000000-0005-0000-0000-0000DAC40000}"/>
    <cellStyle name="Normal 9 4 2 5 2 2 2" xfId="16763" xr:uid="{00000000-0005-0000-0000-0000DBC40000}"/>
    <cellStyle name="Normal 9 4 2 5 2 2 2 2" xfId="34116" xr:uid="{00000000-0005-0000-0000-0000DCC40000}"/>
    <cellStyle name="Normal 9 4 2 5 2 2 2 3" xfId="51462" xr:uid="{00000000-0005-0000-0000-0000DDC40000}"/>
    <cellStyle name="Normal 9 4 2 5 2 2 3" xfId="25443" xr:uid="{00000000-0005-0000-0000-0000DEC40000}"/>
    <cellStyle name="Normal 9 4 2 5 2 2 4" xfId="42789" xr:uid="{00000000-0005-0000-0000-0000DFC40000}"/>
    <cellStyle name="Normal 9 4 2 5 2 3" xfId="5591" xr:uid="{00000000-0005-0000-0000-0000E0C40000}"/>
    <cellStyle name="Normal 9 4 2 5 2 3 2" xfId="14264" xr:uid="{00000000-0005-0000-0000-0000E1C40000}"/>
    <cellStyle name="Normal 9 4 2 5 2 3 2 2" xfId="31617" xr:uid="{00000000-0005-0000-0000-0000E2C40000}"/>
    <cellStyle name="Normal 9 4 2 5 2 3 2 3" xfId="48963" xr:uid="{00000000-0005-0000-0000-0000E3C40000}"/>
    <cellStyle name="Normal 9 4 2 5 2 3 3" xfId="22944" xr:uid="{00000000-0005-0000-0000-0000E4C40000}"/>
    <cellStyle name="Normal 9 4 2 5 2 3 4" xfId="40290" xr:uid="{00000000-0005-0000-0000-0000E5C40000}"/>
    <cellStyle name="Normal 9 4 2 5 2 4" xfId="10981" xr:uid="{00000000-0005-0000-0000-0000E6C40000}"/>
    <cellStyle name="Normal 9 4 2 5 2 4 2" xfId="28334" xr:uid="{00000000-0005-0000-0000-0000E7C40000}"/>
    <cellStyle name="Normal 9 4 2 5 2 4 3" xfId="45680" xr:uid="{00000000-0005-0000-0000-0000E8C40000}"/>
    <cellStyle name="Normal 9 4 2 5 2 5" xfId="19661" xr:uid="{00000000-0005-0000-0000-0000E9C40000}"/>
    <cellStyle name="Normal 9 4 2 5 2 6" xfId="37007" xr:uid="{00000000-0005-0000-0000-0000EAC40000}"/>
    <cellStyle name="Normal 9 4 2 5 3" xfId="6277" xr:uid="{00000000-0005-0000-0000-0000EBC40000}"/>
    <cellStyle name="Normal 9 4 2 5 3 2" xfId="14950" xr:uid="{00000000-0005-0000-0000-0000ECC40000}"/>
    <cellStyle name="Normal 9 4 2 5 3 2 2" xfId="32303" xr:uid="{00000000-0005-0000-0000-0000EDC40000}"/>
    <cellStyle name="Normal 9 4 2 5 3 2 3" xfId="49649" xr:uid="{00000000-0005-0000-0000-0000EEC40000}"/>
    <cellStyle name="Normal 9 4 2 5 3 3" xfId="23630" xr:uid="{00000000-0005-0000-0000-0000EFC40000}"/>
    <cellStyle name="Normal 9 4 2 5 3 4" xfId="40976" xr:uid="{00000000-0005-0000-0000-0000F0C40000}"/>
    <cellStyle name="Normal 9 4 2 5 4" xfId="4121" xr:uid="{00000000-0005-0000-0000-0000F1C40000}"/>
    <cellStyle name="Normal 9 4 2 5 4 2" xfId="12794" xr:uid="{00000000-0005-0000-0000-0000F2C40000}"/>
    <cellStyle name="Normal 9 4 2 5 4 2 2" xfId="30147" xr:uid="{00000000-0005-0000-0000-0000F3C40000}"/>
    <cellStyle name="Normal 9 4 2 5 4 2 3" xfId="47493" xr:uid="{00000000-0005-0000-0000-0000F4C40000}"/>
    <cellStyle name="Normal 9 4 2 5 4 3" xfId="21474" xr:uid="{00000000-0005-0000-0000-0000F5C40000}"/>
    <cellStyle name="Normal 9 4 2 5 4 4" xfId="38820" xr:uid="{00000000-0005-0000-0000-0000F6C40000}"/>
    <cellStyle name="Normal 9 4 2 5 5" xfId="9168" xr:uid="{00000000-0005-0000-0000-0000F7C40000}"/>
    <cellStyle name="Normal 9 4 2 5 5 2" xfId="26521" xr:uid="{00000000-0005-0000-0000-0000F8C40000}"/>
    <cellStyle name="Normal 9 4 2 5 5 3" xfId="43867" xr:uid="{00000000-0005-0000-0000-0000F9C40000}"/>
    <cellStyle name="Normal 9 4 2 5 6" xfId="17848" xr:uid="{00000000-0005-0000-0000-0000FAC40000}"/>
    <cellStyle name="Normal 9 4 2 5 7" xfId="35194" xr:uid="{00000000-0005-0000-0000-0000FBC40000}"/>
    <cellStyle name="Normal 9 4 2 6" xfId="1916" xr:uid="{00000000-0005-0000-0000-0000FCC40000}"/>
    <cellStyle name="Normal 9 4 2 6 2" xfId="7698" xr:uid="{00000000-0005-0000-0000-0000FDC40000}"/>
    <cellStyle name="Normal 9 4 2 6 2 2" xfId="16371" xr:uid="{00000000-0005-0000-0000-0000FEC40000}"/>
    <cellStyle name="Normal 9 4 2 6 2 2 2" xfId="33724" xr:uid="{00000000-0005-0000-0000-0000FFC40000}"/>
    <cellStyle name="Normal 9 4 2 6 2 2 3" xfId="51070" xr:uid="{00000000-0005-0000-0000-000000C50000}"/>
    <cellStyle name="Normal 9 4 2 6 2 3" xfId="25051" xr:uid="{00000000-0005-0000-0000-000001C50000}"/>
    <cellStyle name="Normal 9 4 2 6 2 4" xfId="42397" xr:uid="{00000000-0005-0000-0000-000002C50000}"/>
    <cellStyle name="Normal 9 4 2 6 3" xfId="3729" xr:uid="{00000000-0005-0000-0000-000003C50000}"/>
    <cellStyle name="Normal 9 4 2 6 3 2" xfId="12402" xr:uid="{00000000-0005-0000-0000-000004C50000}"/>
    <cellStyle name="Normal 9 4 2 6 3 2 2" xfId="29755" xr:uid="{00000000-0005-0000-0000-000005C50000}"/>
    <cellStyle name="Normal 9 4 2 6 3 2 3" xfId="47101" xr:uid="{00000000-0005-0000-0000-000006C50000}"/>
    <cellStyle name="Normal 9 4 2 6 3 3" xfId="21082" xr:uid="{00000000-0005-0000-0000-000007C50000}"/>
    <cellStyle name="Normal 9 4 2 6 3 4" xfId="38428" xr:uid="{00000000-0005-0000-0000-000008C50000}"/>
    <cellStyle name="Normal 9 4 2 6 4" xfId="10589" xr:uid="{00000000-0005-0000-0000-000009C50000}"/>
    <cellStyle name="Normal 9 4 2 6 4 2" xfId="27942" xr:uid="{00000000-0005-0000-0000-00000AC50000}"/>
    <cellStyle name="Normal 9 4 2 6 4 3" xfId="45288" xr:uid="{00000000-0005-0000-0000-00000BC50000}"/>
    <cellStyle name="Normal 9 4 2 6 5" xfId="19269" xr:uid="{00000000-0005-0000-0000-00000CC50000}"/>
    <cellStyle name="Normal 9 4 2 6 6" xfId="36615" xr:uid="{00000000-0005-0000-0000-00000DC50000}"/>
    <cellStyle name="Normal 9 4 2 7" xfId="1230" xr:uid="{00000000-0005-0000-0000-00000EC50000}"/>
    <cellStyle name="Normal 9 4 2 7 2" xfId="7012" xr:uid="{00000000-0005-0000-0000-00000FC50000}"/>
    <cellStyle name="Normal 9 4 2 7 2 2" xfId="15685" xr:uid="{00000000-0005-0000-0000-000010C50000}"/>
    <cellStyle name="Normal 9 4 2 7 2 2 2" xfId="33038" xr:uid="{00000000-0005-0000-0000-000011C50000}"/>
    <cellStyle name="Normal 9 4 2 7 2 2 3" xfId="50384" xr:uid="{00000000-0005-0000-0000-000012C50000}"/>
    <cellStyle name="Normal 9 4 2 7 2 3" xfId="24365" xr:uid="{00000000-0005-0000-0000-000013C50000}"/>
    <cellStyle name="Normal 9 4 2 7 2 4" xfId="41711" xr:uid="{00000000-0005-0000-0000-000014C50000}"/>
    <cellStyle name="Normal 9 4 2 7 3" xfId="4856" xr:uid="{00000000-0005-0000-0000-000015C50000}"/>
    <cellStyle name="Normal 9 4 2 7 3 2" xfId="13529" xr:uid="{00000000-0005-0000-0000-000016C50000}"/>
    <cellStyle name="Normal 9 4 2 7 3 2 2" xfId="30882" xr:uid="{00000000-0005-0000-0000-000017C50000}"/>
    <cellStyle name="Normal 9 4 2 7 3 2 3" xfId="48228" xr:uid="{00000000-0005-0000-0000-000018C50000}"/>
    <cellStyle name="Normal 9 4 2 7 3 3" xfId="22209" xr:uid="{00000000-0005-0000-0000-000019C50000}"/>
    <cellStyle name="Normal 9 4 2 7 3 4" xfId="39555" xr:uid="{00000000-0005-0000-0000-00001AC50000}"/>
    <cellStyle name="Normal 9 4 2 7 4" xfId="9903" xr:uid="{00000000-0005-0000-0000-00001BC50000}"/>
    <cellStyle name="Normal 9 4 2 7 4 2" xfId="27256" xr:uid="{00000000-0005-0000-0000-00001CC50000}"/>
    <cellStyle name="Normal 9 4 2 7 4 3" xfId="44602" xr:uid="{00000000-0005-0000-0000-00001DC50000}"/>
    <cellStyle name="Normal 9 4 2 7 5" xfId="18583" xr:uid="{00000000-0005-0000-0000-00001EC50000}"/>
    <cellStyle name="Normal 9 4 2 7 6" xfId="35929" xr:uid="{00000000-0005-0000-0000-00001FC50000}"/>
    <cellStyle name="Normal 9 4 2 8" xfId="5885" xr:uid="{00000000-0005-0000-0000-000020C50000}"/>
    <cellStyle name="Normal 9 4 2 8 2" xfId="14558" xr:uid="{00000000-0005-0000-0000-000021C50000}"/>
    <cellStyle name="Normal 9 4 2 8 2 2" xfId="31911" xr:uid="{00000000-0005-0000-0000-000022C50000}"/>
    <cellStyle name="Normal 9 4 2 8 2 3" xfId="49257" xr:uid="{00000000-0005-0000-0000-000023C50000}"/>
    <cellStyle name="Normal 9 4 2 8 3" xfId="23238" xr:uid="{00000000-0005-0000-0000-000024C50000}"/>
    <cellStyle name="Normal 9 4 2 8 4" xfId="40584" xr:uid="{00000000-0005-0000-0000-000025C50000}"/>
    <cellStyle name="Normal 9 4 2 9" xfId="3043" xr:uid="{00000000-0005-0000-0000-000026C50000}"/>
    <cellStyle name="Normal 9 4 2 9 2" xfId="11716" xr:uid="{00000000-0005-0000-0000-000027C50000}"/>
    <cellStyle name="Normal 9 4 2 9 2 2" xfId="29069" xr:uid="{00000000-0005-0000-0000-000028C50000}"/>
    <cellStyle name="Normal 9 4 2 9 2 3" xfId="46415" xr:uid="{00000000-0005-0000-0000-000029C50000}"/>
    <cellStyle name="Normal 9 4 2 9 3" xfId="20396" xr:uid="{00000000-0005-0000-0000-00002AC50000}"/>
    <cellStyle name="Normal 9 4 2 9 4" xfId="37742" xr:uid="{00000000-0005-0000-0000-00002BC50000}"/>
    <cellStyle name="Normal 9 4 3" xfId="201" xr:uid="{00000000-0005-0000-0000-00002CC50000}"/>
    <cellStyle name="Normal 9 4 3 10" xfId="17554" xr:uid="{00000000-0005-0000-0000-00002DC50000}"/>
    <cellStyle name="Normal 9 4 3 11" xfId="34900" xr:uid="{00000000-0005-0000-0000-00002EC50000}"/>
    <cellStyle name="Normal 9 4 3 2" xfId="691" xr:uid="{00000000-0005-0000-0000-00002FC50000}"/>
    <cellStyle name="Normal 9 4 3 2 2" xfId="2504" xr:uid="{00000000-0005-0000-0000-000030C50000}"/>
    <cellStyle name="Normal 9 4 3 2 2 2" xfId="8286" xr:uid="{00000000-0005-0000-0000-000031C50000}"/>
    <cellStyle name="Normal 9 4 3 2 2 2 2" xfId="16959" xr:uid="{00000000-0005-0000-0000-000032C50000}"/>
    <cellStyle name="Normal 9 4 3 2 2 2 2 2" xfId="34312" xr:uid="{00000000-0005-0000-0000-000033C50000}"/>
    <cellStyle name="Normal 9 4 3 2 2 2 2 3" xfId="51658" xr:uid="{00000000-0005-0000-0000-000034C50000}"/>
    <cellStyle name="Normal 9 4 3 2 2 2 3" xfId="25639" xr:uid="{00000000-0005-0000-0000-000035C50000}"/>
    <cellStyle name="Normal 9 4 3 2 2 2 4" xfId="42985" xr:uid="{00000000-0005-0000-0000-000036C50000}"/>
    <cellStyle name="Normal 9 4 3 2 2 3" xfId="4317" xr:uid="{00000000-0005-0000-0000-000037C50000}"/>
    <cellStyle name="Normal 9 4 3 2 2 3 2" xfId="12990" xr:uid="{00000000-0005-0000-0000-000038C50000}"/>
    <cellStyle name="Normal 9 4 3 2 2 3 2 2" xfId="30343" xr:uid="{00000000-0005-0000-0000-000039C50000}"/>
    <cellStyle name="Normal 9 4 3 2 2 3 2 3" xfId="47689" xr:uid="{00000000-0005-0000-0000-00003AC50000}"/>
    <cellStyle name="Normal 9 4 3 2 2 3 3" xfId="21670" xr:uid="{00000000-0005-0000-0000-00003BC50000}"/>
    <cellStyle name="Normal 9 4 3 2 2 3 4" xfId="39016" xr:uid="{00000000-0005-0000-0000-00003CC50000}"/>
    <cellStyle name="Normal 9 4 3 2 2 4" xfId="11177" xr:uid="{00000000-0005-0000-0000-00003DC50000}"/>
    <cellStyle name="Normal 9 4 3 2 2 4 2" xfId="28530" xr:uid="{00000000-0005-0000-0000-00003EC50000}"/>
    <cellStyle name="Normal 9 4 3 2 2 4 3" xfId="45876" xr:uid="{00000000-0005-0000-0000-00003FC50000}"/>
    <cellStyle name="Normal 9 4 3 2 2 5" xfId="19857" xr:uid="{00000000-0005-0000-0000-000040C50000}"/>
    <cellStyle name="Normal 9 4 3 2 2 6" xfId="37203" xr:uid="{00000000-0005-0000-0000-000041C50000}"/>
    <cellStyle name="Normal 9 4 3 2 3" xfId="1426" xr:uid="{00000000-0005-0000-0000-000042C50000}"/>
    <cellStyle name="Normal 9 4 3 2 3 2" xfId="7208" xr:uid="{00000000-0005-0000-0000-000043C50000}"/>
    <cellStyle name="Normal 9 4 3 2 3 2 2" xfId="15881" xr:uid="{00000000-0005-0000-0000-000044C50000}"/>
    <cellStyle name="Normal 9 4 3 2 3 2 2 2" xfId="33234" xr:uid="{00000000-0005-0000-0000-000045C50000}"/>
    <cellStyle name="Normal 9 4 3 2 3 2 2 3" xfId="50580" xr:uid="{00000000-0005-0000-0000-000046C50000}"/>
    <cellStyle name="Normal 9 4 3 2 3 2 3" xfId="24561" xr:uid="{00000000-0005-0000-0000-000047C50000}"/>
    <cellStyle name="Normal 9 4 3 2 3 2 4" xfId="41907" xr:uid="{00000000-0005-0000-0000-000048C50000}"/>
    <cellStyle name="Normal 9 4 3 2 3 3" xfId="5052" xr:uid="{00000000-0005-0000-0000-000049C50000}"/>
    <cellStyle name="Normal 9 4 3 2 3 3 2" xfId="13725" xr:uid="{00000000-0005-0000-0000-00004AC50000}"/>
    <cellStyle name="Normal 9 4 3 2 3 3 2 2" xfId="31078" xr:uid="{00000000-0005-0000-0000-00004BC50000}"/>
    <cellStyle name="Normal 9 4 3 2 3 3 2 3" xfId="48424" xr:uid="{00000000-0005-0000-0000-00004CC50000}"/>
    <cellStyle name="Normal 9 4 3 2 3 3 3" xfId="22405" xr:uid="{00000000-0005-0000-0000-00004DC50000}"/>
    <cellStyle name="Normal 9 4 3 2 3 3 4" xfId="39751" xr:uid="{00000000-0005-0000-0000-00004EC50000}"/>
    <cellStyle name="Normal 9 4 3 2 3 4" xfId="10099" xr:uid="{00000000-0005-0000-0000-00004FC50000}"/>
    <cellStyle name="Normal 9 4 3 2 3 4 2" xfId="27452" xr:uid="{00000000-0005-0000-0000-000050C50000}"/>
    <cellStyle name="Normal 9 4 3 2 3 4 3" xfId="44798" xr:uid="{00000000-0005-0000-0000-000051C50000}"/>
    <cellStyle name="Normal 9 4 3 2 3 5" xfId="18779" xr:uid="{00000000-0005-0000-0000-000052C50000}"/>
    <cellStyle name="Normal 9 4 3 2 3 6" xfId="36125" xr:uid="{00000000-0005-0000-0000-000053C50000}"/>
    <cellStyle name="Normal 9 4 3 2 4" xfId="6473" xr:uid="{00000000-0005-0000-0000-000054C50000}"/>
    <cellStyle name="Normal 9 4 3 2 4 2" xfId="15146" xr:uid="{00000000-0005-0000-0000-000055C50000}"/>
    <cellStyle name="Normal 9 4 3 2 4 2 2" xfId="32499" xr:uid="{00000000-0005-0000-0000-000056C50000}"/>
    <cellStyle name="Normal 9 4 3 2 4 2 3" xfId="49845" xr:uid="{00000000-0005-0000-0000-000057C50000}"/>
    <cellStyle name="Normal 9 4 3 2 4 3" xfId="23826" xr:uid="{00000000-0005-0000-0000-000058C50000}"/>
    <cellStyle name="Normal 9 4 3 2 4 4" xfId="41172" xr:uid="{00000000-0005-0000-0000-000059C50000}"/>
    <cellStyle name="Normal 9 4 3 2 5" xfId="3239" xr:uid="{00000000-0005-0000-0000-00005AC50000}"/>
    <cellStyle name="Normal 9 4 3 2 5 2" xfId="11912" xr:uid="{00000000-0005-0000-0000-00005BC50000}"/>
    <cellStyle name="Normal 9 4 3 2 5 2 2" xfId="29265" xr:uid="{00000000-0005-0000-0000-00005CC50000}"/>
    <cellStyle name="Normal 9 4 3 2 5 2 3" xfId="46611" xr:uid="{00000000-0005-0000-0000-00005DC50000}"/>
    <cellStyle name="Normal 9 4 3 2 5 3" xfId="20592" xr:uid="{00000000-0005-0000-0000-00005EC50000}"/>
    <cellStyle name="Normal 9 4 3 2 5 4" xfId="37938" xr:uid="{00000000-0005-0000-0000-00005FC50000}"/>
    <cellStyle name="Normal 9 4 3 2 6" xfId="9364" xr:uid="{00000000-0005-0000-0000-000060C50000}"/>
    <cellStyle name="Normal 9 4 3 2 6 2" xfId="26717" xr:uid="{00000000-0005-0000-0000-000061C50000}"/>
    <cellStyle name="Normal 9 4 3 2 6 3" xfId="44063" xr:uid="{00000000-0005-0000-0000-000062C50000}"/>
    <cellStyle name="Normal 9 4 3 2 7" xfId="18044" xr:uid="{00000000-0005-0000-0000-000063C50000}"/>
    <cellStyle name="Normal 9 4 3 2 8" xfId="35390" xr:uid="{00000000-0005-0000-0000-000064C50000}"/>
    <cellStyle name="Normal 9 4 3 3" xfId="936" xr:uid="{00000000-0005-0000-0000-000065C50000}"/>
    <cellStyle name="Normal 9 4 3 3 2" xfId="2749" xr:uid="{00000000-0005-0000-0000-000066C50000}"/>
    <cellStyle name="Normal 9 4 3 3 2 2" xfId="8531" xr:uid="{00000000-0005-0000-0000-000067C50000}"/>
    <cellStyle name="Normal 9 4 3 3 2 2 2" xfId="17204" xr:uid="{00000000-0005-0000-0000-000068C50000}"/>
    <cellStyle name="Normal 9 4 3 3 2 2 2 2" xfId="34557" xr:uid="{00000000-0005-0000-0000-000069C50000}"/>
    <cellStyle name="Normal 9 4 3 3 2 2 2 3" xfId="51903" xr:uid="{00000000-0005-0000-0000-00006AC50000}"/>
    <cellStyle name="Normal 9 4 3 3 2 2 3" xfId="25884" xr:uid="{00000000-0005-0000-0000-00006BC50000}"/>
    <cellStyle name="Normal 9 4 3 3 2 2 4" xfId="43230" xr:uid="{00000000-0005-0000-0000-00006CC50000}"/>
    <cellStyle name="Normal 9 4 3 3 2 3" xfId="4562" xr:uid="{00000000-0005-0000-0000-00006DC50000}"/>
    <cellStyle name="Normal 9 4 3 3 2 3 2" xfId="13235" xr:uid="{00000000-0005-0000-0000-00006EC50000}"/>
    <cellStyle name="Normal 9 4 3 3 2 3 2 2" xfId="30588" xr:uid="{00000000-0005-0000-0000-00006FC50000}"/>
    <cellStyle name="Normal 9 4 3 3 2 3 2 3" xfId="47934" xr:uid="{00000000-0005-0000-0000-000070C50000}"/>
    <cellStyle name="Normal 9 4 3 3 2 3 3" xfId="21915" xr:uid="{00000000-0005-0000-0000-000071C50000}"/>
    <cellStyle name="Normal 9 4 3 3 2 3 4" xfId="39261" xr:uid="{00000000-0005-0000-0000-000072C50000}"/>
    <cellStyle name="Normal 9 4 3 3 2 4" xfId="11422" xr:uid="{00000000-0005-0000-0000-000073C50000}"/>
    <cellStyle name="Normal 9 4 3 3 2 4 2" xfId="28775" xr:uid="{00000000-0005-0000-0000-000074C50000}"/>
    <cellStyle name="Normal 9 4 3 3 2 4 3" xfId="46121" xr:uid="{00000000-0005-0000-0000-000075C50000}"/>
    <cellStyle name="Normal 9 4 3 3 2 5" xfId="20102" xr:uid="{00000000-0005-0000-0000-000076C50000}"/>
    <cellStyle name="Normal 9 4 3 3 2 6" xfId="37448" xr:uid="{00000000-0005-0000-0000-000077C50000}"/>
    <cellStyle name="Normal 9 4 3 3 3" xfId="1671" xr:uid="{00000000-0005-0000-0000-000078C50000}"/>
    <cellStyle name="Normal 9 4 3 3 3 2" xfId="7453" xr:uid="{00000000-0005-0000-0000-000079C50000}"/>
    <cellStyle name="Normal 9 4 3 3 3 2 2" xfId="16126" xr:uid="{00000000-0005-0000-0000-00007AC50000}"/>
    <cellStyle name="Normal 9 4 3 3 3 2 2 2" xfId="33479" xr:uid="{00000000-0005-0000-0000-00007BC50000}"/>
    <cellStyle name="Normal 9 4 3 3 3 2 2 3" xfId="50825" xr:uid="{00000000-0005-0000-0000-00007CC50000}"/>
    <cellStyle name="Normal 9 4 3 3 3 2 3" xfId="24806" xr:uid="{00000000-0005-0000-0000-00007DC50000}"/>
    <cellStyle name="Normal 9 4 3 3 3 2 4" xfId="42152" xr:uid="{00000000-0005-0000-0000-00007EC50000}"/>
    <cellStyle name="Normal 9 4 3 3 3 3" xfId="5297" xr:uid="{00000000-0005-0000-0000-00007FC50000}"/>
    <cellStyle name="Normal 9 4 3 3 3 3 2" xfId="13970" xr:uid="{00000000-0005-0000-0000-000080C50000}"/>
    <cellStyle name="Normal 9 4 3 3 3 3 2 2" xfId="31323" xr:uid="{00000000-0005-0000-0000-000081C50000}"/>
    <cellStyle name="Normal 9 4 3 3 3 3 2 3" xfId="48669" xr:uid="{00000000-0005-0000-0000-000082C50000}"/>
    <cellStyle name="Normal 9 4 3 3 3 3 3" xfId="22650" xr:uid="{00000000-0005-0000-0000-000083C50000}"/>
    <cellStyle name="Normal 9 4 3 3 3 3 4" xfId="39996" xr:uid="{00000000-0005-0000-0000-000084C50000}"/>
    <cellStyle name="Normal 9 4 3 3 3 4" xfId="10344" xr:uid="{00000000-0005-0000-0000-000085C50000}"/>
    <cellStyle name="Normal 9 4 3 3 3 4 2" xfId="27697" xr:uid="{00000000-0005-0000-0000-000086C50000}"/>
    <cellStyle name="Normal 9 4 3 3 3 4 3" xfId="45043" xr:uid="{00000000-0005-0000-0000-000087C50000}"/>
    <cellStyle name="Normal 9 4 3 3 3 5" xfId="19024" xr:uid="{00000000-0005-0000-0000-000088C50000}"/>
    <cellStyle name="Normal 9 4 3 3 3 6" xfId="36370" xr:uid="{00000000-0005-0000-0000-000089C50000}"/>
    <cellStyle name="Normal 9 4 3 3 4" xfId="6718" xr:uid="{00000000-0005-0000-0000-00008AC50000}"/>
    <cellStyle name="Normal 9 4 3 3 4 2" xfId="15391" xr:uid="{00000000-0005-0000-0000-00008BC50000}"/>
    <cellStyle name="Normal 9 4 3 3 4 2 2" xfId="32744" xr:uid="{00000000-0005-0000-0000-00008CC50000}"/>
    <cellStyle name="Normal 9 4 3 3 4 2 3" xfId="50090" xr:uid="{00000000-0005-0000-0000-00008DC50000}"/>
    <cellStyle name="Normal 9 4 3 3 4 3" xfId="24071" xr:uid="{00000000-0005-0000-0000-00008EC50000}"/>
    <cellStyle name="Normal 9 4 3 3 4 4" xfId="41417" xr:uid="{00000000-0005-0000-0000-00008FC50000}"/>
    <cellStyle name="Normal 9 4 3 3 5" xfId="3484" xr:uid="{00000000-0005-0000-0000-000090C50000}"/>
    <cellStyle name="Normal 9 4 3 3 5 2" xfId="12157" xr:uid="{00000000-0005-0000-0000-000091C50000}"/>
    <cellStyle name="Normal 9 4 3 3 5 2 2" xfId="29510" xr:uid="{00000000-0005-0000-0000-000092C50000}"/>
    <cellStyle name="Normal 9 4 3 3 5 2 3" xfId="46856" xr:uid="{00000000-0005-0000-0000-000093C50000}"/>
    <cellStyle name="Normal 9 4 3 3 5 3" xfId="20837" xr:uid="{00000000-0005-0000-0000-000094C50000}"/>
    <cellStyle name="Normal 9 4 3 3 5 4" xfId="38183" xr:uid="{00000000-0005-0000-0000-000095C50000}"/>
    <cellStyle name="Normal 9 4 3 3 6" xfId="9609" xr:uid="{00000000-0005-0000-0000-000096C50000}"/>
    <cellStyle name="Normal 9 4 3 3 6 2" xfId="26962" xr:uid="{00000000-0005-0000-0000-000097C50000}"/>
    <cellStyle name="Normal 9 4 3 3 6 3" xfId="44308" xr:uid="{00000000-0005-0000-0000-000098C50000}"/>
    <cellStyle name="Normal 9 4 3 3 7" xfId="18289" xr:uid="{00000000-0005-0000-0000-000099C50000}"/>
    <cellStyle name="Normal 9 4 3 3 8" xfId="35635" xr:uid="{00000000-0005-0000-0000-00009AC50000}"/>
    <cellStyle name="Normal 9 4 3 4" xfId="446" xr:uid="{00000000-0005-0000-0000-00009BC50000}"/>
    <cellStyle name="Normal 9 4 3 4 2" xfId="2259" xr:uid="{00000000-0005-0000-0000-00009CC50000}"/>
    <cellStyle name="Normal 9 4 3 4 2 2" xfId="8041" xr:uid="{00000000-0005-0000-0000-00009DC50000}"/>
    <cellStyle name="Normal 9 4 3 4 2 2 2" xfId="16714" xr:uid="{00000000-0005-0000-0000-00009EC50000}"/>
    <cellStyle name="Normal 9 4 3 4 2 2 2 2" xfId="34067" xr:uid="{00000000-0005-0000-0000-00009FC50000}"/>
    <cellStyle name="Normal 9 4 3 4 2 2 2 3" xfId="51413" xr:uid="{00000000-0005-0000-0000-0000A0C50000}"/>
    <cellStyle name="Normal 9 4 3 4 2 2 3" xfId="25394" xr:uid="{00000000-0005-0000-0000-0000A1C50000}"/>
    <cellStyle name="Normal 9 4 3 4 2 2 4" xfId="42740" xr:uid="{00000000-0005-0000-0000-0000A2C50000}"/>
    <cellStyle name="Normal 9 4 3 4 2 3" xfId="5542" xr:uid="{00000000-0005-0000-0000-0000A3C50000}"/>
    <cellStyle name="Normal 9 4 3 4 2 3 2" xfId="14215" xr:uid="{00000000-0005-0000-0000-0000A4C50000}"/>
    <cellStyle name="Normal 9 4 3 4 2 3 2 2" xfId="31568" xr:uid="{00000000-0005-0000-0000-0000A5C50000}"/>
    <cellStyle name="Normal 9 4 3 4 2 3 2 3" xfId="48914" xr:uid="{00000000-0005-0000-0000-0000A6C50000}"/>
    <cellStyle name="Normal 9 4 3 4 2 3 3" xfId="22895" xr:uid="{00000000-0005-0000-0000-0000A7C50000}"/>
    <cellStyle name="Normal 9 4 3 4 2 3 4" xfId="40241" xr:uid="{00000000-0005-0000-0000-0000A8C50000}"/>
    <cellStyle name="Normal 9 4 3 4 2 4" xfId="10932" xr:uid="{00000000-0005-0000-0000-0000A9C50000}"/>
    <cellStyle name="Normal 9 4 3 4 2 4 2" xfId="28285" xr:uid="{00000000-0005-0000-0000-0000AAC50000}"/>
    <cellStyle name="Normal 9 4 3 4 2 4 3" xfId="45631" xr:uid="{00000000-0005-0000-0000-0000ABC50000}"/>
    <cellStyle name="Normal 9 4 3 4 2 5" xfId="19612" xr:uid="{00000000-0005-0000-0000-0000ACC50000}"/>
    <cellStyle name="Normal 9 4 3 4 2 6" xfId="36958" xr:uid="{00000000-0005-0000-0000-0000ADC50000}"/>
    <cellStyle name="Normal 9 4 3 4 3" xfId="6228" xr:uid="{00000000-0005-0000-0000-0000AEC50000}"/>
    <cellStyle name="Normal 9 4 3 4 3 2" xfId="14901" xr:uid="{00000000-0005-0000-0000-0000AFC50000}"/>
    <cellStyle name="Normal 9 4 3 4 3 2 2" xfId="32254" xr:uid="{00000000-0005-0000-0000-0000B0C50000}"/>
    <cellStyle name="Normal 9 4 3 4 3 2 3" xfId="49600" xr:uid="{00000000-0005-0000-0000-0000B1C50000}"/>
    <cellStyle name="Normal 9 4 3 4 3 3" xfId="23581" xr:uid="{00000000-0005-0000-0000-0000B2C50000}"/>
    <cellStyle name="Normal 9 4 3 4 3 4" xfId="40927" xr:uid="{00000000-0005-0000-0000-0000B3C50000}"/>
    <cellStyle name="Normal 9 4 3 4 4" xfId="4072" xr:uid="{00000000-0005-0000-0000-0000B4C50000}"/>
    <cellStyle name="Normal 9 4 3 4 4 2" xfId="12745" xr:uid="{00000000-0005-0000-0000-0000B5C50000}"/>
    <cellStyle name="Normal 9 4 3 4 4 2 2" xfId="30098" xr:uid="{00000000-0005-0000-0000-0000B6C50000}"/>
    <cellStyle name="Normal 9 4 3 4 4 2 3" xfId="47444" xr:uid="{00000000-0005-0000-0000-0000B7C50000}"/>
    <cellStyle name="Normal 9 4 3 4 4 3" xfId="21425" xr:uid="{00000000-0005-0000-0000-0000B8C50000}"/>
    <cellStyle name="Normal 9 4 3 4 4 4" xfId="38771" xr:uid="{00000000-0005-0000-0000-0000B9C50000}"/>
    <cellStyle name="Normal 9 4 3 4 5" xfId="9119" xr:uid="{00000000-0005-0000-0000-0000BAC50000}"/>
    <cellStyle name="Normal 9 4 3 4 5 2" xfId="26472" xr:uid="{00000000-0005-0000-0000-0000BBC50000}"/>
    <cellStyle name="Normal 9 4 3 4 5 3" xfId="43818" xr:uid="{00000000-0005-0000-0000-0000BCC50000}"/>
    <cellStyle name="Normal 9 4 3 4 6" xfId="17799" xr:uid="{00000000-0005-0000-0000-0000BDC50000}"/>
    <cellStyle name="Normal 9 4 3 4 7" xfId="35145" xr:uid="{00000000-0005-0000-0000-0000BEC50000}"/>
    <cellStyle name="Normal 9 4 3 5" xfId="2014" xr:uid="{00000000-0005-0000-0000-0000BFC50000}"/>
    <cellStyle name="Normal 9 4 3 5 2" xfId="7796" xr:uid="{00000000-0005-0000-0000-0000C0C50000}"/>
    <cellStyle name="Normal 9 4 3 5 2 2" xfId="16469" xr:uid="{00000000-0005-0000-0000-0000C1C50000}"/>
    <cellStyle name="Normal 9 4 3 5 2 2 2" xfId="33822" xr:uid="{00000000-0005-0000-0000-0000C2C50000}"/>
    <cellStyle name="Normal 9 4 3 5 2 2 3" xfId="51168" xr:uid="{00000000-0005-0000-0000-0000C3C50000}"/>
    <cellStyle name="Normal 9 4 3 5 2 3" xfId="25149" xr:uid="{00000000-0005-0000-0000-0000C4C50000}"/>
    <cellStyle name="Normal 9 4 3 5 2 4" xfId="42495" xr:uid="{00000000-0005-0000-0000-0000C5C50000}"/>
    <cellStyle name="Normal 9 4 3 5 3" xfId="3827" xr:uid="{00000000-0005-0000-0000-0000C6C50000}"/>
    <cellStyle name="Normal 9 4 3 5 3 2" xfId="12500" xr:uid="{00000000-0005-0000-0000-0000C7C50000}"/>
    <cellStyle name="Normal 9 4 3 5 3 2 2" xfId="29853" xr:uid="{00000000-0005-0000-0000-0000C8C50000}"/>
    <cellStyle name="Normal 9 4 3 5 3 2 3" xfId="47199" xr:uid="{00000000-0005-0000-0000-0000C9C50000}"/>
    <cellStyle name="Normal 9 4 3 5 3 3" xfId="21180" xr:uid="{00000000-0005-0000-0000-0000CAC50000}"/>
    <cellStyle name="Normal 9 4 3 5 3 4" xfId="38526" xr:uid="{00000000-0005-0000-0000-0000CBC50000}"/>
    <cellStyle name="Normal 9 4 3 5 4" xfId="10687" xr:uid="{00000000-0005-0000-0000-0000CCC50000}"/>
    <cellStyle name="Normal 9 4 3 5 4 2" xfId="28040" xr:uid="{00000000-0005-0000-0000-0000CDC50000}"/>
    <cellStyle name="Normal 9 4 3 5 4 3" xfId="45386" xr:uid="{00000000-0005-0000-0000-0000CEC50000}"/>
    <cellStyle name="Normal 9 4 3 5 5" xfId="19367" xr:uid="{00000000-0005-0000-0000-0000CFC50000}"/>
    <cellStyle name="Normal 9 4 3 5 6" xfId="36713" xr:uid="{00000000-0005-0000-0000-0000D0C50000}"/>
    <cellStyle name="Normal 9 4 3 6" xfId="1181" xr:uid="{00000000-0005-0000-0000-0000D1C50000}"/>
    <cellStyle name="Normal 9 4 3 6 2" xfId="6963" xr:uid="{00000000-0005-0000-0000-0000D2C50000}"/>
    <cellStyle name="Normal 9 4 3 6 2 2" xfId="15636" xr:uid="{00000000-0005-0000-0000-0000D3C50000}"/>
    <cellStyle name="Normal 9 4 3 6 2 2 2" xfId="32989" xr:uid="{00000000-0005-0000-0000-0000D4C50000}"/>
    <cellStyle name="Normal 9 4 3 6 2 2 3" xfId="50335" xr:uid="{00000000-0005-0000-0000-0000D5C50000}"/>
    <cellStyle name="Normal 9 4 3 6 2 3" xfId="24316" xr:uid="{00000000-0005-0000-0000-0000D6C50000}"/>
    <cellStyle name="Normal 9 4 3 6 2 4" xfId="41662" xr:uid="{00000000-0005-0000-0000-0000D7C50000}"/>
    <cellStyle name="Normal 9 4 3 6 3" xfId="4807" xr:uid="{00000000-0005-0000-0000-0000D8C50000}"/>
    <cellStyle name="Normal 9 4 3 6 3 2" xfId="13480" xr:uid="{00000000-0005-0000-0000-0000D9C50000}"/>
    <cellStyle name="Normal 9 4 3 6 3 2 2" xfId="30833" xr:uid="{00000000-0005-0000-0000-0000DAC50000}"/>
    <cellStyle name="Normal 9 4 3 6 3 2 3" xfId="48179" xr:uid="{00000000-0005-0000-0000-0000DBC50000}"/>
    <cellStyle name="Normal 9 4 3 6 3 3" xfId="22160" xr:uid="{00000000-0005-0000-0000-0000DCC50000}"/>
    <cellStyle name="Normal 9 4 3 6 3 4" xfId="39506" xr:uid="{00000000-0005-0000-0000-0000DDC50000}"/>
    <cellStyle name="Normal 9 4 3 6 4" xfId="9854" xr:uid="{00000000-0005-0000-0000-0000DEC50000}"/>
    <cellStyle name="Normal 9 4 3 6 4 2" xfId="27207" xr:uid="{00000000-0005-0000-0000-0000DFC50000}"/>
    <cellStyle name="Normal 9 4 3 6 4 3" xfId="44553" xr:uid="{00000000-0005-0000-0000-0000E0C50000}"/>
    <cellStyle name="Normal 9 4 3 6 5" xfId="18534" xr:uid="{00000000-0005-0000-0000-0000E1C50000}"/>
    <cellStyle name="Normal 9 4 3 6 6" xfId="35880" xr:uid="{00000000-0005-0000-0000-0000E2C50000}"/>
    <cellStyle name="Normal 9 4 3 7" xfId="5983" xr:uid="{00000000-0005-0000-0000-0000E3C50000}"/>
    <cellStyle name="Normal 9 4 3 7 2" xfId="14656" xr:uid="{00000000-0005-0000-0000-0000E4C50000}"/>
    <cellStyle name="Normal 9 4 3 7 2 2" xfId="32009" xr:uid="{00000000-0005-0000-0000-0000E5C50000}"/>
    <cellStyle name="Normal 9 4 3 7 2 3" xfId="49355" xr:uid="{00000000-0005-0000-0000-0000E6C50000}"/>
    <cellStyle name="Normal 9 4 3 7 3" xfId="23336" xr:uid="{00000000-0005-0000-0000-0000E7C50000}"/>
    <cellStyle name="Normal 9 4 3 7 4" xfId="40682" xr:uid="{00000000-0005-0000-0000-0000E8C50000}"/>
    <cellStyle name="Normal 9 4 3 8" xfId="2994" xr:uid="{00000000-0005-0000-0000-0000E9C50000}"/>
    <cellStyle name="Normal 9 4 3 8 2" xfId="11667" xr:uid="{00000000-0005-0000-0000-0000EAC50000}"/>
    <cellStyle name="Normal 9 4 3 8 2 2" xfId="29020" xr:uid="{00000000-0005-0000-0000-0000EBC50000}"/>
    <cellStyle name="Normal 9 4 3 8 2 3" xfId="46366" xr:uid="{00000000-0005-0000-0000-0000ECC50000}"/>
    <cellStyle name="Normal 9 4 3 8 3" xfId="20347" xr:uid="{00000000-0005-0000-0000-0000EDC50000}"/>
    <cellStyle name="Normal 9 4 3 8 4" xfId="37693" xr:uid="{00000000-0005-0000-0000-0000EEC50000}"/>
    <cellStyle name="Normal 9 4 3 9" xfId="8874" xr:uid="{00000000-0005-0000-0000-0000EFC50000}"/>
    <cellStyle name="Normal 9 4 3 9 2" xfId="26227" xr:uid="{00000000-0005-0000-0000-0000F0C50000}"/>
    <cellStyle name="Normal 9 4 3 9 3" xfId="43573" xr:uid="{00000000-0005-0000-0000-0000F1C50000}"/>
    <cellStyle name="Normal 9 4 4" xfId="299" xr:uid="{00000000-0005-0000-0000-0000F2C50000}"/>
    <cellStyle name="Normal 9 4 4 10" xfId="34998" xr:uid="{00000000-0005-0000-0000-0000F3C50000}"/>
    <cellStyle name="Normal 9 4 4 2" xfId="1034" xr:uid="{00000000-0005-0000-0000-0000F4C50000}"/>
    <cellStyle name="Normal 9 4 4 2 2" xfId="2847" xr:uid="{00000000-0005-0000-0000-0000F5C50000}"/>
    <cellStyle name="Normal 9 4 4 2 2 2" xfId="8629" xr:uid="{00000000-0005-0000-0000-0000F6C50000}"/>
    <cellStyle name="Normal 9 4 4 2 2 2 2" xfId="17302" xr:uid="{00000000-0005-0000-0000-0000F7C50000}"/>
    <cellStyle name="Normal 9 4 4 2 2 2 2 2" xfId="34655" xr:uid="{00000000-0005-0000-0000-0000F8C50000}"/>
    <cellStyle name="Normal 9 4 4 2 2 2 2 3" xfId="52001" xr:uid="{00000000-0005-0000-0000-0000F9C50000}"/>
    <cellStyle name="Normal 9 4 4 2 2 2 3" xfId="25982" xr:uid="{00000000-0005-0000-0000-0000FAC50000}"/>
    <cellStyle name="Normal 9 4 4 2 2 2 4" xfId="43328" xr:uid="{00000000-0005-0000-0000-0000FBC50000}"/>
    <cellStyle name="Normal 9 4 4 2 2 3" xfId="4660" xr:uid="{00000000-0005-0000-0000-0000FCC50000}"/>
    <cellStyle name="Normal 9 4 4 2 2 3 2" xfId="13333" xr:uid="{00000000-0005-0000-0000-0000FDC50000}"/>
    <cellStyle name="Normal 9 4 4 2 2 3 2 2" xfId="30686" xr:uid="{00000000-0005-0000-0000-0000FEC50000}"/>
    <cellStyle name="Normal 9 4 4 2 2 3 2 3" xfId="48032" xr:uid="{00000000-0005-0000-0000-0000FFC50000}"/>
    <cellStyle name="Normal 9 4 4 2 2 3 3" xfId="22013" xr:uid="{00000000-0005-0000-0000-000000C60000}"/>
    <cellStyle name="Normal 9 4 4 2 2 3 4" xfId="39359" xr:uid="{00000000-0005-0000-0000-000001C60000}"/>
    <cellStyle name="Normal 9 4 4 2 2 4" xfId="11520" xr:uid="{00000000-0005-0000-0000-000002C60000}"/>
    <cellStyle name="Normal 9 4 4 2 2 4 2" xfId="28873" xr:uid="{00000000-0005-0000-0000-000003C60000}"/>
    <cellStyle name="Normal 9 4 4 2 2 4 3" xfId="46219" xr:uid="{00000000-0005-0000-0000-000004C60000}"/>
    <cellStyle name="Normal 9 4 4 2 2 5" xfId="20200" xr:uid="{00000000-0005-0000-0000-000005C60000}"/>
    <cellStyle name="Normal 9 4 4 2 2 6" xfId="37546" xr:uid="{00000000-0005-0000-0000-000006C60000}"/>
    <cellStyle name="Normal 9 4 4 2 3" xfId="1769" xr:uid="{00000000-0005-0000-0000-000007C60000}"/>
    <cellStyle name="Normal 9 4 4 2 3 2" xfId="7551" xr:uid="{00000000-0005-0000-0000-000008C60000}"/>
    <cellStyle name="Normal 9 4 4 2 3 2 2" xfId="16224" xr:uid="{00000000-0005-0000-0000-000009C60000}"/>
    <cellStyle name="Normal 9 4 4 2 3 2 2 2" xfId="33577" xr:uid="{00000000-0005-0000-0000-00000AC60000}"/>
    <cellStyle name="Normal 9 4 4 2 3 2 2 3" xfId="50923" xr:uid="{00000000-0005-0000-0000-00000BC60000}"/>
    <cellStyle name="Normal 9 4 4 2 3 2 3" xfId="24904" xr:uid="{00000000-0005-0000-0000-00000CC60000}"/>
    <cellStyle name="Normal 9 4 4 2 3 2 4" xfId="42250" xr:uid="{00000000-0005-0000-0000-00000DC60000}"/>
    <cellStyle name="Normal 9 4 4 2 3 3" xfId="5395" xr:uid="{00000000-0005-0000-0000-00000EC60000}"/>
    <cellStyle name="Normal 9 4 4 2 3 3 2" xfId="14068" xr:uid="{00000000-0005-0000-0000-00000FC60000}"/>
    <cellStyle name="Normal 9 4 4 2 3 3 2 2" xfId="31421" xr:uid="{00000000-0005-0000-0000-000010C60000}"/>
    <cellStyle name="Normal 9 4 4 2 3 3 2 3" xfId="48767" xr:uid="{00000000-0005-0000-0000-000011C60000}"/>
    <cellStyle name="Normal 9 4 4 2 3 3 3" xfId="22748" xr:uid="{00000000-0005-0000-0000-000012C60000}"/>
    <cellStyle name="Normal 9 4 4 2 3 3 4" xfId="40094" xr:uid="{00000000-0005-0000-0000-000013C60000}"/>
    <cellStyle name="Normal 9 4 4 2 3 4" xfId="10442" xr:uid="{00000000-0005-0000-0000-000014C60000}"/>
    <cellStyle name="Normal 9 4 4 2 3 4 2" xfId="27795" xr:uid="{00000000-0005-0000-0000-000015C60000}"/>
    <cellStyle name="Normal 9 4 4 2 3 4 3" xfId="45141" xr:uid="{00000000-0005-0000-0000-000016C60000}"/>
    <cellStyle name="Normal 9 4 4 2 3 5" xfId="19122" xr:uid="{00000000-0005-0000-0000-000017C60000}"/>
    <cellStyle name="Normal 9 4 4 2 3 6" xfId="36468" xr:uid="{00000000-0005-0000-0000-000018C60000}"/>
    <cellStyle name="Normal 9 4 4 2 4" xfId="6816" xr:uid="{00000000-0005-0000-0000-000019C60000}"/>
    <cellStyle name="Normal 9 4 4 2 4 2" xfId="15489" xr:uid="{00000000-0005-0000-0000-00001AC60000}"/>
    <cellStyle name="Normal 9 4 4 2 4 2 2" xfId="32842" xr:uid="{00000000-0005-0000-0000-00001BC60000}"/>
    <cellStyle name="Normal 9 4 4 2 4 2 3" xfId="50188" xr:uid="{00000000-0005-0000-0000-00001CC60000}"/>
    <cellStyle name="Normal 9 4 4 2 4 3" xfId="24169" xr:uid="{00000000-0005-0000-0000-00001DC60000}"/>
    <cellStyle name="Normal 9 4 4 2 4 4" xfId="41515" xr:uid="{00000000-0005-0000-0000-00001EC60000}"/>
    <cellStyle name="Normal 9 4 4 2 5" xfId="3582" xr:uid="{00000000-0005-0000-0000-00001FC60000}"/>
    <cellStyle name="Normal 9 4 4 2 5 2" xfId="12255" xr:uid="{00000000-0005-0000-0000-000020C60000}"/>
    <cellStyle name="Normal 9 4 4 2 5 2 2" xfId="29608" xr:uid="{00000000-0005-0000-0000-000021C60000}"/>
    <cellStyle name="Normal 9 4 4 2 5 2 3" xfId="46954" xr:uid="{00000000-0005-0000-0000-000022C60000}"/>
    <cellStyle name="Normal 9 4 4 2 5 3" xfId="20935" xr:uid="{00000000-0005-0000-0000-000023C60000}"/>
    <cellStyle name="Normal 9 4 4 2 5 4" xfId="38281" xr:uid="{00000000-0005-0000-0000-000024C60000}"/>
    <cellStyle name="Normal 9 4 4 2 6" xfId="9707" xr:uid="{00000000-0005-0000-0000-000025C60000}"/>
    <cellStyle name="Normal 9 4 4 2 6 2" xfId="27060" xr:uid="{00000000-0005-0000-0000-000026C60000}"/>
    <cellStyle name="Normal 9 4 4 2 6 3" xfId="44406" xr:uid="{00000000-0005-0000-0000-000027C60000}"/>
    <cellStyle name="Normal 9 4 4 2 7" xfId="18387" xr:uid="{00000000-0005-0000-0000-000028C60000}"/>
    <cellStyle name="Normal 9 4 4 2 8" xfId="35733" xr:uid="{00000000-0005-0000-0000-000029C60000}"/>
    <cellStyle name="Normal 9 4 4 3" xfId="544" xr:uid="{00000000-0005-0000-0000-00002AC60000}"/>
    <cellStyle name="Normal 9 4 4 3 2" xfId="2357" xr:uid="{00000000-0005-0000-0000-00002BC60000}"/>
    <cellStyle name="Normal 9 4 4 3 2 2" xfId="8139" xr:uid="{00000000-0005-0000-0000-00002CC60000}"/>
    <cellStyle name="Normal 9 4 4 3 2 2 2" xfId="16812" xr:uid="{00000000-0005-0000-0000-00002DC60000}"/>
    <cellStyle name="Normal 9 4 4 3 2 2 2 2" xfId="34165" xr:uid="{00000000-0005-0000-0000-00002EC60000}"/>
    <cellStyle name="Normal 9 4 4 3 2 2 2 3" xfId="51511" xr:uid="{00000000-0005-0000-0000-00002FC60000}"/>
    <cellStyle name="Normal 9 4 4 3 2 2 3" xfId="25492" xr:uid="{00000000-0005-0000-0000-000030C60000}"/>
    <cellStyle name="Normal 9 4 4 3 2 2 4" xfId="42838" xr:uid="{00000000-0005-0000-0000-000031C60000}"/>
    <cellStyle name="Normal 9 4 4 3 2 3" xfId="5640" xr:uid="{00000000-0005-0000-0000-000032C60000}"/>
    <cellStyle name="Normal 9 4 4 3 2 3 2" xfId="14313" xr:uid="{00000000-0005-0000-0000-000033C60000}"/>
    <cellStyle name="Normal 9 4 4 3 2 3 2 2" xfId="31666" xr:uid="{00000000-0005-0000-0000-000034C60000}"/>
    <cellStyle name="Normal 9 4 4 3 2 3 2 3" xfId="49012" xr:uid="{00000000-0005-0000-0000-000035C60000}"/>
    <cellStyle name="Normal 9 4 4 3 2 3 3" xfId="22993" xr:uid="{00000000-0005-0000-0000-000036C60000}"/>
    <cellStyle name="Normal 9 4 4 3 2 3 4" xfId="40339" xr:uid="{00000000-0005-0000-0000-000037C60000}"/>
    <cellStyle name="Normal 9 4 4 3 2 4" xfId="11030" xr:uid="{00000000-0005-0000-0000-000038C60000}"/>
    <cellStyle name="Normal 9 4 4 3 2 4 2" xfId="28383" xr:uid="{00000000-0005-0000-0000-000039C60000}"/>
    <cellStyle name="Normal 9 4 4 3 2 4 3" xfId="45729" xr:uid="{00000000-0005-0000-0000-00003AC60000}"/>
    <cellStyle name="Normal 9 4 4 3 2 5" xfId="19710" xr:uid="{00000000-0005-0000-0000-00003BC60000}"/>
    <cellStyle name="Normal 9 4 4 3 2 6" xfId="37056" xr:uid="{00000000-0005-0000-0000-00003CC60000}"/>
    <cellStyle name="Normal 9 4 4 3 3" xfId="6326" xr:uid="{00000000-0005-0000-0000-00003DC60000}"/>
    <cellStyle name="Normal 9 4 4 3 3 2" xfId="14999" xr:uid="{00000000-0005-0000-0000-00003EC60000}"/>
    <cellStyle name="Normal 9 4 4 3 3 2 2" xfId="32352" xr:uid="{00000000-0005-0000-0000-00003FC60000}"/>
    <cellStyle name="Normal 9 4 4 3 3 2 3" xfId="49698" xr:uid="{00000000-0005-0000-0000-000040C60000}"/>
    <cellStyle name="Normal 9 4 4 3 3 3" xfId="23679" xr:uid="{00000000-0005-0000-0000-000041C60000}"/>
    <cellStyle name="Normal 9 4 4 3 3 4" xfId="41025" xr:uid="{00000000-0005-0000-0000-000042C60000}"/>
    <cellStyle name="Normal 9 4 4 3 4" xfId="4170" xr:uid="{00000000-0005-0000-0000-000043C60000}"/>
    <cellStyle name="Normal 9 4 4 3 4 2" xfId="12843" xr:uid="{00000000-0005-0000-0000-000044C60000}"/>
    <cellStyle name="Normal 9 4 4 3 4 2 2" xfId="30196" xr:uid="{00000000-0005-0000-0000-000045C60000}"/>
    <cellStyle name="Normal 9 4 4 3 4 2 3" xfId="47542" xr:uid="{00000000-0005-0000-0000-000046C60000}"/>
    <cellStyle name="Normal 9 4 4 3 4 3" xfId="21523" xr:uid="{00000000-0005-0000-0000-000047C60000}"/>
    <cellStyle name="Normal 9 4 4 3 4 4" xfId="38869" xr:uid="{00000000-0005-0000-0000-000048C60000}"/>
    <cellStyle name="Normal 9 4 4 3 5" xfId="9217" xr:uid="{00000000-0005-0000-0000-000049C60000}"/>
    <cellStyle name="Normal 9 4 4 3 5 2" xfId="26570" xr:uid="{00000000-0005-0000-0000-00004AC60000}"/>
    <cellStyle name="Normal 9 4 4 3 5 3" xfId="43916" xr:uid="{00000000-0005-0000-0000-00004BC60000}"/>
    <cellStyle name="Normal 9 4 4 3 6" xfId="17897" xr:uid="{00000000-0005-0000-0000-00004CC60000}"/>
    <cellStyle name="Normal 9 4 4 3 7" xfId="35243" xr:uid="{00000000-0005-0000-0000-00004DC60000}"/>
    <cellStyle name="Normal 9 4 4 4" xfId="2112" xr:uid="{00000000-0005-0000-0000-00004EC60000}"/>
    <cellStyle name="Normal 9 4 4 4 2" xfId="7894" xr:uid="{00000000-0005-0000-0000-00004FC60000}"/>
    <cellStyle name="Normal 9 4 4 4 2 2" xfId="16567" xr:uid="{00000000-0005-0000-0000-000050C60000}"/>
    <cellStyle name="Normal 9 4 4 4 2 2 2" xfId="33920" xr:uid="{00000000-0005-0000-0000-000051C60000}"/>
    <cellStyle name="Normal 9 4 4 4 2 2 3" xfId="51266" xr:uid="{00000000-0005-0000-0000-000052C60000}"/>
    <cellStyle name="Normal 9 4 4 4 2 3" xfId="25247" xr:uid="{00000000-0005-0000-0000-000053C60000}"/>
    <cellStyle name="Normal 9 4 4 4 2 4" xfId="42593" xr:uid="{00000000-0005-0000-0000-000054C60000}"/>
    <cellStyle name="Normal 9 4 4 4 3" xfId="3925" xr:uid="{00000000-0005-0000-0000-000055C60000}"/>
    <cellStyle name="Normal 9 4 4 4 3 2" xfId="12598" xr:uid="{00000000-0005-0000-0000-000056C60000}"/>
    <cellStyle name="Normal 9 4 4 4 3 2 2" xfId="29951" xr:uid="{00000000-0005-0000-0000-000057C60000}"/>
    <cellStyle name="Normal 9 4 4 4 3 2 3" xfId="47297" xr:uid="{00000000-0005-0000-0000-000058C60000}"/>
    <cellStyle name="Normal 9 4 4 4 3 3" xfId="21278" xr:uid="{00000000-0005-0000-0000-000059C60000}"/>
    <cellStyle name="Normal 9 4 4 4 3 4" xfId="38624" xr:uid="{00000000-0005-0000-0000-00005AC60000}"/>
    <cellStyle name="Normal 9 4 4 4 4" xfId="10785" xr:uid="{00000000-0005-0000-0000-00005BC60000}"/>
    <cellStyle name="Normal 9 4 4 4 4 2" xfId="28138" xr:uid="{00000000-0005-0000-0000-00005CC60000}"/>
    <cellStyle name="Normal 9 4 4 4 4 3" xfId="45484" xr:uid="{00000000-0005-0000-0000-00005DC60000}"/>
    <cellStyle name="Normal 9 4 4 4 5" xfId="19465" xr:uid="{00000000-0005-0000-0000-00005EC60000}"/>
    <cellStyle name="Normal 9 4 4 4 6" xfId="36811" xr:uid="{00000000-0005-0000-0000-00005FC60000}"/>
    <cellStyle name="Normal 9 4 4 5" xfId="1279" xr:uid="{00000000-0005-0000-0000-000060C60000}"/>
    <cellStyle name="Normal 9 4 4 5 2" xfId="7061" xr:uid="{00000000-0005-0000-0000-000061C60000}"/>
    <cellStyle name="Normal 9 4 4 5 2 2" xfId="15734" xr:uid="{00000000-0005-0000-0000-000062C60000}"/>
    <cellStyle name="Normal 9 4 4 5 2 2 2" xfId="33087" xr:uid="{00000000-0005-0000-0000-000063C60000}"/>
    <cellStyle name="Normal 9 4 4 5 2 2 3" xfId="50433" xr:uid="{00000000-0005-0000-0000-000064C60000}"/>
    <cellStyle name="Normal 9 4 4 5 2 3" xfId="24414" xr:uid="{00000000-0005-0000-0000-000065C60000}"/>
    <cellStyle name="Normal 9 4 4 5 2 4" xfId="41760" xr:uid="{00000000-0005-0000-0000-000066C60000}"/>
    <cellStyle name="Normal 9 4 4 5 3" xfId="4905" xr:uid="{00000000-0005-0000-0000-000067C60000}"/>
    <cellStyle name="Normal 9 4 4 5 3 2" xfId="13578" xr:uid="{00000000-0005-0000-0000-000068C60000}"/>
    <cellStyle name="Normal 9 4 4 5 3 2 2" xfId="30931" xr:uid="{00000000-0005-0000-0000-000069C60000}"/>
    <cellStyle name="Normal 9 4 4 5 3 2 3" xfId="48277" xr:uid="{00000000-0005-0000-0000-00006AC60000}"/>
    <cellStyle name="Normal 9 4 4 5 3 3" xfId="22258" xr:uid="{00000000-0005-0000-0000-00006BC60000}"/>
    <cellStyle name="Normal 9 4 4 5 3 4" xfId="39604" xr:uid="{00000000-0005-0000-0000-00006CC60000}"/>
    <cellStyle name="Normal 9 4 4 5 4" xfId="9952" xr:uid="{00000000-0005-0000-0000-00006DC60000}"/>
    <cellStyle name="Normal 9 4 4 5 4 2" xfId="27305" xr:uid="{00000000-0005-0000-0000-00006EC60000}"/>
    <cellStyle name="Normal 9 4 4 5 4 3" xfId="44651" xr:uid="{00000000-0005-0000-0000-00006FC60000}"/>
    <cellStyle name="Normal 9 4 4 5 5" xfId="18632" xr:uid="{00000000-0005-0000-0000-000070C60000}"/>
    <cellStyle name="Normal 9 4 4 5 6" xfId="35978" xr:uid="{00000000-0005-0000-0000-000071C60000}"/>
    <cellStyle name="Normal 9 4 4 6" xfId="6081" xr:uid="{00000000-0005-0000-0000-000072C60000}"/>
    <cellStyle name="Normal 9 4 4 6 2" xfId="14754" xr:uid="{00000000-0005-0000-0000-000073C60000}"/>
    <cellStyle name="Normal 9 4 4 6 2 2" xfId="32107" xr:uid="{00000000-0005-0000-0000-000074C60000}"/>
    <cellStyle name="Normal 9 4 4 6 2 3" xfId="49453" xr:uid="{00000000-0005-0000-0000-000075C60000}"/>
    <cellStyle name="Normal 9 4 4 6 3" xfId="23434" xr:uid="{00000000-0005-0000-0000-000076C60000}"/>
    <cellStyle name="Normal 9 4 4 6 4" xfId="40780" xr:uid="{00000000-0005-0000-0000-000077C60000}"/>
    <cellStyle name="Normal 9 4 4 7" xfId="3092" xr:uid="{00000000-0005-0000-0000-000078C60000}"/>
    <cellStyle name="Normal 9 4 4 7 2" xfId="11765" xr:uid="{00000000-0005-0000-0000-000079C60000}"/>
    <cellStyle name="Normal 9 4 4 7 2 2" xfId="29118" xr:uid="{00000000-0005-0000-0000-00007AC60000}"/>
    <cellStyle name="Normal 9 4 4 7 2 3" xfId="46464" xr:uid="{00000000-0005-0000-0000-00007BC60000}"/>
    <cellStyle name="Normal 9 4 4 7 3" xfId="20445" xr:uid="{00000000-0005-0000-0000-00007CC60000}"/>
    <cellStyle name="Normal 9 4 4 7 4" xfId="37791" xr:uid="{00000000-0005-0000-0000-00007DC60000}"/>
    <cellStyle name="Normal 9 4 4 8" xfId="8972" xr:uid="{00000000-0005-0000-0000-00007EC60000}"/>
    <cellStyle name="Normal 9 4 4 8 2" xfId="26325" xr:uid="{00000000-0005-0000-0000-00007FC60000}"/>
    <cellStyle name="Normal 9 4 4 8 3" xfId="43671" xr:uid="{00000000-0005-0000-0000-000080C60000}"/>
    <cellStyle name="Normal 9 4 4 9" xfId="17652" xr:uid="{00000000-0005-0000-0000-000081C60000}"/>
    <cellStyle name="Normal 9 4 5" xfId="152" xr:uid="{00000000-0005-0000-0000-000082C60000}"/>
    <cellStyle name="Normal 9 4 5 10" xfId="34851" xr:uid="{00000000-0005-0000-0000-000083C60000}"/>
    <cellStyle name="Normal 9 4 5 2" xfId="887" xr:uid="{00000000-0005-0000-0000-000084C60000}"/>
    <cellStyle name="Normal 9 4 5 2 2" xfId="2700" xr:uid="{00000000-0005-0000-0000-000085C60000}"/>
    <cellStyle name="Normal 9 4 5 2 2 2" xfId="8482" xr:uid="{00000000-0005-0000-0000-000086C60000}"/>
    <cellStyle name="Normal 9 4 5 2 2 2 2" xfId="17155" xr:uid="{00000000-0005-0000-0000-000087C60000}"/>
    <cellStyle name="Normal 9 4 5 2 2 2 2 2" xfId="34508" xr:uid="{00000000-0005-0000-0000-000088C60000}"/>
    <cellStyle name="Normal 9 4 5 2 2 2 2 3" xfId="51854" xr:uid="{00000000-0005-0000-0000-000089C60000}"/>
    <cellStyle name="Normal 9 4 5 2 2 2 3" xfId="25835" xr:uid="{00000000-0005-0000-0000-00008AC60000}"/>
    <cellStyle name="Normal 9 4 5 2 2 2 4" xfId="43181" xr:uid="{00000000-0005-0000-0000-00008BC60000}"/>
    <cellStyle name="Normal 9 4 5 2 2 3" xfId="4513" xr:uid="{00000000-0005-0000-0000-00008CC60000}"/>
    <cellStyle name="Normal 9 4 5 2 2 3 2" xfId="13186" xr:uid="{00000000-0005-0000-0000-00008DC60000}"/>
    <cellStyle name="Normal 9 4 5 2 2 3 2 2" xfId="30539" xr:uid="{00000000-0005-0000-0000-00008EC60000}"/>
    <cellStyle name="Normal 9 4 5 2 2 3 2 3" xfId="47885" xr:uid="{00000000-0005-0000-0000-00008FC60000}"/>
    <cellStyle name="Normal 9 4 5 2 2 3 3" xfId="21866" xr:uid="{00000000-0005-0000-0000-000090C60000}"/>
    <cellStyle name="Normal 9 4 5 2 2 3 4" xfId="39212" xr:uid="{00000000-0005-0000-0000-000091C60000}"/>
    <cellStyle name="Normal 9 4 5 2 2 4" xfId="11373" xr:uid="{00000000-0005-0000-0000-000092C60000}"/>
    <cellStyle name="Normal 9 4 5 2 2 4 2" xfId="28726" xr:uid="{00000000-0005-0000-0000-000093C60000}"/>
    <cellStyle name="Normal 9 4 5 2 2 4 3" xfId="46072" xr:uid="{00000000-0005-0000-0000-000094C60000}"/>
    <cellStyle name="Normal 9 4 5 2 2 5" xfId="20053" xr:uid="{00000000-0005-0000-0000-000095C60000}"/>
    <cellStyle name="Normal 9 4 5 2 2 6" xfId="37399" xr:uid="{00000000-0005-0000-0000-000096C60000}"/>
    <cellStyle name="Normal 9 4 5 2 3" xfId="1622" xr:uid="{00000000-0005-0000-0000-000097C60000}"/>
    <cellStyle name="Normal 9 4 5 2 3 2" xfId="7404" xr:uid="{00000000-0005-0000-0000-000098C60000}"/>
    <cellStyle name="Normal 9 4 5 2 3 2 2" xfId="16077" xr:uid="{00000000-0005-0000-0000-000099C60000}"/>
    <cellStyle name="Normal 9 4 5 2 3 2 2 2" xfId="33430" xr:uid="{00000000-0005-0000-0000-00009AC60000}"/>
    <cellStyle name="Normal 9 4 5 2 3 2 2 3" xfId="50776" xr:uid="{00000000-0005-0000-0000-00009BC60000}"/>
    <cellStyle name="Normal 9 4 5 2 3 2 3" xfId="24757" xr:uid="{00000000-0005-0000-0000-00009CC60000}"/>
    <cellStyle name="Normal 9 4 5 2 3 2 4" xfId="42103" xr:uid="{00000000-0005-0000-0000-00009DC60000}"/>
    <cellStyle name="Normal 9 4 5 2 3 3" xfId="5248" xr:uid="{00000000-0005-0000-0000-00009EC60000}"/>
    <cellStyle name="Normal 9 4 5 2 3 3 2" xfId="13921" xr:uid="{00000000-0005-0000-0000-00009FC60000}"/>
    <cellStyle name="Normal 9 4 5 2 3 3 2 2" xfId="31274" xr:uid="{00000000-0005-0000-0000-0000A0C60000}"/>
    <cellStyle name="Normal 9 4 5 2 3 3 2 3" xfId="48620" xr:uid="{00000000-0005-0000-0000-0000A1C60000}"/>
    <cellStyle name="Normal 9 4 5 2 3 3 3" xfId="22601" xr:uid="{00000000-0005-0000-0000-0000A2C60000}"/>
    <cellStyle name="Normal 9 4 5 2 3 3 4" xfId="39947" xr:uid="{00000000-0005-0000-0000-0000A3C60000}"/>
    <cellStyle name="Normal 9 4 5 2 3 4" xfId="10295" xr:uid="{00000000-0005-0000-0000-0000A4C60000}"/>
    <cellStyle name="Normal 9 4 5 2 3 4 2" xfId="27648" xr:uid="{00000000-0005-0000-0000-0000A5C60000}"/>
    <cellStyle name="Normal 9 4 5 2 3 4 3" xfId="44994" xr:uid="{00000000-0005-0000-0000-0000A6C60000}"/>
    <cellStyle name="Normal 9 4 5 2 3 5" xfId="18975" xr:uid="{00000000-0005-0000-0000-0000A7C60000}"/>
    <cellStyle name="Normal 9 4 5 2 3 6" xfId="36321" xr:uid="{00000000-0005-0000-0000-0000A8C60000}"/>
    <cellStyle name="Normal 9 4 5 2 4" xfId="6669" xr:uid="{00000000-0005-0000-0000-0000A9C60000}"/>
    <cellStyle name="Normal 9 4 5 2 4 2" xfId="15342" xr:uid="{00000000-0005-0000-0000-0000AAC60000}"/>
    <cellStyle name="Normal 9 4 5 2 4 2 2" xfId="32695" xr:uid="{00000000-0005-0000-0000-0000ABC60000}"/>
    <cellStyle name="Normal 9 4 5 2 4 2 3" xfId="50041" xr:uid="{00000000-0005-0000-0000-0000ACC60000}"/>
    <cellStyle name="Normal 9 4 5 2 4 3" xfId="24022" xr:uid="{00000000-0005-0000-0000-0000ADC60000}"/>
    <cellStyle name="Normal 9 4 5 2 4 4" xfId="41368" xr:uid="{00000000-0005-0000-0000-0000AEC60000}"/>
    <cellStyle name="Normal 9 4 5 2 5" xfId="3435" xr:uid="{00000000-0005-0000-0000-0000AFC60000}"/>
    <cellStyle name="Normal 9 4 5 2 5 2" xfId="12108" xr:uid="{00000000-0005-0000-0000-0000B0C60000}"/>
    <cellStyle name="Normal 9 4 5 2 5 2 2" xfId="29461" xr:uid="{00000000-0005-0000-0000-0000B1C60000}"/>
    <cellStyle name="Normal 9 4 5 2 5 2 3" xfId="46807" xr:uid="{00000000-0005-0000-0000-0000B2C60000}"/>
    <cellStyle name="Normal 9 4 5 2 5 3" xfId="20788" xr:uid="{00000000-0005-0000-0000-0000B3C60000}"/>
    <cellStyle name="Normal 9 4 5 2 5 4" xfId="38134" xr:uid="{00000000-0005-0000-0000-0000B4C60000}"/>
    <cellStyle name="Normal 9 4 5 2 6" xfId="9560" xr:uid="{00000000-0005-0000-0000-0000B5C60000}"/>
    <cellStyle name="Normal 9 4 5 2 6 2" xfId="26913" xr:uid="{00000000-0005-0000-0000-0000B6C60000}"/>
    <cellStyle name="Normal 9 4 5 2 6 3" xfId="44259" xr:uid="{00000000-0005-0000-0000-0000B7C60000}"/>
    <cellStyle name="Normal 9 4 5 2 7" xfId="18240" xr:uid="{00000000-0005-0000-0000-0000B8C60000}"/>
    <cellStyle name="Normal 9 4 5 2 8" xfId="35586" xr:uid="{00000000-0005-0000-0000-0000B9C60000}"/>
    <cellStyle name="Normal 9 4 5 3" xfId="642" xr:uid="{00000000-0005-0000-0000-0000BAC60000}"/>
    <cellStyle name="Normal 9 4 5 3 2" xfId="2455" xr:uid="{00000000-0005-0000-0000-0000BBC60000}"/>
    <cellStyle name="Normal 9 4 5 3 2 2" xfId="8237" xr:uid="{00000000-0005-0000-0000-0000BCC60000}"/>
    <cellStyle name="Normal 9 4 5 3 2 2 2" xfId="16910" xr:uid="{00000000-0005-0000-0000-0000BDC60000}"/>
    <cellStyle name="Normal 9 4 5 3 2 2 2 2" xfId="34263" xr:uid="{00000000-0005-0000-0000-0000BEC60000}"/>
    <cellStyle name="Normal 9 4 5 3 2 2 2 3" xfId="51609" xr:uid="{00000000-0005-0000-0000-0000BFC60000}"/>
    <cellStyle name="Normal 9 4 5 3 2 2 3" xfId="25590" xr:uid="{00000000-0005-0000-0000-0000C0C60000}"/>
    <cellStyle name="Normal 9 4 5 3 2 2 4" xfId="42936" xr:uid="{00000000-0005-0000-0000-0000C1C60000}"/>
    <cellStyle name="Normal 9 4 5 3 2 3" xfId="5738" xr:uid="{00000000-0005-0000-0000-0000C2C60000}"/>
    <cellStyle name="Normal 9 4 5 3 2 3 2" xfId="14411" xr:uid="{00000000-0005-0000-0000-0000C3C60000}"/>
    <cellStyle name="Normal 9 4 5 3 2 3 2 2" xfId="31764" xr:uid="{00000000-0005-0000-0000-0000C4C60000}"/>
    <cellStyle name="Normal 9 4 5 3 2 3 2 3" xfId="49110" xr:uid="{00000000-0005-0000-0000-0000C5C60000}"/>
    <cellStyle name="Normal 9 4 5 3 2 3 3" xfId="23091" xr:uid="{00000000-0005-0000-0000-0000C6C60000}"/>
    <cellStyle name="Normal 9 4 5 3 2 3 4" xfId="40437" xr:uid="{00000000-0005-0000-0000-0000C7C60000}"/>
    <cellStyle name="Normal 9 4 5 3 2 4" xfId="11128" xr:uid="{00000000-0005-0000-0000-0000C8C60000}"/>
    <cellStyle name="Normal 9 4 5 3 2 4 2" xfId="28481" xr:uid="{00000000-0005-0000-0000-0000C9C60000}"/>
    <cellStyle name="Normal 9 4 5 3 2 4 3" xfId="45827" xr:uid="{00000000-0005-0000-0000-0000CAC60000}"/>
    <cellStyle name="Normal 9 4 5 3 2 5" xfId="19808" xr:uid="{00000000-0005-0000-0000-0000CBC60000}"/>
    <cellStyle name="Normal 9 4 5 3 2 6" xfId="37154" xr:uid="{00000000-0005-0000-0000-0000CCC60000}"/>
    <cellStyle name="Normal 9 4 5 3 3" xfId="6424" xr:uid="{00000000-0005-0000-0000-0000CDC60000}"/>
    <cellStyle name="Normal 9 4 5 3 3 2" xfId="15097" xr:uid="{00000000-0005-0000-0000-0000CEC60000}"/>
    <cellStyle name="Normal 9 4 5 3 3 2 2" xfId="32450" xr:uid="{00000000-0005-0000-0000-0000CFC60000}"/>
    <cellStyle name="Normal 9 4 5 3 3 2 3" xfId="49796" xr:uid="{00000000-0005-0000-0000-0000D0C60000}"/>
    <cellStyle name="Normal 9 4 5 3 3 3" xfId="23777" xr:uid="{00000000-0005-0000-0000-0000D1C60000}"/>
    <cellStyle name="Normal 9 4 5 3 3 4" xfId="41123" xr:uid="{00000000-0005-0000-0000-0000D2C60000}"/>
    <cellStyle name="Normal 9 4 5 3 4" xfId="4268" xr:uid="{00000000-0005-0000-0000-0000D3C60000}"/>
    <cellStyle name="Normal 9 4 5 3 4 2" xfId="12941" xr:uid="{00000000-0005-0000-0000-0000D4C60000}"/>
    <cellStyle name="Normal 9 4 5 3 4 2 2" xfId="30294" xr:uid="{00000000-0005-0000-0000-0000D5C60000}"/>
    <cellStyle name="Normal 9 4 5 3 4 2 3" xfId="47640" xr:uid="{00000000-0005-0000-0000-0000D6C60000}"/>
    <cellStyle name="Normal 9 4 5 3 4 3" xfId="21621" xr:uid="{00000000-0005-0000-0000-0000D7C60000}"/>
    <cellStyle name="Normal 9 4 5 3 4 4" xfId="38967" xr:uid="{00000000-0005-0000-0000-0000D8C60000}"/>
    <cellStyle name="Normal 9 4 5 3 5" xfId="9315" xr:uid="{00000000-0005-0000-0000-0000D9C60000}"/>
    <cellStyle name="Normal 9 4 5 3 5 2" xfId="26668" xr:uid="{00000000-0005-0000-0000-0000DAC60000}"/>
    <cellStyle name="Normal 9 4 5 3 5 3" xfId="44014" xr:uid="{00000000-0005-0000-0000-0000DBC60000}"/>
    <cellStyle name="Normal 9 4 5 3 6" xfId="17995" xr:uid="{00000000-0005-0000-0000-0000DCC60000}"/>
    <cellStyle name="Normal 9 4 5 3 7" xfId="35341" xr:uid="{00000000-0005-0000-0000-0000DDC60000}"/>
    <cellStyle name="Normal 9 4 5 4" xfId="1965" xr:uid="{00000000-0005-0000-0000-0000DEC60000}"/>
    <cellStyle name="Normal 9 4 5 4 2" xfId="7747" xr:uid="{00000000-0005-0000-0000-0000DFC60000}"/>
    <cellStyle name="Normal 9 4 5 4 2 2" xfId="16420" xr:uid="{00000000-0005-0000-0000-0000E0C60000}"/>
    <cellStyle name="Normal 9 4 5 4 2 2 2" xfId="33773" xr:uid="{00000000-0005-0000-0000-0000E1C60000}"/>
    <cellStyle name="Normal 9 4 5 4 2 2 3" xfId="51119" xr:uid="{00000000-0005-0000-0000-0000E2C60000}"/>
    <cellStyle name="Normal 9 4 5 4 2 3" xfId="25100" xr:uid="{00000000-0005-0000-0000-0000E3C60000}"/>
    <cellStyle name="Normal 9 4 5 4 2 4" xfId="42446" xr:uid="{00000000-0005-0000-0000-0000E4C60000}"/>
    <cellStyle name="Normal 9 4 5 4 3" xfId="3778" xr:uid="{00000000-0005-0000-0000-0000E5C60000}"/>
    <cellStyle name="Normal 9 4 5 4 3 2" xfId="12451" xr:uid="{00000000-0005-0000-0000-0000E6C60000}"/>
    <cellStyle name="Normal 9 4 5 4 3 2 2" xfId="29804" xr:uid="{00000000-0005-0000-0000-0000E7C60000}"/>
    <cellStyle name="Normal 9 4 5 4 3 2 3" xfId="47150" xr:uid="{00000000-0005-0000-0000-0000E8C60000}"/>
    <cellStyle name="Normal 9 4 5 4 3 3" xfId="21131" xr:uid="{00000000-0005-0000-0000-0000E9C60000}"/>
    <cellStyle name="Normal 9 4 5 4 3 4" xfId="38477" xr:uid="{00000000-0005-0000-0000-0000EAC60000}"/>
    <cellStyle name="Normal 9 4 5 4 4" xfId="10638" xr:uid="{00000000-0005-0000-0000-0000EBC60000}"/>
    <cellStyle name="Normal 9 4 5 4 4 2" xfId="27991" xr:uid="{00000000-0005-0000-0000-0000ECC60000}"/>
    <cellStyle name="Normal 9 4 5 4 4 3" xfId="45337" xr:uid="{00000000-0005-0000-0000-0000EDC60000}"/>
    <cellStyle name="Normal 9 4 5 4 5" xfId="19318" xr:uid="{00000000-0005-0000-0000-0000EEC60000}"/>
    <cellStyle name="Normal 9 4 5 4 6" xfId="36664" xr:uid="{00000000-0005-0000-0000-0000EFC60000}"/>
    <cellStyle name="Normal 9 4 5 5" xfId="1377" xr:uid="{00000000-0005-0000-0000-0000F0C60000}"/>
    <cellStyle name="Normal 9 4 5 5 2" xfId="7159" xr:uid="{00000000-0005-0000-0000-0000F1C60000}"/>
    <cellStyle name="Normal 9 4 5 5 2 2" xfId="15832" xr:uid="{00000000-0005-0000-0000-0000F2C60000}"/>
    <cellStyle name="Normal 9 4 5 5 2 2 2" xfId="33185" xr:uid="{00000000-0005-0000-0000-0000F3C60000}"/>
    <cellStyle name="Normal 9 4 5 5 2 2 3" xfId="50531" xr:uid="{00000000-0005-0000-0000-0000F4C60000}"/>
    <cellStyle name="Normal 9 4 5 5 2 3" xfId="24512" xr:uid="{00000000-0005-0000-0000-0000F5C60000}"/>
    <cellStyle name="Normal 9 4 5 5 2 4" xfId="41858" xr:uid="{00000000-0005-0000-0000-0000F6C60000}"/>
    <cellStyle name="Normal 9 4 5 5 3" xfId="5003" xr:uid="{00000000-0005-0000-0000-0000F7C60000}"/>
    <cellStyle name="Normal 9 4 5 5 3 2" xfId="13676" xr:uid="{00000000-0005-0000-0000-0000F8C60000}"/>
    <cellStyle name="Normal 9 4 5 5 3 2 2" xfId="31029" xr:uid="{00000000-0005-0000-0000-0000F9C60000}"/>
    <cellStyle name="Normal 9 4 5 5 3 2 3" xfId="48375" xr:uid="{00000000-0005-0000-0000-0000FAC60000}"/>
    <cellStyle name="Normal 9 4 5 5 3 3" xfId="22356" xr:uid="{00000000-0005-0000-0000-0000FBC60000}"/>
    <cellStyle name="Normal 9 4 5 5 3 4" xfId="39702" xr:uid="{00000000-0005-0000-0000-0000FCC60000}"/>
    <cellStyle name="Normal 9 4 5 5 4" xfId="10050" xr:uid="{00000000-0005-0000-0000-0000FDC60000}"/>
    <cellStyle name="Normal 9 4 5 5 4 2" xfId="27403" xr:uid="{00000000-0005-0000-0000-0000FEC60000}"/>
    <cellStyle name="Normal 9 4 5 5 4 3" xfId="44749" xr:uid="{00000000-0005-0000-0000-0000FFC60000}"/>
    <cellStyle name="Normal 9 4 5 5 5" xfId="18730" xr:uid="{00000000-0005-0000-0000-000000C70000}"/>
    <cellStyle name="Normal 9 4 5 5 6" xfId="36076" xr:uid="{00000000-0005-0000-0000-000001C70000}"/>
    <cellStyle name="Normal 9 4 5 6" xfId="5934" xr:uid="{00000000-0005-0000-0000-000002C70000}"/>
    <cellStyle name="Normal 9 4 5 6 2" xfId="14607" xr:uid="{00000000-0005-0000-0000-000003C70000}"/>
    <cellStyle name="Normal 9 4 5 6 2 2" xfId="31960" xr:uid="{00000000-0005-0000-0000-000004C70000}"/>
    <cellStyle name="Normal 9 4 5 6 2 3" xfId="49306" xr:uid="{00000000-0005-0000-0000-000005C70000}"/>
    <cellStyle name="Normal 9 4 5 6 3" xfId="23287" xr:uid="{00000000-0005-0000-0000-000006C70000}"/>
    <cellStyle name="Normal 9 4 5 6 4" xfId="40633" xr:uid="{00000000-0005-0000-0000-000007C70000}"/>
    <cellStyle name="Normal 9 4 5 7" xfId="3190" xr:uid="{00000000-0005-0000-0000-000008C70000}"/>
    <cellStyle name="Normal 9 4 5 7 2" xfId="11863" xr:uid="{00000000-0005-0000-0000-000009C70000}"/>
    <cellStyle name="Normal 9 4 5 7 2 2" xfId="29216" xr:uid="{00000000-0005-0000-0000-00000AC70000}"/>
    <cellStyle name="Normal 9 4 5 7 2 3" xfId="46562" xr:uid="{00000000-0005-0000-0000-00000BC70000}"/>
    <cellStyle name="Normal 9 4 5 7 3" xfId="20543" xr:uid="{00000000-0005-0000-0000-00000CC70000}"/>
    <cellStyle name="Normal 9 4 5 7 4" xfId="37889" xr:uid="{00000000-0005-0000-0000-00000DC70000}"/>
    <cellStyle name="Normal 9 4 5 8" xfId="8825" xr:uid="{00000000-0005-0000-0000-00000EC70000}"/>
    <cellStyle name="Normal 9 4 5 8 2" xfId="26178" xr:uid="{00000000-0005-0000-0000-00000FC70000}"/>
    <cellStyle name="Normal 9 4 5 8 3" xfId="43524" xr:uid="{00000000-0005-0000-0000-000010C70000}"/>
    <cellStyle name="Normal 9 4 5 9" xfId="17505" xr:uid="{00000000-0005-0000-0000-000011C70000}"/>
    <cellStyle name="Normal 9 4 6" xfId="789" xr:uid="{00000000-0005-0000-0000-000012C70000}"/>
    <cellStyle name="Normal 9 4 6 2" xfId="2602" xr:uid="{00000000-0005-0000-0000-000013C70000}"/>
    <cellStyle name="Normal 9 4 6 2 2" xfId="8384" xr:uid="{00000000-0005-0000-0000-000014C70000}"/>
    <cellStyle name="Normal 9 4 6 2 2 2" xfId="17057" xr:uid="{00000000-0005-0000-0000-000015C70000}"/>
    <cellStyle name="Normal 9 4 6 2 2 2 2" xfId="34410" xr:uid="{00000000-0005-0000-0000-000016C70000}"/>
    <cellStyle name="Normal 9 4 6 2 2 2 3" xfId="51756" xr:uid="{00000000-0005-0000-0000-000017C70000}"/>
    <cellStyle name="Normal 9 4 6 2 2 3" xfId="25737" xr:uid="{00000000-0005-0000-0000-000018C70000}"/>
    <cellStyle name="Normal 9 4 6 2 2 4" xfId="43083" xr:uid="{00000000-0005-0000-0000-000019C70000}"/>
    <cellStyle name="Normal 9 4 6 2 3" xfId="4415" xr:uid="{00000000-0005-0000-0000-00001AC70000}"/>
    <cellStyle name="Normal 9 4 6 2 3 2" xfId="13088" xr:uid="{00000000-0005-0000-0000-00001BC70000}"/>
    <cellStyle name="Normal 9 4 6 2 3 2 2" xfId="30441" xr:uid="{00000000-0005-0000-0000-00001CC70000}"/>
    <cellStyle name="Normal 9 4 6 2 3 2 3" xfId="47787" xr:uid="{00000000-0005-0000-0000-00001DC70000}"/>
    <cellStyle name="Normal 9 4 6 2 3 3" xfId="21768" xr:uid="{00000000-0005-0000-0000-00001EC70000}"/>
    <cellStyle name="Normal 9 4 6 2 3 4" xfId="39114" xr:uid="{00000000-0005-0000-0000-00001FC70000}"/>
    <cellStyle name="Normal 9 4 6 2 4" xfId="11275" xr:uid="{00000000-0005-0000-0000-000020C70000}"/>
    <cellStyle name="Normal 9 4 6 2 4 2" xfId="28628" xr:uid="{00000000-0005-0000-0000-000021C70000}"/>
    <cellStyle name="Normal 9 4 6 2 4 3" xfId="45974" xr:uid="{00000000-0005-0000-0000-000022C70000}"/>
    <cellStyle name="Normal 9 4 6 2 5" xfId="19955" xr:uid="{00000000-0005-0000-0000-000023C70000}"/>
    <cellStyle name="Normal 9 4 6 2 6" xfId="37301" xr:uid="{00000000-0005-0000-0000-000024C70000}"/>
    <cellStyle name="Normal 9 4 6 3" xfId="1524" xr:uid="{00000000-0005-0000-0000-000025C70000}"/>
    <cellStyle name="Normal 9 4 6 3 2" xfId="7306" xr:uid="{00000000-0005-0000-0000-000026C70000}"/>
    <cellStyle name="Normal 9 4 6 3 2 2" xfId="15979" xr:uid="{00000000-0005-0000-0000-000027C70000}"/>
    <cellStyle name="Normal 9 4 6 3 2 2 2" xfId="33332" xr:uid="{00000000-0005-0000-0000-000028C70000}"/>
    <cellStyle name="Normal 9 4 6 3 2 2 3" xfId="50678" xr:uid="{00000000-0005-0000-0000-000029C70000}"/>
    <cellStyle name="Normal 9 4 6 3 2 3" xfId="24659" xr:uid="{00000000-0005-0000-0000-00002AC70000}"/>
    <cellStyle name="Normal 9 4 6 3 2 4" xfId="42005" xr:uid="{00000000-0005-0000-0000-00002BC70000}"/>
    <cellStyle name="Normal 9 4 6 3 3" xfId="5150" xr:uid="{00000000-0005-0000-0000-00002CC70000}"/>
    <cellStyle name="Normal 9 4 6 3 3 2" xfId="13823" xr:uid="{00000000-0005-0000-0000-00002DC70000}"/>
    <cellStyle name="Normal 9 4 6 3 3 2 2" xfId="31176" xr:uid="{00000000-0005-0000-0000-00002EC70000}"/>
    <cellStyle name="Normal 9 4 6 3 3 2 3" xfId="48522" xr:uid="{00000000-0005-0000-0000-00002FC70000}"/>
    <cellStyle name="Normal 9 4 6 3 3 3" xfId="22503" xr:uid="{00000000-0005-0000-0000-000030C70000}"/>
    <cellStyle name="Normal 9 4 6 3 3 4" xfId="39849" xr:uid="{00000000-0005-0000-0000-000031C70000}"/>
    <cellStyle name="Normal 9 4 6 3 4" xfId="10197" xr:uid="{00000000-0005-0000-0000-000032C70000}"/>
    <cellStyle name="Normal 9 4 6 3 4 2" xfId="27550" xr:uid="{00000000-0005-0000-0000-000033C70000}"/>
    <cellStyle name="Normal 9 4 6 3 4 3" xfId="44896" xr:uid="{00000000-0005-0000-0000-000034C70000}"/>
    <cellStyle name="Normal 9 4 6 3 5" xfId="18877" xr:uid="{00000000-0005-0000-0000-000035C70000}"/>
    <cellStyle name="Normal 9 4 6 3 6" xfId="36223" xr:uid="{00000000-0005-0000-0000-000036C70000}"/>
    <cellStyle name="Normal 9 4 6 4" xfId="6571" xr:uid="{00000000-0005-0000-0000-000037C70000}"/>
    <cellStyle name="Normal 9 4 6 4 2" xfId="15244" xr:uid="{00000000-0005-0000-0000-000038C70000}"/>
    <cellStyle name="Normal 9 4 6 4 2 2" xfId="32597" xr:uid="{00000000-0005-0000-0000-000039C70000}"/>
    <cellStyle name="Normal 9 4 6 4 2 3" xfId="49943" xr:uid="{00000000-0005-0000-0000-00003AC70000}"/>
    <cellStyle name="Normal 9 4 6 4 3" xfId="23924" xr:uid="{00000000-0005-0000-0000-00003BC70000}"/>
    <cellStyle name="Normal 9 4 6 4 4" xfId="41270" xr:uid="{00000000-0005-0000-0000-00003CC70000}"/>
    <cellStyle name="Normal 9 4 6 5" xfId="3337" xr:uid="{00000000-0005-0000-0000-00003DC70000}"/>
    <cellStyle name="Normal 9 4 6 5 2" xfId="12010" xr:uid="{00000000-0005-0000-0000-00003EC70000}"/>
    <cellStyle name="Normal 9 4 6 5 2 2" xfId="29363" xr:uid="{00000000-0005-0000-0000-00003FC70000}"/>
    <cellStyle name="Normal 9 4 6 5 2 3" xfId="46709" xr:uid="{00000000-0005-0000-0000-000040C70000}"/>
    <cellStyle name="Normal 9 4 6 5 3" xfId="20690" xr:uid="{00000000-0005-0000-0000-000041C70000}"/>
    <cellStyle name="Normal 9 4 6 5 4" xfId="38036" xr:uid="{00000000-0005-0000-0000-000042C70000}"/>
    <cellStyle name="Normal 9 4 6 6" xfId="9462" xr:uid="{00000000-0005-0000-0000-000043C70000}"/>
    <cellStyle name="Normal 9 4 6 6 2" xfId="26815" xr:uid="{00000000-0005-0000-0000-000044C70000}"/>
    <cellStyle name="Normal 9 4 6 6 3" xfId="44161" xr:uid="{00000000-0005-0000-0000-000045C70000}"/>
    <cellStyle name="Normal 9 4 6 7" xfId="18142" xr:uid="{00000000-0005-0000-0000-000046C70000}"/>
    <cellStyle name="Normal 9 4 6 8" xfId="35488" xr:uid="{00000000-0005-0000-0000-000047C70000}"/>
    <cellStyle name="Normal 9 4 7" xfId="397" xr:uid="{00000000-0005-0000-0000-000048C70000}"/>
    <cellStyle name="Normal 9 4 7 2" xfId="2210" xr:uid="{00000000-0005-0000-0000-000049C70000}"/>
    <cellStyle name="Normal 9 4 7 2 2" xfId="7992" xr:uid="{00000000-0005-0000-0000-00004AC70000}"/>
    <cellStyle name="Normal 9 4 7 2 2 2" xfId="16665" xr:uid="{00000000-0005-0000-0000-00004BC70000}"/>
    <cellStyle name="Normal 9 4 7 2 2 2 2" xfId="34018" xr:uid="{00000000-0005-0000-0000-00004CC70000}"/>
    <cellStyle name="Normal 9 4 7 2 2 2 3" xfId="51364" xr:uid="{00000000-0005-0000-0000-00004DC70000}"/>
    <cellStyle name="Normal 9 4 7 2 2 3" xfId="25345" xr:uid="{00000000-0005-0000-0000-00004EC70000}"/>
    <cellStyle name="Normal 9 4 7 2 2 4" xfId="42691" xr:uid="{00000000-0005-0000-0000-00004FC70000}"/>
    <cellStyle name="Normal 9 4 7 2 3" xfId="5493" xr:uid="{00000000-0005-0000-0000-000050C70000}"/>
    <cellStyle name="Normal 9 4 7 2 3 2" xfId="14166" xr:uid="{00000000-0005-0000-0000-000051C70000}"/>
    <cellStyle name="Normal 9 4 7 2 3 2 2" xfId="31519" xr:uid="{00000000-0005-0000-0000-000052C70000}"/>
    <cellStyle name="Normal 9 4 7 2 3 2 3" xfId="48865" xr:uid="{00000000-0005-0000-0000-000053C70000}"/>
    <cellStyle name="Normal 9 4 7 2 3 3" xfId="22846" xr:uid="{00000000-0005-0000-0000-000054C70000}"/>
    <cellStyle name="Normal 9 4 7 2 3 4" xfId="40192" xr:uid="{00000000-0005-0000-0000-000055C70000}"/>
    <cellStyle name="Normal 9 4 7 2 4" xfId="10883" xr:uid="{00000000-0005-0000-0000-000056C70000}"/>
    <cellStyle name="Normal 9 4 7 2 4 2" xfId="28236" xr:uid="{00000000-0005-0000-0000-000057C70000}"/>
    <cellStyle name="Normal 9 4 7 2 4 3" xfId="45582" xr:uid="{00000000-0005-0000-0000-000058C70000}"/>
    <cellStyle name="Normal 9 4 7 2 5" xfId="19563" xr:uid="{00000000-0005-0000-0000-000059C70000}"/>
    <cellStyle name="Normal 9 4 7 2 6" xfId="36909" xr:uid="{00000000-0005-0000-0000-00005AC70000}"/>
    <cellStyle name="Normal 9 4 7 3" xfId="6179" xr:uid="{00000000-0005-0000-0000-00005BC70000}"/>
    <cellStyle name="Normal 9 4 7 3 2" xfId="14852" xr:uid="{00000000-0005-0000-0000-00005CC70000}"/>
    <cellStyle name="Normal 9 4 7 3 2 2" xfId="32205" xr:uid="{00000000-0005-0000-0000-00005DC70000}"/>
    <cellStyle name="Normal 9 4 7 3 2 3" xfId="49551" xr:uid="{00000000-0005-0000-0000-00005EC70000}"/>
    <cellStyle name="Normal 9 4 7 3 3" xfId="23532" xr:uid="{00000000-0005-0000-0000-00005FC70000}"/>
    <cellStyle name="Normal 9 4 7 3 4" xfId="40878" xr:uid="{00000000-0005-0000-0000-000060C70000}"/>
    <cellStyle name="Normal 9 4 7 4" xfId="4023" xr:uid="{00000000-0005-0000-0000-000061C70000}"/>
    <cellStyle name="Normal 9 4 7 4 2" xfId="12696" xr:uid="{00000000-0005-0000-0000-000062C70000}"/>
    <cellStyle name="Normal 9 4 7 4 2 2" xfId="30049" xr:uid="{00000000-0005-0000-0000-000063C70000}"/>
    <cellStyle name="Normal 9 4 7 4 2 3" xfId="47395" xr:uid="{00000000-0005-0000-0000-000064C70000}"/>
    <cellStyle name="Normal 9 4 7 4 3" xfId="21376" xr:uid="{00000000-0005-0000-0000-000065C70000}"/>
    <cellStyle name="Normal 9 4 7 4 4" xfId="38722" xr:uid="{00000000-0005-0000-0000-000066C70000}"/>
    <cellStyle name="Normal 9 4 7 5" xfId="9070" xr:uid="{00000000-0005-0000-0000-000067C70000}"/>
    <cellStyle name="Normal 9 4 7 5 2" xfId="26423" xr:uid="{00000000-0005-0000-0000-000068C70000}"/>
    <cellStyle name="Normal 9 4 7 5 3" xfId="43769" xr:uid="{00000000-0005-0000-0000-000069C70000}"/>
    <cellStyle name="Normal 9 4 7 6" xfId="17750" xr:uid="{00000000-0005-0000-0000-00006AC70000}"/>
    <cellStyle name="Normal 9 4 7 7" xfId="35096" xr:uid="{00000000-0005-0000-0000-00006BC70000}"/>
    <cellStyle name="Normal 9 4 8" xfId="1867" xr:uid="{00000000-0005-0000-0000-00006CC70000}"/>
    <cellStyle name="Normal 9 4 8 2" xfId="7649" xr:uid="{00000000-0005-0000-0000-00006DC70000}"/>
    <cellStyle name="Normal 9 4 8 2 2" xfId="16322" xr:uid="{00000000-0005-0000-0000-00006EC70000}"/>
    <cellStyle name="Normal 9 4 8 2 2 2" xfId="33675" xr:uid="{00000000-0005-0000-0000-00006FC70000}"/>
    <cellStyle name="Normal 9 4 8 2 2 3" xfId="51021" xr:uid="{00000000-0005-0000-0000-000070C70000}"/>
    <cellStyle name="Normal 9 4 8 2 3" xfId="25002" xr:uid="{00000000-0005-0000-0000-000071C70000}"/>
    <cellStyle name="Normal 9 4 8 2 4" xfId="42348" xr:uid="{00000000-0005-0000-0000-000072C70000}"/>
    <cellStyle name="Normal 9 4 8 3" xfId="3680" xr:uid="{00000000-0005-0000-0000-000073C70000}"/>
    <cellStyle name="Normal 9 4 8 3 2" xfId="12353" xr:uid="{00000000-0005-0000-0000-000074C70000}"/>
    <cellStyle name="Normal 9 4 8 3 2 2" xfId="29706" xr:uid="{00000000-0005-0000-0000-000075C70000}"/>
    <cellStyle name="Normal 9 4 8 3 2 3" xfId="47052" xr:uid="{00000000-0005-0000-0000-000076C70000}"/>
    <cellStyle name="Normal 9 4 8 3 3" xfId="21033" xr:uid="{00000000-0005-0000-0000-000077C70000}"/>
    <cellStyle name="Normal 9 4 8 3 4" xfId="38379" xr:uid="{00000000-0005-0000-0000-000078C70000}"/>
    <cellStyle name="Normal 9 4 8 4" xfId="10540" xr:uid="{00000000-0005-0000-0000-000079C70000}"/>
    <cellStyle name="Normal 9 4 8 4 2" xfId="27893" xr:uid="{00000000-0005-0000-0000-00007AC70000}"/>
    <cellStyle name="Normal 9 4 8 4 3" xfId="45239" xr:uid="{00000000-0005-0000-0000-00007BC70000}"/>
    <cellStyle name="Normal 9 4 8 5" xfId="19220" xr:uid="{00000000-0005-0000-0000-00007CC70000}"/>
    <cellStyle name="Normal 9 4 8 6" xfId="36566" xr:uid="{00000000-0005-0000-0000-00007DC70000}"/>
    <cellStyle name="Normal 9 4 9" xfId="1132" xr:uid="{00000000-0005-0000-0000-00007EC70000}"/>
    <cellStyle name="Normal 9 4 9 2" xfId="6914" xr:uid="{00000000-0005-0000-0000-00007FC70000}"/>
    <cellStyle name="Normal 9 4 9 2 2" xfId="15587" xr:uid="{00000000-0005-0000-0000-000080C70000}"/>
    <cellStyle name="Normal 9 4 9 2 2 2" xfId="32940" xr:uid="{00000000-0005-0000-0000-000081C70000}"/>
    <cellStyle name="Normal 9 4 9 2 2 3" xfId="50286" xr:uid="{00000000-0005-0000-0000-000082C70000}"/>
    <cellStyle name="Normal 9 4 9 2 3" xfId="24267" xr:uid="{00000000-0005-0000-0000-000083C70000}"/>
    <cellStyle name="Normal 9 4 9 2 4" xfId="41613" xr:uid="{00000000-0005-0000-0000-000084C70000}"/>
    <cellStyle name="Normal 9 4 9 3" xfId="4758" xr:uid="{00000000-0005-0000-0000-000085C70000}"/>
    <cellStyle name="Normal 9 4 9 3 2" xfId="13431" xr:uid="{00000000-0005-0000-0000-000086C70000}"/>
    <cellStyle name="Normal 9 4 9 3 2 2" xfId="30784" xr:uid="{00000000-0005-0000-0000-000087C70000}"/>
    <cellStyle name="Normal 9 4 9 3 2 3" xfId="48130" xr:uid="{00000000-0005-0000-0000-000088C70000}"/>
    <cellStyle name="Normal 9 4 9 3 3" xfId="22111" xr:uid="{00000000-0005-0000-0000-000089C70000}"/>
    <cellStyle name="Normal 9 4 9 3 4" xfId="39457" xr:uid="{00000000-0005-0000-0000-00008AC70000}"/>
    <cellStyle name="Normal 9 4 9 4" xfId="9805" xr:uid="{00000000-0005-0000-0000-00008BC70000}"/>
    <cellStyle name="Normal 9 4 9 4 2" xfId="27158" xr:uid="{00000000-0005-0000-0000-00008CC70000}"/>
    <cellStyle name="Normal 9 4 9 4 3" xfId="44504" xr:uid="{00000000-0005-0000-0000-00008DC70000}"/>
    <cellStyle name="Normal 9 4 9 5" xfId="18485" xr:uid="{00000000-0005-0000-0000-00008EC70000}"/>
    <cellStyle name="Normal 9 4 9 6" xfId="35831" xr:uid="{00000000-0005-0000-0000-00008FC70000}"/>
    <cellStyle name="Normal 9 5" xfId="62" xr:uid="{00000000-0005-0000-0000-000090C70000}"/>
    <cellStyle name="Normal 9 5 10" xfId="8735" xr:uid="{00000000-0005-0000-0000-000091C70000}"/>
    <cellStyle name="Normal 9 5 10 2" xfId="26088" xr:uid="{00000000-0005-0000-0000-000092C70000}"/>
    <cellStyle name="Normal 9 5 10 3" xfId="43434" xr:uid="{00000000-0005-0000-0000-000093C70000}"/>
    <cellStyle name="Normal 9 5 11" xfId="17415" xr:uid="{00000000-0005-0000-0000-000094C70000}"/>
    <cellStyle name="Normal 9 5 12" xfId="34761" xr:uid="{00000000-0005-0000-0000-000095C70000}"/>
    <cellStyle name="Normal 9 5 2" xfId="307" xr:uid="{00000000-0005-0000-0000-000096C70000}"/>
    <cellStyle name="Normal 9 5 2 10" xfId="35006" xr:uid="{00000000-0005-0000-0000-000097C70000}"/>
    <cellStyle name="Normal 9 5 2 2" xfId="1042" xr:uid="{00000000-0005-0000-0000-000098C70000}"/>
    <cellStyle name="Normal 9 5 2 2 2" xfId="2855" xr:uid="{00000000-0005-0000-0000-000099C70000}"/>
    <cellStyle name="Normal 9 5 2 2 2 2" xfId="8637" xr:uid="{00000000-0005-0000-0000-00009AC70000}"/>
    <cellStyle name="Normal 9 5 2 2 2 2 2" xfId="17310" xr:uid="{00000000-0005-0000-0000-00009BC70000}"/>
    <cellStyle name="Normal 9 5 2 2 2 2 2 2" xfId="34663" xr:uid="{00000000-0005-0000-0000-00009CC70000}"/>
    <cellStyle name="Normal 9 5 2 2 2 2 2 3" xfId="52009" xr:uid="{00000000-0005-0000-0000-00009DC70000}"/>
    <cellStyle name="Normal 9 5 2 2 2 2 3" xfId="25990" xr:uid="{00000000-0005-0000-0000-00009EC70000}"/>
    <cellStyle name="Normal 9 5 2 2 2 2 4" xfId="43336" xr:uid="{00000000-0005-0000-0000-00009FC70000}"/>
    <cellStyle name="Normal 9 5 2 2 2 3" xfId="4668" xr:uid="{00000000-0005-0000-0000-0000A0C70000}"/>
    <cellStyle name="Normal 9 5 2 2 2 3 2" xfId="13341" xr:uid="{00000000-0005-0000-0000-0000A1C70000}"/>
    <cellStyle name="Normal 9 5 2 2 2 3 2 2" xfId="30694" xr:uid="{00000000-0005-0000-0000-0000A2C70000}"/>
    <cellStyle name="Normal 9 5 2 2 2 3 2 3" xfId="48040" xr:uid="{00000000-0005-0000-0000-0000A3C70000}"/>
    <cellStyle name="Normal 9 5 2 2 2 3 3" xfId="22021" xr:uid="{00000000-0005-0000-0000-0000A4C70000}"/>
    <cellStyle name="Normal 9 5 2 2 2 3 4" xfId="39367" xr:uid="{00000000-0005-0000-0000-0000A5C70000}"/>
    <cellStyle name="Normal 9 5 2 2 2 4" xfId="11528" xr:uid="{00000000-0005-0000-0000-0000A6C70000}"/>
    <cellStyle name="Normal 9 5 2 2 2 4 2" xfId="28881" xr:uid="{00000000-0005-0000-0000-0000A7C70000}"/>
    <cellStyle name="Normal 9 5 2 2 2 4 3" xfId="46227" xr:uid="{00000000-0005-0000-0000-0000A8C70000}"/>
    <cellStyle name="Normal 9 5 2 2 2 5" xfId="20208" xr:uid="{00000000-0005-0000-0000-0000A9C70000}"/>
    <cellStyle name="Normal 9 5 2 2 2 6" xfId="37554" xr:uid="{00000000-0005-0000-0000-0000AAC70000}"/>
    <cellStyle name="Normal 9 5 2 2 3" xfId="1777" xr:uid="{00000000-0005-0000-0000-0000ABC70000}"/>
    <cellStyle name="Normal 9 5 2 2 3 2" xfId="7559" xr:uid="{00000000-0005-0000-0000-0000ACC70000}"/>
    <cellStyle name="Normal 9 5 2 2 3 2 2" xfId="16232" xr:uid="{00000000-0005-0000-0000-0000ADC70000}"/>
    <cellStyle name="Normal 9 5 2 2 3 2 2 2" xfId="33585" xr:uid="{00000000-0005-0000-0000-0000AEC70000}"/>
    <cellStyle name="Normal 9 5 2 2 3 2 2 3" xfId="50931" xr:uid="{00000000-0005-0000-0000-0000AFC70000}"/>
    <cellStyle name="Normal 9 5 2 2 3 2 3" xfId="24912" xr:uid="{00000000-0005-0000-0000-0000B0C70000}"/>
    <cellStyle name="Normal 9 5 2 2 3 2 4" xfId="42258" xr:uid="{00000000-0005-0000-0000-0000B1C70000}"/>
    <cellStyle name="Normal 9 5 2 2 3 3" xfId="5403" xr:uid="{00000000-0005-0000-0000-0000B2C70000}"/>
    <cellStyle name="Normal 9 5 2 2 3 3 2" xfId="14076" xr:uid="{00000000-0005-0000-0000-0000B3C70000}"/>
    <cellStyle name="Normal 9 5 2 2 3 3 2 2" xfId="31429" xr:uid="{00000000-0005-0000-0000-0000B4C70000}"/>
    <cellStyle name="Normal 9 5 2 2 3 3 2 3" xfId="48775" xr:uid="{00000000-0005-0000-0000-0000B5C70000}"/>
    <cellStyle name="Normal 9 5 2 2 3 3 3" xfId="22756" xr:uid="{00000000-0005-0000-0000-0000B6C70000}"/>
    <cellStyle name="Normal 9 5 2 2 3 3 4" xfId="40102" xr:uid="{00000000-0005-0000-0000-0000B7C70000}"/>
    <cellStyle name="Normal 9 5 2 2 3 4" xfId="10450" xr:uid="{00000000-0005-0000-0000-0000B8C70000}"/>
    <cellStyle name="Normal 9 5 2 2 3 4 2" xfId="27803" xr:uid="{00000000-0005-0000-0000-0000B9C70000}"/>
    <cellStyle name="Normal 9 5 2 2 3 4 3" xfId="45149" xr:uid="{00000000-0005-0000-0000-0000BAC70000}"/>
    <cellStyle name="Normal 9 5 2 2 3 5" xfId="19130" xr:uid="{00000000-0005-0000-0000-0000BBC70000}"/>
    <cellStyle name="Normal 9 5 2 2 3 6" xfId="36476" xr:uid="{00000000-0005-0000-0000-0000BCC70000}"/>
    <cellStyle name="Normal 9 5 2 2 4" xfId="6824" xr:uid="{00000000-0005-0000-0000-0000BDC70000}"/>
    <cellStyle name="Normal 9 5 2 2 4 2" xfId="15497" xr:uid="{00000000-0005-0000-0000-0000BEC70000}"/>
    <cellStyle name="Normal 9 5 2 2 4 2 2" xfId="32850" xr:uid="{00000000-0005-0000-0000-0000BFC70000}"/>
    <cellStyle name="Normal 9 5 2 2 4 2 3" xfId="50196" xr:uid="{00000000-0005-0000-0000-0000C0C70000}"/>
    <cellStyle name="Normal 9 5 2 2 4 3" xfId="24177" xr:uid="{00000000-0005-0000-0000-0000C1C70000}"/>
    <cellStyle name="Normal 9 5 2 2 4 4" xfId="41523" xr:uid="{00000000-0005-0000-0000-0000C2C70000}"/>
    <cellStyle name="Normal 9 5 2 2 5" xfId="3590" xr:uid="{00000000-0005-0000-0000-0000C3C70000}"/>
    <cellStyle name="Normal 9 5 2 2 5 2" xfId="12263" xr:uid="{00000000-0005-0000-0000-0000C4C70000}"/>
    <cellStyle name="Normal 9 5 2 2 5 2 2" xfId="29616" xr:uid="{00000000-0005-0000-0000-0000C5C70000}"/>
    <cellStyle name="Normal 9 5 2 2 5 2 3" xfId="46962" xr:uid="{00000000-0005-0000-0000-0000C6C70000}"/>
    <cellStyle name="Normal 9 5 2 2 5 3" xfId="20943" xr:uid="{00000000-0005-0000-0000-0000C7C70000}"/>
    <cellStyle name="Normal 9 5 2 2 5 4" xfId="38289" xr:uid="{00000000-0005-0000-0000-0000C8C70000}"/>
    <cellStyle name="Normal 9 5 2 2 6" xfId="9715" xr:uid="{00000000-0005-0000-0000-0000C9C70000}"/>
    <cellStyle name="Normal 9 5 2 2 6 2" xfId="27068" xr:uid="{00000000-0005-0000-0000-0000CAC70000}"/>
    <cellStyle name="Normal 9 5 2 2 6 3" xfId="44414" xr:uid="{00000000-0005-0000-0000-0000CBC70000}"/>
    <cellStyle name="Normal 9 5 2 2 7" xfId="18395" xr:uid="{00000000-0005-0000-0000-0000CCC70000}"/>
    <cellStyle name="Normal 9 5 2 2 8" xfId="35741" xr:uid="{00000000-0005-0000-0000-0000CDC70000}"/>
    <cellStyle name="Normal 9 5 2 3" xfId="552" xr:uid="{00000000-0005-0000-0000-0000CEC70000}"/>
    <cellStyle name="Normal 9 5 2 3 2" xfId="2365" xr:uid="{00000000-0005-0000-0000-0000CFC70000}"/>
    <cellStyle name="Normal 9 5 2 3 2 2" xfId="8147" xr:uid="{00000000-0005-0000-0000-0000D0C70000}"/>
    <cellStyle name="Normal 9 5 2 3 2 2 2" xfId="16820" xr:uid="{00000000-0005-0000-0000-0000D1C70000}"/>
    <cellStyle name="Normal 9 5 2 3 2 2 2 2" xfId="34173" xr:uid="{00000000-0005-0000-0000-0000D2C70000}"/>
    <cellStyle name="Normal 9 5 2 3 2 2 2 3" xfId="51519" xr:uid="{00000000-0005-0000-0000-0000D3C70000}"/>
    <cellStyle name="Normal 9 5 2 3 2 2 3" xfId="25500" xr:uid="{00000000-0005-0000-0000-0000D4C70000}"/>
    <cellStyle name="Normal 9 5 2 3 2 2 4" xfId="42846" xr:uid="{00000000-0005-0000-0000-0000D5C70000}"/>
    <cellStyle name="Normal 9 5 2 3 2 3" xfId="5648" xr:uid="{00000000-0005-0000-0000-0000D6C70000}"/>
    <cellStyle name="Normal 9 5 2 3 2 3 2" xfId="14321" xr:uid="{00000000-0005-0000-0000-0000D7C70000}"/>
    <cellStyle name="Normal 9 5 2 3 2 3 2 2" xfId="31674" xr:uid="{00000000-0005-0000-0000-0000D8C70000}"/>
    <cellStyle name="Normal 9 5 2 3 2 3 2 3" xfId="49020" xr:uid="{00000000-0005-0000-0000-0000D9C70000}"/>
    <cellStyle name="Normal 9 5 2 3 2 3 3" xfId="23001" xr:uid="{00000000-0005-0000-0000-0000DAC70000}"/>
    <cellStyle name="Normal 9 5 2 3 2 3 4" xfId="40347" xr:uid="{00000000-0005-0000-0000-0000DBC70000}"/>
    <cellStyle name="Normal 9 5 2 3 2 4" xfId="11038" xr:uid="{00000000-0005-0000-0000-0000DCC70000}"/>
    <cellStyle name="Normal 9 5 2 3 2 4 2" xfId="28391" xr:uid="{00000000-0005-0000-0000-0000DDC70000}"/>
    <cellStyle name="Normal 9 5 2 3 2 4 3" xfId="45737" xr:uid="{00000000-0005-0000-0000-0000DEC70000}"/>
    <cellStyle name="Normal 9 5 2 3 2 5" xfId="19718" xr:uid="{00000000-0005-0000-0000-0000DFC70000}"/>
    <cellStyle name="Normal 9 5 2 3 2 6" xfId="37064" xr:uid="{00000000-0005-0000-0000-0000E0C70000}"/>
    <cellStyle name="Normal 9 5 2 3 3" xfId="6334" xr:uid="{00000000-0005-0000-0000-0000E1C70000}"/>
    <cellStyle name="Normal 9 5 2 3 3 2" xfId="15007" xr:uid="{00000000-0005-0000-0000-0000E2C70000}"/>
    <cellStyle name="Normal 9 5 2 3 3 2 2" xfId="32360" xr:uid="{00000000-0005-0000-0000-0000E3C70000}"/>
    <cellStyle name="Normal 9 5 2 3 3 2 3" xfId="49706" xr:uid="{00000000-0005-0000-0000-0000E4C70000}"/>
    <cellStyle name="Normal 9 5 2 3 3 3" xfId="23687" xr:uid="{00000000-0005-0000-0000-0000E5C70000}"/>
    <cellStyle name="Normal 9 5 2 3 3 4" xfId="41033" xr:uid="{00000000-0005-0000-0000-0000E6C70000}"/>
    <cellStyle name="Normal 9 5 2 3 4" xfId="4178" xr:uid="{00000000-0005-0000-0000-0000E7C70000}"/>
    <cellStyle name="Normal 9 5 2 3 4 2" xfId="12851" xr:uid="{00000000-0005-0000-0000-0000E8C70000}"/>
    <cellStyle name="Normal 9 5 2 3 4 2 2" xfId="30204" xr:uid="{00000000-0005-0000-0000-0000E9C70000}"/>
    <cellStyle name="Normal 9 5 2 3 4 2 3" xfId="47550" xr:uid="{00000000-0005-0000-0000-0000EAC70000}"/>
    <cellStyle name="Normal 9 5 2 3 4 3" xfId="21531" xr:uid="{00000000-0005-0000-0000-0000EBC70000}"/>
    <cellStyle name="Normal 9 5 2 3 4 4" xfId="38877" xr:uid="{00000000-0005-0000-0000-0000ECC70000}"/>
    <cellStyle name="Normal 9 5 2 3 5" xfId="9225" xr:uid="{00000000-0005-0000-0000-0000EDC70000}"/>
    <cellStyle name="Normal 9 5 2 3 5 2" xfId="26578" xr:uid="{00000000-0005-0000-0000-0000EEC70000}"/>
    <cellStyle name="Normal 9 5 2 3 5 3" xfId="43924" xr:uid="{00000000-0005-0000-0000-0000EFC70000}"/>
    <cellStyle name="Normal 9 5 2 3 6" xfId="17905" xr:uid="{00000000-0005-0000-0000-0000F0C70000}"/>
    <cellStyle name="Normal 9 5 2 3 7" xfId="35251" xr:uid="{00000000-0005-0000-0000-0000F1C70000}"/>
    <cellStyle name="Normal 9 5 2 4" xfId="2120" xr:uid="{00000000-0005-0000-0000-0000F2C70000}"/>
    <cellStyle name="Normal 9 5 2 4 2" xfId="7902" xr:uid="{00000000-0005-0000-0000-0000F3C70000}"/>
    <cellStyle name="Normal 9 5 2 4 2 2" xfId="16575" xr:uid="{00000000-0005-0000-0000-0000F4C70000}"/>
    <cellStyle name="Normal 9 5 2 4 2 2 2" xfId="33928" xr:uid="{00000000-0005-0000-0000-0000F5C70000}"/>
    <cellStyle name="Normal 9 5 2 4 2 2 3" xfId="51274" xr:uid="{00000000-0005-0000-0000-0000F6C70000}"/>
    <cellStyle name="Normal 9 5 2 4 2 3" xfId="25255" xr:uid="{00000000-0005-0000-0000-0000F7C70000}"/>
    <cellStyle name="Normal 9 5 2 4 2 4" xfId="42601" xr:uid="{00000000-0005-0000-0000-0000F8C70000}"/>
    <cellStyle name="Normal 9 5 2 4 3" xfId="3933" xr:uid="{00000000-0005-0000-0000-0000F9C70000}"/>
    <cellStyle name="Normal 9 5 2 4 3 2" xfId="12606" xr:uid="{00000000-0005-0000-0000-0000FAC70000}"/>
    <cellStyle name="Normal 9 5 2 4 3 2 2" xfId="29959" xr:uid="{00000000-0005-0000-0000-0000FBC70000}"/>
    <cellStyle name="Normal 9 5 2 4 3 2 3" xfId="47305" xr:uid="{00000000-0005-0000-0000-0000FCC70000}"/>
    <cellStyle name="Normal 9 5 2 4 3 3" xfId="21286" xr:uid="{00000000-0005-0000-0000-0000FDC70000}"/>
    <cellStyle name="Normal 9 5 2 4 3 4" xfId="38632" xr:uid="{00000000-0005-0000-0000-0000FEC70000}"/>
    <cellStyle name="Normal 9 5 2 4 4" xfId="10793" xr:uid="{00000000-0005-0000-0000-0000FFC70000}"/>
    <cellStyle name="Normal 9 5 2 4 4 2" xfId="28146" xr:uid="{00000000-0005-0000-0000-000000C80000}"/>
    <cellStyle name="Normal 9 5 2 4 4 3" xfId="45492" xr:uid="{00000000-0005-0000-0000-000001C80000}"/>
    <cellStyle name="Normal 9 5 2 4 5" xfId="19473" xr:uid="{00000000-0005-0000-0000-000002C80000}"/>
    <cellStyle name="Normal 9 5 2 4 6" xfId="36819" xr:uid="{00000000-0005-0000-0000-000003C80000}"/>
    <cellStyle name="Normal 9 5 2 5" xfId="1287" xr:uid="{00000000-0005-0000-0000-000004C80000}"/>
    <cellStyle name="Normal 9 5 2 5 2" xfId="7069" xr:uid="{00000000-0005-0000-0000-000005C80000}"/>
    <cellStyle name="Normal 9 5 2 5 2 2" xfId="15742" xr:uid="{00000000-0005-0000-0000-000006C80000}"/>
    <cellStyle name="Normal 9 5 2 5 2 2 2" xfId="33095" xr:uid="{00000000-0005-0000-0000-000007C80000}"/>
    <cellStyle name="Normal 9 5 2 5 2 2 3" xfId="50441" xr:uid="{00000000-0005-0000-0000-000008C80000}"/>
    <cellStyle name="Normal 9 5 2 5 2 3" xfId="24422" xr:uid="{00000000-0005-0000-0000-000009C80000}"/>
    <cellStyle name="Normal 9 5 2 5 2 4" xfId="41768" xr:uid="{00000000-0005-0000-0000-00000AC80000}"/>
    <cellStyle name="Normal 9 5 2 5 3" xfId="4913" xr:uid="{00000000-0005-0000-0000-00000BC80000}"/>
    <cellStyle name="Normal 9 5 2 5 3 2" xfId="13586" xr:uid="{00000000-0005-0000-0000-00000CC80000}"/>
    <cellStyle name="Normal 9 5 2 5 3 2 2" xfId="30939" xr:uid="{00000000-0005-0000-0000-00000DC80000}"/>
    <cellStyle name="Normal 9 5 2 5 3 2 3" xfId="48285" xr:uid="{00000000-0005-0000-0000-00000EC80000}"/>
    <cellStyle name="Normal 9 5 2 5 3 3" xfId="22266" xr:uid="{00000000-0005-0000-0000-00000FC80000}"/>
    <cellStyle name="Normal 9 5 2 5 3 4" xfId="39612" xr:uid="{00000000-0005-0000-0000-000010C80000}"/>
    <cellStyle name="Normal 9 5 2 5 4" xfId="9960" xr:uid="{00000000-0005-0000-0000-000011C80000}"/>
    <cellStyle name="Normal 9 5 2 5 4 2" xfId="27313" xr:uid="{00000000-0005-0000-0000-000012C80000}"/>
    <cellStyle name="Normal 9 5 2 5 4 3" xfId="44659" xr:uid="{00000000-0005-0000-0000-000013C80000}"/>
    <cellStyle name="Normal 9 5 2 5 5" xfId="18640" xr:uid="{00000000-0005-0000-0000-000014C80000}"/>
    <cellStyle name="Normal 9 5 2 5 6" xfId="35986" xr:uid="{00000000-0005-0000-0000-000015C80000}"/>
    <cellStyle name="Normal 9 5 2 6" xfId="6089" xr:uid="{00000000-0005-0000-0000-000016C80000}"/>
    <cellStyle name="Normal 9 5 2 6 2" xfId="14762" xr:uid="{00000000-0005-0000-0000-000017C80000}"/>
    <cellStyle name="Normal 9 5 2 6 2 2" xfId="32115" xr:uid="{00000000-0005-0000-0000-000018C80000}"/>
    <cellStyle name="Normal 9 5 2 6 2 3" xfId="49461" xr:uid="{00000000-0005-0000-0000-000019C80000}"/>
    <cellStyle name="Normal 9 5 2 6 3" xfId="23442" xr:uid="{00000000-0005-0000-0000-00001AC80000}"/>
    <cellStyle name="Normal 9 5 2 6 4" xfId="40788" xr:uid="{00000000-0005-0000-0000-00001BC80000}"/>
    <cellStyle name="Normal 9 5 2 7" xfId="3100" xr:uid="{00000000-0005-0000-0000-00001CC80000}"/>
    <cellStyle name="Normal 9 5 2 7 2" xfId="11773" xr:uid="{00000000-0005-0000-0000-00001DC80000}"/>
    <cellStyle name="Normal 9 5 2 7 2 2" xfId="29126" xr:uid="{00000000-0005-0000-0000-00001EC80000}"/>
    <cellStyle name="Normal 9 5 2 7 2 3" xfId="46472" xr:uid="{00000000-0005-0000-0000-00001FC80000}"/>
    <cellStyle name="Normal 9 5 2 7 3" xfId="20453" xr:uid="{00000000-0005-0000-0000-000020C80000}"/>
    <cellStyle name="Normal 9 5 2 7 4" xfId="37799" xr:uid="{00000000-0005-0000-0000-000021C80000}"/>
    <cellStyle name="Normal 9 5 2 8" xfId="8980" xr:uid="{00000000-0005-0000-0000-000022C80000}"/>
    <cellStyle name="Normal 9 5 2 8 2" xfId="26333" xr:uid="{00000000-0005-0000-0000-000023C80000}"/>
    <cellStyle name="Normal 9 5 2 8 3" xfId="43679" xr:uid="{00000000-0005-0000-0000-000024C80000}"/>
    <cellStyle name="Normal 9 5 2 9" xfId="17660" xr:uid="{00000000-0005-0000-0000-000025C80000}"/>
    <cellStyle name="Normal 9 5 3" xfId="209" xr:uid="{00000000-0005-0000-0000-000026C80000}"/>
    <cellStyle name="Normal 9 5 3 10" xfId="34908" xr:uid="{00000000-0005-0000-0000-000027C80000}"/>
    <cellStyle name="Normal 9 5 3 2" xfId="944" xr:uid="{00000000-0005-0000-0000-000028C80000}"/>
    <cellStyle name="Normal 9 5 3 2 2" xfId="2757" xr:uid="{00000000-0005-0000-0000-000029C80000}"/>
    <cellStyle name="Normal 9 5 3 2 2 2" xfId="8539" xr:uid="{00000000-0005-0000-0000-00002AC80000}"/>
    <cellStyle name="Normal 9 5 3 2 2 2 2" xfId="17212" xr:uid="{00000000-0005-0000-0000-00002BC80000}"/>
    <cellStyle name="Normal 9 5 3 2 2 2 2 2" xfId="34565" xr:uid="{00000000-0005-0000-0000-00002CC80000}"/>
    <cellStyle name="Normal 9 5 3 2 2 2 2 3" xfId="51911" xr:uid="{00000000-0005-0000-0000-00002DC80000}"/>
    <cellStyle name="Normal 9 5 3 2 2 2 3" xfId="25892" xr:uid="{00000000-0005-0000-0000-00002EC80000}"/>
    <cellStyle name="Normal 9 5 3 2 2 2 4" xfId="43238" xr:uid="{00000000-0005-0000-0000-00002FC80000}"/>
    <cellStyle name="Normal 9 5 3 2 2 3" xfId="4570" xr:uid="{00000000-0005-0000-0000-000030C80000}"/>
    <cellStyle name="Normal 9 5 3 2 2 3 2" xfId="13243" xr:uid="{00000000-0005-0000-0000-000031C80000}"/>
    <cellStyle name="Normal 9 5 3 2 2 3 2 2" xfId="30596" xr:uid="{00000000-0005-0000-0000-000032C80000}"/>
    <cellStyle name="Normal 9 5 3 2 2 3 2 3" xfId="47942" xr:uid="{00000000-0005-0000-0000-000033C80000}"/>
    <cellStyle name="Normal 9 5 3 2 2 3 3" xfId="21923" xr:uid="{00000000-0005-0000-0000-000034C80000}"/>
    <cellStyle name="Normal 9 5 3 2 2 3 4" xfId="39269" xr:uid="{00000000-0005-0000-0000-000035C80000}"/>
    <cellStyle name="Normal 9 5 3 2 2 4" xfId="11430" xr:uid="{00000000-0005-0000-0000-000036C80000}"/>
    <cellStyle name="Normal 9 5 3 2 2 4 2" xfId="28783" xr:uid="{00000000-0005-0000-0000-000037C80000}"/>
    <cellStyle name="Normal 9 5 3 2 2 4 3" xfId="46129" xr:uid="{00000000-0005-0000-0000-000038C80000}"/>
    <cellStyle name="Normal 9 5 3 2 2 5" xfId="20110" xr:uid="{00000000-0005-0000-0000-000039C80000}"/>
    <cellStyle name="Normal 9 5 3 2 2 6" xfId="37456" xr:uid="{00000000-0005-0000-0000-00003AC80000}"/>
    <cellStyle name="Normal 9 5 3 2 3" xfId="1679" xr:uid="{00000000-0005-0000-0000-00003BC80000}"/>
    <cellStyle name="Normal 9 5 3 2 3 2" xfId="7461" xr:uid="{00000000-0005-0000-0000-00003CC80000}"/>
    <cellStyle name="Normal 9 5 3 2 3 2 2" xfId="16134" xr:uid="{00000000-0005-0000-0000-00003DC80000}"/>
    <cellStyle name="Normal 9 5 3 2 3 2 2 2" xfId="33487" xr:uid="{00000000-0005-0000-0000-00003EC80000}"/>
    <cellStyle name="Normal 9 5 3 2 3 2 2 3" xfId="50833" xr:uid="{00000000-0005-0000-0000-00003FC80000}"/>
    <cellStyle name="Normal 9 5 3 2 3 2 3" xfId="24814" xr:uid="{00000000-0005-0000-0000-000040C80000}"/>
    <cellStyle name="Normal 9 5 3 2 3 2 4" xfId="42160" xr:uid="{00000000-0005-0000-0000-000041C80000}"/>
    <cellStyle name="Normal 9 5 3 2 3 3" xfId="5305" xr:uid="{00000000-0005-0000-0000-000042C80000}"/>
    <cellStyle name="Normal 9 5 3 2 3 3 2" xfId="13978" xr:uid="{00000000-0005-0000-0000-000043C80000}"/>
    <cellStyle name="Normal 9 5 3 2 3 3 2 2" xfId="31331" xr:uid="{00000000-0005-0000-0000-000044C80000}"/>
    <cellStyle name="Normal 9 5 3 2 3 3 2 3" xfId="48677" xr:uid="{00000000-0005-0000-0000-000045C80000}"/>
    <cellStyle name="Normal 9 5 3 2 3 3 3" xfId="22658" xr:uid="{00000000-0005-0000-0000-000046C80000}"/>
    <cellStyle name="Normal 9 5 3 2 3 3 4" xfId="40004" xr:uid="{00000000-0005-0000-0000-000047C80000}"/>
    <cellStyle name="Normal 9 5 3 2 3 4" xfId="10352" xr:uid="{00000000-0005-0000-0000-000048C80000}"/>
    <cellStyle name="Normal 9 5 3 2 3 4 2" xfId="27705" xr:uid="{00000000-0005-0000-0000-000049C80000}"/>
    <cellStyle name="Normal 9 5 3 2 3 4 3" xfId="45051" xr:uid="{00000000-0005-0000-0000-00004AC80000}"/>
    <cellStyle name="Normal 9 5 3 2 3 5" xfId="19032" xr:uid="{00000000-0005-0000-0000-00004BC80000}"/>
    <cellStyle name="Normal 9 5 3 2 3 6" xfId="36378" xr:uid="{00000000-0005-0000-0000-00004CC80000}"/>
    <cellStyle name="Normal 9 5 3 2 4" xfId="6726" xr:uid="{00000000-0005-0000-0000-00004DC80000}"/>
    <cellStyle name="Normal 9 5 3 2 4 2" xfId="15399" xr:uid="{00000000-0005-0000-0000-00004EC80000}"/>
    <cellStyle name="Normal 9 5 3 2 4 2 2" xfId="32752" xr:uid="{00000000-0005-0000-0000-00004FC80000}"/>
    <cellStyle name="Normal 9 5 3 2 4 2 3" xfId="50098" xr:uid="{00000000-0005-0000-0000-000050C80000}"/>
    <cellStyle name="Normal 9 5 3 2 4 3" xfId="24079" xr:uid="{00000000-0005-0000-0000-000051C80000}"/>
    <cellStyle name="Normal 9 5 3 2 4 4" xfId="41425" xr:uid="{00000000-0005-0000-0000-000052C80000}"/>
    <cellStyle name="Normal 9 5 3 2 5" xfId="3492" xr:uid="{00000000-0005-0000-0000-000053C80000}"/>
    <cellStyle name="Normal 9 5 3 2 5 2" xfId="12165" xr:uid="{00000000-0005-0000-0000-000054C80000}"/>
    <cellStyle name="Normal 9 5 3 2 5 2 2" xfId="29518" xr:uid="{00000000-0005-0000-0000-000055C80000}"/>
    <cellStyle name="Normal 9 5 3 2 5 2 3" xfId="46864" xr:uid="{00000000-0005-0000-0000-000056C80000}"/>
    <cellStyle name="Normal 9 5 3 2 5 3" xfId="20845" xr:uid="{00000000-0005-0000-0000-000057C80000}"/>
    <cellStyle name="Normal 9 5 3 2 5 4" xfId="38191" xr:uid="{00000000-0005-0000-0000-000058C80000}"/>
    <cellStyle name="Normal 9 5 3 2 6" xfId="9617" xr:uid="{00000000-0005-0000-0000-000059C80000}"/>
    <cellStyle name="Normal 9 5 3 2 6 2" xfId="26970" xr:uid="{00000000-0005-0000-0000-00005AC80000}"/>
    <cellStyle name="Normal 9 5 3 2 6 3" xfId="44316" xr:uid="{00000000-0005-0000-0000-00005BC80000}"/>
    <cellStyle name="Normal 9 5 3 2 7" xfId="18297" xr:uid="{00000000-0005-0000-0000-00005CC80000}"/>
    <cellStyle name="Normal 9 5 3 2 8" xfId="35643" xr:uid="{00000000-0005-0000-0000-00005DC80000}"/>
    <cellStyle name="Normal 9 5 3 3" xfId="699" xr:uid="{00000000-0005-0000-0000-00005EC80000}"/>
    <cellStyle name="Normal 9 5 3 3 2" xfId="2512" xr:uid="{00000000-0005-0000-0000-00005FC80000}"/>
    <cellStyle name="Normal 9 5 3 3 2 2" xfId="8294" xr:uid="{00000000-0005-0000-0000-000060C80000}"/>
    <cellStyle name="Normal 9 5 3 3 2 2 2" xfId="16967" xr:uid="{00000000-0005-0000-0000-000061C80000}"/>
    <cellStyle name="Normal 9 5 3 3 2 2 2 2" xfId="34320" xr:uid="{00000000-0005-0000-0000-000062C80000}"/>
    <cellStyle name="Normal 9 5 3 3 2 2 2 3" xfId="51666" xr:uid="{00000000-0005-0000-0000-000063C80000}"/>
    <cellStyle name="Normal 9 5 3 3 2 2 3" xfId="25647" xr:uid="{00000000-0005-0000-0000-000064C80000}"/>
    <cellStyle name="Normal 9 5 3 3 2 2 4" xfId="42993" xr:uid="{00000000-0005-0000-0000-000065C80000}"/>
    <cellStyle name="Normal 9 5 3 3 2 3" xfId="5746" xr:uid="{00000000-0005-0000-0000-000066C80000}"/>
    <cellStyle name="Normal 9 5 3 3 2 3 2" xfId="14419" xr:uid="{00000000-0005-0000-0000-000067C80000}"/>
    <cellStyle name="Normal 9 5 3 3 2 3 2 2" xfId="31772" xr:uid="{00000000-0005-0000-0000-000068C80000}"/>
    <cellStyle name="Normal 9 5 3 3 2 3 2 3" xfId="49118" xr:uid="{00000000-0005-0000-0000-000069C80000}"/>
    <cellStyle name="Normal 9 5 3 3 2 3 3" xfId="23099" xr:uid="{00000000-0005-0000-0000-00006AC80000}"/>
    <cellStyle name="Normal 9 5 3 3 2 3 4" xfId="40445" xr:uid="{00000000-0005-0000-0000-00006BC80000}"/>
    <cellStyle name="Normal 9 5 3 3 2 4" xfId="11185" xr:uid="{00000000-0005-0000-0000-00006CC80000}"/>
    <cellStyle name="Normal 9 5 3 3 2 4 2" xfId="28538" xr:uid="{00000000-0005-0000-0000-00006DC80000}"/>
    <cellStyle name="Normal 9 5 3 3 2 4 3" xfId="45884" xr:uid="{00000000-0005-0000-0000-00006EC80000}"/>
    <cellStyle name="Normal 9 5 3 3 2 5" xfId="19865" xr:uid="{00000000-0005-0000-0000-00006FC80000}"/>
    <cellStyle name="Normal 9 5 3 3 2 6" xfId="37211" xr:uid="{00000000-0005-0000-0000-000070C80000}"/>
    <cellStyle name="Normal 9 5 3 3 3" xfId="6481" xr:uid="{00000000-0005-0000-0000-000071C80000}"/>
    <cellStyle name="Normal 9 5 3 3 3 2" xfId="15154" xr:uid="{00000000-0005-0000-0000-000072C80000}"/>
    <cellStyle name="Normal 9 5 3 3 3 2 2" xfId="32507" xr:uid="{00000000-0005-0000-0000-000073C80000}"/>
    <cellStyle name="Normal 9 5 3 3 3 2 3" xfId="49853" xr:uid="{00000000-0005-0000-0000-000074C80000}"/>
    <cellStyle name="Normal 9 5 3 3 3 3" xfId="23834" xr:uid="{00000000-0005-0000-0000-000075C80000}"/>
    <cellStyle name="Normal 9 5 3 3 3 4" xfId="41180" xr:uid="{00000000-0005-0000-0000-000076C80000}"/>
    <cellStyle name="Normal 9 5 3 3 4" xfId="4325" xr:uid="{00000000-0005-0000-0000-000077C80000}"/>
    <cellStyle name="Normal 9 5 3 3 4 2" xfId="12998" xr:uid="{00000000-0005-0000-0000-000078C80000}"/>
    <cellStyle name="Normal 9 5 3 3 4 2 2" xfId="30351" xr:uid="{00000000-0005-0000-0000-000079C80000}"/>
    <cellStyle name="Normal 9 5 3 3 4 2 3" xfId="47697" xr:uid="{00000000-0005-0000-0000-00007AC80000}"/>
    <cellStyle name="Normal 9 5 3 3 4 3" xfId="21678" xr:uid="{00000000-0005-0000-0000-00007BC80000}"/>
    <cellStyle name="Normal 9 5 3 3 4 4" xfId="39024" xr:uid="{00000000-0005-0000-0000-00007CC80000}"/>
    <cellStyle name="Normal 9 5 3 3 5" xfId="9372" xr:uid="{00000000-0005-0000-0000-00007DC80000}"/>
    <cellStyle name="Normal 9 5 3 3 5 2" xfId="26725" xr:uid="{00000000-0005-0000-0000-00007EC80000}"/>
    <cellStyle name="Normal 9 5 3 3 5 3" xfId="44071" xr:uid="{00000000-0005-0000-0000-00007FC80000}"/>
    <cellStyle name="Normal 9 5 3 3 6" xfId="18052" xr:uid="{00000000-0005-0000-0000-000080C80000}"/>
    <cellStyle name="Normal 9 5 3 3 7" xfId="35398" xr:uid="{00000000-0005-0000-0000-000081C80000}"/>
    <cellStyle name="Normal 9 5 3 4" xfId="2022" xr:uid="{00000000-0005-0000-0000-000082C80000}"/>
    <cellStyle name="Normal 9 5 3 4 2" xfId="7804" xr:uid="{00000000-0005-0000-0000-000083C80000}"/>
    <cellStyle name="Normal 9 5 3 4 2 2" xfId="16477" xr:uid="{00000000-0005-0000-0000-000084C80000}"/>
    <cellStyle name="Normal 9 5 3 4 2 2 2" xfId="33830" xr:uid="{00000000-0005-0000-0000-000085C80000}"/>
    <cellStyle name="Normal 9 5 3 4 2 2 3" xfId="51176" xr:uid="{00000000-0005-0000-0000-000086C80000}"/>
    <cellStyle name="Normal 9 5 3 4 2 3" xfId="25157" xr:uid="{00000000-0005-0000-0000-000087C80000}"/>
    <cellStyle name="Normal 9 5 3 4 2 4" xfId="42503" xr:uid="{00000000-0005-0000-0000-000088C80000}"/>
    <cellStyle name="Normal 9 5 3 4 3" xfId="3835" xr:uid="{00000000-0005-0000-0000-000089C80000}"/>
    <cellStyle name="Normal 9 5 3 4 3 2" xfId="12508" xr:uid="{00000000-0005-0000-0000-00008AC80000}"/>
    <cellStyle name="Normal 9 5 3 4 3 2 2" xfId="29861" xr:uid="{00000000-0005-0000-0000-00008BC80000}"/>
    <cellStyle name="Normal 9 5 3 4 3 2 3" xfId="47207" xr:uid="{00000000-0005-0000-0000-00008CC80000}"/>
    <cellStyle name="Normal 9 5 3 4 3 3" xfId="21188" xr:uid="{00000000-0005-0000-0000-00008DC80000}"/>
    <cellStyle name="Normal 9 5 3 4 3 4" xfId="38534" xr:uid="{00000000-0005-0000-0000-00008EC80000}"/>
    <cellStyle name="Normal 9 5 3 4 4" xfId="10695" xr:uid="{00000000-0005-0000-0000-00008FC80000}"/>
    <cellStyle name="Normal 9 5 3 4 4 2" xfId="28048" xr:uid="{00000000-0005-0000-0000-000090C80000}"/>
    <cellStyle name="Normal 9 5 3 4 4 3" xfId="45394" xr:uid="{00000000-0005-0000-0000-000091C80000}"/>
    <cellStyle name="Normal 9 5 3 4 5" xfId="19375" xr:uid="{00000000-0005-0000-0000-000092C80000}"/>
    <cellStyle name="Normal 9 5 3 4 6" xfId="36721" xr:uid="{00000000-0005-0000-0000-000093C80000}"/>
    <cellStyle name="Normal 9 5 3 5" xfId="1434" xr:uid="{00000000-0005-0000-0000-000094C80000}"/>
    <cellStyle name="Normal 9 5 3 5 2" xfId="7216" xr:uid="{00000000-0005-0000-0000-000095C80000}"/>
    <cellStyle name="Normal 9 5 3 5 2 2" xfId="15889" xr:uid="{00000000-0005-0000-0000-000096C80000}"/>
    <cellStyle name="Normal 9 5 3 5 2 2 2" xfId="33242" xr:uid="{00000000-0005-0000-0000-000097C80000}"/>
    <cellStyle name="Normal 9 5 3 5 2 2 3" xfId="50588" xr:uid="{00000000-0005-0000-0000-000098C80000}"/>
    <cellStyle name="Normal 9 5 3 5 2 3" xfId="24569" xr:uid="{00000000-0005-0000-0000-000099C80000}"/>
    <cellStyle name="Normal 9 5 3 5 2 4" xfId="41915" xr:uid="{00000000-0005-0000-0000-00009AC80000}"/>
    <cellStyle name="Normal 9 5 3 5 3" xfId="5060" xr:uid="{00000000-0005-0000-0000-00009BC80000}"/>
    <cellStyle name="Normal 9 5 3 5 3 2" xfId="13733" xr:uid="{00000000-0005-0000-0000-00009CC80000}"/>
    <cellStyle name="Normal 9 5 3 5 3 2 2" xfId="31086" xr:uid="{00000000-0005-0000-0000-00009DC80000}"/>
    <cellStyle name="Normal 9 5 3 5 3 2 3" xfId="48432" xr:uid="{00000000-0005-0000-0000-00009EC80000}"/>
    <cellStyle name="Normal 9 5 3 5 3 3" xfId="22413" xr:uid="{00000000-0005-0000-0000-00009FC80000}"/>
    <cellStyle name="Normal 9 5 3 5 3 4" xfId="39759" xr:uid="{00000000-0005-0000-0000-0000A0C80000}"/>
    <cellStyle name="Normal 9 5 3 5 4" xfId="10107" xr:uid="{00000000-0005-0000-0000-0000A1C80000}"/>
    <cellStyle name="Normal 9 5 3 5 4 2" xfId="27460" xr:uid="{00000000-0005-0000-0000-0000A2C80000}"/>
    <cellStyle name="Normal 9 5 3 5 4 3" xfId="44806" xr:uid="{00000000-0005-0000-0000-0000A3C80000}"/>
    <cellStyle name="Normal 9 5 3 5 5" xfId="18787" xr:uid="{00000000-0005-0000-0000-0000A4C80000}"/>
    <cellStyle name="Normal 9 5 3 5 6" xfId="36133" xr:uid="{00000000-0005-0000-0000-0000A5C80000}"/>
    <cellStyle name="Normal 9 5 3 6" xfId="5991" xr:uid="{00000000-0005-0000-0000-0000A6C80000}"/>
    <cellStyle name="Normal 9 5 3 6 2" xfId="14664" xr:uid="{00000000-0005-0000-0000-0000A7C80000}"/>
    <cellStyle name="Normal 9 5 3 6 2 2" xfId="32017" xr:uid="{00000000-0005-0000-0000-0000A8C80000}"/>
    <cellStyle name="Normal 9 5 3 6 2 3" xfId="49363" xr:uid="{00000000-0005-0000-0000-0000A9C80000}"/>
    <cellStyle name="Normal 9 5 3 6 3" xfId="23344" xr:uid="{00000000-0005-0000-0000-0000AAC80000}"/>
    <cellStyle name="Normal 9 5 3 6 4" xfId="40690" xr:uid="{00000000-0005-0000-0000-0000ABC80000}"/>
    <cellStyle name="Normal 9 5 3 7" xfId="3247" xr:uid="{00000000-0005-0000-0000-0000ACC80000}"/>
    <cellStyle name="Normal 9 5 3 7 2" xfId="11920" xr:uid="{00000000-0005-0000-0000-0000ADC80000}"/>
    <cellStyle name="Normal 9 5 3 7 2 2" xfId="29273" xr:uid="{00000000-0005-0000-0000-0000AEC80000}"/>
    <cellStyle name="Normal 9 5 3 7 2 3" xfId="46619" xr:uid="{00000000-0005-0000-0000-0000AFC80000}"/>
    <cellStyle name="Normal 9 5 3 7 3" xfId="20600" xr:uid="{00000000-0005-0000-0000-0000B0C80000}"/>
    <cellStyle name="Normal 9 5 3 7 4" xfId="37946" xr:uid="{00000000-0005-0000-0000-0000B1C80000}"/>
    <cellStyle name="Normal 9 5 3 8" xfId="8882" xr:uid="{00000000-0005-0000-0000-0000B2C80000}"/>
    <cellStyle name="Normal 9 5 3 8 2" xfId="26235" xr:uid="{00000000-0005-0000-0000-0000B3C80000}"/>
    <cellStyle name="Normal 9 5 3 8 3" xfId="43581" xr:uid="{00000000-0005-0000-0000-0000B4C80000}"/>
    <cellStyle name="Normal 9 5 3 9" xfId="17562" xr:uid="{00000000-0005-0000-0000-0000B5C80000}"/>
    <cellStyle name="Normal 9 5 4" xfId="797" xr:uid="{00000000-0005-0000-0000-0000B6C80000}"/>
    <cellStyle name="Normal 9 5 4 2" xfId="2610" xr:uid="{00000000-0005-0000-0000-0000B7C80000}"/>
    <cellStyle name="Normal 9 5 4 2 2" xfId="8392" xr:uid="{00000000-0005-0000-0000-0000B8C80000}"/>
    <cellStyle name="Normal 9 5 4 2 2 2" xfId="17065" xr:uid="{00000000-0005-0000-0000-0000B9C80000}"/>
    <cellStyle name="Normal 9 5 4 2 2 2 2" xfId="34418" xr:uid="{00000000-0005-0000-0000-0000BAC80000}"/>
    <cellStyle name="Normal 9 5 4 2 2 2 3" xfId="51764" xr:uid="{00000000-0005-0000-0000-0000BBC80000}"/>
    <cellStyle name="Normal 9 5 4 2 2 3" xfId="25745" xr:uid="{00000000-0005-0000-0000-0000BCC80000}"/>
    <cellStyle name="Normal 9 5 4 2 2 4" xfId="43091" xr:uid="{00000000-0005-0000-0000-0000BDC80000}"/>
    <cellStyle name="Normal 9 5 4 2 3" xfId="4423" xr:uid="{00000000-0005-0000-0000-0000BEC80000}"/>
    <cellStyle name="Normal 9 5 4 2 3 2" xfId="13096" xr:uid="{00000000-0005-0000-0000-0000BFC80000}"/>
    <cellStyle name="Normal 9 5 4 2 3 2 2" xfId="30449" xr:uid="{00000000-0005-0000-0000-0000C0C80000}"/>
    <cellStyle name="Normal 9 5 4 2 3 2 3" xfId="47795" xr:uid="{00000000-0005-0000-0000-0000C1C80000}"/>
    <cellStyle name="Normal 9 5 4 2 3 3" xfId="21776" xr:uid="{00000000-0005-0000-0000-0000C2C80000}"/>
    <cellStyle name="Normal 9 5 4 2 3 4" xfId="39122" xr:uid="{00000000-0005-0000-0000-0000C3C80000}"/>
    <cellStyle name="Normal 9 5 4 2 4" xfId="11283" xr:uid="{00000000-0005-0000-0000-0000C4C80000}"/>
    <cellStyle name="Normal 9 5 4 2 4 2" xfId="28636" xr:uid="{00000000-0005-0000-0000-0000C5C80000}"/>
    <cellStyle name="Normal 9 5 4 2 4 3" xfId="45982" xr:uid="{00000000-0005-0000-0000-0000C6C80000}"/>
    <cellStyle name="Normal 9 5 4 2 5" xfId="19963" xr:uid="{00000000-0005-0000-0000-0000C7C80000}"/>
    <cellStyle name="Normal 9 5 4 2 6" xfId="37309" xr:uid="{00000000-0005-0000-0000-0000C8C80000}"/>
    <cellStyle name="Normal 9 5 4 3" xfId="1532" xr:uid="{00000000-0005-0000-0000-0000C9C80000}"/>
    <cellStyle name="Normal 9 5 4 3 2" xfId="7314" xr:uid="{00000000-0005-0000-0000-0000CAC80000}"/>
    <cellStyle name="Normal 9 5 4 3 2 2" xfId="15987" xr:uid="{00000000-0005-0000-0000-0000CBC80000}"/>
    <cellStyle name="Normal 9 5 4 3 2 2 2" xfId="33340" xr:uid="{00000000-0005-0000-0000-0000CCC80000}"/>
    <cellStyle name="Normal 9 5 4 3 2 2 3" xfId="50686" xr:uid="{00000000-0005-0000-0000-0000CDC80000}"/>
    <cellStyle name="Normal 9 5 4 3 2 3" xfId="24667" xr:uid="{00000000-0005-0000-0000-0000CEC80000}"/>
    <cellStyle name="Normal 9 5 4 3 2 4" xfId="42013" xr:uid="{00000000-0005-0000-0000-0000CFC80000}"/>
    <cellStyle name="Normal 9 5 4 3 3" xfId="5158" xr:uid="{00000000-0005-0000-0000-0000D0C80000}"/>
    <cellStyle name="Normal 9 5 4 3 3 2" xfId="13831" xr:uid="{00000000-0005-0000-0000-0000D1C80000}"/>
    <cellStyle name="Normal 9 5 4 3 3 2 2" xfId="31184" xr:uid="{00000000-0005-0000-0000-0000D2C80000}"/>
    <cellStyle name="Normal 9 5 4 3 3 2 3" xfId="48530" xr:uid="{00000000-0005-0000-0000-0000D3C80000}"/>
    <cellStyle name="Normal 9 5 4 3 3 3" xfId="22511" xr:uid="{00000000-0005-0000-0000-0000D4C80000}"/>
    <cellStyle name="Normal 9 5 4 3 3 4" xfId="39857" xr:uid="{00000000-0005-0000-0000-0000D5C80000}"/>
    <cellStyle name="Normal 9 5 4 3 4" xfId="10205" xr:uid="{00000000-0005-0000-0000-0000D6C80000}"/>
    <cellStyle name="Normal 9 5 4 3 4 2" xfId="27558" xr:uid="{00000000-0005-0000-0000-0000D7C80000}"/>
    <cellStyle name="Normal 9 5 4 3 4 3" xfId="44904" xr:uid="{00000000-0005-0000-0000-0000D8C80000}"/>
    <cellStyle name="Normal 9 5 4 3 5" xfId="18885" xr:uid="{00000000-0005-0000-0000-0000D9C80000}"/>
    <cellStyle name="Normal 9 5 4 3 6" xfId="36231" xr:uid="{00000000-0005-0000-0000-0000DAC80000}"/>
    <cellStyle name="Normal 9 5 4 4" xfId="6579" xr:uid="{00000000-0005-0000-0000-0000DBC80000}"/>
    <cellStyle name="Normal 9 5 4 4 2" xfId="15252" xr:uid="{00000000-0005-0000-0000-0000DCC80000}"/>
    <cellStyle name="Normal 9 5 4 4 2 2" xfId="32605" xr:uid="{00000000-0005-0000-0000-0000DDC80000}"/>
    <cellStyle name="Normal 9 5 4 4 2 3" xfId="49951" xr:uid="{00000000-0005-0000-0000-0000DEC80000}"/>
    <cellStyle name="Normal 9 5 4 4 3" xfId="23932" xr:uid="{00000000-0005-0000-0000-0000DFC80000}"/>
    <cellStyle name="Normal 9 5 4 4 4" xfId="41278" xr:uid="{00000000-0005-0000-0000-0000E0C80000}"/>
    <cellStyle name="Normal 9 5 4 5" xfId="3345" xr:uid="{00000000-0005-0000-0000-0000E1C80000}"/>
    <cellStyle name="Normal 9 5 4 5 2" xfId="12018" xr:uid="{00000000-0005-0000-0000-0000E2C80000}"/>
    <cellStyle name="Normal 9 5 4 5 2 2" xfId="29371" xr:uid="{00000000-0005-0000-0000-0000E3C80000}"/>
    <cellStyle name="Normal 9 5 4 5 2 3" xfId="46717" xr:uid="{00000000-0005-0000-0000-0000E4C80000}"/>
    <cellStyle name="Normal 9 5 4 5 3" xfId="20698" xr:uid="{00000000-0005-0000-0000-0000E5C80000}"/>
    <cellStyle name="Normal 9 5 4 5 4" xfId="38044" xr:uid="{00000000-0005-0000-0000-0000E6C80000}"/>
    <cellStyle name="Normal 9 5 4 6" xfId="9470" xr:uid="{00000000-0005-0000-0000-0000E7C80000}"/>
    <cellStyle name="Normal 9 5 4 6 2" xfId="26823" xr:uid="{00000000-0005-0000-0000-0000E8C80000}"/>
    <cellStyle name="Normal 9 5 4 6 3" xfId="44169" xr:uid="{00000000-0005-0000-0000-0000E9C80000}"/>
    <cellStyle name="Normal 9 5 4 7" xfId="18150" xr:uid="{00000000-0005-0000-0000-0000EAC80000}"/>
    <cellStyle name="Normal 9 5 4 8" xfId="35496" xr:uid="{00000000-0005-0000-0000-0000EBC80000}"/>
    <cellStyle name="Normal 9 5 5" xfId="454" xr:uid="{00000000-0005-0000-0000-0000ECC80000}"/>
    <cellStyle name="Normal 9 5 5 2" xfId="2267" xr:uid="{00000000-0005-0000-0000-0000EDC80000}"/>
    <cellStyle name="Normal 9 5 5 2 2" xfId="8049" xr:uid="{00000000-0005-0000-0000-0000EEC80000}"/>
    <cellStyle name="Normal 9 5 5 2 2 2" xfId="16722" xr:uid="{00000000-0005-0000-0000-0000EFC80000}"/>
    <cellStyle name="Normal 9 5 5 2 2 2 2" xfId="34075" xr:uid="{00000000-0005-0000-0000-0000F0C80000}"/>
    <cellStyle name="Normal 9 5 5 2 2 2 3" xfId="51421" xr:uid="{00000000-0005-0000-0000-0000F1C80000}"/>
    <cellStyle name="Normal 9 5 5 2 2 3" xfId="25402" xr:uid="{00000000-0005-0000-0000-0000F2C80000}"/>
    <cellStyle name="Normal 9 5 5 2 2 4" xfId="42748" xr:uid="{00000000-0005-0000-0000-0000F3C80000}"/>
    <cellStyle name="Normal 9 5 5 2 3" xfId="5550" xr:uid="{00000000-0005-0000-0000-0000F4C80000}"/>
    <cellStyle name="Normal 9 5 5 2 3 2" xfId="14223" xr:uid="{00000000-0005-0000-0000-0000F5C80000}"/>
    <cellStyle name="Normal 9 5 5 2 3 2 2" xfId="31576" xr:uid="{00000000-0005-0000-0000-0000F6C80000}"/>
    <cellStyle name="Normal 9 5 5 2 3 2 3" xfId="48922" xr:uid="{00000000-0005-0000-0000-0000F7C80000}"/>
    <cellStyle name="Normal 9 5 5 2 3 3" xfId="22903" xr:uid="{00000000-0005-0000-0000-0000F8C80000}"/>
    <cellStyle name="Normal 9 5 5 2 3 4" xfId="40249" xr:uid="{00000000-0005-0000-0000-0000F9C80000}"/>
    <cellStyle name="Normal 9 5 5 2 4" xfId="10940" xr:uid="{00000000-0005-0000-0000-0000FAC80000}"/>
    <cellStyle name="Normal 9 5 5 2 4 2" xfId="28293" xr:uid="{00000000-0005-0000-0000-0000FBC80000}"/>
    <cellStyle name="Normal 9 5 5 2 4 3" xfId="45639" xr:uid="{00000000-0005-0000-0000-0000FCC80000}"/>
    <cellStyle name="Normal 9 5 5 2 5" xfId="19620" xr:uid="{00000000-0005-0000-0000-0000FDC80000}"/>
    <cellStyle name="Normal 9 5 5 2 6" xfId="36966" xr:uid="{00000000-0005-0000-0000-0000FEC80000}"/>
    <cellStyle name="Normal 9 5 5 3" xfId="6236" xr:uid="{00000000-0005-0000-0000-0000FFC80000}"/>
    <cellStyle name="Normal 9 5 5 3 2" xfId="14909" xr:uid="{00000000-0005-0000-0000-000000C90000}"/>
    <cellStyle name="Normal 9 5 5 3 2 2" xfId="32262" xr:uid="{00000000-0005-0000-0000-000001C90000}"/>
    <cellStyle name="Normal 9 5 5 3 2 3" xfId="49608" xr:uid="{00000000-0005-0000-0000-000002C90000}"/>
    <cellStyle name="Normal 9 5 5 3 3" xfId="23589" xr:uid="{00000000-0005-0000-0000-000003C90000}"/>
    <cellStyle name="Normal 9 5 5 3 4" xfId="40935" xr:uid="{00000000-0005-0000-0000-000004C90000}"/>
    <cellStyle name="Normal 9 5 5 4" xfId="4080" xr:uid="{00000000-0005-0000-0000-000005C90000}"/>
    <cellStyle name="Normal 9 5 5 4 2" xfId="12753" xr:uid="{00000000-0005-0000-0000-000006C90000}"/>
    <cellStyle name="Normal 9 5 5 4 2 2" xfId="30106" xr:uid="{00000000-0005-0000-0000-000007C90000}"/>
    <cellStyle name="Normal 9 5 5 4 2 3" xfId="47452" xr:uid="{00000000-0005-0000-0000-000008C90000}"/>
    <cellStyle name="Normal 9 5 5 4 3" xfId="21433" xr:uid="{00000000-0005-0000-0000-000009C90000}"/>
    <cellStyle name="Normal 9 5 5 4 4" xfId="38779" xr:uid="{00000000-0005-0000-0000-00000AC90000}"/>
    <cellStyle name="Normal 9 5 5 5" xfId="9127" xr:uid="{00000000-0005-0000-0000-00000BC90000}"/>
    <cellStyle name="Normal 9 5 5 5 2" xfId="26480" xr:uid="{00000000-0005-0000-0000-00000CC90000}"/>
    <cellStyle name="Normal 9 5 5 5 3" xfId="43826" xr:uid="{00000000-0005-0000-0000-00000DC90000}"/>
    <cellStyle name="Normal 9 5 5 6" xfId="17807" xr:uid="{00000000-0005-0000-0000-00000EC90000}"/>
    <cellStyle name="Normal 9 5 5 7" xfId="35153" xr:uid="{00000000-0005-0000-0000-00000FC90000}"/>
    <cellStyle name="Normal 9 5 6" xfId="1875" xr:uid="{00000000-0005-0000-0000-000010C90000}"/>
    <cellStyle name="Normal 9 5 6 2" xfId="7657" xr:uid="{00000000-0005-0000-0000-000011C90000}"/>
    <cellStyle name="Normal 9 5 6 2 2" xfId="16330" xr:uid="{00000000-0005-0000-0000-000012C90000}"/>
    <cellStyle name="Normal 9 5 6 2 2 2" xfId="33683" xr:uid="{00000000-0005-0000-0000-000013C90000}"/>
    <cellStyle name="Normal 9 5 6 2 2 3" xfId="51029" xr:uid="{00000000-0005-0000-0000-000014C90000}"/>
    <cellStyle name="Normal 9 5 6 2 3" xfId="25010" xr:uid="{00000000-0005-0000-0000-000015C90000}"/>
    <cellStyle name="Normal 9 5 6 2 4" xfId="42356" xr:uid="{00000000-0005-0000-0000-000016C90000}"/>
    <cellStyle name="Normal 9 5 6 3" xfId="3688" xr:uid="{00000000-0005-0000-0000-000017C90000}"/>
    <cellStyle name="Normal 9 5 6 3 2" xfId="12361" xr:uid="{00000000-0005-0000-0000-000018C90000}"/>
    <cellStyle name="Normal 9 5 6 3 2 2" xfId="29714" xr:uid="{00000000-0005-0000-0000-000019C90000}"/>
    <cellStyle name="Normal 9 5 6 3 2 3" xfId="47060" xr:uid="{00000000-0005-0000-0000-00001AC90000}"/>
    <cellStyle name="Normal 9 5 6 3 3" xfId="21041" xr:uid="{00000000-0005-0000-0000-00001BC90000}"/>
    <cellStyle name="Normal 9 5 6 3 4" xfId="38387" xr:uid="{00000000-0005-0000-0000-00001CC90000}"/>
    <cellStyle name="Normal 9 5 6 4" xfId="10548" xr:uid="{00000000-0005-0000-0000-00001DC90000}"/>
    <cellStyle name="Normal 9 5 6 4 2" xfId="27901" xr:uid="{00000000-0005-0000-0000-00001EC90000}"/>
    <cellStyle name="Normal 9 5 6 4 3" xfId="45247" xr:uid="{00000000-0005-0000-0000-00001FC90000}"/>
    <cellStyle name="Normal 9 5 6 5" xfId="19228" xr:uid="{00000000-0005-0000-0000-000020C90000}"/>
    <cellStyle name="Normal 9 5 6 6" xfId="36574" xr:uid="{00000000-0005-0000-0000-000021C90000}"/>
    <cellStyle name="Normal 9 5 7" xfId="1189" xr:uid="{00000000-0005-0000-0000-000022C90000}"/>
    <cellStyle name="Normal 9 5 7 2" xfId="6971" xr:uid="{00000000-0005-0000-0000-000023C90000}"/>
    <cellStyle name="Normal 9 5 7 2 2" xfId="15644" xr:uid="{00000000-0005-0000-0000-000024C90000}"/>
    <cellStyle name="Normal 9 5 7 2 2 2" xfId="32997" xr:uid="{00000000-0005-0000-0000-000025C90000}"/>
    <cellStyle name="Normal 9 5 7 2 2 3" xfId="50343" xr:uid="{00000000-0005-0000-0000-000026C90000}"/>
    <cellStyle name="Normal 9 5 7 2 3" xfId="24324" xr:uid="{00000000-0005-0000-0000-000027C90000}"/>
    <cellStyle name="Normal 9 5 7 2 4" xfId="41670" xr:uid="{00000000-0005-0000-0000-000028C90000}"/>
    <cellStyle name="Normal 9 5 7 3" xfId="4815" xr:uid="{00000000-0005-0000-0000-000029C90000}"/>
    <cellStyle name="Normal 9 5 7 3 2" xfId="13488" xr:uid="{00000000-0005-0000-0000-00002AC90000}"/>
    <cellStyle name="Normal 9 5 7 3 2 2" xfId="30841" xr:uid="{00000000-0005-0000-0000-00002BC90000}"/>
    <cellStyle name="Normal 9 5 7 3 2 3" xfId="48187" xr:uid="{00000000-0005-0000-0000-00002CC90000}"/>
    <cellStyle name="Normal 9 5 7 3 3" xfId="22168" xr:uid="{00000000-0005-0000-0000-00002DC90000}"/>
    <cellStyle name="Normal 9 5 7 3 4" xfId="39514" xr:uid="{00000000-0005-0000-0000-00002EC90000}"/>
    <cellStyle name="Normal 9 5 7 4" xfId="9862" xr:uid="{00000000-0005-0000-0000-00002FC90000}"/>
    <cellStyle name="Normal 9 5 7 4 2" xfId="27215" xr:uid="{00000000-0005-0000-0000-000030C90000}"/>
    <cellStyle name="Normal 9 5 7 4 3" xfId="44561" xr:uid="{00000000-0005-0000-0000-000031C90000}"/>
    <cellStyle name="Normal 9 5 7 5" xfId="18542" xr:uid="{00000000-0005-0000-0000-000032C90000}"/>
    <cellStyle name="Normal 9 5 7 6" xfId="35888" xr:uid="{00000000-0005-0000-0000-000033C90000}"/>
    <cellStyle name="Normal 9 5 8" xfId="5844" xr:uid="{00000000-0005-0000-0000-000034C90000}"/>
    <cellStyle name="Normal 9 5 8 2" xfId="14517" xr:uid="{00000000-0005-0000-0000-000035C90000}"/>
    <cellStyle name="Normal 9 5 8 2 2" xfId="31870" xr:uid="{00000000-0005-0000-0000-000036C90000}"/>
    <cellStyle name="Normal 9 5 8 2 3" xfId="49216" xr:uid="{00000000-0005-0000-0000-000037C90000}"/>
    <cellStyle name="Normal 9 5 8 3" xfId="23197" xr:uid="{00000000-0005-0000-0000-000038C90000}"/>
    <cellStyle name="Normal 9 5 8 4" xfId="40543" xr:uid="{00000000-0005-0000-0000-000039C90000}"/>
    <cellStyle name="Normal 9 5 9" xfId="3002" xr:uid="{00000000-0005-0000-0000-00003AC90000}"/>
    <cellStyle name="Normal 9 5 9 2" xfId="11675" xr:uid="{00000000-0005-0000-0000-00003BC90000}"/>
    <cellStyle name="Normal 9 5 9 2 2" xfId="29028" xr:uid="{00000000-0005-0000-0000-00003CC90000}"/>
    <cellStyle name="Normal 9 5 9 2 3" xfId="46374" xr:uid="{00000000-0005-0000-0000-00003DC90000}"/>
    <cellStyle name="Normal 9 5 9 3" xfId="20355" xr:uid="{00000000-0005-0000-0000-00003EC90000}"/>
    <cellStyle name="Normal 9 5 9 4" xfId="37701" xr:uid="{00000000-0005-0000-0000-00003FC90000}"/>
    <cellStyle name="Normal 9 6" xfId="160" xr:uid="{00000000-0005-0000-0000-000040C90000}"/>
    <cellStyle name="Normal 9 6 10" xfId="17513" xr:uid="{00000000-0005-0000-0000-000041C90000}"/>
    <cellStyle name="Normal 9 6 11" xfId="34859" xr:uid="{00000000-0005-0000-0000-000042C90000}"/>
    <cellStyle name="Normal 9 6 2" xfId="650" xr:uid="{00000000-0005-0000-0000-000043C90000}"/>
    <cellStyle name="Normal 9 6 2 2" xfId="2463" xr:uid="{00000000-0005-0000-0000-000044C90000}"/>
    <cellStyle name="Normal 9 6 2 2 2" xfId="8245" xr:uid="{00000000-0005-0000-0000-000045C90000}"/>
    <cellStyle name="Normal 9 6 2 2 2 2" xfId="16918" xr:uid="{00000000-0005-0000-0000-000046C90000}"/>
    <cellStyle name="Normal 9 6 2 2 2 2 2" xfId="34271" xr:uid="{00000000-0005-0000-0000-000047C90000}"/>
    <cellStyle name="Normal 9 6 2 2 2 2 3" xfId="51617" xr:uid="{00000000-0005-0000-0000-000048C90000}"/>
    <cellStyle name="Normal 9 6 2 2 2 3" xfId="25598" xr:uid="{00000000-0005-0000-0000-000049C90000}"/>
    <cellStyle name="Normal 9 6 2 2 2 4" xfId="42944" xr:uid="{00000000-0005-0000-0000-00004AC90000}"/>
    <cellStyle name="Normal 9 6 2 2 3" xfId="4276" xr:uid="{00000000-0005-0000-0000-00004BC90000}"/>
    <cellStyle name="Normal 9 6 2 2 3 2" xfId="12949" xr:uid="{00000000-0005-0000-0000-00004CC90000}"/>
    <cellStyle name="Normal 9 6 2 2 3 2 2" xfId="30302" xr:uid="{00000000-0005-0000-0000-00004DC90000}"/>
    <cellStyle name="Normal 9 6 2 2 3 2 3" xfId="47648" xr:uid="{00000000-0005-0000-0000-00004EC90000}"/>
    <cellStyle name="Normal 9 6 2 2 3 3" xfId="21629" xr:uid="{00000000-0005-0000-0000-00004FC90000}"/>
    <cellStyle name="Normal 9 6 2 2 3 4" xfId="38975" xr:uid="{00000000-0005-0000-0000-000050C90000}"/>
    <cellStyle name="Normal 9 6 2 2 4" xfId="11136" xr:uid="{00000000-0005-0000-0000-000051C90000}"/>
    <cellStyle name="Normal 9 6 2 2 4 2" xfId="28489" xr:uid="{00000000-0005-0000-0000-000052C90000}"/>
    <cellStyle name="Normal 9 6 2 2 4 3" xfId="45835" xr:uid="{00000000-0005-0000-0000-000053C90000}"/>
    <cellStyle name="Normal 9 6 2 2 5" xfId="19816" xr:uid="{00000000-0005-0000-0000-000054C90000}"/>
    <cellStyle name="Normal 9 6 2 2 6" xfId="37162" xr:uid="{00000000-0005-0000-0000-000055C90000}"/>
    <cellStyle name="Normal 9 6 2 3" xfId="1385" xr:uid="{00000000-0005-0000-0000-000056C90000}"/>
    <cellStyle name="Normal 9 6 2 3 2" xfId="7167" xr:uid="{00000000-0005-0000-0000-000057C90000}"/>
    <cellStyle name="Normal 9 6 2 3 2 2" xfId="15840" xr:uid="{00000000-0005-0000-0000-000058C90000}"/>
    <cellStyle name="Normal 9 6 2 3 2 2 2" xfId="33193" xr:uid="{00000000-0005-0000-0000-000059C90000}"/>
    <cellStyle name="Normal 9 6 2 3 2 2 3" xfId="50539" xr:uid="{00000000-0005-0000-0000-00005AC90000}"/>
    <cellStyle name="Normal 9 6 2 3 2 3" xfId="24520" xr:uid="{00000000-0005-0000-0000-00005BC90000}"/>
    <cellStyle name="Normal 9 6 2 3 2 4" xfId="41866" xr:uid="{00000000-0005-0000-0000-00005CC90000}"/>
    <cellStyle name="Normal 9 6 2 3 3" xfId="5011" xr:uid="{00000000-0005-0000-0000-00005DC90000}"/>
    <cellStyle name="Normal 9 6 2 3 3 2" xfId="13684" xr:uid="{00000000-0005-0000-0000-00005EC90000}"/>
    <cellStyle name="Normal 9 6 2 3 3 2 2" xfId="31037" xr:uid="{00000000-0005-0000-0000-00005FC90000}"/>
    <cellStyle name="Normal 9 6 2 3 3 2 3" xfId="48383" xr:uid="{00000000-0005-0000-0000-000060C90000}"/>
    <cellStyle name="Normal 9 6 2 3 3 3" xfId="22364" xr:uid="{00000000-0005-0000-0000-000061C90000}"/>
    <cellStyle name="Normal 9 6 2 3 3 4" xfId="39710" xr:uid="{00000000-0005-0000-0000-000062C90000}"/>
    <cellStyle name="Normal 9 6 2 3 4" xfId="10058" xr:uid="{00000000-0005-0000-0000-000063C90000}"/>
    <cellStyle name="Normal 9 6 2 3 4 2" xfId="27411" xr:uid="{00000000-0005-0000-0000-000064C90000}"/>
    <cellStyle name="Normal 9 6 2 3 4 3" xfId="44757" xr:uid="{00000000-0005-0000-0000-000065C90000}"/>
    <cellStyle name="Normal 9 6 2 3 5" xfId="18738" xr:uid="{00000000-0005-0000-0000-000066C90000}"/>
    <cellStyle name="Normal 9 6 2 3 6" xfId="36084" xr:uid="{00000000-0005-0000-0000-000067C90000}"/>
    <cellStyle name="Normal 9 6 2 4" xfId="6432" xr:uid="{00000000-0005-0000-0000-000068C90000}"/>
    <cellStyle name="Normal 9 6 2 4 2" xfId="15105" xr:uid="{00000000-0005-0000-0000-000069C90000}"/>
    <cellStyle name="Normal 9 6 2 4 2 2" xfId="32458" xr:uid="{00000000-0005-0000-0000-00006AC90000}"/>
    <cellStyle name="Normal 9 6 2 4 2 3" xfId="49804" xr:uid="{00000000-0005-0000-0000-00006BC90000}"/>
    <cellStyle name="Normal 9 6 2 4 3" xfId="23785" xr:uid="{00000000-0005-0000-0000-00006CC90000}"/>
    <cellStyle name="Normal 9 6 2 4 4" xfId="41131" xr:uid="{00000000-0005-0000-0000-00006DC90000}"/>
    <cellStyle name="Normal 9 6 2 5" xfId="3198" xr:uid="{00000000-0005-0000-0000-00006EC90000}"/>
    <cellStyle name="Normal 9 6 2 5 2" xfId="11871" xr:uid="{00000000-0005-0000-0000-00006FC90000}"/>
    <cellStyle name="Normal 9 6 2 5 2 2" xfId="29224" xr:uid="{00000000-0005-0000-0000-000070C90000}"/>
    <cellStyle name="Normal 9 6 2 5 2 3" xfId="46570" xr:uid="{00000000-0005-0000-0000-000071C90000}"/>
    <cellStyle name="Normal 9 6 2 5 3" xfId="20551" xr:uid="{00000000-0005-0000-0000-000072C90000}"/>
    <cellStyle name="Normal 9 6 2 5 4" xfId="37897" xr:uid="{00000000-0005-0000-0000-000073C90000}"/>
    <cellStyle name="Normal 9 6 2 6" xfId="9323" xr:uid="{00000000-0005-0000-0000-000074C90000}"/>
    <cellStyle name="Normal 9 6 2 6 2" xfId="26676" xr:uid="{00000000-0005-0000-0000-000075C90000}"/>
    <cellStyle name="Normal 9 6 2 6 3" xfId="44022" xr:uid="{00000000-0005-0000-0000-000076C90000}"/>
    <cellStyle name="Normal 9 6 2 7" xfId="18003" xr:uid="{00000000-0005-0000-0000-000077C90000}"/>
    <cellStyle name="Normal 9 6 2 8" xfId="35349" xr:uid="{00000000-0005-0000-0000-000078C90000}"/>
    <cellStyle name="Normal 9 6 3" xfId="895" xr:uid="{00000000-0005-0000-0000-000079C90000}"/>
    <cellStyle name="Normal 9 6 3 2" xfId="2708" xr:uid="{00000000-0005-0000-0000-00007AC90000}"/>
    <cellStyle name="Normal 9 6 3 2 2" xfId="8490" xr:uid="{00000000-0005-0000-0000-00007BC90000}"/>
    <cellStyle name="Normal 9 6 3 2 2 2" xfId="17163" xr:uid="{00000000-0005-0000-0000-00007CC90000}"/>
    <cellStyle name="Normal 9 6 3 2 2 2 2" xfId="34516" xr:uid="{00000000-0005-0000-0000-00007DC90000}"/>
    <cellStyle name="Normal 9 6 3 2 2 2 3" xfId="51862" xr:uid="{00000000-0005-0000-0000-00007EC90000}"/>
    <cellStyle name="Normal 9 6 3 2 2 3" xfId="25843" xr:uid="{00000000-0005-0000-0000-00007FC90000}"/>
    <cellStyle name="Normal 9 6 3 2 2 4" xfId="43189" xr:uid="{00000000-0005-0000-0000-000080C90000}"/>
    <cellStyle name="Normal 9 6 3 2 3" xfId="4521" xr:uid="{00000000-0005-0000-0000-000081C90000}"/>
    <cellStyle name="Normal 9 6 3 2 3 2" xfId="13194" xr:uid="{00000000-0005-0000-0000-000082C90000}"/>
    <cellStyle name="Normal 9 6 3 2 3 2 2" xfId="30547" xr:uid="{00000000-0005-0000-0000-000083C90000}"/>
    <cellStyle name="Normal 9 6 3 2 3 2 3" xfId="47893" xr:uid="{00000000-0005-0000-0000-000084C90000}"/>
    <cellStyle name="Normal 9 6 3 2 3 3" xfId="21874" xr:uid="{00000000-0005-0000-0000-000085C90000}"/>
    <cellStyle name="Normal 9 6 3 2 3 4" xfId="39220" xr:uid="{00000000-0005-0000-0000-000086C90000}"/>
    <cellStyle name="Normal 9 6 3 2 4" xfId="11381" xr:uid="{00000000-0005-0000-0000-000087C90000}"/>
    <cellStyle name="Normal 9 6 3 2 4 2" xfId="28734" xr:uid="{00000000-0005-0000-0000-000088C90000}"/>
    <cellStyle name="Normal 9 6 3 2 4 3" xfId="46080" xr:uid="{00000000-0005-0000-0000-000089C90000}"/>
    <cellStyle name="Normal 9 6 3 2 5" xfId="20061" xr:uid="{00000000-0005-0000-0000-00008AC90000}"/>
    <cellStyle name="Normal 9 6 3 2 6" xfId="37407" xr:uid="{00000000-0005-0000-0000-00008BC90000}"/>
    <cellStyle name="Normal 9 6 3 3" xfId="1630" xr:uid="{00000000-0005-0000-0000-00008CC90000}"/>
    <cellStyle name="Normal 9 6 3 3 2" xfId="7412" xr:uid="{00000000-0005-0000-0000-00008DC90000}"/>
    <cellStyle name="Normal 9 6 3 3 2 2" xfId="16085" xr:uid="{00000000-0005-0000-0000-00008EC90000}"/>
    <cellStyle name="Normal 9 6 3 3 2 2 2" xfId="33438" xr:uid="{00000000-0005-0000-0000-00008FC90000}"/>
    <cellStyle name="Normal 9 6 3 3 2 2 3" xfId="50784" xr:uid="{00000000-0005-0000-0000-000090C90000}"/>
    <cellStyle name="Normal 9 6 3 3 2 3" xfId="24765" xr:uid="{00000000-0005-0000-0000-000091C90000}"/>
    <cellStyle name="Normal 9 6 3 3 2 4" xfId="42111" xr:uid="{00000000-0005-0000-0000-000092C90000}"/>
    <cellStyle name="Normal 9 6 3 3 3" xfId="5256" xr:uid="{00000000-0005-0000-0000-000093C90000}"/>
    <cellStyle name="Normal 9 6 3 3 3 2" xfId="13929" xr:uid="{00000000-0005-0000-0000-000094C90000}"/>
    <cellStyle name="Normal 9 6 3 3 3 2 2" xfId="31282" xr:uid="{00000000-0005-0000-0000-000095C90000}"/>
    <cellStyle name="Normal 9 6 3 3 3 2 3" xfId="48628" xr:uid="{00000000-0005-0000-0000-000096C90000}"/>
    <cellStyle name="Normal 9 6 3 3 3 3" xfId="22609" xr:uid="{00000000-0005-0000-0000-000097C90000}"/>
    <cellStyle name="Normal 9 6 3 3 3 4" xfId="39955" xr:uid="{00000000-0005-0000-0000-000098C90000}"/>
    <cellStyle name="Normal 9 6 3 3 4" xfId="10303" xr:uid="{00000000-0005-0000-0000-000099C90000}"/>
    <cellStyle name="Normal 9 6 3 3 4 2" xfId="27656" xr:uid="{00000000-0005-0000-0000-00009AC90000}"/>
    <cellStyle name="Normal 9 6 3 3 4 3" xfId="45002" xr:uid="{00000000-0005-0000-0000-00009BC90000}"/>
    <cellStyle name="Normal 9 6 3 3 5" xfId="18983" xr:uid="{00000000-0005-0000-0000-00009CC90000}"/>
    <cellStyle name="Normal 9 6 3 3 6" xfId="36329" xr:uid="{00000000-0005-0000-0000-00009DC90000}"/>
    <cellStyle name="Normal 9 6 3 4" xfId="6677" xr:uid="{00000000-0005-0000-0000-00009EC90000}"/>
    <cellStyle name="Normal 9 6 3 4 2" xfId="15350" xr:uid="{00000000-0005-0000-0000-00009FC90000}"/>
    <cellStyle name="Normal 9 6 3 4 2 2" xfId="32703" xr:uid="{00000000-0005-0000-0000-0000A0C90000}"/>
    <cellStyle name="Normal 9 6 3 4 2 3" xfId="50049" xr:uid="{00000000-0005-0000-0000-0000A1C90000}"/>
    <cellStyle name="Normal 9 6 3 4 3" xfId="24030" xr:uid="{00000000-0005-0000-0000-0000A2C90000}"/>
    <cellStyle name="Normal 9 6 3 4 4" xfId="41376" xr:uid="{00000000-0005-0000-0000-0000A3C90000}"/>
    <cellStyle name="Normal 9 6 3 5" xfId="3443" xr:uid="{00000000-0005-0000-0000-0000A4C90000}"/>
    <cellStyle name="Normal 9 6 3 5 2" xfId="12116" xr:uid="{00000000-0005-0000-0000-0000A5C90000}"/>
    <cellStyle name="Normal 9 6 3 5 2 2" xfId="29469" xr:uid="{00000000-0005-0000-0000-0000A6C90000}"/>
    <cellStyle name="Normal 9 6 3 5 2 3" xfId="46815" xr:uid="{00000000-0005-0000-0000-0000A7C90000}"/>
    <cellStyle name="Normal 9 6 3 5 3" xfId="20796" xr:uid="{00000000-0005-0000-0000-0000A8C90000}"/>
    <cellStyle name="Normal 9 6 3 5 4" xfId="38142" xr:uid="{00000000-0005-0000-0000-0000A9C90000}"/>
    <cellStyle name="Normal 9 6 3 6" xfId="9568" xr:uid="{00000000-0005-0000-0000-0000AAC90000}"/>
    <cellStyle name="Normal 9 6 3 6 2" xfId="26921" xr:uid="{00000000-0005-0000-0000-0000ABC90000}"/>
    <cellStyle name="Normal 9 6 3 6 3" xfId="44267" xr:uid="{00000000-0005-0000-0000-0000ACC90000}"/>
    <cellStyle name="Normal 9 6 3 7" xfId="18248" xr:uid="{00000000-0005-0000-0000-0000ADC90000}"/>
    <cellStyle name="Normal 9 6 3 8" xfId="35594" xr:uid="{00000000-0005-0000-0000-0000AEC90000}"/>
    <cellStyle name="Normal 9 6 4" xfId="405" xr:uid="{00000000-0005-0000-0000-0000AFC90000}"/>
    <cellStyle name="Normal 9 6 4 2" xfId="2218" xr:uid="{00000000-0005-0000-0000-0000B0C90000}"/>
    <cellStyle name="Normal 9 6 4 2 2" xfId="8000" xr:uid="{00000000-0005-0000-0000-0000B1C90000}"/>
    <cellStyle name="Normal 9 6 4 2 2 2" xfId="16673" xr:uid="{00000000-0005-0000-0000-0000B2C90000}"/>
    <cellStyle name="Normal 9 6 4 2 2 2 2" xfId="34026" xr:uid="{00000000-0005-0000-0000-0000B3C90000}"/>
    <cellStyle name="Normal 9 6 4 2 2 2 3" xfId="51372" xr:uid="{00000000-0005-0000-0000-0000B4C90000}"/>
    <cellStyle name="Normal 9 6 4 2 2 3" xfId="25353" xr:uid="{00000000-0005-0000-0000-0000B5C90000}"/>
    <cellStyle name="Normal 9 6 4 2 2 4" xfId="42699" xr:uid="{00000000-0005-0000-0000-0000B6C90000}"/>
    <cellStyle name="Normal 9 6 4 2 3" xfId="5501" xr:uid="{00000000-0005-0000-0000-0000B7C90000}"/>
    <cellStyle name="Normal 9 6 4 2 3 2" xfId="14174" xr:uid="{00000000-0005-0000-0000-0000B8C90000}"/>
    <cellStyle name="Normal 9 6 4 2 3 2 2" xfId="31527" xr:uid="{00000000-0005-0000-0000-0000B9C90000}"/>
    <cellStyle name="Normal 9 6 4 2 3 2 3" xfId="48873" xr:uid="{00000000-0005-0000-0000-0000BAC90000}"/>
    <cellStyle name="Normal 9 6 4 2 3 3" xfId="22854" xr:uid="{00000000-0005-0000-0000-0000BBC90000}"/>
    <cellStyle name="Normal 9 6 4 2 3 4" xfId="40200" xr:uid="{00000000-0005-0000-0000-0000BCC90000}"/>
    <cellStyle name="Normal 9 6 4 2 4" xfId="10891" xr:uid="{00000000-0005-0000-0000-0000BDC90000}"/>
    <cellStyle name="Normal 9 6 4 2 4 2" xfId="28244" xr:uid="{00000000-0005-0000-0000-0000BEC90000}"/>
    <cellStyle name="Normal 9 6 4 2 4 3" xfId="45590" xr:uid="{00000000-0005-0000-0000-0000BFC90000}"/>
    <cellStyle name="Normal 9 6 4 2 5" xfId="19571" xr:uid="{00000000-0005-0000-0000-0000C0C90000}"/>
    <cellStyle name="Normal 9 6 4 2 6" xfId="36917" xr:uid="{00000000-0005-0000-0000-0000C1C90000}"/>
    <cellStyle name="Normal 9 6 4 3" xfId="6187" xr:uid="{00000000-0005-0000-0000-0000C2C90000}"/>
    <cellStyle name="Normal 9 6 4 3 2" xfId="14860" xr:uid="{00000000-0005-0000-0000-0000C3C90000}"/>
    <cellStyle name="Normal 9 6 4 3 2 2" xfId="32213" xr:uid="{00000000-0005-0000-0000-0000C4C90000}"/>
    <cellStyle name="Normal 9 6 4 3 2 3" xfId="49559" xr:uid="{00000000-0005-0000-0000-0000C5C90000}"/>
    <cellStyle name="Normal 9 6 4 3 3" xfId="23540" xr:uid="{00000000-0005-0000-0000-0000C6C90000}"/>
    <cellStyle name="Normal 9 6 4 3 4" xfId="40886" xr:uid="{00000000-0005-0000-0000-0000C7C90000}"/>
    <cellStyle name="Normal 9 6 4 4" xfId="4031" xr:uid="{00000000-0005-0000-0000-0000C8C90000}"/>
    <cellStyle name="Normal 9 6 4 4 2" xfId="12704" xr:uid="{00000000-0005-0000-0000-0000C9C90000}"/>
    <cellStyle name="Normal 9 6 4 4 2 2" xfId="30057" xr:uid="{00000000-0005-0000-0000-0000CAC90000}"/>
    <cellStyle name="Normal 9 6 4 4 2 3" xfId="47403" xr:uid="{00000000-0005-0000-0000-0000CBC90000}"/>
    <cellStyle name="Normal 9 6 4 4 3" xfId="21384" xr:uid="{00000000-0005-0000-0000-0000CCC90000}"/>
    <cellStyle name="Normal 9 6 4 4 4" xfId="38730" xr:uid="{00000000-0005-0000-0000-0000CDC90000}"/>
    <cellStyle name="Normal 9 6 4 5" xfId="9078" xr:uid="{00000000-0005-0000-0000-0000CEC90000}"/>
    <cellStyle name="Normal 9 6 4 5 2" xfId="26431" xr:uid="{00000000-0005-0000-0000-0000CFC90000}"/>
    <cellStyle name="Normal 9 6 4 5 3" xfId="43777" xr:uid="{00000000-0005-0000-0000-0000D0C90000}"/>
    <cellStyle name="Normal 9 6 4 6" xfId="17758" xr:uid="{00000000-0005-0000-0000-0000D1C90000}"/>
    <cellStyle name="Normal 9 6 4 7" xfId="35104" xr:uid="{00000000-0005-0000-0000-0000D2C90000}"/>
    <cellStyle name="Normal 9 6 5" xfId="1973" xr:uid="{00000000-0005-0000-0000-0000D3C90000}"/>
    <cellStyle name="Normal 9 6 5 2" xfId="7755" xr:uid="{00000000-0005-0000-0000-0000D4C90000}"/>
    <cellStyle name="Normal 9 6 5 2 2" xfId="16428" xr:uid="{00000000-0005-0000-0000-0000D5C90000}"/>
    <cellStyle name="Normal 9 6 5 2 2 2" xfId="33781" xr:uid="{00000000-0005-0000-0000-0000D6C90000}"/>
    <cellStyle name="Normal 9 6 5 2 2 3" xfId="51127" xr:uid="{00000000-0005-0000-0000-0000D7C90000}"/>
    <cellStyle name="Normal 9 6 5 2 3" xfId="25108" xr:uid="{00000000-0005-0000-0000-0000D8C90000}"/>
    <cellStyle name="Normal 9 6 5 2 4" xfId="42454" xr:uid="{00000000-0005-0000-0000-0000D9C90000}"/>
    <cellStyle name="Normal 9 6 5 3" xfId="3786" xr:uid="{00000000-0005-0000-0000-0000DAC90000}"/>
    <cellStyle name="Normal 9 6 5 3 2" xfId="12459" xr:uid="{00000000-0005-0000-0000-0000DBC90000}"/>
    <cellStyle name="Normal 9 6 5 3 2 2" xfId="29812" xr:uid="{00000000-0005-0000-0000-0000DCC90000}"/>
    <cellStyle name="Normal 9 6 5 3 2 3" xfId="47158" xr:uid="{00000000-0005-0000-0000-0000DDC90000}"/>
    <cellStyle name="Normal 9 6 5 3 3" xfId="21139" xr:uid="{00000000-0005-0000-0000-0000DEC90000}"/>
    <cellStyle name="Normal 9 6 5 3 4" xfId="38485" xr:uid="{00000000-0005-0000-0000-0000DFC90000}"/>
    <cellStyle name="Normal 9 6 5 4" xfId="10646" xr:uid="{00000000-0005-0000-0000-0000E0C90000}"/>
    <cellStyle name="Normal 9 6 5 4 2" xfId="27999" xr:uid="{00000000-0005-0000-0000-0000E1C90000}"/>
    <cellStyle name="Normal 9 6 5 4 3" xfId="45345" xr:uid="{00000000-0005-0000-0000-0000E2C90000}"/>
    <cellStyle name="Normal 9 6 5 5" xfId="19326" xr:uid="{00000000-0005-0000-0000-0000E3C90000}"/>
    <cellStyle name="Normal 9 6 5 6" xfId="36672" xr:uid="{00000000-0005-0000-0000-0000E4C90000}"/>
    <cellStyle name="Normal 9 6 6" xfId="1140" xr:uid="{00000000-0005-0000-0000-0000E5C90000}"/>
    <cellStyle name="Normal 9 6 6 2" xfId="6922" xr:uid="{00000000-0005-0000-0000-0000E6C90000}"/>
    <cellStyle name="Normal 9 6 6 2 2" xfId="15595" xr:uid="{00000000-0005-0000-0000-0000E7C90000}"/>
    <cellStyle name="Normal 9 6 6 2 2 2" xfId="32948" xr:uid="{00000000-0005-0000-0000-0000E8C90000}"/>
    <cellStyle name="Normal 9 6 6 2 2 3" xfId="50294" xr:uid="{00000000-0005-0000-0000-0000E9C90000}"/>
    <cellStyle name="Normal 9 6 6 2 3" xfId="24275" xr:uid="{00000000-0005-0000-0000-0000EAC90000}"/>
    <cellStyle name="Normal 9 6 6 2 4" xfId="41621" xr:uid="{00000000-0005-0000-0000-0000EBC90000}"/>
    <cellStyle name="Normal 9 6 6 3" xfId="4766" xr:uid="{00000000-0005-0000-0000-0000ECC90000}"/>
    <cellStyle name="Normal 9 6 6 3 2" xfId="13439" xr:uid="{00000000-0005-0000-0000-0000EDC90000}"/>
    <cellStyle name="Normal 9 6 6 3 2 2" xfId="30792" xr:uid="{00000000-0005-0000-0000-0000EEC90000}"/>
    <cellStyle name="Normal 9 6 6 3 2 3" xfId="48138" xr:uid="{00000000-0005-0000-0000-0000EFC90000}"/>
    <cellStyle name="Normal 9 6 6 3 3" xfId="22119" xr:uid="{00000000-0005-0000-0000-0000F0C90000}"/>
    <cellStyle name="Normal 9 6 6 3 4" xfId="39465" xr:uid="{00000000-0005-0000-0000-0000F1C90000}"/>
    <cellStyle name="Normal 9 6 6 4" xfId="9813" xr:uid="{00000000-0005-0000-0000-0000F2C90000}"/>
    <cellStyle name="Normal 9 6 6 4 2" xfId="27166" xr:uid="{00000000-0005-0000-0000-0000F3C90000}"/>
    <cellStyle name="Normal 9 6 6 4 3" xfId="44512" xr:uid="{00000000-0005-0000-0000-0000F4C90000}"/>
    <cellStyle name="Normal 9 6 6 5" xfId="18493" xr:uid="{00000000-0005-0000-0000-0000F5C90000}"/>
    <cellStyle name="Normal 9 6 6 6" xfId="35839" xr:uid="{00000000-0005-0000-0000-0000F6C90000}"/>
    <cellStyle name="Normal 9 6 7" xfId="5942" xr:uid="{00000000-0005-0000-0000-0000F7C90000}"/>
    <cellStyle name="Normal 9 6 7 2" xfId="14615" xr:uid="{00000000-0005-0000-0000-0000F8C90000}"/>
    <cellStyle name="Normal 9 6 7 2 2" xfId="31968" xr:uid="{00000000-0005-0000-0000-0000F9C90000}"/>
    <cellStyle name="Normal 9 6 7 2 3" xfId="49314" xr:uid="{00000000-0005-0000-0000-0000FAC90000}"/>
    <cellStyle name="Normal 9 6 7 3" xfId="23295" xr:uid="{00000000-0005-0000-0000-0000FBC90000}"/>
    <cellStyle name="Normal 9 6 7 4" xfId="40641" xr:uid="{00000000-0005-0000-0000-0000FCC90000}"/>
    <cellStyle name="Normal 9 6 8" xfId="2953" xr:uid="{00000000-0005-0000-0000-0000FDC90000}"/>
    <cellStyle name="Normal 9 6 8 2" xfId="11626" xr:uid="{00000000-0005-0000-0000-0000FEC90000}"/>
    <cellStyle name="Normal 9 6 8 2 2" xfId="28979" xr:uid="{00000000-0005-0000-0000-0000FFC90000}"/>
    <cellStyle name="Normal 9 6 8 2 3" xfId="46325" xr:uid="{00000000-0005-0000-0000-000000CA0000}"/>
    <cellStyle name="Normal 9 6 8 3" xfId="20306" xr:uid="{00000000-0005-0000-0000-000001CA0000}"/>
    <cellStyle name="Normal 9 6 8 4" xfId="37652" xr:uid="{00000000-0005-0000-0000-000002CA0000}"/>
    <cellStyle name="Normal 9 6 9" xfId="8833" xr:uid="{00000000-0005-0000-0000-000003CA0000}"/>
    <cellStyle name="Normal 9 6 9 2" xfId="26186" xr:uid="{00000000-0005-0000-0000-000004CA0000}"/>
    <cellStyle name="Normal 9 6 9 3" xfId="43532" xr:uid="{00000000-0005-0000-0000-000005CA0000}"/>
    <cellStyle name="Normal 9 7" xfId="258" xr:uid="{00000000-0005-0000-0000-000006CA0000}"/>
    <cellStyle name="Normal 9 7 10" xfId="34957" xr:uid="{00000000-0005-0000-0000-000007CA0000}"/>
    <cellStyle name="Normal 9 7 2" xfId="993" xr:uid="{00000000-0005-0000-0000-000008CA0000}"/>
    <cellStyle name="Normal 9 7 2 2" xfId="2806" xr:uid="{00000000-0005-0000-0000-000009CA0000}"/>
    <cellStyle name="Normal 9 7 2 2 2" xfId="8588" xr:uid="{00000000-0005-0000-0000-00000ACA0000}"/>
    <cellStyle name="Normal 9 7 2 2 2 2" xfId="17261" xr:uid="{00000000-0005-0000-0000-00000BCA0000}"/>
    <cellStyle name="Normal 9 7 2 2 2 2 2" xfId="34614" xr:uid="{00000000-0005-0000-0000-00000CCA0000}"/>
    <cellStyle name="Normal 9 7 2 2 2 2 3" xfId="51960" xr:uid="{00000000-0005-0000-0000-00000DCA0000}"/>
    <cellStyle name="Normal 9 7 2 2 2 3" xfId="25941" xr:uid="{00000000-0005-0000-0000-00000ECA0000}"/>
    <cellStyle name="Normal 9 7 2 2 2 4" xfId="43287" xr:uid="{00000000-0005-0000-0000-00000FCA0000}"/>
    <cellStyle name="Normal 9 7 2 2 3" xfId="4619" xr:uid="{00000000-0005-0000-0000-000010CA0000}"/>
    <cellStyle name="Normal 9 7 2 2 3 2" xfId="13292" xr:uid="{00000000-0005-0000-0000-000011CA0000}"/>
    <cellStyle name="Normal 9 7 2 2 3 2 2" xfId="30645" xr:uid="{00000000-0005-0000-0000-000012CA0000}"/>
    <cellStyle name="Normal 9 7 2 2 3 2 3" xfId="47991" xr:uid="{00000000-0005-0000-0000-000013CA0000}"/>
    <cellStyle name="Normal 9 7 2 2 3 3" xfId="21972" xr:uid="{00000000-0005-0000-0000-000014CA0000}"/>
    <cellStyle name="Normal 9 7 2 2 3 4" xfId="39318" xr:uid="{00000000-0005-0000-0000-000015CA0000}"/>
    <cellStyle name="Normal 9 7 2 2 4" xfId="11479" xr:uid="{00000000-0005-0000-0000-000016CA0000}"/>
    <cellStyle name="Normal 9 7 2 2 4 2" xfId="28832" xr:uid="{00000000-0005-0000-0000-000017CA0000}"/>
    <cellStyle name="Normal 9 7 2 2 4 3" xfId="46178" xr:uid="{00000000-0005-0000-0000-000018CA0000}"/>
    <cellStyle name="Normal 9 7 2 2 5" xfId="20159" xr:uid="{00000000-0005-0000-0000-000019CA0000}"/>
    <cellStyle name="Normal 9 7 2 2 6" xfId="37505" xr:uid="{00000000-0005-0000-0000-00001ACA0000}"/>
    <cellStyle name="Normal 9 7 2 3" xfId="1728" xr:uid="{00000000-0005-0000-0000-00001BCA0000}"/>
    <cellStyle name="Normal 9 7 2 3 2" xfId="7510" xr:uid="{00000000-0005-0000-0000-00001CCA0000}"/>
    <cellStyle name="Normal 9 7 2 3 2 2" xfId="16183" xr:uid="{00000000-0005-0000-0000-00001DCA0000}"/>
    <cellStyle name="Normal 9 7 2 3 2 2 2" xfId="33536" xr:uid="{00000000-0005-0000-0000-00001ECA0000}"/>
    <cellStyle name="Normal 9 7 2 3 2 2 3" xfId="50882" xr:uid="{00000000-0005-0000-0000-00001FCA0000}"/>
    <cellStyle name="Normal 9 7 2 3 2 3" xfId="24863" xr:uid="{00000000-0005-0000-0000-000020CA0000}"/>
    <cellStyle name="Normal 9 7 2 3 2 4" xfId="42209" xr:uid="{00000000-0005-0000-0000-000021CA0000}"/>
    <cellStyle name="Normal 9 7 2 3 3" xfId="5354" xr:uid="{00000000-0005-0000-0000-000022CA0000}"/>
    <cellStyle name="Normal 9 7 2 3 3 2" xfId="14027" xr:uid="{00000000-0005-0000-0000-000023CA0000}"/>
    <cellStyle name="Normal 9 7 2 3 3 2 2" xfId="31380" xr:uid="{00000000-0005-0000-0000-000024CA0000}"/>
    <cellStyle name="Normal 9 7 2 3 3 2 3" xfId="48726" xr:uid="{00000000-0005-0000-0000-000025CA0000}"/>
    <cellStyle name="Normal 9 7 2 3 3 3" xfId="22707" xr:uid="{00000000-0005-0000-0000-000026CA0000}"/>
    <cellStyle name="Normal 9 7 2 3 3 4" xfId="40053" xr:uid="{00000000-0005-0000-0000-000027CA0000}"/>
    <cellStyle name="Normal 9 7 2 3 4" xfId="10401" xr:uid="{00000000-0005-0000-0000-000028CA0000}"/>
    <cellStyle name="Normal 9 7 2 3 4 2" xfId="27754" xr:uid="{00000000-0005-0000-0000-000029CA0000}"/>
    <cellStyle name="Normal 9 7 2 3 4 3" xfId="45100" xr:uid="{00000000-0005-0000-0000-00002ACA0000}"/>
    <cellStyle name="Normal 9 7 2 3 5" xfId="19081" xr:uid="{00000000-0005-0000-0000-00002BCA0000}"/>
    <cellStyle name="Normal 9 7 2 3 6" xfId="36427" xr:uid="{00000000-0005-0000-0000-00002CCA0000}"/>
    <cellStyle name="Normal 9 7 2 4" xfId="6775" xr:uid="{00000000-0005-0000-0000-00002DCA0000}"/>
    <cellStyle name="Normal 9 7 2 4 2" xfId="15448" xr:uid="{00000000-0005-0000-0000-00002ECA0000}"/>
    <cellStyle name="Normal 9 7 2 4 2 2" xfId="32801" xr:uid="{00000000-0005-0000-0000-00002FCA0000}"/>
    <cellStyle name="Normal 9 7 2 4 2 3" xfId="50147" xr:uid="{00000000-0005-0000-0000-000030CA0000}"/>
    <cellStyle name="Normal 9 7 2 4 3" xfId="24128" xr:uid="{00000000-0005-0000-0000-000031CA0000}"/>
    <cellStyle name="Normal 9 7 2 4 4" xfId="41474" xr:uid="{00000000-0005-0000-0000-000032CA0000}"/>
    <cellStyle name="Normal 9 7 2 5" xfId="3541" xr:uid="{00000000-0005-0000-0000-000033CA0000}"/>
    <cellStyle name="Normal 9 7 2 5 2" xfId="12214" xr:uid="{00000000-0005-0000-0000-000034CA0000}"/>
    <cellStyle name="Normal 9 7 2 5 2 2" xfId="29567" xr:uid="{00000000-0005-0000-0000-000035CA0000}"/>
    <cellStyle name="Normal 9 7 2 5 2 3" xfId="46913" xr:uid="{00000000-0005-0000-0000-000036CA0000}"/>
    <cellStyle name="Normal 9 7 2 5 3" xfId="20894" xr:uid="{00000000-0005-0000-0000-000037CA0000}"/>
    <cellStyle name="Normal 9 7 2 5 4" xfId="38240" xr:uid="{00000000-0005-0000-0000-000038CA0000}"/>
    <cellStyle name="Normal 9 7 2 6" xfId="9666" xr:uid="{00000000-0005-0000-0000-000039CA0000}"/>
    <cellStyle name="Normal 9 7 2 6 2" xfId="27019" xr:uid="{00000000-0005-0000-0000-00003ACA0000}"/>
    <cellStyle name="Normal 9 7 2 6 3" xfId="44365" xr:uid="{00000000-0005-0000-0000-00003BCA0000}"/>
    <cellStyle name="Normal 9 7 2 7" xfId="18346" xr:uid="{00000000-0005-0000-0000-00003CCA0000}"/>
    <cellStyle name="Normal 9 7 2 8" xfId="35692" xr:uid="{00000000-0005-0000-0000-00003DCA0000}"/>
    <cellStyle name="Normal 9 7 3" xfId="503" xr:uid="{00000000-0005-0000-0000-00003ECA0000}"/>
    <cellStyle name="Normal 9 7 3 2" xfId="2316" xr:uid="{00000000-0005-0000-0000-00003FCA0000}"/>
    <cellStyle name="Normal 9 7 3 2 2" xfId="8098" xr:uid="{00000000-0005-0000-0000-000040CA0000}"/>
    <cellStyle name="Normal 9 7 3 2 2 2" xfId="16771" xr:uid="{00000000-0005-0000-0000-000041CA0000}"/>
    <cellStyle name="Normal 9 7 3 2 2 2 2" xfId="34124" xr:uid="{00000000-0005-0000-0000-000042CA0000}"/>
    <cellStyle name="Normal 9 7 3 2 2 2 3" xfId="51470" xr:uid="{00000000-0005-0000-0000-000043CA0000}"/>
    <cellStyle name="Normal 9 7 3 2 2 3" xfId="25451" xr:uid="{00000000-0005-0000-0000-000044CA0000}"/>
    <cellStyle name="Normal 9 7 3 2 2 4" xfId="42797" xr:uid="{00000000-0005-0000-0000-000045CA0000}"/>
    <cellStyle name="Normal 9 7 3 2 3" xfId="5599" xr:uid="{00000000-0005-0000-0000-000046CA0000}"/>
    <cellStyle name="Normal 9 7 3 2 3 2" xfId="14272" xr:uid="{00000000-0005-0000-0000-000047CA0000}"/>
    <cellStyle name="Normal 9 7 3 2 3 2 2" xfId="31625" xr:uid="{00000000-0005-0000-0000-000048CA0000}"/>
    <cellStyle name="Normal 9 7 3 2 3 2 3" xfId="48971" xr:uid="{00000000-0005-0000-0000-000049CA0000}"/>
    <cellStyle name="Normal 9 7 3 2 3 3" xfId="22952" xr:uid="{00000000-0005-0000-0000-00004ACA0000}"/>
    <cellStyle name="Normal 9 7 3 2 3 4" xfId="40298" xr:uid="{00000000-0005-0000-0000-00004BCA0000}"/>
    <cellStyle name="Normal 9 7 3 2 4" xfId="10989" xr:uid="{00000000-0005-0000-0000-00004CCA0000}"/>
    <cellStyle name="Normal 9 7 3 2 4 2" xfId="28342" xr:uid="{00000000-0005-0000-0000-00004DCA0000}"/>
    <cellStyle name="Normal 9 7 3 2 4 3" xfId="45688" xr:uid="{00000000-0005-0000-0000-00004ECA0000}"/>
    <cellStyle name="Normal 9 7 3 2 5" xfId="19669" xr:uid="{00000000-0005-0000-0000-00004FCA0000}"/>
    <cellStyle name="Normal 9 7 3 2 6" xfId="37015" xr:uid="{00000000-0005-0000-0000-000050CA0000}"/>
    <cellStyle name="Normal 9 7 3 3" xfId="6285" xr:uid="{00000000-0005-0000-0000-000051CA0000}"/>
    <cellStyle name="Normal 9 7 3 3 2" xfId="14958" xr:uid="{00000000-0005-0000-0000-000052CA0000}"/>
    <cellStyle name="Normal 9 7 3 3 2 2" xfId="32311" xr:uid="{00000000-0005-0000-0000-000053CA0000}"/>
    <cellStyle name="Normal 9 7 3 3 2 3" xfId="49657" xr:uid="{00000000-0005-0000-0000-000054CA0000}"/>
    <cellStyle name="Normal 9 7 3 3 3" xfId="23638" xr:uid="{00000000-0005-0000-0000-000055CA0000}"/>
    <cellStyle name="Normal 9 7 3 3 4" xfId="40984" xr:uid="{00000000-0005-0000-0000-000056CA0000}"/>
    <cellStyle name="Normal 9 7 3 4" xfId="4129" xr:uid="{00000000-0005-0000-0000-000057CA0000}"/>
    <cellStyle name="Normal 9 7 3 4 2" xfId="12802" xr:uid="{00000000-0005-0000-0000-000058CA0000}"/>
    <cellStyle name="Normal 9 7 3 4 2 2" xfId="30155" xr:uid="{00000000-0005-0000-0000-000059CA0000}"/>
    <cellStyle name="Normal 9 7 3 4 2 3" xfId="47501" xr:uid="{00000000-0005-0000-0000-00005ACA0000}"/>
    <cellStyle name="Normal 9 7 3 4 3" xfId="21482" xr:uid="{00000000-0005-0000-0000-00005BCA0000}"/>
    <cellStyle name="Normal 9 7 3 4 4" xfId="38828" xr:uid="{00000000-0005-0000-0000-00005CCA0000}"/>
    <cellStyle name="Normal 9 7 3 5" xfId="9176" xr:uid="{00000000-0005-0000-0000-00005DCA0000}"/>
    <cellStyle name="Normal 9 7 3 5 2" xfId="26529" xr:uid="{00000000-0005-0000-0000-00005ECA0000}"/>
    <cellStyle name="Normal 9 7 3 5 3" xfId="43875" xr:uid="{00000000-0005-0000-0000-00005FCA0000}"/>
    <cellStyle name="Normal 9 7 3 6" xfId="17856" xr:uid="{00000000-0005-0000-0000-000060CA0000}"/>
    <cellStyle name="Normal 9 7 3 7" xfId="35202" xr:uid="{00000000-0005-0000-0000-000061CA0000}"/>
    <cellStyle name="Normal 9 7 4" xfId="2071" xr:uid="{00000000-0005-0000-0000-000062CA0000}"/>
    <cellStyle name="Normal 9 7 4 2" xfId="7853" xr:uid="{00000000-0005-0000-0000-000063CA0000}"/>
    <cellStyle name="Normal 9 7 4 2 2" xfId="16526" xr:uid="{00000000-0005-0000-0000-000064CA0000}"/>
    <cellStyle name="Normal 9 7 4 2 2 2" xfId="33879" xr:uid="{00000000-0005-0000-0000-000065CA0000}"/>
    <cellStyle name="Normal 9 7 4 2 2 3" xfId="51225" xr:uid="{00000000-0005-0000-0000-000066CA0000}"/>
    <cellStyle name="Normal 9 7 4 2 3" xfId="25206" xr:uid="{00000000-0005-0000-0000-000067CA0000}"/>
    <cellStyle name="Normal 9 7 4 2 4" xfId="42552" xr:uid="{00000000-0005-0000-0000-000068CA0000}"/>
    <cellStyle name="Normal 9 7 4 3" xfId="3884" xr:uid="{00000000-0005-0000-0000-000069CA0000}"/>
    <cellStyle name="Normal 9 7 4 3 2" xfId="12557" xr:uid="{00000000-0005-0000-0000-00006ACA0000}"/>
    <cellStyle name="Normal 9 7 4 3 2 2" xfId="29910" xr:uid="{00000000-0005-0000-0000-00006BCA0000}"/>
    <cellStyle name="Normal 9 7 4 3 2 3" xfId="47256" xr:uid="{00000000-0005-0000-0000-00006CCA0000}"/>
    <cellStyle name="Normal 9 7 4 3 3" xfId="21237" xr:uid="{00000000-0005-0000-0000-00006DCA0000}"/>
    <cellStyle name="Normal 9 7 4 3 4" xfId="38583" xr:uid="{00000000-0005-0000-0000-00006ECA0000}"/>
    <cellStyle name="Normal 9 7 4 4" xfId="10744" xr:uid="{00000000-0005-0000-0000-00006FCA0000}"/>
    <cellStyle name="Normal 9 7 4 4 2" xfId="28097" xr:uid="{00000000-0005-0000-0000-000070CA0000}"/>
    <cellStyle name="Normal 9 7 4 4 3" xfId="45443" xr:uid="{00000000-0005-0000-0000-000071CA0000}"/>
    <cellStyle name="Normal 9 7 4 5" xfId="19424" xr:uid="{00000000-0005-0000-0000-000072CA0000}"/>
    <cellStyle name="Normal 9 7 4 6" xfId="36770" xr:uid="{00000000-0005-0000-0000-000073CA0000}"/>
    <cellStyle name="Normal 9 7 5" xfId="1238" xr:uid="{00000000-0005-0000-0000-000074CA0000}"/>
    <cellStyle name="Normal 9 7 5 2" xfId="7020" xr:uid="{00000000-0005-0000-0000-000075CA0000}"/>
    <cellStyle name="Normal 9 7 5 2 2" xfId="15693" xr:uid="{00000000-0005-0000-0000-000076CA0000}"/>
    <cellStyle name="Normal 9 7 5 2 2 2" xfId="33046" xr:uid="{00000000-0005-0000-0000-000077CA0000}"/>
    <cellStyle name="Normal 9 7 5 2 2 3" xfId="50392" xr:uid="{00000000-0005-0000-0000-000078CA0000}"/>
    <cellStyle name="Normal 9 7 5 2 3" xfId="24373" xr:uid="{00000000-0005-0000-0000-000079CA0000}"/>
    <cellStyle name="Normal 9 7 5 2 4" xfId="41719" xr:uid="{00000000-0005-0000-0000-00007ACA0000}"/>
    <cellStyle name="Normal 9 7 5 3" xfId="4864" xr:uid="{00000000-0005-0000-0000-00007BCA0000}"/>
    <cellStyle name="Normal 9 7 5 3 2" xfId="13537" xr:uid="{00000000-0005-0000-0000-00007CCA0000}"/>
    <cellStyle name="Normal 9 7 5 3 2 2" xfId="30890" xr:uid="{00000000-0005-0000-0000-00007DCA0000}"/>
    <cellStyle name="Normal 9 7 5 3 2 3" xfId="48236" xr:uid="{00000000-0005-0000-0000-00007ECA0000}"/>
    <cellStyle name="Normal 9 7 5 3 3" xfId="22217" xr:uid="{00000000-0005-0000-0000-00007FCA0000}"/>
    <cellStyle name="Normal 9 7 5 3 4" xfId="39563" xr:uid="{00000000-0005-0000-0000-000080CA0000}"/>
    <cellStyle name="Normal 9 7 5 4" xfId="9911" xr:uid="{00000000-0005-0000-0000-000081CA0000}"/>
    <cellStyle name="Normal 9 7 5 4 2" xfId="27264" xr:uid="{00000000-0005-0000-0000-000082CA0000}"/>
    <cellStyle name="Normal 9 7 5 4 3" xfId="44610" xr:uid="{00000000-0005-0000-0000-000083CA0000}"/>
    <cellStyle name="Normal 9 7 5 5" xfId="18591" xr:uid="{00000000-0005-0000-0000-000084CA0000}"/>
    <cellStyle name="Normal 9 7 5 6" xfId="35937" xr:uid="{00000000-0005-0000-0000-000085CA0000}"/>
    <cellStyle name="Normal 9 7 6" xfId="6040" xr:uid="{00000000-0005-0000-0000-000086CA0000}"/>
    <cellStyle name="Normal 9 7 6 2" xfId="14713" xr:uid="{00000000-0005-0000-0000-000087CA0000}"/>
    <cellStyle name="Normal 9 7 6 2 2" xfId="32066" xr:uid="{00000000-0005-0000-0000-000088CA0000}"/>
    <cellStyle name="Normal 9 7 6 2 3" xfId="49412" xr:uid="{00000000-0005-0000-0000-000089CA0000}"/>
    <cellStyle name="Normal 9 7 6 3" xfId="23393" xr:uid="{00000000-0005-0000-0000-00008ACA0000}"/>
    <cellStyle name="Normal 9 7 6 4" xfId="40739" xr:uid="{00000000-0005-0000-0000-00008BCA0000}"/>
    <cellStyle name="Normal 9 7 7" xfId="3051" xr:uid="{00000000-0005-0000-0000-00008CCA0000}"/>
    <cellStyle name="Normal 9 7 7 2" xfId="11724" xr:uid="{00000000-0005-0000-0000-00008DCA0000}"/>
    <cellStyle name="Normal 9 7 7 2 2" xfId="29077" xr:uid="{00000000-0005-0000-0000-00008ECA0000}"/>
    <cellStyle name="Normal 9 7 7 2 3" xfId="46423" xr:uid="{00000000-0005-0000-0000-00008FCA0000}"/>
    <cellStyle name="Normal 9 7 7 3" xfId="20404" xr:uid="{00000000-0005-0000-0000-000090CA0000}"/>
    <cellStyle name="Normal 9 7 7 4" xfId="37750" xr:uid="{00000000-0005-0000-0000-000091CA0000}"/>
    <cellStyle name="Normal 9 7 8" xfId="8931" xr:uid="{00000000-0005-0000-0000-000092CA0000}"/>
    <cellStyle name="Normal 9 7 8 2" xfId="26284" xr:uid="{00000000-0005-0000-0000-000093CA0000}"/>
    <cellStyle name="Normal 9 7 8 3" xfId="43630" xr:uid="{00000000-0005-0000-0000-000094CA0000}"/>
    <cellStyle name="Normal 9 7 9" xfId="17611" xr:uid="{00000000-0005-0000-0000-000095CA0000}"/>
    <cellStyle name="Normal 9 8" xfId="111" xr:uid="{00000000-0005-0000-0000-000096CA0000}"/>
    <cellStyle name="Normal 9 8 10" xfId="34810" xr:uid="{00000000-0005-0000-0000-000097CA0000}"/>
    <cellStyle name="Normal 9 8 2" xfId="846" xr:uid="{00000000-0005-0000-0000-000098CA0000}"/>
    <cellStyle name="Normal 9 8 2 2" xfId="2659" xr:uid="{00000000-0005-0000-0000-000099CA0000}"/>
    <cellStyle name="Normal 9 8 2 2 2" xfId="8441" xr:uid="{00000000-0005-0000-0000-00009ACA0000}"/>
    <cellStyle name="Normal 9 8 2 2 2 2" xfId="17114" xr:uid="{00000000-0005-0000-0000-00009BCA0000}"/>
    <cellStyle name="Normal 9 8 2 2 2 2 2" xfId="34467" xr:uid="{00000000-0005-0000-0000-00009CCA0000}"/>
    <cellStyle name="Normal 9 8 2 2 2 2 3" xfId="51813" xr:uid="{00000000-0005-0000-0000-00009DCA0000}"/>
    <cellStyle name="Normal 9 8 2 2 2 3" xfId="25794" xr:uid="{00000000-0005-0000-0000-00009ECA0000}"/>
    <cellStyle name="Normal 9 8 2 2 2 4" xfId="43140" xr:uid="{00000000-0005-0000-0000-00009FCA0000}"/>
    <cellStyle name="Normal 9 8 2 2 3" xfId="4472" xr:uid="{00000000-0005-0000-0000-0000A0CA0000}"/>
    <cellStyle name="Normal 9 8 2 2 3 2" xfId="13145" xr:uid="{00000000-0005-0000-0000-0000A1CA0000}"/>
    <cellStyle name="Normal 9 8 2 2 3 2 2" xfId="30498" xr:uid="{00000000-0005-0000-0000-0000A2CA0000}"/>
    <cellStyle name="Normal 9 8 2 2 3 2 3" xfId="47844" xr:uid="{00000000-0005-0000-0000-0000A3CA0000}"/>
    <cellStyle name="Normal 9 8 2 2 3 3" xfId="21825" xr:uid="{00000000-0005-0000-0000-0000A4CA0000}"/>
    <cellStyle name="Normal 9 8 2 2 3 4" xfId="39171" xr:uid="{00000000-0005-0000-0000-0000A5CA0000}"/>
    <cellStyle name="Normal 9 8 2 2 4" xfId="11332" xr:uid="{00000000-0005-0000-0000-0000A6CA0000}"/>
    <cellStyle name="Normal 9 8 2 2 4 2" xfId="28685" xr:uid="{00000000-0005-0000-0000-0000A7CA0000}"/>
    <cellStyle name="Normal 9 8 2 2 4 3" xfId="46031" xr:uid="{00000000-0005-0000-0000-0000A8CA0000}"/>
    <cellStyle name="Normal 9 8 2 2 5" xfId="20012" xr:uid="{00000000-0005-0000-0000-0000A9CA0000}"/>
    <cellStyle name="Normal 9 8 2 2 6" xfId="37358" xr:uid="{00000000-0005-0000-0000-0000AACA0000}"/>
    <cellStyle name="Normal 9 8 2 3" xfId="1581" xr:uid="{00000000-0005-0000-0000-0000ABCA0000}"/>
    <cellStyle name="Normal 9 8 2 3 2" xfId="7363" xr:uid="{00000000-0005-0000-0000-0000ACCA0000}"/>
    <cellStyle name="Normal 9 8 2 3 2 2" xfId="16036" xr:uid="{00000000-0005-0000-0000-0000ADCA0000}"/>
    <cellStyle name="Normal 9 8 2 3 2 2 2" xfId="33389" xr:uid="{00000000-0005-0000-0000-0000AECA0000}"/>
    <cellStyle name="Normal 9 8 2 3 2 2 3" xfId="50735" xr:uid="{00000000-0005-0000-0000-0000AFCA0000}"/>
    <cellStyle name="Normal 9 8 2 3 2 3" xfId="24716" xr:uid="{00000000-0005-0000-0000-0000B0CA0000}"/>
    <cellStyle name="Normal 9 8 2 3 2 4" xfId="42062" xr:uid="{00000000-0005-0000-0000-0000B1CA0000}"/>
    <cellStyle name="Normal 9 8 2 3 3" xfId="5207" xr:uid="{00000000-0005-0000-0000-0000B2CA0000}"/>
    <cellStyle name="Normal 9 8 2 3 3 2" xfId="13880" xr:uid="{00000000-0005-0000-0000-0000B3CA0000}"/>
    <cellStyle name="Normal 9 8 2 3 3 2 2" xfId="31233" xr:uid="{00000000-0005-0000-0000-0000B4CA0000}"/>
    <cellStyle name="Normal 9 8 2 3 3 2 3" xfId="48579" xr:uid="{00000000-0005-0000-0000-0000B5CA0000}"/>
    <cellStyle name="Normal 9 8 2 3 3 3" xfId="22560" xr:uid="{00000000-0005-0000-0000-0000B6CA0000}"/>
    <cellStyle name="Normal 9 8 2 3 3 4" xfId="39906" xr:uid="{00000000-0005-0000-0000-0000B7CA0000}"/>
    <cellStyle name="Normal 9 8 2 3 4" xfId="10254" xr:uid="{00000000-0005-0000-0000-0000B8CA0000}"/>
    <cellStyle name="Normal 9 8 2 3 4 2" xfId="27607" xr:uid="{00000000-0005-0000-0000-0000B9CA0000}"/>
    <cellStyle name="Normal 9 8 2 3 4 3" xfId="44953" xr:uid="{00000000-0005-0000-0000-0000BACA0000}"/>
    <cellStyle name="Normal 9 8 2 3 5" xfId="18934" xr:uid="{00000000-0005-0000-0000-0000BBCA0000}"/>
    <cellStyle name="Normal 9 8 2 3 6" xfId="36280" xr:uid="{00000000-0005-0000-0000-0000BCCA0000}"/>
    <cellStyle name="Normal 9 8 2 4" xfId="6628" xr:uid="{00000000-0005-0000-0000-0000BDCA0000}"/>
    <cellStyle name="Normal 9 8 2 4 2" xfId="15301" xr:uid="{00000000-0005-0000-0000-0000BECA0000}"/>
    <cellStyle name="Normal 9 8 2 4 2 2" xfId="32654" xr:uid="{00000000-0005-0000-0000-0000BFCA0000}"/>
    <cellStyle name="Normal 9 8 2 4 2 3" xfId="50000" xr:uid="{00000000-0005-0000-0000-0000C0CA0000}"/>
    <cellStyle name="Normal 9 8 2 4 3" xfId="23981" xr:uid="{00000000-0005-0000-0000-0000C1CA0000}"/>
    <cellStyle name="Normal 9 8 2 4 4" xfId="41327" xr:uid="{00000000-0005-0000-0000-0000C2CA0000}"/>
    <cellStyle name="Normal 9 8 2 5" xfId="3394" xr:uid="{00000000-0005-0000-0000-0000C3CA0000}"/>
    <cellStyle name="Normal 9 8 2 5 2" xfId="12067" xr:uid="{00000000-0005-0000-0000-0000C4CA0000}"/>
    <cellStyle name="Normal 9 8 2 5 2 2" xfId="29420" xr:uid="{00000000-0005-0000-0000-0000C5CA0000}"/>
    <cellStyle name="Normal 9 8 2 5 2 3" xfId="46766" xr:uid="{00000000-0005-0000-0000-0000C6CA0000}"/>
    <cellStyle name="Normal 9 8 2 5 3" xfId="20747" xr:uid="{00000000-0005-0000-0000-0000C7CA0000}"/>
    <cellStyle name="Normal 9 8 2 5 4" xfId="38093" xr:uid="{00000000-0005-0000-0000-0000C8CA0000}"/>
    <cellStyle name="Normal 9 8 2 6" xfId="9519" xr:uid="{00000000-0005-0000-0000-0000C9CA0000}"/>
    <cellStyle name="Normal 9 8 2 6 2" xfId="26872" xr:uid="{00000000-0005-0000-0000-0000CACA0000}"/>
    <cellStyle name="Normal 9 8 2 6 3" xfId="44218" xr:uid="{00000000-0005-0000-0000-0000CBCA0000}"/>
    <cellStyle name="Normal 9 8 2 7" xfId="18199" xr:uid="{00000000-0005-0000-0000-0000CCCA0000}"/>
    <cellStyle name="Normal 9 8 2 8" xfId="35545" xr:uid="{00000000-0005-0000-0000-0000CDCA0000}"/>
    <cellStyle name="Normal 9 8 3" xfId="601" xr:uid="{00000000-0005-0000-0000-0000CECA0000}"/>
    <cellStyle name="Normal 9 8 3 2" xfId="2414" xr:uid="{00000000-0005-0000-0000-0000CFCA0000}"/>
    <cellStyle name="Normal 9 8 3 2 2" xfId="8196" xr:uid="{00000000-0005-0000-0000-0000D0CA0000}"/>
    <cellStyle name="Normal 9 8 3 2 2 2" xfId="16869" xr:uid="{00000000-0005-0000-0000-0000D1CA0000}"/>
    <cellStyle name="Normal 9 8 3 2 2 2 2" xfId="34222" xr:uid="{00000000-0005-0000-0000-0000D2CA0000}"/>
    <cellStyle name="Normal 9 8 3 2 2 2 3" xfId="51568" xr:uid="{00000000-0005-0000-0000-0000D3CA0000}"/>
    <cellStyle name="Normal 9 8 3 2 2 3" xfId="25549" xr:uid="{00000000-0005-0000-0000-0000D4CA0000}"/>
    <cellStyle name="Normal 9 8 3 2 2 4" xfId="42895" xr:uid="{00000000-0005-0000-0000-0000D5CA0000}"/>
    <cellStyle name="Normal 9 8 3 2 3" xfId="5697" xr:uid="{00000000-0005-0000-0000-0000D6CA0000}"/>
    <cellStyle name="Normal 9 8 3 2 3 2" xfId="14370" xr:uid="{00000000-0005-0000-0000-0000D7CA0000}"/>
    <cellStyle name="Normal 9 8 3 2 3 2 2" xfId="31723" xr:uid="{00000000-0005-0000-0000-0000D8CA0000}"/>
    <cellStyle name="Normal 9 8 3 2 3 2 3" xfId="49069" xr:uid="{00000000-0005-0000-0000-0000D9CA0000}"/>
    <cellStyle name="Normal 9 8 3 2 3 3" xfId="23050" xr:uid="{00000000-0005-0000-0000-0000DACA0000}"/>
    <cellStyle name="Normal 9 8 3 2 3 4" xfId="40396" xr:uid="{00000000-0005-0000-0000-0000DBCA0000}"/>
    <cellStyle name="Normal 9 8 3 2 4" xfId="11087" xr:uid="{00000000-0005-0000-0000-0000DCCA0000}"/>
    <cellStyle name="Normal 9 8 3 2 4 2" xfId="28440" xr:uid="{00000000-0005-0000-0000-0000DDCA0000}"/>
    <cellStyle name="Normal 9 8 3 2 4 3" xfId="45786" xr:uid="{00000000-0005-0000-0000-0000DECA0000}"/>
    <cellStyle name="Normal 9 8 3 2 5" xfId="19767" xr:uid="{00000000-0005-0000-0000-0000DFCA0000}"/>
    <cellStyle name="Normal 9 8 3 2 6" xfId="37113" xr:uid="{00000000-0005-0000-0000-0000E0CA0000}"/>
    <cellStyle name="Normal 9 8 3 3" xfId="6383" xr:uid="{00000000-0005-0000-0000-0000E1CA0000}"/>
    <cellStyle name="Normal 9 8 3 3 2" xfId="15056" xr:uid="{00000000-0005-0000-0000-0000E2CA0000}"/>
    <cellStyle name="Normal 9 8 3 3 2 2" xfId="32409" xr:uid="{00000000-0005-0000-0000-0000E3CA0000}"/>
    <cellStyle name="Normal 9 8 3 3 2 3" xfId="49755" xr:uid="{00000000-0005-0000-0000-0000E4CA0000}"/>
    <cellStyle name="Normal 9 8 3 3 3" xfId="23736" xr:uid="{00000000-0005-0000-0000-0000E5CA0000}"/>
    <cellStyle name="Normal 9 8 3 3 4" xfId="41082" xr:uid="{00000000-0005-0000-0000-0000E6CA0000}"/>
    <cellStyle name="Normal 9 8 3 4" xfId="4227" xr:uid="{00000000-0005-0000-0000-0000E7CA0000}"/>
    <cellStyle name="Normal 9 8 3 4 2" xfId="12900" xr:uid="{00000000-0005-0000-0000-0000E8CA0000}"/>
    <cellStyle name="Normal 9 8 3 4 2 2" xfId="30253" xr:uid="{00000000-0005-0000-0000-0000E9CA0000}"/>
    <cellStyle name="Normal 9 8 3 4 2 3" xfId="47599" xr:uid="{00000000-0005-0000-0000-0000EACA0000}"/>
    <cellStyle name="Normal 9 8 3 4 3" xfId="21580" xr:uid="{00000000-0005-0000-0000-0000EBCA0000}"/>
    <cellStyle name="Normal 9 8 3 4 4" xfId="38926" xr:uid="{00000000-0005-0000-0000-0000ECCA0000}"/>
    <cellStyle name="Normal 9 8 3 5" xfId="9274" xr:uid="{00000000-0005-0000-0000-0000EDCA0000}"/>
    <cellStyle name="Normal 9 8 3 5 2" xfId="26627" xr:uid="{00000000-0005-0000-0000-0000EECA0000}"/>
    <cellStyle name="Normal 9 8 3 5 3" xfId="43973" xr:uid="{00000000-0005-0000-0000-0000EFCA0000}"/>
    <cellStyle name="Normal 9 8 3 6" xfId="17954" xr:uid="{00000000-0005-0000-0000-0000F0CA0000}"/>
    <cellStyle name="Normal 9 8 3 7" xfId="35300" xr:uid="{00000000-0005-0000-0000-0000F1CA0000}"/>
    <cellStyle name="Normal 9 8 4" xfId="1924" xr:uid="{00000000-0005-0000-0000-0000F2CA0000}"/>
    <cellStyle name="Normal 9 8 4 2" xfId="7706" xr:uid="{00000000-0005-0000-0000-0000F3CA0000}"/>
    <cellStyle name="Normal 9 8 4 2 2" xfId="16379" xr:uid="{00000000-0005-0000-0000-0000F4CA0000}"/>
    <cellStyle name="Normal 9 8 4 2 2 2" xfId="33732" xr:uid="{00000000-0005-0000-0000-0000F5CA0000}"/>
    <cellStyle name="Normal 9 8 4 2 2 3" xfId="51078" xr:uid="{00000000-0005-0000-0000-0000F6CA0000}"/>
    <cellStyle name="Normal 9 8 4 2 3" xfId="25059" xr:uid="{00000000-0005-0000-0000-0000F7CA0000}"/>
    <cellStyle name="Normal 9 8 4 2 4" xfId="42405" xr:uid="{00000000-0005-0000-0000-0000F8CA0000}"/>
    <cellStyle name="Normal 9 8 4 3" xfId="3737" xr:uid="{00000000-0005-0000-0000-0000F9CA0000}"/>
    <cellStyle name="Normal 9 8 4 3 2" xfId="12410" xr:uid="{00000000-0005-0000-0000-0000FACA0000}"/>
    <cellStyle name="Normal 9 8 4 3 2 2" xfId="29763" xr:uid="{00000000-0005-0000-0000-0000FBCA0000}"/>
    <cellStyle name="Normal 9 8 4 3 2 3" xfId="47109" xr:uid="{00000000-0005-0000-0000-0000FCCA0000}"/>
    <cellStyle name="Normal 9 8 4 3 3" xfId="21090" xr:uid="{00000000-0005-0000-0000-0000FDCA0000}"/>
    <cellStyle name="Normal 9 8 4 3 4" xfId="38436" xr:uid="{00000000-0005-0000-0000-0000FECA0000}"/>
    <cellStyle name="Normal 9 8 4 4" xfId="10597" xr:uid="{00000000-0005-0000-0000-0000FFCA0000}"/>
    <cellStyle name="Normal 9 8 4 4 2" xfId="27950" xr:uid="{00000000-0005-0000-0000-000000CB0000}"/>
    <cellStyle name="Normal 9 8 4 4 3" xfId="45296" xr:uid="{00000000-0005-0000-0000-000001CB0000}"/>
    <cellStyle name="Normal 9 8 4 5" xfId="19277" xr:uid="{00000000-0005-0000-0000-000002CB0000}"/>
    <cellStyle name="Normal 9 8 4 6" xfId="36623" xr:uid="{00000000-0005-0000-0000-000003CB0000}"/>
    <cellStyle name="Normal 9 8 5" xfId="1336" xr:uid="{00000000-0005-0000-0000-000004CB0000}"/>
    <cellStyle name="Normal 9 8 5 2" xfId="7118" xr:uid="{00000000-0005-0000-0000-000005CB0000}"/>
    <cellStyle name="Normal 9 8 5 2 2" xfId="15791" xr:uid="{00000000-0005-0000-0000-000006CB0000}"/>
    <cellStyle name="Normal 9 8 5 2 2 2" xfId="33144" xr:uid="{00000000-0005-0000-0000-000007CB0000}"/>
    <cellStyle name="Normal 9 8 5 2 2 3" xfId="50490" xr:uid="{00000000-0005-0000-0000-000008CB0000}"/>
    <cellStyle name="Normal 9 8 5 2 3" xfId="24471" xr:uid="{00000000-0005-0000-0000-000009CB0000}"/>
    <cellStyle name="Normal 9 8 5 2 4" xfId="41817" xr:uid="{00000000-0005-0000-0000-00000ACB0000}"/>
    <cellStyle name="Normal 9 8 5 3" xfId="4962" xr:uid="{00000000-0005-0000-0000-00000BCB0000}"/>
    <cellStyle name="Normal 9 8 5 3 2" xfId="13635" xr:uid="{00000000-0005-0000-0000-00000CCB0000}"/>
    <cellStyle name="Normal 9 8 5 3 2 2" xfId="30988" xr:uid="{00000000-0005-0000-0000-00000DCB0000}"/>
    <cellStyle name="Normal 9 8 5 3 2 3" xfId="48334" xr:uid="{00000000-0005-0000-0000-00000ECB0000}"/>
    <cellStyle name="Normal 9 8 5 3 3" xfId="22315" xr:uid="{00000000-0005-0000-0000-00000FCB0000}"/>
    <cellStyle name="Normal 9 8 5 3 4" xfId="39661" xr:uid="{00000000-0005-0000-0000-000010CB0000}"/>
    <cellStyle name="Normal 9 8 5 4" xfId="10009" xr:uid="{00000000-0005-0000-0000-000011CB0000}"/>
    <cellStyle name="Normal 9 8 5 4 2" xfId="27362" xr:uid="{00000000-0005-0000-0000-000012CB0000}"/>
    <cellStyle name="Normal 9 8 5 4 3" xfId="44708" xr:uid="{00000000-0005-0000-0000-000013CB0000}"/>
    <cellStyle name="Normal 9 8 5 5" xfId="18689" xr:uid="{00000000-0005-0000-0000-000014CB0000}"/>
    <cellStyle name="Normal 9 8 5 6" xfId="36035" xr:uid="{00000000-0005-0000-0000-000015CB0000}"/>
    <cellStyle name="Normal 9 8 6" xfId="5893" xr:uid="{00000000-0005-0000-0000-000016CB0000}"/>
    <cellStyle name="Normal 9 8 6 2" xfId="14566" xr:uid="{00000000-0005-0000-0000-000017CB0000}"/>
    <cellStyle name="Normal 9 8 6 2 2" xfId="31919" xr:uid="{00000000-0005-0000-0000-000018CB0000}"/>
    <cellStyle name="Normal 9 8 6 2 3" xfId="49265" xr:uid="{00000000-0005-0000-0000-000019CB0000}"/>
    <cellStyle name="Normal 9 8 6 3" xfId="23246" xr:uid="{00000000-0005-0000-0000-00001ACB0000}"/>
    <cellStyle name="Normal 9 8 6 4" xfId="40592" xr:uid="{00000000-0005-0000-0000-00001BCB0000}"/>
    <cellStyle name="Normal 9 8 7" xfId="3149" xr:uid="{00000000-0005-0000-0000-00001CCB0000}"/>
    <cellStyle name="Normal 9 8 7 2" xfId="11822" xr:uid="{00000000-0005-0000-0000-00001DCB0000}"/>
    <cellStyle name="Normal 9 8 7 2 2" xfId="29175" xr:uid="{00000000-0005-0000-0000-00001ECB0000}"/>
    <cellStyle name="Normal 9 8 7 2 3" xfId="46521" xr:uid="{00000000-0005-0000-0000-00001FCB0000}"/>
    <cellStyle name="Normal 9 8 7 3" xfId="20502" xr:uid="{00000000-0005-0000-0000-000020CB0000}"/>
    <cellStyle name="Normal 9 8 7 4" xfId="37848" xr:uid="{00000000-0005-0000-0000-000021CB0000}"/>
    <cellStyle name="Normal 9 8 8" xfId="8784" xr:uid="{00000000-0005-0000-0000-000022CB0000}"/>
    <cellStyle name="Normal 9 8 8 2" xfId="26137" xr:uid="{00000000-0005-0000-0000-000023CB0000}"/>
    <cellStyle name="Normal 9 8 8 3" xfId="43483" xr:uid="{00000000-0005-0000-0000-000024CB0000}"/>
    <cellStyle name="Normal 9 8 9" xfId="17464" xr:uid="{00000000-0005-0000-0000-000025CB0000}"/>
    <cellStyle name="Normal 9 9" xfId="748" xr:uid="{00000000-0005-0000-0000-000026CB0000}"/>
    <cellStyle name="Normal 9 9 2" xfId="2561" xr:uid="{00000000-0005-0000-0000-000027CB0000}"/>
    <cellStyle name="Normal 9 9 2 2" xfId="8343" xr:uid="{00000000-0005-0000-0000-000028CB0000}"/>
    <cellStyle name="Normal 9 9 2 2 2" xfId="17016" xr:uid="{00000000-0005-0000-0000-000029CB0000}"/>
    <cellStyle name="Normal 9 9 2 2 2 2" xfId="34369" xr:uid="{00000000-0005-0000-0000-00002ACB0000}"/>
    <cellStyle name="Normal 9 9 2 2 2 3" xfId="51715" xr:uid="{00000000-0005-0000-0000-00002BCB0000}"/>
    <cellStyle name="Normal 9 9 2 2 3" xfId="25696" xr:uid="{00000000-0005-0000-0000-00002CCB0000}"/>
    <cellStyle name="Normal 9 9 2 2 4" xfId="43042" xr:uid="{00000000-0005-0000-0000-00002DCB0000}"/>
    <cellStyle name="Normal 9 9 2 3" xfId="4374" xr:uid="{00000000-0005-0000-0000-00002ECB0000}"/>
    <cellStyle name="Normal 9 9 2 3 2" xfId="13047" xr:uid="{00000000-0005-0000-0000-00002FCB0000}"/>
    <cellStyle name="Normal 9 9 2 3 2 2" xfId="30400" xr:uid="{00000000-0005-0000-0000-000030CB0000}"/>
    <cellStyle name="Normal 9 9 2 3 2 3" xfId="47746" xr:uid="{00000000-0005-0000-0000-000031CB0000}"/>
    <cellStyle name="Normal 9 9 2 3 3" xfId="21727" xr:uid="{00000000-0005-0000-0000-000032CB0000}"/>
    <cellStyle name="Normal 9 9 2 3 4" xfId="39073" xr:uid="{00000000-0005-0000-0000-000033CB0000}"/>
    <cellStyle name="Normal 9 9 2 4" xfId="11234" xr:uid="{00000000-0005-0000-0000-000034CB0000}"/>
    <cellStyle name="Normal 9 9 2 4 2" xfId="28587" xr:uid="{00000000-0005-0000-0000-000035CB0000}"/>
    <cellStyle name="Normal 9 9 2 4 3" xfId="45933" xr:uid="{00000000-0005-0000-0000-000036CB0000}"/>
    <cellStyle name="Normal 9 9 2 5" xfId="19914" xr:uid="{00000000-0005-0000-0000-000037CB0000}"/>
    <cellStyle name="Normal 9 9 2 6" xfId="37260" xr:uid="{00000000-0005-0000-0000-000038CB0000}"/>
    <cellStyle name="Normal 9 9 3" xfId="1483" xr:uid="{00000000-0005-0000-0000-000039CB0000}"/>
    <cellStyle name="Normal 9 9 3 2" xfId="7265" xr:uid="{00000000-0005-0000-0000-00003ACB0000}"/>
    <cellStyle name="Normal 9 9 3 2 2" xfId="15938" xr:uid="{00000000-0005-0000-0000-00003BCB0000}"/>
    <cellStyle name="Normal 9 9 3 2 2 2" xfId="33291" xr:uid="{00000000-0005-0000-0000-00003CCB0000}"/>
    <cellStyle name="Normal 9 9 3 2 2 3" xfId="50637" xr:uid="{00000000-0005-0000-0000-00003DCB0000}"/>
    <cellStyle name="Normal 9 9 3 2 3" xfId="24618" xr:uid="{00000000-0005-0000-0000-00003ECB0000}"/>
    <cellStyle name="Normal 9 9 3 2 4" xfId="41964" xr:uid="{00000000-0005-0000-0000-00003FCB0000}"/>
    <cellStyle name="Normal 9 9 3 3" xfId="5109" xr:uid="{00000000-0005-0000-0000-000040CB0000}"/>
    <cellStyle name="Normal 9 9 3 3 2" xfId="13782" xr:uid="{00000000-0005-0000-0000-000041CB0000}"/>
    <cellStyle name="Normal 9 9 3 3 2 2" xfId="31135" xr:uid="{00000000-0005-0000-0000-000042CB0000}"/>
    <cellStyle name="Normal 9 9 3 3 2 3" xfId="48481" xr:uid="{00000000-0005-0000-0000-000043CB0000}"/>
    <cellStyle name="Normal 9 9 3 3 3" xfId="22462" xr:uid="{00000000-0005-0000-0000-000044CB0000}"/>
    <cellStyle name="Normal 9 9 3 3 4" xfId="39808" xr:uid="{00000000-0005-0000-0000-000045CB0000}"/>
    <cellStyle name="Normal 9 9 3 4" xfId="10156" xr:uid="{00000000-0005-0000-0000-000046CB0000}"/>
    <cellStyle name="Normal 9 9 3 4 2" xfId="27509" xr:uid="{00000000-0005-0000-0000-000047CB0000}"/>
    <cellStyle name="Normal 9 9 3 4 3" xfId="44855" xr:uid="{00000000-0005-0000-0000-000048CB0000}"/>
    <cellStyle name="Normal 9 9 3 5" xfId="18836" xr:uid="{00000000-0005-0000-0000-000049CB0000}"/>
    <cellStyle name="Normal 9 9 3 6" xfId="36182" xr:uid="{00000000-0005-0000-0000-00004ACB0000}"/>
    <cellStyle name="Normal 9 9 4" xfId="6530" xr:uid="{00000000-0005-0000-0000-00004BCB0000}"/>
    <cellStyle name="Normal 9 9 4 2" xfId="15203" xr:uid="{00000000-0005-0000-0000-00004CCB0000}"/>
    <cellStyle name="Normal 9 9 4 2 2" xfId="32556" xr:uid="{00000000-0005-0000-0000-00004DCB0000}"/>
    <cellStyle name="Normal 9 9 4 2 3" xfId="49902" xr:uid="{00000000-0005-0000-0000-00004ECB0000}"/>
    <cellStyle name="Normal 9 9 4 3" xfId="23883" xr:uid="{00000000-0005-0000-0000-00004FCB0000}"/>
    <cellStyle name="Normal 9 9 4 4" xfId="41229" xr:uid="{00000000-0005-0000-0000-000050CB0000}"/>
    <cellStyle name="Normal 9 9 5" xfId="3296" xr:uid="{00000000-0005-0000-0000-000051CB0000}"/>
    <cellStyle name="Normal 9 9 5 2" xfId="11969" xr:uid="{00000000-0005-0000-0000-000052CB0000}"/>
    <cellStyle name="Normal 9 9 5 2 2" xfId="29322" xr:uid="{00000000-0005-0000-0000-000053CB0000}"/>
    <cellStyle name="Normal 9 9 5 2 3" xfId="46668" xr:uid="{00000000-0005-0000-0000-000054CB0000}"/>
    <cellStyle name="Normal 9 9 5 3" xfId="20649" xr:uid="{00000000-0005-0000-0000-000055CB0000}"/>
    <cellStyle name="Normal 9 9 5 4" xfId="37995" xr:uid="{00000000-0005-0000-0000-000056CB0000}"/>
    <cellStyle name="Normal 9 9 6" xfId="9421" xr:uid="{00000000-0005-0000-0000-000057CB0000}"/>
    <cellStyle name="Normal 9 9 6 2" xfId="26774" xr:uid="{00000000-0005-0000-0000-000058CB0000}"/>
    <cellStyle name="Normal 9 9 6 3" xfId="44120" xr:uid="{00000000-0005-0000-0000-000059CB0000}"/>
    <cellStyle name="Normal 9 9 7" xfId="18101" xr:uid="{00000000-0005-0000-0000-00005ACB0000}"/>
    <cellStyle name="Normal 9 9 8" xfId="35447" xr:uid="{00000000-0005-0000-0000-00005BCB0000}"/>
  </cellStyles>
  <dxfs count="0"/>
  <tableStyles count="0" defaultTableStyle="TableStyleMedium9" defaultPivotStyle="PivotStyleLight16"/>
  <colors>
    <mruColors>
      <color rgb="FFD9D9D9"/>
      <color rgb="FFCCCCCC"/>
      <color rgb="FFFFFF00"/>
      <color rgb="FF33CC33"/>
      <color rgb="FFF0F4F7"/>
      <color rgb="FF00FF00"/>
      <color rgb="FFCC0066"/>
      <color rgb="FFFAFAFA"/>
      <color rgb="FF00CC6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3.xml"/><Relationship Id="rId68" Type="http://schemas.openxmlformats.org/officeDocument/2006/relationships/externalLink" Target="externalLinks/externalLink8.xml"/><Relationship Id="rId84" Type="http://schemas.openxmlformats.org/officeDocument/2006/relationships/externalLink" Target="externalLinks/externalLink24.xml"/><Relationship Id="rId89" Type="http://schemas.openxmlformats.org/officeDocument/2006/relationships/externalLink" Target="externalLinks/externalLink2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4.xml"/><Relationship Id="rId79" Type="http://schemas.openxmlformats.org/officeDocument/2006/relationships/externalLink" Target="externalLinks/externalLink19.xml"/><Relationship Id="rId102" Type="http://schemas.openxmlformats.org/officeDocument/2006/relationships/customXml" Target="../customXml/item5.xml"/><Relationship Id="rId5" Type="http://schemas.openxmlformats.org/officeDocument/2006/relationships/worksheet" Target="worksheets/sheet5.xml"/><Relationship Id="rId90" Type="http://schemas.openxmlformats.org/officeDocument/2006/relationships/externalLink" Target="externalLinks/externalLink30.xml"/><Relationship Id="rId9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4.xml"/><Relationship Id="rId69" Type="http://schemas.openxmlformats.org/officeDocument/2006/relationships/externalLink" Target="externalLinks/externalLink9.xml"/><Relationship Id="rId80" Type="http://schemas.openxmlformats.org/officeDocument/2006/relationships/externalLink" Target="externalLinks/externalLink20.xml"/><Relationship Id="rId85" Type="http://schemas.openxmlformats.org/officeDocument/2006/relationships/externalLink" Target="externalLinks/externalLink2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2.xml"/><Relationship Id="rId70" Type="http://schemas.openxmlformats.org/officeDocument/2006/relationships/externalLink" Target="externalLinks/externalLink10.xml"/><Relationship Id="rId75" Type="http://schemas.openxmlformats.org/officeDocument/2006/relationships/externalLink" Target="externalLinks/externalLink15.xml"/><Relationship Id="rId83" Type="http://schemas.openxmlformats.org/officeDocument/2006/relationships/externalLink" Target="externalLinks/externalLink23.xml"/><Relationship Id="rId88" Type="http://schemas.openxmlformats.org/officeDocument/2006/relationships/externalLink" Target="externalLinks/externalLink28.xml"/><Relationship Id="rId91" Type="http://schemas.openxmlformats.org/officeDocument/2006/relationships/externalLink" Target="externalLinks/externalLink3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5.xml"/><Relationship Id="rId73" Type="http://schemas.openxmlformats.org/officeDocument/2006/relationships/externalLink" Target="externalLinks/externalLink13.xml"/><Relationship Id="rId78" Type="http://schemas.openxmlformats.org/officeDocument/2006/relationships/externalLink" Target="externalLinks/externalLink18.xml"/><Relationship Id="rId81" Type="http://schemas.openxmlformats.org/officeDocument/2006/relationships/externalLink" Target="externalLinks/externalLink21.xml"/><Relationship Id="rId86" Type="http://schemas.openxmlformats.org/officeDocument/2006/relationships/externalLink" Target="externalLinks/externalLink26.xml"/><Relationship Id="rId94" Type="http://schemas.openxmlformats.org/officeDocument/2006/relationships/theme" Target="theme/theme1.xml"/><Relationship Id="rId99" Type="http://schemas.openxmlformats.org/officeDocument/2006/relationships/customXml" Target="../customXml/item2.xml"/><Relationship Id="rId10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6.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11.xml"/><Relationship Id="rId92" Type="http://schemas.openxmlformats.org/officeDocument/2006/relationships/externalLink" Target="externalLinks/externalLink3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6.xml"/><Relationship Id="rId87" Type="http://schemas.openxmlformats.org/officeDocument/2006/relationships/externalLink" Target="externalLinks/externalLink27.xml"/><Relationship Id="rId61" Type="http://schemas.openxmlformats.org/officeDocument/2006/relationships/externalLink" Target="externalLinks/externalLink1.xml"/><Relationship Id="rId82" Type="http://schemas.openxmlformats.org/officeDocument/2006/relationships/externalLink" Target="externalLinks/externalLink2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17.xml"/><Relationship Id="rId100"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2.xml"/><Relationship Id="rId93" Type="http://schemas.openxmlformats.org/officeDocument/2006/relationships/externalLink" Target="externalLinks/externalLink33.xml"/><Relationship Id="rId98" Type="http://schemas.openxmlformats.org/officeDocument/2006/relationships/customXml" Target="../customXml/item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0</xdr:colOff>
      <xdr:row>4</xdr:row>
      <xdr:rowOff>0</xdr:rowOff>
    </xdr:to>
    <xdr:sp macro="" textlink="">
      <xdr:nvSpPr>
        <xdr:cNvPr id="2" name="Line 6">
          <a:extLst>
            <a:ext uri="{FF2B5EF4-FFF2-40B4-BE49-F238E27FC236}">
              <a16:creationId xmlns:a16="http://schemas.microsoft.com/office/drawing/2014/main" id="{00000000-0008-0000-3C00-000002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3" name="Line 7">
          <a:extLst>
            <a:ext uri="{FF2B5EF4-FFF2-40B4-BE49-F238E27FC236}">
              <a16:creationId xmlns:a16="http://schemas.microsoft.com/office/drawing/2014/main" id="{00000000-0008-0000-3C00-000003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4" name="Line 6">
          <a:extLst>
            <a:ext uri="{FF2B5EF4-FFF2-40B4-BE49-F238E27FC236}">
              <a16:creationId xmlns:a16="http://schemas.microsoft.com/office/drawing/2014/main" id="{00000000-0008-0000-3C00-000004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5" name="Line 7">
          <a:extLst>
            <a:ext uri="{FF2B5EF4-FFF2-40B4-BE49-F238E27FC236}">
              <a16:creationId xmlns:a16="http://schemas.microsoft.com/office/drawing/2014/main" id="{00000000-0008-0000-3C00-000005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6" name="Line 6">
          <a:extLst>
            <a:ext uri="{FF2B5EF4-FFF2-40B4-BE49-F238E27FC236}">
              <a16:creationId xmlns:a16="http://schemas.microsoft.com/office/drawing/2014/main" id="{00000000-0008-0000-3C00-000006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7" name="Line 7">
          <a:extLst>
            <a:ext uri="{FF2B5EF4-FFF2-40B4-BE49-F238E27FC236}">
              <a16:creationId xmlns:a16="http://schemas.microsoft.com/office/drawing/2014/main" id="{00000000-0008-0000-3C00-000007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8" name="Line 6">
          <a:extLst>
            <a:ext uri="{FF2B5EF4-FFF2-40B4-BE49-F238E27FC236}">
              <a16:creationId xmlns:a16="http://schemas.microsoft.com/office/drawing/2014/main" id="{00000000-0008-0000-3C00-000008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twoCellAnchor>
    <xdr:from>
      <xdr:col>1</xdr:col>
      <xdr:colOff>0</xdr:colOff>
      <xdr:row>4</xdr:row>
      <xdr:rowOff>0</xdr:rowOff>
    </xdr:from>
    <xdr:to>
      <xdr:col>1</xdr:col>
      <xdr:colOff>0</xdr:colOff>
      <xdr:row>4</xdr:row>
      <xdr:rowOff>0</xdr:rowOff>
    </xdr:to>
    <xdr:sp macro="" textlink="">
      <xdr:nvSpPr>
        <xdr:cNvPr id="9" name="Line 7">
          <a:extLst>
            <a:ext uri="{FF2B5EF4-FFF2-40B4-BE49-F238E27FC236}">
              <a16:creationId xmlns:a16="http://schemas.microsoft.com/office/drawing/2014/main" id="{00000000-0008-0000-3C00-000009000000}"/>
            </a:ext>
          </a:extLst>
        </xdr:cNvPr>
        <xdr:cNvSpPr>
          <a:spLocks noChangeShapeType="1"/>
        </xdr:cNvSpPr>
      </xdr:nvSpPr>
      <xdr:spPr bwMode="auto">
        <a:xfrm>
          <a:off x="1333500" y="581025"/>
          <a:ext cx="0" cy="0"/>
        </a:xfrm>
        <a:prstGeom prst="line">
          <a:avLst/>
        </a:prstGeom>
        <a:noFill/>
        <a:ln w="12700">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KenBOP(current)base%20May%20mission%20rev.2%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DATA\DD\GEO\BOP\GeoBo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intra.mof.gov/WIN/TEMP/MFLOW9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intra.mof.gov/Documents%20and%20Settings/JMATZ/My%20Local%20Documents/EXCEL/Guyana/2003%20Mission/Final/Other%20Depository%20Corporations%20Balanc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intra.mof.gov/Documents%20and%20Settings/LABREGO/My%20Local%20Documents/Ecuador/ecubopLa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B\APPS\FINANCE\ACCTANT\BOJREPTS\98BOJREP\CCM12JU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WIN\TEMP\MFLOW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psfwn03p\sta\DOC\AI\SIMS\Workfiles\Guyana\MB\IMD\2003%20Mission\Final\Other%20Depository%20Corporations%20Balance.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LOANSEP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Q:\Documents%20and%20Settings\LABREGO\My%20Local%20Documents\Ecuador\ecubopLatest.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LOANS_MAY.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SALES%20LISTING%20-%20Nov%2004.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LOANS_MAR03.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WRS97TAB.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dec_03_loan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vizorsoftware.sharepoint.com/keithferguson/Documents/OneDrive%20-%20Vizor%20Ltd/AMBD/Reqs/Templates/CM/Monthly%20Reporting%20Form%20-%20Securities/Monthly%20Reporting%20Form%20-%20Securities%20for%20CSS.xlsx"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Fimmmdd.2"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intra.mof.gov/DATA/DH/GEO/BOP/GeoBop.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Revised%20CLOSING%20STOCK-DEC%2006.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WRSTAB.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FIMMMDD.1"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WEEKLY0.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LOANS_FEB.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LOANSAUG.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ECCB06R.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loans_dec.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vizorsoftware.sharepoint.com/GRPOFF/GENOFF/SVPCOF/MTHEND/INV040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intra.mof.gov/DATA/DH/GEO/BOP/Data/FLOW2004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intra.mof.gov/DATA/S1/ECU/SECTORS/External/PERUMF9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vizorsoftware.sharepoint.com/Users/JackieL/Commercial%20Bank%20Quarterly%20Capital%20Adequacy%20-%20CBQ9(D).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LOANS_OCT.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intra.mof.gov/DATA/S1/ECU/SECTORS/External/ecuredtab.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intra.mof.gov/DOC/SI/IMSection/DP/Workfiles/SRF/SRF%20for%20Supplement/Graduated%20to%20DC/Chile%20EI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 (new)"/>
      <sheetName val="Leases"/>
      <sheetName val="Info"/>
      <sheetName val="Ext.Fin (FY)"/>
      <sheetName val="Table fy"/>
      <sheetName val="Table"/>
      <sheetName val="BOP"/>
      <sheetName val="Output"/>
      <sheetName val="weo"/>
      <sheetName val="Macro"/>
      <sheetName val="Exp"/>
      <sheetName val="Imp"/>
      <sheetName val="serv"/>
      <sheetName val="in-out"/>
      <sheetName val="KA"/>
      <sheetName val="Ind"/>
      <sheetName val="DSA output"/>
      <sheetName val="Sheet1"/>
      <sheetName val="WETA"/>
      <sheetName val="Enumerations"/>
      <sheetName val="Institution Type Key"/>
      <sheetName val="nam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Input"/>
      <sheetName val="Main Output Table"/>
      <sheetName val="BoP"/>
      <sheetName val="End-94-update"/>
      <sheetName val="Projects"/>
      <sheetName val="Debt"/>
      <sheetName val="export"/>
      <sheetName val="import"/>
      <sheetName val="Gas"/>
      <sheetName val="IMF"/>
      <sheetName val="WB"/>
      <sheetName val="EBRD"/>
      <sheetName val="ER"/>
      <sheetName val="RED_TbleBOP"/>
      <sheetName val="Debt_Sum_Tbl"/>
      <sheetName val="RED_Tble36"/>
      <sheetName val="Tbl2-DSA"/>
      <sheetName val="BoP_Sum (comp)"/>
      <sheetName val="DS_after2001 (2)"/>
      <sheetName val="DS_after2001"/>
      <sheetName val="Chart1 DS"/>
      <sheetName val="Prog"/>
      <sheetName val="UFC_TBL"/>
      <sheetName val="CPFs"/>
      <sheetName val="ControlSheet"/>
      <sheetName val="DSA-2000"/>
      <sheetName val="NPV"/>
      <sheetName val="NPV-gap-Geo&amp;Napflow"/>
      <sheetName val="NPV-gap-Napstock"/>
      <sheetName val="DSA_Naple_F_S"/>
      <sheetName val="WEOQ5"/>
      <sheetName val="WEOQ6"/>
      <sheetName val="WEOQ7"/>
      <sheetName val="End-94-old"/>
      <sheetName val="GEO_Q"/>
      <sheetName val="FSUOUT"/>
      <sheetName val="WEO"/>
      <sheetName val="Inputs"/>
      <sheetName val="Out-A"/>
      <sheetName val="Out-F"/>
      <sheetName val="Out-M"/>
      <sheetName val="Out-BoP"/>
      <sheetName val="Trade"/>
      <sheetName val="BoP-worksheet"/>
      <sheetName val="Finance"/>
      <sheetName val="Pledge"/>
      <sheetName val="Finreq"/>
      <sheetName val="FundSR"/>
      <sheetName val="Input_external"/>
      <sheetName val="Inp_Outp_debt"/>
      <sheetName val="BoP-GDP"/>
      <sheetName val="NPC Debt"/>
      <sheetName val="Flow"/>
      <sheetName val="Oil shock"/>
      <sheetName val="Fiscal1"/>
      <sheetName val="Figs"/>
      <sheetName val="NRI"/>
      <sheetName val="Input-DS-04-Feb 05"/>
      <sheetName val="Input-DS-05-Feb 05"/>
      <sheetName val="Input-Grants-05-Feb 05-2"/>
      <sheetName val="Input-Grants-04-Feb 05"/>
      <sheetName val="Input-Credit-05-Feb 05"/>
      <sheetName val="Input-Credit 04 Feb 05"/>
      <sheetName val="Merchandise"/>
      <sheetName val="Debt stocks"/>
      <sheetName val="Storage"/>
      <sheetName val="Q5"/>
      <sheetName val="Q6"/>
      <sheetName val="Q7"/>
      <sheetName val="OUTREO"/>
      <sheetName val="OUTREO_History"/>
      <sheetName val="Enumerations"/>
    </sheetNames>
    <sheetDataSet>
      <sheetData sheetId="0" refreshError="1"/>
      <sheetData sheetId="1" refreshError="1"/>
      <sheetData sheetId="2" refreshError="1"/>
      <sheetData sheetId="3" refreshError="1">
        <row r="313">
          <cell r="E313" t="e">
            <v>#REF!</v>
          </cell>
          <cell r="F313" t="e">
            <v>#REF!</v>
          </cell>
          <cell r="G313" t="e">
            <v>#REF!</v>
          </cell>
          <cell r="H313" t="e">
            <v>#REF!</v>
          </cell>
          <cell r="I313" t="e">
            <v>#REF!</v>
          </cell>
          <cell r="J313" t="e">
            <v>#REF!</v>
          </cell>
          <cell r="K313" t="e">
            <v>#REF!</v>
          </cell>
          <cell r="L313" t="e">
            <v>#REF!</v>
          </cell>
          <cell r="M313" t="e">
            <v>#REF!</v>
          </cell>
          <cell r="N313" t="e">
            <v>#REF!</v>
          </cell>
          <cell r="O313" t="e">
            <v>#REF!</v>
          </cell>
          <cell r="P313" t="e">
            <v>#REF!</v>
          </cell>
          <cell r="Q313" t="e">
            <v>#REF!</v>
          </cell>
          <cell r="R313" t="e">
            <v>#REF!</v>
          </cell>
          <cell r="S313" t="e">
            <v>#REF!</v>
          </cell>
          <cell r="T313" t="e">
            <v>#REF!</v>
          </cell>
          <cell r="U313" t="e">
            <v>#REF!</v>
          </cell>
          <cell r="V313" t="e">
            <v>#REF!</v>
          </cell>
          <cell r="W313" t="e">
            <v>#REF!</v>
          </cell>
          <cell r="X313" t="e">
            <v>#REF!</v>
          </cell>
          <cell r="Y313" t="e">
            <v>#REF!</v>
          </cell>
          <cell r="Z313" t="e">
            <v>#REF!</v>
          </cell>
          <cell r="AA313" t="e">
            <v>#REF!</v>
          </cell>
          <cell r="AB313" t="e">
            <v>#REF!</v>
          </cell>
          <cell r="AC313" t="e">
            <v>#REF!</v>
          </cell>
          <cell r="AD313" t="e">
            <v>#REF!</v>
          </cell>
          <cell r="AE313" t="e">
            <v>#REF!</v>
          </cell>
          <cell r="AF313" t="e">
            <v>#REF!</v>
          </cell>
          <cell r="AG313" t="e">
            <v>#REF!</v>
          </cell>
          <cell r="AH313" t="e">
            <v>#REF!</v>
          </cell>
          <cell r="AI313" t="e">
            <v>#REF!</v>
          </cell>
          <cell r="AJ313" t="e">
            <v>#REF!</v>
          </cell>
          <cell r="AK313" t="e">
            <v>#REF!</v>
          </cell>
          <cell r="AL313" t="e">
            <v>#REF!</v>
          </cell>
          <cell r="AM313" t="e">
            <v>#REF!</v>
          </cell>
          <cell r="AN313" t="e">
            <v>#REF!</v>
          </cell>
          <cell r="AO313" t="e">
            <v>#REF!</v>
          </cell>
          <cell r="AP313" t="e">
            <v>#REF!</v>
          </cell>
          <cell r="AQ313" t="e">
            <v>#REF!</v>
          </cell>
          <cell r="AR313" t="e">
            <v>#REF!</v>
          </cell>
          <cell r="AS313" t="e">
            <v>#REF!</v>
          </cell>
          <cell r="AT313" t="e">
            <v>#REF!</v>
          </cell>
          <cell r="AU313" t="e">
            <v>#REF!</v>
          </cell>
          <cell r="AV313" t="e">
            <v>#REF!</v>
          </cell>
          <cell r="AW313" t="e">
            <v>#REF!</v>
          </cell>
          <cell r="AX313" t="e">
            <v>#REF!</v>
          </cell>
          <cell r="AY313" t="e">
            <v>#REF!</v>
          </cell>
          <cell r="AZ313" t="e">
            <v>#REF!</v>
          </cell>
          <cell r="BA313" t="e">
            <v>#REF!</v>
          </cell>
          <cell r="BB313" t="e">
            <v>#REF!</v>
          </cell>
          <cell r="BC313" t="e">
            <v>#REF!</v>
          </cell>
          <cell r="BD313" t="e">
            <v>#REF!</v>
          </cell>
          <cell r="BE313" t="e">
            <v>#REF!</v>
          </cell>
        </row>
        <row r="314">
          <cell r="E314" t="e">
            <v>#REF!</v>
          </cell>
          <cell r="F314" t="e">
            <v>#REF!</v>
          </cell>
          <cell r="G314" t="e">
            <v>#REF!</v>
          </cell>
          <cell r="H314" t="e">
            <v>#REF!</v>
          </cell>
          <cell r="I314" t="e">
            <v>#REF!</v>
          </cell>
          <cell r="J314" t="e">
            <v>#REF!</v>
          </cell>
          <cell r="K314" t="e">
            <v>#REF!</v>
          </cell>
          <cell r="L314" t="e">
            <v>#REF!</v>
          </cell>
          <cell r="M314" t="e">
            <v>#REF!</v>
          </cell>
          <cell r="N314" t="e">
            <v>#REF!</v>
          </cell>
          <cell r="O314" t="e">
            <v>#REF!</v>
          </cell>
          <cell r="P314" t="e">
            <v>#REF!</v>
          </cell>
          <cell r="Q314" t="e">
            <v>#REF!</v>
          </cell>
          <cell r="R314" t="e">
            <v>#REF!</v>
          </cell>
          <cell r="S314" t="e">
            <v>#REF!</v>
          </cell>
          <cell r="T314" t="e">
            <v>#REF!</v>
          </cell>
          <cell r="U314" t="e">
            <v>#REF!</v>
          </cell>
          <cell r="V314" t="e">
            <v>#REF!</v>
          </cell>
          <cell r="W314" t="e">
            <v>#REF!</v>
          </cell>
          <cell r="X314" t="e">
            <v>#REF!</v>
          </cell>
          <cell r="Y314" t="e">
            <v>#REF!</v>
          </cell>
          <cell r="Z314" t="e">
            <v>#REF!</v>
          </cell>
          <cell r="AA314" t="e">
            <v>#REF!</v>
          </cell>
          <cell r="AB314" t="e">
            <v>#REF!</v>
          </cell>
          <cell r="AC314" t="e">
            <v>#REF!</v>
          </cell>
          <cell r="AD314" t="e">
            <v>#REF!</v>
          </cell>
          <cell r="AE314" t="e">
            <v>#REF!</v>
          </cell>
          <cell r="AF314" t="e">
            <v>#REF!</v>
          </cell>
          <cell r="AG314" t="e">
            <v>#REF!</v>
          </cell>
          <cell r="AH314" t="e">
            <v>#REF!</v>
          </cell>
          <cell r="AI314" t="e">
            <v>#REF!</v>
          </cell>
          <cell r="AJ314" t="e">
            <v>#REF!</v>
          </cell>
          <cell r="AK314" t="e">
            <v>#REF!</v>
          </cell>
          <cell r="AL314" t="e">
            <v>#REF!</v>
          </cell>
          <cell r="AM314" t="e">
            <v>#REF!</v>
          </cell>
          <cell r="AN314" t="e">
            <v>#REF!</v>
          </cell>
          <cell r="AO314" t="e">
            <v>#REF!</v>
          </cell>
          <cell r="AP314" t="e">
            <v>#REF!</v>
          </cell>
          <cell r="AQ314" t="e">
            <v>#REF!</v>
          </cell>
          <cell r="AR314" t="e">
            <v>#REF!</v>
          </cell>
          <cell r="AS314" t="e">
            <v>#REF!</v>
          </cell>
          <cell r="AT314" t="e">
            <v>#REF!</v>
          </cell>
          <cell r="AU314" t="e">
            <v>#REF!</v>
          </cell>
          <cell r="AV314" t="e">
            <v>#REF!</v>
          </cell>
          <cell r="AW314" t="e">
            <v>#REF!</v>
          </cell>
          <cell r="AX314" t="e">
            <v>#REF!</v>
          </cell>
          <cell r="AY314" t="e">
            <v>#REF!</v>
          </cell>
          <cell r="AZ314" t="e">
            <v>#REF!</v>
          </cell>
          <cell r="BA314" t="e">
            <v>#REF!</v>
          </cell>
          <cell r="BB314" t="e">
            <v>#REF!</v>
          </cell>
          <cell r="BC314" t="e">
            <v>#REF!</v>
          </cell>
          <cell r="BD314" t="e">
            <v>#REF!</v>
          </cell>
          <cell r="BE314" t="e">
            <v>#REF!</v>
          </cell>
        </row>
        <row r="315">
          <cell r="E315" t="e">
            <v>#REF!</v>
          </cell>
          <cell r="F315" t="e">
            <v>#REF!</v>
          </cell>
          <cell r="G315" t="e">
            <v>#REF!</v>
          </cell>
          <cell r="H315" t="e">
            <v>#REF!</v>
          </cell>
          <cell r="I315" t="e">
            <v>#REF!</v>
          </cell>
          <cell r="J315" t="e">
            <v>#REF!</v>
          </cell>
          <cell r="K315" t="e">
            <v>#REF!</v>
          </cell>
          <cell r="L315" t="e">
            <v>#REF!</v>
          </cell>
          <cell r="M315" t="e">
            <v>#REF!</v>
          </cell>
          <cell r="N315" t="e">
            <v>#REF!</v>
          </cell>
          <cell r="O315" t="e">
            <v>#REF!</v>
          </cell>
          <cell r="P315" t="e">
            <v>#REF!</v>
          </cell>
          <cell r="Q315" t="e">
            <v>#REF!</v>
          </cell>
          <cell r="R315" t="e">
            <v>#REF!</v>
          </cell>
          <cell r="S315" t="e">
            <v>#REF!</v>
          </cell>
          <cell r="T315" t="e">
            <v>#REF!</v>
          </cell>
          <cell r="U315" t="e">
            <v>#REF!</v>
          </cell>
          <cell r="V315" t="e">
            <v>#REF!</v>
          </cell>
          <cell r="W315" t="e">
            <v>#REF!</v>
          </cell>
          <cell r="X315" t="e">
            <v>#REF!</v>
          </cell>
          <cell r="Y315" t="e">
            <v>#REF!</v>
          </cell>
          <cell r="Z315" t="e">
            <v>#REF!</v>
          </cell>
          <cell r="AA315" t="e">
            <v>#REF!</v>
          </cell>
          <cell r="AB315" t="e">
            <v>#REF!</v>
          </cell>
          <cell r="AC315" t="e">
            <v>#REF!</v>
          </cell>
          <cell r="AD315" t="e">
            <v>#REF!</v>
          </cell>
          <cell r="AE315" t="e">
            <v>#REF!</v>
          </cell>
          <cell r="AF315" t="e">
            <v>#REF!</v>
          </cell>
          <cell r="AG315" t="e">
            <v>#REF!</v>
          </cell>
          <cell r="AH315" t="e">
            <v>#REF!</v>
          </cell>
          <cell r="AI315" t="e">
            <v>#REF!</v>
          </cell>
          <cell r="AJ315" t="e">
            <v>#REF!</v>
          </cell>
          <cell r="AK315" t="e">
            <v>#REF!</v>
          </cell>
          <cell r="AL315" t="e">
            <v>#REF!</v>
          </cell>
          <cell r="AM315" t="e">
            <v>#REF!</v>
          </cell>
          <cell r="AN315" t="e">
            <v>#REF!</v>
          </cell>
          <cell r="AO315" t="e">
            <v>#REF!</v>
          </cell>
          <cell r="AP315" t="e">
            <v>#REF!</v>
          </cell>
          <cell r="AQ315" t="e">
            <v>#REF!</v>
          </cell>
          <cell r="AR315" t="e">
            <v>#REF!</v>
          </cell>
          <cell r="AS315" t="e">
            <v>#REF!</v>
          </cell>
          <cell r="AT315" t="e">
            <v>#REF!</v>
          </cell>
          <cell r="AU315" t="e">
            <v>#REF!</v>
          </cell>
          <cell r="AV315" t="e">
            <v>#REF!</v>
          </cell>
          <cell r="AW315" t="e">
            <v>#REF!</v>
          </cell>
          <cell r="AX315" t="e">
            <v>#REF!</v>
          </cell>
          <cell r="AY315" t="e">
            <v>#REF!</v>
          </cell>
          <cell r="AZ315" t="e">
            <v>#REF!</v>
          </cell>
          <cell r="BA315" t="e">
            <v>#REF!</v>
          </cell>
          <cell r="BB315" t="e">
            <v>#REF!</v>
          </cell>
          <cell r="BC315" t="e">
            <v>#REF!</v>
          </cell>
          <cell r="BD315" t="e">
            <v>#REF!</v>
          </cell>
          <cell r="BE315" t="e">
            <v>#REF!</v>
          </cell>
        </row>
        <row r="316">
          <cell r="E316" t="e">
            <v>#REF!</v>
          </cell>
          <cell r="F316" t="e">
            <v>#REF!</v>
          </cell>
          <cell r="G316" t="e">
            <v>#REF!</v>
          </cell>
          <cell r="H316" t="e">
            <v>#REF!</v>
          </cell>
          <cell r="I316" t="e">
            <v>#REF!</v>
          </cell>
          <cell r="J316" t="e">
            <v>#REF!</v>
          </cell>
          <cell r="K316" t="e">
            <v>#REF!</v>
          </cell>
          <cell r="L316" t="e">
            <v>#REF!</v>
          </cell>
          <cell r="M316" t="e">
            <v>#REF!</v>
          </cell>
          <cell r="N316" t="e">
            <v>#REF!</v>
          </cell>
          <cell r="O316" t="e">
            <v>#REF!</v>
          </cell>
          <cell r="P316" t="e">
            <v>#REF!</v>
          </cell>
          <cell r="Q316" t="e">
            <v>#REF!</v>
          </cell>
          <cell r="R316" t="e">
            <v>#REF!</v>
          </cell>
          <cell r="S316" t="e">
            <v>#REF!</v>
          </cell>
          <cell r="T316" t="e">
            <v>#REF!</v>
          </cell>
          <cell r="U316" t="e">
            <v>#REF!</v>
          </cell>
          <cell r="V316" t="e">
            <v>#REF!</v>
          </cell>
          <cell r="W316" t="e">
            <v>#REF!</v>
          </cell>
          <cell r="X316" t="e">
            <v>#REF!</v>
          </cell>
          <cell r="Y316" t="e">
            <v>#REF!</v>
          </cell>
          <cell r="Z316" t="e">
            <v>#REF!</v>
          </cell>
          <cell r="AA316" t="e">
            <v>#REF!</v>
          </cell>
          <cell r="AB316" t="e">
            <v>#REF!</v>
          </cell>
          <cell r="AC316" t="e">
            <v>#REF!</v>
          </cell>
          <cell r="AD316" t="e">
            <v>#REF!</v>
          </cell>
          <cell r="AE316" t="e">
            <v>#REF!</v>
          </cell>
          <cell r="AF316" t="e">
            <v>#REF!</v>
          </cell>
          <cell r="AG316" t="e">
            <v>#REF!</v>
          </cell>
          <cell r="AH316" t="e">
            <v>#REF!</v>
          </cell>
          <cell r="AI316" t="e">
            <v>#REF!</v>
          </cell>
          <cell r="AJ316" t="e">
            <v>#REF!</v>
          </cell>
          <cell r="AK316" t="e">
            <v>#REF!</v>
          </cell>
          <cell r="AL316" t="e">
            <v>#REF!</v>
          </cell>
          <cell r="AM316" t="e">
            <v>#REF!</v>
          </cell>
          <cell r="AN316" t="e">
            <v>#REF!</v>
          </cell>
          <cell r="AO316" t="e">
            <v>#REF!</v>
          </cell>
          <cell r="AP316" t="e">
            <v>#REF!</v>
          </cell>
          <cell r="AQ316" t="e">
            <v>#REF!</v>
          </cell>
          <cell r="AR316" t="e">
            <v>#REF!</v>
          </cell>
          <cell r="AS316" t="e">
            <v>#REF!</v>
          </cell>
          <cell r="AT316" t="e">
            <v>#REF!</v>
          </cell>
          <cell r="AU316" t="e">
            <v>#REF!</v>
          </cell>
          <cell r="AV316" t="e">
            <v>#REF!</v>
          </cell>
          <cell r="AW316" t="e">
            <v>#REF!</v>
          </cell>
          <cell r="AX316" t="e">
            <v>#REF!</v>
          </cell>
          <cell r="AY316" t="e">
            <v>#REF!</v>
          </cell>
          <cell r="AZ316" t="e">
            <v>#REF!</v>
          </cell>
          <cell r="BA316" t="e">
            <v>#REF!</v>
          </cell>
          <cell r="BB316" t="e">
            <v>#REF!</v>
          </cell>
          <cell r="BC316" t="e">
            <v>#REF!</v>
          </cell>
          <cell r="BD316" t="e">
            <v>#REF!</v>
          </cell>
          <cell r="BE316" t="e">
            <v>#REF!</v>
          </cell>
        </row>
        <row r="317">
          <cell r="E317" t="e">
            <v>#REF!</v>
          </cell>
          <cell r="F317" t="e">
            <v>#REF!</v>
          </cell>
          <cell r="G317" t="e">
            <v>#REF!</v>
          </cell>
          <cell r="H317" t="e">
            <v>#REF!</v>
          </cell>
          <cell r="I317" t="e">
            <v>#REF!</v>
          </cell>
          <cell r="J317" t="e">
            <v>#REF!</v>
          </cell>
          <cell r="K317" t="e">
            <v>#REF!</v>
          </cell>
          <cell r="L317" t="e">
            <v>#REF!</v>
          </cell>
          <cell r="M317" t="e">
            <v>#REF!</v>
          </cell>
          <cell r="N317" t="e">
            <v>#REF!</v>
          </cell>
          <cell r="O317" t="e">
            <v>#REF!</v>
          </cell>
          <cell r="P317" t="e">
            <v>#REF!</v>
          </cell>
          <cell r="Q317" t="e">
            <v>#REF!</v>
          </cell>
          <cell r="R317" t="e">
            <v>#REF!</v>
          </cell>
          <cell r="S317" t="e">
            <v>#REF!</v>
          </cell>
          <cell r="T317" t="e">
            <v>#REF!</v>
          </cell>
          <cell r="U317" t="e">
            <v>#REF!</v>
          </cell>
          <cell r="V317" t="e">
            <v>#REF!</v>
          </cell>
          <cell r="W317" t="e">
            <v>#REF!</v>
          </cell>
          <cell r="X317" t="e">
            <v>#REF!</v>
          </cell>
          <cell r="Y317" t="e">
            <v>#REF!</v>
          </cell>
          <cell r="Z317" t="e">
            <v>#REF!</v>
          </cell>
          <cell r="AA317" t="e">
            <v>#REF!</v>
          </cell>
          <cell r="AB317" t="e">
            <v>#REF!</v>
          </cell>
          <cell r="AC317" t="e">
            <v>#REF!</v>
          </cell>
          <cell r="AD317" t="e">
            <v>#REF!</v>
          </cell>
          <cell r="AE317" t="e">
            <v>#REF!</v>
          </cell>
          <cell r="AF317" t="e">
            <v>#REF!</v>
          </cell>
          <cell r="AG317" t="e">
            <v>#REF!</v>
          </cell>
          <cell r="AH317" t="e">
            <v>#REF!</v>
          </cell>
          <cell r="AI317" t="e">
            <v>#REF!</v>
          </cell>
          <cell r="AJ317" t="e">
            <v>#REF!</v>
          </cell>
          <cell r="AK317" t="e">
            <v>#REF!</v>
          </cell>
          <cell r="AL317" t="e">
            <v>#REF!</v>
          </cell>
          <cell r="AM317" t="e">
            <v>#REF!</v>
          </cell>
          <cell r="AN317" t="e">
            <v>#REF!</v>
          </cell>
          <cell r="AO317" t="e">
            <v>#REF!</v>
          </cell>
          <cell r="AP317" t="e">
            <v>#REF!</v>
          </cell>
          <cell r="AQ317" t="e">
            <v>#REF!</v>
          </cell>
          <cell r="AR317" t="e">
            <v>#REF!</v>
          </cell>
          <cell r="AS317" t="e">
            <v>#REF!</v>
          </cell>
          <cell r="AT317" t="e">
            <v>#REF!</v>
          </cell>
          <cell r="AU317" t="e">
            <v>#REF!</v>
          </cell>
          <cell r="AV317" t="e">
            <v>#REF!</v>
          </cell>
          <cell r="AW317" t="e">
            <v>#REF!</v>
          </cell>
          <cell r="AX317" t="e">
            <v>#REF!</v>
          </cell>
          <cell r="AY317" t="e">
            <v>#REF!</v>
          </cell>
          <cell r="AZ317" t="e">
            <v>#REF!</v>
          </cell>
          <cell r="BA317" t="e">
            <v>#REF!</v>
          </cell>
          <cell r="BB317" t="e">
            <v>#REF!</v>
          </cell>
          <cell r="BC317" t="e">
            <v>#REF!</v>
          </cell>
          <cell r="BD317" t="e">
            <v>#REF!</v>
          </cell>
          <cell r="BE317" t="e">
            <v>#REF!</v>
          </cell>
        </row>
        <row r="318">
          <cell r="E318" t="e">
            <v>#REF!</v>
          </cell>
          <cell r="F318" t="e">
            <v>#REF!</v>
          </cell>
          <cell r="G318" t="e">
            <v>#REF!</v>
          </cell>
          <cell r="H318" t="e">
            <v>#REF!</v>
          </cell>
          <cell r="I318" t="e">
            <v>#REF!</v>
          </cell>
          <cell r="J318" t="e">
            <v>#REF!</v>
          </cell>
          <cell r="K318" t="e">
            <v>#REF!</v>
          </cell>
          <cell r="L318" t="e">
            <v>#REF!</v>
          </cell>
          <cell r="M318" t="e">
            <v>#REF!</v>
          </cell>
          <cell r="N318" t="e">
            <v>#REF!</v>
          </cell>
          <cell r="O318" t="e">
            <v>#REF!</v>
          </cell>
          <cell r="P318" t="e">
            <v>#REF!</v>
          </cell>
          <cell r="Q318" t="e">
            <v>#REF!</v>
          </cell>
          <cell r="R318" t="e">
            <v>#REF!</v>
          </cell>
          <cell r="S318" t="e">
            <v>#REF!</v>
          </cell>
          <cell r="T318" t="e">
            <v>#REF!</v>
          </cell>
          <cell r="U318" t="e">
            <v>#REF!</v>
          </cell>
          <cell r="V318" t="e">
            <v>#REF!</v>
          </cell>
          <cell r="W318" t="e">
            <v>#REF!</v>
          </cell>
          <cell r="X318" t="e">
            <v>#REF!</v>
          </cell>
          <cell r="Y318" t="e">
            <v>#REF!</v>
          </cell>
          <cell r="Z318" t="e">
            <v>#REF!</v>
          </cell>
          <cell r="AA318" t="e">
            <v>#REF!</v>
          </cell>
          <cell r="AB318" t="e">
            <v>#REF!</v>
          </cell>
          <cell r="AC318" t="e">
            <v>#REF!</v>
          </cell>
          <cell r="AD318" t="e">
            <v>#REF!</v>
          </cell>
          <cell r="AE318" t="e">
            <v>#REF!</v>
          </cell>
          <cell r="AF318" t="e">
            <v>#REF!</v>
          </cell>
          <cell r="AG318" t="e">
            <v>#REF!</v>
          </cell>
          <cell r="AH318" t="e">
            <v>#REF!</v>
          </cell>
          <cell r="AI318" t="e">
            <v>#REF!</v>
          </cell>
          <cell r="AJ318" t="e">
            <v>#REF!</v>
          </cell>
          <cell r="AK318" t="e">
            <v>#REF!</v>
          </cell>
          <cell r="AL318" t="e">
            <v>#REF!</v>
          </cell>
          <cell r="AM318" t="e">
            <v>#REF!</v>
          </cell>
          <cell r="AN318" t="e">
            <v>#REF!</v>
          </cell>
          <cell r="AO318" t="e">
            <v>#REF!</v>
          </cell>
          <cell r="AP318" t="e">
            <v>#REF!</v>
          </cell>
          <cell r="AQ318" t="e">
            <v>#REF!</v>
          </cell>
          <cell r="AR318" t="e">
            <v>#REF!</v>
          </cell>
          <cell r="AS318" t="e">
            <v>#REF!</v>
          </cell>
          <cell r="AT318" t="e">
            <v>#REF!</v>
          </cell>
          <cell r="AU318" t="e">
            <v>#REF!</v>
          </cell>
          <cell r="AV318" t="e">
            <v>#REF!</v>
          </cell>
          <cell r="AW318" t="e">
            <v>#REF!</v>
          </cell>
          <cell r="AX318" t="e">
            <v>#REF!</v>
          </cell>
          <cell r="AY318" t="e">
            <v>#REF!</v>
          </cell>
          <cell r="AZ318" t="e">
            <v>#REF!</v>
          </cell>
          <cell r="BA318" t="e">
            <v>#REF!</v>
          </cell>
          <cell r="BB318" t="e">
            <v>#REF!</v>
          </cell>
          <cell r="BC318" t="e">
            <v>#REF!</v>
          </cell>
          <cell r="BD318" t="e">
            <v>#REF!</v>
          </cell>
          <cell r="BE318" t="e">
            <v>#REF!</v>
          </cell>
        </row>
        <row r="319">
          <cell r="E319" t="e">
            <v>#REF!</v>
          </cell>
          <cell r="F319" t="e">
            <v>#REF!</v>
          </cell>
          <cell r="G319" t="e">
            <v>#REF!</v>
          </cell>
          <cell r="H319" t="e">
            <v>#REF!</v>
          </cell>
          <cell r="I319" t="e">
            <v>#REF!</v>
          </cell>
          <cell r="J319" t="e">
            <v>#REF!</v>
          </cell>
          <cell r="K319" t="e">
            <v>#REF!</v>
          </cell>
          <cell r="L319" t="e">
            <v>#REF!</v>
          </cell>
          <cell r="M319" t="e">
            <v>#REF!</v>
          </cell>
          <cell r="N319" t="e">
            <v>#REF!</v>
          </cell>
          <cell r="O319" t="e">
            <v>#REF!</v>
          </cell>
          <cell r="P319" t="e">
            <v>#REF!</v>
          </cell>
          <cell r="Q319" t="e">
            <v>#REF!</v>
          </cell>
          <cell r="R319" t="e">
            <v>#REF!</v>
          </cell>
          <cell r="S319" t="e">
            <v>#REF!</v>
          </cell>
          <cell r="T319" t="e">
            <v>#REF!</v>
          </cell>
          <cell r="U319" t="e">
            <v>#REF!</v>
          </cell>
          <cell r="V319" t="e">
            <v>#REF!</v>
          </cell>
          <cell r="W319" t="e">
            <v>#REF!</v>
          </cell>
          <cell r="X319" t="e">
            <v>#REF!</v>
          </cell>
          <cell r="Y319" t="e">
            <v>#REF!</v>
          </cell>
          <cell r="Z319" t="e">
            <v>#REF!</v>
          </cell>
          <cell r="AA319" t="e">
            <v>#REF!</v>
          </cell>
          <cell r="AB319" t="e">
            <v>#REF!</v>
          </cell>
          <cell r="AC319" t="e">
            <v>#REF!</v>
          </cell>
          <cell r="AD319" t="e">
            <v>#REF!</v>
          </cell>
          <cell r="AE319" t="e">
            <v>#REF!</v>
          </cell>
          <cell r="AF319" t="e">
            <v>#REF!</v>
          </cell>
          <cell r="AG319" t="e">
            <v>#REF!</v>
          </cell>
          <cell r="AH319" t="e">
            <v>#REF!</v>
          </cell>
          <cell r="AI319" t="e">
            <v>#REF!</v>
          </cell>
          <cell r="AJ319" t="e">
            <v>#REF!</v>
          </cell>
          <cell r="AK319" t="e">
            <v>#REF!</v>
          </cell>
          <cell r="AL319" t="e">
            <v>#REF!</v>
          </cell>
          <cell r="AM319" t="e">
            <v>#REF!</v>
          </cell>
          <cell r="AN319" t="e">
            <v>#REF!</v>
          </cell>
          <cell r="AO319" t="e">
            <v>#REF!</v>
          </cell>
          <cell r="AP319" t="e">
            <v>#REF!</v>
          </cell>
          <cell r="AQ319" t="e">
            <v>#REF!</v>
          </cell>
          <cell r="AR319" t="e">
            <v>#REF!</v>
          </cell>
          <cell r="AS319" t="e">
            <v>#REF!</v>
          </cell>
          <cell r="AT319" t="e">
            <v>#REF!</v>
          </cell>
          <cell r="AU319" t="e">
            <v>#REF!</v>
          </cell>
          <cell r="AV319" t="e">
            <v>#REF!</v>
          </cell>
          <cell r="AW319" t="e">
            <v>#REF!</v>
          </cell>
          <cell r="AX319" t="e">
            <v>#REF!</v>
          </cell>
          <cell r="AY319" t="e">
            <v>#REF!</v>
          </cell>
          <cell r="AZ319" t="e">
            <v>#REF!</v>
          </cell>
          <cell r="BA319" t="e">
            <v>#REF!</v>
          </cell>
          <cell r="BB319" t="e">
            <v>#REF!</v>
          </cell>
          <cell r="BC319" t="e">
            <v>#REF!</v>
          </cell>
          <cell r="BD319" t="e">
            <v>#REF!</v>
          </cell>
          <cell r="BE319" t="e">
            <v>#REF!</v>
          </cell>
        </row>
        <row r="320">
          <cell r="E320" t="e">
            <v>#REF!</v>
          </cell>
          <cell r="F320" t="e">
            <v>#REF!</v>
          </cell>
          <cell r="G320" t="e">
            <v>#REF!</v>
          </cell>
          <cell r="H320" t="e">
            <v>#REF!</v>
          </cell>
          <cell r="I320" t="e">
            <v>#REF!</v>
          </cell>
          <cell r="J320" t="e">
            <v>#REF!</v>
          </cell>
          <cell r="K320" t="e">
            <v>#REF!</v>
          </cell>
          <cell r="L320" t="e">
            <v>#REF!</v>
          </cell>
          <cell r="M320" t="e">
            <v>#REF!</v>
          </cell>
          <cell r="N320" t="e">
            <v>#REF!</v>
          </cell>
          <cell r="O320" t="e">
            <v>#REF!</v>
          </cell>
          <cell r="P320" t="e">
            <v>#REF!</v>
          </cell>
          <cell r="Q320" t="e">
            <v>#REF!</v>
          </cell>
          <cell r="R320" t="e">
            <v>#REF!</v>
          </cell>
          <cell r="S320" t="e">
            <v>#REF!</v>
          </cell>
          <cell r="T320" t="e">
            <v>#REF!</v>
          </cell>
          <cell r="U320" t="e">
            <v>#REF!</v>
          </cell>
          <cell r="V320" t="e">
            <v>#REF!</v>
          </cell>
          <cell r="W320" t="e">
            <v>#REF!</v>
          </cell>
          <cell r="X320" t="e">
            <v>#REF!</v>
          </cell>
          <cell r="Y320" t="e">
            <v>#REF!</v>
          </cell>
          <cell r="Z320" t="e">
            <v>#REF!</v>
          </cell>
          <cell r="AA320" t="e">
            <v>#REF!</v>
          </cell>
          <cell r="AB320" t="e">
            <v>#REF!</v>
          </cell>
          <cell r="AC320" t="e">
            <v>#REF!</v>
          </cell>
          <cell r="AD320" t="e">
            <v>#REF!</v>
          </cell>
          <cell r="AE320" t="e">
            <v>#REF!</v>
          </cell>
          <cell r="AF320" t="e">
            <v>#REF!</v>
          </cell>
          <cell r="AG320" t="e">
            <v>#REF!</v>
          </cell>
          <cell r="AH320" t="e">
            <v>#REF!</v>
          </cell>
          <cell r="AI320" t="e">
            <v>#REF!</v>
          </cell>
          <cell r="AJ320" t="e">
            <v>#REF!</v>
          </cell>
          <cell r="AK320" t="e">
            <v>#REF!</v>
          </cell>
          <cell r="AL320" t="e">
            <v>#REF!</v>
          </cell>
          <cell r="AM320" t="e">
            <v>#REF!</v>
          </cell>
          <cell r="AN320" t="e">
            <v>#REF!</v>
          </cell>
          <cell r="AO320" t="e">
            <v>#REF!</v>
          </cell>
          <cell r="AP320" t="e">
            <v>#REF!</v>
          </cell>
          <cell r="AQ320" t="e">
            <v>#REF!</v>
          </cell>
          <cell r="AR320" t="e">
            <v>#REF!</v>
          </cell>
          <cell r="AS320" t="e">
            <v>#REF!</v>
          </cell>
          <cell r="AT320" t="e">
            <v>#REF!</v>
          </cell>
          <cell r="AU320" t="e">
            <v>#REF!</v>
          </cell>
          <cell r="AV320" t="e">
            <v>#REF!</v>
          </cell>
          <cell r="AW320" t="e">
            <v>#REF!</v>
          </cell>
          <cell r="AX320" t="e">
            <v>#REF!</v>
          </cell>
          <cell r="AY320" t="e">
            <v>#REF!</v>
          </cell>
          <cell r="AZ320" t="e">
            <v>#REF!</v>
          </cell>
          <cell r="BA320" t="e">
            <v>#REF!</v>
          </cell>
          <cell r="BB320" t="e">
            <v>#REF!</v>
          </cell>
          <cell r="BC320" t="e">
            <v>#REF!</v>
          </cell>
          <cell r="BD320" t="e">
            <v>#REF!</v>
          </cell>
          <cell r="BE320" t="e">
            <v>#REF!</v>
          </cell>
        </row>
        <row r="321">
          <cell r="E321" t="e">
            <v>#REF!</v>
          </cell>
          <cell r="F321" t="e">
            <v>#REF!</v>
          </cell>
          <cell r="G321" t="e">
            <v>#REF!</v>
          </cell>
          <cell r="H321" t="e">
            <v>#REF!</v>
          </cell>
          <cell r="I321" t="e">
            <v>#REF!</v>
          </cell>
          <cell r="J321" t="e">
            <v>#REF!</v>
          </cell>
          <cell r="K321" t="e">
            <v>#REF!</v>
          </cell>
          <cell r="L321" t="e">
            <v>#REF!</v>
          </cell>
          <cell r="M321" t="e">
            <v>#REF!</v>
          </cell>
          <cell r="N321" t="e">
            <v>#REF!</v>
          </cell>
          <cell r="O321" t="e">
            <v>#REF!</v>
          </cell>
          <cell r="P321" t="e">
            <v>#REF!</v>
          </cell>
          <cell r="Q321" t="e">
            <v>#REF!</v>
          </cell>
          <cell r="R321" t="e">
            <v>#REF!</v>
          </cell>
          <cell r="S321" t="e">
            <v>#REF!</v>
          </cell>
          <cell r="T321" t="e">
            <v>#REF!</v>
          </cell>
          <cell r="U321" t="e">
            <v>#REF!</v>
          </cell>
          <cell r="V321" t="e">
            <v>#REF!</v>
          </cell>
          <cell r="W321" t="e">
            <v>#REF!</v>
          </cell>
          <cell r="X321" t="e">
            <v>#REF!</v>
          </cell>
          <cell r="Y321" t="e">
            <v>#REF!</v>
          </cell>
          <cell r="Z321" t="e">
            <v>#REF!</v>
          </cell>
          <cell r="AA321" t="e">
            <v>#REF!</v>
          </cell>
          <cell r="AB321" t="e">
            <v>#REF!</v>
          </cell>
          <cell r="AC321" t="e">
            <v>#REF!</v>
          </cell>
          <cell r="AD321" t="e">
            <v>#REF!</v>
          </cell>
          <cell r="AE321" t="e">
            <v>#REF!</v>
          </cell>
          <cell r="AF321" t="e">
            <v>#REF!</v>
          </cell>
          <cell r="AG321" t="e">
            <v>#REF!</v>
          </cell>
          <cell r="AH321" t="e">
            <v>#REF!</v>
          </cell>
          <cell r="AI321" t="e">
            <v>#REF!</v>
          </cell>
          <cell r="AJ321" t="e">
            <v>#REF!</v>
          </cell>
          <cell r="AK321" t="e">
            <v>#REF!</v>
          </cell>
          <cell r="AL321" t="e">
            <v>#REF!</v>
          </cell>
          <cell r="AM321" t="e">
            <v>#REF!</v>
          </cell>
          <cell r="AN321" t="e">
            <v>#REF!</v>
          </cell>
          <cell r="AO321" t="e">
            <v>#REF!</v>
          </cell>
          <cell r="AP321" t="e">
            <v>#REF!</v>
          </cell>
          <cell r="AQ321" t="e">
            <v>#REF!</v>
          </cell>
          <cell r="AR321" t="e">
            <v>#REF!</v>
          </cell>
          <cell r="AS321" t="e">
            <v>#REF!</v>
          </cell>
          <cell r="AT321" t="e">
            <v>#REF!</v>
          </cell>
          <cell r="AU321" t="e">
            <v>#REF!</v>
          </cell>
          <cell r="AV321" t="e">
            <v>#REF!</v>
          </cell>
          <cell r="AW321" t="e">
            <v>#REF!</v>
          </cell>
          <cell r="AX321" t="e">
            <v>#REF!</v>
          </cell>
          <cell r="AY321" t="e">
            <v>#REF!</v>
          </cell>
          <cell r="AZ321" t="e">
            <v>#REF!</v>
          </cell>
          <cell r="BA321" t="e">
            <v>#REF!</v>
          </cell>
          <cell r="BB321" t="e">
            <v>#REF!</v>
          </cell>
          <cell r="BC321" t="e">
            <v>#REF!</v>
          </cell>
          <cell r="BD321" t="e">
            <v>#REF!</v>
          </cell>
          <cell r="BE321" t="e">
            <v>#REF!</v>
          </cell>
        </row>
        <row r="322">
          <cell r="E322" t="e">
            <v>#REF!</v>
          </cell>
          <cell r="F322" t="e">
            <v>#REF!</v>
          </cell>
          <cell r="G322" t="e">
            <v>#REF!</v>
          </cell>
          <cell r="H322" t="e">
            <v>#REF!</v>
          </cell>
          <cell r="I322" t="e">
            <v>#REF!</v>
          </cell>
          <cell r="J322" t="e">
            <v>#REF!</v>
          </cell>
          <cell r="K322" t="e">
            <v>#REF!</v>
          </cell>
          <cell r="L322" t="e">
            <v>#REF!</v>
          </cell>
          <cell r="M322" t="e">
            <v>#REF!</v>
          </cell>
          <cell r="N322" t="e">
            <v>#REF!</v>
          </cell>
          <cell r="O322" t="e">
            <v>#REF!</v>
          </cell>
          <cell r="P322" t="e">
            <v>#REF!</v>
          </cell>
          <cell r="Q322" t="e">
            <v>#REF!</v>
          </cell>
          <cell r="R322" t="e">
            <v>#REF!</v>
          </cell>
          <cell r="S322" t="e">
            <v>#REF!</v>
          </cell>
          <cell r="T322" t="e">
            <v>#REF!</v>
          </cell>
          <cell r="U322" t="e">
            <v>#REF!</v>
          </cell>
          <cell r="V322" t="e">
            <v>#REF!</v>
          </cell>
          <cell r="W322" t="e">
            <v>#REF!</v>
          </cell>
          <cell r="X322" t="e">
            <v>#REF!</v>
          </cell>
          <cell r="Y322" t="e">
            <v>#REF!</v>
          </cell>
          <cell r="Z322" t="e">
            <v>#REF!</v>
          </cell>
          <cell r="AA322" t="e">
            <v>#REF!</v>
          </cell>
          <cell r="AB322" t="e">
            <v>#REF!</v>
          </cell>
          <cell r="AC322" t="e">
            <v>#REF!</v>
          </cell>
          <cell r="AD322" t="e">
            <v>#REF!</v>
          </cell>
          <cell r="AE322" t="e">
            <v>#REF!</v>
          </cell>
          <cell r="AF322" t="e">
            <v>#REF!</v>
          </cell>
          <cell r="AG322" t="e">
            <v>#REF!</v>
          </cell>
          <cell r="AH322" t="e">
            <v>#REF!</v>
          </cell>
          <cell r="AI322" t="e">
            <v>#REF!</v>
          </cell>
          <cell r="AJ322" t="e">
            <v>#REF!</v>
          </cell>
          <cell r="AK322" t="e">
            <v>#REF!</v>
          </cell>
          <cell r="AL322" t="e">
            <v>#REF!</v>
          </cell>
          <cell r="AM322" t="e">
            <v>#REF!</v>
          </cell>
          <cell r="AN322" t="e">
            <v>#REF!</v>
          </cell>
          <cell r="AO322" t="e">
            <v>#REF!</v>
          </cell>
          <cell r="AP322" t="e">
            <v>#REF!</v>
          </cell>
          <cell r="AQ322" t="e">
            <v>#REF!</v>
          </cell>
          <cell r="AR322" t="e">
            <v>#REF!</v>
          </cell>
          <cell r="AS322" t="e">
            <v>#REF!</v>
          </cell>
          <cell r="AT322" t="e">
            <v>#REF!</v>
          </cell>
          <cell r="AU322" t="e">
            <v>#REF!</v>
          </cell>
          <cell r="AV322" t="e">
            <v>#REF!</v>
          </cell>
          <cell r="AW322" t="e">
            <v>#REF!</v>
          </cell>
          <cell r="AX322" t="e">
            <v>#REF!</v>
          </cell>
          <cell r="AY322" t="e">
            <v>#REF!</v>
          </cell>
          <cell r="AZ322" t="e">
            <v>#REF!</v>
          </cell>
          <cell r="BA322" t="e">
            <v>#REF!</v>
          </cell>
          <cell r="BB322" t="e">
            <v>#REF!</v>
          </cell>
          <cell r="BC322" t="e">
            <v>#REF!</v>
          </cell>
          <cell r="BD322" t="e">
            <v>#REF!</v>
          </cell>
          <cell r="BE322" t="e">
            <v>#REF!</v>
          </cell>
        </row>
        <row r="323">
          <cell r="E323" t="e">
            <v>#REF!</v>
          </cell>
          <cell r="F323" t="e">
            <v>#REF!</v>
          </cell>
          <cell r="G323" t="e">
            <v>#REF!</v>
          </cell>
          <cell r="H323" t="e">
            <v>#REF!</v>
          </cell>
          <cell r="I323" t="e">
            <v>#REF!</v>
          </cell>
          <cell r="J323" t="e">
            <v>#REF!</v>
          </cell>
          <cell r="K323" t="e">
            <v>#REF!</v>
          </cell>
          <cell r="L323" t="e">
            <v>#REF!</v>
          </cell>
          <cell r="M323" t="e">
            <v>#REF!</v>
          </cell>
          <cell r="N323" t="e">
            <v>#REF!</v>
          </cell>
          <cell r="O323" t="e">
            <v>#REF!</v>
          </cell>
          <cell r="P323" t="e">
            <v>#REF!</v>
          </cell>
          <cell r="Q323" t="e">
            <v>#REF!</v>
          </cell>
          <cell r="R323" t="e">
            <v>#REF!</v>
          </cell>
          <cell r="S323" t="e">
            <v>#REF!</v>
          </cell>
          <cell r="T323" t="e">
            <v>#REF!</v>
          </cell>
          <cell r="U323" t="e">
            <v>#REF!</v>
          </cell>
          <cell r="V323" t="e">
            <v>#REF!</v>
          </cell>
          <cell r="W323" t="e">
            <v>#REF!</v>
          </cell>
          <cell r="X323" t="e">
            <v>#REF!</v>
          </cell>
          <cell r="Y323" t="e">
            <v>#REF!</v>
          </cell>
          <cell r="Z323" t="e">
            <v>#REF!</v>
          </cell>
          <cell r="AA323" t="e">
            <v>#REF!</v>
          </cell>
          <cell r="AB323" t="e">
            <v>#REF!</v>
          </cell>
          <cell r="AC323" t="e">
            <v>#REF!</v>
          </cell>
          <cell r="AD323" t="e">
            <v>#REF!</v>
          </cell>
          <cell r="AE323" t="e">
            <v>#REF!</v>
          </cell>
          <cell r="AF323" t="e">
            <v>#REF!</v>
          </cell>
          <cell r="AG323" t="e">
            <v>#REF!</v>
          </cell>
          <cell r="AH323" t="e">
            <v>#REF!</v>
          </cell>
          <cell r="AI323" t="e">
            <v>#REF!</v>
          </cell>
          <cell r="AJ323" t="e">
            <v>#REF!</v>
          </cell>
          <cell r="AK323" t="e">
            <v>#REF!</v>
          </cell>
          <cell r="AL323" t="e">
            <v>#REF!</v>
          </cell>
          <cell r="AM323" t="e">
            <v>#REF!</v>
          </cell>
          <cell r="AN323" t="e">
            <v>#REF!</v>
          </cell>
          <cell r="AO323" t="e">
            <v>#REF!</v>
          </cell>
          <cell r="AP323" t="e">
            <v>#REF!</v>
          </cell>
          <cell r="AQ323" t="e">
            <v>#REF!</v>
          </cell>
          <cell r="AR323" t="e">
            <v>#REF!</v>
          </cell>
          <cell r="AS323" t="e">
            <v>#REF!</v>
          </cell>
          <cell r="AT323" t="e">
            <v>#REF!</v>
          </cell>
          <cell r="AU323" t="e">
            <v>#REF!</v>
          </cell>
          <cell r="AV323" t="e">
            <v>#REF!</v>
          </cell>
          <cell r="AW323" t="e">
            <v>#REF!</v>
          </cell>
          <cell r="AX323" t="e">
            <v>#REF!</v>
          </cell>
          <cell r="AY323" t="e">
            <v>#REF!</v>
          </cell>
          <cell r="AZ323" t="e">
            <v>#REF!</v>
          </cell>
          <cell r="BA323" t="e">
            <v>#REF!</v>
          </cell>
          <cell r="BB323" t="e">
            <v>#REF!</v>
          </cell>
          <cell r="BC323" t="e">
            <v>#REF!</v>
          </cell>
          <cell r="BD323" t="e">
            <v>#REF!</v>
          </cell>
          <cell r="BE323" t="e">
            <v>#REF!</v>
          </cell>
        </row>
        <row r="324">
          <cell r="E324" t="e">
            <v>#REF!</v>
          </cell>
          <cell r="F324" t="e">
            <v>#REF!</v>
          </cell>
          <cell r="G324" t="e">
            <v>#REF!</v>
          </cell>
          <cell r="H324" t="e">
            <v>#REF!</v>
          </cell>
          <cell r="I324" t="e">
            <v>#REF!</v>
          </cell>
          <cell r="J324" t="e">
            <v>#REF!</v>
          </cell>
          <cell r="K324" t="e">
            <v>#REF!</v>
          </cell>
          <cell r="L324" t="e">
            <v>#REF!</v>
          </cell>
          <cell r="M324" t="e">
            <v>#REF!</v>
          </cell>
          <cell r="N324" t="e">
            <v>#REF!</v>
          </cell>
          <cell r="O324" t="e">
            <v>#REF!</v>
          </cell>
          <cell r="P324" t="e">
            <v>#REF!</v>
          </cell>
          <cell r="Q324" t="e">
            <v>#REF!</v>
          </cell>
          <cell r="R324" t="e">
            <v>#REF!</v>
          </cell>
          <cell r="S324" t="e">
            <v>#REF!</v>
          </cell>
          <cell r="T324" t="e">
            <v>#REF!</v>
          </cell>
          <cell r="U324" t="e">
            <v>#REF!</v>
          </cell>
          <cell r="V324" t="e">
            <v>#REF!</v>
          </cell>
          <cell r="W324" t="e">
            <v>#REF!</v>
          </cell>
          <cell r="X324" t="e">
            <v>#REF!</v>
          </cell>
          <cell r="Y324" t="e">
            <v>#REF!</v>
          </cell>
          <cell r="Z324" t="e">
            <v>#REF!</v>
          </cell>
          <cell r="AA324" t="e">
            <v>#REF!</v>
          </cell>
          <cell r="AB324" t="e">
            <v>#REF!</v>
          </cell>
          <cell r="AC324" t="e">
            <v>#REF!</v>
          </cell>
          <cell r="AD324" t="e">
            <v>#REF!</v>
          </cell>
          <cell r="AE324" t="e">
            <v>#REF!</v>
          </cell>
          <cell r="AF324" t="e">
            <v>#REF!</v>
          </cell>
          <cell r="AG324" t="e">
            <v>#REF!</v>
          </cell>
          <cell r="AH324" t="e">
            <v>#REF!</v>
          </cell>
          <cell r="AI324" t="e">
            <v>#REF!</v>
          </cell>
          <cell r="AJ324" t="e">
            <v>#REF!</v>
          </cell>
          <cell r="AK324" t="e">
            <v>#REF!</v>
          </cell>
          <cell r="AL324" t="e">
            <v>#REF!</v>
          </cell>
          <cell r="AM324" t="e">
            <v>#REF!</v>
          </cell>
          <cell r="AN324" t="e">
            <v>#REF!</v>
          </cell>
          <cell r="AO324" t="e">
            <v>#REF!</v>
          </cell>
          <cell r="AP324" t="e">
            <v>#REF!</v>
          </cell>
          <cell r="AQ324" t="e">
            <v>#REF!</v>
          </cell>
          <cell r="AR324" t="e">
            <v>#REF!</v>
          </cell>
          <cell r="AS324" t="e">
            <v>#REF!</v>
          </cell>
          <cell r="AT324" t="e">
            <v>#REF!</v>
          </cell>
          <cell r="AU324" t="e">
            <v>#REF!</v>
          </cell>
          <cell r="AV324" t="e">
            <v>#REF!</v>
          </cell>
          <cell r="AW324" t="e">
            <v>#REF!</v>
          </cell>
          <cell r="AX324" t="e">
            <v>#REF!</v>
          </cell>
          <cell r="AY324" t="e">
            <v>#REF!</v>
          </cell>
          <cell r="AZ324" t="e">
            <v>#REF!</v>
          </cell>
          <cell r="BA324" t="e">
            <v>#REF!</v>
          </cell>
          <cell r="BB324" t="e">
            <v>#REF!</v>
          </cell>
          <cell r="BC324" t="e">
            <v>#REF!</v>
          </cell>
          <cell r="BD324" t="e">
            <v>#REF!</v>
          </cell>
          <cell r="BE324" t="e">
            <v>#REF!</v>
          </cell>
        </row>
        <row r="325">
          <cell r="E325" t="e">
            <v>#REF!</v>
          </cell>
          <cell r="F325" t="e">
            <v>#REF!</v>
          </cell>
          <cell r="G325" t="e">
            <v>#REF!</v>
          </cell>
          <cell r="H325" t="e">
            <v>#REF!</v>
          </cell>
          <cell r="I325" t="e">
            <v>#REF!</v>
          </cell>
          <cell r="J325" t="e">
            <v>#REF!</v>
          </cell>
          <cell r="K325" t="e">
            <v>#REF!</v>
          </cell>
          <cell r="L325" t="e">
            <v>#REF!</v>
          </cell>
          <cell r="M325" t="e">
            <v>#REF!</v>
          </cell>
          <cell r="N325" t="e">
            <v>#REF!</v>
          </cell>
          <cell r="O325" t="e">
            <v>#REF!</v>
          </cell>
          <cell r="P325" t="e">
            <v>#REF!</v>
          </cell>
          <cell r="Q325" t="e">
            <v>#REF!</v>
          </cell>
          <cell r="R325" t="e">
            <v>#REF!</v>
          </cell>
          <cell r="S325" t="e">
            <v>#REF!</v>
          </cell>
          <cell r="T325" t="e">
            <v>#REF!</v>
          </cell>
          <cell r="U325" t="e">
            <v>#REF!</v>
          </cell>
          <cell r="V325" t="e">
            <v>#REF!</v>
          </cell>
          <cell r="W325" t="e">
            <v>#REF!</v>
          </cell>
          <cell r="X325" t="e">
            <v>#REF!</v>
          </cell>
          <cell r="Y325" t="e">
            <v>#REF!</v>
          </cell>
          <cell r="Z325" t="e">
            <v>#REF!</v>
          </cell>
          <cell r="AA325" t="e">
            <v>#REF!</v>
          </cell>
          <cell r="AB325" t="e">
            <v>#REF!</v>
          </cell>
          <cell r="AC325" t="e">
            <v>#REF!</v>
          </cell>
          <cell r="AD325" t="e">
            <v>#REF!</v>
          </cell>
          <cell r="AE325" t="e">
            <v>#REF!</v>
          </cell>
          <cell r="AF325" t="e">
            <v>#REF!</v>
          </cell>
          <cell r="AG325" t="e">
            <v>#REF!</v>
          </cell>
          <cell r="AH325" t="e">
            <v>#REF!</v>
          </cell>
          <cell r="AI325" t="e">
            <v>#REF!</v>
          </cell>
          <cell r="AJ325" t="e">
            <v>#REF!</v>
          </cell>
          <cell r="AK325" t="e">
            <v>#REF!</v>
          </cell>
          <cell r="AL325" t="e">
            <v>#REF!</v>
          </cell>
          <cell r="AM325" t="e">
            <v>#REF!</v>
          </cell>
          <cell r="AN325" t="e">
            <v>#REF!</v>
          </cell>
          <cell r="AO325" t="e">
            <v>#REF!</v>
          </cell>
          <cell r="AP325" t="e">
            <v>#REF!</v>
          </cell>
          <cell r="AQ325" t="e">
            <v>#REF!</v>
          </cell>
          <cell r="AR325" t="e">
            <v>#REF!</v>
          </cell>
          <cell r="AS325" t="e">
            <v>#REF!</v>
          </cell>
          <cell r="AT325" t="e">
            <v>#REF!</v>
          </cell>
          <cell r="AU325" t="e">
            <v>#REF!</v>
          </cell>
          <cell r="AV325" t="e">
            <v>#REF!</v>
          </cell>
          <cell r="AW325" t="e">
            <v>#REF!</v>
          </cell>
          <cell r="AX325" t="e">
            <v>#REF!</v>
          </cell>
          <cell r="AY325" t="e">
            <v>#REF!</v>
          </cell>
          <cell r="AZ325" t="e">
            <v>#REF!</v>
          </cell>
          <cell r="BA325" t="e">
            <v>#REF!</v>
          </cell>
          <cell r="BB325" t="e">
            <v>#REF!</v>
          </cell>
          <cell r="BC325" t="e">
            <v>#REF!</v>
          </cell>
          <cell r="BD325" t="e">
            <v>#REF!</v>
          </cell>
          <cell r="BE325" t="e">
            <v>#REF!</v>
          </cell>
        </row>
        <row r="326">
          <cell r="E326" t="e">
            <v>#REF!</v>
          </cell>
          <cell r="F326" t="e">
            <v>#REF!</v>
          </cell>
          <cell r="G326" t="e">
            <v>#REF!</v>
          </cell>
          <cell r="H326" t="e">
            <v>#REF!</v>
          </cell>
          <cell r="I326" t="e">
            <v>#REF!</v>
          </cell>
          <cell r="J326" t="e">
            <v>#REF!</v>
          </cell>
          <cell r="K326" t="e">
            <v>#REF!</v>
          </cell>
          <cell r="L326" t="e">
            <v>#REF!</v>
          </cell>
          <cell r="M326" t="e">
            <v>#REF!</v>
          </cell>
          <cell r="N326" t="e">
            <v>#REF!</v>
          </cell>
          <cell r="O326" t="e">
            <v>#REF!</v>
          </cell>
          <cell r="P326" t="e">
            <v>#REF!</v>
          </cell>
          <cell r="Q326" t="e">
            <v>#REF!</v>
          </cell>
          <cell r="R326" t="e">
            <v>#REF!</v>
          </cell>
          <cell r="S326" t="e">
            <v>#REF!</v>
          </cell>
          <cell r="T326" t="e">
            <v>#REF!</v>
          </cell>
          <cell r="U326" t="e">
            <v>#REF!</v>
          </cell>
          <cell r="V326" t="e">
            <v>#REF!</v>
          </cell>
          <cell r="W326" t="e">
            <v>#REF!</v>
          </cell>
          <cell r="X326" t="e">
            <v>#REF!</v>
          </cell>
          <cell r="Y326" t="e">
            <v>#REF!</v>
          </cell>
          <cell r="Z326" t="e">
            <v>#REF!</v>
          </cell>
          <cell r="AA326" t="e">
            <v>#REF!</v>
          </cell>
          <cell r="AB326" t="e">
            <v>#REF!</v>
          </cell>
          <cell r="AC326" t="e">
            <v>#REF!</v>
          </cell>
          <cell r="AD326" t="e">
            <v>#REF!</v>
          </cell>
          <cell r="AE326" t="e">
            <v>#REF!</v>
          </cell>
          <cell r="AF326" t="e">
            <v>#REF!</v>
          </cell>
          <cell r="AG326" t="e">
            <v>#REF!</v>
          </cell>
          <cell r="AH326" t="e">
            <v>#REF!</v>
          </cell>
          <cell r="AI326" t="e">
            <v>#REF!</v>
          </cell>
          <cell r="AJ326" t="e">
            <v>#REF!</v>
          </cell>
          <cell r="AK326" t="e">
            <v>#REF!</v>
          </cell>
          <cell r="AL326" t="e">
            <v>#REF!</v>
          </cell>
          <cell r="AM326" t="e">
            <v>#REF!</v>
          </cell>
          <cell r="AN326" t="e">
            <v>#REF!</v>
          </cell>
          <cell r="AO326" t="e">
            <v>#REF!</v>
          </cell>
          <cell r="AP326" t="e">
            <v>#REF!</v>
          </cell>
          <cell r="AQ326" t="e">
            <v>#REF!</v>
          </cell>
          <cell r="AR326" t="e">
            <v>#REF!</v>
          </cell>
          <cell r="AS326" t="e">
            <v>#REF!</v>
          </cell>
          <cell r="AT326" t="e">
            <v>#REF!</v>
          </cell>
          <cell r="AU326" t="e">
            <v>#REF!</v>
          </cell>
          <cell r="AV326" t="e">
            <v>#REF!</v>
          </cell>
          <cell r="AW326" t="e">
            <v>#REF!</v>
          </cell>
          <cell r="AX326" t="e">
            <v>#REF!</v>
          </cell>
          <cell r="AY326" t="e">
            <v>#REF!</v>
          </cell>
          <cell r="AZ326" t="e">
            <v>#REF!</v>
          </cell>
          <cell r="BA326" t="e">
            <v>#REF!</v>
          </cell>
          <cell r="BB326" t="e">
            <v>#REF!</v>
          </cell>
          <cell r="BC326" t="e">
            <v>#REF!</v>
          </cell>
          <cell r="BD326" t="e">
            <v>#REF!</v>
          </cell>
          <cell r="BE326" t="e">
            <v>#REF!</v>
          </cell>
        </row>
        <row r="327">
          <cell r="E327" t="e">
            <v>#REF!</v>
          </cell>
          <cell r="F327" t="e">
            <v>#REF!</v>
          </cell>
          <cell r="G327" t="e">
            <v>#REF!</v>
          </cell>
          <cell r="H327" t="e">
            <v>#REF!</v>
          </cell>
          <cell r="I327" t="e">
            <v>#REF!</v>
          </cell>
          <cell r="J327" t="e">
            <v>#REF!</v>
          </cell>
          <cell r="K327" t="e">
            <v>#REF!</v>
          </cell>
          <cell r="L327" t="e">
            <v>#REF!</v>
          </cell>
          <cell r="M327" t="e">
            <v>#REF!</v>
          </cell>
          <cell r="N327" t="e">
            <v>#REF!</v>
          </cell>
          <cell r="O327" t="e">
            <v>#REF!</v>
          </cell>
          <cell r="P327" t="e">
            <v>#REF!</v>
          </cell>
          <cell r="Q327" t="e">
            <v>#REF!</v>
          </cell>
          <cell r="R327" t="e">
            <v>#REF!</v>
          </cell>
          <cell r="S327" t="e">
            <v>#REF!</v>
          </cell>
          <cell r="T327" t="e">
            <v>#REF!</v>
          </cell>
          <cell r="U327" t="e">
            <v>#REF!</v>
          </cell>
          <cell r="V327" t="e">
            <v>#REF!</v>
          </cell>
          <cell r="W327" t="e">
            <v>#REF!</v>
          </cell>
          <cell r="X327" t="e">
            <v>#REF!</v>
          </cell>
          <cell r="Y327" t="e">
            <v>#REF!</v>
          </cell>
          <cell r="Z327" t="e">
            <v>#REF!</v>
          </cell>
          <cell r="AA327" t="e">
            <v>#REF!</v>
          </cell>
          <cell r="AB327" t="e">
            <v>#REF!</v>
          </cell>
          <cell r="AC327" t="e">
            <v>#REF!</v>
          </cell>
          <cell r="AD327" t="e">
            <v>#REF!</v>
          </cell>
          <cell r="AE327" t="e">
            <v>#REF!</v>
          </cell>
          <cell r="AF327" t="e">
            <v>#REF!</v>
          </cell>
          <cell r="AG327" t="e">
            <v>#REF!</v>
          </cell>
          <cell r="AH327" t="e">
            <v>#REF!</v>
          </cell>
          <cell r="AI327" t="e">
            <v>#REF!</v>
          </cell>
          <cell r="AJ327" t="e">
            <v>#REF!</v>
          </cell>
          <cell r="AK327" t="e">
            <v>#REF!</v>
          </cell>
          <cell r="AL327" t="e">
            <v>#REF!</v>
          </cell>
          <cell r="AM327" t="e">
            <v>#REF!</v>
          </cell>
          <cell r="AN327" t="e">
            <v>#REF!</v>
          </cell>
          <cell r="AO327" t="e">
            <v>#REF!</v>
          </cell>
          <cell r="AP327" t="e">
            <v>#REF!</v>
          </cell>
          <cell r="AQ327" t="e">
            <v>#REF!</v>
          </cell>
          <cell r="AR327" t="e">
            <v>#REF!</v>
          </cell>
          <cell r="AS327" t="e">
            <v>#REF!</v>
          </cell>
          <cell r="AT327" t="e">
            <v>#REF!</v>
          </cell>
          <cell r="AU327" t="e">
            <v>#REF!</v>
          </cell>
          <cell r="AV327" t="e">
            <v>#REF!</v>
          </cell>
          <cell r="AW327" t="e">
            <v>#REF!</v>
          </cell>
          <cell r="AX327" t="e">
            <v>#REF!</v>
          </cell>
          <cell r="AY327" t="e">
            <v>#REF!</v>
          </cell>
          <cell r="AZ327" t="e">
            <v>#REF!</v>
          </cell>
          <cell r="BA327" t="e">
            <v>#REF!</v>
          </cell>
          <cell r="BB327" t="e">
            <v>#REF!</v>
          </cell>
          <cell r="BC327" t="e">
            <v>#REF!</v>
          </cell>
          <cell r="BD327" t="e">
            <v>#REF!</v>
          </cell>
          <cell r="BE327" t="e">
            <v>#REF!</v>
          </cell>
        </row>
        <row r="328">
          <cell r="E328" t="e">
            <v>#REF!</v>
          </cell>
          <cell r="F328" t="e">
            <v>#REF!</v>
          </cell>
          <cell r="G328" t="e">
            <v>#REF!</v>
          </cell>
          <cell r="H328" t="e">
            <v>#REF!</v>
          </cell>
          <cell r="I328" t="e">
            <v>#REF!</v>
          </cell>
          <cell r="J328" t="e">
            <v>#REF!</v>
          </cell>
          <cell r="K328" t="e">
            <v>#REF!</v>
          </cell>
          <cell r="L328" t="e">
            <v>#REF!</v>
          </cell>
          <cell r="M328" t="e">
            <v>#REF!</v>
          </cell>
          <cell r="N328" t="e">
            <v>#REF!</v>
          </cell>
          <cell r="O328" t="e">
            <v>#REF!</v>
          </cell>
          <cell r="P328" t="e">
            <v>#REF!</v>
          </cell>
          <cell r="Q328" t="e">
            <v>#REF!</v>
          </cell>
          <cell r="R328" t="e">
            <v>#REF!</v>
          </cell>
          <cell r="S328" t="e">
            <v>#REF!</v>
          </cell>
          <cell r="T328" t="e">
            <v>#REF!</v>
          </cell>
          <cell r="U328" t="e">
            <v>#REF!</v>
          </cell>
          <cell r="V328" t="e">
            <v>#REF!</v>
          </cell>
          <cell r="W328" t="e">
            <v>#REF!</v>
          </cell>
          <cell r="X328" t="e">
            <v>#REF!</v>
          </cell>
          <cell r="Y328" t="e">
            <v>#REF!</v>
          </cell>
          <cell r="Z328" t="e">
            <v>#REF!</v>
          </cell>
          <cell r="AA328" t="e">
            <v>#REF!</v>
          </cell>
          <cell r="AB328" t="e">
            <v>#REF!</v>
          </cell>
          <cell r="AC328" t="e">
            <v>#REF!</v>
          </cell>
          <cell r="AD328" t="e">
            <v>#REF!</v>
          </cell>
          <cell r="AE328" t="e">
            <v>#REF!</v>
          </cell>
          <cell r="AF328" t="e">
            <v>#REF!</v>
          </cell>
          <cell r="AG328" t="e">
            <v>#REF!</v>
          </cell>
          <cell r="AH328" t="e">
            <v>#REF!</v>
          </cell>
          <cell r="AI328" t="e">
            <v>#REF!</v>
          </cell>
          <cell r="AJ328" t="e">
            <v>#REF!</v>
          </cell>
          <cell r="AK328" t="e">
            <v>#REF!</v>
          </cell>
          <cell r="AL328" t="e">
            <v>#REF!</v>
          </cell>
          <cell r="AM328" t="e">
            <v>#REF!</v>
          </cell>
          <cell r="AN328" t="e">
            <v>#REF!</v>
          </cell>
          <cell r="AO328" t="e">
            <v>#REF!</v>
          </cell>
          <cell r="AP328" t="e">
            <v>#REF!</v>
          </cell>
          <cell r="AQ328" t="e">
            <v>#REF!</v>
          </cell>
          <cell r="AR328" t="e">
            <v>#REF!</v>
          </cell>
          <cell r="AS328" t="e">
            <v>#REF!</v>
          </cell>
          <cell r="AT328" t="e">
            <v>#REF!</v>
          </cell>
          <cell r="AU328" t="e">
            <v>#REF!</v>
          </cell>
          <cell r="AV328" t="e">
            <v>#REF!</v>
          </cell>
          <cell r="AW328" t="e">
            <v>#REF!</v>
          </cell>
          <cell r="AX328" t="e">
            <v>#REF!</v>
          </cell>
          <cell r="AY328" t="e">
            <v>#REF!</v>
          </cell>
          <cell r="AZ328" t="e">
            <v>#REF!</v>
          </cell>
          <cell r="BA328" t="e">
            <v>#REF!</v>
          </cell>
          <cell r="BB328" t="e">
            <v>#REF!</v>
          </cell>
          <cell r="BC328" t="e">
            <v>#REF!</v>
          </cell>
          <cell r="BD328" t="e">
            <v>#REF!</v>
          </cell>
          <cell r="BE328" t="e">
            <v>#REF!</v>
          </cell>
        </row>
        <row r="329">
          <cell r="E329" t="e">
            <v>#REF!</v>
          </cell>
          <cell r="F329" t="e">
            <v>#REF!</v>
          </cell>
          <cell r="G329" t="e">
            <v>#REF!</v>
          </cell>
          <cell r="H329" t="e">
            <v>#REF!</v>
          </cell>
          <cell r="I329" t="e">
            <v>#REF!</v>
          </cell>
          <cell r="J329" t="e">
            <v>#REF!</v>
          </cell>
          <cell r="K329" t="e">
            <v>#REF!</v>
          </cell>
          <cell r="L329" t="e">
            <v>#REF!</v>
          </cell>
          <cell r="M329" t="e">
            <v>#REF!</v>
          </cell>
          <cell r="N329" t="e">
            <v>#REF!</v>
          </cell>
          <cell r="O329" t="e">
            <v>#REF!</v>
          </cell>
          <cell r="P329" t="e">
            <v>#REF!</v>
          </cell>
          <cell r="Q329" t="e">
            <v>#REF!</v>
          </cell>
          <cell r="R329" t="e">
            <v>#REF!</v>
          </cell>
          <cell r="S329" t="e">
            <v>#REF!</v>
          </cell>
          <cell r="T329" t="e">
            <v>#REF!</v>
          </cell>
          <cell r="U329" t="e">
            <v>#REF!</v>
          </cell>
          <cell r="V329" t="e">
            <v>#REF!</v>
          </cell>
          <cell r="W329" t="e">
            <v>#REF!</v>
          </cell>
          <cell r="X329" t="e">
            <v>#REF!</v>
          </cell>
          <cell r="Y329" t="e">
            <v>#REF!</v>
          </cell>
          <cell r="Z329" t="e">
            <v>#REF!</v>
          </cell>
          <cell r="AA329" t="e">
            <v>#REF!</v>
          </cell>
          <cell r="AB329" t="e">
            <v>#REF!</v>
          </cell>
          <cell r="AC329" t="e">
            <v>#REF!</v>
          </cell>
          <cell r="AD329" t="e">
            <v>#REF!</v>
          </cell>
          <cell r="AE329" t="e">
            <v>#REF!</v>
          </cell>
          <cell r="AF329" t="e">
            <v>#REF!</v>
          </cell>
          <cell r="AG329" t="e">
            <v>#REF!</v>
          </cell>
          <cell r="AH329" t="e">
            <v>#REF!</v>
          </cell>
          <cell r="AI329" t="e">
            <v>#REF!</v>
          </cell>
          <cell r="AJ329" t="e">
            <v>#REF!</v>
          </cell>
          <cell r="AK329" t="e">
            <v>#REF!</v>
          </cell>
          <cell r="AL329" t="e">
            <v>#REF!</v>
          </cell>
          <cell r="AM329" t="e">
            <v>#REF!</v>
          </cell>
          <cell r="AN329" t="e">
            <v>#REF!</v>
          </cell>
          <cell r="AO329" t="e">
            <v>#REF!</v>
          </cell>
          <cell r="AP329" t="e">
            <v>#REF!</v>
          </cell>
          <cell r="AQ329" t="e">
            <v>#REF!</v>
          </cell>
          <cell r="AR329" t="e">
            <v>#REF!</v>
          </cell>
          <cell r="AS329" t="e">
            <v>#REF!</v>
          </cell>
          <cell r="AT329" t="e">
            <v>#REF!</v>
          </cell>
          <cell r="AU329" t="e">
            <v>#REF!</v>
          </cell>
          <cell r="AV329" t="e">
            <v>#REF!</v>
          </cell>
          <cell r="AW329" t="e">
            <v>#REF!</v>
          </cell>
          <cell r="AX329" t="e">
            <v>#REF!</v>
          </cell>
          <cell r="AY329" t="e">
            <v>#REF!</v>
          </cell>
          <cell r="AZ329" t="e">
            <v>#REF!</v>
          </cell>
          <cell r="BA329" t="e">
            <v>#REF!</v>
          </cell>
          <cell r="BB329" t="e">
            <v>#REF!</v>
          </cell>
          <cell r="BC329" t="e">
            <v>#REF!</v>
          </cell>
          <cell r="BD329" t="e">
            <v>#REF!</v>
          </cell>
          <cell r="BE329" t="e">
            <v>#REF!</v>
          </cell>
        </row>
        <row r="330">
          <cell r="E330" t="e">
            <v>#REF!</v>
          </cell>
          <cell r="F330" t="e">
            <v>#REF!</v>
          </cell>
          <cell r="G330" t="e">
            <v>#REF!</v>
          </cell>
          <cell r="H330" t="e">
            <v>#REF!</v>
          </cell>
          <cell r="I330" t="e">
            <v>#REF!</v>
          </cell>
          <cell r="J330" t="e">
            <v>#REF!</v>
          </cell>
          <cell r="K330" t="e">
            <v>#REF!</v>
          </cell>
          <cell r="L330" t="e">
            <v>#REF!</v>
          </cell>
          <cell r="M330" t="e">
            <v>#REF!</v>
          </cell>
          <cell r="N330" t="e">
            <v>#REF!</v>
          </cell>
          <cell r="O330" t="e">
            <v>#REF!</v>
          </cell>
          <cell r="P330" t="e">
            <v>#REF!</v>
          </cell>
          <cell r="Q330" t="e">
            <v>#REF!</v>
          </cell>
          <cell r="R330" t="e">
            <v>#REF!</v>
          </cell>
          <cell r="S330" t="e">
            <v>#REF!</v>
          </cell>
          <cell r="T330" t="e">
            <v>#REF!</v>
          </cell>
          <cell r="U330" t="e">
            <v>#REF!</v>
          </cell>
          <cell r="V330" t="e">
            <v>#REF!</v>
          </cell>
          <cell r="W330" t="e">
            <v>#REF!</v>
          </cell>
          <cell r="X330" t="e">
            <v>#REF!</v>
          </cell>
          <cell r="Y330" t="e">
            <v>#REF!</v>
          </cell>
          <cell r="Z330" t="e">
            <v>#REF!</v>
          </cell>
          <cell r="AA330" t="e">
            <v>#REF!</v>
          </cell>
          <cell r="AB330" t="e">
            <v>#REF!</v>
          </cell>
          <cell r="AC330" t="e">
            <v>#REF!</v>
          </cell>
          <cell r="AD330" t="e">
            <v>#REF!</v>
          </cell>
          <cell r="AE330" t="e">
            <v>#REF!</v>
          </cell>
          <cell r="AF330" t="e">
            <v>#REF!</v>
          </cell>
          <cell r="AG330" t="e">
            <v>#REF!</v>
          </cell>
          <cell r="AH330" t="e">
            <v>#REF!</v>
          </cell>
          <cell r="AI330" t="e">
            <v>#REF!</v>
          </cell>
          <cell r="AJ330" t="e">
            <v>#REF!</v>
          </cell>
          <cell r="AK330" t="e">
            <v>#REF!</v>
          </cell>
          <cell r="AL330" t="e">
            <v>#REF!</v>
          </cell>
          <cell r="AM330" t="e">
            <v>#REF!</v>
          </cell>
          <cell r="AN330" t="e">
            <v>#REF!</v>
          </cell>
          <cell r="AO330" t="e">
            <v>#REF!</v>
          </cell>
          <cell r="AP330" t="e">
            <v>#REF!</v>
          </cell>
          <cell r="AQ330" t="e">
            <v>#REF!</v>
          </cell>
          <cell r="AR330" t="e">
            <v>#REF!</v>
          </cell>
          <cell r="AS330" t="e">
            <v>#REF!</v>
          </cell>
          <cell r="AT330" t="e">
            <v>#REF!</v>
          </cell>
          <cell r="AU330" t="e">
            <v>#REF!</v>
          </cell>
          <cell r="AV330" t="e">
            <v>#REF!</v>
          </cell>
          <cell r="AW330" t="e">
            <v>#REF!</v>
          </cell>
          <cell r="AX330" t="e">
            <v>#REF!</v>
          </cell>
          <cell r="AY330" t="e">
            <v>#REF!</v>
          </cell>
          <cell r="AZ330" t="e">
            <v>#REF!</v>
          </cell>
          <cell r="BA330" t="e">
            <v>#REF!</v>
          </cell>
          <cell r="BB330" t="e">
            <v>#REF!</v>
          </cell>
          <cell r="BC330" t="e">
            <v>#REF!</v>
          </cell>
          <cell r="BD330" t="e">
            <v>#REF!</v>
          </cell>
          <cell r="BE330" t="e">
            <v>#REF!</v>
          </cell>
        </row>
        <row r="331">
          <cell r="E331" t="e">
            <v>#REF!</v>
          </cell>
          <cell r="F331" t="e">
            <v>#REF!</v>
          </cell>
          <cell r="G331" t="e">
            <v>#REF!</v>
          </cell>
          <cell r="H331" t="e">
            <v>#REF!</v>
          </cell>
          <cell r="I331" t="e">
            <v>#REF!</v>
          </cell>
          <cell r="J331" t="e">
            <v>#REF!</v>
          </cell>
          <cell r="K331" t="e">
            <v>#REF!</v>
          </cell>
          <cell r="L331" t="e">
            <v>#REF!</v>
          </cell>
          <cell r="M331" t="e">
            <v>#REF!</v>
          </cell>
          <cell r="N331" t="e">
            <v>#REF!</v>
          </cell>
          <cell r="O331" t="e">
            <v>#REF!</v>
          </cell>
          <cell r="P331" t="e">
            <v>#REF!</v>
          </cell>
          <cell r="Q331" t="e">
            <v>#REF!</v>
          </cell>
          <cell r="R331" t="e">
            <v>#REF!</v>
          </cell>
          <cell r="S331" t="e">
            <v>#REF!</v>
          </cell>
          <cell r="T331" t="e">
            <v>#REF!</v>
          </cell>
          <cell r="U331" t="e">
            <v>#REF!</v>
          </cell>
          <cell r="V331" t="e">
            <v>#REF!</v>
          </cell>
          <cell r="W331" t="e">
            <v>#REF!</v>
          </cell>
          <cell r="X331" t="e">
            <v>#REF!</v>
          </cell>
          <cell r="Y331" t="e">
            <v>#REF!</v>
          </cell>
          <cell r="Z331" t="e">
            <v>#REF!</v>
          </cell>
          <cell r="AA331" t="e">
            <v>#REF!</v>
          </cell>
          <cell r="AB331" t="e">
            <v>#REF!</v>
          </cell>
          <cell r="AC331" t="e">
            <v>#REF!</v>
          </cell>
          <cell r="AD331" t="e">
            <v>#REF!</v>
          </cell>
          <cell r="AE331" t="e">
            <v>#REF!</v>
          </cell>
          <cell r="AF331" t="e">
            <v>#REF!</v>
          </cell>
          <cell r="AG331" t="e">
            <v>#REF!</v>
          </cell>
          <cell r="AH331" t="e">
            <v>#REF!</v>
          </cell>
          <cell r="AI331" t="e">
            <v>#REF!</v>
          </cell>
          <cell r="AJ331" t="e">
            <v>#REF!</v>
          </cell>
          <cell r="AK331" t="e">
            <v>#REF!</v>
          </cell>
          <cell r="AL331" t="e">
            <v>#REF!</v>
          </cell>
          <cell r="AM331" t="e">
            <v>#REF!</v>
          </cell>
          <cell r="AN331" t="e">
            <v>#REF!</v>
          </cell>
          <cell r="AO331" t="e">
            <v>#REF!</v>
          </cell>
          <cell r="AP331" t="e">
            <v>#REF!</v>
          </cell>
          <cell r="AQ331" t="e">
            <v>#REF!</v>
          </cell>
          <cell r="AR331" t="e">
            <v>#REF!</v>
          </cell>
          <cell r="AS331" t="e">
            <v>#REF!</v>
          </cell>
          <cell r="AT331" t="e">
            <v>#REF!</v>
          </cell>
          <cell r="AU331" t="e">
            <v>#REF!</v>
          </cell>
          <cell r="AV331" t="e">
            <v>#REF!</v>
          </cell>
          <cell r="AW331" t="e">
            <v>#REF!</v>
          </cell>
          <cell r="AX331" t="e">
            <v>#REF!</v>
          </cell>
          <cell r="AY331" t="e">
            <v>#REF!</v>
          </cell>
          <cell r="AZ331" t="e">
            <v>#REF!</v>
          </cell>
          <cell r="BA331" t="e">
            <v>#REF!</v>
          </cell>
          <cell r="BB331" t="e">
            <v>#REF!</v>
          </cell>
          <cell r="BC331" t="e">
            <v>#REF!</v>
          </cell>
          <cell r="BD331" t="e">
            <v>#REF!</v>
          </cell>
          <cell r="BE331" t="e">
            <v>#REF!</v>
          </cell>
        </row>
        <row r="332">
          <cell r="E332" t="e">
            <v>#REF!</v>
          </cell>
          <cell r="F332" t="e">
            <v>#REF!</v>
          </cell>
          <cell r="G332" t="e">
            <v>#REF!</v>
          </cell>
          <cell r="H332" t="e">
            <v>#REF!</v>
          </cell>
          <cell r="I332" t="e">
            <v>#REF!</v>
          </cell>
          <cell r="J332" t="e">
            <v>#REF!</v>
          </cell>
          <cell r="K332" t="e">
            <v>#REF!</v>
          </cell>
          <cell r="L332" t="e">
            <v>#REF!</v>
          </cell>
          <cell r="M332" t="e">
            <v>#REF!</v>
          </cell>
          <cell r="N332" t="e">
            <v>#REF!</v>
          </cell>
          <cell r="O332" t="e">
            <v>#REF!</v>
          </cell>
          <cell r="P332" t="e">
            <v>#REF!</v>
          </cell>
          <cell r="Q332" t="e">
            <v>#REF!</v>
          </cell>
          <cell r="R332" t="e">
            <v>#REF!</v>
          </cell>
          <cell r="S332" t="e">
            <v>#REF!</v>
          </cell>
          <cell r="T332" t="e">
            <v>#REF!</v>
          </cell>
          <cell r="U332" t="e">
            <v>#REF!</v>
          </cell>
          <cell r="V332" t="e">
            <v>#REF!</v>
          </cell>
          <cell r="W332" t="e">
            <v>#REF!</v>
          </cell>
          <cell r="X332" t="e">
            <v>#REF!</v>
          </cell>
          <cell r="Y332" t="e">
            <v>#REF!</v>
          </cell>
          <cell r="Z332" t="e">
            <v>#REF!</v>
          </cell>
          <cell r="AA332" t="e">
            <v>#REF!</v>
          </cell>
          <cell r="AB332" t="e">
            <v>#REF!</v>
          </cell>
          <cell r="AC332" t="e">
            <v>#REF!</v>
          </cell>
          <cell r="AD332" t="e">
            <v>#REF!</v>
          </cell>
          <cell r="AE332" t="e">
            <v>#REF!</v>
          </cell>
          <cell r="AF332" t="e">
            <v>#REF!</v>
          </cell>
          <cell r="AG332" t="e">
            <v>#REF!</v>
          </cell>
          <cell r="AH332" t="e">
            <v>#REF!</v>
          </cell>
          <cell r="AI332" t="e">
            <v>#REF!</v>
          </cell>
          <cell r="AJ332" t="e">
            <v>#REF!</v>
          </cell>
          <cell r="AK332" t="e">
            <v>#REF!</v>
          </cell>
          <cell r="AL332" t="e">
            <v>#REF!</v>
          </cell>
          <cell r="AM332" t="e">
            <v>#REF!</v>
          </cell>
          <cell r="AN332" t="e">
            <v>#REF!</v>
          </cell>
          <cell r="AO332" t="e">
            <v>#REF!</v>
          </cell>
          <cell r="AP332" t="e">
            <v>#REF!</v>
          </cell>
          <cell r="AQ332" t="e">
            <v>#REF!</v>
          </cell>
          <cell r="AR332" t="e">
            <v>#REF!</v>
          </cell>
          <cell r="AS332" t="e">
            <v>#REF!</v>
          </cell>
          <cell r="AT332" t="e">
            <v>#REF!</v>
          </cell>
          <cell r="AU332" t="e">
            <v>#REF!</v>
          </cell>
          <cell r="AV332" t="e">
            <v>#REF!</v>
          </cell>
          <cell r="AW332" t="e">
            <v>#REF!</v>
          </cell>
          <cell r="AX332" t="e">
            <v>#REF!</v>
          </cell>
          <cell r="AY332" t="e">
            <v>#REF!</v>
          </cell>
          <cell r="AZ332" t="e">
            <v>#REF!</v>
          </cell>
          <cell r="BA332" t="e">
            <v>#REF!</v>
          </cell>
          <cell r="BB332" t="e">
            <v>#REF!</v>
          </cell>
          <cell r="BC332" t="e">
            <v>#REF!</v>
          </cell>
          <cell r="BD332" t="e">
            <v>#REF!</v>
          </cell>
          <cell r="BE332" t="e">
            <v>#REF!</v>
          </cell>
        </row>
        <row r="333">
          <cell r="E333" t="e">
            <v>#REF!</v>
          </cell>
          <cell r="F333" t="e">
            <v>#REF!</v>
          </cell>
          <cell r="G333" t="e">
            <v>#REF!</v>
          </cell>
          <cell r="H333" t="e">
            <v>#REF!</v>
          </cell>
          <cell r="I333" t="e">
            <v>#REF!</v>
          </cell>
          <cell r="J333" t="e">
            <v>#REF!</v>
          </cell>
          <cell r="K333" t="e">
            <v>#REF!</v>
          </cell>
          <cell r="L333" t="e">
            <v>#REF!</v>
          </cell>
          <cell r="M333" t="e">
            <v>#REF!</v>
          </cell>
          <cell r="N333" t="e">
            <v>#REF!</v>
          </cell>
          <cell r="O333" t="e">
            <v>#REF!</v>
          </cell>
          <cell r="P333" t="e">
            <v>#REF!</v>
          </cell>
          <cell r="Q333" t="e">
            <v>#REF!</v>
          </cell>
          <cell r="R333" t="e">
            <v>#REF!</v>
          </cell>
          <cell r="S333" t="e">
            <v>#REF!</v>
          </cell>
          <cell r="T333" t="e">
            <v>#REF!</v>
          </cell>
          <cell r="U333" t="e">
            <v>#REF!</v>
          </cell>
          <cell r="V333" t="e">
            <v>#REF!</v>
          </cell>
          <cell r="W333" t="e">
            <v>#REF!</v>
          </cell>
          <cell r="X333" t="e">
            <v>#REF!</v>
          </cell>
          <cell r="Y333" t="e">
            <v>#REF!</v>
          </cell>
          <cell r="Z333" t="e">
            <v>#REF!</v>
          </cell>
          <cell r="AA333" t="e">
            <v>#REF!</v>
          </cell>
          <cell r="AB333" t="e">
            <v>#REF!</v>
          </cell>
          <cell r="AC333" t="e">
            <v>#REF!</v>
          </cell>
          <cell r="AD333" t="e">
            <v>#REF!</v>
          </cell>
          <cell r="AE333" t="e">
            <v>#REF!</v>
          </cell>
          <cell r="AF333" t="e">
            <v>#REF!</v>
          </cell>
          <cell r="AG333" t="e">
            <v>#REF!</v>
          </cell>
          <cell r="AH333" t="e">
            <v>#REF!</v>
          </cell>
          <cell r="AI333" t="e">
            <v>#REF!</v>
          </cell>
          <cell r="AJ333" t="e">
            <v>#REF!</v>
          </cell>
          <cell r="AK333" t="e">
            <v>#REF!</v>
          </cell>
          <cell r="AL333" t="e">
            <v>#REF!</v>
          </cell>
          <cell r="AM333" t="e">
            <v>#REF!</v>
          </cell>
          <cell r="AN333" t="e">
            <v>#REF!</v>
          </cell>
          <cell r="AO333" t="e">
            <v>#REF!</v>
          </cell>
          <cell r="AP333" t="e">
            <v>#REF!</v>
          </cell>
          <cell r="AQ333" t="e">
            <v>#REF!</v>
          </cell>
          <cell r="AR333" t="e">
            <v>#REF!</v>
          </cell>
          <cell r="AS333" t="e">
            <v>#REF!</v>
          </cell>
          <cell r="AT333" t="e">
            <v>#REF!</v>
          </cell>
          <cell r="AU333" t="e">
            <v>#REF!</v>
          </cell>
          <cell r="AV333" t="e">
            <v>#REF!</v>
          </cell>
          <cell r="AW333" t="e">
            <v>#REF!</v>
          </cell>
          <cell r="AX333" t="e">
            <v>#REF!</v>
          </cell>
          <cell r="AY333" t="e">
            <v>#REF!</v>
          </cell>
          <cell r="AZ333" t="e">
            <v>#REF!</v>
          </cell>
          <cell r="BA333" t="e">
            <v>#REF!</v>
          </cell>
          <cell r="BB333" t="e">
            <v>#REF!</v>
          </cell>
          <cell r="BC333" t="e">
            <v>#REF!</v>
          </cell>
          <cell r="BD333" t="e">
            <v>#REF!</v>
          </cell>
          <cell r="BE333" t="e">
            <v>#REF!</v>
          </cell>
        </row>
        <row r="334">
          <cell r="E334" t="e">
            <v>#REF!</v>
          </cell>
          <cell r="F334" t="e">
            <v>#REF!</v>
          </cell>
          <cell r="G334" t="e">
            <v>#REF!</v>
          </cell>
          <cell r="H334" t="e">
            <v>#REF!</v>
          </cell>
          <cell r="I334" t="e">
            <v>#REF!</v>
          </cell>
          <cell r="J334" t="e">
            <v>#REF!</v>
          </cell>
          <cell r="K334" t="e">
            <v>#REF!</v>
          </cell>
          <cell r="L334" t="e">
            <v>#REF!</v>
          </cell>
          <cell r="M334" t="e">
            <v>#REF!</v>
          </cell>
          <cell r="N334" t="e">
            <v>#REF!</v>
          </cell>
          <cell r="O334" t="e">
            <v>#REF!</v>
          </cell>
          <cell r="P334" t="e">
            <v>#REF!</v>
          </cell>
          <cell r="Q334" t="e">
            <v>#REF!</v>
          </cell>
          <cell r="R334" t="e">
            <v>#REF!</v>
          </cell>
          <cell r="S334" t="e">
            <v>#REF!</v>
          </cell>
          <cell r="T334" t="e">
            <v>#REF!</v>
          </cell>
          <cell r="U334" t="e">
            <v>#REF!</v>
          </cell>
          <cell r="V334" t="e">
            <v>#REF!</v>
          </cell>
          <cell r="W334" t="e">
            <v>#REF!</v>
          </cell>
          <cell r="X334" t="e">
            <v>#REF!</v>
          </cell>
          <cell r="Y334" t="e">
            <v>#REF!</v>
          </cell>
          <cell r="Z334" t="e">
            <v>#REF!</v>
          </cell>
          <cell r="AA334" t="e">
            <v>#REF!</v>
          </cell>
          <cell r="AB334" t="e">
            <v>#REF!</v>
          </cell>
          <cell r="AC334" t="e">
            <v>#REF!</v>
          </cell>
          <cell r="AD334" t="e">
            <v>#REF!</v>
          </cell>
          <cell r="AE334" t="e">
            <v>#REF!</v>
          </cell>
          <cell r="AF334" t="e">
            <v>#REF!</v>
          </cell>
          <cell r="AG334" t="e">
            <v>#REF!</v>
          </cell>
          <cell r="AH334" t="e">
            <v>#REF!</v>
          </cell>
          <cell r="AI334" t="e">
            <v>#REF!</v>
          </cell>
          <cell r="AJ334" t="e">
            <v>#REF!</v>
          </cell>
          <cell r="AK334" t="e">
            <v>#REF!</v>
          </cell>
          <cell r="AL334" t="e">
            <v>#REF!</v>
          </cell>
          <cell r="AM334" t="e">
            <v>#REF!</v>
          </cell>
          <cell r="AN334" t="e">
            <v>#REF!</v>
          </cell>
          <cell r="AO334" t="e">
            <v>#REF!</v>
          </cell>
          <cell r="AP334" t="e">
            <v>#REF!</v>
          </cell>
          <cell r="AQ334" t="e">
            <v>#REF!</v>
          </cell>
          <cell r="AR334" t="e">
            <v>#REF!</v>
          </cell>
          <cell r="AS334" t="e">
            <v>#REF!</v>
          </cell>
          <cell r="AT334" t="e">
            <v>#REF!</v>
          </cell>
          <cell r="AU334" t="e">
            <v>#REF!</v>
          </cell>
          <cell r="AV334" t="e">
            <v>#REF!</v>
          </cell>
          <cell r="AW334" t="e">
            <v>#REF!</v>
          </cell>
          <cell r="AX334" t="e">
            <v>#REF!</v>
          </cell>
          <cell r="AY334" t="e">
            <v>#REF!</v>
          </cell>
          <cell r="AZ334" t="e">
            <v>#REF!</v>
          </cell>
          <cell r="BA334" t="e">
            <v>#REF!</v>
          </cell>
          <cell r="BB334" t="e">
            <v>#REF!</v>
          </cell>
          <cell r="BC334" t="e">
            <v>#REF!</v>
          </cell>
          <cell r="BD334" t="e">
            <v>#REF!</v>
          </cell>
          <cell r="BE334" t="e">
            <v>#REF!</v>
          </cell>
        </row>
        <row r="335">
          <cell r="E335" t="e">
            <v>#REF!</v>
          </cell>
          <cell r="F335" t="e">
            <v>#REF!</v>
          </cell>
          <cell r="G335" t="e">
            <v>#REF!</v>
          </cell>
          <cell r="H335" t="e">
            <v>#REF!</v>
          </cell>
          <cell r="I335" t="e">
            <v>#REF!</v>
          </cell>
          <cell r="J335" t="e">
            <v>#REF!</v>
          </cell>
          <cell r="K335" t="e">
            <v>#REF!</v>
          </cell>
          <cell r="L335" t="e">
            <v>#REF!</v>
          </cell>
          <cell r="M335" t="e">
            <v>#REF!</v>
          </cell>
          <cell r="N335" t="e">
            <v>#REF!</v>
          </cell>
          <cell r="O335" t="e">
            <v>#REF!</v>
          </cell>
          <cell r="P335" t="e">
            <v>#REF!</v>
          </cell>
          <cell r="Q335" t="e">
            <v>#REF!</v>
          </cell>
          <cell r="R335" t="e">
            <v>#REF!</v>
          </cell>
          <cell r="S335" t="e">
            <v>#REF!</v>
          </cell>
          <cell r="T335" t="e">
            <v>#REF!</v>
          </cell>
          <cell r="U335" t="e">
            <v>#REF!</v>
          </cell>
          <cell r="V335" t="e">
            <v>#REF!</v>
          </cell>
          <cell r="W335" t="e">
            <v>#REF!</v>
          </cell>
          <cell r="X335" t="e">
            <v>#REF!</v>
          </cell>
          <cell r="Y335" t="e">
            <v>#REF!</v>
          </cell>
          <cell r="Z335" t="e">
            <v>#REF!</v>
          </cell>
          <cell r="AA335" t="e">
            <v>#REF!</v>
          </cell>
          <cell r="AB335" t="e">
            <v>#REF!</v>
          </cell>
          <cell r="AC335" t="e">
            <v>#REF!</v>
          </cell>
          <cell r="AD335" t="e">
            <v>#REF!</v>
          </cell>
          <cell r="AE335" t="e">
            <v>#REF!</v>
          </cell>
          <cell r="AF335" t="e">
            <v>#REF!</v>
          </cell>
          <cell r="AG335" t="e">
            <v>#REF!</v>
          </cell>
          <cell r="AH335" t="e">
            <v>#REF!</v>
          </cell>
          <cell r="AI335" t="e">
            <v>#REF!</v>
          </cell>
          <cell r="AJ335" t="e">
            <v>#REF!</v>
          </cell>
          <cell r="AK335" t="e">
            <v>#REF!</v>
          </cell>
          <cell r="AL335" t="e">
            <v>#REF!</v>
          </cell>
          <cell r="AM335" t="e">
            <v>#REF!</v>
          </cell>
          <cell r="AN335" t="e">
            <v>#REF!</v>
          </cell>
          <cell r="AO335" t="e">
            <v>#REF!</v>
          </cell>
          <cell r="AP335" t="e">
            <v>#REF!</v>
          </cell>
          <cell r="AQ335" t="e">
            <v>#REF!</v>
          </cell>
          <cell r="AR335" t="e">
            <v>#REF!</v>
          </cell>
          <cell r="AS335" t="e">
            <v>#REF!</v>
          </cell>
          <cell r="AT335" t="e">
            <v>#REF!</v>
          </cell>
          <cell r="AU335" t="e">
            <v>#REF!</v>
          </cell>
          <cell r="AV335" t="e">
            <v>#REF!</v>
          </cell>
          <cell r="AW335" t="e">
            <v>#REF!</v>
          </cell>
          <cell r="AX335" t="e">
            <v>#REF!</v>
          </cell>
          <cell r="AY335" t="e">
            <v>#REF!</v>
          </cell>
          <cell r="AZ335" t="e">
            <v>#REF!</v>
          </cell>
          <cell r="BA335" t="e">
            <v>#REF!</v>
          </cell>
          <cell r="BB335" t="e">
            <v>#REF!</v>
          </cell>
          <cell r="BC335" t="e">
            <v>#REF!</v>
          </cell>
          <cell r="BD335" t="e">
            <v>#REF!</v>
          </cell>
          <cell r="BE335" t="e">
            <v>#REF!</v>
          </cell>
        </row>
        <row r="336">
          <cell r="E336" t="e">
            <v>#REF!</v>
          </cell>
          <cell r="F336" t="e">
            <v>#REF!</v>
          </cell>
          <cell r="G336" t="e">
            <v>#REF!</v>
          </cell>
          <cell r="H336" t="e">
            <v>#REF!</v>
          </cell>
          <cell r="I336" t="e">
            <v>#REF!</v>
          </cell>
          <cell r="J336" t="e">
            <v>#REF!</v>
          </cell>
          <cell r="K336" t="e">
            <v>#REF!</v>
          </cell>
          <cell r="L336" t="e">
            <v>#REF!</v>
          </cell>
          <cell r="M336" t="e">
            <v>#REF!</v>
          </cell>
          <cell r="N336" t="e">
            <v>#REF!</v>
          </cell>
          <cell r="O336" t="e">
            <v>#REF!</v>
          </cell>
          <cell r="P336" t="e">
            <v>#REF!</v>
          </cell>
          <cell r="Q336" t="e">
            <v>#REF!</v>
          </cell>
          <cell r="R336" t="e">
            <v>#REF!</v>
          </cell>
          <cell r="S336" t="e">
            <v>#REF!</v>
          </cell>
          <cell r="T336" t="e">
            <v>#REF!</v>
          </cell>
          <cell r="U336" t="e">
            <v>#REF!</v>
          </cell>
          <cell r="V336" t="e">
            <v>#REF!</v>
          </cell>
          <cell r="W336" t="e">
            <v>#REF!</v>
          </cell>
          <cell r="X336" t="e">
            <v>#REF!</v>
          </cell>
          <cell r="Y336" t="e">
            <v>#REF!</v>
          </cell>
          <cell r="Z336" t="e">
            <v>#REF!</v>
          </cell>
          <cell r="AA336" t="e">
            <v>#REF!</v>
          </cell>
          <cell r="AB336" t="e">
            <v>#REF!</v>
          </cell>
          <cell r="AC336" t="e">
            <v>#REF!</v>
          </cell>
          <cell r="AD336" t="e">
            <v>#REF!</v>
          </cell>
          <cell r="AE336" t="e">
            <v>#REF!</v>
          </cell>
          <cell r="AF336" t="e">
            <v>#REF!</v>
          </cell>
          <cell r="AG336" t="e">
            <v>#REF!</v>
          </cell>
          <cell r="AH336" t="e">
            <v>#REF!</v>
          </cell>
          <cell r="AI336" t="e">
            <v>#REF!</v>
          </cell>
          <cell r="AJ336" t="e">
            <v>#REF!</v>
          </cell>
          <cell r="AK336" t="e">
            <v>#REF!</v>
          </cell>
          <cell r="AL336" t="e">
            <v>#REF!</v>
          </cell>
          <cell r="AM336" t="e">
            <v>#REF!</v>
          </cell>
          <cell r="AN336" t="e">
            <v>#REF!</v>
          </cell>
          <cell r="AO336" t="e">
            <v>#REF!</v>
          </cell>
          <cell r="AP336" t="e">
            <v>#REF!</v>
          </cell>
          <cell r="AQ336" t="e">
            <v>#REF!</v>
          </cell>
          <cell r="AR336" t="e">
            <v>#REF!</v>
          </cell>
          <cell r="AS336" t="e">
            <v>#REF!</v>
          </cell>
          <cell r="AT336" t="e">
            <v>#REF!</v>
          </cell>
          <cell r="AU336" t="e">
            <v>#REF!</v>
          </cell>
          <cell r="AV336" t="e">
            <v>#REF!</v>
          </cell>
          <cell r="AW336" t="e">
            <v>#REF!</v>
          </cell>
          <cell r="AX336" t="e">
            <v>#REF!</v>
          </cell>
          <cell r="AY336" t="e">
            <v>#REF!</v>
          </cell>
          <cell r="AZ336" t="e">
            <v>#REF!</v>
          </cell>
          <cell r="BA336" t="e">
            <v>#REF!</v>
          </cell>
          <cell r="BB336" t="e">
            <v>#REF!</v>
          </cell>
          <cell r="BC336" t="e">
            <v>#REF!</v>
          </cell>
          <cell r="BD336" t="e">
            <v>#REF!</v>
          </cell>
          <cell r="BE336" t="e">
            <v>#REF!</v>
          </cell>
        </row>
        <row r="337">
          <cell r="E337" t="e">
            <v>#REF!</v>
          </cell>
          <cell r="F337" t="e">
            <v>#REF!</v>
          </cell>
          <cell r="G337" t="e">
            <v>#REF!</v>
          </cell>
          <cell r="H337" t="e">
            <v>#REF!</v>
          </cell>
          <cell r="I337" t="e">
            <v>#REF!</v>
          </cell>
          <cell r="J337" t="e">
            <v>#REF!</v>
          </cell>
          <cell r="K337" t="e">
            <v>#REF!</v>
          </cell>
          <cell r="L337" t="e">
            <v>#REF!</v>
          </cell>
          <cell r="M337" t="e">
            <v>#REF!</v>
          </cell>
          <cell r="N337" t="e">
            <v>#REF!</v>
          </cell>
          <cell r="O337" t="e">
            <v>#REF!</v>
          </cell>
          <cell r="P337" t="e">
            <v>#REF!</v>
          </cell>
          <cell r="Q337" t="e">
            <v>#REF!</v>
          </cell>
          <cell r="R337" t="e">
            <v>#REF!</v>
          </cell>
          <cell r="S337" t="e">
            <v>#REF!</v>
          </cell>
          <cell r="T337" t="e">
            <v>#REF!</v>
          </cell>
          <cell r="U337" t="e">
            <v>#REF!</v>
          </cell>
          <cell r="V337" t="e">
            <v>#REF!</v>
          </cell>
          <cell r="W337" t="e">
            <v>#REF!</v>
          </cell>
          <cell r="X337" t="e">
            <v>#REF!</v>
          </cell>
          <cell r="Y337" t="e">
            <v>#REF!</v>
          </cell>
          <cell r="Z337" t="e">
            <v>#REF!</v>
          </cell>
          <cell r="AA337" t="e">
            <v>#REF!</v>
          </cell>
          <cell r="AB337" t="e">
            <v>#REF!</v>
          </cell>
          <cell r="AC337" t="e">
            <v>#REF!</v>
          </cell>
          <cell r="AD337" t="e">
            <v>#REF!</v>
          </cell>
          <cell r="AE337" t="e">
            <v>#REF!</v>
          </cell>
          <cell r="AF337" t="e">
            <v>#REF!</v>
          </cell>
          <cell r="AG337" t="e">
            <v>#REF!</v>
          </cell>
          <cell r="AH337" t="e">
            <v>#REF!</v>
          </cell>
          <cell r="AI337" t="e">
            <v>#REF!</v>
          </cell>
          <cell r="AJ337" t="e">
            <v>#REF!</v>
          </cell>
          <cell r="AK337" t="e">
            <v>#REF!</v>
          </cell>
          <cell r="AL337" t="e">
            <v>#REF!</v>
          </cell>
          <cell r="AM337" t="e">
            <v>#REF!</v>
          </cell>
          <cell r="AN337" t="e">
            <v>#REF!</v>
          </cell>
          <cell r="AO337" t="e">
            <v>#REF!</v>
          </cell>
          <cell r="AP337" t="e">
            <v>#REF!</v>
          </cell>
          <cell r="AQ337" t="e">
            <v>#REF!</v>
          </cell>
          <cell r="AR337" t="e">
            <v>#REF!</v>
          </cell>
          <cell r="AS337" t="e">
            <v>#REF!</v>
          </cell>
          <cell r="AT337" t="e">
            <v>#REF!</v>
          </cell>
          <cell r="AU337" t="e">
            <v>#REF!</v>
          </cell>
          <cell r="AV337" t="e">
            <v>#REF!</v>
          </cell>
          <cell r="AW337" t="e">
            <v>#REF!</v>
          </cell>
          <cell r="AX337" t="e">
            <v>#REF!</v>
          </cell>
          <cell r="AY337" t="e">
            <v>#REF!</v>
          </cell>
          <cell r="AZ337" t="e">
            <v>#REF!</v>
          </cell>
          <cell r="BA337" t="e">
            <v>#REF!</v>
          </cell>
          <cell r="BB337" t="e">
            <v>#REF!</v>
          </cell>
          <cell r="BC337" t="e">
            <v>#REF!</v>
          </cell>
          <cell r="BD337" t="e">
            <v>#REF!</v>
          </cell>
          <cell r="BE337" t="e">
            <v>#REF!</v>
          </cell>
        </row>
        <row r="338">
          <cell r="E338" t="e">
            <v>#REF!</v>
          </cell>
          <cell r="F338" t="e">
            <v>#REF!</v>
          </cell>
          <cell r="G338" t="e">
            <v>#REF!</v>
          </cell>
          <cell r="H338" t="e">
            <v>#REF!</v>
          </cell>
          <cell r="I338" t="e">
            <v>#REF!</v>
          </cell>
          <cell r="J338" t="e">
            <v>#REF!</v>
          </cell>
          <cell r="K338" t="e">
            <v>#REF!</v>
          </cell>
          <cell r="L338" t="e">
            <v>#REF!</v>
          </cell>
          <cell r="M338" t="e">
            <v>#REF!</v>
          </cell>
          <cell r="N338" t="e">
            <v>#REF!</v>
          </cell>
          <cell r="O338" t="e">
            <v>#REF!</v>
          </cell>
          <cell r="P338" t="e">
            <v>#REF!</v>
          </cell>
          <cell r="Q338" t="e">
            <v>#REF!</v>
          </cell>
          <cell r="R338" t="e">
            <v>#REF!</v>
          </cell>
          <cell r="S338" t="e">
            <v>#REF!</v>
          </cell>
          <cell r="T338" t="e">
            <v>#REF!</v>
          </cell>
          <cell r="U338" t="e">
            <v>#REF!</v>
          </cell>
          <cell r="V338" t="e">
            <v>#REF!</v>
          </cell>
          <cell r="W338" t="e">
            <v>#REF!</v>
          </cell>
          <cell r="X338" t="e">
            <v>#REF!</v>
          </cell>
          <cell r="Y338" t="e">
            <v>#REF!</v>
          </cell>
          <cell r="Z338" t="e">
            <v>#REF!</v>
          </cell>
          <cell r="AA338" t="e">
            <v>#REF!</v>
          </cell>
          <cell r="AB338" t="e">
            <v>#REF!</v>
          </cell>
          <cell r="AC338" t="e">
            <v>#REF!</v>
          </cell>
          <cell r="AD338" t="e">
            <v>#REF!</v>
          </cell>
          <cell r="AE338" t="e">
            <v>#REF!</v>
          </cell>
          <cell r="AF338" t="e">
            <v>#REF!</v>
          </cell>
          <cell r="AG338" t="e">
            <v>#REF!</v>
          </cell>
          <cell r="AH338" t="e">
            <v>#REF!</v>
          </cell>
          <cell r="AI338" t="e">
            <v>#REF!</v>
          </cell>
          <cell r="AJ338" t="e">
            <v>#REF!</v>
          </cell>
          <cell r="AK338" t="e">
            <v>#REF!</v>
          </cell>
          <cell r="AL338" t="e">
            <v>#REF!</v>
          </cell>
          <cell r="AM338" t="e">
            <v>#REF!</v>
          </cell>
          <cell r="AN338" t="e">
            <v>#REF!</v>
          </cell>
          <cell r="AO338" t="e">
            <v>#REF!</v>
          </cell>
          <cell r="AP338" t="e">
            <v>#REF!</v>
          </cell>
          <cell r="AQ338" t="e">
            <v>#REF!</v>
          </cell>
          <cell r="AR338" t="e">
            <v>#REF!</v>
          </cell>
          <cell r="AS338" t="e">
            <v>#REF!</v>
          </cell>
          <cell r="AT338" t="e">
            <v>#REF!</v>
          </cell>
          <cell r="AU338" t="e">
            <v>#REF!</v>
          </cell>
          <cell r="AV338" t="e">
            <v>#REF!</v>
          </cell>
          <cell r="AW338" t="e">
            <v>#REF!</v>
          </cell>
          <cell r="AX338" t="e">
            <v>#REF!</v>
          </cell>
          <cell r="AY338" t="e">
            <v>#REF!</v>
          </cell>
          <cell r="AZ338" t="e">
            <v>#REF!</v>
          </cell>
          <cell r="BA338" t="e">
            <v>#REF!</v>
          </cell>
          <cell r="BB338" t="e">
            <v>#REF!</v>
          </cell>
          <cell r="BC338" t="e">
            <v>#REF!</v>
          </cell>
          <cell r="BD338" t="e">
            <v>#REF!</v>
          </cell>
          <cell r="BE338" t="e">
            <v>#REF!</v>
          </cell>
        </row>
        <row r="339">
          <cell r="E339" t="e">
            <v>#REF!</v>
          </cell>
          <cell r="F339" t="e">
            <v>#REF!</v>
          </cell>
          <cell r="G339" t="e">
            <v>#REF!</v>
          </cell>
          <cell r="H339" t="e">
            <v>#REF!</v>
          </cell>
          <cell r="I339" t="e">
            <v>#REF!</v>
          </cell>
          <cell r="J339" t="e">
            <v>#REF!</v>
          </cell>
          <cell r="K339" t="e">
            <v>#REF!</v>
          </cell>
          <cell r="L339" t="e">
            <v>#REF!</v>
          </cell>
          <cell r="M339" t="e">
            <v>#REF!</v>
          </cell>
          <cell r="N339" t="e">
            <v>#REF!</v>
          </cell>
          <cell r="O339" t="e">
            <v>#REF!</v>
          </cell>
          <cell r="P339" t="e">
            <v>#REF!</v>
          </cell>
          <cell r="Q339" t="e">
            <v>#REF!</v>
          </cell>
          <cell r="R339" t="e">
            <v>#REF!</v>
          </cell>
          <cell r="S339" t="e">
            <v>#REF!</v>
          </cell>
          <cell r="T339" t="e">
            <v>#REF!</v>
          </cell>
          <cell r="U339" t="e">
            <v>#REF!</v>
          </cell>
          <cell r="V339" t="e">
            <v>#REF!</v>
          </cell>
          <cell r="W339" t="e">
            <v>#REF!</v>
          </cell>
          <cell r="X339" t="e">
            <v>#REF!</v>
          </cell>
          <cell r="Y339" t="e">
            <v>#REF!</v>
          </cell>
          <cell r="Z339" t="e">
            <v>#REF!</v>
          </cell>
          <cell r="AA339" t="e">
            <v>#REF!</v>
          </cell>
          <cell r="AB339" t="e">
            <v>#REF!</v>
          </cell>
          <cell r="AC339" t="e">
            <v>#REF!</v>
          </cell>
          <cell r="AD339" t="e">
            <v>#REF!</v>
          </cell>
          <cell r="AE339" t="e">
            <v>#REF!</v>
          </cell>
          <cell r="AF339" t="e">
            <v>#REF!</v>
          </cell>
          <cell r="AG339" t="e">
            <v>#REF!</v>
          </cell>
          <cell r="AH339" t="e">
            <v>#REF!</v>
          </cell>
          <cell r="AI339" t="e">
            <v>#REF!</v>
          </cell>
          <cell r="AJ339" t="e">
            <v>#REF!</v>
          </cell>
          <cell r="AK339" t="e">
            <v>#REF!</v>
          </cell>
          <cell r="AL339" t="e">
            <v>#REF!</v>
          </cell>
          <cell r="AM339" t="e">
            <v>#REF!</v>
          </cell>
          <cell r="AN339" t="e">
            <v>#REF!</v>
          </cell>
          <cell r="AO339" t="e">
            <v>#REF!</v>
          </cell>
          <cell r="AP339" t="e">
            <v>#REF!</v>
          </cell>
          <cell r="AQ339" t="e">
            <v>#REF!</v>
          </cell>
          <cell r="AR339" t="e">
            <v>#REF!</v>
          </cell>
          <cell r="AS339" t="e">
            <v>#REF!</v>
          </cell>
          <cell r="AT339" t="e">
            <v>#REF!</v>
          </cell>
          <cell r="AU339" t="e">
            <v>#REF!</v>
          </cell>
          <cell r="AV339" t="e">
            <v>#REF!</v>
          </cell>
          <cell r="AW339" t="e">
            <v>#REF!</v>
          </cell>
          <cell r="AX339" t="e">
            <v>#REF!</v>
          </cell>
          <cell r="AY339" t="e">
            <v>#REF!</v>
          </cell>
          <cell r="AZ339" t="e">
            <v>#REF!</v>
          </cell>
          <cell r="BA339" t="e">
            <v>#REF!</v>
          </cell>
          <cell r="BB339" t="e">
            <v>#REF!</v>
          </cell>
          <cell r="BC339" t="e">
            <v>#REF!</v>
          </cell>
          <cell r="BD339" t="e">
            <v>#REF!</v>
          </cell>
          <cell r="BE339" t="e">
            <v>#REF!</v>
          </cell>
        </row>
        <row r="340">
          <cell r="E340" t="e">
            <v>#REF!</v>
          </cell>
          <cell r="F340" t="e">
            <v>#REF!</v>
          </cell>
          <cell r="G340" t="e">
            <v>#REF!</v>
          </cell>
          <cell r="H340" t="e">
            <v>#REF!</v>
          </cell>
          <cell r="I340" t="e">
            <v>#REF!</v>
          </cell>
          <cell r="J340" t="e">
            <v>#REF!</v>
          </cell>
          <cell r="K340" t="e">
            <v>#REF!</v>
          </cell>
          <cell r="L340" t="e">
            <v>#REF!</v>
          </cell>
          <cell r="M340" t="e">
            <v>#REF!</v>
          </cell>
          <cell r="N340" t="e">
            <v>#REF!</v>
          </cell>
          <cell r="O340" t="e">
            <v>#REF!</v>
          </cell>
          <cell r="P340" t="e">
            <v>#REF!</v>
          </cell>
          <cell r="Q340" t="e">
            <v>#REF!</v>
          </cell>
          <cell r="R340" t="e">
            <v>#REF!</v>
          </cell>
          <cell r="S340" t="e">
            <v>#REF!</v>
          </cell>
          <cell r="T340" t="e">
            <v>#REF!</v>
          </cell>
          <cell r="U340" t="e">
            <v>#REF!</v>
          </cell>
          <cell r="V340" t="e">
            <v>#REF!</v>
          </cell>
          <cell r="W340" t="e">
            <v>#REF!</v>
          </cell>
          <cell r="X340" t="e">
            <v>#REF!</v>
          </cell>
          <cell r="Y340" t="e">
            <v>#REF!</v>
          </cell>
          <cell r="Z340" t="e">
            <v>#REF!</v>
          </cell>
          <cell r="AA340" t="e">
            <v>#REF!</v>
          </cell>
          <cell r="AB340" t="e">
            <v>#REF!</v>
          </cell>
          <cell r="AC340" t="e">
            <v>#REF!</v>
          </cell>
          <cell r="AD340" t="e">
            <v>#REF!</v>
          </cell>
          <cell r="AE340" t="e">
            <v>#REF!</v>
          </cell>
          <cell r="AF340" t="e">
            <v>#REF!</v>
          </cell>
          <cell r="AG340" t="e">
            <v>#REF!</v>
          </cell>
          <cell r="AH340" t="e">
            <v>#REF!</v>
          </cell>
          <cell r="AI340" t="e">
            <v>#REF!</v>
          </cell>
          <cell r="AJ340" t="e">
            <v>#REF!</v>
          </cell>
          <cell r="AK340" t="e">
            <v>#REF!</v>
          </cell>
          <cell r="AL340" t="e">
            <v>#REF!</v>
          </cell>
          <cell r="AM340" t="e">
            <v>#REF!</v>
          </cell>
          <cell r="AN340" t="e">
            <v>#REF!</v>
          </cell>
          <cell r="AO340" t="e">
            <v>#REF!</v>
          </cell>
          <cell r="AP340" t="e">
            <v>#REF!</v>
          </cell>
          <cell r="AQ340" t="e">
            <v>#REF!</v>
          </cell>
          <cell r="AR340" t="e">
            <v>#REF!</v>
          </cell>
          <cell r="AS340" t="e">
            <v>#REF!</v>
          </cell>
          <cell r="AT340" t="e">
            <v>#REF!</v>
          </cell>
          <cell r="AU340" t="e">
            <v>#REF!</v>
          </cell>
          <cell r="AV340" t="e">
            <v>#REF!</v>
          </cell>
          <cell r="AW340" t="e">
            <v>#REF!</v>
          </cell>
          <cell r="AX340" t="e">
            <v>#REF!</v>
          </cell>
          <cell r="AY340" t="e">
            <v>#REF!</v>
          </cell>
          <cell r="AZ340" t="e">
            <v>#REF!</v>
          </cell>
          <cell r="BA340" t="e">
            <v>#REF!</v>
          </cell>
          <cell r="BB340" t="e">
            <v>#REF!</v>
          </cell>
          <cell r="BC340" t="e">
            <v>#REF!</v>
          </cell>
          <cell r="BD340" t="e">
            <v>#REF!</v>
          </cell>
          <cell r="BE340" t="e">
            <v>#REF!</v>
          </cell>
        </row>
        <row r="341">
          <cell r="E341" t="e">
            <v>#REF!</v>
          </cell>
          <cell r="F341" t="e">
            <v>#REF!</v>
          </cell>
          <cell r="G341" t="e">
            <v>#REF!</v>
          </cell>
          <cell r="H341" t="e">
            <v>#REF!</v>
          </cell>
          <cell r="I341" t="e">
            <v>#REF!</v>
          </cell>
          <cell r="J341" t="e">
            <v>#REF!</v>
          </cell>
          <cell r="K341" t="e">
            <v>#REF!</v>
          </cell>
          <cell r="L341" t="e">
            <v>#REF!</v>
          </cell>
          <cell r="M341" t="e">
            <v>#REF!</v>
          </cell>
          <cell r="N341" t="e">
            <v>#REF!</v>
          </cell>
          <cell r="O341" t="e">
            <v>#REF!</v>
          </cell>
          <cell r="P341" t="e">
            <v>#REF!</v>
          </cell>
          <cell r="Q341" t="e">
            <v>#REF!</v>
          </cell>
          <cell r="R341" t="e">
            <v>#REF!</v>
          </cell>
          <cell r="S341" t="e">
            <v>#REF!</v>
          </cell>
          <cell r="T341" t="e">
            <v>#REF!</v>
          </cell>
          <cell r="U341" t="e">
            <v>#REF!</v>
          </cell>
          <cell r="V341" t="e">
            <v>#REF!</v>
          </cell>
          <cell r="W341" t="e">
            <v>#REF!</v>
          </cell>
          <cell r="X341" t="e">
            <v>#REF!</v>
          </cell>
          <cell r="Y341" t="e">
            <v>#REF!</v>
          </cell>
          <cell r="Z341" t="e">
            <v>#REF!</v>
          </cell>
          <cell r="AA341" t="e">
            <v>#REF!</v>
          </cell>
          <cell r="AB341" t="e">
            <v>#REF!</v>
          </cell>
          <cell r="AC341" t="e">
            <v>#REF!</v>
          </cell>
          <cell r="AD341" t="e">
            <v>#REF!</v>
          </cell>
          <cell r="AE341" t="e">
            <v>#REF!</v>
          </cell>
          <cell r="AF341" t="e">
            <v>#REF!</v>
          </cell>
          <cell r="AG341" t="e">
            <v>#REF!</v>
          </cell>
          <cell r="AH341" t="e">
            <v>#REF!</v>
          </cell>
          <cell r="AI341" t="e">
            <v>#REF!</v>
          </cell>
          <cell r="AJ341" t="e">
            <v>#REF!</v>
          </cell>
          <cell r="AK341" t="e">
            <v>#REF!</v>
          </cell>
          <cell r="AL341" t="e">
            <v>#REF!</v>
          </cell>
          <cell r="AM341" t="e">
            <v>#REF!</v>
          </cell>
          <cell r="AN341" t="e">
            <v>#REF!</v>
          </cell>
          <cell r="AO341" t="e">
            <v>#REF!</v>
          </cell>
          <cell r="AP341" t="e">
            <v>#REF!</v>
          </cell>
          <cell r="AQ341" t="e">
            <v>#REF!</v>
          </cell>
          <cell r="AR341" t="e">
            <v>#REF!</v>
          </cell>
          <cell r="AS341" t="e">
            <v>#REF!</v>
          </cell>
          <cell r="AT341" t="e">
            <v>#REF!</v>
          </cell>
          <cell r="AU341" t="e">
            <v>#REF!</v>
          </cell>
          <cell r="AV341" t="e">
            <v>#REF!</v>
          </cell>
          <cell r="AW341" t="e">
            <v>#REF!</v>
          </cell>
          <cell r="AX341" t="e">
            <v>#REF!</v>
          </cell>
          <cell r="AY341" t="e">
            <v>#REF!</v>
          </cell>
          <cell r="AZ341" t="e">
            <v>#REF!</v>
          </cell>
          <cell r="BA341" t="e">
            <v>#REF!</v>
          </cell>
          <cell r="BB341" t="e">
            <v>#REF!</v>
          </cell>
          <cell r="BC341" t="e">
            <v>#REF!</v>
          </cell>
          <cell r="BD341" t="e">
            <v>#REF!</v>
          </cell>
          <cell r="BE341" t="e">
            <v>#REF!</v>
          </cell>
        </row>
        <row r="342">
          <cell r="E342" t="e">
            <v>#REF!</v>
          </cell>
          <cell r="F342" t="e">
            <v>#REF!</v>
          </cell>
          <cell r="G342" t="e">
            <v>#REF!</v>
          </cell>
          <cell r="H342" t="e">
            <v>#REF!</v>
          </cell>
          <cell r="I342" t="e">
            <v>#REF!</v>
          </cell>
          <cell r="J342" t="e">
            <v>#REF!</v>
          </cell>
          <cell r="K342" t="e">
            <v>#REF!</v>
          </cell>
          <cell r="L342" t="e">
            <v>#REF!</v>
          </cell>
          <cell r="M342" t="e">
            <v>#REF!</v>
          </cell>
          <cell r="N342" t="e">
            <v>#REF!</v>
          </cell>
          <cell r="O342" t="e">
            <v>#REF!</v>
          </cell>
          <cell r="P342" t="e">
            <v>#REF!</v>
          </cell>
          <cell r="Q342" t="e">
            <v>#REF!</v>
          </cell>
          <cell r="R342" t="e">
            <v>#REF!</v>
          </cell>
          <cell r="S342" t="e">
            <v>#REF!</v>
          </cell>
          <cell r="T342" t="e">
            <v>#REF!</v>
          </cell>
          <cell r="U342" t="e">
            <v>#REF!</v>
          </cell>
          <cell r="V342" t="e">
            <v>#REF!</v>
          </cell>
          <cell r="W342" t="e">
            <v>#REF!</v>
          </cell>
          <cell r="X342" t="e">
            <v>#REF!</v>
          </cell>
          <cell r="Y342" t="e">
            <v>#REF!</v>
          </cell>
          <cell r="Z342" t="e">
            <v>#REF!</v>
          </cell>
          <cell r="AA342" t="e">
            <v>#REF!</v>
          </cell>
          <cell r="AB342" t="e">
            <v>#REF!</v>
          </cell>
          <cell r="AC342" t="e">
            <v>#REF!</v>
          </cell>
          <cell r="AD342" t="e">
            <v>#REF!</v>
          </cell>
          <cell r="AE342" t="e">
            <v>#REF!</v>
          </cell>
          <cell r="AF342" t="e">
            <v>#REF!</v>
          </cell>
          <cell r="AG342" t="e">
            <v>#REF!</v>
          </cell>
          <cell r="AH342" t="e">
            <v>#REF!</v>
          </cell>
          <cell r="AI342" t="e">
            <v>#REF!</v>
          </cell>
          <cell r="AJ342" t="e">
            <v>#REF!</v>
          </cell>
          <cell r="AK342" t="e">
            <v>#REF!</v>
          </cell>
          <cell r="AL342" t="e">
            <v>#REF!</v>
          </cell>
          <cell r="AM342" t="e">
            <v>#REF!</v>
          </cell>
          <cell r="AN342" t="e">
            <v>#REF!</v>
          </cell>
          <cell r="AO342" t="e">
            <v>#REF!</v>
          </cell>
          <cell r="AP342" t="e">
            <v>#REF!</v>
          </cell>
          <cell r="AQ342" t="e">
            <v>#REF!</v>
          </cell>
          <cell r="AR342" t="e">
            <v>#REF!</v>
          </cell>
          <cell r="AS342" t="e">
            <v>#REF!</v>
          </cell>
          <cell r="AT342" t="e">
            <v>#REF!</v>
          </cell>
          <cell r="AU342" t="e">
            <v>#REF!</v>
          </cell>
          <cell r="AV342" t="e">
            <v>#REF!</v>
          </cell>
          <cell r="AW342" t="e">
            <v>#REF!</v>
          </cell>
          <cell r="AX342" t="e">
            <v>#REF!</v>
          </cell>
          <cell r="AY342" t="e">
            <v>#REF!</v>
          </cell>
          <cell r="AZ342" t="e">
            <v>#REF!</v>
          </cell>
          <cell r="BA342" t="e">
            <v>#REF!</v>
          </cell>
          <cell r="BB342" t="e">
            <v>#REF!</v>
          </cell>
          <cell r="BC342" t="e">
            <v>#REF!</v>
          </cell>
          <cell r="BD342" t="e">
            <v>#REF!</v>
          </cell>
          <cell r="BE342" t="e">
            <v>#REF!</v>
          </cell>
        </row>
        <row r="343">
          <cell r="E343" t="e">
            <v>#REF!</v>
          </cell>
          <cell r="F343" t="e">
            <v>#REF!</v>
          </cell>
          <cell r="G343" t="e">
            <v>#REF!</v>
          </cell>
          <cell r="H343" t="e">
            <v>#REF!</v>
          </cell>
          <cell r="I343" t="e">
            <v>#REF!</v>
          </cell>
          <cell r="J343" t="e">
            <v>#REF!</v>
          </cell>
          <cell r="K343" t="e">
            <v>#REF!</v>
          </cell>
          <cell r="L343" t="e">
            <v>#REF!</v>
          </cell>
          <cell r="M343" t="e">
            <v>#REF!</v>
          </cell>
          <cell r="N343" t="e">
            <v>#REF!</v>
          </cell>
          <cell r="O343" t="e">
            <v>#REF!</v>
          </cell>
          <cell r="P343" t="e">
            <v>#REF!</v>
          </cell>
          <cell r="Q343" t="e">
            <v>#REF!</v>
          </cell>
          <cell r="R343" t="e">
            <v>#REF!</v>
          </cell>
          <cell r="S343" t="e">
            <v>#REF!</v>
          </cell>
          <cell r="T343" t="e">
            <v>#REF!</v>
          </cell>
          <cell r="U343" t="e">
            <v>#REF!</v>
          </cell>
          <cell r="V343" t="e">
            <v>#REF!</v>
          </cell>
          <cell r="W343" t="e">
            <v>#REF!</v>
          </cell>
          <cell r="X343" t="e">
            <v>#REF!</v>
          </cell>
          <cell r="Y343" t="e">
            <v>#REF!</v>
          </cell>
          <cell r="Z343" t="e">
            <v>#REF!</v>
          </cell>
          <cell r="AA343" t="e">
            <v>#REF!</v>
          </cell>
          <cell r="AB343" t="e">
            <v>#REF!</v>
          </cell>
          <cell r="AC343" t="e">
            <v>#REF!</v>
          </cell>
          <cell r="AD343" t="e">
            <v>#REF!</v>
          </cell>
          <cell r="AE343" t="e">
            <v>#REF!</v>
          </cell>
          <cell r="AF343" t="e">
            <v>#REF!</v>
          </cell>
          <cell r="AG343" t="e">
            <v>#REF!</v>
          </cell>
          <cell r="AH343" t="e">
            <v>#REF!</v>
          </cell>
          <cell r="AI343" t="e">
            <v>#REF!</v>
          </cell>
          <cell r="AJ343" t="e">
            <v>#REF!</v>
          </cell>
          <cell r="AK343" t="e">
            <v>#REF!</v>
          </cell>
          <cell r="AL343" t="e">
            <v>#REF!</v>
          </cell>
          <cell r="AM343" t="e">
            <v>#REF!</v>
          </cell>
          <cell r="AN343" t="e">
            <v>#REF!</v>
          </cell>
          <cell r="AO343" t="e">
            <v>#REF!</v>
          </cell>
          <cell r="AP343" t="e">
            <v>#REF!</v>
          </cell>
          <cell r="AQ343" t="e">
            <v>#REF!</v>
          </cell>
          <cell r="AR343" t="e">
            <v>#REF!</v>
          </cell>
          <cell r="AS343" t="e">
            <v>#REF!</v>
          </cell>
          <cell r="AT343" t="e">
            <v>#REF!</v>
          </cell>
          <cell r="AU343" t="e">
            <v>#REF!</v>
          </cell>
          <cell r="AV343" t="e">
            <v>#REF!</v>
          </cell>
          <cell r="AW343" t="e">
            <v>#REF!</v>
          </cell>
          <cell r="AX343" t="e">
            <v>#REF!</v>
          </cell>
          <cell r="AY343" t="e">
            <v>#REF!</v>
          </cell>
          <cell r="AZ343" t="e">
            <v>#REF!</v>
          </cell>
          <cell r="BA343" t="e">
            <v>#REF!</v>
          </cell>
          <cell r="BB343" t="e">
            <v>#REF!</v>
          </cell>
          <cell r="BC343" t="e">
            <v>#REF!</v>
          </cell>
          <cell r="BD343" t="e">
            <v>#REF!</v>
          </cell>
          <cell r="BE343" t="e">
            <v>#REF!</v>
          </cell>
        </row>
        <row r="344">
          <cell r="E344" t="e">
            <v>#REF!</v>
          </cell>
          <cell r="F344" t="e">
            <v>#REF!</v>
          </cell>
          <cell r="G344" t="e">
            <v>#REF!</v>
          </cell>
          <cell r="H344" t="e">
            <v>#REF!</v>
          </cell>
          <cell r="I344" t="e">
            <v>#REF!</v>
          </cell>
          <cell r="J344" t="e">
            <v>#REF!</v>
          </cell>
          <cell r="K344" t="e">
            <v>#REF!</v>
          </cell>
          <cell r="L344" t="e">
            <v>#REF!</v>
          </cell>
          <cell r="M344" t="e">
            <v>#REF!</v>
          </cell>
          <cell r="N344" t="e">
            <v>#REF!</v>
          </cell>
          <cell r="O344" t="e">
            <v>#REF!</v>
          </cell>
          <cell r="P344" t="e">
            <v>#REF!</v>
          </cell>
          <cell r="Q344" t="e">
            <v>#REF!</v>
          </cell>
          <cell r="R344" t="e">
            <v>#REF!</v>
          </cell>
          <cell r="S344" t="e">
            <v>#REF!</v>
          </cell>
          <cell r="T344" t="e">
            <v>#REF!</v>
          </cell>
          <cell r="U344" t="e">
            <v>#REF!</v>
          </cell>
          <cell r="V344" t="e">
            <v>#REF!</v>
          </cell>
          <cell r="W344" t="e">
            <v>#REF!</v>
          </cell>
          <cell r="X344" t="e">
            <v>#REF!</v>
          </cell>
          <cell r="Y344" t="e">
            <v>#REF!</v>
          </cell>
          <cell r="Z344" t="e">
            <v>#REF!</v>
          </cell>
          <cell r="AA344" t="e">
            <v>#REF!</v>
          </cell>
          <cell r="AB344" t="e">
            <v>#REF!</v>
          </cell>
          <cell r="AC344" t="e">
            <v>#REF!</v>
          </cell>
          <cell r="AD344" t="e">
            <v>#REF!</v>
          </cell>
          <cell r="AE344" t="e">
            <v>#REF!</v>
          </cell>
          <cell r="AF344" t="e">
            <v>#REF!</v>
          </cell>
          <cell r="AG344" t="e">
            <v>#REF!</v>
          </cell>
          <cell r="AH344" t="e">
            <v>#REF!</v>
          </cell>
          <cell r="AI344" t="e">
            <v>#REF!</v>
          </cell>
          <cell r="AJ344" t="e">
            <v>#REF!</v>
          </cell>
          <cell r="AK344" t="e">
            <v>#REF!</v>
          </cell>
          <cell r="AL344" t="e">
            <v>#REF!</v>
          </cell>
          <cell r="AM344" t="e">
            <v>#REF!</v>
          </cell>
          <cell r="AN344" t="e">
            <v>#REF!</v>
          </cell>
          <cell r="AO344" t="e">
            <v>#REF!</v>
          </cell>
          <cell r="AP344" t="e">
            <v>#REF!</v>
          </cell>
          <cell r="AQ344" t="e">
            <v>#REF!</v>
          </cell>
          <cell r="AR344" t="e">
            <v>#REF!</v>
          </cell>
          <cell r="AS344" t="e">
            <v>#REF!</v>
          </cell>
          <cell r="AT344" t="e">
            <v>#REF!</v>
          </cell>
          <cell r="AU344" t="e">
            <v>#REF!</v>
          </cell>
          <cell r="AV344" t="e">
            <v>#REF!</v>
          </cell>
          <cell r="AW344" t="e">
            <v>#REF!</v>
          </cell>
          <cell r="AX344" t="e">
            <v>#REF!</v>
          </cell>
          <cell r="AY344" t="e">
            <v>#REF!</v>
          </cell>
          <cell r="AZ344" t="e">
            <v>#REF!</v>
          </cell>
          <cell r="BA344" t="e">
            <v>#REF!</v>
          </cell>
          <cell r="BB344" t="e">
            <v>#REF!</v>
          </cell>
          <cell r="BC344" t="e">
            <v>#REF!</v>
          </cell>
          <cell r="BD344" t="e">
            <v>#REF!</v>
          </cell>
          <cell r="BE344" t="e">
            <v>#REF!</v>
          </cell>
        </row>
        <row r="345">
          <cell r="E345" t="e">
            <v>#REF!</v>
          </cell>
          <cell r="F345" t="e">
            <v>#REF!</v>
          </cell>
          <cell r="G345" t="e">
            <v>#REF!</v>
          </cell>
          <cell r="H345" t="e">
            <v>#REF!</v>
          </cell>
          <cell r="I345" t="e">
            <v>#REF!</v>
          </cell>
          <cell r="J345" t="e">
            <v>#REF!</v>
          </cell>
          <cell r="K345" t="e">
            <v>#REF!</v>
          </cell>
          <cell r="L345" t="e">
            <v>#REF!</v>
          </cell>
          <cell r="M345" t="e">
            <v>#REF!</v>
          </cell>
          <cell r="N345" t="e">
            <v>#REF!</v>
          </cell>
          <cell r="O345" t="e">
            <v>#REF!</v>
          </cell>
          <cell r="P345" t="e">
            <v>#REF!</v>
          </cell>
          <cell r="Q345" t="e">
            <v>#REF!</v>
          </cell>
          <cell r="R345" t="e">
            <v>#REF!</v>
          </cell>
          <cell r="S345" t="e">
            <v>#REF!</v>
          </cell>
          <cell r="T345" t="e">
            <v>#REF!</v>
          </cell>
          <cell r="U345" t="e">
            <v>#REF!</v>
          </cell>
          <cell r="V345" t="e">
            <v>#REF!</v>
          </cell>
          <cell r="W345" t="e">
            <v>#REF!</v>
          </cell>
          <cell r="X345" t="e">
            <v>#REF!</v>
          </cell>
          <cell r="Y345" t="e">
            <v>#REF!</v>
          </cell>
          <cell r="Z345" t="e">
            <v>#REF!</v>
          </cell>
          <cell r="AA345" t="e">
            <v>#REF!</v>
          </cell>
          <cell r="AB345" t="e">
            <v>#REF!</v>
          </cell>
          <cell r="AC345" t="e">
            <v>#REF!</v>
          </cell>
          <cell r="AD345" t="e">
            <v>#REF!</v>
          </cell>
          <cell r="AE345" t="e">
            <v>#REF!</v>
          </cell>
          <cell r="AF345" t="e">
            <v>#REF!</v>
          </cell>
          <cell r="AG345" t="e">
            <v>#REF!</v>
          </cell>
          <cell r="AH345" t="e">
            <v>#REF!</v>
          </cell>
          <cell r="AI345" t="e">
            <v>#REF!</v>
          </cell>
          <cell r="AJ345" t="e">
            <v>#REF!</v>
          </cell>
          <cell r="AK345" t="e">
            <v>#REF!</v>
          </cell>
          <cell r="AL345" t="e">
            <v>#REF!</v>
          </cell>
          <cell r="AM345" t="e">
            <v>#REF!</v>
          </cell>
          <cell r="AN345" t="e">
            <v>#REF!</v>
          </cell>
          <cell r="AO345" t="e">
            <v>#REF!</v>
          </cell>
          <cell r="AP345" t="e">
            <v>#REF!</v>
          </cell>
          <cell r="AQ345" t="e">
            <v>#REF!</v>
          </cell>
          <cell r="AR345" t="e">
            <v>#REF!</v>
          </cell>
          <cell r="AS345" t="e">
            <v>#REF!</v>
          </cell>
          <cell r="AT345" t="e">
            <v>#REF!</v>
          </cell>
          <cell r="AU345" t="e">
            <v>#REF!</v>
          </cell>
          <cell r="AV345" t="e">
            <v>#REF!</v>
          </cell>
          <cell r="AW345" t="e">
            <v>#REF!</v>
          </cell>
          <cell r="AX345" t="e">
            <v>#REF!</v>
          </cell>
          <cell r="AY345" t="e">
            <v>#REF!</v>
          </cell>
          <cell r="AZ345" t="e">
            <v>#REF!</v>
          </cell>
          <cell r="BA345" t="e">
            <v>#REF!</v>
          </cell>
          <cell r="BB345" t="e">
            <v>#REF!</v>
          </cell>
          <cell r="BC345" t="e">
            <v>#REF!</v>
          </cell>
          <cell r="BD345" t="e">
            <v>#REF!</v>
          </cell>
          <cell r="BE345" t="e">
            <v>#REF!</v>
          </cell>
        </row>
        <row r="346">
          <cell r="E346" t="e">
            <v>#REF!</v>
          </cell>
          <cell r="F346" t="e">
            <v>#REF!</v>
          </cell>
          <cell r="G346" t="e">
            <v>#REF!</v>
          </cell>
          <cell r="H346" t="e">
            <v>#REF!</v>
          </cell>
          <cell r="I346" t="e">
            <v>#REF!</v>
          </cell>
          <cell r="J346" t="e">
            <v>#REF!</v>
          </cell>
          <cell r="K346" t="e">
            <v>#REF!</v>
          </cell>
          <cell r="L346" t="e">
            <v>#REF!</v>
          </cell>
          <cell r="M346" t="e">
            <v>#REF!</v>
          </cell>
          <cell r="N346" t="e">
            <v>#REF!</v>
          </cell>
          <cell r="O346" t="e">
            <v>#REF!</v>
          </cell>
          <cell r="P346" t="e">
            <v>#REF!</v>
          </cell>
          <cell r="Q346" t="e">
            <v>#REF!</v>
          </cell>
          <cell r="R346" t="e">
            <v>#REF!</v>
          </cell>
          <cell r="S346" t="e">
            <v>#REF!</v>
          </cell>
          <cell r="T346" t="e">
            <v>#REF!</v>
          </cell>
          <cell r="U346" t="e">
            <v>#REF!</v>
          </cell>
          <cell r="V346" t="e">
            <v>#REF!</v>
          </cell>
          <cell r="W346" t="e">
            <v>#REF!</v>
          </cell>
          <cell r="X346" t="e">
            <v>#REF!</v>
          </cell>
          <cell r="Y346" t="e">
            <v>#REF!</v>
          </cell>
          <cell r="Z346" t="e">
            <v>#REF!</v>
          </cell>
          <cell r="AA346" t="e">
            <v>#REF!</v>
          </cell>
          <cell r="AB346" t="e">
            <v>#REF!</v>
          </cell>
          <cell r="AC346" t="e">
            <v>#REF!</v>
          </cell>
          <cell r="AD346" t="e">
            <v>#REF!</v>
          </cell>
          <cell r="AE346" t="e">
            <v>#REF!</v>
          </cell>
          <cell r="AF346" t="e">
            <v>#REF!</v>
          </cell>
          <cell r="AG346" t="e">
            <v>#REF!</v>
          </cell>
          <cell r="AH346" t="e">
            <v>#REF!</v>
          </cell>
          <cell r="AI346" t="e">
            <v>#REF!</v>
          </cell>
          <cell r="AJ346" t="e">
            <v>#REF!</v>
          </cell>
          <cell r="AK346" t="e">
            <v>#REF!</v>
          </cell>
          <cell r="AL346" t="e">
            <v>#REF!</v>
          </cell>
          <cell r="AM346" t="e">
            <v>#REF!</v>
          </cell>
          <cell r="AN346" t="e">
            <v>#REF!</v>
          </cell>
          <cell r="AO346" t="e">
            <v>#REF!</v>
          </cell>
          <cell r="AP346" t="e">
            <v>#REF!</v>
          </cell>
          <cell r="AQ346" t="e">
            <v>#REF!</v>
          </cell>
          <cell r="AR346" t="e">
            <v>#REF!</v>
          </cell>
          <cell r="AS346" t="e">
            <v>#REF!</v>
          </cell>
          <cell r="AT346" t="e">
            <v>#REF!</v>
          </cell>
          <cell r="AU346" t="e">
            <v>#REF!</v>
          </cell>
          <cell r="AV346" t="e">
            <v>#REF!</v>
          </cell>
          <cell r="AW346" t="e">
            <v>#REF!</v>
          </cell>
          <cell r="AX346" t="e">
            <v>#REF!</v>
          </cell>
          <cell r="AY346" t="e">
            <v>#REF!</v>
          </cell>
          <cell r="AZ346" t="e">
            <v>#REF!</v>
          </cell>
          <cell r="BA346" t="e">
            <v>#REF!</v>
          </cell>
          <cell r="BB346" t="e">
            <v>#REF!</v>
          </cell>
          <cell r="BC346" t="e">
            <v>#REF!</v>
          </cell>
          <cell r="BD346" t="e">
            <v>#REF!</v>
          </cell>
          <cell r="BE346" t="e">
            <v>#REF!</v>
          </cell>
        </row>
        <row r="347">
          <cell r="E347" t="e">
            <v>#REF!</v>
          </cell>
          <cell r="F347" t="e">
            <v>#REF!</v>
          </cell>
          <cell r="G347" t="e">
            <v>#REF!</v>
          </cell>
          <cell r="H347" t="e">
            <v>#REF!</v>
          </cell>
          <cell r="I347" t="e">
            <v>#REF!</v>
          </cell>
          <cell r="J347" t="e">
            <v>#REF!</v>
          </cell>
          <cell r="K347" t="e">
            <v>#REF!</v>
          </cell>
          <cell r="L347" t="e">
            <v>#REF!</v>
          </cell>
          <cell r="M347" t="e">
            <v>#REF!</v>
          </cell>
          <cell r="N347" t="e">
            <v>#REF!</v>
          </cell>
          <cell r="O347" t="e">
            <v>#REF!</v>
          </cell>
          <cell r="P347" t="e">
            <v>#REF!</v>
          </cell>
          <cell r="Q347" t="e">
            <v>#REF!</v>
          </cell>
          <cell r="R347" t="e">
            <v>#REF!</v>
          </cell>
          <cell r="S347" t="e">
            <v>#REF!</v>
          </cell>
          <cell r="T347" t="e">
            <v>#REF!</v>
          </cell>
          <cell r="U347" t="e">
            <v>#REF!</v>
          </cell>
          <cell r="V347" t="e">
            <v>#REF!</v>
          </cell>
          <cell r="W347" t="e">
            <v>#REF!</v>
          </cell>
          <cell r="X347" t="e">
            <v>#REF!</v>
          </cell>
          <cell r="Y347" t="e">
            <v>#REF!</v>
          </cell>
          <cell r="Z347" t="e">
            <v>#REF!</v>
          </cell>
          <cell r="AA347" t="e">
            <v>#REF!</v>
          </cell>
          <cell r="AB347" t="e">
            <v>#REF!</v>
          </cell>
          <cell r="AC347" t="e">
            <v>#REF!</v>
          </cell>
          <cell r="AD347" t="e">
            <v>#REF!</v>
          </cell>
          <cell r="AE347" t="e">
            <v>#REF!</v>
          </cell>
          <cell r="AF347" t="e">
            <v>#REF!</v>
          </cell>
          <cell r="AG347" t="e">
            <v>#REF!</v>
          </cell>
          <cell r="AH347" t="e">
            <v>#REF!</v>
          </cell>
          <cell r="AI347" t="e">
            <v>#REF!</v>
          </cell>
          <cell r="AJ347" t="e">
            <v>#REF!</v>
          </cell>
          <cell r="AK347" t="e">
            <v>#REF!</v>
          </cell>
          <cell r="AL347" t="e">
            <v>#REF!</v>
          </cell>
          <cell r="AM347" t="e">
            <v>#REF!</v>
          </cell>
          <cell r="AN347" t="e">
            <v>#REF!</v>
          </cell>
          <cell r="AO347" t="e">
            <v>#REF!</v>
          </cell>
          <cell r="AP347" t="e">
            <v>#REF!</v>
          </cell>
          <cell r="AQ347" t="e">
            <v>#REF!</v>
          </cell>
          <cell r="AR347" t="e">
            <v>#REF!</v>
          </cell>
          <cell r="AS347" t="e">
            <v>#REF!</v>
          </cell>
          <cell r="AT347" t="e">
            <v>#REF!</v>
          </cell>
          <cell r="AU347" t="e">
            <v>#REF!</v>
          </cell>
          <cell r="AV347" t="e">
            <v>#REF!</v>
          </cell>
          <cell r="AW347" t="e">
            <v>#REF!</v>
          </cell>
          <cell r="AX347" t="e">
            <v>#REF!</v>
          </cell>
          <cell r="AY347" t="e">
            <v>#REF!</v>
          </cell>
          <cell r="AZ347" t="e">
            <v>#REF!</v>
          </cell>
          <cell r="BA347" t="e">
            <v>#REF!</v>
          </cell>
          <cell r="BB347" t="e">
            <v>#REF!</v>
          </cell>
          <cell r="BC347" t="e">
            <v>#REF!</v>
          </cell>
          <cell r="BD347" t="e">
            <v>#REF!</v>
          </cell>
          <cell r="BE347" t="e">
            <v>#REF!</v>
          </cell>
        </row>
        <row r="348">
          <cell r="E348" t="e">
            <v>#REF!</v>
          </cell>
          <cell r="F348" t="e">
            <v>#REF!</v>
          </cell>
          <cell r="G348" t="e">
            <v>#REF!</v>
          </cell>
          <cell r="H348" t="e">
            <v>#REF!</v>
          </cell>
          <cell r="I348" t="e">
            <v>#REF!</v>
          </cell>
          <cell r="J348" t="e">
            <v>#REF!</v>
          </cell>
          <cell r="K348" t="e">
            <v>#REF!</v>
          </cell>
          <cell r="L348" t="e">
            <v>#REF!</v>
          </cell>
          <cell r="M348" t="e">
            <v>#REF!</v>
          </cell>
          <cell r="N348" t="e">
            <v>#REF!</v>
          </cell>
          <cell r="O348" t="e">
            <v>#REF!</v>
          </cell>
          <cell r="P348" t="e">
            <v>#REF!</v>
          </cell>
          <cell r="Q348" t="e">
            <v>#REF!</v>
          </cell>
          <cell r="R348" t="e">
            <v>#REF!</v>
          </cell>
          <cell r="S348" t="e">
            <v>#REF!</v>
          </cell>
          <cell r="T348" t="e">
            <v>#REF!</v>
          </cell>
          <cell r="U348" t="e">
            <v>#REF!</v>
          </cell>
          <cell r="V348" t="e">
            <v>#REF!</v>
          </cell>
          <cell r="W348" t="e">
            <v>#REF!</v>
          </cell>
          <cell r="X348" t="e">
            <v>#REF!</v>
          </cell>
          <cell r="Y348" t="e">
            <v>#REF!</v>
          </cell>
          <cell r="Z348" t="e">
            <v>#REF!</v>
          </cell>
          <cell r="AA348" t="e">
            <v>#REF!</v>
          </cell>
          <cell r="AB348" t="e">
            <v>#REF!</v>
          </cell>
          <cell r="AC348" t="e">
            <v>#REF!</v>
          </cell>
          <cell r="AD348" t="e">
            <v>#REF!</v>
          </cell>
          <cell r="AE348" t="e">
            <v>#REF!</v>
          </cell>
          <cell r="AF348" t="e">
            <v>#REF!</v>
          </cell>
          <cell r="AG348" t="e">
            <v>#REF!</v>
          </cell>
          <cell r="AH348" t="e">
            <v>#REF!</v>
          </cell>
          <cell r="AI348" t="e">
            <v>#REF!</v>
          </cell>
          <cell r="AJ348" t="e">
            <v>#REF!</v>
          </cell>
          <cell r="AK348" t="e">
            <v>#REF!</v>
          </cell>
          <cell r="AL348" t="e">
            <v>#REF!</v>
          </cell>
          <cell r="AM348" t="e">
            <v>#REF!</v>
          </cell>
          <cell r="AN348" t="e">
            <v>#REF!</v>
          </cell>
          <cell r="AO348" t="e">
            <v>#REF!</v>
          </cell>
          <cell r="AP348" t="e">
            <v>#REF!</v>
          </cell>
          <cell r="AQ348" t="e">
            <v>#REF!</v>
          </cell>
          <cell r="AR348" t="e">
            <v>#REF!</v>
          </cell>
          <cell r="AS348" t="e">
            <v>#REF!</v>
          </cell>
          <cell r="AT348" t="e">
            <v>#REF!</v>
          </cell>
          <cell r="AU348" t="e">
            <v>#REF!</v>
          </cell>
          <cell r="AV348" t="e">
            <v>#REF!</v>
          </cell>
          <cell r="AW348" t="e">
            <v>#REF!</v>
          </cell>
          <cell r="AX348" t="e">
            <v>#REF!</v>
          </cell>
          <cell r="AY348" t="e">
            <v>#REF!</v>
          </cell>
          <cell r="AZ348" t="e">
            <v>#REF!</v>
          </cell>
          <cell r="BA348" t="e">
            <v>#REF!</v>
          </cell>
          <cell r="BB348" t="e">
            <v>#REF!</v>
          </cell>
          <cell r="BC348" t="e">
            <v>#REF!</v>
          </cell>
          <cell r="BD348" t="e">
            <v>#REF!</v>
          </cell>
          <cell r="BE348" t="e">
            <v>#REF!</v>
          </cell>
        </row>
        <row r="349">
          <cell r="E349" t="e">
            <v>#REF!</v>
          </cell>
          <cell r="F349" t="e">
            <v>#REF!</v>
          </cell>
          <cell r="G349" t="e">
            <v>#REF!</v>
          </cell>
          <cell r="H349" t="e">
            <v>#REF!</v>
          </cell>
          <cell r="I349" t="e">
            <v>#REF!</v>
          </cell>
          <cell r="J349" t="e">
            <v>#REF!</v>
          </cell>
          <cell r="K349" t="e">
            <v>#REF!</v>
          </cell>
          <cell r="L349" t="e">
            <v>#REF!</v>
          </cell>
          <cell r="M349" t="e">
            <v>#REF!</v>
          </cell>
          <cell r="N349" t="e">
            <v>#REF!</v>
          </cell>
          <cell r="O349" t="e">
            <v>#REF!</v>
          </cell>
          <cell r="P349" t="e">
            <v>#REF!</v>
          </cell>
          <cell r="Q349" t="e">
            <v>#REF!</v>
          </cell>
          <cell r="R349" t="e">
            <v>#REF!</v>
          </cell>
          <cell r="S349" t="e">
            <v>#REF!</v>
          </cell>
          <cell r="T349" t="e">
            <v>#REF!</v>
          </cell>
          <cell r="U349" t="e">
            <v>#REF!</v>
          </cell>
          <cell r="V349" t="e">
            <v>#REF!</v>
          </cell>
          <cell r="W349" t="e">
            <v>#REF!</v>
          </cell>
          <cell r="X349" t="e">
            <v>#REF!</v>
          </cell>
          <cell r="Y349" t="e">
            <v>#REF!</v>
          </cell>
          <cell r="Z349" t="e">
            <v>#REF!</v>
          </cell>
          <cell r="AA349" t="e">
            <v>#REF!</v>
          </cell>
          <cell r="AB349" t="e">
            <v>#REF!</v>
          </cell>
          <cell r="AC349" t="e">
            <v>#REF!</v>
          </cell>
          <cell r="AD349" t="e">
            <v>#REF!</v>
          </cell>
          <cell r="AE349" t="e">
            <v>#REF!</v>
          </cell>
          <cell r="AF349" t="e">
            <v>#REF!</v>
          </cell>
          <cell r="AG349" t="e">
            <v>#REF!</v>
          </cell>
          <cell r="AH349" t="e">
            <v>#REF!</v>
          </cell>
          <cell r="AI349" t="e">
            <v>#REF!</v>
          </cell>
          <cell r="AJ349" t="e">
            <v>#REF!</v>
          </cell>
          <cell r="AK349" t="e">
            <v>#REF!</v>
          </cell>
          <cell r="AL349" t="e">
            <v>#REF!</v>
          </cell>
          <cell r="AM349" t="e">
            <v>#REF!</v>
          </cell>
          <cell r="AN349" t="e">
            <v>#REF!</v>
          </cell>
          <cell r="AO349" t="e">
            <v>#REF!</v>
          </cell>
          <cell r="AP349" t="e">
            <v>#REF!</v>
          </cell>
          <cell r="AQ349" t="e">
            <v>#REF!</v>
          </cell>
          <cell r="AR349" t="e">
            <v>#REF!</v>
          </cell>
          <cell r="AS349" t="e">
            <v>#REF!</v>
          </cell>
          <cell r="AT349" t="e">
            <v>#REF!</v>
          </cell>
          <cell r="AU349" t="e">
            <v>#REF!</v>
          </cell>
          <cell r="AV349" t="e">
            <v>#REF!</v>
          </cell>
          <cell r="AW349" t="e">
            <v>#REF!</v>
          </cell>
          <cell r="AX349" t="e">
            <v>#REF!</v>
          </cell>
          <cell r="AY349" t="e">
            <v>#REF!</v>
          </cell>
          <cell r="AZ349" t="e">
            <v>#REF!</v>
          </cell>
          <cell r="BA349" t="e">
            <v>#REF!</v>
          </cell>
          <cell r="BB349" t="e">
            <v>#REF!</v>
          </cell>
          <cell r="BC349" t="e">
            <v>#REF!</v>
          </cell>
          <cell r="BD349" t="e">
            <v>#REF!</v>
          </cell>
          <cell r="BE349" t="e">
            <v>#REF!</v>
          </cell>
        </row>
        <row r="350">
          <cell r="E350" t="e">
            <v>#REF!</v>
          </cell>
          <cell r="F350" t="e">
            <v>#REF!</v>
          </cell>
          <cell r="G350" t="e">
            <v>#REF!</v>
          </cell>
          <cell r="H350" t="e">
            <v>#REF!</v>
          </cell>
          <cell r="I350" t="e">
            <v>#REF!</v>
          </cell>
          <cell r="J350" t="e">
            <v>#REF!</v>
          </cell>
          <cell r="K350" t="e">
            <v>#REF!</v>
          </cell>
          <cell r="L350" t="e">
            <v>#REF!</v>
          </cell>
          <cell r="M350" t="e">
            <v>#REF!</v>
          </cell>
          <cell r="N350" t="e">
            <v>#REF!</v>
          </cell>
          <cell r="O350" t="e">
            <v>#REF!</v>
          </cell>
          <cell r="P350" t="e">
            <v>#REF!</v>
          </cell>
          <cell r="Q350" t="e">
            <v>#REF!</v>
          </cell>
          <cell r="R350" t="e">
            <v>#REF!</v>
          </cell>
          <cell r="S350" t="e">
            <v>#REF!</v>
          </cell>
          <cell r="T350" t="e">
            <v>#REF!</v>
          </cell>
          <cell r="U350" t="e">
            <v>#REF!</v>
          </cell>
          <cell r="V350" t="e">
            <v>#REF!</v>
          </cell>
          <cell r="W350" t="e">
            <v>#REF!</v>
          </cell>
          <cell r="X350" t="e">
            <v>#REF!</v>
          </cell>
          <cell r="Y350" t="e">
            <v>#REF!</v>
          </cell>
          <cell r="Z350" t="e">
            <v>#REF!</v>
          </cell>
          <cell r="AA350" t="e">
            <v>#REF!</v>
          </cell>
          <cell r="AB350" t="e">
            <v>#REF!</v>
          </cell>
          <cell r="AC350" t="e">
            <v>#REF!</v>
          </cell>
          <cell r="AD350" t="e">
            <v>#REF!</v>
          </cell>
          <cell r="AE350" t="e">
            <v>#REF!</v>
          </cell>
          <cell r="AF350" t="e">
            <v>#REF!</v>
          </cell>
          <cell r="AG350" t="e">
            <v>#REF!</v>
          </cell>
          <cell r="AH350" t="e">
            <v>#REF!</v>
          </cell>
          <cell r="AI350" t="e">
            <v>#REF!</v>
          </cell>
          <cell r="AJ350" t="e">
            <v>#REF!</v>
          </cell>
          <cell r="AK350" t="e">
            <v>#REF!</v>
          </cell>
          <cell r="AL350" t="e">
            <v>#REF!</v>
          </cell>
          <cell r="AM350" t="e">
            <v>#REF!</v>
          </cell>
          <cell r="AN350" t="e">
            <v>#REF!</v>
          </cell>
          <cell r="AO350" t="e">
            <v>#REF!</v>
          </cell>
          <cell r="AP350" t="e">
            <v>#REF!</v>
          </cell>
          <cell r="AQ350" t="e">
            <v>#REF!</v>
          </cell>
          <cell r="AR350" t="e">
            <v>#REF!</v>
          </cell>
          <cell r="AS350" t="e">
            <v>#REF!</v>
          </cell>
          <cell r="AT350" t="e">
            <v>#REF!</v>
          </cell>
          <cell r="AU350" t="e">
            <v>#REF!</v>
          </cell>
          <cell r="AV350" t="e">
            <v>#REF!</v>
          </cell>
          <cell r="AW350" t="e">
            <v>#REF!</v>
          </cell>
          <cell r="AX350" t="e">
            <v>#REF!</v>
          </cell>
          <cell r="AY350" t="e">
            <v>#REF!</v>
          </cell>
          <cell r="AZ350" t="e">
            <v>#REF!</v>
          </cell>
          <cell r="BA350" t="e">
            <v>#REF!</v>
          </cell>
          <cell r="BB350" t="e">
            <v>#REF!</v>
          </cell>
          <cell r="BC350" t="e">
            <v>#REF!</v>
          </cell>
          <cell r="BD350" t="e">
            <v>#REF!</v>
          </cell>
          <cell r="BE350" t="e">
            <v>#REF!</v>
          </cell>
        </row>
        <row r="351">
          <cell r="E351" t="e">
            <v>#REF!</v>
          </cell>
          <cell r="F351" t="e">
            <v>#REF!</v>
          </cell>
          <cell r="G351" t="e">
            <v>#REF!</v>
          </cell>
          <cell r="H351" t="e">
            <v>#REF!</v>
          </cell>
          <cell r="I351" t="e">
            <v>#REF!</v>
          </cell>
          <cell r="J351" t="e">
            <v>#REF!</v>
          </cell>
          <cell r="K351" t="e">
            <v>#REF!</v>
          </cell>
          <cell r="L351" t="e">
            <v>#REF!</v>
          </cell>
          <cell r="M351" t="e">
            <v>#REF!</v>
          </cell>
          <cell r="N351" t="e">
            <v>#REF!</v>
          </cell>
          <cell r="O351" t="e">
            <v>#REF!</v>
          </cell>
          <cell r="P351" t="e">
            <v>#REF!</v>
          </cell>
          <cell r="Q351" t="e">
            <v>#REF!</v>
          </cell>
          <cell r="R351" t="e">
            <v>#REF!</v>
          </cell>
          <cell r="S351" t="e">
            <v>#REF!</v>
          </cell>
          <cell r="T351" t="e">
            <v>#REF!</v>
          </cell>
          <cell r="U351" t="e">
            <v>#REF!</v>
          </cell>
          <cell r="V351" t="e">
            <v>#REF!</v>
          </cell>
          <cell r="W351" t="e">
            <v>#REF!</v>
          </cell>
          <cell r="X351" t="e">
            <v>#REF!</v>
          </cell>
          <cell r="Y351" t="e">
            <v>#REF!</v>
          </cell>
          <cell r="Z351" t="e">
            <v>#REF!</v>
          </cell>
          <cell r="AA351" t="e">
            <v>#REF!</v>
          </cell>
          <cell r="AB351" t="e">
            <v>#REF!</v>
          </cell>
          <cell r="AC351" t="e">
            <v>#REF!</v>
          </cell>
          <cell r="AD351" t="e">
            <v>#REF!</v>
          </cell>
          <cell r="AE351" t="e">
            <v>#REF!</v>
          </cell>
          <cell r="AF351" t="e">
            <v>#REF!</v>
          </cell>
          <cell r="AG351" t="e">
            <v>#REF!</v>
          </cell>
          <cell r="AH351" t="e">
            <v>#REF!</v>
          </cell>
          <cell r="AI351" t="e">
            <v>#REF!</v>
          </cell>
          <cell r="AJ351" t="e">
            <v>#REF!</v>
          </cell>
          <cell r="AK351" t="e">
            <v>#REF!</v>
          </cell>
          <cell r="AL351" t="e">
            <v>#REF!</v>
          </cell>
          <cell r="AM351" t="e">
            <v>#REF!</v>
          </cell>
          <cell r="AN351" t="e">
            <v>#REF!</v>
          </cell>
          <cell r="AO351" t="e">
            <v>#REF!</v>
          </cell>
          <cell r="AP351" t="e">
            <v>#REF!</v>
          </cell>
          <cell r="AQ351" t="e">
            <v>#REF!</v>
          </cell>
          <cell r="AR351" t="e">
            <v>#REF!</v>
          </cell>
          <cell r="AS351" t="e">
            <v>#REF!</v>
          </cell>
          <cell r="AT351" t="e">
            <v>#REF!</v>
          </cell>
          <cell r="AU351" t="e">
            <v>#REF!</v>
          </cell>
          <cell r="AV351" t="e">
            <v>#REF!</v>
          </cell>
          <cell r="AW351" t="e">
            <v>#REF!</v>
          </cell>
          <cell r="AX351" t="e">
            <v>#REF!</v>
          </cell>
          <cell r="AY351" t="e">
            <v>#REF!</v>
          </cell>
          <cell r="AZ351" t="e">
            <v>#REF!</v>
          </cell>
          <cell r="BA351" t="e">
            <v>#REF!</v>
          </cell>
          <cell r="BB351" t="e">
            <v>#REF!</v>
          </cell>
          <cell r="BC351" t="e">
            <v>#REF!</v>
          </cell>
          <cell r="BD351" t="e">
            <v>#REF!</v>
          </cell>
          <cell r="BE351" t="e">
            <v>#REF!</v>
          </cell>
        </row>
        <row r="352">
          <cell r="E352" t="e">
            <v>#REF!</v>
          </cell>
          <cell r="F352" t="e">
            <v>#REF!</v>
          </cell>
          <cell r="G352" t="e">
            <v>#REF!</v>
          </cell>
          <cell r="H352" t="e">
            <v>#REF!</v>
          </cell>
          <cell r="I352" t="e">
            <v>#REF!</v>
          </cell>
          <cell r="J352" t="e">
            <v>#REF!</v>
          </cell>
          <cell r="K352" t="e">
            <v>#REF!</v>
          </cell>
          <cell r="L352" t="e">
            <v>#REF!</v>
          </cell>
          <cell r="M352" t="e">
            <v>#REF!</v>
          </cell>
          <cell r="N352" t="e">
            <v>#REF!</v>
          </cell>
          <cell r="O352" t="e">
            <v>#REF!</v>
          </cell>
          <cell r="P352" t="e">
            <v>#REF!</v>
          </cell>
          <cell r="Q352" t="e">
            <v>#REF!</v>
          </cell>
          <cell r="R352" t="e">
            <v>#REF!</v>
          </cell>
          <cell r="S352" t="e">
            <v>#REF!</v>
          </cell>
          <cell r="T352" t="e">
            <v>#REF!</v>
          </cell>
          <cell r="U352" t="e">
            <v>#REF!</v>
          </cell>
          <cell r="V352" t="e">
            <v>#REF!</v>
          </cell>
          <cell r="W352" t="e">
            <v>#REF!</v>
          </cell>
          <cell r="X352" t="e">
            <v>#REF!</v>
          </cell>
          <cell r="Y352" t="e">
            <v>#REF!</v>
          </cell>
          <cell r="Z352" t="e">
            <v>#REF!</v>
          </cell>
          <cell r="AA352" t="e">
            <v>#REF!</v>
          </cell>
          <cell r="AB352" t="e">
            <v>#REF!</v>
          </cell>
          <cell r="AC352" t="e">
            <v>#REF!</v>
          </cell>
          <cell r="AD352" t="e">
            <v>#REF!</v>
          </cell>
          <cell r="AE352" t="e">
            <v>#REF!</v>
          </cell>
          <cell r="AF352" t="e">
            <v>#REF!</v>
          </cell>
          <cell r="AG352" t="e">
            <v>#REF!</v>
          </cell>
          <cell r="AH352" t="e">
            <v>#REF!</v>
          </cell>
          <cell r="AI352" t="e">
            <v>#REF!</v>
          </cell>
          <cell r="AJ352" t="e">
            <v>#REF!</v>
          </cell>
          <cell r="AK352" t="e">
            <v>#REF!</v>
          </cell>
          <cell r="AL352" t="e">
            <v>#REF!</v>
          </cell>
          <cell r="AM352" t="e">
            <v>#REF!</v>
          </cell>
          <cell r="AN352" t="e">
            <v>#REF!</v>
          </cell>
          <cell r="AO352" t="e">
            <v>#REF!</v>
          </cell>
          <cell r="AP352" t="e">
            <v>#REF!</v>
          </cell>
          <cell r="AQ352" t="e">
            <v>#REF!</v>
          </cell>
          <cell r="AR352" t="e">
            <v>#REF!</v>
          </cell>
          <cell r="AS352" t="e">
            <v>#REF!</v>
          </cell>
          <cell r="AT352" t="e">
            <v>#REF!</v>
          </cell>
          <cell r="AU352" t="e">
            <v>#REF!</v>
          </cell>
          <cell r="AV352" t="e">
            <v>#REF!</v>
          </cell>
          <cell r="AW352" t="e">
            <v>#REF!</v>
          </cell>
          <cell r="AX352" t="e">
            <v>#REF!</v>
          </cell>
          <cell r="AY352" t="e">
            <v>#REF!</v>
          </cell>
          <cell r="AZ352" t="e">
            <v>#REF!</v>
          </cell>
          <cell r="BA352" t="e">
            <v>#REF!</v>
          </cell>
          <cell r="BB352" t="e">
            <v>#REF!</v>
          </cell>
          <cell r="BC352" t="e">
            <v>#REF!</v>
          </cell>
          <cell r="BD352" t="e">
            <v>#REF!</v>
          </cell>
          <cell r="BE352" t="e">
            <v>#REF!</v>
          </cell>
        </row>
        <row r="353">
          <cell r="E353" t="e">
            <v>#REF!</v>
          </cell>
          <cell r="F353" t="e">
            <v>#REF!</v>
          </cell>
          <cell r="G353" t="e">
            <v>#REF!</v>
          </cell>
          <cell r="H353" t="e">
            <v>#REF!</v>
          </cell>
          <cell r="I353" t="e">
            <v>#REF!</v>
          </cell>
          <cell r="J353" t="e">
            <v>#REF!</v>
          </cell>
          <cell r="K353" t="e">
            <v>#REF!</v>
          </cell>
          <cell r="L353" t="e">
            <v>#REF!</v>
          </cell>
          <cell r="M353" t="e">
            <v>#REF!</v>
          </cell>
          <cell r="N353" t="e">
            <v>#REF!</v>
          </cell>
          <cell r="O353" t="e">
            <v>#REF!</v>
          </cell>
          <cell r="P353" t="e">
            <v>#REF!</v>
          </cell>
          <cell r="Q353" t="e">
            <v>#REF!</v>
          </cell>
          <cell r="R353" t="e">
            <v>#REF!</v>
          </cell>
          <cell r="S353" t="e">
            <v>#REF!</v>
          </cell>
          <cell r="T353" t="e">
            <v>#REF!</v>
          </cell>
          <cell r="U353" t="e">
            <v>#REF!</v>
          </cell>
          <cell r="V353" t="e">
            <v>#REF!</v>
          </cell>
          <cell r="W353" t="e">
            <v>#REF!</v>
          </cell>
          <cell r="X353" t="e">
            <v>#REF!</v>
          </cell>
          <cell r="Y353" t="e">
            <v>#REF!</v>
          </cell>
          <cell r="Z353" t="e">
            <v>#REF!</v>
          </cell>
          <cell r="AA353" t="e">
            <v>#REF!</v>
          </cell>
          <cell r="AB353" t="e">
            <v>#REF!</v>
          </cell>
          <cell r="AC353" t="e">
            <v>#REF!</v>
          </cell>
          <cell r="AD353" t="e">
            <v>#REF!</v>
          </cell>
          <cell r="AE353" t="e">
            <v>#REF!</v>
          </cell>
          <cell r="AF353" t="e">
            <v>#REF!</v>
          </cell>
          <cell r="AG353" t="e">
            <v>#REF!</v>
          </cell>
          <cell r="AH353" t="e">
            <v>#REF!</v>
          </cell>
          <cell r="AI353" t="e">
            <v>#REF!</v>
          </cell>
          <cell r="AJ353" t="e">
            <v>#REF!</v>
          </cell>
          <cell r="AK353" t="e">
            <v>#REF!</v>
          </cell>
          <cell r="AL353" t="e">
            <v>#REF!</v>
          </cell>
          <cell r="AM353" t="e">
            <v>#REF!</v>
          </cell>
          <cell r="AN353" t="e">
            <v>#REF!</v>
          </cell>
          <cell r="AO353" t="e">
            <v>#REF!</v>
          </cell>
          <cell r="AP353" t="e">
            <v>#REF!</v>
          </cell>
          <cell r="AQ353" t="e">
            <v>#REF!</v>
          </cell>
          <cell r="AR353" t="e">
            <v>#REF!</v>
          </cell>
          <cell r="AS353" t="e">
            <v>#REF!</v>
          </cell>
          <cell r="AT353" t="e">
            <v>#REF!</v>
          </cell>
          <cell r="AU353" t="e">
            <v>#REF!</v>
          </cell>
          <cell r="AV353" t="e">
            <v>#REF!</v>
          </cell>
          <cell r="AW353" t="e">
            <v>#REF!</v>
          </cell>
          <cell r="AX353" t="e">
            <v>#REF!</v>
          </cell>
          <cell r="AY353" t="e">
            <v>#REF!</v>
          </cell>
          <cell r="AZ353" t="e">
            <v>#REF!</v>
          </cell>
          <cell r="BA353" t="e">
            <v>#REF!</v>
          </cell>
          <cell r="BB353" t="e">
            <v>#REF!</v>
          </cell>
          <cell r="BC353" t="e">
            <v>#REF!</v>
          </cell>
          <cell r="BD353" t="e">
            <v>#REF!</v>
          </cell>
          <cell r="BE353" t="e">
            <v>#REF!</v>
          </cell>
        </row>
        <row r="354">
          <cell r="E354" t="e">
            <v>#REF!</v>
          </cell>
          <cell r="F354" t="e">
            <v>#REF!</v>
          </cell>
          <cell r="G354" t="e">
            <v>#REF!</v>
          </cell>
          <cell r="H354" t="e">
            <v>#REF!</v>
          </cell>
          <cell r="I354" t="e">
            <v>#REF!</v>
          </cell>
          <cell r="J354" t="e">
            <v>#REF!</v>
          </cell>
          <cell r="K354" t="e">
            <v>#REF!</v>
          </cell>
          <cell r="L354" t="e">
            <v>#REF!</v>
          </cell>
          <cell r="M354" t="e">
            <v>#REF!</v>
          </cell>
          <cell r="N354" t="e">
            <v>#REF!</v>
          </cell>
          <cell r="O354" t="e">
            <v>#REF!</v>
          </cell>
          <cell r="P354" t="e">
            <v>#REF!</v>
          </cell>
          <cell r="Q354" t="e">
            <v>#REF!</v>
          </cell>
          <cell r="R354" t="e">
            <v>#REF!</v>
          </cell>
          <cell r="S354" t="e">
            <v>#REF!</v>
          </cell>
          <cell r="T354" t="e">
            <v>#REF!</v>
          </cell>
          <cell r="U354" t="e">
            <v>#REF!</v>
          </cell>
          <cell r="V354" t="e">
            <v>#REF!</v>
          </cell>
          <cell r="W354" t="e">
            <v>#REF!</v>
          </cell>
          <cell r="X354" t="e">
            <v>#REF!</v>
          </cell>
          <cell r="Y354" t="e">
            <v>#REF!</v>
          </cell>
          <cell r="Z354" t="e">
            <v>#REF!</v>
          </cell>
          <cell r="AA354" t="e">
            <v>#REF!</v>
          </cell>
          <cell r="AB354" t="e">
            <v>#REF!</v>
          </cell>
          <cell r="AC354" t="e">
            <v>#REF!</v>
          </cell>
          <cell r="AD354" t="e">
            <v>#REF!</v>
          </cell>
          <cell r="AE354" t="e">
            <v>#REF!</v>
          </cell>
          <cell r="AF354" t="e">
            <v>#REF!</v>
          </cell>
          <cell r="AG354" t="e">
            <v>#REF!</v>
          </cell>
          <cell r="AH354" t="e">
            <v>#REF!</v>
          </cell>
          <cell r="AI354" t="e">
            <v>#REF!</v>
          </cell>
          <cell r="AJ354" t="e">
            <v>#REF!</v>
          </cell>
          <cell r="AK354" t="e">
            <v>#REF!</v>
          </cell>
          <cell r="AL354" t="e">
            <v>#REF!</v>
          </cell>
          <cell r="AM354" t="e">
            <v>#REF!</v>
          </cell>
          <cell r="AN354" t="e">
            <v>#REF!</v>
          </cell>
          <cell r="AO354" t="e">
            <v>#REF!</v>
          </cell>
          <cell r="AP354" t="e">
            <v>#REF!</v>
          </cell>
          <cell r="AQ354" t="e">
            <v>#REF!</v>
          </cell>
          <cell r="AR354" t="e">
            <v>#REF!</v>
          </cell>
          <cell r="AS354" t="e">
            <v>#REF!</v>
          </cell>
          <cell r="AT354" t="e">
            <v>#REF!</v>
          </cell>
          <cell r="AU354" t="e">
            <v>#REF!</v>
          </cell>
          <cell r="AV354" t="e">
            <v>#REF!</v>
          </cell>
          <cell r="AW354" t="e">
            <v>#REF!</v>
          </cell>
          <cell r="AX354" t="e">
            <v>#REF!</v>
          </cell>
          <cell r="AY354" t="e">
            <v>#REF!</v>
          </cell>
          <cell r="AZ354" t="e">
            <v>#REF!</v>
          </cell>
          <cell r="BA354" t="e">
            <v>#REF!</v>
          </cell>
          <cell r="BB354" t="e">
            <v>#REF!</v>
          </cell>
          <cell r="BC354" t="e">
            <v>#REF!</v>
          </cell>
          <cell r="BD354" t="e">
            <v>#REF!</v>
          </cell>
          <cell r="BE354" t="e">
            <v>#REF!</v>
          </cell>
        </row>
        <row r="355">
          <cell r="E355" t="e">
            <v>#REF!</v>
          </cell>
          <cell r="F355" t="e">
            <v>#REF!</v>
          </cell>
          <cell r="G355" t="e">
            <v>#REF!</v>
          </cell>
          <cell r="H355" t="e">
            <v>#REF!</v>
          </cell>
          <cell r="I355" t="e">
            <v>#REF!</v>
          </cell>
          <cell r="J355" t="e">
            <v>#REF!</v>
          </cell>
          <cell r="K355" t="e">
            <v>#REF!</v>
          </cell>
          <cell r="L355" t="e">
            <v>#REF!</v>
          </cell>
          <cell r="M355" t="e">
            <v>#REF!</v>
          </cell>
          <cell r="N355" t="e">
            <v>#REF!</v>
          </cell>
          <cell r="O355" t="e">
            <v>#REF!</v>
          </cell>
          <cell r="P355" t="e">
            <v>#REF!</v>
          </cell>
          <cell r="Q355" t="e">
            <v>#REF!</v>
          </cell>
          <cell r="R355" t="e">
            <v>#REF!</v>
          </cell>
          <cell r="S355" t="e">
            <v>#REF!</v>
          </cell>
          <cell r="T355" t="e">
            <v>#REF!</v>
          </cell>
          <cell r="U355" t="e">
            <v>#REF!</v>
          </cell>
          <cell r="V355" t="e">
            <v>#REF!</v>
          </cell>
          <cell r="W355" t="e">
            <v>#REF!</v>
          </cell>
          <cell r="X355" t="e">
            <v>#REF!</v>
          </cell>
          <cell r="Y355" t="e">
            <v>#REF!</v>
          </cell>
          <cell r="Z355" t="e">
            <v>#REF!</v>
          </cell>
          <cell r="AA355" t="e">
            <v>#REF!</v>
          </cell>
          <cell r="AB355" t="e">
            <v>#REF!</v>
          </cell>
          <cell r="AC355" t="e">
            <v>#REF!</v>
          </cell>
          <cell r="AD355" t="e">
            <v>#REF!</v>
          </cell>
          <cell r="AE355" t="e">
            <v>#REF!</v>
          </cell>
          <cell r="AF355" t="e">
            <v>#REF!</v>
          </cell>
          <cell r="AG355" t="e">
            <v>#REF!</v>
          </cell>
          <cell r="AH355" t="e">
            <v>#REF!</v>
          </cell>
          <cell r="AI355" t="e">
            <v>#REF!</v>
          </cell>
          <cell r="AJ355" t="e">
            <v>#REF!</v>
          </cell>
          <cell r="AK355" t="e">
            <v>#REF!</v>
          </cell>
          <cell r="AL355" t="e">
            <v>#REF!</v>
          </cell>
          <cell r="AM355" t="e">
            <v>#REF!</v>
          </cell>
          <cell r="AN355" t="e">
            <v>#REF!</v>
          </cell>
          <cell r="AO355" t="e">
            <v>#REF!</v>
          </cell>
          <cell r="AP355" t="e">
            <v>#REF!</v>
          </cell>
          <cell r="AQ355" t="e">
            <v>#REF!</v>
          </cell>
          <cell r="AR355" t="e">
            <v>#REF!</v>
          </cell>
          <cell r="AS355" t="e">
            <v>#REF!</v>
          </cell>
          <cell r="AT355" t="e">
            <v>#REF!</v>
          </cell>
          <cell r="AU355" t="e">
            <v>#REF!</v>
          </cell>
          <cell r="AV355" t="e">
            <v>#REF!</v>
          </cell>
          <cell r="AW355" t="e">
            <v>#REF!</v>
          </cell>
          <cell r="AX355" t="e">
            <v>#REF!</v>
          </cell>
          <cell r="AY355" t="e">
            <v>#REF!</v>
          </cell>
          <cell r="AZ355" t="e">
            <v>#REF!</v>
          </cell>
          <cell r="BA355" t="e">
            <v>#REF!</v>
          </cell>
          <cell r="BB355" t="e">
            <v>#REF!</v>
          </cell>
          <cell r="BC355" t="e">
            <v>#REF!</v>
          </cell>
          <cell r="BD355" t="e">
            <v>#REF!</v>
          </cell>
          <cell r="BE355" t="e">
            <v>#REF!</v>
          </cell>
        </row>
        <row r="356">
          <cell r="E356" t="e">
            <v>#REF!</v>
          </cell>
          <cell r="F356" t="e">
            <v>#REF!</v>
          </cell>
          <cell r="G356" t="e">
            <v>#REF!</v>
          </cell>
          <cell r="H356" t="e">
            <v>#REF!</v>
          </cell>
          <cell r="I356" t="e">
            <v>#REF!</v>
          </cell>
          <cell r="J356" t="e">
            <v>#REF!</v>
          </cell>
          <cell r="K356" t="e">
            <v>#REF!</v>
          </cell>
          <cell r="L356" t="e">
            <v>#REF!</v>
          </cell>
          <cell r="M356" t="e">
            <v>#REF!</v>
          </cell>
          <cell r="N356" t="e">
            <v>#REF!</v>
          </cell>
          <cell r="O356" t="e">
            <v>#REF!</v>
          </cell>
          <cell r="P356" t="e">
            <v>#REF!</v>
          </cell>
          <cell r="Q356" t="e">
            <v>#REF!</v>
          </cell>
          <cell r="R356" t="e">
            <v>#REF!</v>
          </cell>
          <cell r="S356" t="e">
            <v>#REF!</v>
          </cell>
          <cell r="T356" t="e">
            <v>#REF!</v>
          </cell>
          <cell r="U356" t="e">
            <v>#REF!</v>
          </cell>
          <cell r="V356" t="e">
            <v>#REF!</v>
          </cell>
          <cell r="W356" t="e">
            <v>#REF!</v>
          </cell>
          <cell r="X356" t="e">
            <v>#REF!</v>
          </cell>
          <cell r="Y356" t="e">
            <v>#REF!</v>
          </cell>
          <cell r="Z356" t="e">
            <v>#REF!</v>
          </cell>
          <cell r="AA356" t="e">
            <v>#REF!</v>
          </cell>
          <cell r="AB356" t="e">
            <v>#REF!</v>
          </cell>
          <cell r="AC356" t="e">
            <v>#REF!</v>
          </cell>
          <cell r="AD356" t="e">
            <v>#REF!</v>
          </cell>
          <cell r="AE356" t="e">
            <v>#REF!</v>
          </cell>
          <cell r="AF356" t="e">
            <v>#REF!</v>
          </cell>
          <cell r="AG356" t="e">
            <v>#REF!</v>
          </cell>
          <cell r="AH356" t="e">
            <v>#REF!</v>
          </cell>
          <cell r="AI356" t="e">
            <v>#REF!</v>
          </cell>
          <cell r="AJ356" t="e">
            <v>#REF!</v>
          </cell>
          <cell r="AK356" t="e">
            <v>#REF!</v>
          </cell>
          <cell r="AL356" t="e">
            <v>#REF!</v>
          </cell>
          <cell r="AM356" t="e">
            <v>#REF!</v>
          </cell>
          <cell r="AN356" t="e">
            <v>#REF!</v>
          </cell>
          <cell r="AO356" t="e">
            <v>#REF!</v>
          </cell>
          <cell r="AP356" t="e">
            <v>#REF!</v>
          </cell>
          <cell r="AQ356" t="e">
            <v>#REF!</v>
          </cell>
          <cell r="AR356" t="e">
            <v>#REF!</v>
          </cell>
          <cell r="AS356" t="e">
            <v>#REF!</v>
          </cell>
          <cell r="AT356" t="e">
            <v>#REF!</v>
          </cell>
          <cell r="AU356" t="e">
            <v>#REF!</v>
          </cell>
          <cell r="AV356" t="e">
            <v>#REF!</v>
          </cell>
          <cell r="AW356" t="e">
            <v>#REF!</v>
          </cell>
          <cell r="AX356" t="e">
            <v>#REF!</v>
          </cell>
          <cell r="AY356" t="e">
            <v>#REF!</v>
          </cell>
          <cell r="AZ356" t="e">
            <v>#REF!</v>
          </cell>
          <cell r="BA356" t="e">
            <v>#REF!</v>
          </cell>
          <cell r="BB356" t="e">
            <v>#REF!</v>
          </cell>
          <cell r="BC356" t="e">
            <v>#REF!</v>
          </cell>
          <cell r="BD356" t="e">
            <v>#REF!</v>
          </cell>
          <cell r="BE356" t="e">
            <v>#REF!</v>
          </cell>
        </row>
        <row r="357">
          <cell r="E357" t="e">
            <v>#REF!</v>
          </cell>
          <cell r="F357" t="e">
            <v>#REF!</v>
          </cell>
          <cell r="G357" t="e">
            <v>#REF!</v>
          </cell>
          <cell r="H357" t="e">
            <v>#REF!</v>
          </cell>
          <cell r="I357" t="e">
            <v>#REF!</v>
          </cell>
          <cell r="J357" t="e">
            <v>#REF!</v>
          </cell>
          <cell r="K357" t="e">
            <v>#REF!</v>
          </cell>
          <cell r="L357" t="e">
            <v>#REF!</v>
          </cell>
          <cell r="M357" t="e">
            <v>#REF!</v>
          </cell>
          <cell r="N357" t="e">
            <v>#REF!</v>
          </cell>
          <cell r="O357" t="e">
            <v>#REF!</v>
          </cell>
          <cell r="P357" t="e">
            <v>#REF!</v>
          </cell>
          <cell r="Q357" t="e">
            <v>#REF!</v>
          </cell>
          <cell r="R357" t="e">
            <v>#REF!</v>
          </cell>
          <cell r="S357" t="e">
            <v>#REF!</v>
          </cell>
          <cell r="T357" t="e">
            <v>#REF!</v>
          </cell>
          <cell r="U357" t="e">
            <v>#REF!</v>
          </cell>
          <cell r="V357" t="e">
            <v>#REF!</v>
          </cell>
          <cell r="W357" t="e">
            <v>#REF!</v>
          </cell>
          <cell r="X357" t="e">
            <v>#REF!</v>
          </cell>
          <cell r="Y357" t="e">
            <v>#REF!</v>
          </cell>
          <cell r="Z357" t="e">
            <v>#REF!</v>
          </cell>
          <cell r="AA357" t="e">
            <v>#REF!</v>
          </cell>
          <cell r="AB357" t="e">
            <v>#REF!</v>
          </cell>
          <cell r="AC357" t="e">
            <v>#REF!</v>
          </cell>
          <cell r="AD357" t="e">
            <v>#REF!</v>
          </cell>
          <cell r="AE357" t="e">
            <v>#REF!</v>
          </cell>
          <cell r="AF357" t="e">
            <v>#REF!</v>
          </cell>
          <cell r="AG357" t="e">
            <v>#REF!</v>
          </cell>
          <cell r="AH357" t="e">
            <v>#REF!</v>
          </cell>
          <cell r="AI357" t="e">
            <v>#REF!</v>
          </cell>
          <cell r="AJ357" t="e">
            <v>#REF!</v>
          </cell>
          <cell r="AK357" t="e">
            <v>#REF!</v>
          </cell>
          <cell r="AL357" t="e">
            <v>#REF!</v>
          </cell>
          <cell r="AM357" t="e">
            <v>#REF!</v>
          </cell>
          <cell r="AN357" t="e">
            <v>#REF!</v>
          </cell>
          <cell r="AO357" t="e">
            <v>#REF!</v>
          </cell>
          <cell r="AP357" t="e">
            <v>#REF!</v>
          </cell>
          <cell r="AQ357" t="e">
            <v>#REF!</v>
          </cell>
          <cell r="AR357" t="e">
            <v>#REF!</v>
          </cell>
          <cell r="AS357" t="e">
            <v>#REF!</v>
          </cell>
          <cell r="AT357" t="e">
            <v>#REF!</v>
          </cell>
          <cell r="AU357" t="e">
            <v>#REF!</v>
          </cell>
          <cell r="AV357" t="e">
            <v>#REF!</v>
          </cell>
          <cell r="AW357" t="e">
            <v>#REF!</v>
          </cell>
          <cell r="AX357" t="e">
            <v>#REF!</v>
          </cell>
          <cell r="AY357" t="e">
            <v>#REF!</v>
          </cell>
          <cell r="AZ357" t="e">
            <v>#REF!</v>
          </cell>
          <cell r="BA357" t="e">
            <v>#REF!</v>
          </cell>
          <cell r="BB357" t="e">
            <v>#REF!</v>
          </cell>
          <cell r="BC357" t="e">
            <v>#REF!</v>
          </cell>
          <cell r="BD357" t="e">
            <v>#REF!</v>
          </cell>
          <cell r="BE357" t="e">
            <v>#REF!</v>
          </cell>
        </row>
        <row r="358">
          <cell r="E358" t="e">
            <v>#REF!</v>
          </cell>
          <cell r="F358" t="e">
            <v>#REF!</v>
          </cell>
          <cell r="G358" t="e">
            <v>#REF!</v>
          </cell>
          <cell r="H358" t="e">
            <v>#REF!</v>
          </cell>
          <cell r="I358" t="e">
            <v>#REF!</v>
          </cell>
          <cell r="J358" t="e">
            <v>#REF!</v>
          </cell>
          <cell r="K358" t="e">
            <v>#REF!</v>
          </cell>
          <cell r="L358" t="e">
            <v>#REF!</v>
          </cell>
          <cell r="M358" t="e">
            <v>#REF!</v>
          </cell>
          <cell r="N358" t="e">
            <v>#REF!</v>
          </cell>
          <cell r="O358" t="e">
            <v>#REF!</v>
          </cell>
          <cell r="P358" t="e">
            <v>#REF!</v>
          </cell>
          <cell r="Q358" t="e">
            <v>#REF!</v>
          </cell>
          <cell r="R358" t="e">
            <v>#REF!</v>
          </cell>
          <cell r="S358" t="e">
            <v>#REF!</v>
          </cell>
          <cell r="T358" t="e">
            <v>#REF!</v>
          </cell>
          <cell r="U358" t="e">
            <v>#REF!</v>
          </cell>
          <cell r="V358" t="e">
            <v>#REF!</v>
          </cell>
          <cell r="W358" t="e">
            <v>#REF!</v>
          </cell>
          <cell r="X358" t="e">
            <v>#REF!</v>
          </cell>
          <cell r="Y358" t="e">
            <v>#REF!</v>
          </cell>
          <cell r="Z358" t="e">
            <v>#REF!</v>
          </cell>
          <cell r="AA358" t="e">
            <v>#REF!</v>
          </cell>
          <cell r="AB358" t="e">
            <v>#REF!</v>
          </cell>
          <cell r="AC358" t="e">
            <v>#REF!</v>
          </cell>
          <cell r="AD358" t="e">
            <v>#REF!</v>
          </cell>
          <cell r="AE358" t="e">
            <v>#REF!</v>
          </cell>
          <cell r="AF358" t="e">
            <v>#REF!</v>
          </cell>
          <cell r="AG358" t="e">
            <v>#REF!</v>
          </cell>
          <cell r="AH358" t="e">
            <v>#REF!</v>
          </cell>
          <cell r="AI358" t="e">
            <v>#REF!</v>
          </cell>
          <cell r="AJ358" t="e">
            <v>#REF!</v>
          </cell>
          <cell r="AK358" t="e">
            <v>#REF!</v>
          </cell>
          <cell r="AL358" t="e">
            <v>#REF!</v>
          </cell>
          <cell r="AM358" t="e">
            <v>#REF!</v>
          </cell>
          <cell r="AN358" t="e">
            <v>#REF!</v>
          </cell>
          <cell r="AO358" t="e">
            <v>#REF!</v>
          </cell>
          <cell r="AP358" t="e">
            <v>#REF!</v>
          </cell>
          <cell r="AQ358" t="e">
            <v>#REF!</v>
          </cell>
          <cell r="AR358" t="e">
            <v>#REF!</v>
          </cell>
          <cell r="AS358" t="e">
            <v>#REF!</v>
          </cell>
          <cell r="AT358" t="e">
            <v>#REF!</v>
          </cell>
          <cell r="AU358" t="e">
            <v>#REF!</v>
          </cell>
          <cell r="AV358" t="e">
            <v>#REF!</v>
          </cell>
          <cell r="AW358" t="e">
            <v>#REF!</v>
          </cell>
          <cell r="AX358" t="e">
            <v>#REF!</v>
          </cell>
          <cell r="AY358" t="e">
            <v>#REF!</v>
          </cell>
          <cell r="AZ358" t="e">
            <v>#REF!</v>
          </cell>
          <cell r="BA358" t="e">
            <v>#REF!</v>
          </cell>
          <cell r="BB358" t="e">
            <v>#REF!</v>
          </cell>
          <cell r="BC358" t="e">
            <v>#REF!</v>
          </cell>
          <cell r="BD358" t="e">
            <v>#REF!</v>
          </cell>
          <cell r="BE358" t="e">
            <v>#REF!</v>
          </cell>
        </row>
        <row r="359">
          <cell r="E359" t="e">
            <v>#REF!</v>
          </cell>
          <cell r="F359" t="e">
            <v>#REF!</v>
          </cell>
          <cell r="G359" t="e">
            <v>#REF!</v>
          </cell>
          <cell r="H359" t="e">
            <v>#REF!</v>
          </cell>
          <cell r="I359" t="e">
            <v>#REF!</v>
          </cell>
          <cell r="J359" t="e">
            <v>#REF!</v>
          </cell>
          <cell r="K359" t="e">
            <v>#REF!</v>
          </cell>
          <cell r="L359" t="e">
            <v>#REF!</v>
          </cell>
          <cell r="M359" t="e">
            <v>#REF!</v>
          </cell>
          <cell r="N359" t="e">
            <v>#REF!</v>
          </cell>
          <cell r="O359" t="e">
            <v>#REF!</v>
          </cell>
          <cell r="P359" t="e">
            <v>#REF!</v>
          </cell>
          <cell r="Q359" t="e">
            <v>#REF!</v>
          </cell>
          <cell r="R359" t="e">
            <v>#REF!</v>
          </cell>
          <cell r="S359" t="e">
            <v>#REF!</v>
          </cell>
          <cell r="T359" t="e">
            <v>#REF!</v>
          </cell>
          <cell r="U359" t="e">
            <v>#REF!</v>
          </cell>
          <cell r="V359" t="e">
            <v>#REF!</v>
          </cell>
          <cell r="W359" t="e">
            <v>#REF!</v>
          </cell>
          <cell r="X359" t="e">
            <v>#REF!</v>
          </cell>
          <cell r="Y359" t="e">
            <v>#REF!</v>
          </cell>
          <cell r="Z359" t="e">
            <v>#REF!</v>
          </cell>
          <cell r="AA359" t="e">
            <v>#REF!</v>
          </cell>
          <cell r="AB359" t="e">
            <v>#REF!</v>
          </cell>
          <cell r="AC359" t="e">
            <v>#REF!</v>
          </cell>
          <cell r="AD359" t="e">
            <v>#REF!</v>
          </cell>
          <cell r="AE359" t="e">
            <v>#REF!</v>
          </cell>
          <cell r="AF359" t="e">
            <v>#REF!</v>
          </cell>
          <cell r="AG359" t="e">
            <v>#REF!</v>
          </cell>
          <cell r="AH359" t="e">
            <v>#REF!</v>
          </cell>
          <cell r="AI359" t="e">
            <v>#REF!</v>
          </cell>
          <cell r="AJ359" t="e">
            <v>#REF!</v>
          </cell>
          <cell r="AK359" t="e">
            <v>#REF!</v>
          </cell>
          <cell r="AL359" t="e">
            <v>#REF!</v>
          </cell>
          <cell r="AM359" t="e">
            <v>#REF!</v>
          </cell>
          <cell r="AN359" t="e">
            <v>#REF!</v>
          </cell>
          <cell r="AO359" t="e">
            <v>#REF!</v>
          </cell>
          <cell r="AP359" t="e">
            <v>#REF!</v>
          </cell>
          <cell r="AQ359" t="e">
            <v>#REF!</v>
          </cell>
          <cell r="AR359" t="e">
            <v>#REF!</v>
          </cell>
          <cell r="AS359" t="e">
            <v>#REF!</v>
          </cell>
          <cell r="AT359" t="e">
            <v>#REF!</v>
          </cell>
          <cell r="AU359" t="e">
            <v>#REF!</v>
          </cell>
          <cell r="AV359" t="e">
            <v>#REF!</v>
          </cell>
          <cell r="AW359" t="e">
            <v>#REF!</v>
          </cell>
          <cell r="AX359" t="e">
            <v>#REF!</v>
          </cell>
          <cell r="AY359" t="e">
            <v>#REF!</v>
          </cell>
          <cell r="AZ359" t="e">
            <v>#REF!</v>
          </cell>
          <cell r="BA359" t="e">
            <v>#REF!</v>
          </cell>
          <cell r="BB359" t="e">
            <v>#REF!</v>
          </cell>
          <cell r="BC359" t="e">
            <v>#REF!</v>
          </cell>
          <cell r="BD359" t="e">
            <v>#REF!</v>
          </cell>
          <cell r="BE359" t="e">
            <v>#REF!</v>
          </cell>
        </row>
        <row r="360">
          <cell r="E360" t="e">
            <v>#REF!</v>
          </cell>
          <cell r="F360" t="e">
            <v>#REF!</v>
          </cell>
          <cell r="G360" t="e">
            <v>#REF!</v>
          </cell>
          <cell r="H360" t="e">
            <v>#REF!</v>
          </cell>
          <cell r="I360" t="e">
            <v>#REF!</v>
          </cell>
          <cell r="J360" t="e">
            <v>#REF!</v>
          </cell>
          <cell r="K360" t="e">
            <v>#REF!</v>
          </cell>
          <cell r="L360" t="e">
            <v>#REF!</v>
          </cell>
          <cell r="M360" t="e">
            <v>#REF!</v>
          </cell>
          <cell r="N360" t="e">
            <v>#REF!</v>
          </cell>
          <cell r="O360" t="e">
            <v>#REF!</v>
          </cell>
          <cell r="P360" t="e">
            <v>#REF!</v>
          </cell>
          <cell r="Q360" t="e">
            <v>#REF!</v>
          </cell>
          <cell r="R360" t="e">
            <v>#REF!</v>
          </cell>
          <cell r="S360" t="e">
            <v>#REF!</v>
          </cell>
          <cell r="T360" t="e">
            <v>#REF!</v>
          </cell>
          <cell r="U360" t="e">
            <v>#REF!</v>
          </cell>
          <cell r="V360" t="e">
            <v>#REF!</v>
          </cell>
          <cell r="W360" t="e">
            <v>#REF!</v>
          </cell>
          <cell r="X360" t="e">
            <v>#REF!</v>
          </cell>
          <cell r="Y360" t="e">
            <v>#REF!</v>
          </cell>
          <cell r="Z360" t="e">
            <v>#REF!</v>
          </cell>
          <cell r="AA360" t="e">
            <v>#REF!</v>
          </cell>
          <cell r="AB360" t="e">
            <v>#REF!</v>
          </cell>
          <cell r="AC360" t="e">
            <v>#REF!</v>
          </cell>
          <cell r="AD360" t="e">
            <v>#REF!</v>
          </cell>
          <cell r="AE360" t="e">
            <v>#REF!</v>
          </cell>
          <cell r="AF360" t="e">
            <v>#REF!</v>
          </cell>
          <cell r="AG360" t="e">
            <v>#REF!</v>
          </cell>
          <cell r="AH360" t="e">
            <v>#REF!</v>
          </cell>
          <cell r="AI360" t="e">
            <v>#REF!</v>
          </cell>
          <cell r="AJ360" t="e">
            <v>#REF!</v>
          </cell>
          <cell r="AK360" t="e">
            <v>#REF!</v>
          </cell>
          <cell r="AL360" t="e">
            <v>#REF!</v>
          </cell>
          <cell r="AM360" t="e">
            <v>#REF!</v>
          </cell>
          <cell r="AN360" t="e">
            <v>#REF!</v>
          </cell>
          <cell r="AO360" t="e">
            <v>#REF!</v>
          </cell>
          <cell r="AP360" t="e">
            <v>#REF!</v>
          </cell>
          <cell r="AQ360" t="e">
            <v>#REF!</v>
          </cell>
          <cell r="AR360" t="e">
            <v>#REF!</v>
          </cell>
          <cell r="AS360" t="e">
            <v>#REF!</v>
          </cell>
          <cell r="AT360" t="e">
            <v>#REF!</v>
          </cell>
          <cell r="AU360" t="e">
            <v>#REF!</v>
          </cell>
          <cell r="AV360" t="e">
            <v>#REF!</v>
          </cell>
          <cell r="AW360" t="e">
            <v>#REF!</v>
          </cell>
          <cell r="AX360" t="e">
            <v>#REF!</v>
          </cell>
          <cell r="AY360" t="e">
            <v>#REF!</v>
          </cell>
          <cell r="AZ360" t="e">
            <v>#REF!</v>
          </cell>
          <cell r="BA360" t="e">
            <v>#REF!</v>
          </cell>
          <cell r="BB360" t="e">
            <v>#REF!</v>
          </cell>
          <cell r="BC360" t="e">
            <v>#REF!</v>
          </cell>
          <cell r="BD360" t="e">
            <v>#REF!</v>
          </cell>
          <cell r="BE360" t="e">
            <v>#REF!</v>
          </cell>
        </row>
        <row r="361">
          <cell r="E361" t="e">
            <v>#REF!</v>
          </cell>
          <cell r="F361" t="e">
            <v>#REF!</v>
          </cell>
          <cell r="G361" t="e">
            <v>#REF!</v>
          </cell>
          <cell r="H361" t="e">
            <v>#REF!</v>
          </cell>
          <cell r="I361" t="e">
            <v>#REF!</v>
          </cell>
          <cell r="J361" t="e">
            <v>#REF!</v>
          </cell>
          <cell r="K361" t="e">
            <v>#REF!</v>
          </cell>
          <cell r="L361" t="e">
            <v>#REF!</v>
          </cell>
          <cell r="M361" t="e">
            <v>#REF!</v>
          </cell>
          <cell r="N361" t="e">
            <v>#REF!</v>
          </cell>
          <cell r="O361" t="e">
            <v>#REF!</v>
          </cell>
          <cell r="P361" t="e">
            <v>#REF!</v>
          </cell>
          <cell r="Q361" t="e">
            <v>#REF!</v>
          </cell>
          <cell r="R361" t="e">
            <v>#REF!</v>
          </cell>
          <cell r="S361" t="e">
            <v>#REF!</v>
          </cell>
          <cell r="T361" t="e">
            <v>#REF!</v>
          </cell>
          <cell r="U361" t="e">
            <v>#REF!</v>
          </cell>
          <cell r="V361" t="e">
            <v>#REF!</v>
          </cell>
          <cell r="W361" t="e">
            <v>#REF!</v>
          </cell>
          <cell r="X361" t="e">
            <v>#REF!</v>
          </cell>
          <cell r="Y361" t="e">
            <v>#REF!</v>
          </cell>
          <cell r="Z361" t="e">
            <v>#REF!</v>
          </cell>
          <cell r="AA361" t="e">
            <v>#REF!</v>
          </cell>
          <cell r="AB361" t="e">
            <v>#REF!</v>
          </cell>
          <cell r="AC361" t="e">
            <v>#REF!</v>
          </cell>
          <cell r="AD361" t="e">
            <v>#REF!</v>
          </cell>
          <cell r="AE361" t="e">
            <v>#REF!</v>
          </cell>
          <cell r="AF361" t="e">
            <v>#REF!</v>
          </cell>
          <cell r="AG361" t="e">
            <v>#REF!</v>
          </cell>
          <cell r="AH361" t="e">
            <v>#REF!</v>
          </cell>
          <cell r="AI361" t="e">
            <v>#REF!</v>
          </cell>
          <cell r="AJ361" t="e">
            <v>#REF!</v>
          </cell>
          <cell r="AK361" t="e">
            <v>#REF!</v>
          </cell>
          <cell r="AL361" t="e">
            <v>#REF!</v>
          </cell>
          <cell r="AM361" t="e">
            <v>#REF!</v>
          </cell>
          <cell r="AN361" t="e">
            <v>#REF!</v>
          </cell>
          <cell r="AO361" t="e">
            <v>#REF!</v>
          </cell>
          <cell r="AP361" t="e">
            <v>#REF!</v>
          </cell>
          <cell r="AQ361" t="e">
            <v>#REF!</v>
          </cell>
          <cell r="AR361" t="e">
            <v>#REF!</v>
          </cell>
          <cell r="AS361" t="e">
            <v>#REF!</v>
          </cell>
          <cell r="AT361" t="e">
            <v>#REF!</v>
          </cell>
          <cell r="AU361" t="e">
            <v>#REF!</v>
          </cell>
          <cell r="AV361" t="e">
            <v>#REF!</v>
          </cell>
          <cell r="AW361" t="e">
            <v>#REF!</v>
          </cell>
          <cell r="AX361" t="e">
            <v>#REF!</v>
          </cell>
          <cell r="AY361" t="e">
            <v>#REF!</v>
          </cell>
          <cell r="AZ361" t="e">
            <v>#REF!</v>
          </cell>
          <cell r="BA361" t="e">
            <v>#REF!</v>
          </cell>
          <cell r="BB361" t="e">
            <v>#REF!</v>
          </cell>
          <cell r="BC361" t="e">
            <v>#REF!</v>
          </cell>
          <cell r="BD361" t="e">
            <v>#REF!</v>
          </cell>
          <cell r="BE361" t="e">
            <v>#REF!</v>
          </cell>
        </row>
        <row r="362">
          <cell r="E362" t="e">
            <v>#REF!</v>
          </cell>
          <cell r="F362" t="e">
            <v>#REF!</v>
          </cell>
          <cell r="G362" t="e">
            <v>#REF!</v>
          </cell>
          <cell r="H362" t="e">
            <v>#REF!</v>
          </cell>
          <cell r="I362" t="e">
            <v>#REF!</v>
          </cell>
          <cell r="J362" t="e">
            <v>#REF!</v>
          </cell>
          <cell r="K362" t="e">
            <v>#REF!</v>
          </cell>
          <cell r="L362" t="e">
            <v>#REF!</v>
          </cell>
          <cell r="M362" t="e">
            <v>#REF!</v>
          </cell>
          <cell r="N362" t="e">
            <v>#REF!</v>
          </cell>
          <cell r="O362" t="e">
            <v>#REF!</v>
          </cell>
          <cell r="P362" t="e">
            <v>#REF!</v>
          </cell>
          <cell r="Q362" t="e">
            <v>#REF!</v>
          </cell>
          <cell r="R362" t="e">
            <v>#REF!</v>
          </cell>
          <cell r="S362" t="e">
            <v>#REF!</v>
          </cell>
          <cell r="T362" t="e">
            <v>#REF!</v>
          </cell>
          <cell r="U362" t="e">
            <v>#REF!</v>
          </cell>
          <cell r="V362" t="e">
            <v>#REF!</v>
          </cell>
          <cell r="W362" t="e">
            <v>#REF!</v>
          </cell>
          <cell r="X362" t="e">
            <v>#REF!</v>
          </cell>
          <cell r="Y362" t="e">
            <v>#REF!</v>
          </cell>
          <cell r="Z362" t="e">
            <v>#REF!</v>
          </cell>
          <cell r="AA362" t="e">
            <v>#REF!</v>
          </cell>
          <cell r="AB362" t="e">
            <v>#REF!</v>
          </cell>
          <cell r="AC362" t="e">
            <v>#REF!</v>
          </cell>
          <cell r="AD362" t="e">
            <v>#REF!</v>
          </cell>
          <cell r="AE362" t="e">
            <v>#REF!</v>
          </cell>
          <cell r="AF362" t="e">
            <v>#REF!</v>
          </cell>
          <cell r="AG362" t="e">
            <v>#REF!</v>
          </cell>
          <cell r="AH362" t="e">
            <v>#REF!</v>
          </cell>
          <cell r="AI362" t="e">
            <v>#REF!</v>
          </cell>
          <cell r="AJ362" t="e">
            <v>#REF!</v>
          </cell>
          <cell r="AK362" t="e">
            <v>#REF!</v>
          </cell>
          <cell r="AL362" t="e">
            <v>#REF!</v>
          </cell>
          <cell r="AM362" t="e">
            <v>#REF!</v>
          </cell>
          <cell r="AN362" t="e">
            <v>#REF!</v>
          </cell>
          <cell r="AO362" t="e">
            <v>#REF!</v>
          </cell>
          <cell r="AP362" t="e">
            <v>#REF!</v>
          </cell>
          <cell r="AQ362" t="e">
            <v>#REF!</v>
          </cell>
          <cell r="AR362" t="e">
            <v>#REF!</v>
          </cell>
          <cell r="AS362" t="e">
            <v>#REF!</v>
          </cell>
          <cell r="AT362" t="e">
            <v>#REF!</v>
          </cell>
          <cell r="AU362" t="e">
            <v>#REF!</v>
          </cell>
          <cell r="AV362" t="e">
            <v>#REF!</v>
          </cell>
          <cell r="AW362" t="e">
            <v>#REF!</v>
          </cell>
          <cell r="AX362" t="e">
            <v>#REF!</v>
          </cell>
          <cell r="AY362" t="e">
            <v>#REF!</v>
          </cell>
          <cell r="AZ362" t="e">
            <v>#REF!</v>
          </cell>
          <cell r="BA362" t="e">
            <v>#REF!</v>
          </cell>
          <cell r="BB362" t="e">
            <v>#REF!</v>
          </cell>
          <cell r="BC362" t="e">
            <v>#REF!</v>
          </cell>
          <cell r="BD362" t="e">
            <v>#REF!</v>
          </cell>
          <cell r="BE362" t="e">
            <v>#REF!</v>
          </cell>
        </row>
        <row r="363">
          <cell r="E363" t="e">
            <v>#REF!</v>
          </cell>
          <cell r="F363" t="e">
            <v>#REF!</v>
          </cell>
          <cell r="G363" t="e">
            <v>#REF!</v>
          </cell>
          <cell r="H363" t="e">
            <v>#REF!</v>
          </cell>
          <cell r="I363" t="e">
            <v>#REF!</v>
          </cell>
          <cell r="J363" t="e">
            <v>#REF!</v>
          </cell>
          <cell r="K363" t="e">
            <v>#REF!</v>
          </cell>
          <cell r="L363" t="e">
            <v>#REF!</v>
          </cell>
          <cell r="M363" t="e">
            <v>#REF!</v>
          </cell>
          <cell r="N363" t="e">
            <v>#REF!</v>
          </cell>
          <cell r="O363" t="e">
            <v>#REF!</v>
          </cell>
          <cell r="P363" t="e">
            <v>#REF!</v>
          </cell>
          <cell r="Q363" t="e">
            <v>#REF!</v>
          </cell>
          <cell r="R363" t="e">
            <v>#REF!</v>
          </cell>
          <cell r="S363" t="e">
            <v>#REF!</v>
          </cell>
          <cell r="T363" t="e">
            <v>#REF!</v>
          </cell>
          <cell r="U363" t="e">
            <v>#REF!</v>
          </cell>
          <cell r="V363" t="e">
            <v>#REF!</v>
          </cell>
          <cell r="W363" t="e">
            <v>#REF!</v>
          </cell>
          <cell r="X363" t="e">
            <v>#REF!</v>
          </cell>
          <cell r="Y363" t="e">
            <v>#REF!</v>
          </cell>
          <cell r="Z363" t="e">
            <v>#REF!</v>
          </cell>
          <cell r="AA363" t="e">
            <v>#REF!</v>
          </cell>
          <cell r="AB363" t="e">
            <v>#REF!</v>
          </cell>
          <cell r="AC363" t="e">
            <v>#REF!</v>
          </cell>
          <cell r="AD363" t="e">
            <v>#REF!</v>
          </cell>
          <cell r="AE363" t="e">
            <v>#REF!</v>
          </cell>
          <cell r="AF363" t="e">
            <v>#REF!</v>
          </cell>
          <cell r="AG363" t="e">
            <v>#REF!</v>
          </cell>
          <cell r="AH363" t="e">
            <v>#REF!</v>
          </cell>
          <cell r="AI363" t="e">
            <v>#REF!</v>
          </cell>
          <cell r="AJ363" t="e">
            <v>#REF!</v>
          </cell>
          <cell r="AK363" t="e">
            <v>#REF!</v>
          </cell>
          <cell r="AL363" t="e">
            <v>#REF!</v>
          </cell>
          <cell r="AM363" t="e">
            <v>#REF!</v>
          </cell>
          <cell r="AN363" t="e">
            <v>#REF!</v>
          </cell>
          <cell r="AO363" t="e">
            <v>#REF!</v>
          </cell>
          <cell r="AP363" t="e">
            <v>#REF!</v>
          </cell>
          <cell r="AQ363" t="e">
            <v>#REF!</v>
          </cell>
          <cell r="AR363" t="e">
            <v>#REF!</v>
          </cell>
          <cell r="AS363" t="e">
            <v>#REF!</v>
          </cell>
          <cell r="AT363" t="e">
            <v>#REF!</v>
          </cell>
          <cell r="AU363" t="e">
            <v>#REF!</v>
          </cell>
          <cell r="AV363" t="e">
            <v>#REF!</v>
          </cell>
          <cell r="AW363" t="e">
            <v>#REF!</v>
          </cell>
          <cell r="AX363" t="e">
            <v>#REF!</v>
          </cell>
          <cell r="AY363" t="e">
            <v>#REF!</v>
          </cell>
          <cell r="AZ363" t="e">
            <v>#REF!</v>
          </cell>
          <cell r="BA363" t="e">
            <v>#REF!</v>
          </cell>
          <cell r="BB363" t="e">
            <v>#REF!</v>
          </cell>
          <cell r="BC363" t="e">
            <v>#REF!</v>
          </cell>
          <cell r="BD363" t="e">
            <v>#REF!</v>
          </cell>
          <cell r="BE363" t="e">
            <v>#REF!</v>
          </cell>
        </row>
        <row r="364">
          <cell r="E364" t="e">
            <v>#REF!</v>
          </cell>
          <cell r="F364" t="e">
            <v>#REF!</v>
          </cell>
          <cell r="G364" t="e">
            <v>#REF!</v>
          </cell>
          <cell r="H364" t="e">
            <v>#REF!</v>
          </cell>
          <cell r="I364" t="e">
            <v>#REF!</v>
          </cell>
          <cell r="J364" t="e">
            <v>#REF!</v>
          </cell>
          <cell r="K364" t="e">
            <v>#REF!</v>
          </cell>
          <cell r="L364" t="e">
            <v>#REF!</v>
          </cell>
          <cell r="M364" t="e">
            <v>#REF!</v>
          </cell>
          <cell r="N364" t="e">
            <v>#REF!</v>
          </cell>
          <cell r="O364" t="e">
            <v>#REF!</v>
          </cell>
          <cell r="P364" t="e">
            <v>#REF!</v>
          </cell>
          <cell r="Q364" t="e">
            <v>#REF!</v>
          </cell>
          <cell r="R364" t="e">
            <v>#REF!</v>
          </cell>
          <cell r="S364" t="e">
            <v>#REF!</v>
          </cell>
          <cell r="T364" t="e">
            <v>#REF!</v>
          </cell>
          <cell r="U364" t="e">
            <v>#REF!</v>
          </cell>
          <cell r="V364" t="e">
            <v>#REF!</v>
          </cell>
          <cell r="W364" t="e">
            <v>#REF!</v>
          </cell>
          <cell r="X364" t="e">
            <v>#REF!</v>
          </cell>
          <cell r="Y364" t="e">
            <v>#REF!</v>
          </cell>
          <cell r="Z364" t="e">
            <v>#REF!</v>
          </cell>
          <cell r="AA364" t="e">
            <v>#REF!</v>
          </cell>
          <cell r="AB364" t="e">
            <v>#REF!</v>
          </cell>
          <cell r="AC364" t="e">
            <v>#REF!</v>
          </cell>
          <cell r="AD364" t="e">
            <v>#REF!</v>
          </cell>
          <cell r="AE364" t="e">
            <v>#REF!</v>
          </cell>
          <cell r="AF364" t="e">
            <v>#REF!</v>
          </cell>
          <cell r="AG364" t="e">
            <v>#REF!</v>
          </cell>
          <cell r="AH364" t="e">
            <v>#REF!</v>
          </cell>
          <cell r="AI364" t="e">
            <v>#REF!</v>
          </cell>
          <cell r="AJ364" t="e">
            <v>#REF!</v>
          </cell>
          <cell r="AK364" t="e">
            <v>#REF!</v>
          </cell>
          <cell r="AL364" t="e">
            <v>#REF!</v>
          </cell>
          <cell r="AM364" t="e">
            <v>#REF!</v>
          </cell>
          <cell r="AN364" t="e">
            <v>#REF!</v>
          </cell>
          <cell r="AO364" t="e">
            <v>#REF!</v>
          </cell>
          <cell r="AP364" t="e">
            <v>#REF!</v>
          </cell>
          <cell r="AQ364" t="e">
            <v>#REF!</v>
          </cell>
          <cell r="AR364" t="e">
            <v>#REF!</v>
          </cell>
          <cell r="AS364" t="e">
            <v>#REF!</v>
          </cell>
          <cell r="AT364" t="e">
            <v>#REF!</v>
          </cell>
          <cell r="AU364" t="e">
            <v>#REF!</v>
          </cell>
          <cell r="AV364" t="e">
            <v>#REF!</v>
          </cell>
          <cell r="AW364" t="e">
            <v>#REF!</v>
          </cell>
          <cell r="AX364" t="e">
            <v>#REF!</v>
          </cell>
          <cell r="AY364" t="e">
            <v>#REF!</v>
          </cell>
          <cell r="AZ364" t="e">
            <v>#REF!</v>
          </cell>
          <cell r="BA364" t="e">
            <v>#REF!</v>
          </cell>
          <cell r="BB364" t="e">
            <v>#REF!</v>
          </cell>
          <cell r="BC364" t="e">
            <v>#REF!</v>
          </cell>
          <cell r="BD364" t="e">
            <v>#REF!</v>
          </cell>
          <cell r="BE364" t="e">
            <v>#REF!</v>
          </cell>
        </row>
        <row r="365">
          <cell r="E365" t="e">
            <v>#REF!</v>
          </cell>
          <cell r="F365" t="e">
            <v>#REF!</v>
          </cell>
          <cell r="G365" t="e">
            <v>#REF!</v>
          </cell>
          <cell r="H365" t="e">
            <v>#REF!</v>
          </cell>
          <cell r="I365" t="e">
            <v>#REF!</v>
          </cell>
          <cell r="J365" t="e">
            <v>#REF!</v>
          </cell>
          <cell r="K365" t="e">
            <v>#REF!</v>
          </cell>
          <cell r="L365" t="e">
            <v>#REF!</v>
          </cell>
          <cell r="M365" t="e">
            <v>#REF!</v>
          </cell>
          <cell r="N365" t="e">
            <v>#REF!</v>
          </cell>
          <cell r="O365" t="e">
            <v>#REF!</v>
          </cell>
          <cell r="P365" t="e">
            <v>#REF!</v>
          </cell>
          <cell r="Q365" t="e">
            <v>#REF!</v>
          </cell>
          <cell r="R365" t="e">
            <v>#REF!</v>
          </cell>
          <cell r="S365" t="e">
            <v>#REF!</v>
          </cell>
          <cell r="T365" t="e">
            <v>#REF!</v>
          </cell>
          <cell r="U365" t="e">
            <v>#REF!</v>
          </cell>
          <cell r="V365" t="e">
            <v>#REF!</v>
          </cell>
          <cell r="W365" t="e">
            <v>#REF!</v>
          </cell>
          <cell r="X365" t="e">
            <v>#REF!</v>
          </cell>
          <cell r="Y365" t="e">
            <v>#REF!</v>
          </cell>
          <cell r="Z365" t="e">
            <v>#REF!</v>
          </cell>
          <cell r="AA365" t="e">
            <v>#REF!</v>
          </cell>
          <cell r="AB365" t="e">
            <v>#REF!</v>
          </cell>
          <cell r="AC365" t="e">
            <v>#REF!</v>
          </cell>
          <cell r="AD365" t="e">
            <v>#REF!</v>
          </cell>
          <cell r="AE365" t="e">
            <v>#REF!</v>
          </cell>
          <cell r="AF365" t="e">
            <v>#REF!</v>
          </cell>
          <cell r="AG365" t="e">
            <v>#REF!</v>
          </cell>
          <cell r="AH365" t="e">
            <v>#REF!</v>
          </cell>
          <cell r="AI365" t="e">
            <v>#REF!</v>
          </cell>
          <cell r="AJ365" t="e">
            <v>#REF!</v>
          </cell>
          <cell r="AK365" t="e">
            <v>#REF!</v>
          </cell>
          <cell r="AL365" t="e">
            <v>#REF!</v>
          </cell>
          <cell r="AM365" t="e">
            <v>#REF!</v>
          </cell>
          <cell r="AN365" t="e">
            <v>#REF!</v>
          </cell>
          <cell r="AO365" t="e">
            <v>#REF!</v>
          </cell>
          <cell r="AP365" t="e">
            <v>#REF!</v>
          </cell>
          <cell r="AQ365" t="e">
            <v>#REF!</v>
          </cell>
          <cell r="AR365" t="e">
            <v>#REF!</v>
          </cell>
          <cell r="AS365" t="e">
            <v>#REF!</v>
          </cell>
          <cell r="AT365" t="e">
            <v>#REF!</v>
          </cell>
          <cell r="AU365" t="e">
            <v>#REF!</v>
          </cell>
          <cell r="AV365" t="e">
            <v>#REF!</v>
          </cell>
          <cell r="AW365" t="e">
            <v>#REF!</v>
          </cell>
          <cell r="AX365" t="e">
            <v>#REF!</v>
          </cell>
          <cell r="AY365" t="e">
            <v>#REF!</v>
          </cell>
          <cell r="AZ365" t="e">
            <v>#REF!</v>
          </cell>
          <cell r="BA365" t="e">
            <v>#REF!</v>
          </cell>
          <cell r="BB365" t="e">
            <v>#REF!</v>
          </cell>
          <cell r="BC365" t="e">
            <v>#REF!</v>
          </cell>
          <cell r="BD365" t="e">
            <v>#REF!</v>
          </cell>
          <cell r="BE365" t="e">
            <v>#REF!</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s>
    <definedNames>
      <definedName name="[Macros Import].qbop"/>
      <definedName name="atrade"/>
      <definedName name="mflowsa"/>
      <definedName name="mflowsq"/>
      <definedName name="mstocksa"/>
      <definedName name="mstocksq"/>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lnerability Indicators"/>
      <sheetName val="BOP Main"/>
      <sheetName val="BOP Alt"/>
      <sheetName val="Index"/>
      <sheetName val="DebtM"/>
      <sheetName val="Finreq-M"/>
      <sheetName val="BoP-M"/>
      <sheetName val="BoP-Q"/>
      <sheetName val="Trade"/>
      <sheetName val="Input"/>
      <sheetName val="SER"/>
      <sheetName val="Input2"/>
      <sheetName val="DebtSer"/>
      <sheetName val="CAP"/>
      <sheetName val="RES"/>
      <sheetName val="BoP"/>
      <sheetName val="BoP M-T"/>
      <sheetName val="FinReqM-T"/>
      <sheetName val="Tab7SR"/>
      <sheetName val="Tab8SR"/>
      <sheetName val="DEBT"/>
      <sheetName val="month-01"/>
      <sheetName val="FINREQ"/>
      <sheetName val="monthCAP"/>
      <sheetName val="OUTPUT"/>
      <sheetName val="PC+Bond"/>
      <sheetName val="arr"/>
      <sheetName val="PC"/>
      <sheetName val="BondFin"/>
      <sheetName val="PCscen"/>
      <sheetName val="month2000"/>
      <sheetName val="WEOQ5"/>
      <sheetName val="WEOQ6"/>
      <sheetName val="WEOQ7"/>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6"/>
      <sheetName val="Values"/>
    </sheetNames>
    <sheetDataSet>
      <sheetData sheetId="0"/>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Transfer"/>
      <sheetName val="Quarterly Transfer"/>
      <sheetName val="Annual Assumptions"/>
      <sheetName val="Quarterly Assumptions"/>
      <sheetName val="Annual MacroFlow"/>
      <sheetName val="Quarterly MacroFlow"/>
      <sheetName val="Annual Tables"/>
      <sheetName val="MFLOW96"/>
    </sheetNames>
    <definedNames>
      <definedName name="[Macros Import].qbo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1"/>
      <sheetName val="A 2"/>
      <sheetName val="A 3_A 13"/>
      <sheetName val="A 4_A 14"/>
      <sheetName val="A 5_A 15"/>
      <sheetName val="A 6"/>
      <sheetName val="A 7"/>
      <sheetName val="A 8"/>
      <sheetName val="A 9"/>
      <sheetName val="A 11"/>
      <sheetName val="C 2"/>
      <sheetName val="A 16"/>
      <sheetName val="A 18"/>
      <sheetName val="Bridge to 2SR"/>
      <sheetName val="Comm. Banks"/>
      <sheetName val="NBS"/>
      <sheetName val="Tcoy."/>
      <sheetName val="Globe Trust"/>
      <sheetName val="NBS&amp;TC -Bridge to 2SR"/>
      <sheetName val="NBS&amp;TC"/>
      <sheetName val="ODC-2SR"/>
      <sheetName val="STA-2SF"/>
      <sheetName val="WHD-O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UST"/>
    </sheetNames>
    <sheetDataSet>
      <sheetData sheetId="0">
        <row r="1">
          <cell r="A1" t="str">
            <v>NAME</v>
          </cell>
          <cell r="B1" t="str">
            <v>GL</v>
          </cell>
          <cell r="C1" t="str">
            <v>SL</v>
          </cell>
          <cell r="D1" t="str">
            <v>CCY</v>
          </cell>
          <cell r="E1" t="str">
            <v>TYPE</v>
          </cell>
          <cell r="F1" t="str">
            <v>INT</v>
          </cell>
          <cell r="G1" t="str">
            <v>CBM4</v>
          </cell>
          <cell r="H1" t="str">
            <v>CBM5</v>
          </cell>
          <cell r="I1" t="str">
            <v>JMD</v>
          </cell>
          <cell r="J1" t="str">
            <v>USD</v>
          </cell>
          <cell r="K1" t="str">
            <v>JMD EQUIV.</v>
          </cell>
        </row>
        <row r="2">
          <cell r="A2" t="str">
            <v>AAA CARGO BROKERS</v>
          </cell>
          <cell r="B2">
            <v>127</v>
          </cell>
          <cell r="C2" t="str">
            <v>06</v>
          </cell>
          <cell r="D2" t="str">
            <v>JA $</v>
          </cell>
          <cell r="E2" t="str">
            <v>O/D</v>
          </cell>
          <cell r="F2">
            <v>19</v>
          </cell>
          <cell r="G2" t="str">
            <v>BUSINESS</v>
          </cell>
          <cell r="H2" t="str">
            <v>PROF.</v>
          </cell>
          <cell r="I2">
            <v>99035.17</v>
          </cell>
          <cell r="J2">
            <v>0</v>
          </cell>
          <cell r="K2">
            <v>0</v>
          </cell>
        </row>
        <row r="3">
          <cell r="A3" t="str">
            <v>ALAMO CAR SALES</v>
          </cell>
          <cell r="B3">
            <v>200</v>
          </cell>
          <cell r="C3" t="str">
            <v>66</v>
          </cell>
          <cell r="D3" t="str">
            <v>JA $</v>
          </cell>
          <cell r="E3" t="str">
            <v>O/D</v>
          </cell>
          <cell r="F3">
            <v>31.5</v>
          </cell>
          <cell r="G3" t="str">
            <v>BUSINESS</v>
          </cell>
          <cell r="H3" t="str">
            <v>DIST'N</v>
          </cell>
          <cell r="I3">
            <v>585.36</v>
          </cell>
          <cell r="J3">
            <v>0</v>
          </cell>
          <cell r="K3">
            <v>0</v>
          </cell>
        </row>
        <row r="4">
          <cell r="A4" t="str">
            <v>BAILEY L.,LICENSED SECURITIES DE</v>
          </cell>
          <cell r="B4">
            <v>200</v>
          </cell>
          <cell r="C4" t="str">
            <v>13</v>
          </cell>
          <cell r="D4" t="str">
            <v>USD</v>
          </cell>
          <cell r="E4" t="str">
            <v>O/D</v>
          </cell>
          <cell r="F4">
            <v>31.5</v>
          </cell>
          <cell r="G4" t="str">
            <v>BUSINESS</v>
          </cell>
          <cell r="H4" t="str">
            <v>PROF.</v>
          </cell>
          <cell r="I4">
            <v>21911.58</v>
          </cell>
          <cell r="J4">
            <v>448.64004914004914</v>
          </cell>
          <cell r="K4">
            <v>21911.58</v>
          </cell>
        </row>
        <row r="5">
          <cell r="A5" t="str">
            <v>BENJAMIN KENNETH</v>
          </cell>
          <cell r="B5">
            <v>200</v>
          </cell>
          <cell r="C5" t="str">
            <v>05</v>
          </cell>
          <cell r="D5" t="str">
            <v>JA $</v>
          </cell>
          <cell r="E5" t="str">
            <v>O/D</v>
          </cell>
          <cell r="F5">
            <v>31.5</v>
          </cell>
          <cell r="G5" t="str">
            <v>INDIV.</v>
          </cell>
          <cell r="H5" t="str">
            <v>INDIV.</v>
          </cell>
          <cell r="I5">
            <v>10564.26</v>
          </cell>
          <cell r="J5">
            <v>0</v>
          </cell>
          <cell r="K5">
            <v>0</v>
          </cell>
        </row>
        <row r="6">
          <cell r="A6" t="str">
            <v>BINGHAM KELLI-ANN</v>
          </cell>
          <cell r="B6">
            <v>200</v>
          </cell>
          <cell r="C6" t="str">
            <v>01</v>
          </cell>
          <cell r="D6" t="str">
            <v>JA $</v>
          </cell>
          <cell r="E6" t="str">
            <v>O/D</v>
          </cell>
          <cell r="F6">
            <v>0</v>
          </cell>
          <cell r="G6" t="str">
            <v>INDIV.</v>
          </cell>
          <cell r="H6" t="str">
            <v>INDIV.</v>
          </cell>
          <cell r="I6">
            <v>12069.63</v>
          </cell>
          <cell r="J6">
            <v>0</v>
          </cell>
          <cell r="K6">
            <v>0</v>
          </cell>
        </row>
        <row r="7">
          <cell r="A7" t="str">
            <v>BOGUES BROTHERS INDUSTRIES LTD</v>
          </cell>
          <cell r="B7">
            <v>120</v>
          </cell>
          <cell r="C7" t="str">
            <v>50</v>
          </cell>
          <cell r="D7" t="str">
            <v>JA $</v>
          </cell>
          <cell r="E7" t="str">
            <v>TERM</v>
          </cell>
          <cell r="F7">
            <v>15</v>
          </cell>
          <cell r="G7" t="str">
            <v>BUSINESS</v>
          </cell>
          <cell r="H7" t="str">
            <v>PROF.</v>
          </cell>
          <cell r="I7">
            <v>7000000</v>
          </cell>
          <cell r="J7">
            <v>0</v>
          </cell>
          <cell r="K7">
            <v>0</v>
          </cell>
        </row>
        <row r="8">
          <cell r="A8" t="str">
            <v>BRIGHTPOINT JAMAICA LIMITED</v>
          </cell>
          <cell r="B8">
            <v>200</v>
          </cell>
          <cell r="C8" t="str">
            <v>13</v>
          </cell>
          <cell r="D8" t="str">
            <v>USD</v>
          </cell>
          <cell r="E8" t="str">
            <v>O/D</v>
          </cell>
          <cell r="F8">
            <v>31.5</v>
          </cell>
          <cell r="G8" t="str">
            <v>BUSINESS</v>
          </cell>
          <cell r="H8" t="str">
            <v>PROF.</v>
          </cell>
          <cell r="I8">
            <v>494.75</v>
          </cell>
          <cell r="J8">
            <v>10.130016380016379</v>
          </cell>
          <cell r="K8">
            <v>494.74999999999994</v>
          </cell>
        </row>
        <row r="9">
          <cell r="A9" t="str">
            <v>BROWN ROBERT OR RUDDOCK SASHA</v>
          </cell>
          <cell r="B9">
            <v>200</v>
          </cell>
          <cell r="C9" t="str">
            <v>05</v>
          </cell>
          <cell r="D9" t="str">
            <v>JA $</v>
          </cell>
          <cell r="E9" t="str">
            <v>O/D</v>
          </cell>
          <cell r="F9">
            <v>31.5</v>
          </cell>
          <cell r="G9" t="str">
            <v>INDIV.</v>
          </cell>
          <cell r="H9" t="str">
            <v>INDIV.</v>
          </cell>
          <cell r="I9">
            <v>2026.28</v>
          </cell>
          <cell r="J9">
            <v>0</v>
          </cell>
          <cell r="K9">
            <v>0</v>
          </cell>
        </row>
        <row r="10">
          <cell r="A10" t="str">
            <v>BUNTING PETER OR JEANINE</v>
          </cell>
          <cell r="B10">
            <v>200</v>
          </cell>
          <cell r="C10" t="str">
            <v>06</v>
          </cell>
          <cell r="D10" t="str">
            <v>USD</v>
          </cell>
          <cell r="E10" t="str">
            <v>O/D</v>
          </cell>
          <cell r="F10">
            <v>31.5</v>
          </cell>
          <cell r="G10" t="str">
            <v>INDIV.</v>
          </cell>
          <cell r="H10" t="str">
            <v>INDIV.</v>
          </cell>
          <cell r="I10">
            <v>422.95</v>
          </cell>
          <cell r="J10">
            <v>8.6599099099099099</v>
          </cell>
          <cell r="K10">
            <v>422.95000000000005</v>
          </cell>
        </row>
        <row r="11">
          <cell r="A11" t="str">
            <v>CAPITAL AND CREDIT MERCHANT BANK</v>
          </cell>
          <cell r="B11">
            <v>120</v>
          </cell>
          <cell r="C11" t="str">
            <v>51</v>
          </cell>
          <cell r="D11" t="str">
            <v>USD</v>
          </cell>
          <cell r="E11" t="str">
            <v>TERM</v>
          </cell>
          <cell r="F11">
            <v>7.25</v>
          </cell>
          <cell r="G11" t="str">
            <v>F.I.</v>
          </cell>
          <cell r="H11" t="str">
            <v>F.I.</v>
          </cell>
          <cell r="I11">
            <v>97679375.340000004</v>
          </cell>
          <cell r="J11">
            <v>1999987.21007371</v>
          </cell>
          <cell r="K11">
            <v>97679375.340000004</v>
          </cell>
        </row>
        <row r="12">
          <cell r="A12" t="str">
            <v>CARIBBEAN BOTTLERS JAMAICA LTD</v>
          </cell>
          <cell r="B12">
            <v>200</v>
          </cell>
          <cell r="C12" t="str">
            <v>02</v>
          </cell>
          <cell r="D12" t="str">
            <v>JA $</v>
          </cell>
          <cell r="E12" t="str">
            <v>O/D</v>
          </cell>
          <cell r="F12">
            <v>31.5</v>
          </cell>
          <cell r="G12" t="str">
            <v>BUSINESS</v>
          </cell>
          <cell r="H12" t="str">
            <v>PROF.</v>
          </cell>
          <cell r="I12">
            <v>202.4</v>
          </cell>
          <cell r="J12">
            <v>0</v>
          </cell>
          <cell r="K12">
            <v>0</v>
          </cell>
        </row>
        <row r="13">
          <cell r="A13" t="str">
            <v>CARIBBEAN BOTTLERS JAMAICA LTD</v>
          </cell>
          <cell r="B13">
            <v>200</v>
          </cell>
          <cell r="C13" t="str">
            <v>32</v>
          </cell>
          <cell r="D13" t="str">
            <v>JA $</v>
          </cell>
          <cell r="E13" t="str">
            <v>O/D</v>
          </cell>
          <cell r="F13">
            <v>31.5</v>
          </cell>
          <cell r="G13" t="str">
            <v>BUSINESS</v>
          </cell>
          <cell r="H13" t="str">
            <v>PROF.</v>
          </cell>
          <cell r="I13">
            <v>141.77000000000001</v>
          </cell>
          <cell r="J13">
            <v>0</v>
          </cell>
          <cell r="K13">
            <v>0</v>
          </cell>
        </row>
        <row r="14">
          <cell r="A14" t="str">
            <v>CARIBBEAN BRAKE PRODUCTS LTD</v>
          </cell>
          <cell r="B14">
            <v>128</v>
          </cell>
          <cell r="C14" t="str">
            <v>03</v>
          </cell>
          <cell r="D14" t="str">
            <v>USD</v>
          </cell>
          <cell r="E14" t="str">
            <v>L/C</v>
          </cell>
          <cell r="F14">
            <v>9.4600000000000009</v>
          </cell>
          <cell r="G14" t="str">
            <v>BUSINESS</v>
          </cell>
          <cell r="H14" t="str">
            <v>MFG-OTHER</v>
          </cell>
          <cell r="I14">
            <v>18312592.68</v>
          </cell>
          <cell r="J14">
            <v>374950.71007371007</v>
          </cell>
          <cell r="K14">
            <v>18312592.68</v>
          </cell>
        </row>
        <row r="15">
          <cell r="A15" t="str">
            <v>CARIBBEAN CEMENT COMPANY LTD</v>
          </cell>
          <cell r="B15">
            <v>120</v>
          </cell>
          <cell r="C15" t="str">
            <v>04</v>
          </cell>
          <cell r="D15" t="str">
            <v>JA $</v>
          </cell>
          <cell r="E15" t="str">
            <v>TERM</v>
          </cell>
          <cell r="F15">
            <v>26.5</v>
          </cell>
          <cell r="G15" t="str">
            <v>BUSINESS</v>
          </cell>
          <cell r="H15" t="str">
            <v>CEMENT</v>
          </cell>
          <cell r="I15">
            <v>4245797.72</v>
          </cell>
          <cell r="J15">
            <v>0</v>
          </cell>
          <cell r="K15">
            <v>0</v>
          </cell>
        </row>
        <row r="16">
          <cell r="A16" t="str">
            <v>CASSERLY PATRICK AND KATRIN</v>
          </cell>
          <cell r="B16">
            <v>200</v>
          </cell>
          <cell r="C16" t="str">
            <v>63</v>
          </cell>
          <cell r="D16" t="str">
            <v>USD</v>
          </cell>
          <cell r="E16" t="str">
            <v>O/D</v>
          </cell>
          <cell r="F16">
            <v>31.5</v>
          </cell>
          <cell r="G16" t="str">
            <v>INDIV.</v>
          </cell>
          <cell r="H16" t="str">
            <v>INDIV.</v>
          </cell>
          <cell r="I16">
            <v>4133.33</v>
          </cell>
          <cell r="J16">
            <v>84.630016380016372</v>
          </cell>
          <cell r="K16">
            <v>4133.33</v>
          </cell>
        </row>
        <row r="17">
          <cell r="A17" t="str">
            <v>CAYMANAS DEVELOPMENT</v>
          </cell>
          <cell r="B17">
            <v>150</v>
          </cell>
          <cell r="C17" t="str">
            <v>02</v>
          </cell>
          <cell r="D17" t="str">
            <v>USD</v>
          </cell>
          <cell r="E17" t="str">
            <v>LEASE</v>
          </cell>
          <cell r="F17">
            <v>12.5</v>
          </cell>
          <cell r="G17" t="str">
            <v>BUSINESS</v>
          </cell>
          <cell r="H17" t="str">
            <v>PROF.</v>
          </cell>
          <cell r="I17">
            <v>6077003.9400000004</v>
          </cell>
          <cell r="J17">
            <v>124426.7800982801</v>
          </cell>
          <cell r="K17">
            <v>6077003.9400000004</v>
          </cell>
        </row>
        <row r="18">
          <cell r="A18" t="str">
            <v>CESCO LIMITED</v>
          </cell>
          <cell r="B18">
            <v>120</v>
          </cell>
          <cell r="C18" t="str">
            <v>42</v>
          </cell>
          <cell r="D18" t="str">
            <v>USD</v>
          </cell>
          <cell r="E18" t="str">
            <v>TERM</v>
          </cell>
          <cell r="F18">
            <v>15</v>
          </cell>
          <cell r="G18" t="str">
            <v>BUSINESS</v>
          </cell>
          <cell r="H18" t="str">
            <v>DIST'N</v>
          </cell>
          <cell r="I18">
            <v>19167179.370000001</v>
          </cell>
          <cell r="J18">
            <v>392448.39004914003</v>
          </cell>
          <cell r="K18">
            <v>19167179.370000001</v>
          </cell>
        </row>
        <row r="19">
          <cell r="A19" t="str">
            <v>CHALICE LIMITED</v>
          </cell>
          <cell r="B19">
            <v>120</v>
          </cell>
          <cell r="C19" t="str">
            <v>33</v>
          </cell>
          <cell r="D19" t="str">
            <v>JA $</v>
          </cell>
          <cell r="E19" t="str">
            <v>MTG</v>
          </cell>
          <cell r="F19">
            <v>10</v>
          </cell>
          <cell r="G19" t="str">
            <v>BUSINESS</v>
          </cell>
          <cell r="H19" t="str">
            <v>R/E SVCS</v>
          </cell>
          <cell r="I19">
            <v>36489.980000000003</v>
          </cell>
          <cell r="J19">
            <v>0</v>
          </cell>
          <cell r="K19">
            <v>0</v>
          </cell>
        </row>
        <row r="20">
          <cell r="A20" t="str">
            <v>CHARLTON CECIL ET AL</v>
          </cell>
          <cell r="B20">
            <v>126</v>
          </cell>
          <cell r="C20" t="str">
            <v>04</v>
          </cell>
          <cell r="D20" t="str">
            <v>JA $</v>
          </cell>
          <cell r="E20" t="str">
            <v>O/D</v>
          </cell>
          <cell r="F20">
            <v>31.5</v>
          </cell>
          <cell r="G20" t="str">
            <v>INDIV.</v>
          </cell>
          <cell r="H20" t="str">
            <v>INDIV.</v>
          </cell>
          <cell r="I20">
            <v>155742.46</v>
          </cell>
          <cell r="J20">
            <v>0</v>
          </cell>
          <cell r="K20">
            <v>0</v>
          </cell>
        </row>
        <row r="21">
          <cell r="A21" t="str">
            <v>CHECKER CHEMICALS LIMITED</v>
          </cell>
          <cell r="B21">
            <v>127</v>
          </cell>
          <cell r="C21" t="str">
            <v>06</v>
          </cell>
          <cell r="D21" t="str">
            <v>JA $</v>
          </cell>
          <cell r="E21" t="str">
            <v>O/D</v>
          </cell>
          <cell r="F21">
            <v>19</v>
          </cell>
          <cell r="G21" t="str">
            <v>BUSINESS</v>
          </cell>
          <cell r="H21" t="str">
            <v>MFG-CHEM</v>
          </cell>
          <cell r="I21">
            <v>933711.27</v>
          </cell>
          <cell r="J21">
            <v>0</v>
          </cell>
          <cell r="K21">
            <v>0</v>
          </cell>
        </row>
        <row r="22">
          <cell r="A22" t="str">
            <v>CHECKER INT'L</v>
          </cell>
          <cell r="B22">
            <v>120</v>
          </cell>
          <cell r="C22" t="str">
            <v>02</v>
          </cell>
          <cell r="D22" t="str">
            <v>USD</v>
          </cell>
          <cell r="E22" t="str">
            <v>TERM</v>
          </cell>
          <cell r="F22">
            <v>12</v>
          </cell>
          <cell r="G22" t="str">
            <v>BUSINESS</v>
          </cell>
          <cell r="H22" t="str">
            <v>MFG-CHEM</v>
          </cell>
          <cell r="I22">
            <v>1881465.27</v>
          </cell>
          <cell r="J22">
            <v>38523.039926289923</v>
          </cell>
          <cell r="K22">
            <v>1881465.27</v>
          </cell>
        </row>
        <row r="23">
          <cell r="A23" t="str">
            <v>CIVIL ENG. RESEARCH AND TESTING</v>
          </cell>
          <cell r="B23">
            <v>127</v>
          </cell>
          <cell r="C23" t="str">
            <v>06</v>
          </cell>
          <cell r="D23" t="str">
            <v>JA $</v>
          </cell>
          <cell r="E23" t="str">
            <v>O/D</v>
          </cell>
          <cell r="F23">
            <v>19</v>
          </cell>
          <cell r="G23" t="str">
            <v>BUSINESS</v>
          </cell>
          <cell r="H23" t="str">
            <v>PROF.</v>
          </cell>
          <cell r="I23">
            <v>394849.97</v>
          </cell>
          <cell r="J23">
            <v>0</v>
          </cell>
          <cell r="K23">
            <v>0</v>
          </cell>
        </row>
        <row r="24">
          <cell r="A24" t="str">
            <v>CLARKE WILLIAM</v>
          </cell>
          <cell r="B24">
            <v>120</v>
          </cell>
          <cell r="C24" t="str">
            <v>52</v>
          </cell>
          <cell r="D24" t="str">
            <v>USD</v>
          </cell>
          <cell r="E24" t="str">
            <v>TERM</v>
          </cell>
          <cell r="F24">
            <v>15</v>
          </cell>
          <cell r="G24" t="str">
            <v>INDIV.</v>
          </cell>
          <cell r="H24" t="str">
            <v>INDIV.</v>
          </cell>
          <cell r="I24">
            <v>4884000</v>
          </cell>
          <cell r="J24">
            <v>100000</v>
          </cell>
          <cell r="K24">
            <v>4884000</v>
          </cell>
        </row>
        <row r="25">
          <cell r="A25" t="str">
            <v>CN INDUSTRIAL SUPPLIES LTD.</v>
          </cell>
          <cell r="B25">
            <v>120</v>
          </cell>
          <cell r="C25" t="str">
            <v>42</v>
          </cell>
          <cell r="D25" t="str">
            <v>USD</v>
          </cell>
          <cell r="E25" t="str">
            <v>TERM</v>
          </cell>
          <cell r="F25">
            <v>14</v>
          </cell>
          <cell r="G25" t="str">
            <v>BUSINESS</v>
          </cell>
          <cell r="H25" t="str">
            <v>DIST'N</v>
          </cell>
          <cell r="I25">
            <v>1881316.8</v>
          </cell>
          <cell r="J25">
            <v>38520</v>
          </cell>
          <cell r="K25">
            <v>1881316.8</v>
          </cell>
        </row>
        <row r="26">
          <cell r="A26" t="str">
            <v>COATES BROTHERS JAMAICA LIMITED</v>
          </cell>
          <cell r="B26">
            <v>120</v>
          </cell>
          <cell r="C26" t="str">
            <v>04</v>
          </cell>
          <cell r="D26" t="str">
            <v>JA $</v>
          </cell>
          <cell r="E26" t="str">
            <v>TERM</v>
          </cell>
          <cell r="F26">
            <v>15</v>
          </cell>
          <cell r="G26" t="str">
            <v>BUSINESS</v>
          </cell>
          <cell r="H26" t="str">
            <v>PROF.</v>
          </cell>
          <cell r="I26">
            <v>1883924.58</v>
          </cell>
          <cell r="J26">
            <v>0</v>
          </cell>
          <cell r="K26">
            <v>0</v>
          </cell>
        </row>
        <row r="27">
          <cell r="A27" t="str">
            <v>CODNER YVONNE AND OR MICHAEL</v>
          </cell>
          <cell r="B27">
            <v>200</v>
          </cell>
          <cell r="C27" t="str">
            <v>01</v>
          </cell>
          <cell r="D27" t="str">
            <v>JA $</v>
          </cell>
          <cell r="E27" t="str">
            <v>O/D</v>
          </cell>
          <cell r="F27">
            <v>0</v>
          </cell>
          <cell r="G27" t="str">
            <v>INDIV.</v>
          </cell>
          <cell r="H27" t="str">
            <v>INDIV.</v>
          </cell>
          <cell r="I27">
            <v>6348.64</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379245.14</v>
          </cell>
          <cell r="J28">
            <v>0</v>
          </cell>
          <cell r="K28">
            <v>0</v>
          </cell>
        </row>
        <row r="29">
          <cell r="A29" t="str">
            <v>CONTINENTAL BAKING CO.</v>
          </cell>
          <cell r="B29">
            <v>150</v>
          </cell>
          <cell r="C29" t="str">
            <v>00</v>
          </cell>
          <cell r="D29" t="str">
            <v>USD</v>
          </cell>
          <cell r="E29" t="str">
            <v>LEASE</v>
          </cell>
          <cell r="F29">
            <v>15</v>
          </cell>
          <cell r="G29" t="str">
            <v>BUSINESS</v>
          </cell>
          <cell r="H29" t="str">
            <v>FOOD</v>
          </cell>
          <cell r="I29">
            <v>12090095.85</v>
          </cell>
          <cell r="J29">
            <v>247544.96007371004</v>
          </cell>
          <cell r="K29">
            <v>12090095.85</v>
          </cell>
        </row>
        <row r="30">
          <cell r="A30" t="str">
            <v>CONTINENTAL BAKING CO.</v>
          </cell>
          <cell r="B30">
            <v>150</v>
          </cell>
          <cell r="C30" t="str">
            <v>00</v>
          </cell>
          <cell r="D30" t="str">
            <v>USD</v>
          </cell>
          <cell r="E30" t="str">
            <v>LEASE</v>
          </cell>
          <cell r="F30">
            <v>15</v>
          </cell>
          <cell r="G30" t="str">
            <v>BUSINESS</v>
          </cell>
          <cell r="H30" t="str">
            <v>FOOD</v>
          </cell>
          <cell r="I30">
            <v>22657368.800000001</v>
          </cell>
          <cell r="J30">
            <v>463910.09009009006</v>
          </cell>
          <cell r="K30">
            <v>22657368.800000001</v>
          </cell>
        </row>
        <row r="31">
          <cell r="A31" t="str">
            <v>CUFFE MICHAEL OR DANA</v>
          </cell>
          <cell r="B31">
            <v>200</v>
          </cell>
          <cell r="C31" t="str">
            <v>05</v>
          </cell>
          <cell r="D31" t="str">
            <v>JA $</v>
          </cell>
          <cell r="E31" t="str">
            <v>O/D</v>
          </cell>
          <cell r="F31">
            <v>31.5</v>
          </cell>
          <cell r="G31" t="str">
            <v>INDIV.</v>
          </cell>
          <cell r="H31" t="str">
            <v>INDIV.</v>
          </cell>
          <cell r="I31">
            <v>1658.43</v>
          </cell>
          <cell r="J31">
            <v>0</v>
          </cell>
          <cell r="K31">
            <v>0</v>
          </cell>
        </row>
        <row r="32">
          <cell r="A32" t="str">
            <v>CUMIS INSURANCE SOCIETY INC.</v>
          </cell>
          <cell r="B32">
            <v>200</v>
          </cell>
          <cell r="C32" t="str">
            <v>16</v>
          </cell>
          <cell r="D32" t="str">
            <v>JA $</v>
          </cell>
          <cell r="E32" t="str">
            <v>O/D</v>
          </cell>
          <cell r="F32">
            <v>31.5</v>
          </cell>
          <cell r="G32" t="str">
            <v>BUSINESS</v>
          </cell>
          <cell r="H32" t="str">
            <v>PROF.</v>
          </cell>
          <cell r="I32">
            <v>100</v>
          </cell>
          <cell r="J32">
            <v>0</v>
          </cell>
          <cell r="K32">
            <v>0</v>
          </cell>
        </row>
        <row r="33">
          <cell r="A33" t="str">
            <v>DARAMOLA BANJO S.</v>
          </cell>
          <cell r="B33">
            <v>200</v>
          </cell>
          <cell r="C33" t="str">
            <v>05</v>
          </cell>
          <cell r="D33" t="str">
            <v>JA $</v>
          </cell>
          <cell r="E33" t="str">
            <v>O/D</v>
          </cell>
          <cell r="F33">
            <v>31.5</v>
          </cell>
          <cell r="G33" t="str">
            <v>INDIV.</v>
          </cell>
          <cell r="H33" t="str">
            <v>INDIV.</v>
          </cell>
          <cell r="I33">
            <v>75.37</v>
          </cell>
          <cell r="J33">
            <v>0</v>
          </cell>
          <cell r="K33">
            <v>0</v>
          </cell>
        </row>
        <row r="34">
          <cell r="A34" t="str">
            <v>DAVY NIGEL AND OR JENNIFER</v>
          </cell>
          <cell r="B34">
            <v>200</v>
          </cell>
          <cell r="C34" t="str">
            <v>05</v>
          </cell>
          <cell r="D34" t="str">
            <v>JA $</v>
          </cell>
          <cell r="E34" t="str">
            <v>O/D</v>
          </cell>
          <cell r="F34">
            <v>31.5</v>
          </cell>
          <cell r="G34" t="str">
            <v>INDIV.</v>
          </cell>
          <cell r="H34" t="str">
            <v>INDIV.</v>
          </cell>
          <cell r="I34">
            <v>2593.04</v>
          </cell>
          <cell r="J34">
            <v>0</v>
          </cell>
          <cell r="K34">
            <v>0</v>
          </cell>
        </row>
        <row r="35">
          <cell r="A35" t="str">
            <v>DAWKINS SUZETTE AND OR STEPHEN</v>
          </cell>
          <cell r="B35">
            <v>200</v>
          </cell>
          <cell r="C35" t="str">
            <v>01</v>
          </cell>
          <cell r="D35" t="str">
            <v>JA $</v>
          </cell>
          <cell r="E35" t="str">
            <v>O/D</v>
          </cell>
          <cell r="F35">
            <v>0</v>
          </cell>
          <cell r="G35" t="str">
            <v>INDIV.</v>
          </cell>
          <cell r="H35" t="str">
            <v>INDIV.</v>
          </cell>
          <cell r="I35">
            <v>1868.71</v>
          </cell>
          <cell r="J35">
            <v>0</v>
          </cell>
          <cell r="K35">
            <v>0</v>
          </cell>
        </row>
        <row r="36">
          <cell r="A36" t="str">
            <v>DEHRING BUNTING AND GOLDING LTD.</v>
          </cell>
          <cell r="B36">
            <v>200</v>
          </cell>
          <cell r="C36" t="str">
            <v>16</v>
          </cell>
          <cell r="D36" t="str">
            <v>JA $</v>
          </cell>
          <cell r="E36" t="str">
            <v>O/D</v>
          </cell>
          <cell r="F36">
            <v>31.5</v>
          </cell>
          <cell r="G36" t="str">
            <v>F.I.</v>
          </cell>
          <cell r="H36" t="str">
            <v>F.I.</v>
          </cell>
          <cell r="I36">
            <v>202.4</v>
          </cell>
          <cell r="J36">
            <v>0</v>
          </cell>
          <cell r="K36">
            <v>0</v>
          </cell>
        </row>
        <row r="37">
          <cell r="A37" t="str">
            <v>DONALD ROBERT AND WENDY</v>
          </cell>
          <cell r="B37">
            <v>200</v>
          </cell>
          <cell r="C37" t="str">
            <v>05</v>
          </cell>
          <cell r="D37" t="str">
            <v>JA $</v>
          </cell>
          <cell r="E37" t="str">
            <v>O/D</v>
          </cell>
          <cell r="F37">
            <v>31.5</v>
          </cell>
          <cell r="G37" t="str">
            <v>INDIV.</v>
          </cell>
          <cell r="H37" t="str">
            <v>INDIV.</v>
          </cell>
          <cell r="I37">
            <v>14.77</v>
          </cell>
          <cell r="J37">
            <v>0</v>
          </cell>
          <cell r="K37">
            <v>0</v>
          </cell>
        </row>
        <row r="38">
          <cell r="A38" t="str">
            <v>DUQUESNAY RONALD</v>
          </cell>
          <cell r="B38">
            <v>120</v>
          </cell>
          <cell r="C38" t="str">
            <v>03</v>
          </cell>
          <cell r="D38" t="str">
            <v>JA $</v>
          </cell>
          <cell r="E38" t="str">
            <v>MTG</v>
          </cell>
          <cell r="F38">
            <v>10</v>
          </cell>
          <cell r="G38" t="str">
            <v>INDIV.</v>
          </cell>
          <cell r="H38" t="str">
            <v>INDIV.</v>
          </cell>
          <cell r="I38">
            <v>1854.5</v>
          </cell>
          <cell r="J38">
            <v>0</v>
          </cell>
          <cell r="K38">
            <v>0</v>
          </cell>
        </row>
        <row r="39">
          <cell r="A39" t="str">
            <v>DUQUESNAY RONALD</v>
          </cell>
          <cell r="B39">
            <v>120</v>
          </cell>
          <cell r="C39" t="str">
            <v>33</v>
          </cell>
          <cell r="D39" t="str">
            <v>JA $</v>
          </cell>
          <cell r="E39" t="str">
            <v>MTG</v>
          </cell>
          <cell r="F39">
            <v>10</v>
          </cell>
          <cell r="G39" t="str">
            <v>INDIV.</v>
          </cell>
          <cell r="H39" t="str">
            <v>INDIV.</v>
          </cell>
          <cell r="I39">
            <v>36160.36</v>
          </cell>
          <cell r="J39">
            <v>0</v>
          </cell>
          <cell r="K39">
            <v>0</v>
          </cell>
        </row>
        <row r="40">
          <cell r="A40" t="str">
            <v>DUQUESNAY STEPHEN</v>
          </cell>
          <cell r="B40">
            <v>120</v>
          </cell>
          <cell r="C40" t="str">
            <v>03</v>
          </cell>
          <cell r="D40" t="str">
            <v>JA $</v>
          </cell>
          <cell r="E40" t="str">
            <v>MTG</v>
          </cell>
          <cell r="F40">
            <v>10</v>
          </cell>
          <cell r="G40" t="str">
            <v>INDIV.</v>
          </cell>
          <cell r="H40" t="str">
            <v>INDIV.</v>
          </cell>
          <cell r="I40">
            <v>927.27</v>
          </cell>
          <cell r="J40">
            <v>0</v>
          </cell>
          <cell r="K40">
            <v>0</v>
          </cell>
        </row>
        <row r="41">
          <cell r="A41" t="str">
            <v>DUQUESNAY STEPHEN</v>
          </cell>
          <cell r="B41">
            <v>120</v>
          </cell>
          <cell r="C41" t="str">
            <v>33</v>
          </cell>
          <cell r="D41" t="str">
            <v>JA $</v>
          </cell>
          <cell r="E41" t="str">
            <v>MTG</v>
          </cell>
          <cell r="F41">
            <v>10</v>
          </cell>
          <cell r="G41" t="str">
            <v>INDIV.</v>
          </cell>
          <cell r="H41" t="str">
            <v>INDIV.</v>
          </cell>
          <cell r="I41">
            <v>36065.550000000003</v>
          </cell>
          <cell r="J41">
            <v>0</v>
          </cell>
          <cell r="K41">
            <v>0</v>
          </cell>
        </row>
        <row r="42">
          <cell r="A42" t="str">
            <v>EMBASSY OF PERU</v>
          </cell>
          <cell r="B42">
            <v>200</v>
          </cell>
          <cell r="C42" t="str">
            <v>22</v>
          </cell>
          <cell r="D42" t="str">
            <v>USD</v>
          </cell>
          <cell r="E42" t="str">
            <v>O/D</v>
          </cell>
          <cell r="F42">
            <v>31.5</v>
          </cell>
          <cell r="G42" t="str">
            <v>OVERSEAS</v>
          </cell>
          <cell r="H42" t="str">
            <v>RESIDENTS</v>
          </cell>
          <cell r="I42">
            <v>504.03</v>
          </cell>
          <cell r="J42">
            <v>10.320024570024568</v>
          </cell>
          <cell r="K42">
            <v>504.02999999999992</v>
          </cell>
        </row>
        <row r="43">
          <cell r="A43" t="str">
            <v>EMULTECH SUPPLY CO. LTD.</v>
          </cell>
          <cell r="B43">
            <v>120</v>
          </cell>
          <cell r="C43" t="str">
            <v>42</v>
          </cell>
          <cell r="D43" t="str">
            <v>USD</v>
          </cell>
          <cell r="E43" t="str">
            <v>TERM</v>
          </cell>
          <cell r="F43">
            <v>10</v>
          </cell>
          <cell r="G43" t="str">
            <v>BUSINESS</v>
          </cell>
          <cell r="H43" t="str">
            <v>PROF.</v>
          </cell>
          <cell r="I43">
            <v>924497.24</v>
          </cell>
          <cell r="J43">
            <v>18929.099918099917</v>
          </cell>
          <cell r="K43">
            <v>924497.24</v>
          </cell>
        </row>
        <row r="44">
          <cell r="A44" t="str">
            <v>EPPING OIL COMPANY LIMITED</v>
          </cell>
          <cell r="B44">
            <v>120</v>
          </cell>
          <cell r="C44" t="str">
            <v>50</v>
          </cell>
          <cell r="D44" t="str">
            <v>JA $</v>
          </cell>
          <cell r="E44" t="str">
            <v>TERM</v>
          </cell>
          <cell r="F44">
            <v>31</v>
          </cell>
          <cell r="G44" t="str">
            <v>BUSINESS</v>
          </cell>
          <cell r="H44" t="str">
            <v>GAS</v>
          </cell>
          <cell r="I44">
            <v>3333333.35</v>
          </cell>
          <cell r="J44">
            <v>0</v>
          </cell>
          <cell r="K44">
            <v>0</v>
          </cell>
        </row>
        <row r="45">
          <cell r="A45" t="str">
            <v>EPPING OIL COMPANY LIMITED</v>
          </cell>
          <cell r="B45">
            <v>120</v>
          </cell>
          <cell r="C45" t="str">
            <v>50</v>
          </cell>
          <cell r="D45" t="str">
            <v>JA $</v>
          </cell>
          <cell r="E45" t="str">
            <v>TERM</v>
          </cell>
          <cell r="F45">
            <v>31</v>
          </cell>
          <cell r="G45" t="str">
            <v>BUSINESS</v>
          </cell>
          <cell r="H45" t="str">
            <v>GAS</v>
          </cell>
          <cell r="I45">
            <v>249999.9</v>
          </cell>
          <cell r="J45">
            <v>0</v>
          </cell>
          <cell r="K45">
            <v>0</v>
          </cell>
        </row>
        <row r="46">
          <cell r="A46" t="str">
            <v>ESSO STANDARD OIL S.A. LTD.</v>
          </cell>
          <cell r="B46">
            <v>126</v>
          </cell>
          <cell r="C46" t="str">
            <v>02</v>
          </cell>
          <cell r="D46" t="str">
            <v>JA $</v>
          </cell>
          <cell r="E46" t="str">
            <v>O/D</v>
          </cell>
          <cell r="F46">
            <v>26.3</v>
          </cell>
          <cell r="G46" t="str">
            <v>BUSINESS</v>
          </cell>
          <cell r="H46" t="str">
            <v>GAS</v>
          </cell>
          <cell r="I46">
            <v>680762.71</v>
          </cell>
          <cell r="J46">
            <v>0</v>
          </cell>
          <cell r="K46">
            <v>0</v>
          </cell>
        </row>
        <row r="47">
          <cell r="A47" t="str">
            <v>FALCON CORPORATION LIMITED</v>
          </cell>
          <cell r="B47">
            <v>120</v>
          </cell>
          <cell r="C47" t="str">
            <v>42</v>
          </cell>
          <cell r="D47" t="str">
            <v>USD</v>
          </cell>
          <cell r="E47" t="str">
            <v>TERM</v>
          </cell>
          <cell r="F47">
            <v>15</v>
          </cell>
          <cell r="G47" t="str">
            <v>BUSINESS</v>
          </cell>
          <cell r="H47" t="str">
            <v>DIST'N</v>
          </cell>
          <cell r="I47">
            <v>1465200</v>
          </cell>
          <cell r="J47">
            <v>29999.999999999996</v>
          </cell>
          <cell r="K47">
            <v>1465200</v>
          </cell>
        </row>
        <row r="48">
          <cell r="A48" t="str">
            <v>FALCON CORPORATION LIMITED</v>
          </cell>
          <cell r="B48">
            <v>200</v>
          </cell>
          <cell r="C48" t="str">
            <v>66</v>
          </cell>
          <cell r="D48" t="str">
            <v>JA $</v>
          </cell>
          <cell r="E48" t="str">
            <v>O/D</v>
          </cell>
          <cell r="F48">
            <v>31.5</v>
          </cell>
          <cell r="G48" t="str">
            <v>BUSINESS</v>
          </cell>
          <cell r="H48" t="str">
            <v>DIST'N</v>
          </cell>
          <cell r="I48">
            <v>17247.060000000001</v>
          </cell>
          <cell r="J48">
            <v>0</v>
          </cell>
          <cell r="K48">
            <v>0</v>
          </cell>
        </row>
        <row r="49">
          <cell r="A49" t="str">
            <v>FLEURY RICHARD</v>
          </cell>
          <cell r="B49">
            <v>200</v>
          </cell>
          <cell r="C49" t="str">
            <v>05</v>
          </cell>
          <cell r="D49" t="str">
            <v>JA $</v>
          </cell>
          <cell r="E49" t="str">
            <v>O/D</v>
          </cell>
          <cell r="F49">
            <v>31.5</v>
          </cell>
          <cell r="G49" t="str">
            <v>INDIV.</v>
          </cell>
          <cell r="H49" t="str">
            <v>INDIV.</v>
          </cell>
          <cell r="I49">
            <v>99.3</v>
          </cell>
          <cell r="J49">
            <v>0</v>
          </cell>
          <cell r="K49">
            <v>0</v>
          </cell>
        </row>
        <row r="50">
          <cell r="A50" t="str">
            <v>FUTURE FITNESS</v>
          </cell>
          <cell r="B50">
            <v>200</v>
          </cell>
          <cell r="C50" t="str">
            <v>66</v>
          </cell>
          <cell r="D50" t="str">
            <v>JA $</v>
          </cell>
          <cell r="E50" t="str">
            <v>O/D</v>
          </cell>
          <cell r="F50">
            <v>31.5</v>
          </cell>
          <cell r="G50" t="str">
            <v>BUSINESS</v>
          </cell>
          <cell r="H50" t="str">
            <v>PROF.</v>
          </cell>
          <cell r="I50">
            <v>486.9</v>
          </cell>
          <cell r="J50">
            <v>0</v>
          </cell>
          <cell r="K50">
            <v>0</v>
          </cell>
        </row>
        <row r="51">
          <cell r="A51" t="str">
            <v>GALLIMORE HEATHER OR REPOLE F.</v>
          </cell>
          <cell r="B51">
            <v>200</v>
          </cell>
          <cell r="C51" t="str">
            <v>05</v>
          </cell>
          <cell r="D51" t="str">
            <v>JA $</v>
          </cell>
          <cell r="E51" t="str">
            <v>O/D</v>
          </cell>
          <cell r="F51">
            <v>31.5</v>
          </cell>
          <cell r="G51" t="str">
            <v>INDIV.</v>
          </cell>
          <cell r="H51" t="str">
            <v>INDIV.</v>
          </cell>
          <cell r="I51">
            <v>84.09</v>
          </cell>
          <cell r="J51">
            <v>0</v>
          </cell>
          <cell r="K51">
            <v>0</v>
          </cell>
        </row>
        <row r="52">
          <cell r="A52" t="str">
            <v>GENERAL TOOL AND SUPPLY</v>
          </cell>
          <cell r="B52">
            <v>120</v>
          </cell>
          <cell r="C52" t="str">
            <v>42</v>
          </cell>
          <cell r="D52" t="str">
            <v>USD</v>
          </cell>
          <cell r="E52" t="str">
            <v>TERM</v>
          </cell>
          <cell r="F52">
            <v>15</v>
          </cell>
          <cell r="G52" t="str">
            <v>BUSINESS</v>
          </cell>
          <cell r="H52" t="str">
            <v>DIST'N</v>
          </cell>
          <cell r="I52">
            <v>7323301.5899999999</v>
          </cell>
          <cell r="J52">
            <v>149944.75</v>
          </cell>
          <cell r="K52">
            <v>7323301.5900000008</v>
          </cell>
        </row>
        <row r="53">
          <cell r="A53" t="str">
            <v>GENERAL TOOL AND SUPPLY</v>
          </cell>
          <cell r="B53">
            <v>200</v>
          </cell>
          <cell r="C53" t="str">
            <v>66</v>
          </cell>
          <cell r="D53" t="str">
            <v>JA $</v>
          </cell>
          <cell r="E53" t="str">
            <v>O/D</v>
          </cell>
          <cell r="F53">
            <v>31.5</v>
          </cell>
          <cell r="G53" t="str">
            <v>BUSINESS</v>
          </cell>
          <cell r="H53" t="str">
            <v>DIST'N</v>
          </cell>
          <cell r="I53">
            <v>70797.039999999994</v>
          </cell>
          <cell r="J53">
            <v>0</v>
          </cell>
          <cell r="K53">
            <v>0</v>
          </cell>
        </row>
        <row r="54">
          <cell r="A54" t="str">
            <v>GORDON MICHAEL ANTHONY</v>
          </cell>
          <cell r="B54">
            <v>200</v>
          </cell>
          <cell r="C54" t="str">
            <v>05</v>
          </cell>
          <cell r="D54" t="str">
            <v>JA $</v>
          </cell>
          <cell r="E54" t="str">
            <v>O/D</v>
          </cell>
          <cell r="F54">
            <v>31.5</v>
          </cell>
          <cell r="G54" t="str">
            <v>INDIV.</v>
          </cell>
          <cell r="H54" t="str">
            <v>INDIV.</v>
          </cell>
          <cell r="I54">
            <v>119.36</v>
          </cell>
          <cell r="J54">
            <v>0</v>
          </cell>
          <cell r="K54">
            <v>0</v>
          </cell>
        </row>
        <row r="55">
          <cell r="A55" t="str">
            <v>GOVERNMENT OF JAMAICA</v>
          </cell>
          <cell r="B55">
            <v>120</v>
          </cell>
          <cell r="C55" t="str">
            <v>18</v>
          </cell>
          <cell r="D55" t="str">
            <v>USD</v>
          </cell>
          <cell r="E55" t="str">
            <v>TERM</v>
          </cell>
          <cell r="F55">
            <v>10</v>
          </cell>
          <cell r="G55" t="str">
            <v>C.G</v>
          </cell>
          <cell r="H55" t="str">
            <v>C.G</v>
          </cell>
          <cell r="I55">
            <v>143935983.53999999</v>
          </cell>
          <cell r="J55">
            <v>2947092.2100737095</v>
          </cell>
          <cell r="K55">
            <v>143935983.53999999</v>
          </cell>
        </row>
        <row r="56">
          <cell r="A56" t="str">
            <v>GOVERNMENT OF JAMAICA</v>
          </cell>
          <cell r="B56">
            <v>120</v>
          </cell>
          <cell r="C56" t="str">
            <v>53</v>
          </cell>
          <cell r="D56" t="str">
            <v>USD</v>
          </cell>
          <cell r="E56" t="str">
            <v>TERM</v>
          </cell>
          <cell r="F56">
            <v>10</v>
          </cell>
          <cell r="G56" t="str">
            <v>C.G</v>
          </cell>
          <cell r="H56" t="str">
            <v>C.G</v>
          </cell>
          <cell r="I56">
            <v>5815350.96</v>
          </cell>
          <cell r="J56">
            <v>119069.42997542997</v>
          </cell>
          <cell r="K56">
            <v>5815350.96</v>
          </cell>
        </row>
        <row r="57">
          <cell r="A57" t="str">
            <v>GOVERNMENT OF JAMAICA</v>
          </cell>
          <cell r="B57">
            <v>120</v>
          </cell>
          <cell r="C57" t="str">
            <v>53</v>
          </cell>
          <cell r="D57" t="str">
            <v>USD</v>
          </cell>
          <cell r="E57" t="str">
            <v>TERM</v>
          </cell>
          <cell r="F57">
            <v>10</v>
          </cell>
          <cell r="G57" t="str">
            <v>C.G</v>
          </cell>
          <cell r="H57" t="str">
            <v>C.G</v>
          </cell>
          <cell r="I57">
            <v>514712.55</v>
          </cell>
          <cell r="J57">
            <v>10538.749999999998</v>
          </cell>
          <cell r="K57">
            <v>514712.54999999993</v>
          </cell>
        </row>
        <row r="58">
          <cell r="A58" t="str">
            <v>GOVERNMENT OF JAMAICA</v>
          </cell>
          <cell r="B58">
            <v>120</v>
          </cell>
          <cell r="C58" t="str">
            <v>53</v>
          </cell>
          <cell r="D58" t="str">
            <v>USD</v>
          </cell>
          <cell r="E58" t="str">
            <v>TERM</v>
          </cell>
          <cell r="F58">
            <v>10</v>
          </cell>
          <cell r="G58" t="str">
            <v>C.G</v>
          </cell>
          <cell r="H58" t="str">
            <v>C.G</v>
          </cell>
          <cell r="I58">
            <v>82948446.480000004</v>
          </cell>
          <cell r="J58">
            <v>1698371.14004914</v>
          </cell>
          <cell r="K58">
            <v>82948446.480000004</v>
          </cell>
        </row>
        <row r="59">
          <cell r="A59" t="str">
            <v>GRACE KENNEDY REMITTANCE SERVICE</v>
          </cell>
          <cell r="B59">
            <v>120</v>
          </cell>
          <cell r="C59" t="str">
            <v>04</v>
          </cell>
          <cell r="D59" t="str">
            <v>JA $</v>
          </cell>
          <cell r="E59" t="str">
            <v>TERM</v>
          </cell>
          <cell r="F59">
            <v>32</v>
          </cell>
          <cell r="G59" t="str">
            <v>F.I.</v>
          </cell>
          <cell r="H59" t="str">
            <v>F.I.</v>
          </cell>
          <cell r="I59">
            <v>1454458.98</v>
          </cell>
          <cell r="J59">
            <v>0</v>
          </cell>
          <cell r="K59">
            <v>0</v>
          </cell>
        </row>
        <row r="60">
          <cell r="A60" t="str">
            <v>GRAHAM VELMA OR JASON</v>
          </cell>
          <cell r="B60">
            <v>200</v>
          </cell>
          <cell r="C60" t="str">
            <v>05</v>
          </cell>
          <cell r="D60" t="str">
            <v>JA $</v>
          </cell>
          <cell r="E60" t="str">
            <v>O/D</v>
          </cell>
          <cell r="F60">
            <v>31.5</v>
          </cell>
          <cell r="G60" t="str">
            <v>INDIV.</v>
          </cell>
          <cell r="H60" t="str">
            <v>INDIV.</v>
          </cell>
          <cell r="I60">
            <v>5032.1400000000003</v>
          </cell>
          <cell r="J60">
            <v>0</v>
          </cell>
          <cell r="K60">
            <v>0</v>
          </cell>
        </row>
        <row r="61">
          <cell r="A61" t="str">
            <v>HARDWARE &amp; LUMBER LTD.</v>
          </cell>
          <cell r="B61">
            <v>127</v>
          </cell>
          <cell r="C61" t="str">
            <v>02</v>
          </cell>
          <cell r="D61" t="str">
            <v>JA $</v>
          </cell>
          <cell r="E61" t="str">
            <v>O/D</v>
          </cell>
          <cell r="F61">
            <v>19</v>
          </cell>
          <cell r="G61" t="str">
            <v>BUSINESS</v>
          </cell>
          <cell r="H61" t="str">
            <v>DIST'N</v>
          </cell>
          <cell r="I61">
            <v>5586557.9699999997</v>
          </cell>
          <cell r="J61">
            <v>0</v>
          </cell>
          <cell r="K61">
            <v>0</v>
          </cell>
        </row>
        <row r="62">
          <cell r="A62" t="str">
            <v>HARMAN SALES COMPANY LTD.</v>
          </cell>
          <cell r="B62">
            <v>127</v>
          </cell>
          <cell r="C62" t="str">
            <v>06</v>
          </cell>
          <cell r="D62" t="str">
            <v>JA $</v>
          </cell>
          <cell r="E62" t="str">
            <v>O/D</v>
          </cell>
          <cell r="F62">
            <v>19</v>
          </cell>
          <cell r="G62" t="str">
            <v>BUSINESS</v>
          </cell>
          <cell r="H62" t="str">
            <v>DIST'N</v>
          </cell>
          <cell r="I62">
            <v>39156.199999999997</v>
          </cell>
          <cell r="J62">
            <v>0</v>
          </cell>
          <cell r="K62">
            <v>0</v>
          </cell>
        </row>
        <row r="63">
          <cell r="A63" t="str">
            <v>HAYE CRISTOPHER F.</v>
          </cell>
          <cell r="B63">
            <v>200</v>
          </cell>
          <cell r="C63" t="str">
            <v>05</v>
          </cell>
          <cell r="D63" t="str">
            <v>JA $</v>
          </cell>
          <cell r="E63" t="str">
            <v>O/D</v>
          </cell>
          <cell r="F63">
            <v>31.5</v>
          </cell>
          <cell r="G63" t="str">
            <v>INDIV.</v>
          </cell>
          <cell r="H63" t="str">
            <v>INDIV.</v>
          </cell>
          <cell r="I63">
            <v>145.78</v>
          </cell>
          <cell r="J63">
            <v>0</v>
          </cell>
          <cell r="K63">
            <v>0</v>
          </cell>
        </row>
        <row r="64">
          <cell r="A64" t="str">
            <v>HIGHGATE FOOD PRODUCTS LIMITED</v>
          </cell>
          <cell r="B64">
            <v>200</v>
          </cell>
          <cell r="C64" t="str">
            <v>02</v>
          </cell>
          <cell r="D64" t="str">
            <v>JA $</v>
          </cell>
          <cell r="E64" t="str">
            <v>O/D</v>
          </cell>
          <cell r="F64">
            <v>31.5</v>
          </cell>
          <cell r="G64" t="str">
            <v>BUSINESS</v>
          </cell>
          <cell r="H64" t="str">
            <v>FOOD</v>
          </cell>
          <cell r="I64">
            <v>28.81</v>
          </cell>
          <cell r="J64">
            <v>0</v>
          </cell>
          <cell r="K64">
            <v>0</v>
          </cell>
        </row>
        <row r="65">
          <cell r="A65" t="str">
            <v>HOLIDAY EXPLORERS LTD.</v>
          </cell>
          <cell r="B65">
            <v>200</v>
          </cell>
          <cell r="C65" t="str">
            <v>66</v>
          </cell>
          <cell r="D65" t="str">
            <v>JA $</v>
          </cell>
          <cell r="E65" t="str">
            <v>O/D</v>
          </cell>
          <cell r="F65">
            <v>31.5</v>
          </cell>
          <cell r="G65" t="str">
            <v>BUSINESS</v>
          </cell>
          <cell r="H65" t="str">
            <v>TOURISM</v>
          </cell>
          <cell r="I65">
            <v>52.05</v>
          </cell>
          <cell r="J65">
            <v>0</v>
          </cell>
          <cell r="K65">
            <v>0</v>
          </cell>
        </row>
        <row r="66">
          <cell r="A66" t="str">
            <v>HWE MINING AND CONTRACTING LTD.</v>
          </cell>
          <cell r="B66">
            <v>120</v>
          </cell>
          <cell r="C66" t="str">
            <v>04</v>
          </cell>
          <cell r="D66" t="str">
            <v>USD</v>
          </cell>
          <cell r="E66" t="str">
            <v>TERM</v>
          </cell>
          <cell r="F66">
            <v>12</v>
          </cell>
          <cell r="G66" t="str">
            <v>BUSINESS</v>
          </cell>
          <cell r="H66" t="str">
            <v>MINING</v>
          </cell>
          <cell r="I66">
            <v>1232086.19</v>
          </cell>
          <cell r="J66">
            <v>25226.989967239966</v>
          </cell>
          <cell r="K66">
            <v>1232086.19</v>
          </cell>
        </row>
        <row r="67">
          <cell r="A67" t="str">
            <v>HYDE DEBBIE-ANNE</v>
          </cell>
          <cell r="B67">
            <v>200</v>
          </cell>
          <cell r="C67" t="str">
            <v>01</v>
          </cell>
          <cell r="D67" t="str">
            <v>JA $</v>
          </cell>
          <cell r="E67" t="str">
            <v>O/D</v>
          </cell>
          <cell r="F67">
            <v>0</v>
          </cell>
          <cell r="G67" t="str">
            <v>INDIV.</v>
          </cell>
          <cell r="H67" t="str">
            <v>INDIV.</v>
          </cell>
          <cell r="I67">
            <v>375.35</v>
          </cell>
          <cell r="J67">
            <v>0</v>
          </cell>
          <cell r="K67">
            <v>0</v>
          </cell>
        </row>
        <row r="68">
          <cell r="A68" t="str">
            <v>INTERNATIONAL HOTELS</v>
          </cell>
          <cell r="B68">
            <v>150</v>
          </cell>
          <cell r="C68" t="str">
            <v>00</v>
          </cell>
          <cell r="D68" t="str">
            <v>USD</v>
          </cell>
          <cell r="E68" t="str">
            <v>LEASE</v>
          </cell>
          <cell r="F68">
            <v>12.5</v>
          </cell>
          <cell r="G68" t="str">
            <v>BUSINESS</v>
          </cell>
          <cell r="H68" t="str">
            <v>TOURISM</v>
          </cell>
          <cell r="I68">
            <v>45706706.920000002</v>
          </cell>
          <cell r="J68">
            <v>935845.76003275998</v>
          </cell>
          <cell r="K68">
            <v>45706706.920000002</v>
          </cell>
        </row>
        <row r="69">
          <cell r="A69" t="str">
            <v>INTERNATIONAL HOTELS</v>
          </cell>
          <cell r="B69">
            <v>150</v>
          </cell>
          <cell r="C69" t="str">
            <v>01</v>
          </cell>
          <cell r="D69" t="str">
            <v>USD</v>
          </cell>
          <cell r="E69" t="str">
            <v>LEASE</v>
          </cell>
          <cell r="F69">
            <v>12.5</v>
          </cell>
          <cell r="G69" t="str">
            <v>BUSINESS</v>
          </cell>
          <cell r="H69" t="str">
            <v>TOURISM</v>
          </cell>
          <cell r="I69">
            <v>2252239.02</v>
          </cell>
          <cell r="J69">
            <v>46114.640049140049</v>
          </cell>
          <cell r="K69">
            <v>2252239.02</v>
          </cell>
        </row>
        <row r="70">
          <cell r="A70" t="str">
            <v>IT'S A DOGS WORLD LIMITED</v>
          </cell>
          <cell r="B70">
            <v>127</v>
          </cell>
          <cell r="C70" t="str">
            <v>06</v>
          </cell>
          <cell r="D70" t="str">
            <v>JA $</v>
          </cell>
          <cell r="E70" t="str">
            <v>O/D</v>
          </cell>
          <cell r="F70">
            <v>19</v>
          </cell>
          <cell r="G70" t="str">
            <v>BUSINESS</v>
          </cell>
          <cell r="H70" t="str">
            <v>PROF.</v>
          </cell>
          <cell r="I70">
            <v>7099.15</v>
          </cell>
          <cell r="J70">
            <v>0</v>
          </cell>
          <cell r="K70">
            <v>0</v>
          </cell>
        </row>
        <row r="71">
          <cell r="A71" t="str">
            <v>J.R. WELLINGTON</v>
          </cell>
          <cell r="B71">
            <v>200</v>
          </cell>
          <cell r="C71" t="str">
            <v>67</v>
          </cell>
          <cell r="D71" t="str">
            <v>USD</v>
          </cell>
          <cell r="E71" t="str">
            <v>O/D</v>
          </cell>
          <cell r="F71">
            <v>31.5</v>
          </cell>
          <cell r="G71" t="str">
            <v>INDIV.</v>
          </cell>
          <cell r="H71" t="str">
            <v>INDIV.</v>
          </cell>
          <cell r="I71">
            <v>482.05</v>
          </cell>
          <cell r="J71">
            <v>9.8699836199836195</v>
          </cell>
          <cell r="K71">
            <v>482.05</v>
          </cell>
        </row>
        <row r="72">
          <cell r="A72" t="str">
            <v>JACKSON LENWORTH OR JANET</v>
          </cell>
          <cell r="B72">
            <v>200</v>
          </cell>
          <cell r="C72" t="str">
            <v>05</v>
          </cell>
          <cell r="D72" t="str">
            <v>JA $</v>
          </cell>
          <cell r="E72" t="str">
            <v>O/D</v>
          </cell>
          <cell r="F72">
            <v>31.5</v>
          </cell>
          <cell r="G72" t="str">
            <v>INDIV.</v>
          </cell>
          <cell r="H72" t="str">
            <v>INDIV.</v>
          </cell>
          <cell r="I72">
            <v>38164.29</v>
          </cell>
          <cell r="J72">
            <v>0</v>
          </cell>
          <cell r="K72">
            <v>0</v>
          </cell>
        </row>
        <row r="73">
          <cell r="A73" t="str">
            <v>JAMAICA BROILERS GROUP</v>
          </cell>
          <cell r="B73">
            <v>120</v>
          </cell>
          <cell r="C73" t="str">
            <v>02</v>
          </cell>
          <cell r="D73" t="str">
            <v>JA $</v>
          </cell>
          <cell r="E73" t="str">
            <v>TERM</v>
          </cell>
          <cell r="F73">
            <v>12</v>
          </cell>
          <cell r="G73" t="str">
            <v>BUSINESS</v>
          </cell>
          <cell r="H73" t="str">
            <v>LIVESTOCK</v>
          </cell>
          <cell r="I73">
            <v>12078950</v>
          </cell>
          <cell r="J73">
            <v>0</v>
          </cell>
          <cell r="K73">
            <v>0</v>
          </cell>
        </row>
        <row r="74">
          <cell r="A74" t="str">
            <v>JAMAICA ELECTRICAL TECHNOLOGY</v>
          </cell>
          <cell r="B74">
            <v>126</v>
          </cell>
          <cell r="C74" t="str">
            <v>07</v>
          </cell>
          <cell r="D74" t="str">
            <v>JA $</v>
          </cell>
          <cell r="E74" t="str">
            <v>O/D</v>
          </cell>
          <cell r="F74">
            <v>21</v>
          </cell>
          <cell r="G74" t="str">
            <v>BUSINESS</v>
          </cell>
          <cell r="H74" t="str">
            <v>PROF.</v>
          </cell>
          <cell r="I74">
            <v>552135.43999999994</v>
          </cell>
          <cell r="J74">
            <v>0</v>
          </cell>
          <cell r="K74">
            <v>0</v>
          </cell>
        </row>
        <row r="75">
          <cell r="A75" t="str">
            <v>JAMAICA OBSERVER</v>
          </cell>
          <cell r="B75">
            <v>120</v>
          </cell>
          <cell r="C75" t="str">
            <v>42</v>
          </cell>
          <cell r="D75" t="str">
            <v>USD</v>
          </cell>
          <cell r="E75" t="str">
            <v>TERM</v>
          </cell>
          <cell r="F75">
            <v>9.5</v>
          </cell>
          <cell r="G75" t="str">
            <v>BUSINESS</v>
          </cell>
          <cell r="H75" t="str">
            <v>PRINT</v>
          </cell>
          <cell r="I75">
            <v>10892668.960000001</v>
          </cell>
          <cell r="J75">
            <v>223027.61998361998</v>
          </cell>
          <cell r="K75">
            <v>10892668.960000001</v>
          </cell>
        </row>
        <row r="76">
          <cell r="A76" t="str">
            <v>JAMAICA PETROLEUM TERMINALS LTD.</v>
          </cell>
          <cell r="B76">
            <v>200</v>
          </cell>
          <cell r="C76" t="str">
            <v>02</v>
          </cell>
          <cell r="D76" t="str">
            <v>JA $</v>
          </cell>
          <cell r="E76" t="str">
            <v>O/D</v>
          </cell>
          <cell r="F76">
            <v>31.5</v>
          </cell>
          <cell r="G76" t="str">
            <v>BUSINESS</v>
          </cell>
          <cell r="H76" t="str">
            <v>GAS</v>
          </cell>
          <cell r="I76">
            <v>0.7</v>
          </cell>
          <cell r="J76">
            <v>0</v>
          </cell>
          <cell r="K76">
            <v>0</v>
          </cell>
        </row>
        <row r="77">
          <cell r="A77" t="str">
            <v>JAMAICA PUBLIC SERVICE CO. LTD</v>
          </cell>
          <cell r="B77">
            <v>120</v>
          </cell>
          <cell r="C77" t="str">
            <v>02</v>
          </cell>
          <cell r="D77" t="str">
            <v>USD</v>
          </cell>
          <cell r="E77" t="str">
            <v>TERM</v>
          </cell>
          <cell r="F77">
            <v>9.75</v>
          </cell>
          <cell r="G77" t="str">
            <v>BUSINESS</v>
          </cell>
          <cell r="H77" t="str">
            <v>GAS</v>
          </cell>
          <cell r="I77">
            <v>166056000</v>
          </cell>
          <cell r="J77">
            <v>3399999.9999999995</v>
          </cell>
          <cell r="K77">
            <v>166056000</v>
          </cell>
        </row>
        <row r="78">
          <cell r="A78" t="str">
            <v>JAMAICA PUBLIC SERVICE CO. LTD</v>
          </cell>
          <cell r="B78">
            <v>128</v>
          </cell>
          <cell r="C78" t="str">
            <v>14</v>
          </cell>
          <cell r="D78" t="str">
            <v>USD</v>
          </cell>
          <cell r="E78" t="str">
            <v>L/C</v>
          </cell>
          <cell r="F78">
            <v>9.75</v>
          </cell>
          <cell r="G78" t="str">
            <v>BUSINESS</v>
          </cell>
          <cell r="H78" t="str">
            <v>GAS</v>
          </cell>
          <cell r="I78">
            <v>78599793.930000007</v>
          </cell>
          <cell r="J78">
            <v>1609332.39004914</v>
          </cell>
          <cell r="K78">
            <v>78599793.930000007</v>
          </cell>
        </row>
        <row r="79">
          <cell r="A79" t="str">
            <v>JAMES COLLETH INGIRD D.</v>
          </cell>
          <cell r="B79">
            <v>200</v>
          </cell>
          <cell r="C79" t="str">
            <v>05</v>
          </cell>
          <cell r="D79" t="str">
            <v>JA $</v>
          </cell>
          <cell r="E79" t="str">
            <v>O/D</v>
          </cell>
          <cell r="F79">
            <v>31.5</v>
          </cell>
          <cell r="G79" t="str">
            <v>INDIV.</v>
          </cell>
          <cell r="H79" t="str">
            <v>INDIV.</v>
          </cell>
          <cell r="I79">
            <v>531.4</v>
          </cell>
          <cell r="J79">
            <v>0</v>
          </cell>
          <cell r="K79">
            <v>0</v>
          </cell>
        </row>
        <row r="80">
          <cell r="A80" t="str">
            <v>JAMES SAMUELS AND CO. LTD.</v>
          </cell>
          <cell r="B80">
            <v>200</v>
          </cell>
          <cell r="C80" t="str">
            <v>66</v>
          </cell>
          <cell r="D80" t="str">
            <v>JA $</v>
          </cell>
          <cell r="E80" t="str">
            <v>O/D</v>
          </cell>
          <cell r="F80">
            <v>31.5</v>
          </cell>
          <cell r="G80" t="str">
            <v>INDIV.</v>
          </cell>
          <cell r="H80" t="str">
            <v>INDIV.</v>
          </cell>
          <cell r="I80">
            <v>10995.57</v>
          </cell>
          <cell r="J80">
            <v>0</v>
          </cell>
          <cell r="K80">
            <v>0</v>
          </cell>
        </row>
        <row r="81">
          <cell r="A81" t="str">
            <v>JARRETT VERNETA OR LITTLE M.</v>
          </cell>
          <cell r="B81">
            <v>200</v>
          </cell>
          <cell r="C81" t="str">
            <v>05</v>
          </cell>
          <cell r="D81" t="str">
            <v>JA $</v>
          </cell>
          <cell r="E81" t="str">
            <v>O/D</v>
          </cell>
          <cell r="F81">
            <v>31.5</v>
          </cell>
          <cell r="G81" t="str">
            <v>INDIV.</v>
          </cell>
          <cell r="H81" t="str">
            <v>INDIV.</v>
          </cell>
          <cell r="I81">
            <v>90.68</v>
          </cell>
          <cell r="J81">
            <v>0</v>
          </cell>
          <cell r="K81">
            <v>0</v>
          </cell>
        </row>
        <row r="82">
          <cell r="A82" t="str">
            <v>JOHNS HALL AGGREGATES LTD</v>
          </cell>
          <cell r="B82">
            <v>120</v>
          </cell>
          <cell r="C82" t="str">
            <v>95</v>
          </cell>
          <cell r="D82" t="str">
            <v>JA $</v>
          </cell>
          <cell r="E82" t="str">
            <v>TERM</v>
          </cell>
          <cell r="F82">
            <v>29</v>
          </cell>
          <cell r="G82" t="str">
            <v>BUSINESS</v>
          </cell>
          <cell r="H82" t="str">
            <v>MINING</v>
          </cell>
          <cell r="I82">
            <v>516526.97</v>
          </cell>
          <cell r="J82">
            <v>0</v>
          </cell>
          <cell r="K82">
            <v>0</v>
          </cell>
        </row>
        <row r="83">
          <cell r="A83" t="str">
            <v>JOHNSON &amp; JOHNSON JA. LTD.</v>
          </cell>
          <cell r="B83">
            <v>127</v>
          </cell>
          <cell r="C83" t="str">
            <v>01</v>
          </cell>
          <cell r="D83" t="str">
            <v>JA $</v>
          </cell>
          <cell r="E83" t="str">
            <v>O/D</v>
          </cell>
          <cell r="F83">
            <v>26.3</v>
          </cell>
          <cell r="G83" t="str">
            <v>BUSINESS</v>
          </cell>
          <cell r="H83" t="str">
            <v>DIST'N</v>
          </cell>
          <cell r="I83">
            <v>22808361.66</v>
          </cell>
          <cell r="J83">
            <v>0</v>
          </cell>
          <cell r="K83">
            <v>0</v>
          </cell>
        </row>
        <row r="84">
          <cell r="A84" t="str">
            <v>JOHNSON OTIS</v>
          </cell>
          <cell r="B84">
            <v>200</v>
          </cell>
          <cell r="C84" t="str">
            <v>05</v>
          </cell>
          <cell r="D84" t="str">
            <v>JA $</v>
          </cell>
          <cell r="E84" t="str">
            <v>O/D</v>
          </cell>
          <cell r="F84">
            <v>31.5</v>
          </cell>
          <cell r="G84" t="str">
            <v>INDIV.</v>
          </cell>
          <cell r="H84" t="str">
            <v>INDIV.</v>
          </cell>
          <cell r="I84">
            <v>318.06</v>
          </cell>
          <cell r="J84">
            <v>0</v>
          </cell>
          <cell r="K84">
            <v>0</v>
          </cell>
        </row>
        <row r="85">
          <cell r="A85" t="str">
            <v>K. CHANDIRAM LIMITED</v>
          </cell>
          <cell r="B85">
            <v>120</v>
          </cell>
          <cell r="C85" t="str">
            <v>04</v>
          </cell>
          <cell r="D85" t="str">
            <v>USD</v>
          </cell>
          <cell r="E85" t="str">
            <v>TERM</v>
          </cell>
          <cell r="F85">
            <v>12</v>
          </cell>
          <cell r="G85" t="str">
            <v>BUSINESS</v>
          </cell>
          <cell r="H85" t="str">
            <v>DIST'N</v>
          </cell>
          <cell r="I85">
            <v>3330457.72</v>
          </cell>
          <cell r="J85">
            <v>68191.190008190009</v>
          </cell>
          <cell r="K85">
            <v>3330457.72</v>
          </cell>
        </row>
        <row r="86">
          <cell r="A86" t="str">
            <v>KEENADON LTD T-A L.G SERV CENTRE</v>
          </cell>
          <cell r="B86">
            <v>120</v>
          </cell>
          <cell r="C86" t="str">
            <v>50</v>
          </cell>
          <cell r="D86" t="str">
            <v>JA $</v>
          </cell>
          <cell r="E86" t="str">
            <v>TERM</v>
          </cell>
          <cell r="F86">
            <v>29</v>
          </cell>
          <cell r="G86" t="str">
            <v>BUSINESS</v>
          </cell>
          <cell r="H86" t="str">
            <v>GAS</v>
          </cell>
          <cell r="I86">
            <v>3346938.68</v>
          </cell>
          <cell r="J86">
            <v>0</v>
          </cell>
          <cell r="K86">
            <v>0</v>
          </cell>
        </row>
        <row r="87">
          <cell r="A87" t="str">
            <v>KEENADON LTD T-A L.G SERV CENTRE</v>
          </cell>
          <cell r="B87">
            <v>127</v>
          </cell>
          <cell r="C87" t="str">
            <v>06</v>
          </cell>
          <cell r="D87" t="str">
            <v>JA $</v>
          </cell>
          <cell r="E87" t="str">
            <v>O/D</v>
          </cell>
          <cell r="F87">
            <v>19</v>
          </cell>
          <cell r="G87" t="str">
            <v>BUSINESS</v>
          </cell>
          <cell r="H87" t="str">
            <v>GAS</v>
          </cell>
          <cell r="I87">
            <v>1558900.49</v>
          </cell>
          <cell r="J87">
            <v>0</v>
          </cell>
          <cell r="K87">
            <v>0</v>
          </cell>
        </row>
        <row r="88">
          <cell r="A88" t="str">
            <v>KING MICHAEL JAMES</v>
          </cell>
          <cell r="B88">
            <v>200</v>
          </cell>
          <cell r="C88" t="str">
            <v>05</v>
          </cell>
          <cell r="D88" t="str">
            <v>JA $</v>
          </cell>
          <cell r="E88" t="str">
            <v>O/D</v>
          </cell>
          <cell r="F88">
            <v>31.5</v>
          </cell>
          <cell r="G88" t="str">
            <v>INDIV.</v>
          </cell>
          <cell r="H88" t="str">
            <v>INDIV.</v>
          </cell>
          <cell r="I88">
            <v>11088.96</v>
          </cell>
          <cell r="J88">
            <v>0</v>
          </cell>
          <cell r="K88">
            <v>0</v>
          </cell>
        </row>
        <row r="89">
          <cell r="A89" t="str">
            <v>KNAPLUND TROND OR MORGAN PORTIA</v>
          </cell>
          <cell r="B89">
            <v>200</v>
          </cell>
          <cell r="C89" t="str">
            <v>05</v>
          </cell>
          <cell r="D89" t="str">
            <v>JA $</v>
          </cell>
          <cell r="E89" t="str">
            <v>O/D</v>
          </cell>
          <cell r="F89">
            <v>31.5</v>
          </cell>
          <cell r="G89" t="str">
            <v>INDIV.</v>
          </cell>
          <cell r="H89" t="str">
            <v>INDIV.</v>
          </cell>
          <cell r="I89">
            <v>69.52</v>
          </cell>
          <cell r="J89">
            <v>0</v>
          </cell>
          <cell r="K89">
            <v>0</v>
          </cell>
        </row>
        <row r="90">
          <cell r="A90" t="str">
            <v>KNOWLES PENNY</v>
          </cell>
          <cell r="B90">
            <v>200</v>
          </cell>
          <cell r="C90" t="str">
            <v>05</v>
          </cell>
          <cell r="D90" t="str">
            <v>JA $</v>
          </cell>
          <cell r="E90" t="str">
            <v>O/D</v>
          </cell>
          <cell r="F90">
            <v>31.5</v>
          </cell>
          <cell r="G90" t="str">
            <v>INDIV.</v>
          </cell>
          <cell r="H90" t="str">
            <v>INDIV.</v>
          </cell>
          <cell r="I90">
            <v>294.22000000000003</v>
          </cell>
          <cell r="J90">
            <v>0</v>
          </cell>
          <cell r="K90">
            <v>0</v>
          </cell>
        </row>
        <row r="91">
          <cell r="A91" t="str">
            <v>L.C.G. CONSTRUCTION LTD.</v>
          </cell>
          <cell r="B91">
            <v>200</v>
          </cell>
          <cell r="C91" t="str">
            <v>66</v>
          </cell>
          <cell r="D91" t="str">
            <v>JA $</v>
          </cell>
          <cell r="E91" t="str">
            <v>O/D</v>
          </cell>
          <cell r="F91">
            <v>31.5</v>
          </cell>
          <cell r="G91" t="str">
            <v>BUSINESS</v>
          </cell>
          <cell r="H91" t="str">
            <v>construction</v>
          </cell>
          <cell r="I91">
            <v>38692.589999999997</v>
          </cell>
          <cell r="J91">
            <v>0</v>
          </cell>
          <cell r="K91">
            <v>0</v>
          </cell>
        </row>
        <row r="92">
          <cell r="A92" t="str">
            <v>MACKO HOWARD OR VALRIE</v>
          </cell>
          <cell r="B92">
            <v>200</v>
          </cell>
          <cell r="C92" t="str">
            <v>05</v>
          </cell>
          <cell r="D92" t="str">
            <v>JA $</v>
          </cell>
          <cell r="E92" t="str">
            <v>O/D</v>
          </cell>
          <cell r="F92">
            <v>31.5</v>
          </cell>
          <cell r="G92" t="str">
            <v>INDIV.</v>
          </cell>
          <cell r="H92" t="str">
            <v>INDIV.</v>
          </cell>
          <cell r="I92">
            <v>51.15</v>
          </cell>
          <cell r="J92">
            <v>0</v>
          </cell>
          <cell r="K92">
            <v>0</v>
          </cell>
        </row>
        <row r="93">
          <cell r="A93" t="str">
            <v>MAIN STREET MUSIC LTD.</v>
          </cell>
          <cell r="B93">
            <v>200</v>
          </cell>
          <cell r="C93" t="str">
            <v>66</v>
          </cell>
          <cell r="D93" t="str">
            <v>JA $</v>
          </cell>
          <cell r="E93" t="str">
            <v>O/D</v>
          </cell>
          <cell r="F93">
            <v>31.5</v>
          </cell>
          <cell r="G93" t="str">
            <v>BUSINESS</v>
          </cell>
          <cell r="H93" t="str">
            <v>ENTERTAINMENT</v>
          </cell>
          <cell r="I93">
            <v>16114.71</v>
          </cell>
          <cell r="J93">
            <v>0</v>
          </cell>
          <cell r="K93">
            <v>0</v>
          </cell>
        </row>
        <row r="94">
          <cell r="A94" t="str">
            <v>MAIN STREET MUSIC LTD.</v>
          </cell>
          <cell r="B94">
            <v>200</v>
          </cell>
          <cell r="C94" t="str">
            <v>66</v>
          </cell>
          <cell r="D94" t="str">
            <v>JA $</v>
          </cell>
          <cell r="E94" t="str">
            <v>O/D</v>
          </cell>
          <cell r="F94">
            <v>31.5</v>
          </cell>
          <cell r="G94" t="str">
            <v>BUSINESS</v>
          </cell>
          <cell r="H94" t="str">
            <v>ENTERTAINMENT</v>
          </cell>
          <cell r="I94">
            <v>31.22</v>
          </cell>
          <cell r="J94">
            <v>0</v>
          </cell>
          <cell r="K94">
            <v>0</v>
          </cell>
        </row>
        <row r="95">
          <cell r="A95" t="str">
            <v>MAIN STREET MUSIC LTD.</v>
          </cell>
          <cell r="B95">
            <v>200</v>
          </cell>
          <cell r="C95" t="str">
            <v>66</v>
          </cell>
          <cell r="D95" t="str">
            <v>JA $</v>
          </cell>
          <cell r="E95" t="str">
            <v>O/D</v>
          </cell>
          <cell r="F95">
            <v>31.5</v>
          </cell>
          <cell r="G95" t="str">
            <v>BUSINESS</v>
          </cell>
          <cell r="H95" t="str">
            <v>ENTERTAINMENT</v>
          </cell>
          <cell r="I95">
            <v>21.66</v>
          </cell>
          <cell r="J95">
            <v>0</v>
          </cell>
          <cell r="K95">
            <v>0</v>
          </cell>
        </row>
        <row r="96">
          <cell r="A96" t="str">
            <v>MASSA ALISON K.</v>
          </cell>
          <cell r="B96">
            <v>200</v>
          </cell>
          <cell r="C96" t="str">
            <v>05</v>
          </cell>
          <cell r="D96" t="str">
            <v>JA $</v>
          </cell>
          <cell r="E96" t="str">
            <v>O/D</v>
          </cell>
          <cell r="F96">
            <v>31.5</v>
          </cell>
          <cell r="G96" t="str">
            <v>INDIV.</v>
          </cell>
          <cell r="H96" t="str">
            <v>INDIV.</v>
          </cell>
          <cell r="I96">
            <v>28181.77</v>
          </cell>
          <cell r="J96">
            <v>0</v>
          </cell>
          <cell r="K96">
            <v>0</v>
          </cell>
        </row>
        <row r="97">
          <cell r="A97" t="str">
            <v>MATROUSSE HOLDINGS LIMITED</v>
          </cell>
          <cell r="B97">
            <v>120</v>
          </cell>
          <cell r="C97" t="str">
            <v>02</v>
          </cell>
          <cell r="D97" t="str">
            <v>USD</v>
          </cell>
          <cell r="E97" t="str">
            <v>TERM</v>
          </cell>
          <cell r="F97">
            <v>11</v>
          </cell>
          <cell r="G97" t="str">
            <v>BUSINESS</v>
          </cell>
          <cell r="H97" t="str">
            <v>PROF.</v>
          </cell>
          <cell r="I97">
            <v>3168567.28</v>
          </cell>
          <cell r="J97">
            <v>64876.479934479925</v>
          </cell>
          <cell r="K97">
            <v>3168567.28</v>
          </cell>
        </row>
        <row r="98">
          <cell r="A98" t="str">
            <v>MAYNE ROHAN AND OR HOPE</v>
          </cell>
          <cell r="B98">
            <v>200</v>
          </cell>
          <cell r="C98" t="str">
            <v>01</v>
          </cell>
          <cell r="D98" t="str">
            <v>JA $</v>
          </cell>
          <cell r="E98" t="str">
            <v>O/D</v>
          </cell>
          <cell r="F98">
            <v>0</v>
          </cell>
          <cell r="G98" t="str">
            <v>INDIV.</v>
          </cell>
          <cell r="H98" t="str">
            <v>INDIV.</v>
          </cell>
          <cell r="I98">
            <v>4554.49</v>
          </cell>
          <cell r="J98">
            <v>0</v>
          </cell>
          <cell r="K98">
            <v>0</v>
          </cell>
        </row>
        <row r="99">
          <cell r="A99" t="str">
            <v>MCINTOSH HOWARD</v>
          </cell>
          <cell r="B99">
            <v>200</v>
          </cell>
          <cell r="C99" t="str">
            <v>05</v>
          </cell>
          <cell r="D99" t="str">
            <v>JA $</v>
          </cell>
          <cell r="E99" t="str">
            <v>O/D</v>
          </cell>
          <cell r="F99">
            <v>31.5</v>
          </cell>
          <cell r="G99" t="str">
            <v>INDIV.</v>
          </cell>
          <cell r="H99" t="str">
            <v>INDIV.</v>
          </cell>
          <cell r="I99">
            <v>9983.9</v>
          </cell>
          <cell r="J99">
            <v>0</v>
          </cell>
          <cell r="K99">
            <v>0</v>
          </cell>
        </row>
        <row r="100">
          <cell r="A100" t="str">
            <v>MILLER DEBBIE ANN</v>
          </cell>
          <cell r="B100">
            <v>200</v>
          </cell>
          <cell r="C100" t="str">
            <v>62</v>
          </cell>
          <cell r="D100" t="str">
            <v>JA $</v>
          </cell>
          <cell r="E100" t="str">
            <v>O/D</v>
          </cell>
          <cell r="F100">
            <v>31.5</v>
          </cell>
          <cell r="G100" t="str">
            <v>INDIV.</v>
          </cell>
          <cell r="H100" t="str">
            <v>INDIV.</v>
          </cell>
          <cell r="I100">
            <v>0.5</v>
          </cell>
          <cell r="J100">
            <v>0</v>
          </cell>
          <cell r="K100">
            <v>0</v>
          </cell>
        </row>
        <row r="101">
          <cell r="A101" t="str">
            <v>MONCRIEFFE ANGELA</v>
          </cell>
          <cell r="B101">
            <v>200</v>
          </cell>
          <cell r="C101" t="str">
            <v>05</v>
          </cell>
          <cell r="D101" t="str">
            <v>JA $</v>
          </cell>
          <cell r="E101" t="str">
            <v>O/D</v>
          </cell>
          <cell r="F101">
            <v>31.5</v>
          </cell>
          <cell r="G101" t="str">
            <v>INDIV.</v>
          </cell>
          <cell r="H101" t="str">
            <v>INDIV.</v>
          </cell>
          <cell r="I101">
            <v>414.57</v>
          </cell>
          <cell r="J101">
            <v>0</v>
          </cell>
          <cell r="K101">
            <v>0</v>
          </cell>
        </row>
        <row r="102">
          <cell r="A102" t="str">
            <v>MOORE BUSINESS FORMS CARIB LTD.</v>
          </cell>
          <cell r="B102">
            <v>120</v>
          </cell>
          <cell r="C102" t="str">
            <v>04</v>
          </cell>
          <cell r="D102" t="str">
            <v>JA $</v>
          </cell>
          <cell r="E102" t="str">
            <v>TERM</v>
          </cell>
          <cell r="F102">
            <v>21</v>
          </cell>
          <cell r="G102" t="str">
            <v>BUSINESS</v>
          </cell>
          <cell r="H102" t="str">
            <v>PRINT</v>
          </cell>
          <cell r="I102">
            <v>1482699.72</v>
          </cell>
          <cell r="J102">
            <v>0</v>
          </cell>
          <cell r="K102">
            <v>0</v>
          </cell>
        </row>
        <row r="103">
          <cell r="A103" t="str">
            <v>MOORE BUSINESS FORMS CARIB LTD.</v>
          </cell>
          <cell r="B103">
            <v>120</v>
          </cell>
          <cell r="C103" t="str">
            <v>04</v>
          </cell>
          <cell r="D103" t="str">
            <v>JA $</v>
          </cell>
          <cell r="E103" t="str">
            <v>TERM</v>
          </cell>
          <cell r="F103">
            <v>21</v>
          </cell>
          <cell r="G103" t="str">
            <v>BUSINESS</v>
          </cell>
          <cell r="H103" t="str">
            <v>PRINT</v>
          </cell>
          <cell r="I103">
            <v>1358242.52</v>
          </cell>
          <cell r="J103">
            <v>0</v>
          </cell>
          <cell r="K103">
            <v>0</v>
          </cell>
        </row>
        <row r="104">
          <cell r="A104" t="str">
            <v>MUSSON JAMAICA LTD.</v>
          </cell>
          <cell r="B104">
            <v>120</v>
          </cell>
          <cell r="C104" t="str">
            <v>02</v>
          </cell>
          <cell r="D104" t="str">
            <v>JA $</v>
          </cell>
          <cell r="E104" t="str">
            <v>TERM</v>
          </cell>
          <cell r="F104">
            <v>12</v>
          </cell>
          <cell r="G104" t="str">
            <v>BUSINESS</v>
          </cell>
          <cell r="H104" t="str">
            <v>FOOD</v>
          </cell>
          <cell r="I104">
            <v>6437524.21</v>
          </cell>
          <cell r="J104">
            <v>0</v>
          </cell>
          <cell r="K104">
            <v>0</v>
          </cell>
        </row>
        <row r="105">
          <cell r="A105" t="str">
            <v>MYERS,FLETCHER AND GORDON</v>
          </cell>
          <cell r="B105">
            <v>127</v>
          </cell>
          <cell r="C105" t="str">
            <v>02</v>
          </cell>
          <cell r="D105" t="str">
            <v>JA $</v>
          </cell>
          <cell r="E105" t="str">
            <v>O/D</v>
          </cell>
          <cell r="F105">
            <v>26.3</v>
          </cell>
          <cell r="G105" t="str">
            <v>BUSINESS</v>
          </cell>
          <cell r="H105" t="str">
            <v>PROF.</v>
          </cell>
          <cell r="I105">
            <v>3093458.45</v>
          </cell>
          <cell r="J105">
            <v>0</v>
          </cell>
          <cell r="K105">
            <v>0</v>
          </cell>
        </row>
        <row r="106">
          <cell r="A106" t="str">
            <v>NESTLE-JMP LIMITED</v>
          </cell>
          <cell r="B106">
            <v>120</v>
          </cell>
          <cell r="C106" t="str">
            <v>04</v>
          </cell>
          <cell r="D106" t="str">
            <v>JA $</v>
          </cell>
          <cell r="E106" t="str">
            <v>TERM</v>
          </cell>
          <cell r="F106">
            <v>12</v>
          </cell>
          <cell r="G106" t="str">
            <v>BUSINESS</v>
          </cell>
          <cell r="H106" t="str">
            <v>FOOD</v>
          </cell>
          <cell r="I106">
            <v>2334082.0699999998</v>
          </cell>
          <cell r="J106">
            <v>0</v>
          </cell>
          <cell r="K106">
            <v>0</v>
          </cell>
        </row>
        <row r="107">
          <cell r="A107" t="str">
            <v>NESTLE-JMP LIMITED</v>
          </cell>
          <cell r="B107">
            <v>120</v>
          </cell>
          <cell r="C107" t="str">
            <v>41</v>
          </cell>
          <cell r="D107" t="str">
            <v>JA $</v>
          </cell>
          <cell r="E107" t="str">
            <v>TERM</v>
          </cell>
          <cell r="F107">
            <v>12</v>
          </cell>
          <cell r="G107" t="str">
            <v>BUSINESS</v>
          </cell>
          <cell r="H107" t="str">
            <v>FOOD</v>
          </cell>
          <cell r="I107">
            <v>98342000</v>
          </cell>
          <cell r="J107">
            <v>0</v>
          </cell>
          <cell r="K107">
            <v>0</v>
          </cell>
        </row>
        <row r="108">
          <cell r="A108" t="str">
            <v>NICO DISTRIBUTORS LIMITED</v>
          </cell>
          <cell r="B108">
            <v>120</v>
          </cell>
          <cell r="C108" t="str">
            <v>06</v>
          </cell>
          <cell r="D108" t="str">
            <v>JA $</v>
          </cell>
          <cell r="E108" t="str">
            <v>TERM</v>
          </cell>
          <cell r="F108">
            <v>30.75</v>
          </cell>
          <cell r="G108" t="str">
            <v>BUSINESS</v>
          </cell>
          <cell r="H108" t="str">
            <v>DIST'N</v>
          </cell>
          <cell r="I108">
            <v>4183067.01</v>
          </cell>
          <cell r="J108">
            <v>0</v>
          </cell>
          <cell r="K108">
            <v>0</v>
          </cell>
        </row>
        <row r="109">
          <cell r="A109" t="str">
            <v>NICO DISTRIBUTORS LIMITED</v>
          </cell>
          <cell r="B109">
            <v>120</v>
          </cell>
          <cell r="C109" t="str">
            <v>06</v>
          </cell>
          <cell r="D109" t="str">
            <v>USD</v>
          </cell>
          <cell r="E109" t="str">
            <v>TERM</v>
          </cell>
          <cell r="F109">
            <v>30.75</v>
          </cell>
          <cell r="G109" t="str">
            <v>BUSINESS</v>
          </cell>
          <cell r="H109" t="str">
            <v>DIST'N</v>
          </cell>
          <cell r="I109">
            <v>17582400</v>
          </cell>
          <cell r="J109">
            <v>360000</v>
          </cell>
          <cell r="K109">
            <v>17582400</v>
          </cell>
        </row>
        <row r="110">
          <cell r="A110" t="str">
            <v>PARRIS SANDRA AND OR DONALD</v>
          </cell>
          <cell r="B110">
            <v>200</v>
          </cell>
          <cell r="C110" t="str">
            <v>01</v>
          </cell>
          <cell r="D110" t="str">
            <v>JA $</v>
          </cell>
          <cell r="E110" t="str">
            <v>O/D</v>
          </cell>
          <cell r="F110">
            <v>0</v>
          </cell>
          <cell r="G110" t="str">
            <v>INDIV.</v>
          </cell>
          <cell r="H110" t="str">
            <v>INDIV.</v>
          </cell>
          <cell r="I110">
            <v>3484.53</v>
          </cell>
          <cell r="J110">
            <v>0</v>
          </cell>
          <cell r="K110">
            <v>0</v>
          </cell>
        </row>
        <row r="111">
          <cell r="A111" t="str">
            <v>PEGASUS HOTEL</v>
          </cell>
          <cell r="B111">
            <v>120</v>
          </cell>
          <cell r="C111" t="str">
            <v>04</v>
          </cell>
          <cell r="D111" t="str">
            <v>USD</v>
          </cell>
          <cell r="E111" t="str">
            <v>TERM</v>
          </cell>
          <cell r="F111">
            <v>12</v>
          </cell>
          <cell r="G111" t="str">
            <v>BUSINESS</v>
          </cell>
          <cell r="H111" t="str">
            <v>TOURISM</v>
          </cell>
          <cell r="I111">
            <v>1009914.99</v>
          </cell>
          <cell r="J111">
            <v>20678.030098280098</v>
          </cell>
          <cell r="K111">
            <v>1009914.9900000001</v>
          </cell>
        </row>
        <row r="112">
          <cell r="A112" t="str">
            <v>PHILLPOTTS ARTHUR B.</v>
          </cell>
          <cell r="B112">
            <v>200</v>
          </cell>
          <cell r="C112" t="str">
            <v>05</v>
          </cell>
          <cell r="D112" t="str">
            <v>JA $</v>
          </cell>
          <cell r="E112" t="str">
            <v>O/D</v>
          </cell>
          <cell r="F112">
            <v>31.5</v>
          </cell>
          <cell r="G112" t="str">
            <v>INDIV.</v>
          </cell>
          <cell r="H112" t="str">
            <v>INDIV.</v>
          </cell>
          <cell r="I112">
            <v>528.94000000000005</v>
          </cell>
          <cell r="J112">
            <v>0</v>
          </cell>
          <cell r="K112">
            <v>0</v>
          </cell>
        </row>
        <row r="113">
          <cell r="A113" t="str">
            <v>PORT AUTHORITY OF JAMAICA</v>
          </cell>
          <cell r="B113">
            <v>120</v>
          </cell>
          <cell r="C113" t="str">
            <v>02</v>
          </cell>
          <cell r="D113" t="str">
            <v>USD</v>
          </cell>
          <cell r="E113" t="str">
            <v>TERM</v>
          </cell>
          <cell r="F113">
            <v>11</v>
          </cell>
          <cell r="G113" t="str">
            <v>PSX</v>
          </cell>
          <cell r="H113" t="str">
            <v>PSX</v>
          </cell>
          <cell r="I113">
            <v>48840000</v>
          </cell>
          <cell r="J113">
            <v>999999.99999999988</v>
          </cell>
          <cell r="K113">
            <v>48840000</v>
          </cell>
        </row>
        <row r="114">
          <cell r="A114" t="str">
            <v>PORT AUTHORITY OF JAMAICA</v>
          </cell>
          <cell r="B114">
            <v>120</v>
          </cell>
          <cell r="C114" t="str">
            <v>55</v>
          </cell>
          <cell r="D114" t="str">
            <v>USD</v>
          </cell>
          <cell r="E114" t="str">
            <v>TERM</v>
          </cell>
          <cell r="F114">
            <v>11</v>
          </cell>
          <cell r="G114" t="str">
            <v>PSX</v>
          </cell>
          <cell r="H114" t="str">
            <v>PSX</v>
          </cell>
          <cell r="I114">
            <v>25055135.379999999</v>
          </cell>
          <cell r="J114">
            <v>513004.40990990982</v>
          </cell>
          <cell r="K114">
            <v>25055135.379999999</v>
          </cell>
        </row>
        <row r="115">
          <cell r="A115" t="str">
            <v>PORT AUTHORITY OF JAMAICA</v>
          </cell>
          <cell r="B115">
            <v>120</v>
          </cell>
          <cell r="C115" t="str">
            <v>55</v>
          </cell>
          <cell r="D115" t="str">
            <v>USD</v>
          </cell>
          <cell r="E115" t="str">
            <v>TERM</v>
          </cell>
          <cell r="F115">
            <v>11</v>
          </cell>
          <cell r="G115" t="str">
            <v>PSX</v>
          </cell>
          <cell r="H115" t="str">
            <v>PSX</v>
          </cell>
          <cell r="I115">
            <v>1763985.54</v>
          </cell>
          <cell r="J115">
            <v>36117.640049140049</v>
          </cell>
          <cell r="K115">
            <v>1763985.54</v>
          </cell>
        </row>
        <row r="116">
          <cell r="A116" t="str">
            <v>PORT AUTHORITY OF JAMAICA</v>
          </cell>
          <cell r="B116">
            <v>120</v>
          </cell>
          <cell r="C116" t="str">
            <v>55</v>
          </cell>
          <cell r="D116" t="str">
            <v>USD</v>
          </cell>
          <cell r="E116" t="str">
            <v>TERM</v>
          </cell>
          <cell r="F116">
            <v>11</v>
          </cell>
          <cell r="G116" t="str">
            <v>PSX</v>
          </cell>
          <cell r="H116" t="str">
            <v>PSX</v>
          </cell>
          <cell r="I116">
            <v>7505695.0599999996</v>
          </cell>
          <cell r="J116">
            <v>153679.26003276001</v>
          </cell>
          <cell r="K116">
            <v>7505695.0599999996</v>
          </cell>
        </row>
        <row r="117">
          <cell r="A117" t="str">
            <v>PUSEY RACQUEL</v>
          </cell>
          <cell r="B117">
            <v>200</v>
          </cell>
          <cell r="C117" t="str">
            <v>05</v>
          </cell>
          <cell r="D117" t="str">
            <v>JA $</v>
          </cell>
          <cell r="E117" t="str">
            <v>O/D</v>
          </cell>
          <cell r="F117">
            <v>31.5</v>
          </cell>
          <cell r="G117" t="str">
            <v>INDIV.</v>
          </cell>
          <cell r="H117" t="str">
            <v>INDIV.</v>
          </cell>
          <cell r="I117">
            <v>903.14</v>
          </cell>
          <cell r="J117">
            <v>0</v>
          </cell>
          <cell r="K117">
            <v>0</v>
          </cell>
        </row>
        <row r="118">
          <cell r="A118" t="str">
            <v>REAL  WOODS LIMITED</v>
          </cell>
          <cell r="B118">
            <v>200</v>
          </cell>
          <cell r="C118" t="str">
            <v>60</v>
          </cell>
          <cell r="D118" t="str">
            <v>JA $</v>
          </cell>
          <cell r="E118" t="str">
            <v>O/D</v>
          </cell>
          <cell r="F118">
            <v>31.5</v>
          </cell>
          <cell r="G118" t="str">
            <v>BUSINESS</v>
          </cell>
          <cell r="H118" t="str">
            <v>PROF.</v>
          </cell>
          <cell r="I118">
            <v>51936.87</v>
          </cell>
          <cell r="J118">
            <v>0</v>
          </cell>
          <cell r="K118">
            <v>0</v>
          </cell>
        </row>
        <row r="119">
          <cell r="A119" t="str">
            <v>RESTAURANTS OF JAMAICA</v>
          </cell>
          <cell r="B119">
            <v>120</v>
          </cell>
          <cell r="C119" t="str">
            <v>50</v>
          </cell>
          <cell r="D119" t="str">
            <v>JA $</v>
          </cell>
          <cell r="E119" t="str">
            <v>TERM</v>
          </cell>
          <cell r="F119">
            <v>20.88</v>
          </cell>
          <cell r="G119" t="str">
            <v>BUSINESS</v>
          </cell>
          <cell r="H119" t="str">
            <v>FOOD</v>
          </cell>
          <cell r="I119">
            <v>5526315.6900000004</v>
          </cell>
          <cell r="J119">
            <v>0</v>
          </cell>
          <cell r="K119">
            <v>0</v>
          </cell>
        </row>
        <row r="120">
          <cell r="A120" t="str">
            <v>RESTAURANTS OF JAMAICA</v>
          </cell>
          <cell r="B120">
            <v>150</v>
          </cell>
          <cell r="C120" t="str">
            <v>00</v>
          </cell>
          <cell r="D120" t="str">
            <v>JA $</v>
          </cell>
          <cell r="E120" t="str">
            <v>LEASE</v>
          </cell>
          <cell r="F120">
            <v>21</v>
          </cell>
          <cell r="G120" t="str">
            <v>BUSINESS</v>
          </cell>
          <cell r="H120" t="str">
            <v>FOOD</v>
          </cell>
          <cell r="I120">
            <v>2140079.7999999998</v>
          </cell>
          <cell r="J120">
            <v>0</v>
          </cell>
          <cell r="K120">
            <v>0</v>
          </cell>
        </row>
        <row r="121">
          <cell r="A121" t="str">
            <v>RULAND JOHN AND OR CAROLYN</v>
          </cell>
          <cell r="B121">
            <v>200</v>
          </cell>
          <cell r="C121" t="str">
            <v>05</v>
          </cell>
          <cell r="D121" t="str">
            <v>JA $</v>
          </cell>
          <cell r="E121" t="str">
            <v>O/D</v>
          </cell>
          <cell r="F121">
            <v>31.5</v>
          </cell>
          <cell r="G121" t="str">
            <v>INDIV.</v>
          </cell>
          <cell r="H121" t="str">
            <v>INDIV.</v>
          </cell>
          <cell r="I121">
            <v>100</v>
          </cell>
          <cell r="J121">
            <v>0</v>
          </cell>
          <cell r="K121">
            <v>0</v>
          </cell>
        </row>
        <row r="122">
          <cell r="A122" t="str">
            <v>SALOMON SMITH BARNEY-INC.</v>
          </cell>
          <cell r="B122">
            <v>200</v>
          </cell>
          <cell r="C122" t="str">
            <v>16</v>
          </cell>
          <cell r="D122" t="str">
            <v>JA $</v>
          </cell>
          <cell r="E122" t="str">
            <v>O/D</v>
          </cell>
          <cell r="F122">
            <v>31.5</v>
          </cell>
          <cell r="G122" t="str">
            <v>F.I.</v>
          </cell>
          <cell r="H122" t="str">
            <v>F.I.</v>
          </cell>
          <cell r="I122">
            <v>1952.72</v>
          </cell>
          <cell r="J122">
            <v>0</v>
          </cell>
          <cell r="K122">
            <v>0</v>
          </cell>
        </row>
        <row r="123">
          <cell r="A123" t="str">
            <v>SAMUELS CAROL AND OR ROCHESTER M</v>
          </cell>
          <cell r="B123">
            <v>200</v>
          </cell>
          <cell r="C123" t="str">
            <v>05</v>
          </cell>
          <cell r="D123" t="str">
            <v>JA $</v>
          </cell>
          <cell r="E123" t="str">
            <v>O/D</v>
          </cell>
          <cell r="F123">
            <v>31.5</v>
          </cell>
          <cell r="G123" t="str">
            <v>INDIV.</v>
          </cell>
          <cell r="H123" t="str">
            <v>INDIV.</v>
          </cell>
          <cell r="I123">
            <v>327.29000000000002</v>
          </cell>
          <cell r="J123">
            <v>0</v>
          </cell>
          <cell r="K123">
            <v>0</v>
          </cell>
        </row>
        <row r="124">
          <cell r="A124" t="str">
            <v>SERAMCO</v>
          </cell>
          <cell r="B124">
            <v>120</v>
          </cell>
          <cell r="C124" t="str">
            <v>15</v>
          </cell>
          <cell r="D124" t="str">
            <v>JA $</v>
          </cell>
          <cell r="E124" t="str">
            <v>TERM</v>
          </cell>
          <cell r="F124">
            <v>9.75</v>
          </cell>
          <cell r="G124" t="str">
            <v>BUSINESS</v>
          </cell>
          <cell r="H124" t="str">
            <v>PROF.</v>
          </cell>
          <cell r="I124">
            <v>976927.86</v>
          </cell>
          <cell r="J124">
            <v>0</v>
          </cell>
          <cell r="K124">
            <v>0</v>
          </cell>
        </row>
        <row r="125">
          <cell r="A125" t="str">
            <v>SERAMCO</v>
          </cell>
          <cell r="B125">
            <v>120</v>
          </cell>
          <cell r="C125" t="str">
            <v>15</v>
          </cell>
          <cell r="D125" t="str">
            <v>USD</v>
          </cell>
          <cell r="E125" t="str">
            <v>TERM</v>
          </cell>
          <cell r="F125">
            <v>9.75</v>
          </cell>
          <cell r="G125" t="str">
            <v>BUSINESS</v>
          </cell>
          <cell r="H125" t="str">
            <v>PROF.</v>
          </cell>
          <cell r="I125">
            <v>3681781.91</v>
          </cell>
          <cell r="J125">
            <v>75384.559991809991</v>
          </cell>
          <cell r="K125">
            <v>3681781.91</v>
          </cell>
        </row>
        <row r="126">
          <cell r="A126" t="str">
            <v>SHELL COMPANY W.I. LTD.</v>
          </cell>
          <cell r="B126">
            <v>120</v>
          </cell>
          <cell r="C126" t="str">
            <v>02</v>
          </cell>
          <cell r="D126" t="str">
            <v>JA $</v>
          </cell>
          <cell r="E126" t="str">
            <v>TERM</v>
          </cell>
          <cell r="F126">
            <v>13.7</v>
          </cell>
          <cell r="G126" t="str">
            <v>BUSINESS</v>
          </cell>
          <cell r="H126" t="str">
            <v>GAS</v>
          </cell>
          <cell r="I126">
            <v>70000000</v>
          </cell>
          <cell r="J126">
            <v>0</v>
          </cell>
          <cell r="K126">
            <v>0</v>
          </cell>
        </row>
        <row r="127">
          <cell r="A127" t="str">
            <v>SHELL COMPANY W.I. LTD.</v>
          </cell>
          <cell r="B127">
            <v>200</v>
          </cell>
          <cell r="C127" t="str">
            <v>02</v>
          </cell>
          <cell r="D127" t="str">
            <v>JA $</v>
          </cell>
          <cell r="E127" t="str">
            <v>O/D</v>
          </cell>
          <cell r="F127">
            <v>31.5</v>
          </cell>
          <cell r="G127" t="str">
            <v>BUSINESS</v>
          </cell>
          <cell r="H127" t="str">
            <v>GAS</v>
          </cell>
          <cell r="I127">
            <v>524288.16</v>
          </cell>
          <cell r="J127">
            <v>0</v>
          </cell>
          <cell r="K127">
            <v>0</v>
          </cell>
        </row>
        <row r="128">
          <cell r="A128" t="str">
            <v>SHELL COMPANY W.I. LTD.</v>
          </cell>
          <cell r="B128">
            <v>200</v>
          </cell>
          <cell r="C128" t="str">
            <v>02</v>
          </cell>
          <cell r="D128" t="str">
            <v>JA $</v>
          </cell>
          <cell r="E128" t="str">
            <v>O/D</v>
          </cell>
          <cell r="F128">
            <v>31.5</v>
          </cell>
          <cell r="G128" t="str">
            <v>BUSINESS</v>
          </cell>
          <cell r="H128" t="str">
            <v>GAS</v>
          </cell>
          <cell r="I128">
            <v>629876.62</v>
          </cell>
          <cell r="J128">
            <v>0</v>
          </cell>
          <cell r="K128">
            <v>0</v>
          </cell>
        </row>
        <row r="129">
          <cell r="A129" t="str">
            <v>SHELL COMPANY W.I. LTD.</v>
          </cell>
          <cell r="B129">
            <v>200</v>
          </cell>
          <cell r="C129" t="str">
            <v>02</v>
          </cell>
          <cell r="D129" t="str">
            <v>JA $</v>
          </cell>
          <cell r="E129" t="str">
            <v>O/D</v>
          </cell>
          <cell r="F129">
            <v>31.5</v>
          </cell>
          <cell r="G129" t="str">
            <v>BUSINESS</v>
          </cell>
          <cell r="H129" t="str">
            <v>GAS</v>
          </cell>
          <cell r="I129">
            <v>745916.31</v>
          </cell>
          <cell r="J129">
            <v>0</v>
          </cell>
          <cell r="K129">
            <v>0</v>
          </cell>
        </row>
        <row r="130">
          <cell r="A130" t="str">
            <v>SHELL COMPANY W.I. LTD.</v>
          </cell>
          <cell r="B130">
            <v>200</v>
          </cell>
          <cell r="C130" t="str">
            <v>02</v>
          </cell>
          <cell r="D130" t="str">
            <v>JA $</v>
          </cell>
          <cell r="E130" t="str">
            <v>O/D</v>
          </cell>
          <cell r="F130">
            <v>31.5</v>
          </cell>
          <cell r="G130" t="str">
            <v>BUSINESS</v>
          </cell>
          <cell r="H130" t="str">
            <v>GAS</v>
          </cell>
          <cell r="I130">
            <v>127193.02</v>
          </cell>
          <cell r="J130">
            <v>0</v>
          </cell>
          <cell r="K130">
            <v>0</v>
          </cell>
        </row>
        <row r="131">
          <cell r="A131" t="str">
            <v>SHELL COMPANY W.I. LTD.</v>
          </cell>
          <cell r="B131">
            <v>200</v>
          </cell>
          <cell r="C131" t="str">
            <v>02</v>
          </cell>
          <cell r="D131" t="str">
            <v>JA $</v>
          </cell>
          <cell r="E131" t="str">
            <v>O/D</v>
          </cell>
          <cell r="F131">
            <v>31.5</v>
          </cell>
          <cell r="G131" t="str">
            <v>BUSINESS</v>
          </cell>
          <cell r="H131" t="str">
            <v>GAS</v>
          </cell>
          <cell r="I131">
            <v>370164.45</v>
          </cell>
          <cell r="J131">
            <v>0</v>
          </cell>
          <cell r="K131">
            <v>0</v>
          </cell>
        </row>
        <row r="132">
          <cell r="A132" t="str">
            <v>SHELL COMPANY W.I. LTD.</v>
          </cell>
          <cell r="B132">
            <v>200</v>
          </cell>
          <cell r="C132" t="str">
            <v>02</v>
          </cell>
          <cell r="D132" t="str">
            <v>JA $</v>
          </cell>
          <cell r="E132" t="str">
            <v>O/D</v>
          </cell>
          <cell r="F132">
            <v>31.5</v>
          </cell>
          <cell r="G132" t="str">
            <v>BUSINESS</v>
          </cell>
          <cell r="H132" t="str">
            <v>GAS</v>
          </cell>
          <cell r="I132">
            <v>226961.21</v>
          </cell>
          <cell r="J132">
            <v>0</v>
          </cell>
          <cell r="K132">
            <v>0</v>
          </cell>
        </row>
        <row r="133">
          <cell r="A133" t="str">
            <v>SHELL COMPANY W.I. LTD.</v>
          </cell>
          <cell r="B133">
            <v>200</v>
          </cell>
          <cell r="C133" t="str">
            <v>02</v>
          </cell>
          <cell r="D133" t="str">
            <v>JA $</v>
          </cell>
          <cell r="E133" t="str">
            <v>O/D</v>
          </cell>
          <cell r="F133">
            <v>31.5</v>
          </cell>
          <cell r="G133" t="str">
            <v>BUSINESS</v>
          </cell>
          <cell r="H133" t="str">
            <v>GAS</v>
          </cell>
          <cell r="I133">
            <v>448984.08</v>
          </cell>
          <cell r="J133">
            <v>0</v>
          </cell>
          <cell r="K133">
            <v>0</v>
          </cell>
        </row>
        <row r="134">
          <cell r="A134" t="str">
            <v>SHELL COMPANY W.I. LTD.</v>
          </cell>
          <cell r="B134">
            <v>200</v>
          </cell>
          <cell r="C134" t="str">
            <v>60</v>
          </cell>
          <cell r="D134" t="str">
            <v>JA $</v>
          </cell>
          <cell r="E134" t="str">
            <v>O/D</v>
          </cell>
          <cell r="F134">
            <v>31.5</v>
          </cell>
          <cell r="G134" t="str">
            <v>BUSINESS</v>
          </cell>
          <cell r="H134" t="str">
            <v>GAS</v>
          </cell>
          <cell r="I134">
            <v>74.77</v>
          </cell>
          <cell r="J134">
            <v>0</v>
          </cell>
          <cell r="K134">
            <v>0</v>
          </cell>
        </row>
        <row r="135">
          <cell r="A135" t="str">
            <v>SOLOMON ARMSTRONG AND CO. LTD.</v>
          </cell>
          <cell r="B135">
            <v>200</v>
          </cell>
          <cell r="C135" t="str">
            <v>66</v>
          </cell>
          <cell r="D135" t="str">
            <v>JA $</v>
          </cell>
          <cell r="E135" t="str">
            <v>O/D</v>
          </cell>
          <cell r="F135">
            <v>31.5</v>
          </cell>
          <cell r="G135" t="str">
            <v>BUSINESS</v>
          </cell>
          <cell r="H135" t="str">
            <v>PROF.</v>
          </cell>
          <cell r="I135">
            <v>100</v>
          </cell>
          <cell r="J135">
            <v>0</v>
          </cell>
          <cell r="K135">
            <v>0</v>
          </cell>
        </row>
        <row r="136">
          <cell r="A136" t="str">
            <v>SPENCE WAYNE</v>
          </cell>
          <cell r="B136">
            <v>200</v>
          </cell>
          <cell r="C136" t="str">
            <v>05</v>
          </cell>
          <cell r="D136" t="str">
            <v>JA $</v>
          </cell>
          <cell r="E136" t="str">
            <v>O/D</v>
          </cell>
          <cell r="F136">
            <v>31.5</v>
          </cell>
          <cell r="G136" t="str">
            <v>INDIV.</v>
          </cell>
          <cell r="H136" t="str">
            <v>INDIV.</v>
          </cell>
          <cell r="I136">
            <v>237.08</v>
          </cell>
          <cell r="J136">
            <v>0</v>
          </cell>
          <cell r="K136">
            <v>0</v>
          </cell>
        </row>
        <row r="137">
          <cell r="A137" t="str">
            <v>STAFF-16%</v>
          </cell>
          <cell r="B137">
            <v>121</v>
          </cell>
          <cell r="C137" t="str">
            <v>10</v>
          </cell>
          <cell r="D137" t="str">
            <v>JA $</v>
          </cell>
          <cell r="E137" t="str">
            <v>MTG</v>
          </cell>
          <cell r="F137">
            <v>16</v>
          </cell>
          <cell r="G137" t="str">
            <v>INDIV.</v>
          </cell>
          <cell r="H137" t="str">
            <v>construction</v>
          </cell>
          <cell r="I137">
            <v>11077505.67</v>
          </cell>
          <cell r="J137">
            <v>0</v>
          </cell>
          <cell r="K137">
            <v>0</v>
          </cell>
        </row>
        <row r="138">
          <cell r="A138" t="str">
            <v>STAFF-20.75%</v>
          </cell>
          <cell r="B138">
            <v>121</v>
          </cell>
          <cell r="C138" t="str">
            <v>06</v>
          </cell>
          <cell r="D138" t="str">
            <v>JA $</v>
          </cell>
          <cell r="E138" t="str">
            <v>TERM</v>
          </cell>
          <cell r="F138">
            <v>20.75</v>
          </cell>
          <cell r="G138" t="str">
            <v>INDIV.</v>
          </cell>
          <cell r="H138" t="str">
            <v>INDIV.</v>
          </cell>
          <cell r="I138">
            <v>1554034.24</v>
          </cell>
          <cell r="J138">
            <v>0</v>
          </cell>
          <cell r="K138">
            <v>0</v>
          </cell>
        </row>
        <row r="139">
          <cell r="A139" t="str">
            <v>STAFF-3%</v>
          </cell>
          <cell r="B139">
            <v>121</v>
          </cell>
          <cell r="C139" t="str">
            <v>08</v>
          </cell>
          <cell r="D139" t="str">
            <v>JA $</v>
          </cell>
          <cell r="E139" t="str">
            <v>MTG</v>
          </cell>
          <cell r="F139">
            <v>3</v>
          </cell>
          <cell r="G139" t="str">
            <v>INDIV.</v>
          </cell>
          <cell r="H139" t="str">
            <v>construction</v>
          </cell>
          <cell r="I139">
            <v>41840340.479999997</v>
          </cell>
          <cell r="J139">
            <v>0</v>
          </cell>
          <cell r="K139">
            <v>0</v>
          </cell>
        </row>
        <row r="140">
          <cell r="A140" t="str">
            <v>STAFF-4%</v>
          </cell>
          <cell r="B140">
            <v>121</v>
          </cell>
          <cell r="C140" t="str">
            <v>00</v>
          </cell>
          <cell r="D140" t="str">
            <v>JA $</v>
          </cell>
          <cell r="E140" t="str">
            <v>TERM</v>
          </cell>
          <cell r="F140">
            <v>4</v>
          </cell>
          <cell r="G140" t="str">
            <v>INDIV.</v>
          </cell>
          <cell r="H140" t="str">
            <v>INDIV.</v>
          </cell>
          <cell r="I140">
            <v>55252744.869999997</v>
          </cell>
          <cell r="J140">
            <v>0</v>
          </cell>
          <cell r="K140">
            <v>0</v>
          </cell>
        </row>
        <row r="141">
          <cell r="A141" t="str">
            <v>SUGAR COMPANY</v>
          </cell>
          <cell r="B141">
            <v>120</v>
          </cell>
          <cell r="C141" t="str">
            <v>18</v>
          </cell>
          <cell r="D141" t="str">
            <v>USD</v>
          </cell>
          <cell r="E141" t="str">
            <v>TERM</v>
          </cell>
          <cell r="F141">
            <v>12</v>
          </cell>
          <cell r="G141" t="str">
            <v>POX</v>
          </cell>
          <cell r="H141" t="str">
            <v>POX</v>
          </cell>
          <cell r="I141">
            <v>6783330.9500000002</v>
          </cell>
          <cell r="J141">
            <v>138888.84009009009</v>
          </cell>
          <cell r="K141">
            <v>6783330.9500000002</v>
          </cell>
        </row>
        <row r="142">
          <cell r="A142" t="str">
            <v>TAN-MARJ INVESTMENTS LTD.</v>
          </cell>
          <cell r="B142">
            <v>120</v>
          </cell>
          <cell r="C142" t="str">
            <v>50</v>
          </cell>
          <cell r="D142" t="str">
            <v>JA $</v>
          </cell>
          <cell r="E142" t="str">
            <v>TERM</v>
          </cell>
          <cell r="F142">
            <v>22</v>
          </cell>
          <cell r="G142" t="str">
            <v>BUSINESS</v>
          </cell>
          <cell r="H142" t="str">
            <v>PROF.</v>
          </cell>
          <cell r="I142">
            <v>20100000</v>
          </cell>
          <cell r="J142">
            <v>0</v>
          </cell>
          <cell r="K142">
            <v>0</v>
          </cell>
        </row>
        <row r="143">
          <cell r="A143" t="str">
            <v>TASTEE LIMITED</v>
          </cell>
          <cell r="B143">
            <v>120</v>
          </cell>
          <cell r="C143" t="str">
            <v>02</v>
          </cell>
          <cell r="D143" t="str">
            <v>JA $</v>
          </cell>
          <cell r="E143" t="str">
            <v>TERM</v>
          </cell>
          <cell r="F143">
            <v>22.63</v>
          </cell>
          <cell r="G143" t="str">
            <v>BUSINESS</v>
          </cell>
          <cell r="H143" t="str">
            <v>FOOD</v>
          </cell>
          <cell r="I143">
            <v>12750000</v>
          </cell>
          <cell r="J143">
            <v>0</v>
          </cell>
          <cell r="K143">
            <v>0</v>
          </cell>
        </row>
        <row r="144">
          <cell r="A144" t="str">
            <v>TAYLOR ROBERT AND KECIA J.</v>
          </cell>
          <cell r="B144">
            <v>200</v>
          </cell>
          <cell r="C144" t="str">
            <v>01</v>
          </cell>
          <cell r="D144" t="str">
            <v>JA $</v>
          </cell>
          <cell r="E144" t="str">
            <v>O/D</v>
          </cell>
          <cell r="F144">
            <v>0</v>
          </cell>
          <cell r="G144" t="str">
            <v>INDIV.</v>
          </cell>
          <cell r="H144" t="str">
            <v>INDIV.</v>
          </cell>
          <cell r="I144">
            <v>4265.42</v>
          </cell>
          <cell r="J144">
            <v>0</v>
          </cell>
          <cell r="K144">
            <v>0</v>
          </cell>
        </row>
        <row r="145">
          <cell r="A145" t="str">
            <v>THEODORE INVESTMENTS LTD - TCBY</v>
          </cell>
          <cell r="B145">
            <v>120</v>
          </cell>
          <cell r="C145" t="str">
            <v>07</v>
          </cell>
          <cell r="D145" t="str">
            <v>USD</v>
          </cell>
          <cell r="E145" t="str">
            <v>TERM</v>
          </cell>
          <cell r="F145">
            <v>14</v>
          </cell>
          <cell r="G145" t="str">
            <v>BUSINESS</v>
          </cell>
          <cell r="H145" t="str">
            <v>FOOD</v>
          </cell>
          <cell r="I145">
            <v>1779867.82</v>
          </cell>
          <cell r="J145">
            <v>36442.830057330058</v>
          </cell>
          <cell r="K145">
            <v>1779867.82</v>
          </cell>
        </row>
        <row r="146">
          <cell r="A146" t="str">
            <v>THOMPSON JULIE</v>
          </cell>
          <cell r="B146">
            <v>200</v>
          </cell>
          <cell r="C146" t="str">
            <v>05</v>
          </cell>
          <cell r="D146" t="str">
            <v>JA $</v>
          </cell>
          <cell r="E146" t="str">
            <v>O/D</v>
          </cell>
          <cell r="F146">
            <v>31.5</v>
          </cell>
          <cell r="G146" t="str">
            <v>INDIV.</v>
          </cell>
          <cell r="H146" t="str">
            <v>INDIV.</v>
          </cell>
          <cell r="I146">
            <v>2397.4</v>
          </cell>
          <cell r="J146">
            <v>0</v>
          </cell>
          <cell r="K146">
            <v>0</v>
          </cell>
        </row>
        <row r="147">
          <cell r="A147" t="str">
            <v>THREE RIVERS MGMT. LTD.</v>
          </cell>
          <cell r="B147">
            <v>120</v>
          </cell>
          <cell r="C147" t="str">
            <v>04</v>
          </cell>
          <cell r="D147" t="str">
            <v>JA $</v>
          </cell>
          <cell r="E147" t="str">
            <v>TERM</v>
          </cell>
          <cell r="F147">
            <v>23</v>
          </cell>
          <cell r="G147" t="str">
            <v>BUSINESS</v>
          </cell>
          <cell r="H147" t="str">
            <v>TOURISM</v>
          </cell>
          <cell r="I147">
            <v>2716912.95</v>
          </cell>
          <cell r="J147">
            <v>0</v>
          </cell>
          <cell r="K147">
            <v>0</v>
          </cell>
        </row>
        <row r="148">
          <cell r="A148" t="str">
            <v>TIMO'S TRADING LIMITED</v>
          </cell>
          <cell r="B148">
            <v>127</v>
          </cell>
          <cell r="C148" t="str">
            <v>07</v>
          </cell>
          <cell r="D148" t="str">
            <v>JA $</v>
          </cell>
          <cell r="E148" t="str">
            <v>O/D</v>
          </cell>
          <cell r="F148">
            <v>17</v>
          </cell>
          <cell r="G148" t="str">
            <v>BUSINESS</v>
          </cell>
          <cell r="H148" t="str">
            <v>DIST'N</v>
          </cell>
          <cell r="I148">
            <v>3666913.83</v>
          </cell>
          <cell r="J148">
            <v>0</v>
          </cell>
          <cell r="K148">
            <v>0</v>
          </cell>
        </row>
        <row r="149">
          <cell r="A149" t="str">
            <v>TOMLINSON-WARSKOW JUDITH</v>
          </cell>
          <cell r="B149">
            <v>200</v>
          </cell>
          <cell r="C149" t="str">
            <v>01</v>
          </cell>
          <cell r="D149" t="str">
            <v>JA $</v>
          </cell>
          <cell r="E149" t="str">
            <v>O/D</v>
          </cell>
          <cell r="F149">
            <v>0</v>
          </cell>
          <cell r="G149" t="str">
            <v>INDIV.</v>
          </cell>
          <cell r="H149" t="str">
            <v>INDIV.</v>
          </cell>
          <cell r="I149">
            <v>4125.13</v>
          </cell>
          <cell r="J149">
            <v>0</v>
          </cell>
          <cell r="K149">
            <v>0</v>
          </cell>
        </row>
        <row r="150">
          <cell r="A150" t="str">
            <v>TROPICAIR</v>
          </cell>
          <cell r="B150">
            <v>120</v>
          </cell>
          <cell r="C150" t="str">
            <v>02</v>
          </cell>
          <cell r="D150" t="str">
            <v>USD</v>
          </cell>
          <cell r="E150" t="str">
            <v>TERM</v>
          </cell>
          <cell r="F150">
            <v>10</v>
          </cell>
          <cell r="G150" t="str">
            <v>BUSINESS</v>
          </cell>
          <cell r="H150" t="str">
            <v>METALS</v>
          </cell>
          <cell r="I150">
            <v>46398000</v>
          </cell>
          <cell r="J150">
            <v>949999.99999999988</v>
          </cell>
          <cell r="K150">
            <v>46398000</v>
          </cell>
        </row>
        <row r="151">
          <cell r="A151" t="str">
            <v>TROPICAIR</v>
          </cell>
          <cell r="B151">
            <v>120</v>
          </cell>
          <cell r="C151" t="str">
            <v>63</v>
          </cell>
          <cell r="D151" t="str">
            <v>JA $</v>
          </cell>
          <cell r="E151" t="str">
            <v>TERM</v>
          </cell>
          <cell r="F151">
            <v>10</v>
          </cell>
          <cell r="G151" t="str">
            <v>BUSINESS</v>
          </cell>
          <cell r="H151" t="str">
            <v>METALS</v>
          </cell>
          <cell r="I151">
            <v>1758830</v>
          </cell>
          <cell r="J151">
            <v>0</v>
          </cell>
          <cell r="K151">
            <v>0</v>
          </cell>
        </row>
        <row r="152">
          <cell r="A152" t="str">
            <v>TULLOCH FRANCIS AND DOREEN T-A</v>
          </cell>
          <cell r="B152">
            <v>200</v>
          </cell>
          <cell r="C152" t="str">
            <v>60</v>
          </cell>
          <cell r="D152" t="str">
            <v>JA $</v>
          </cell>
          <cell r="E152" t="str">
            <v>O/D</v>
          </cell>
          <cell r="F152">
            <v>31.5</v>
          </cell>
          <cell r="G152" t="str">
            <v>INDIV.</v>
          </cell>
          <cell r="H152" t="str">
            <v>INDIV.</v>
          </cell>
          <cell r="I152">
            <v>40</v>
          </cell>
          <cell r="J152">
            <v>0</v>
          </cell>
          <cell r="K152">
            <v>0</v>
          </cell>
        </row>
        <row r="153">
          <cell r="A153" t="str">
            <v>TYRES R US LIMITED</v>
          </cell>
          <cell r="B153">
            <v>120</v>
          </cell>
          <cell r="C153" t="str">
            <v>42</v>
          </cell>
          <cell r="D153" t="str">
            <v>USD</v>
          </cell>
          <cell r="E153" t="str">
            <v>TERM</v>
          </cell>
          <cell r="F153">
            <v>14</v>
          </cell>
          <cell r="G153" t="str">
            <v>BUSINESS</v>
          </cell>
          <cell r="H153" t="str">
            <v>DIST'N</v>
          </cell>
          <cell r="I153">
            <v>21636465.300000001</v>
          </cell>
          <cell r="J153">
            <v>443007.07002456998</v>
          </cell>
          <cell r="K153">
            <v>21636465.300000001</v>
          </cell>
        </row>
        <row r="154">
          <cell r="A154" t="str">
            <v>TYRES R US LIMITED</v>
          </cell>
          <cell r="B154">
            <v>200</v>
          </cell>
          <cell r="C154" t="str">
            <v>66</v>
          </cell>
          <cell r="D154" t="str">
            <v>JA $</v>
          </cell>
          <cell r="E154" t="str">
            <v>O/D</v>
          </cell>
          <cell r="F154">
            <v>31.5</v>
          </cell>
          <cell r="G154" t="str">
            <v>BUSINESS</v>
          </cell>
          <cell r="H154" t="str">
            <v>DIST'N</v>
          </cell>
          <cell r="I154">
            <v>68.28</v>
          </cell>
          <cell r="J154">
            <v>0</v>
          </cell>
          <cell r="K154">
            <v>0</v>
          </cell>
        </row>
        <row r="155">
          <cell r="A155" t="str">
            <v>VA TECH ESCHER WYSS S.A.</v>
          </cell>
          <cell r="B155">
            <v>200</v>
          </cell>
          <cell r="C155" t="str">
            <v>02</v>
          </cell>
          <cell r="D155" t="str">
            <v>JA $</v>
          </cell>
          <cell r="E155" t="str">
            <v>O/D</v>
          </cell>
          <cell r="F155">
            <v>31.5</v>
          </cell>
          <cell r="G155" t="str">
            <v>BUSINESS</v>
          </cell>
          <cell r="H155" t="str">
            <v>PROF.</v>
          </cell>
          <cell r="I155">
            <v>206.43</v>
          </cell>
          <cell r="J155">
            <v>0</v>
          </cell>
          <cell r="K155">
            <v>0</v>
          </cell>
        </row>
        <row r="156">
          <cell r="A156" t="str">
            <v>VAP LIMITED</v>
          </cell>
          <cell r="B156">
            <v>120</v>
          </cell>
          <cell r="C156" t="str">
            <v>02</v>
          </cell>
          <cell r="D156" t="str">
            <v>JA $</v>
          </cell>
          <cell r="E156" t="str">
            <v>TERM</v>
          </cell>
          <cell r="F156">
            <v>32</v>
          </cell>
          <cell r="G156" t="str">
            <v>BUSINESS</v>
          </cell>
          <cell r="H156" t="str">
            <v>PROF.</v>
          </cell>
          <cell r="I156">
            <v>446342.56</v>
          </cell>
          <cell r="J156">
            <v>0</v>
          </cell>
          <cell r="K156">
            <v>0</v>
          </cell>
        </row>
        <row r="157">
          <cell r="A157" t="str">
            <v>VAP LIMITED</v>
          </cell>
          <cell r="B157">
            <v>120</v>
          </cell>
          <cell r="C157" t="str">
            <v>42</v>
          </cell>
          <cell r="D157" t="str">
            <v>USD</v>
          </cell>
          <cell r="E157" t="str">
            <v>TERM</v>
          </cell>
          <cell r="F157">
            <v>32</v>
          </cell>
          <cell r="G157" t="str">
            <v>BUSINESS</v>
          </cell>
          <cell r="H157" t="str">
            <v>PROF.</v>
          </cell>
          <cell r="I157">
            <v>3619317.99</v>
          </cell>
          <cell r="J157">
            <v>74105.609950859944</v>
          </cell>
          <cell r="K157">
            <v>3619317.9899999998</v>
          </cell>
        </row>
        <row r="158">
          <cell r="A158" t="str">
            <v>VAP LIMITED</v>
          </cell>
          <cell r="B158">
            <v>120</v>
          </cell>
          <cell r="C158" t="str">
            <v>50</v>
          </cell>
          <cell r="D158" t="str">
            <v>JA $</v>
          </cell>
          <cell r="E158" t="str">
            <v>TERM</v>
          </cell>
          <cell r="F158">
            <v>32</v>
          </cell>
          <cell r="G158" t="str">
            <v>BUSINESS</v>
          </cell>
          <cell r="H158" t="str">
            <v>PROF.</v>
          </cell>
          <cell r="I158">
            <v>0.01</v>
          </cell>
          <cell r="J158">
            <v>0</v>
          </cell>
          <cell r="K158">
            <v>0</v>
          </cell>
        </row>
        <row r="159">
          <cell r="A159" t="str">
            <v>VAP LIMITED</v>
          </cell>
          <cell r="B159">
            <v>127</v>
          </cell>
          <cell r="C159" t="str">
            <v>06</v>
          </cell>
          <cell r="D159" t="str">
            <v>JA $</v>
          </cell>
          <cell r="E159" t="str">
            <v>O/D</v>
          </cell>
          <cell r="F159">
            <v>19</v>
          </cell>
          <cell r="G159" t="str">
            <v>BUSINESS</v>
          </cell>
          <cell r="H159" t="str">
            <v>PROF.</v>
          </cell>
          <cell r="I159">
            <v>4115690.9</v>
          </cell>
          <cell r="J159">
            <v>0</v>
          </cell>
          <cell r="K159">
            <v>0</v>
          </cell>
        </row>
        <row r="160">
          <cell r="A160" t="str">
            <v>VILLAGE RESORTS LIMITED</v>
          </cell>
          <cell r="B160">
            <v>120</v>
          </cell>
          <cell r="C160" t="str">
            <v>02</v>
          </cell>
          <cell r="D160" t="str">
            <v>USD</v>
          </cell>
          <cell r="E160" t="str">
            <v>TERM</v>
          </cell>
          <cell r="F160">
            <v>12</v>
          </cell>
          <cell r="G160" t="str">
            <v>BUSINESS</v>
          </cell>
          <cell r="H160" t="str">
            <v>TOURISM</v>
          </cell>
          <cell r="I160">
            <v>1709400</v>
          </cell>
          <cell r="J160">
            <v>35000</v>
          </cell>
          <cell r="K160">
            <v>1709400.0000000002</v>
          </cell>
        </row>
        <row r="161">
          <cell r="A161" t="str">
            <v>VILLAGE RESORTS LIMITED</v>
          </cell>
          <cell r="B161">
            <v>120</v>
          </cell>
          <cell r="C161" t="str">
            <v>04</v>
          </cell>
          <cell r="D161" t="str">
            <v>USD</v>
          </cell>
          <cell r="E161" t="str">
            <v>TERM</v>
          </cell>
          <cell r="F161">
            <v>12</v>
          </cell>
          <cell r="G161" t="str">
            <v>BUSINESS</v>
          </cell>
          <cell r="H161" t="str">
            <v>TOURISM</v>
          </cell>
          <cell r="I161">
            <v>969640.06</v>
          </cell>
          <cell r="J161">
            <v>19853.400081900083</v>
          </cell>
          <cell r="K161">
            <v>969640.06000000017</v>
          </cell>
        </row>
        <row r="162">
          <cell r="A162" t="str">
            <v>WEDDERBURN AREBOFE OR SAMUEL</v>
          </cell>
          <cell r="B162">
            <v>200</v>
          </cell>
          <cell r="C162" t="str">
            <v>05</v>
          </cell>
          <cell r="D162" t="str">
            <v>JA $</v>
          </cell>
          <cell r="E162" t="str">
            <v>O/D</v>
          </cell>
          <cell r="F162">
            <v>31.5</v>
          </cell>
          <cell r="G162" t="str">
            <v>INDIV.</v>
          </cell>
          <cell r="H162" t="str">
            <v>INDIV.</v>
          </cell>
          <cell r="I162">
            <v>2870.36</v>
          </cell>
          <cell r="J162">
            <v>0</v>
          </cell>
          <cell r="K162">
            <v>0</v>
          </cell>
        </row>
        <row r="163">
          <cell r="A163" t="str">
            <v>WENDICO JAMAICA LIMITED</v>
          </cell>
          <cell r="B163">
            <v>120</v>
          </cell>
          <cell r="C163" t="str">
            <v>13</v>
          </cell>
          <cell r="D163" t="str">
            <v>USD</v>
          </cell>
          <cell r="E163" t="str">
            <v>TERM</v>
          </cell>
          <cell r="F163">
            <v>12</v>
          </cell>
          <cell r="G163" t="str">
            <v>BUSINESS</v>
          </cell>
          <cell r="H163" t="str">
            <v>FOOD</v>
          </cell>
          <cell r="I163">
            <v>3923020.74</v>
          </cell>
          <cell r="J163">
            <v>80323.929975429972</v>
          </cell>
          <cell r="K163">
            <v>3923020.74</v>
          </cell>
        </row>
        <row r="164">
          <cell r="A164" t="str">
            <v>WENDICO JAMAICA LIMITED</v>
          </cell>
          <cell r="B164">
            <v>150</v>
          </cell>
          <cell r="C164" t="str">
            <v>01</v>
          </cell>
          <cell r="D164" t="str">
            <v>USD</v>
          </cell>
          <cell r="E164" t="str">
            <v>LEASE</v>
          </cell>
          <cell r="F164">
            <v>15</v>
          </cell>
          <cell r="G164" t="str">
            <v>BUSINESS</v>
          </cell>
          <cell r="H164" t="str">
            <v>FOOD</v>
          </cell>
          <cell r="I164">
            <v>1262092.02</v>
          </cell>
          <cell r="J164">
            <v>25841.359950859951</v>
          </cell>
          <cell r="K164">
            <v>1262092.02</v>
          </cell>
        </row>
        <row r="165">
          <cell r="A165" t="str">
            <v>WENDICO JAMAICA LIMITED</v>
          </cell>
          <cell r="B165">
            <v>150</v>
          </cell>
          <cell r="C165" t="str">
            <v>11</v>
          </cell>
          <cell r="D165" t="str">
            <v>USD</v>
          </cell>
          <cell r="E165" t="str">
            <v>LEASE</v>
          </cell>
          <cell r="F165">
            <v>15</v>
          </cell>
          <cell r="G165" t="str">
            <v>BUSINESS</v>
          </cell>
          <cell r="H165" t="str">
            <v>FOOD</v>
          </cell>
          <cell r="I165">
            <v>10219062.310000001</v>
          </cell>
          <cell r="J165">
            <v>209235.51003276004</v>
          </cell>
          <cell r="K165">
            <v>10219062.310000001</v>
          </cell>
        </row>
        <row r="166">
          <cell r="A166" t="str">
            <v>WILMOT LOURAINE</v>
          </cell>
          <cell r="B166">
            <v>200</v>
          </cell>
          <cell r="C166" t="str">
            <v>01</v>
          </cell>
          <cell r="D166" t="str">
            <v>JA $</v>
          </cell>
          <cell r="E166" t="str">
            <v>O/D</v>
          </cell>
          <cell r="F166">
            <v>0</v>
          </cell>
          <cell r="G166" t="str">
            <v>INDIV.</v>
          </cell>
          <cell r="H166" t="str">
            <v>INDIV.</v>
          </cell>
          <cell r="I166">
            <v>3748.16</v>
          </cell>
          <cell r="J166">
            <v>0</v>
          </cell>
          <cell r="K166">
            <v>0</v>
          </cell>
        </row>
        <row r="167">
          <cell r="A167" t="str">
            <v>WILSON TRUDY</v>
          </cell>
          <cell r="B167">
            <v>200</v>
          </cell>
          <cell r="C167" t="str">
            <v>01</v>
          </cell>
          <cell r="D167" t="str">
            <v>JA $</v>
          </cell>
          <cell r="E167" t="str">
            <v>O/D</v>
          </cell>
          <cell r="F167">
            <v>0</v>
          </cell>
          <cell r="G167" t="str">
            <v>INDIV.</v>
          </cell>
          <cell r="H167" t="str">
            <v>INDIV.</v>
          </cell>
          <cell r="I167">
            <v>2356.41</v>
          </cell>
          <cell r="J167">
            <v>0</v>
          </cell>
          <cell r="K167">
            <v>0</v>
          </cell>
        </row>
        <row r="168">
          <cell r="A168" t="str">
            <v>WRAY AND NEPHEW GROUP LIMITED</v>
          </cell>
          <cell r="B168">
            <v>120</v>
          </cell>
          <cell r="C168" t="str">
            <v>02</v>
          </cell>
          <cell r="D168" t="str">
            <v>JA $</v>
          </cell>
          <cell r="E168" t="str">
            <v>TERM</v>
          </cell>
          <cell r="F168">
            <v>13</v>
          </cell>
          <cell r="G168" t="str">
            <v>BUSINESS</v>
          </cell>
          <cell r="H168" t="str">
            <v>RUM</v>
          </cell>
          <cell r="I168">
            <v>18500000</v>
          </cell>
          <cell r="J168">
            <v>0</v>
          </cell>
          <cell r="K168">
            <v>0</v>
          </cell>
        </row>
        <row r="169">
          <cell r="A169" t="str">
            <v>WRAY AND NEPHEW GROUP LIMITED</v>
          </cell>
          <cell r="B169">
            <v>120</v>
          </cell>
          <cell r="C169" t="str">
            <v>02</v>
          </cell>
          <cell r="D169" t="str">
            <v>JA $</v>
          </cell>
          <cell r="E169" t="str">
            <v>TERM</v>
          </cell>
          <cell r="F169">
            <v>13</v>
          </cell>
          <cell r="G169" t="str">
            <v>BUSINESS</v>
          </cell>
          <cell r="H169" t="str">
            <v>RUM</v>
          </cell>
          <cell r="I169">
            <v>242058000</v>
          </cell>
          <cell r="J169">
            <v>0</v>
          </cell>
          <cell r="K169">
            <v>0</v>
          </cell>
        </row>
        <row r="170">
          <cell r="A170" t="str">
            <v>WRAY AND NEPHEW GROUP LIMITED</v>
          </cell>
          <cell r="B170">
            <v>120</v>
          </cell>
          <cell r="C170" t="str">
            <v>50</v>
          </cell>
          <cell r="D170" t="str">
            <v>JA $</v>
          </cell>
          <cell r="E170" t="str">
            <v>TERM</v>
          </cell>
          <cell r="F170">
            <v>13</v>
          </cell>
          <cell r="G170" t="str">
            <v>BUSINESS</v>
          </cell>
          <cell r="H170" t="str">
            <v>RUM</v>
          </cell>
          <cell r="I170">
            <v>8853780</v>
          </cell>
          <cell r="J170">
            <v>0</v>
          </cell>
          <cell r="K170">
            <v>0</v>
          </cell>
        </row>
        <row r="171">
          <cell r="A171" t="str">
            <v>WRAY AND NEPHEW GROUP LIMITED</v>
          </cell>
          <cell r="B171">
            <v>120</v>
          </cell>
          <cell r="C171" t="str">
            <v>50</v>
          </cell>
          <cell r="D171" t="str">
            <v>JA $</v>
          </cell>
          <cell r="E171" t="str">
            <v>TERM</v>
          </cell>
          <cell r="F171">
            <v>13</v>
          </cell>
          <cell r="G171" t="str">
            <v>BUSINESS</v>
          </cell>
          <cell r="H171" t="str">
            <v>RUM</v>
          </cell>
          <cell r="I171">
            <v>34521219.960000001</v>
          </cell>
          <cell r="J171">
            <v>0</v>
          </cell>
          <cell r="K171">
            <v>0</v>
          </cell>
        </row>
        <row r="172">
          <cell r="A172" t="str">
            <v>WRAY AND NEPHEW GROUP LIMITED</v>
          </cell>
          <cell r="B172">
            <v>120</v>
          </cell>
          <cell r="C172" t="str">
            <v>50</v>
          </cell>
          <cell r="D172" t="str">
            <v>JA $</v>
          </cell>
          <cell r="E172" t="str">
            <v>TERM</v>
          </cell>
          <cell r="F172">
            <v>13</v>
          </cell>
          <cell r="G172" t="str">
            <v>BUSINESS</v>
          </cell>
          <cell r="H172" t="str">
            <v>RUM</v>
          </cell>
          <cell r="I172">
            <v>96778378.370000005</v>
          </cell>
          <cell r="J172">
            <v>0</v>
          </cell>
          <cell r="K172">
            <v>0</v>
          </cell>
        </row>
        <row r="173">
          <cell r="A173" t="str">
            <v>XEROX JAMAICA LIMITED</v>
          </cell>
          <cell r="B173">
            <v>200</v>
          </cell>
          <cell r="C173" t="str">
            <v>12</v>
          </cell>
          <cell r="D173" t="str">
            <v>USD</v>
          </cell>
          <cell r="E173" t="str">
            <v>O/D</v>
          </cell>
          <cell r="F173">
            <v>31.5</v>
          </cell>
          <cell r="G173" t="str">
            <v>BUSINESS</v>
          </cell>
          <cell r="H173" t="str">
            <v>PROF.</v>
          </cell>
          <cell r="I173">
            <v>3907465.2</v>
          </cell>
          <cell r="J173">
            <v>80005.429975429972</v>
          </cell>
          <cell r="K173">
            <v>3907465.2</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lnerability Indicators"/>
      <sheetName val="BOP Main"/>
      <sheetName val="BOP Alt"/>
      <sheetName val="Index"/>
      <sheetName val="DebtM"/>
      <sheetName val="Finreq-M"/>
      <sheetName val="BoP-M"/>
      <sheetName val="BoP-Q"/>
      <sheetName val="Trade"/>
      <sheetName val="Input"/>
      <sheetName val="SER"/>
      <sheetName val="Input2"/>
      <sheetName val="DebtSer"/>
      <sheetName val="CAP"/>
      <sheetName val="RES"/>
      <sheetName val="BoP"/>
      <sheetName val="BoP M-T"/>
      <sheetName val="FinReqM-T"/>
      <sheetName val="Tab7SR"/>
      <sheetName val="Tab8SR"/>
      <sheetName val="DEBT"/>
      <sheetName val="month-01"/>
      <sheetName val="FINREQ"/>
      <sheetName val="monthCAP"/>
      <sheetName val="OUTPUT"/>
      <sheetName val="PC+Bond"/>
      <sheetName val="arr"/>
      <sheetName val="PC"/>
      <sheetName val="BondFin"/>
      <sheetName val="PCscen"/>
      <sheetName val="month2000"/>
      <sheetName val="WEOQ5"/>
      <sheetName val="WEOQ6"/>
      <sheetName val="WEOQ7"/>
      <sheetName val="xxweolinksx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
    </sheetNames>
    <sheetDataSet>
      <sheetData sheetId="0">
        <row r="1">
          <cell r="A1" t="str">
            <v>NAME</v>
          </cell>
          <cell r="B1" t="str">
            <v>GL</v>
          </cell>
          <cell r="C1" t="str">
            <v>SL</v>
          </cell>
          <cell r="D1" t="str">
            <v>CCY</v>
          </cell>
          <cell r="E1" t="str">
            <v>TYPE</v>
          </cell>
          <cell r="F1" t="str">
            <v>INT</v>
          </cell>
          <cell r="G1" t="str">
            <v>CBM 5</v>
          </cell>
          <cell r="H1" t="str">
            <v>CBM 4</v>
          </cell>
          <cell r="I1" t="str">
            <v>JMD</v>
          </cell>
          <cell r="J1" t="str">
            <v>USD</v>
          </cell>
          <cell r="K1" t="str">
            <v>JMD EQUIV</v>
          </cell>
        </row>
        <row r="2">
          <cell r="A2" t="str">
            <v>JAMAICA BROILERS GROUP</v>
          </cell>
          <cell r="B2">
            <v>120</v>
          </cell>
          <cell r="C2" t="str">
            <v>02</v>
          </cell>
          <cell r="D2" t="str">
            <v>JA $</v>
          </cell>
          <cell r="E2" t="str">
            <v>TERM</v>
          </cell>
          <cell r="F2">
            <v>12</v>
          </cell>
          <cell r="G2" t="str">
            <v>LIVESTOCK</v>
          </cell>
          <cell r="H2" t="str">
            <v>BUSINESS</v>
          </cell>
          <cell r="I2">
            <v>8052635</v>
          </cell>
          <cell r="J2">
            <v>0</v>
          </cell>
          <cell r="K2">
            <v>0</v>
          </cell>
        </row>
        <row r="3">
          <cell r="A3" t="str">
            <v>SHELL COMPANY W.I. LTD.</v>
          </cell>
          <cell r="B3">
            <v>120</v>
          </cell>
          <cell r="C3" t="str">
            <v>02</v>
          </cell>
          <cell r="D3" t="str">
            <v>JA $</v>
          </cell>
          <cell r="E3" t="str">
            <v>TERM</v>
          </cell>
          <cell r="F3">
            <v>13.7</v>
          </cell>
          <cell r="G3" t="str">
            <v>GAS</v>
          </cell>
          <cell r="H3" t="str">
            <v>BUSINESS</v>
          </cell>
          <cell r="I3">
            <v>50000000</v>
          </cell>
          <cell r="J3">
            <v>0</v>
          </cell>
          <cell r="K3">
            <v>0</v>
          </cell>
        </row>
        <row r="4">
          <cell r="A4" t="str">
            <v>WRAY AND NEPHEW GROUP LIMITED</v>
          </cell>
          <cell r="B4">
            <v>120</v>
          </cell>
          <cell r="C4" t="str">
            <v>02</v>
          </cell>
          <cell r="D4" t="str">
            <v>JA $</v>
          </cell>
          <cell r="E4" t="str">
            <v>TERM</v>
          </cell>
          <cell r="F4">
            <v>13</v>
          </cell>
          <cell r="G4" t="str">
            <v>RUM</v>
          </cell>
          <cell r="H4" t="str">
            <v>BUSINESS</v>
          </cell>
          <cell r="I4">
            <v>242058000</v>
          </cell>
          <cell r="J4">
            <v>0</v>
          </cell>
          <cell r="K4">
            <v>0</v>
          </cell>
        </row>
        <row r="5">
          <cell r="A5" t="str">
            <v>WRAY AND NEPHEW GROUP LIMITED</v>
          </cell>
          <cell r="B5">
            <v>120</v>
          </cell>
          <cell r="C5" t="str">
            <v>02</v>
          </cell>
          <cell r="D5" t="str">
            <v>JA $</v>
          </cell>
          <cell r="E5" t="str">
            <v>TERM</v>
          </cell>
          <cell r="F5">
            <v>13</v>
          </cell>
          <cell r="G5" t="str">
            <v>RUM</v>
          </cell>
          <cell r="H5" t="str">
            <v>BUSINESS</v>
          </cell>
          <cell r="I5">
            <v>285272000</v>
          </cell>
          <cell r="J5">
            <v>0</v>
          </cell>
          <cell r="K5">
            <v>0</v>
          </cell>
        </row>
        <row r="6">
          <cell r="A6" t="str">
            <v>RAPID AND SHEFFIELD</v>
          </cell>
          <cell r="B6">
            <v>120</v>
          </cell>
          <cell r="C6" t="str">
            <v>02</v>
          </cell>
          <cell r="D6" t="str">
            <v>JA $</v>
          </cell>
          <cell r="E6" t="str">
            <v>TERM</v>
          </cell>
          <cell r="F6">
            <v>23.75</v>
          </cell>
          <cell r="G6" t="str">
            <v>DIST'N</v>
          </cell>
          <cell r="H6" t="str">
            <v>BUSINESS</v>
          </cell>
          <cell r="I6">
            <v>28000000</v>
          </cell>
          <cell r="J6">
            <v>0</v>
          </cell>
          <cell r="K6">
            <v>0</v>
          </cell>
        </row>
        <row r="7">
          <cell r="A7" t="str">
            <v>TASTEE LIMITED</v>
          </cell>
          <cell r="B7">
            <v>120</v>
          </cell>
          <cell r="C7" t="str">
            <v>02</v>
          </cell>
          <cell r="D7" t="str">
            <v>JA $</v>
          </cell>
          <cell r="E7" t="str">
            <v>TERM</v>
          </cell>
          <cell r="F7">
            <v>22.63</v>
          </cell>
          <cell r="G7" t="str">
            <v>FOOD</v>
          </cell>
          <cell r="H7" t="str">
            <v>BUSINESS</v>
          </cell>
          <cell r="I7">
            <v>4250000</v>
          </cell>
          <cell r="J7">
            <v>0</v>
          </cell>
          <cell r="K7">
            <v>0</v>
          </cell>
        </row>
        <row r="8">
          <cell r="A8" t="str">
            <v>VAP LIMITED</v>
          </cell>
          <cell r="B8">
            <v>120</v>
          </cell>
          <cell r="C8" t="str">
            <v>02</v>
          </cell>
          <cell r="D8" t="str">
            <v>JA $</v>
          </cell>
          <cell r="E8" t="str">
            <v>TERM</v>
          </cell>
          <cell r="F8">
            <v>32</v>
          </cell>
          <cell r="G8" t="str">
            <v>PROF.</v>
          </cell>
          <cell r="H8" t="str">
            <v>BUSINESS</v>
          </cell>
          <cell r="I8">
            <v>4113000</v>
          </cell>
          <cell r="J8">
            <v>0</v>
          </cell>
          <cell r="K8">
            <v>0</v>
          </cell>
        </row>
        <row r="9">
          <cell r="A9" t="str">
            <v>VAP LIMITED</v>
          </cell>
          <cell r="B9">
            <v>120</v>
          </cell>
          <cell r="C9" t="str">
            <v>02</v>
          </cell>
          <cell r="D9" t="str">
            <v>JA $</v>
          </cell>
          <cell r="E9" t="str">
            <v>TERM</v>
          </cell>
          <cell r="F9">
            <v>32</v>
          </cell>
          <cell r="G9" t="str">
            <v>PROF.</v>
          </cell>
          <cell r="H9" t="str">
            <v>BUSINESS</v>
          </cell>
          <cell r="I9">
            <v>666666.68000000005</v>
          </cell>
          <cell r="J9">
            <v>0</v>
          </cell>
          <cell r="K9">
            <v>0</v>
          </cell>
        </row>
        <row r="10">
          <cell r="A10" t="str">
            <v>BARRETT CALMAN</v>
          </cell>
          <cell r="B10">
            <v>120</v>
          </cell>
          <cell r="C10" t="str">
            <v>02</v>
          </cell>
          <cell r="D10" t="str">
            <v>JA $</v>
          </cell>
          <cell r="E10" t="str">
            <v>TERM</v>
          </cell>
          <cell r="F10">
            <v>32</v>
          </cell>
          <cell r="G10" t="str">
            <v>INDIV.</v>
          </cell>
          <cell r="H10" t="str">
            <v>INDIV.</v>
          </cell>
          <cell r="I10">
            <v>3599999.98</v>
          </cell>
          <cell r="J10">
            <v>0</v>
          </cell>
          <cell r="K10">
            <v>0</v>
          </cell>
        </row>
        <row r="11">
          <cell r="A11" t="str">
            <v>MUSSON JAMAICA LTD.</v>
          </cell>
          <cell r="B11">
            <v>120</v>
          </cell>
          <cell r="C11" t="str">
            <v>02</v>
          </cell>
          <cell r="D11" t="str">
            <v>JA $</v>
          </cell>
          <cell r="E11" t="str">
            <v>TERM</v>
          </cell>
          <cell r="F11">
            <v>12</v>
          </cell>
          <cell r="G11" t="str">
            <v>FOOD</v>
          </cell>
          <cell r="H11" t="str">
            <v>BUSINESS</v>
          </cell>
          <cell r="I11">
            <v>5500000</v>
          </cell>
          <cell r="J11">
            <v>0</v>
          </cell>
          <cell r="K11">
            <v>0</v>
          </cell>
        </row>
        <row r="12">
          <cell r="A12" t="str">
            <v>CHECKER INT'L</v>
          </cell>
          <cell r="B12">
            <v>120</v>
          </cell>
          <cell r="C12" t="str">
            <v>02</v>
          </cell>
          <cell r="D12" t="str">
            <v>USD</v>
          </cell>
          <cell r="E12" t="str">
            <v>TERM</v>
          </cell>
          <cell r="F12">
            <v>12</v>
          </cell>
          <cell r="G12" t="str">
            <v>MFG-CHEM</v>
          </cell>
          <cell r="H12" t="str">
            <v>BUSINESS</v>
          </cell>
          <cell r="I12">
            <v>936477.35</v>
          </cell>
          <cell r="J12">
            <v>16432.310054395508</v>
          </cell>
          <cell r="K12">
            <v>936477.35</v>
          </cell>
        </row>
        <row r="13">
          <cell r="A13" t="str">
            <v>VILLAGE RESORTS LIMITED</v>
          </cell>
          <cell r="B13">
            <v>120</v>
          </cell>
          <cell r="C13" t="str">
            <v>02</v>
          </cell>
          <cell r="D13" t="str">
            <v>USD</v>
          </cell>
          <cell r="E13" t="str">
            <v>TERM</v>
          </cell>
          <cell r="F13">
            <v>12</v>
          </cell>
          <cell r="G13" t="str">
            <v>TOURISM</v>
          </cell>
          <cell r="H13" t="str">
            <v>BUSINESS</v>
          </cell>
          <cell r="I13">
            <v>3526415.82</v>
          </cell>
          <cell r="J13">
            <v>61877.799964906117</v>
          </cell>
          <cell r="K13">
            <v>3526415.82</v>
          </cell>
        </row>
        <row r="14">
          <cell r="A14" t="str">
            <v>TROPICAIR</v>
          </cell>
          <cell r="B14">
            <v>120</v>
          </cell>
          <cell r="C14" t="str">
            <v>02</v>
          </cell>
          <cell r="D14" t="str">
            <v>USD</v>
          </cell>
          <cell r="E14" t="str">
            <v>TERM</v>
          </cell>
          <cell r="F14">
            <v>10</v>
          </cell>
          <cell r="G14" t="str">
            <v>METALS</v>
          </cell>
          <cell r="H14" t="str">
            <v>BUSINESS</v>
          </cell>
          <cell r="I14">
            <v>82635500</v>
          </cell>
          <cell r="J14">
            <v>1450000</v>
          </cell>
          <cell r="K14">
            <v>82635500</v>
          </cell>
        </row>
        <row r="15">
          <cell r="A15" t="str">
            <v>MATROUSSE HOLDINGS LIMITED</v>
          </cell>
          <cell r="B15">
            <v>120</v>
          </cell>
          <cell r="C15" t="str">
            <v>02</v>
          </cell>
          <cell r="D15" t="str">
            <v>USD</v>
          </cell>
          <cell r="E15" t="str">
            <v>TERM</v>
          </cell>
          <cell r="F15">
            <v>11</v>
          </cell>
          <cell r="G15" t="str">
            <v>PROF.</v>
          </cell>
          <cell r="H15" t="str">
            <v>BUSINESS</v>
          </cell>
          <cell r="I15">
            <v>3333915</v>
          </cell>
          <cell r="J15">
            <v>58500</v>
          </cell>
          <cell r="K15">
            <v>3333915</v>
          </cell>
        </row>
        <row r="16">
          <cell r="A16" t="str">
            <v>FACEY COMMODITY COMPANY</v>
          </cell>
          <cell r="B16">
            <v>120</v>
          </cell>
          <cell r="C16" t="str">
            <v>02</v>
          </cell>
          <cell r="D16" t="str">
            <v>USD</v>
          </cell>
          <cell r="E16" t="str">
            <v>TERM</v>
          </cell>
          <cell r="F16">
            <v>10</v>
          </cell>
          <cell r="G16" t="str">
            <v>DIST'N</v>
          </cell>
          <cell r="H16" t="str">
            <v>BUSINESS</v>
          </cell>
          <cell r="I16">
            <v>74087000</v>
          </cell>
          <cell r="J16">
            <v>1300000</v>
          </cell>
          <cell r="K16">
            <v>74087000</v>
          </cell>
        </row>
        <row r="17">
          <cell r="A17" t="str">
            <v>DUQUESNAY RONALD</v>
          </cell>
          <cell r="B17">
            <v>120</v>
          </cell>
          <cell r="C17" t="str">
            <v>03</v>
          </cell>
          <cell r="D17" t="str">
            <v>JA $</v>
          </cell>
          <cell r="E17" t="str">
            <v>MTG</v>
          </cell>
          <cell r="F17">
            <v>10</v>
          </cell>
          <cell r="G17" t="str">
            <v>INDIV.</v>
          </cell>
          <cell r="H17" t="str">
            <v>INDIV.</v>
          </cell>
          <cell r="I17">
            <v>927.26</v>
          </cell>
          <cell r="J17">
            <v>0</v>
          </cell>
          <cell r="K17">
            <v>0</v>
          </cell>
        </row>
        <row r="18">
          <cell r="A18" t="str">
            <v>DUQUESNAY STEPHEN</v>
          </cell>
          <cell r="B18">
            <v>120</v>
          </cell>
          <cell r="C18" t="str">
            <v>03</v>
          </cell>
          <cell r="D18" t="str">
            <v>JA $</v>
          </cell>
          <cell r="E18" t="str">
            <v>MTG</v>
          </cell>
          <cell r="F18">
            <v>10</v>
          </cell>
          <cell r="G18" t="str">
            <v>INDIV.</v>
          </cell>
          <cell r="H18" t="str">
            <v>INDIV.</v>
          </cell>
          <cell r="I18">
            <v>0.06</v>
          </cell>
          <cell r="J18">
            <v>0</v>
          </cell>
          <cell r="K18">
            <v>0</v>
          </cell>
        </row>
        <row r="19">
          <cell r="A19" t="str">
            <v>NESTLE JAMAICA LIMITED</v>
          </cell>
          <cell r="B19">
            <v>120</v>
          </cell>
          <cell r="C19" t="str">
            <v>04</v>
          </cell>
          <cell r="D19" t="str">
            <v>JA $</v>
          </cell>
          <cell r="E19" t="str">
            <v>TERM</v>
          </cell>
          <cell r="F19">
            <v>19</v>
          </cell>
          <cell r="G19" t="str">
            <v>FOOD</v>
          </cell>
          <cell r="H19" t="str">
            <v>BUSINESS</v>
          </cell>
          <cell r="I19">
            <v>2655758.13</v>
          </cell>
          <cell r="J19">
            <v>0</v>
          </cell>
          <cell r="K19">
            <v>0</v>
          </cell>
        </row>
        <row r="20">
          <cell r="A20" t="str">
            <v>CARIBBEAN CEMENT COMPANY LTD</v>
          </cell>
          <cell r="B20">
            <v>120</v>
          </cell>
          <cell r="C20" t="str">
            <v>04</v>
          </cell>
          <cell r="D20" t="str">
            <v>JA $</v>
          </cell>
          <cell r="E20" t="str">
            <v>TERM</v>
          </cell>
          <cell r="F20">
            <v>26.5</v>
          </cell>
          <cell r="G20" t="str">
            <v>CEMENT</v>
          </cell>
          <cell r="H20" t="str">
            <v>BUSINESS</v>
          </cell>
          <cell r="I20">
            <v>3437045.06</v>
          </cell>
          <cell r="J20">
            <v>0</v>
          </cell>
          <cell r="K20">
            <v>0</v>
          </cell>
        </row>
        <row r="21">
          <cell r="A21" t="str">
            <v>THREE RIVERS MGMT. LTD.</v>
          </cell>
          <cell r="B21">
            <v>120</v>
          </cell>
          <cell r="C21" t="str">
            <v>04</v>
          </cell>
          <cell r="D21" t="str">
            <v>JA $</v>
          </cell>
          <cell r="E21" t="str">
            <v>TERM</v>
          </cell>
          <cell r="F21">
            <v>23</v>
          </cell>
          <cell r="G21" t="str">
            <v>TOURISM</v>
          </cell>
          <cell r="H21" t="str">
            <v>BUSINESS</v>
          </cell>
          <cell r="I21">
            <v>2107953.15</v>
          </cell>
          <cell r="J21">
            <v>0</v>
          </cell>
          <cell r="K21">
            <v>0</v>
          </cell>
        </row>
        <row r="22">
          <cell r="A22" t="str">
            <v>GRACE KENNEDY REMITTANCE SERVICE</v>
          </cell>
          <cell r="B22">
            <v>120</v>
          </cell>
          <cell r="C22" t="str">
            <v>04</v>
          </cell>
          <cell r="D22" t="str">
            <v>JA $</v>
          </cell>
          <cell r="E22" t="str">
            <v>TERM</v>
          </cell>
          <cell r="F22">
            <v>32</v>
          </cell>
          <cell r="G22" t="str">
            <v>F.I.</v>
          </cell>
          <cell r="H22" t="str">
            <v>F.I.</v>
          </cell>
          <cell r="I22">
            <v>857586.81</v>
          </cell>
          <cell r="J22">
            <v>0</v>
          </cell>
          <cell r="K22">
            <v>0</v>
          </cell>
        </row>
        <row r="23">
          <cell r="A23" t="str">
            <v>COATES BROTHERS JAMAICA LIMITED</v>
          </cell>
          <cell r="B23">
            <v>120</v>
          </cell>
          <cell r="C23" t="str">
            <v>04</v>
          </cell>
          <cell r="D23" t="str">
            <v>JA $</v>
          </cell>
          <cell r="E23" t="str">
            <v>TERM</v>
          </cell>
          <cell r="F23">
            <v>15</v>
          </cell>
          <cell r="G23" t="str">
            <v>PROF.</v>
          </cell>
          <cell r="H23" t="str">
            <v>BUSINESS</v>
          </cell>
          <cell r="I23">
            <v>1141764.4099999999</v>
          </cell>
          <cell r="J23">
            <v>0</v>
          </cell>
          <cell r="K23">
            <v>0</v>
          </cell>
        </row>
        <row r="24">
          <cell r="A24" t="str">
            <v>MOORE BUSINESS FORMS CARIB LTD.</v>
          </cell>
          <cell r="B24">
            <v>120</v>
          </cell>
          <cell r="C24" t="str">
            <v>04</v>
          </cell>
          <cell r="D24" t="str">
            <v>JA $</v>
          </cell>
          <cell r="E24" t="str">
            <v>TERM</v>
          </cell>
          <cell r="F24">
            <v>21</v>
          </cell>
          <cell r="G24" t="str">
            <v>PRINT</v>
          </cell>
          <cell r="H24" t="str">
            <v>BUSINESS</v>
          </cell>
          <cell r="I24">
            <v>4131774.71</v>
          </cell>
          <cell r="J24">
            <v>0</v>
          </cell>
          <cell r="K24">
            <v>0</v>
          </cell>
        </row>
        <row r="25">
          <cell r="A25" t="str">
            <v>MOORE BUSINESS FORMS CARIB LTD.</v>
          </cell>
          <cell r="B25">
            <v>120</v>
          </cell>
          <cell r="C25" t="str">
            <v>04</v>
          </cell>
          <cell r="D25" t="str">
            <v>JA $</v>
          </cell>
          <cell r="E25" t="str">
            <v>TERM</v>
          </cell>
          <cell r="F25">
            <v>21</v>
          </cell>
          <cell r="G25" t="str">
            <v>PRINT</v>
          </cell>
          <cell r="H25" t="str">
            <v>BUSINESS</v>
          </cell>
          <cell r="I25">
            <v>4803048.5599999996</v>
          </cell>
          <cell r="J25">
            <v>0</v>
          </cell>
          <cell r="K25">
            <v>0</v>
          </cell>
        </row>
        <row r="26">
          <cell r="A26" t="str">
            <v>K. CHANDIRAM LIMITED</v>
          </cell>
          <cell r="B26">
            <v>120</v>
          </cell>
          <cell r="C26" t="str">
            <v>04</v>
          </cell>
          <cell r="D26" t="str">
            <v>USD</v>
          </cell>
          <cell r="E26" t="str">
            <v>TERM</v>
          </cell>
          <cell r="F26">
            <v>12</v>
          </cell>
          <cell r="G26" t="str">
            <v>DIST'N</v>
          </cell>
          <cell r="H26" t="str">
            <v>BUSINESS</v>
          </cell>
          <cell r="I26">
            <v>2136316.31</v>
          </cell>
          <cell r="J26">
            <v>37485.809966660818</v>
          </cell>
          <cell r="K26">
            <v>2136316.31</v>
          </cell>
        </row>
        <row r="27">
          <cell r="A27" t="str">
            <v>VILLAGE RESORTS LIMITED</v>
          </cell>
          <cell r="B27">
            <v>120</v>
          </cell>
          <cell r="C27" t="str">
            <v>04</v>
          </cell>
          <cell r="D27" t="str">
            <v>USD</v>
          </cell>
          <cell r="E27" t="str">
            <v>TERM</v>
          </cell>
          <cell r="F27">
            <v>12</v>
          </cell>
          <cell r="G27" t="str">
            <v>TOURISM</v>
          </cell>
          <cell r="H27" t="str">
            <v>BUSINESS</v>
          </cell>
          <cell r="I27">
            <v>3722298.43</v>
          </cell>
          <cell r="J27">
            <v>65314.939989471837</v>
          </cell>
          <cell r="K27">
            <v>3722298.43</v>
          </cell>
        </row>
        <row r="28">
          <cell r="A28" t="str">
            <v>PEGASUS HOTEL</v>
          </cell>
          <cell r="B28">
            <v>120</v>
          </cell>
          <cell r="C28" t="str">
            <v>04</v>
          </cell>
          <cell r="D28" t="str">
            <v>USD</v>
          </cell>
          <cell r="E28" t="str">
            <v>TERM</v>
          </cell>
          <cell r="F28">
            <v>12</v>
          </cell>
          <cell r="G28" t="str">
            <v>TOURISM</v>
          </cell>
          <cell r="H28" t="str">
            <v>BUSINESS</v>
          </cell>
          <cell r="I28">
            <v>815689.32</v>
          </cell>
          <cell r="J28">
            <v>14312.849973679591</v>
          </cell>
          <cell r="K28">
            <v>815689.32</v>
          </cell>
        </row>
        <row r="29">
          <cell r="A29" t="str">
            <v>NICO DISTRIBUTORS LIMITED</v>
          </cell>
          <cell r="B29">
            <v>120</v>
          </cell>
          <cell r="C29" t="str">
            <v>06</v>
          </cell>
          <cell r="D29" t="str">
            <v>JA $</v>
          </cell>
          <cell r="E29" t="str">
            <v>TERM</v>
          </cell>
          <cell r="F29">
            <v>30.75</v>
          </cell>
          <cell r="G29" t="str">
            <v>DIST'N</v>
          </cell>
          <cell r="H29" t="str">
            <v>BUSINESS</v>
          </cell>
          <cell r="I29">
            <v>2500958</v>
          </cell>
          <cell r="J29">
            <v>0</v>
          </cell>
          <cell r="K29">
            <v>0</v>
          </cell>
        </row>
        <row r="30">
          <cell r="A30" t="str">
            <v>NICO DISTRIBUTORS LIMITED</v>
          </cell>
          <cell r="B30">
            <v>120</v>
          </cell>
          <cell r="C30" t="str">
            <v>06</v>
          </cell>
          <cell r="D30" t="str">
            <v>USD</v>
          </cell>
          <cell r="E30" t="str">
            <v>TERM</v>
          </cell>
          <cell r="F30">
            <v>30.75</v>
          </cell>
          <cell r="G30" t="str">
            <v>DIST'N</v>
          </cell>
          <cell r="H30" t="str">
            <v>BUSINESS</v>
          </cell>
          <cell r="I30">
            <v>20516400</v>
          </cell>
          <cell r="J30">
            <v>360000</v>
          </cell>
          <cell r="K30">
            <v>20516400</v>
          </cell>
        </row>
        <row r="31">
          <cell r="A31" t="str">
            <v>SERAMCO</v>
          </cell>
          <cell r="B31">
            <v>120</v>
          </cell>
          <cell r="C31" t="str">
            <v>15</v>
          </cell>
          <cell r="D31" t="str">
            <v>JA $</v>
          </cell>
          <cell r="E31" t="str">
            <v>TERM</v>
          </cell>
          <cell r="F31">
            <v>9.75</v>
          </cell>
          <cell r="G31" t="str">
            <v>PROF.</v>
          </cell>
          <cell r="H31" t="str">
            <v>BUSINESS</v>
          </cell>
          <cell r="I31">
            <v>1103180.48</v>
          </cell>
          <cell r="J31">
            <v>0</v>
          </cell>
          <cell r="K31">
            <v>0</v>
          </cell>
        </row>
        <row r="32">
          <cell r="A32" t="str">
            <v>SERAMCO</v>
          </cell>
          <cell r="B32">
            <v>120</v>
          </cell>
          <cell r="C32" t="str">
            <v>15</v>
          </cell>
          <cell r="D32" t="str">
            <v>USD</v>
          </cell>
          <cell r="E32" t="str">
            <v>TERM</v>
          </cell>
          <cell r="F32">
            <v>9.75</v>
          </cell>
          <cell r="G32" t="str">
            <v>PROF.</v>
          </cell>
          <cell r="H32" t="str">
            <v>BUSINESS</v>
          </cell>
          <cell r="I32">
            <v>12097076.949999999</v>
          </cell>
          <cell r="J32">
            <v>212266.65994034038</v>
          </cell>
          <cell r="K32">
            <v>12097076.949999999</v>
          </cell>
        </row>
        <row r="33">
          <cell r="A33" t="str">
            <v>GOVERNMENT OF JAMAICA</v>
          </cell>
          <cell r="B33">
            <v>120</v>
          </cell>
          <cell r="C33" t="str">
            <v>18</v>
          </cell>
          <cell r="D33" t="str">
            <v>USD</v>
          </cell>
          <cell r="E33" t="str">
            <v>TERM</v>
          </cell>
          <cell r="F33">
            <v>10</v>
          </cell>
          <cell r="G33" t="str">
            <v>C.G</v>
          </cell>
          <cell r="H33" t="str">
            <v>C.G</v>
          </cell>
          <cell r="I33">
            <v>116604423.69</v>
          </cell>
          <cell r="J33">
            <v>2046050.5999298121</v>
          </cell>
          <cell r="K33">
            <v>116604423.69</v>
          </cell>
        </row>
        <row r="34">
          <cell r="A34" t="str">
            <v>SUGAR COMPANY</v>
          </cell>
          <cell r="B34">
            <v>120</v>
          </cell>
          <cell r="C34" t="str">
            <v>18</v>
          </cell>
          <cell r="D34" t="str">
            <v>USD</v>
          </cell>
          <cell r="E34" t="str">
            <v>TERM</v>
          </cell>
          <cell r="F34">
            <v>12</v>
          </cell>
          <cell r="G34" t="str">
            <v>POX</v>
          </cell>
          <cell r="H34" t="str">
            <v>POX</v>
          </cell>
          <cell r="I34">
            <v>5382384.0800000001</v>
          </cell>
          <cell r="J34">
            <v>94444.360063168977</v>
          </cell>
          <cell r="K34">
            <v>5382384.0800000001</v>
          </cell>
        </row>
        <row r="35">
          <cell r="A35" t="str">
            <v>CHALICE LIMITED</v>
          </cell>
          <cell r="B35">
            <v>120</v>
          </cell>
          <cell r="C35" t="str">
            <v>33</v>
          </cell>
          <cell r="D35" t="str">
            <v>JA $</v>
          </cell>
          <cell r="E35" t="str">
            <v>MTG</v>
          </cell>
          <cell r="F35">
            <v>10</v>
          </cell>
          <cell r="G35" t="str">
            <v>R/E SVCS</v>
          </cell>
          <cell r="H35" t="str">
            <v>BUSINESS</v>
          </cell>
          <cell r="I35">
            <v>31356.53</v>
          </cell>
          <cell r="J35">
            <v>0</v>
          </cell>
          <cell r="K35">
            <v>0</v>
          </cell>
        </row>
        <row r="36">
          <cell r="A36" t="str">
            <v>DUQUESNAY RONALD</v>
          </cell>
          <cell r="B36">
            <v>120</v>
          </cell>
          <cell r="C36" t="str">
            <v>33</v>
          </cell>
          <cell r="D36" t="str">
            <v>JA $</v>
          </cell>
          <cell r="E36" t="str">
            <v>MTG</v>
          </cell>
          <cell r="F36">
            <v>10</v>
          </cell>
          <cell r="G36" t="str">
            <v>INDIV.</v>
          </cell>
          <cell r="H36" t="str">
            <v>INDIV.</v>
          </cell>
          <cell r="I36">
            <v>31035.14</v>
          </cell>
          <cell r="J36">
            <v>0</v>
          </cell>
          <cell r="K36">
            <v>0</v>
          </cell>
        </row>
        <row r="37">
          <cell r="A37" t="str">
            <v>DUQUESNAY STEPHEN</v>
          </cell>
          <cell r="B37">
            <v>120</v>
          </cell>
          <cell r="C37" t="str">
            <v>33</v>
          </cell>
          <cell r="D37" t="str">
            <v>JA $</v>
          </cell>
          <cell r="E37" t="str">
            <v>MTG</v>
          </cell>
          <cell r="F37">
            <v>10</v>
          </cell>
          <cell r="G37" t="str">
            <v>INDIV.</v>
          </cell>
          <cell r="H37" t="str">
            <v>INDIV.</v>
          </cell>
          <cell r="I37">
            <v>30933.71</v>
          </cell>
          <cell r="J37">
            <v>0</v>
          </cell>
          <cell r="K37">
            <v>0</v>
          </cell>
        </row>
        <row r="38">
          <cell r="A38" t="str">
            <v>NESTLE JAMAICA LIMITED</v>
          </cell>
          <cell r="B38">
            <v>120</v>
          </cell>
          <cell r="C38" t="str">
            <v>41</v>
          </cell>
          <cell r="D38" t="str">
            <v>JA $</v>
          </cell>
          <cell r="E38" t="str">
            <v>TERM</v>
          </cell>
          <cell r="F38">
            <v>19</v>
          </cell>
          <cell r="G38" t="str">
            <v>FOOD</v>
          </cell>
          <cell r="H38" t="str">
            <v>BUSINESS</v>
          </cell>
          <cell r="I38">
            <v>85219000</v>
          </cell>
          <cell r="J38">
            <v>0</v>
          </cell>
          <cell r="K38">
            <v>0</v>
          </cell>
        </row>
        <row r="39">
          <cell r="A39" t="str">
            <v>CESCO LIMITED</v>
          </cell>
          <cell r="B39">
            <v>120</v>
          </cell>
          <cell r="C39" t="str">
            <v>42</v>
          </cell>
          <cell r="D39" t="str">
            <v>USD</v>
          </cell>
          <cell r="E39" t="str">
            <v>TERM</v>
          </cell>
          <cell r="F39">
            <v>15</v>
          </cell>
          <cell r="G39" t="str">
            <v>DIST'N</v>
          </cell>
          <cell r="H39" t="str">
            <v>BUSINESS</v>
          </cell>
          <cell r="I39">
            <v>20048997.079999998</v>
          </cell>
          <cell r="J39">
            <v>351798.50991401996</v>
          </cell>
          <cell r="K39">
            <v>20048997.079999998</v>
          </cell>
        </row>
        <row r="40">
          <cell r="A40" t="str">
            <v>FALCON CORPORATION LIMITED</v>
          </cell>
          <cell r="B40">
            <v>120</v>
          </cell>
          <cell r="C40" t="str">
            <v>42</v>
          </cell>
          <cell r="D40" t="str">
            <v>USD</v>
          </cell>
          <cell r="E40" t="str">
            <v>TERM</v>
          </cell>
          <cell r="F40">
            <v>15</v>
          </cell>
          <cell r="G40" t="str">
            <v>DIST'N</v>
          </cell>
          <cell r="H40" t="str">
            <v>BUSINESS</v>
          </cell>
          <cell r="I40">
            <v>1709700</v>
          </cell>
          <cell r="J40">
            <v>30000</v>
          </cell>
          <cell r="K40">
            <v>1709700</v>
          </cell>
        </row>
        <row r="41">
          <cell r="A41" t="str">
            <v>GENERAL TOOL AND SUPPLY</v>
          </cell>
          <cell r="B41">
            <v>120</v>
          </cell>
          <cell r="C41" t="str">
            <v>42</v>
          </cell>
          <cell r="D41" t="str">
            <v>USD</v>
          </cell>
          <cell r="E41" t="str">
            <v>TERM</v>
          </cell>
          <cell r="F41">
            <v>15</v>
          </cell>
          <cell r="G41" t="str">
            <v>DIST'N</v>
          </cell>
          <cell r="H41" t="str">
            <v>BUSINESS</v>
          </cell>
          <cell r="I41">
            <v>7811725.2999999998</v>
          </cell>
          <cell r="J41">
            <v>137071.85997543429</v>
          </cell>
          <cell r="K41">
            <v>7811725.2999999998</v>
          </cell>
        </row>
        <row r="42">
          <cell r="A42" t="str">
            <v>JAMAICA OBSERVER</v>
          </cell>
          <cell r="B42">
            <v>120</v>
          </cell>
          <cell r="C42" t="str">
            <v>42</v>
          </cell>
          <cell r="D42" t="str">
            <v>USD</v>
          </cell>
          <cell r="E42" t="str">
            <v>TERM</v>
          </cell>
          <cell r="F42">
            <v>9.5</v>
          </cell>
          <cell r="G42" t="str">
            <v>PRINT</v>
          </cell>
          <cell r="H42" t="str">
            <v>BUSINESS</v>
          </cell>
          <cell r="I42">
            <v>17562061.199999999</v>
          </cell>
          <cell r="J42">
            <v>308160.40007018775</v>
          </cell>
          <cell r="K42">
            <v>17562061.199999999</v>
          </cell>
        </row>
        <row r="43">
          <cell r="A43" t="str">
            <v>WRAY AND NEPHEW GROUP LIMITED</v>
          </cell>
          <cell r="B43">
            <v>120</v>
          </cell>
          <cell r="C43" t="str">
            <v>50</v>
          </cell>
          <cell r="D43" t="str">
            <v>JA $</v>
          </cell>
          <cell r="E43" t="str">
            <v>TERM</v>
          </cell>
          <cell r="F43">
            <v>13</v>
          </cell>
          <cell r="G43" t="str">
            <v>RUM</v>
          </cell>
          <cell r="H43" t="str">
            <v>BUSINESS</v>
          </cell>
          <cell r="I43">
            <v>7193696.25</v>
          </cell>
          <cell r="J43">
            <v>0</v>
          </cell>
          <cell r="K43">
            <v>0</v>
          </cell>
        </row>
        <row r="44">
          <cell r="A44" t="str">
            <v>WRAY AND NEPHEW GROUP LIMITED</v>
          </cell>
          <cell r="B44">
            <v>120</v>
          </cell>
          <cell r="C44" t="str">
            <v>50</v>
          </cell>
          <cell r="D44" t="str">
            <v>JA $</v>
          </cell>
          <cell r="E44" t="str">
            <v>TERM</v>
          </cell>
          <cell r="F44">
            <v>13</v>
          </cell>
          <cell r="G44" t="str">
            <v>RUM</v>
          </cell>
          <cell r="H44" t="str">
            <v>BUSINESS</v>
          </cell>
          <cell r="I44">
            <v>28556303.68</v>
          </cell>
          <cell r="J44">
            <v>0</v>
          </cell>
          <cell r="K44">
            <v>0</v>
          </cell>
        </row>
        <row r="45">
          <cell r="A45" t="str">
            <v>WRAY AND NEPHEW GROUP LIMITED</v>
          </cell>
          <cell r="B45">
            <v>120</v>
          </cell>
          <cell r="C45" t="str">
            <v>50</v>
          </cell>
          <cell r="D45" t="str">
            <v>JA $</v>
          </cell>
          <cell r="E45" t="str">
            <v>TERM</v>
          </cell>
          <cell r="F45">
            <v>13</v>
          </cell>
          <cell r="G45" t="str">
            <v>RUM</v>
          </cell>
          <cell r="H45" t="str">
            <v>BUSINESS</v>
          </cell>
          <cell r="I45">
            <v>87113513.480000004</v>
          </cell>
          <cell r="J45">
            <v>0</v>
          </cell>
          <cell r="K45">
            <v>0</v>
          </cell>
        </row>
        <row r="46">
          <cell r="A46" t="str">
            <v>BOGUES BROTHERS INDUSTRIES LTD</v>
          </cell>
          <cell r="B46">
            <v>120</v>
          </cell>
          <cell r="C46" t="str">
            <v>50</v>
          </cell>
          <cell r="D46" t="str">
            <v>JA $</v>
          </cell>
          <cell r="E46" t="str">
            <v>TERM</v>
          </cell>
          <cell r="F46">
            <v>15</v>
          </cell>
          <cell r="G46" t="str">
            <v>PROF.</v>
          </cell>
          <cell r="H46" t="str">
            <v>BUSINESS</v>
          </cell>
          <cell r="I46">
            <v>4200000</v>
          </cell>
          <cell r="J46">
            <v>0</v>
          </cell>
          <cell r="K46">
            <v>0</v>
          </cell>
        </row>
        <row r="47">
          <cell r="A47" t="str">
            <v>VAP LIMITED</v>
          </cell>
          <cell r="B47">
            <v>120</v>
          </cell>
          <cell r="C47" t="str">
            <v>50</v>
          </cell>
          <cell r="D47" t="str">
            <v>JA $</v>
          </cell>
          <cell r="E47" t="str">
            <v>TERM</v>
          </cell>
          <cell r="F47">
            <v>32</v>
          </cell>
          <cell r="G47" t="str">
            <v>PROF.</v>
          </cell>
          <cell r="H47" t="str">
            <v>BUSINESS</v>
          </cell>
          <cell r="I47">
            <v>0.01</v>
          </cell>
          <cell r="J47">
            <v>0</v>
          </cell>
          <cell r="K47">
            <v>0</v>
          </cell>
        </row>
        <row r="48">
          <cell r="A48" t="str">
            <v>SOMERSET ENTERPRISES LTD.</v>
          </cell>
          <cell r="B48">
            <v>120</v>
          </cell>
          <cell r="C48" t="str">
            <v>50</v>
          </cell>
          <cell r="D48" t="str">
            <v>JA $</v>
          </cell>
          <cell r="E48" t="str">
            <v>TERM</v>
          </cell>
          <cell r="F48">
            <v>20</v>
          </cell>
          <cell r="G48" t="str">
            <v>TOURISM</v>
          </cell>
          <cell r="H48" t="str">
            <v>BUSINESS</v>
          </cell>
          <cell r="I48">
            <v>8301244.8399999999</v>
          </cell>
          <cell r="J48">
            <v>0</v>
          </cell>
          <cell r="K48">
            <v>0</v>
          </cell>
        </row>
        <row r="49">
          <cell r="A49" t="str">
            <v>EPPING OIL COMPANY LIMITED</v>
          </cell>
          <cell r="B49">
            <v>120</v>
          </cell>
          <cell r="C49" t="str">
            <v>50</v>
          </cell>
          <cell r="D49" t="str">
            <v>JA $</v>
          </cell>
          <cell r="E49" t="str">
            <v>TERM</v>
          </cell>
          <cell r="F49">
            <v>31</v>
          </cell>
          <cell r="G49" t="str">
            <v>GAS</v>
          </cell>
          <cell r="H49" t="str">
            <v>BUSINESS</v>
          </cell>
          <cell r="I49">
            <v>2266666.71</v>
          </cell>
          <cell r="J49">
            <v>0</v>
          </cell>
          <cell r="K49">
            <v>0</v>
          </cell>
        </row>
        <row r="50">
          <cell r="A50" t="str">
            <v>SLEEP BEAUTY BEDDING FURNITURE</v>
          </cell>
          <cell r="B50">
            <v>120</v>
          </cell>
          <cell r="C50" t="str">
            <v>50</v>
          </cell>
          <cell r="D50" t="str">
            <v>JA $</v>
          </cell>
          <cell r="E50" t="str">
            <v>TERM</v>
          </cell>
          <cell r="F50">
            <v>19</v>
          </cell>
          <cell r="G50" t="str">
            <v>MFG-OTHER</v>
          </cell>
          <cell r="H50" t="str">
            <v>BUSINESS</v>
          </cell>
          <cell r="I50">
            <v>10000000</v>
          </cell>
          <cell r="J50">
            <v>0</v>
          </cell>
          <cell r="K50">
            <v>0</v>
          </cell>
        </row>
        <row r="51">
          <cell r="A51" t="str">
            <v>TYRES R US LIMITED</v>
          </cell>
          <cell r="B51">
            <v>120</v>
          </cell>
          <cell r="C51" t="str">
            <v>50</v>
          </cell>
          <cell r="D51" t="str">
            <v>JA $</v>
          </cell>
          <cell r="E51" t="str">
            <v>TERM</v>
          </cell>
          <cell r="F51">
            <v>12</v>
          </cell>
          <cell r="G51" t="str">
            <v>PROF.</v>
          </cell>
          <cell r="H51" t="str">
            <v>BUSINESS</v>
          </cell>
          <cell r="I51">
            <v>25470000</v>
          </cell>
          <cell r="J51">
            <v>0</v>
          </cell>
          <cell r="K51">
            <v>0</v>
          </cell>
        </row>
        <row r="52">
          <cell r="A52" t="str">
            <v>TAN-MARJ INVESTMENTS LTD.</v>
          </cell>
          <cell r="B52">
            <v>120</v>
          </cell>
          <cell r="C52" t="str">
            <v>50</v>
          </cell>
          <cell r="D52" t="str">
            <v>JA $</v>
          </cell>
          <cell r="E52" t="str">
            <v>TERM</v>
          </cell>
          <cell r="F52">
            <v>24</v>
          </cell>
          <cell r="G52" t="str">
            <v>PROF.</v>
          </cell>
          <cell r="H52" t="str">
            <v>BUSINESS</v>
          </cell>
          <cell r="I52">
            <v>3000000</v>
          </cell>
          <cell r="J52">
            <v>0</v>
          </cell>
          <cell r="K52">
            <v>0</v>
          </cell>
        </row>
        <row r="53">
          <cell r="A53" t="str">
            <v>GREAT RESORTS</v>
          </cell>
          <cell r="B53">
            <v>120</v>
          </cell>
          <cell r="C53" t="str">
            <v>50</v>
          </cell>
          <cell r="D53" t="str">
            <v>USD</v>
          </cell>
          <cell r="E53" t="str">
            <v>TERM</v>
          </cell>
          <cell r="F53">
            <v>9.4600000000000009</v>
          </cell>
          <cell r="G53" t="str">
            <v>TOURISM</v>
          </cell>
          <cell r="H53" t="str">
            <v>BUSINESS</v>
          </cell>
          <cell r="I53">
            <v>4285648</v>
          </cell>
          <cell r="J53">
            <v>75200</v>
          </cell>
          <cell r="K53">
            <v>4285648</v>
          </cell>
        </row>
        <row r="54">
          <cell r="A54" t="str">
            <v>CAPITAL AND CREDIT MERCHANT BANK</v>
          </cell>
          <cell r="B54">
            <v>120</v>
          </cell>
          <cell r="C54" t="str">
            <v>51</v>
          </cell>
          <cell r="D54" t="str">
            <v>USD</v>
          </cell>
          <cell r="E54" t="str">
            <v>TERM</v>
          </cell>
          <cell r="F54">
            <v>7.25</v>
          </cell>
          <cell r="G54" t="str">
            <v>F.I.</v>
          </cell>
          <cell r="H54" t="str">
            <v>F.I.</v>
          </cell>
          <cell r="I54">
            <v>188067000</v>
          </cell>
          <cell r="J54">
            <v>3300000</v>
          </cell>
          <cell r="K54">
            <v>188067000</v>
          </cell>
        </row>
        <row r="55">
          <cell r="A55" t="str">
            <v>CLARKE WILLIAM</v>
          </cell>
          <cell r="B55">
            <v>120</v>
          </cell>
          <cell r="C55" t="str">
            <v>52</v>
          </cell>
          <cell r="D55" t="str">
            <v>USD</v>
          </cell>
          <cell r="E55" t="str">
            <v>TERM</v>
          </cell>
          <cell r="F55">
            <v>20</v>
          </cell>
          <cell r="G55" t="str">
            <v>INDIV.</v>
          </cell>
          <cell r="H55" t="str">
            <v>INDIV.</v>
          </cell>
          <cell r="I55">
            <v>11398000</v>
          </cell>
          <cell r="J55">
            <v>200000</v>
          </cell>
          <cell r="K55">
            <v>11398000</v>
          </cell>
        </row>
        <row r="56">
          <cell r="A56" t="str">
            <v>GOVERNMENT OF JAMAICA</v>
          </cell>
          <cell r="B56">
            <v>120</v>
          </cell>
          <cell r="C56" t="str">
            <v>53</v>
          </cell>
          <cell r="D56" t="str">
            <v>USD</v>
          </cell>
          <cell r="E56" t="str">
            <v>TERM</v>
          </cell>
          <cell r="F56">
            <v>10</v>
          </cell>
          <cell r="G56" t="str">
            <v>C.G</v>
          </cell>
          <cell r="H56" t="str">
            <v>C.G</v>
          </cell>
          <cell r="I56">
            <v>67733494.359999999</v>
          </cell>
          <cell r="J56">
            <v>1188515.4300754517</v>
          </cell>
          <cell r="K56">
            <v>67733494.359999999</v>
          </cell>
        </row>
        <row r="57">
          <cell r="A57" t="str">
            <v>PORT AUTHORITY OF JAMAICA</v>
          </cell>
          <cell r="B57">
            <v>120</v>
          </cell>
          <cell r="C57" t="str">
            <v>55</v>
          </cell>
          <cell r="D57" t="str">
            <v>USD</v>
          </cell>
          <cell r="E57" t="str">
            <v>TERM</v>
          </cell>
          <cell r="F57">
            <v>11</v>
          </cell>
          <cell r="G57" t="str">
            <v>PSX</v>
          </cell>
          <cell r="H57" t="str">
            <v>PSX</v>
          </cell>
          <cell r="I57">
            <v>27522451.399999999</v>
          </cell>
          <cell r="J57">
            <v>482934.74995613261</v>
          </cell>
          <cell r="K57">
            <v>27522451.399999999</v>
          </cell>
        </row>
        <row r="58">
          <cell r="A58" t="str">
            <v>PORT AUTHORITY OF JAMAICA</v>
          </cell>
          <cell r="B58">
            <v>120</v>
          </cell>
          <cell r="C58" t="str">
            <v>55</v>
          </cell>
          <cell r="D58" t="str">
            <v>USD</v>
          </cell>
          <cell r="E58" t="str">
            <v>TERM</v>
          </cell>
          <cell r="F58">
            <v>11</v>
          </cell>
          <cell r="G58" t="str">
            <v>PSX</v>
          </cell>
          <cell r="H58" t="str">
            <v>PSX</v>
          </cell>
          <cell r="I58">
            <v>535116.72</v>
          </cell>
          <cell r="J58">
            <v>9389.6599403404107</v>
          </cell>
          <cell r="K58">
            <v>535116.72</v>
          </cell>
        </row>
        <row r="59">
          <cell r="A59" t="str">
            <v>PORT AUTHORITY OF JAMAICA</v>
          </cell>
          <cell r="B59">
            <v>120</v>
          </cell>
          <cell r="C59" t="str">
            <v>55</v>
          </cell>
          <cell r="D59" t="str">
            <v>USD</v>
          </cell>
          <cell r="E59" t="str">
            <v>TERM</v>
          </cell>
          <cell r="F59">
            <v>11</v>
          </cell>
          <cell r="G59" t="str">
            <v>PSX</v>
          </cell>
          <cell r="H59" t="str">
            <v>PSX</v>
          </cell>
          <cell r="I59">
            <v>7004134.2599999998</v>
          </cell>
          <cell r="J59">
            <v>122901.11001930162</v>
          </cell>
          <cell r="K59">
            <v>7004134.2599999998</v>
          </cell>
        </row>
        <row r="60">
          <cell r="A60" t="str">
            <v>TROPICAIR</v>
          </cell>
          <cell r="B60">
            <v>120</v>
          </cell>
          <cell r="C60" t="str">
            <v>63</v>
          </cell>
          <cell r="D60" t="str">
            <v>JA $</v>
          </cell>
          <cell r="E60" t="str">
            <v>TERM</v>
          </cell>
          <cell r="F60">
            <v>10</v>
          </cell>
          <cell r="G60" t="str">
            <v>METALS</v>
          </cell>
          <cell r="H60" t="str">
            <v>BUSINESS</v>
          </cell>
          <cell r="I60">
            <v>1147070</v>
          </cell>
          <cell r="J60">
            <v>0</v>
          </cell>
          <cell r="K60">
            <v>0</v>
          </cell>
        </row>
        <row r="61">
          <cell r="A61" t="str">
            <v>STAFF-4%</v>
          </cell>
          <cell r="B61">
            <v>121</v>
          </cell>
          <cell r="C61" t="str">
            <v>00</v>
          </cell>
          <cell r="D61" t="str">
            <v>JA $</v>
          </cell>
          <cell r="E61" t="str">
            <v>TERM</v>
          </cell>
          <cell r="F61">
            <v>4</v>
          </cell>
          <cell r="G61" t="str">
            <v>INDIV.</v>
          </cell>
          <cell r="H61" t="str">
            <v>INDIV.</v>
          </cell>
          <cell r="I61">
            <v>63499340.990000002</v>
          </cell>
          <cell r="J61">
            <v>0</v>
          </cell>
          <cell r="K61">
            <v>0</v>
          </cell>
        </row>
        <row r="62">
          <cell r="A62" t="str">
            <v>STAFF-20.75%</v>
          </cell>
          <cell r="B62">
            <v>121</v>
          </cell>
          <cell r="C62" t="str">
            <v>06</v>
          </cell>
          <cell r="D62" t="str">
            <v>JA $</v>
          </cell>
          <cell r="E62" t="str">
            <v>TERM</v>
          </cell>
          <cell r="F62">
            <v>20.75</v>
          </cell>
          <cell r="G62" t="str">
            <v>INDIV.</v>
          </cell>
          <cell r="H62" t="str">
            <v>INDIV.</v>
          </cell>
          <cell r="I62">
            <v>822924.46</v>
          </cell>
          <cell r="J62">
            <v>0</v>
          </cell>
          <cell r="K62">
            <v>0</v>
          </cell>
        </row>
        <row r="63">
          <cell r="A63" t="str">
            <v>STAFF-3%</v>
          </cell>
          <cell r="B63">
            <v>121</v>
          </cell>
          <cell r="C63" t="str">
            <v>08</v>
          </cell>
          <cell r="D63" t="str">
            <v>JA $</v>
          </cell>
          <cell r="E63" t="str">
            <v>MTG</v>
          </cell>
          <cell r="F63">
            <v>3</v>
          </cell>
          <cell r="G63" t="str">
            <v>construction</v>
          </cell>
          <cell r="H63" t="str">
            <v>INDIV.</v>
          </cell>
          <cell r="I63">
            <v>38533240.149999999</v>
          </cell>
          <cell r="J63">
            <v>0</v>
          </cell>
          <cell r="K63">
            <v>0</v>
          </cell>
        </row>
        <row r="64">
          <cell r="A64" t="str">
            <v>STAFF-16%</v>
          </cell>
          <cell r="B64">
            <v>121</v>
          </cell>
          <cell r="C64" t="str">
            <v>10</v>
          </cell>
          <cell r="D64" t="str">
            <v>JA $</v>
          </cell>
          <cell r="E64" t="str">
            <v>MTG</v>
          </cell>
          <cell r="F64">
            <v>16</v>
          </cell>
          <cell r="G64" t="str">
            <v>construction</v>
          </cell>
          <cell r="H64" t="str">
            <v>INDIV.</v>
          </cell>
          <cell r="I64">
            <v>9180660.9800000004</v>
          </cell>
          <cell r="J64">
            <v>0</v>
          </cell>
          <cell r="K64">
            <v>0</v>
          </cell>
        </row>
        <row r="65">
          <cell r="A65" t="str">
            <v>ESSO STANDARD OIL S.A. LTD.</v>
          </cell>
          <cell r="B65">
            <v>126</v>
          </cell>
          <cell r="C65" t="str">
            <v>02</v>
          </cell>
          <cell r="D65" t="str">
            <v>JA $</v>
          </cell>
          <cell r="E65" t="str">
            <v>O/D</v>
          </cell>
          <cell r="F65">
            <v>19</v>
          </cell>
          <cell r="G65" t="str">
            <v>GAS</v>
          </cell>
          <cell r="H65" t="str">
            <v>BUSINESS</v>
          </cell>
          <cell r="I65">
            <v>2726.28</v>
          </cell>
          <cell r="J65">
            <v>0</v>
          </cell>
          <cell r="K65">
            <v>0</v>
          </cell>
        </row>
        <row r="66">
          <cell r="A66" t="str">
            <v>CHARLTON CECIL ET AL</v>
          </cell>
          <cell r="B66">
            <v>126</v>
          </cell>
          <cell r="C66" t="str">
            <v>04</v>
          </cell>
          <cell r="D66" t="str">
            <v>JA $</v>
          </cell>
          <cell r="E66" t="str">
            <v>O/D</v>
          </cell>
          <cell r="F66">
            <v>19</v>
          </cell>
          <cell r="G66" t="str">
            <v>PROF.</v>
          </cell>
          <cell r="H66" t="str">
            <v>BUSINESS</v>
          </cell>
          <cell r="I66">
            <v>256694.32</v>
          </cell>
          <cell r="J66">
            <v>0</v>
          </cell>
          <cell r="K66">
            <v>0</v>
          </cell>
        </row>
        <row r="67">
          <cell r="A67" t="str">
            <v>DUB PLATE MUSIC PUBLISHERS LTD.</v>
          </cell>
          <cell r="B67">
            <v>126</v>
          </cell>
          <cell r="C67" t="str">
            <v>06</v>
          </cell>
          <cell r="D67" t="str">
            <v>JA $</v>
          </cell>
          <cell r="E67" t="str">
            <v>O/D</v>
          </cell>
          <cell r="F67">
            <v>19</v>
          </cell>
          <cell r="G67" t="str">
            <v>ENT.</v>
          </cell>
          <cell r="H67" t="str">
            <v>BUSINESS</v>
          </cell>
          <cell r="I67">
            <v>28138.35</v>
          </cell>
          <cell r="J67">
            <v>0</v>
          </cell>
          <cell r="K67">
            <v>0</v>
          </cell>
        </row>
        <row r="68">
          <cell r="A68" t="str">
            <v>JOHNSON &amp; JOHNSON JA. LTD.</v>
          </cell>
          <cell r="B68">
            <v>127</v>
          </cell>
          <cell r="C68" t="str">
            <v>01</v>
          </cell>
          <cell r="D68" t="str">
            <v>JA $</v>
          </cell>
          <cell r="E68" t="str">
            <v>O/D</v>
          </cell>
          <cell r="F68">
            <v>26.3</v>
          </cell>
          <cell r="G68" t="str">
            <v>DIST'N</v>
          </cell>
          <cell r="H68" t="str">
            <v>BUSINESS</v>
          </cell>
          <cell r="I68">
            <v>7838259.8499999996</v>
          </cell>
          <cell r="J68">
            <v>0</v>
          </cell>
          <cell r="K68">
            <v>0</v>
          </cell>
        </row>
        <row r="69">
          <cell r="A69" t="str">
            <v>NESTLE JAMAICA LIMITED</v>
          </cell>
          <cell r="B69">
            <v>127</v>
          </cell>
          <cell r="C69" t="str">
            <v>02</v>
          </cell>
          <cell r="D69" t="str">
            <v>JA $</v>
          </cell>
          <cell r="E69" t="str">
            <v>O/D</v>
          </cell>
          <cell r="F69">
            <v>19</v>
          </cell>
          <cell r="G69" t="str">
            <v>FOOD</v>
          </cell>
          <cell r="H69" t="str">
            <v>BUSINESS</v>
          </cell>
          <cell r="I69">
            <v>109.83</v>
          </cell>
          <cell r="J69">
            <v>0</v>
          </cell>
          <cell r="K69">
            <v>0</v>
          </cell>
        </row>
        <row r="70">
          <cell r="A70" t="str">
            <v>MYERS,FLETCHER AND GORDON</v>
          </cell>
          <cell r="B70">
            <v>127</v>
          </cell>
          <cell r="C70" t="str">
            <v>02</v>
          </cell>
          <cell r="D70" t="str">
            <v>JA $</v>
          </cell>
          <cell r="E70" t="str">
            <v>O/D</v>
          </cell>
          <cell r="F70">
            <v>26.3</v>
          </cell>
          <cell r="G70" t="str">
            <v>PROF.</v>
          </cell>
          <cell r="H70" t="str">
            <v>BUSINESS</v>
          </cell>
          <cell r="I70">
            <v>206.92</v>
          </cell>
          <cell r="J70">
            <v>0</v>
          </cell>
          <cell r="K70">
            <v>0</v>
          </cell>
        </row>
        <row r="71">
          <cell r="A71" t="str">
            <v>HARDWARE &amp; LUMBER LTD.</v>
          </cell>
          <cell r="B71">
            <v>127</v>
          </cell>
          <cell r="C71" t="str">
            <v>02</v>
          </cell>
          <cell r="D71" t="str">
            <v>JA $</v>
          </cell>
          <cell r="E71" t="str">
            <v>O/D</v>
          </cell>
          <cell r="F71">
            <v>19</v>
          </cell>
          <cell r="G71" t="str">
            <v>DIST'N</v>
          </cell>
          <cell r="H71" t="str">
            <v>BUSINESS</v>
          </cell>
          <cell r="I71">
            <v>1897930.06</v>
          </cell>
          <cell r="J71">
            <v>0</v>
          </cell>
          <cell r="K71">
            <v>0</v>
          </cell>
        </row>
        <row r="72">
          <cell r="A72" t="str">
            <v>CHECKER CHEMICALS LIMITED</v>
          </cell>
          <cell r="B72">
            <v>127</v>
          </cell>
          <cell r="C72" t="str">
            <v>06</v>
          </cell>
          <cell r="D72" t="str">
            <v>JA $</v>
          </cell>
          <cell r="E72" t="str">
            <v>O/D</v>
          </cell>
          <cell r="F72">
            <v>19</v>
          </cell>
          <cell r="G72" t="str">
            <v>MFG-CHEM</v>
          </cell>
          <cell r="H72" t="str">
            <v>BUSINESS</v>
          </cell>
          <cell r="I72">
            <v>855335.65</v>
          </cell>
          <cell r="J72">
            <v>0</v>
          </cell>
          <cell r="K72">
            <v>0</v>
          </cell>
        </row>
        <row r="73">
          <cell r="A73" t="str">
            <v>IMPLEMENTATION LIMITED</v>
          </cell>
          <cell r="B73">
            <v>127</v>
          </cell>
          <cell r="C73" t="str">
            <v>06</v>
          </cell>
          <cell r="D73" t="str">
            <v>JA $</v>
          </cell>
          <cell r="E73" t="str">
            <v>O/D</v>
          </cell>
          <cell r="F73">
            <v>12</v>
          </cell>
          <cell r="G73" t="str">
            <v>PROF.</v>
          </cell>
          <cell r="H73" t="str">
            <v>BUSINESS</v>
          </cell>
          <cell r="I73">
            <v>262901.19</v>
          </cell>
          <cell r="J73">
            <v>0</v>
          </cell>
          <cell r="K73">
            <v>0</v>
          </cell>
        </row>
        <row r="74">
          <cell r="A74" t="str">
            <v>JAMAICA UCC BLUE MTN. COFFEE CO.</v>
          </cell>
          <cell r="B74">
            <v>127</v>
          </cell>
          <cell r="C74" t="str">
            <v>06</v>
          </cell>
          <cell r="D74" t="str">
            <v>JA $</v>
          </cell>
          <cell r="E74" t="str">
            <v>O/D</v>
          </cell>
          <cell r="F74">
            <v>19</v>
          </cell>
          <cell r="G74" t="str">
            <v>FOOD</v>
          </cell>
          <cell r="H74" t="str">
            <v>BUSINESS</v>
          </cell>
          <cell r="I74">
            <v>326255.17</v>
          </cell>
          <cell r="J74">
            <v>0</v>
          </cell>
          <cell r="K74">
            <v>0</v>
          </cell>
        </row>
        <row r="75">
          <cell r="A75" t="str">
            <v>HARMAN SALES COMPANY LTD.</v>
          </cell>
          <cell r="B75">
            <v>127</v>
          </cell>
          <cell r="C75" t="str">
            <v>06</v>
          </cell>
          <cell r="D75" t="str">
            <v>JA $</v>
          </cell>
          <cell r="E75" t="str">
            <v>O/D</v>
          </cell>
          <cell r="F75">
            <v>19</v>
          </cell>
          <cell r="G75" t="str">
            <v>DIST'N</v>
          </cell>
          <cell r="H75" t="str">
            <v>BUSINESS</v>
          </cell>
          <cell r="I75">
            <v>320586.23999999999</v>
          </cell>
          <cell r="J75">
            <v>0</v>
          </cell>
          <cell r="K75">
            <v>0</v>
          </cell>
        </row>
        <row r="76">
          <cell r="A76" t="str">
            <v>CIVIL ENG. RESEARCH AND TESTING</v>
          </cell>
          <cell r="B76">
            <v>127</v>
          </cell>
          <cell r="C76" t="str">
            <v>06</v>
          </cell>
          <cell r="D76" t="str">
            <v>JA $</v>
          </cell>
          <cell r="E76" t="str">
            <v>O/D</v>
          </cell>
          <cell r="F76">
            <v>19</v>
          </cell>
          <cell r="G76" t="str">
            <v>PROF.</v>
          </cell>
          <cell r="H76" t="str">
            <v>BUSINESS</v>
          </cell>
          <cell r="I76">
            <v>355712.94</v>
          </cell>
          <cell r="J76">
            <v>0</v>
          </cell>
          <cell r="K76">
            <v>0</v>
          </cell>
        </row>
        <row r="77">
          <cell r="A77" t="str">
            <v>KEENADON LTD T-A L.G SERV CENTRE</v>
          </cell>
          <cell r="B77">
            <v>127</v>
          </cell>
          <cell r="C77" t="str">
            <v>06</v>
          </cell>
          <cell r="D77" t="str">
            <v>JA $</v>
          </cell>
          <cell r="E77" t="str">
            <v>O/D</v>
          </cell>
          <cell r="F77">
            <v>29</v>
          </cell>
          <cell r="G77" t="str">
            <v>GAS</v>
          </cell>
          <cell r="H77" t="str">
            <v>BUSINESS</v>
          </cell>
          <cell r="I77">
            <v>184586.41</v>
          </cell>
          <cell r="J77">
            <v>0</v>
          </cell>
          <cell r="K77">
            <v>0</v>
          </cell>
        </row>
        <row r="78">
          <cell r="A78" t="str">
            <v>VAP LIMITED</v>
          </cell>
          <cell r="B78">
            <v>127</v>
          </cell>
          <cell r="C78" t="str">
            <v>06</v>
          </cell>
          <cell r="D78" t="str">
            <v>JA $</v>
          </cell>
          <cell r="E78" t="str">
            <v>O/D</v>
          </cell>
          <cell r="F78">
            <v>32</v>
          </cell>
          <cell r="G78" t="str">
            <v>PROF.</v>
          </cell>
          <cell r="H78" t="str">
            <v>BUSINESS</v>
          </cell>
          <cell r="I78">
            <v>1187755.04</v>
          </cell>
          <cell r="J78">
            <v>0</v>
          </cell>
          <cell r="K78">
            <v>0</v>
          </cell>
        </row>
        <row r="79">
          <cell r="A79" t="str">
            <v>TIMO'S TRADING LIMITED</v>
          </cell>
          <cell r="B79">
            <v>127</v>
          </cell>
          <cell r="C79" t="str">
            <v>07</v>
          </cell>
          <cell r="D79" t="str">
            <v>JA $</v>
          </cell>
          <cell r="E79" t="str">
            <v>O/D</v>
          </cell>
          <cell r="F79">
            <v>12</v>
          </cell>
          <cell r="G79" t="str">
            <v>DIST'N</v>
          </cell>
          <cell r="H79" t="str">
            <v>BUSINESS</v>
          </cell>
          <cell r="I79">
            <v>340354.81</v>
          </cell>
          <cell r="J79">
            <v>0</v>
          </cell>
          <cell r="K79">
            <v>0</v>
          </cell>
        </row>
        <row r="80">
          <cell r="A80" t="str">
            <v>CARIBBEAN BRAKE PRODUCTS LTD</v>
          </cell>
          <cell r="B80">
            <v>128</v>
          </cell>
          <cell r="C80" t="str">
            <v>03</v>
          </cell>
          <cell r="D80" t="str">
            <v>USD</v>
          </cell>
          <cell r="E80" t="str">
            <v>L/C</v>
          </cell>
          <cell r="F80">
            <v>9.4600000000000009</v>
          </cell>
          <cell r="G80" t="str">
            <v>MFG-OTHER</v>
          </cell>
          <cell r="H80" t="str">
            <v>BUSINESS</v>
          </cell>
          <cell r="I80">
            <v>27593426.18</v>
          </cell>
          <cell r="J80">
            <v>484180.14002456568</v>
          </cell>
          <cell r="K80">
            <v>27593426.18</v>
          </cell>
        </row>
        <row r="81">
          <cell r="A81" t="str">
            <v>RESTAURANTS OF JAMAICA</v>
          </cell>
          <cell r="B81">
            <v>150</v>
          </cell>
          <cell r="C81" t="str">
            <v>00</v>
          </cell>
          <cell r="D81" t="str">
            <v>JA $</v>
          </cell>
          <cell r="E81" t="str">
            <v>LEASE</v>
          </cell>
          <cell r="F81">
            <v>20.88</v>
          </cell>
          <cell r="G81" t="str">
            <v>FOOD</v>
          </cell>
          <cell r="H81" t="str">
            <v>BUSINESS</v>
          </cell>
          <cell r="I81">
            <v>1492390.88</v>
          </cell>
          <cell r="J81">
            <v>0</v>
          </cell>
          <cell r="K81">
            <v>0</v>
          </cell>
        </row>
        <row r="82">
          <cell r="A82" t="str">
            <v>INTL INGREDIENTS LTD.</v>
          </cell>
          <cell r="B82">
            <v>150</v>
          </cell>
          <cell r="C82" t="str">
            <v>00</v>
          </cell>
          <cell r="D82" t="str">
            <v>JA $</v>
          </cell>
          <cell r="E82" t="str">
            <v>LEASE</v>
          </cell>
          <cell r="F82">
            <v>24</v>
          </cell>
          <cell r="G82" t="str">
            <v>FOOD</v>
          </cell>
          <cell r="H82" t="str">
            <v>BUSINESS</v>
          </cell>
          <cell r="I82">
            <v>2727554.34</v>
          </cell>
          <cell r="J82">
            <v>0</v>
          </cell>
          <cell r="K82">
            <v>0</v>
          </cell>
        </row>
        <row r="83">
          <cell r="A83" t="str">
            <v>WIHCON</v>
          </cell>
          <cell r="B83">
            <v>150</v>
          </cell>
          <cell r="C83" t="str">
            <v>00</v>
          </cell>
          <cell r="D83" t="str">
            <v>JA $</v>
          </cell>
          <cell r="E83" t="str">
            <v>LEASE</v>
          </cell>
          <cell r="F83">
            <v>26</v>
          </cell>
          <cell r="G83" t="str">
            <v>construction</v>
          </cell>
          <cell r="H83" t="str">
            <v>BUSINESS</v>
          </cell>
          <cell r="I83">
            <v>53911356.219999999</v>
          </cell>
          <cell r="J83">
            <v>0</v>
          </cell>
          <cell r="K83">
            <v>0</v>
          </cell>
        </row>
        <row r="84">
          <cell r="A84" t="str">
            <v>INNOVATIVE RESORTS LTD.</v>
          </cell>
          <cell r="B84">
            <v>150</v>
          </cell>
          <cell r="C84" t="str">
            <v>00</v>
          </cell>
          <cell r="D84" t="str">
            <v>USD</v>
          </cell>
          <cell r="E84" t="str">
            <v>LEASE</v>
          </cell>
          <cell r="F84">
            <v>12</v>
          </cell>
          <cell r="G84" t="str">
            <v>TOURISM</v>
          </cell>
          <cell r="H84" t="str">
            <v>BUSINESS</v>
          </cell>
          <cell r="I84">
            <v>5017440.0599999996</v>
          </cell>
          <cell r="J84">
            <v>88040.709949113865</v>
          </cell>
          <cell r="K84">
            <v>5017440.0599999996</v>
          </cell>
        </row>
        <row r="85">
          <cell r="A85" t="str">
            <v>VILLAGE RESORTS LIMITED</v>
          </cell>
          <cell r="B85">
            <v>150</v>
          </cell>
          <cell r="C85" t="str">
            <v>00</v>
          </cell>
          <cell r="D85" t="str">
            <v>USD</v>
          </cell>
          <cell r="E85" t="str">
            <v>LEASE</v>
          </cell>
          <cell r="F85">
            <v>12</v>
          </cell>
          <cell r="G85" t="str">
            <v>TOURISM</v>
          </cell>
          <cell r="H85" t="str">
            <v>BUSINESS</v>
          </cell>
          <cell r="I85">
            <v>7699712.0300000003</v>
          </cell>
          <cell r="J85">
            <v>135106.37006492366</v>
          </cell>
          <cell r="K85">
            <v>7699712.0299999993</v>
          </cell>
        </row>
        <row r="86">
          <cell r="A86" t="str">
            <v>INTERNATIONAL HOTELS</v>
          </cell>
          <cell r="B86">
            <v>150</v>
          </cell>
          <cell r="C86" t="str">
            <v>00</v>
          </cell>
          <cell r="D86" t="str">
            <v>USD</v>
          </cell>
          <cell r="E86" t="str">
            <v>LEASE</v>
          </cell>
          <cell r="F86">
            <v>12.5</v>
          </cell>
          <cell r="G86" t="str">
            <v>TOURISM</v>
          </cell>
          <cell r="H86" t="str">
            <v>BUSINESS</v>
          </cell>
          <cell r="I86">
            <v>41956650.07</v>
          </cell>
          <cell r="J86">
            <v>736210.73995437799</v>
          </cell>
          <cell r="K86">
            <v>41956650.07</v>
          </cell>
        </row>
        <row r="87">
          <cell r="A87" t="str">
            <v>GREAT RESORTS</v>
          </cell>
          <cell r="B87">
            <v>150</v>
          </cell>
          <cell r="C87" t="str">
            <v>00</v>
          </cell>
          <cell r="D87" t="str">
            <v>USD</v>
          </cell>
          <cell r="E87" t="str">
            <v>LEASE</v>
          </cell>
          <cell r="F87">
            <v>9.4600000000000009</v>
          </cell>
          <cell r="G87" t="str">
            <v>TOURISM</v>
          </cell>
          <cell r="H87" t="str">
            <v>BUSINESS</v>
          </cell>
          <cell r="I87">
            <v>1423091.59</v>
          </cell>
          <cell r="J87">
            <v>24970.899982453062</v>
          </cell>
          <cell r="K87">
            <v>1423091.59</v>
          </cell>
        </row>
        <row r="88">
          <cell r="A88" t="str">
            <v>BRL LIMITED</v>
          </cell>
          <cell r="B88">
            <v>150</v>
          </cell>
          <cell r="C88" t="str">
            <v>00</v>
          </cell>
          <cell r="D88" t="str">
            <v>USD</v>
          </cell>
          <cell r="E88" t="str">
            <v>LEASE</v>
          </cell>
          <cell r="F88">
            <v>12</v>
          </cell>
          <cell r="G88" t="str">
            <v>TOURISM</v>
          </cell>
          <cell r="H88" t="str">
            <v>BUSINESS</v>
          </cell>
          <cell r="I88">
            <v>1423091.59</v>
          </cell>
          <cell r="J88">
            <v>24970.899982453062</v>
          </cell>
          <cell r="K88">
            <v>1423091.59</v>
          </cell>
        </row>
        <row r="89">
          <cell r="A89" t="str">
            <v>CONTINENTAL BAKING CO.</v>
          </cell>
          <cell r="B89">
            <v>150</v>
          </cell>
          <cell r="C89" t="str">
            <v>00</v>
          </cell>
          <cell r="D89" t="str">
            <v>USD</v>
          </cell>
          <cell r="E89" t="str">
            <v>LEASE</v>
          </cell>
          <cell r="F89">
            <v>15</v>
          </cell>
          <cell r="G89" t="str">
            <v>FOOD</v>
          </cell>
          <cell r="H89" t="str">
            <v>BUSINESS</v>
          </cell>
          <cell r="I89">
            <v>6266525.209999999</v>
          </cell>
          <cell r="J89">
            <v>109958.32970696612</v>
          </cell>
          <cell r="K89">
            <v>6266525.209999999</v>
          </cell>
        </row>
        <row r="90">
          <cell r="A90" t="str">
            <v>CONTINENTAL BAKING CO.</v>
          </cell>
          <cell r="B90">
            <v>150</v>
          </cell>
          <cell r="C90" t="str">
            <v>00</v>
          </cell>
          <cell r="D90" t="str">
            <v>USD</v>
          </cell>
          <cell r="E90" t="str">
            <v>LEASE</v>
          </cell>
          <cell r="F90">
            <v>15</v>
          </cell>
          <cell r="G90" t="str">
            <v>FOOD</v>
          </cell>
          <cell r="H90" t="str">
            <v>BUSINESS</v>
          </cell>
          <cell r="I90">
            <v>59382930.310000002</v>
          </cell>
          <cell r="J90">
            <v>1041988.5999298122</v>
          </cell>
          <cell r="K90">
            <v>59382930.310000002</v>
          </cell>
        </row>
        <row r="91">
          <cell r="A91" t="str">
            <v>INTL INGREDIENTS LTD.</v>
          </cell>
          <cell r="B91">
            <v>150</v>
          </cell>
          <cell r="C91" t="str">
            <v>01</v>
          </cell>
          <cell r="D91" t="str">
            <v>JA $</v>
          </cell>
          <cell r="E91" t="str">
            <v>LEASE</v>
          </cell>
          <cell r="F91">
            <v>24</v>
          </cell>
          <cell r="G91" t="str">
            <v>FOOD</v>
          </cell>
          <cell r="H91" t="str">
            <v>BUSINESS</v>
          </cell>
          <cell r="I91">
            <v>299391.84999999998</v>
          </cell>
          <cell r="J91">
            <v>0</v>
          </cell>
          <cell r="K91">
            <v>0</v>
          </cell>
        </row>
        <row r="92">
          <cell r="A92" t="str">
            <v>WIHCON</v>
          </cell>
          <cell r="B92">
            <v>150</v>
          </cell>
          <cell r="C92" t="str">
            <v>01</v>
          </cell>
          <cell r="D92" t="str">
            <v>JA $</v>
          </cell>
          <cell r="E92" t="str">
            <v>LEASE</v>
          </cell>
          <cell r="F92">
            <v>26</v>
          </cell>
          <cell r="G92" t="str">
            <v>construction</v>
          </cell>
          <cell r="H92" t="str">
            <v>BUSINESS</v>
          </cell>
          <cell r="I92">
            <v>2144228.25</v>
          </cell>
          <cell r="J92">
            <v>0</v>
          </cell>
          <cell r="K92">
            <v>0</v>
          </cell>
        </row>
        <row r="93">
          <cell r="A93" t="str">
            <v>INNOVATIVE RESORTS LTD.</v>
          </cell>
          <cell r="B93">
            <v>150</v>
          </cell>
          <cell r="C93" t="str">
            <v>01</v>
          </cell>
          <cell r="D93" t="str">
            <v>USD</v>
          </cell>
          <cell r="E93" t="str">
            <v>LEASE</v>
          </cell>
          <cell r="F93">
            <v>12</v>
          </cell>
          <cell r="G93" t="str">
            <v>TOURISM</v>
          </cell>
          <cell r="H93" t="str">
            <v>BUSINESS</v>
          </cell>
          <cell r="I93">
            <v>16.53</v>
          </cell>
          <cell r="J93">
            <v>0.290050886120372</v>
          </cell>
          <cell r="K93">
            <v>16.53</v>
          </cell>
        </row>
        <row r="94">
          <cell r="A94" t="str">
            <v>VILLAGE RESORTS LIMITED</v>
          </cell>
          <cell r="B94">
            <v>150</v>
          </cell>
          <cell r="C94" t="str">
            <v>01</v>
          </cell>
          <cell r="D94" t="str">
            <v>USD</v>
          </cell>
          <cell r="E94" t="str">
            <v>LEASE</v>
          </cell>
          <cell r="F94">
            <v>12</v>
          </cell>
          <cell r="G94" t="str">
            <v>TOURISM</v>
          </cell>
          <cell r="H94" t="str">
            <v>BUSINESS</v>
          </cell>
          <cell r="I94">
            <v>0.56999999999999995</v>
          </cell>
          <cell r="J94">
            <v>1.0001754693805929E-2</v>
          </cell>
          <cell r="K94">
            <v>0.56999999999999995</v>
          </cell>
        </row>
        <row r="95">
          <cell r="A95" t="str">
            <v>INTERNATIONAL HOTELS</v>
          </cell>
          <cell r="B95">
            <v>150</v>
          </cell>
          <cell r="C95" t="str">
            <v>01</v>
          </cell>
          <cell r="D95" t="str">
            <v>USD</v>
          </cell>
          <cell r="E95" t="str">
            <v>LEASE</v>
          </cell>
          <cell r="F95">
            <v>12.5</v>
          </cell>
          <cell r="G95" t="str">
            <v>TOURISM</v>
          </cell>
          <cell r="H95" t="str">
            <v>BUSINESS</v>
          </cell>
          <cell r="I95">
            <v>2626928.4</v>
          </cell>
          <cell r="J95">
            <v>46094.549921038779</v>
          </cell>
          <cell r="K95">
            <v>2626928.4</v>
          </cell>
        </row>
        <row r="96">
          <cell r="A96" t="str">
            <v>CONTINENTAL BAKING CO.</v>
          </cell>
          <cell r="B96">
            <v>150</v>
          </cell>
          <cell r="C96" t="str">
            <v>01</v>
          </cell>
          <cell r="D96" t="str">
            <v>USD</v>
          </cell>
          <cell r="E96" t="str">
            <v>LEASE</v>
          </cell>
          <cell r="F96">
            <v>15</v>
          </cell>
          <cell r="G96" t="str">
            <v>FOOD</v>
          </cell>
          <cell r="H96" t="str">
            <v>BUSINESS</v>
          </cell>
          <cell r="I96">
            <v>2801257.97</v>
          </cell>
          <cell r="J96">
            <v>49153.50008773469</v>
          </cell>
          <cell r="K96">
            <v>2801257.97</v>
          </cell>
        </row>
        <row r="97">
          <cell r="A97" t="str">
            <v>CAYMANAS DEVELOPMENT</v>
          </cell>
          <cell r="B97">
            <v>150</v>
          </cell>
          <cell r="C97" t="str">
            <v>02</v>
          </cell>
          <cell r="D97" t="str">
            <v>USD</v>
          </cell>
          <cell r="E97" t="str">
            <v>LEASE</v>
          </cell>
          <cell r="F97">
            <v>12.5</v>
          </cell>
          <cell r="G97" t="str">
            <v>PROF.</v>
          </cell>
          <cell r="H97" t="str">
            <v>BUSINESS</v>
          </cell>
          <cell r="I97">
            <v>5968957.0700000003</v>
          </cell>
          <cell r="J97">
            <v>104736.91998596245</v>
          </cell>
          <cell r="K97">
            <v>5968957.0700000003</v>
          </cell>
        </row>
        <row r="98">
          <cell r="A98" t="str">
            <v>WHYTE MICHAEL</v>
          </cell>
          <cell r="B98">
            <v>200</v>
          </cell>
          <cell r="C98" t="str">
            <v>01</v>
          </cell>
          <cell r="D98" t="str">
            <v>JA $</v>
          </cell>
          <cell r="E98" t="str">
            <v>O/D</v>
          </cell>
          <cell r="F98">
            <v>0</v>
          </cell>
          <cell r="G98" t="str">
            <v>INDIV.</v>
          </cell>
          <cell r="H98" t="str">
            <v>INDIV.</v>
          </cell>
          <cell r="I98">
            <v>4668.05</v>
          </cell>
          <cell r="J98">
            <v>0</v>
          </cell>
          <cell r="K98">
            <v>0</v>
          </cell>
        </row>
        <row r="99">
          <cell r="A99" t="str">
            <v>TOMLINSON-WARSKOW JUDITH</v>
          </cell>
          <cell r="B99">
            <v>200</v>
          </cell>
          <cell r="C99" t="str">
            <v>01</v>
          </cell>
          <cell r="D99" t="str">
            <v>JA $</v>
          </cell>
          <cell r="E99" t="str">
            <v>O/D</v>
          </cell>
          <cell r="F99">
            <v>0</v>
          </cell>
          <cell r="G99" t="str">
            <v>INDIV.</v>
          </cell>
          <cell r="H99" t="str">
            <v>INDIV.</v>
          </cell>
          <cell r="I99">
            <v>2604.92</v>
          </cell>
          <cell r="J99">
            <v>0</v>
          </cell>
          <cell r="K99">
            <v>0</v>
          </cell>
        </row>
        <row r="100">
          <cell r="A100" t="str">
            <v>MAYNE ROHAN AND OR HOPE</v>
          </cell>
          <cell r="B100">
            <v>200</v>
          </cell>
          <cell r="C100" t="str">
            <v>01</v>
          </cell>
          <cell r="D100" t="str">
            <v>JA $</v>
          </cell>
          <cell r="E100" t="str">
            <v>O/D</v>
          </cell>
          <cell r="F100">
            <v>0</v>
          </cell>
          <cell r="G100" t="str">
            <v>INDIV.</v>
          </cell>
          <cell r="H100" t="str">
            <v>INDIV.</v>
          </cell>
          <cell r="I100">
            <v>4314.43</v>
          </cell>
          <cell r="J100">
            <v>0</v>
          </cell>
          <cell r="K100">
            <v>0</v>
          </cell>
        </row>
        <row r="101">
          <cell r="A101" t="str">
            <v>SIMPSON PAMELA AND OR LOCKSLEY</v>
          </cell>
          <cell r="B101">
            <v>200</v>
          </cell>
          <cell r="C101" t="str">
            <v>01</v>
          </cell>
          <cell r="D101" t="str">
            <v>JA $</v>
          </cell>
          <cell r="E101" t="str">
            <v>O/D</v>
          </cell>
          <cell r="F101">
            <v>0</v>
          </cell>
          <cell r="G101" t="str">
            <v>INDIV.</v>
          </cell>
          <cell r="H101" t="str">
            <v>INDIV.</v>
          </cell>
          <cell r="I101">
            <v>1698.11</v>
          </cell>
          <cell r="J101">
            <v>0</v>
          </cell>
          <cell r="K101">
            <v>0</v>
          </cell>
        </row>
        <row r="102">
          <cell r="A102" t="str">
            <v>WRIGHT MATTHEW</v>
          </cell>
          <cell r="B102">
            <v>200</v>
          </cell>
          <cell r="C102" t="str">
            <v>01</v>
          </cell>
          <cell r="D102" t="str">
            <v>JA $</v>
          </cell>
          <cell r="E102" t="str">
            <v>O/D</v>
          </cell>
          <cell r="F102">
            <v>0</v>
          </cell>
          <cell r="G102" t="str">
            <v>INDIV.</v>
          </cell>
          <cell r="H102" t="str">
            <v>INDIV.</v>
          </cell>
          <cell r="I102">
            <v>1700.12</v>
          </cell>
          <cell r="J102">
            <v>0</v>
          </cell>
          <cell r="K102">
            <v>0</v>
          </cell>
        </row>
        <row r="103">
          <cell r="A103" t="str">
            <v>CAMPBELL DIONNE</v>
          </cell>
          <cell r="B103">
            <v>200</v>
          </cell>
          <cell r="C103" t="str">
            <v>01</v>
          </cell>
          <cell r="D103" t="str">
            <v>JA $</v>
          </cell>
          <cell r="E103" t="str">
            <v>O/D</v>
          </cell>
          <cell r="F103">
            <v>0</v>
          </cell>
          <cell r="G103" t="str">
            <v>INDIV.</v>
          </cell>
          <cell r="H103" t="str">
            <v>INDIV.</v>
          </cell>
          <cell r="I103">
            <v>2464.9899999999998</v>
          </cell>
          <cell r="J103">
            <v>0</v>
          </cell>
          <cell r="K103">
            <v>0</v>
          </cell>
        </row>
        <row r="104">
          <cell r="A104" t="str">
            <v>PARRIS SANDRA AND OR DONALD</v>
          </cell>
          <cell r="B104">
            <v>200</v>
          </cell>
          <cell r="C104" t="str">
            <v>01</v>
          </cell>
          <cell r="D104" t="str">
            <v>JA $</v>
          </cell>
          <cell r="E104" t="str">
            <v>O/D</v>
          </cell>
          <cell r="F104">
            <v>0</v>
          </cell>
          <cell r="G104" t="str">
            <v>INDIV.</v>
          </cell>
          <cell r="H104" t="str">
            <v>INDIV.</v>
          </cell>
          <cell r="I104">
            <v>1778.4</v>
          </cell>
          <cell r="J104">
            <v>0</v>
          </cell>
          <cell r="K104">
            <v>0</v>
          </cell>
        </row>
        <row r="105">
          <cell r="A105" t="str">
            <v>CROOKS MILLICENT</v>
          </cell>
          <cell r="B105">
            <v>200</v>
          </cell>
          <cell r="C105" t="str">
            <v>01</v>
          </cell>
          <cell r="D105" t="str">
            <v>JA $</v>
          </cell>
          <cell r="E105" t="str">
            <v>O/D</v>
          </cell>
          <cell r="F105">
            <v>0</v>
          </cell>
          <cell r="G105" t="str">
            <v>INDIV.</v>
          </cell>
          <cell r="H105" t="str">
            <v>INDIV.</v>
          </cell>
          <cell r="I105">
            <v>40735.17</v>
          </cell>
          <cell r="J105">
            <v>0</v>
          </cell>
          <cell r="K105">
            <v>0</v>
          </cell>
        </row>
        <row r="106">
          <cell r="A106" t="str">
            <v>BINGHAM KELLI-ANN</v>
          </cell>
          <cell r="B106">
            <v>200</v>
          </cell>
          <cell r="C106" t="str">
            <v>01</v>
          </cell>
          <cell r="D106" t="str">
            <v>JA $</v>
          </cell>
          <cell r="E106" t="str">
            <v>O/D</v>
          </cell>
          <cell r="F106">
            <v>0</v>
          </cell>
          <cell r="G106" t="str">
            <v>INDIV.</v>
          </cell>
          <cell r="H106" t="str">
            <v>INDIV.</v>
          </cell>
          <cell r="I106">
            <v>4198.6400000000003</v>
          </cell>
          <cell r="J106">
            <v>0</v>
          </cell>
          <cell r="K106">
            <v>0</v>
          </cell>
        </row>
        <row r="107">
          <cell r="A107" t="str">
            <v>BRAHAM TRACY</v>
          </cell>
          <cell r="B107">
            <v>200</v>
          </cell>
          <cell r="C107" t="str">
            <v>01</v>
          </cell>
          <cell r="D107" t="str">
            <v>JA $</v>
          </cell>
          <cell r="E107" t="str">
            <v>O/D</v>
          </cell>
          <cell r="F107">
            <v>0</v>
          </cell>
          <cell r="G107" t="str">
            <v>INDIV.</v>
          </cell>
          <cell r="H107" t="str">
            <v>INDIV.</v>
          </cell>
          <cell r="I107">
            <v>6583.1</v>
          </cell>
          <cell r="J107">
            <v>0</v>
          </cell>
          <cell r="K107">
            <v>0</v>
          </cell>
        </row>
        <row r="108">
          <cell r="A108" t="str">
            <v>GAYLE ANN-MARIE</v>
          </cell>
          <cell r="B108">
            <v>200</v>
          </cell>
          <cell r="C108" t="str">
            <v>01</v>
          </cell>
          <cell r="D108" t="str">
            <v>JA $</v>
          </cell>
          <cell r="E108" t="str">
            <v>O/D</v>
          </cell>
          <cell r="F108">
            <v>0</v>
          </cell>
          <cell r="G108" t="str">
            <v>INDIV.</v>
          </cell>
          <cell r="H108" t="str">
            <v>INDIV.</v>
          </cell>
          <cell r="I108">
            <v>4936.97</v>
          </cell>
          <cell r="J108">
            <v>0</v>
          </cell>
          <cell r="K108">
            <v>0</v>
          </cell>
        </row>
        <row r="109">
          <cell r="A109" t="str">
            <v>RICHARDS MARSHA</v>
          </cell>
          <cell r="B109">
            <v>200</v>
          </cell>
          <cell r="C109" t="str">
            <v>01</v>
          </cell>
          <cell r="D109" t="str">
            <v>JA $</v>
          </cell>
          <cell r="E109" t="str">
            <v>O/D</v>
          </cell>
          <cell r="F109">
            <v>0</v>
          </cell>
          <cell r="G109" t="str">
            <v>INDIV.</v>
          </cell>
          <cell r="H109" t="str">
            <v>INDIV.</v>
          </cell>
          <cell r="I109">
            <v>3424.59</v>
          </cell>
          <cell r="J109">
            <v>0</v>
          </cell>
          <cell r="K109">
            <v>0</v>
          </cell>
        </row>
        <row r="110">
          <cell r="A110" t="str">
            <v>WILKINSON TAMARA</v>
          </cell>
          <cell r="B110">
            <v>200</v>
          </cell>
          <cell r="C110" t="str">
            <v>01</v>
          </cell>
          <cell r="D110" t="str">
            <v>JA $</v>
          </cell>
          <cell r="E110" t="str">
            <v>O/D</v>
          </cell>
          <cell r="F110">
            <v>0</v>
          </cell>
          <cell r="G110" t="str">
            <v>INDIV.</v>
          </cell>
          <cell r="H110" t="str">
            <v>INDIV.</v>
          </cell>
          <cell r="I110">
            <v>4181.25</v>
          </cell>
          <cell r="J110">
            <v>0</v>
          </cell>
          <cell r="K110">
            <v>0</v>
          </cell>
        </row>
        <row r="111">
          <cell r="A111" t="str">
            <v>SHELL COMPANY W.I. LTD.</v>
          </cell>
          <cell r="B111">
            <v>200</v>
          </cell>
          <cell r="C111" t="str">
            <v>02</v>
          </cell>
          <cell r="D111" t="str">
            <v>JA $</v>
          </cell>
          <cell r="E111" t="str">
            <v>O/D</v>
          </cell>
          <cell r="F111">
            <v>13.7</v>
          </cell>
          <cell r="G111" t="str">
            <v>GAS</v>
          </cell>
          <cell r="H111" t="str">
            <v>BUSINESS</v>
          </cell>
          <cell r="I111">
            <v>120</v>
          </cell>
          <cell r="J111">
            <v>0</v>
          </cell>
          <cell r="K111">
            <v>0</v>
          </cell>
        </row>
        <row r="112">
          <cell r="A112" t="str">
            <v>SHELL COMPANY W.I. LTD.</v>
          </cell>
          <cell r="B112">
            <v>200</v>
          </cell>
          <cell r="C112" t="str">
            <v>02</v>
          </cell>
          <cell r="D112" t="str">
            <v>JA $</v>
          </cell>
          <cell r="E112" t="str">
            <v>O/D</v>
          </cell>
          <cell r="F112">
            <v>13.7</v>
          </cell>
          <cell r="G112" t="str">
            <v>GAS</v>
          </cell>
          <cell r="H112" t="str">
            <v>BUSINESS</v>
          </cell>
          <cell r="I112">
            <v>120</v>
          </cell>
          <cell r="J112">
            <v>0</v>
          </cell>
          <cell r="K112">
            <v>0</v>
          </cell>
        </row>
        <row r="113">
          <cell r="A113" t="str">
            <v>SHELL COMPANY W.I. LTD.</v>
          </cell>
          <cell r="B113">
            <v>200</v>
          </cell>
          <cell r="C113" t="str">
            <v>02</v>
          </cell>
          <cell r="D113" t="str">
            <v>JA $</v>
          </cell>
          <cell r="E113" t="str">
            <v>O/D</v>
          </cell>
          <cell r="F113">
            <v>13.7</v>
          </cell>
          <cell r="G113" t="str">
            <v>GAS</v>
          </cell>
          <cell r="H113" t="str">
            <v>BUSINESS</v>
          </cell>
          <cell r="I113">
            <v>120</v>
          </cell>
          <cell r="J113">
            <v>0</v>
          </cell>
          <cell r="K113">
            <v>0</v>
          </cell>
        </row>
        <row r="114">
          <cell r="A114" t="str">
            <v>SHELL COMPANY W.I. LTD.</v>
          </cell>
          <cell r="B114">
            <v>200</v>
          </cell>
          <cell r="C114" t="str">
            <v>02</v>
          </cell>
          <cell r="D114" t="str">
            <v>JA $</v>
          </cell>
          <cell r="E114" t="str">
            <v>O/D</v>
          </cell>
          <cell r="F114">
            <v>13.7</v>
          </cell>
          <cell r="G114" t="str">
            <v>GAS</v>
          </cell>
          <cell r="H114" t="str">
            <v>BUSINESS</v>
          </cell>
          <cell r="I114">
            <v>120</v>
          </cell>
          <cell r="J114">
            <v>0</v>
          </cell>
          <cell r="K114">
            <v>0</v>
          </cell>
        </row>
        <row r="115">
          <cell r="A115" t="str">
            <v>ESSO STANDARD OIL S.A. LTD.</v>
          </cell>
          <cell r="B115">
            <v>200</v>
          </cell>
          <cell r="C115" t="str">
            <v>02</v>
          </cell>
          <cell r="D115" t="str">
            <v>JA $</v>
          </cell>
          <cell r="E115" t="str">
            <v>O/D</v>
          </cell>
          <cell r="F115">
            <v>19</v>
          </cell>
          <cell r="G115" t="str">
            <v>GAS</v>
          </cell>
          <cell r="H115" t="str">
            <v>BUSINESS</v>
          </cell>
          <cell r="I115">
            <v>5125532.2</v>
          </cell>
          <cell r="J115">
            <v>0</v>
          </cell>
          <cell r="K115">
            <v>0</v>
          </cell>
        </row>
        <row r="116">
          <cell r="A116" t="str">
            <v>NOVA SOUTHEASTERN UNIVERSITY</v>
          </cell>
          <cell r="B116">
            <v>200</v>
          </cell>
          <cell r="C116" t="str">
            <v>02</v>
          </cell>
          <cell r="D116" t="str">
            <v>JA $</v>
          </cell>
          <cell r="E116" t="str">
            <v>O/D</v>
          </cell>
          <cell r="F116">
            <v>31.5</v>
          </cell>
          <cell r="G116" t="str">
            <v>PROF.</v>
          </cell>
          <cell r="H116" t="str">
            <v>BUSINESS</v>
          </cell>
          <cell r="I116">
            <v>125</v>
          </cell>
          <cell r="J116">
            <v>0</v>
          </cell>
          <cell r="K116">
            <v>0</v>
          </cell>
        </row>
        <row r="117">
          <cell r="A117" t="str">
            <v>MARLEY DAVID OR BOGLE LORRAINE</v>
          </cell>
          <cell r="B117">
            <v>200</v>
          </cell>
          <cell r="C117" t="str">
            <v>05</v>
          </cell>
          <cell r="D117" t="str">
            <v>JA $</v>
          </cell>
          <cell r="E117" t="str">
            <v>O/D</v>
          </cell>
          <cell r="F117">
            <v>31.5</v>
          </cell>
          <cell r="G117" t="str">
            <v>INDIV.</v>
          </cell>
          <cell r="H117" t="str">
            <v>INDIV.</v>
          </cell>
          <cell r="I117">
            <v>121.96</v>
          </cell>
          <cell r="J117">
            <v>0</v>
          </cell>
          <cell r="K117">
            <v>0</v>
          </cell>
        </row>
        <row r="118">
          <cell r="A118" t="str">
            <v>LAM PUI CHONG</v>
          </cell>
          <cell r="B118">
            <v>200</v>
          </cell>
          <cell r="C118" t="str">
            <v>05</v>
          </cell>
          <cell r="D118" t="str">
            <v>JA $</v>
          </cell>
          <cell r="E118" t="str">
            <v>O/D</v>
          </cell>
          <cell r="F118">
            <v>31.5</v>
          </cell>
          <cell r="G118" t="str">
            <v>INDIV.</v>
          </cell>
          <cell r="H118" t="str">
            <v>INDIV.</v>
          </cell>
          <cell r="I118">
            <v>120.55</v>
          </cell>
          <cell r="J118">
            <v>0</v>
          </cell>
          <cell r="K118">
            <v>0</v>
          </cell>
        </row>
        <row r="119">
          <cell r="A119" t="str">
            <v>MASSA ALISON K.</v>
          </cell>
          <cell r="B119">
            <v>200</v>
          </cell>
          <cell r="C119" t="str">
            <v>05</v>
          </cell>
          <cell r="D119" t="str">
            <v>JA $</v>
          </cell>
          <cell r="E119" t="str">
            <v>O/D</v>
          </cell>
          <cell r="F119">
            <v>31.5</v>
          </cell>
          <cell r="G119" t="str">
            <v>INDIV.</v>
          </cell>
          <cell r="H119" t="str">
            <v>INDIV.</v>
          </cell>
          <cell r="I119">
            <v>399.45</v>
          </cell>
          <cell r="J119">
            <v>0</v>
          </cell>
          <cell r="K119">
            <v>0</v>
          </cell>
        </row>
        <row r="120">
          <cell r="A120" t="str">
            <v>WEDDERBURN AREBOFE OR SAMUEL</v>
          </cell>
          <cell r="B120">
            <v>200</v>
          </cell>
          <cell r="C120" t="str">
            <v>05</v>
          </cell>
          <cell r="D120" t="str">
            <v>JA $</v>
          </cell>
          <cell r="E120" t="str">
            <v>O/D</v>
          </cell>
          <cell r="F120">
            <v>31.5</v>
          </cell>
          <cell r="G120" t="str">
            <v>INDIV.</v>
          </cell>
          <cell r="H120" t="str">
            <v>INDIV.</v>
          </cell>
          <cell r="I120">
            <v>24.28</v>
          </cell>
          <cell r="J120">
            <v>0</v>
          </cell>
          <cell r="K120">
            <v>0</v>
          </cell>
        </row>
        <row r="121">
          <cell r="A121" t="str">
            <v>PUSEY RACQUEL</v>
          </cell>
          <cell r="B121">
            <v>200</v>
          </cell>
          <cell r="C121" t="str">
            <v>05</v>
          </cell>
          <cell r="D121" t="str">
            <v>JA $</v>
          </cell>
          <cell r="E121" t="str">
            <v>O/D</v>
          </cell>
          <cell r="F121">
            <v>31.5</v>
          </cell>
          <cell r="G121" t="str">
            <v>INDIV.</v>
          </cell>
          <cell r="H121" t="str">
            <v>INDIV.</v>
          </cell>
          <cell r="I121">
            <v>20.81</v>
          </cell>
          <cell r="J121">
            <v>0</v>
          </cell>
          <cell r="K121">
            <v>0</v>
          </cell>
        </row>
        <row r="122">
          <cell r="A122" t="str">
            <v>SMITH JAMES AND OR SONIA</v>
          </cell>
          <cell r="B122">
            <v>200</v>
          </cell>
          <cell r="C122" t="str">
            <v>05</v>
          </cell>
          <cell r="D122" t="str">
            <v>JA $</v>
          </cell>
          <cell r="E122" t="str">
            <v>O/D</v>
          </cell>
          <cell r="F122">
            <v>31.5</v>
          </cell>
          <cell r="G122" t="str">
            <v>INDIV.</v>
          </cell>
          <cell r="H122" t="str">
            <v>INDIV.</v>
          </cell>
          <cell r="I122">
            <v>51.44</v>
          </cell>
          <cell r="J122">
            <v>0</v>
          </cell>
          <cell r="K122">
            <v>0</v>
          </cell>
        </row>
        <row r="123">
          <cell r="A123" t="str">
            <v>REID-PITT L. AND OR PITT KEITH</v>
          </cell>
          <cell r="B123">
            <v>200</v>
          </cell>
          <cell r="C123" t="str">
            <v>05</v>
          </cell>
          <cell r="D123" t="str">
            <v>JA $</v>
          </cell>
          <cell r="E123" t="str">
            <v>O/D</v>
          </cell>
          <cell r="F123">
            <v>31.5</v>
          </cell>
          <cell r="G123" t="str">
            <v>INDIV.</v>
          </cell>
          <cell r="H123" t="str">
            <v>INDIV.</v>
          </cell>
          <cell r="I123">
            <v>45829.69</v>
          </cell>
          <cell r="J123">
            <v>0</v>
          </cell>
          <cell r="K123">
            <v>0</v>
          </cell>
        </row>
        <row r="124">
          <cell r="A124" t="str">
            <v>BROWN OWEN</v>
          </cell>
          <cell r="B124">
            <v>200</v>
          </cell>
          <cell r="C124" t="str">
            <v>05</v>
          </cell>
          <cell r="D124" t="str">
            <v>JA $</v>
          </cell>
          <cell r="E124" t="str">
            <v>O/D</v>
          </cell>
          <cell r="F124">
            <v>31.5</v>
          </cell>
          <cell r="G124" t="str">
            <v>INDIV.</v>
          </cell>
          <cell r="H124" t="str">
            <v>INDIV.</v>
          </cell>
          <cell r="I124">
            <v>14917.11</v>
          </cell>
          <cell r="J124">
            <v>0</v>
          </cell>
          <cell r="K124">
            <v>0</v>
          </cell>
        </row>
        <row r="125">
          <cell r="A125" t="str">
            <v>WEDDERBURN ALLISON OR ANDREW</v>
          </cell>
          <cell r="B125">
            <v>200</v>
          </cell>
          <cell r="C125" t="str">
            <v>05</v>
          </cell>
          <cell r="D125" t="str">
            <v>JA $</v>
          </cell>
          <cell r="E125" t="str">
            <v>O/D</v>
          </cell>
          <cell r="F125">
            <v>31.5</v>
          </cell>
          <cell r="G125" t="str">
            <v>INDIV.</v>
          </cell>
          <cell r="H125" t="str">
            <v>INDIV.</v>
          </cell>
          <cell r="I125">
            <v>120</v>
          </cell>
          <cell r="J125">
            <v>0</v>
          </cell>
          <cell r="K125">
            <v>0</v>
          </cell>
        </row>
        <row r="126">
          <cell r="A126" t="str">
            <v>MONCRIEFFE BRIAN</v>
          </cell>
          <cell r="B126">
            <v>200</v>
          </cell>
          <cell r="C126" t="str">
            <v>05</v>
          </cell>
          <cell r="D126" t="str">
            <v>JA $</v>
          </cell>
          <cell r="E126" t="str">
            <v>O/D</v>
          </cell>
          <cell r="F126">
            <v>31.5</v>
          </cell>
          <cell r="G126" t="str">
            <v>INDIV.</v>
          </cell>
          <cell r="H126" t="str">
            <v>INDIV.</v>
          </cell>
          <cell r="I126">
            <v>78.56</v>
          </cell>
          <cell r="J126">
            <v>0</v>
          </cell>
          <cell r="K126">
            <v>0</v>
          </cell>
        </row>
        <row r="127">
          <cell r="A127" t="str">
            <v>SAMUELS CAROL AND OR ROCHESTER M</v>
          </cell>
          <cell r="B127">
            <v>200</v>
          </cell>
          <cell r="C127" t="str">
            <v>05</v>
          </cell>
          <cell r="D127" t="str">
            <v>JA $</v>
          </cell>
          <cell r="E127" t="str">
            <v>O/D</v>
          </cell>
          <cell r="F127">
            <v>31.5</v>
          </cell>
          <cell r="G127" t="str">
            <v>INDIV.</v>
          </cell>
          <cell r="H127" t="str">
            <v>INDIV.</v>
          </cell>
          <cell r="I127">
            <v>81.22</v>
          </cell>
          <cell r="J127">
            <v>0</v>
          </cell>
          <cell r="K127">
            <v>0</v>
          </cell>
        </row>
        <row r="128">
          <cell r="A128" t="str">
            <v>PICKERSGILL JOHN OR H. OR GABAY</v>
          </cell>
          <cell r="B128">
            <v>200</v>
          </cell>
          <cell r="C128" t="str">
            <v>05</v>
          </cell>
          <cell r="D128" t="str">
            <v>JA $</v>
          </cell>
          <cell r="E128" t="str">
            <v>O/D</v>
          </cell>
          <cell r="F128">
            <v>31.5</v>
          </cell>
          <cell r="G128" t="str">
            <v>INDIV.</v>
          </cell>
          <cell r="H128" t="str">
            <v>INDIV.</v>
          </cell>
          <cell r="I128">
            <v>96.05</v>
          </cell>
          <cell r="J128">
            <v>0</v>
          </cell>
          <cell r="K128">
            <v>0</v>
          </cell>
        </row>
        <row r="129">
          <cell r="A129" t="str">
            <v>RUSSELL PRINCE OR LINDO TANYA</v>
          </cell>
          <cell r="B129">
            <v>200</v>
          </cell>
          <cell r="C129" t="str">
            <v>05</v>
          </cell>
          <cell r="D129" t="str">
            <v>JA $</v>
          </cell>
          <cell r="E129" t="str">
            <v>O/D</v>
          </cell>
          <cell r="F129">
            <v>31.5</v>
          </cell>
          <cell r="G129" t="str">
            <v>INDIV.</v>
          </cell>
          <cell r="H129" t="str">
            <v>INDIV.</v>
          </cell>
          <cell r="I129">
            <v>112.49</v>
          </cell>
          <cell r="J129">
            <v>0</v>
          </cell>
          <cell r="K129">
            <v>0</v>
          </cell>
        </row>
        <row r="130">
          <cell r="A130" t="str">
            <v>LOOK KIN W.OR D.OR K.OR LAURELLE</v>
          </cell>
          <cell r="B130">
            <v>200</v>
          </cell>
          <cell r="C130" t="str">
            <v>05</v>
          </cell>
          <cell r="D130" t="str">
            <v>JA $</v>
          </cell>
          <cell r="E130" t="str">
            <v>O/D</v>
          </cell>
          <cell r="F130">
            <v>31.5</v>
          </cell>
          <cell r="G130" t="str">
            <v>INDIV.</v>
          </cell>
          <cell r="H130" t="str">
            <v>INDIV.</v>
          </cell>
          <cell r="I130">
            <v>11482.74</v>
          </cell>
          <cell r="J130">
            <v>0</v>
          </cell>
          <cell r="K130">
            <v>0</v>
          </cell>
        </row>
        <row r="131">
          <cell r="A131" t="str">
            <v>HOLMES OLIVER OR DAYLE</v>
          </cell>
          <cell r="B131">
            <v>200</v>
          </cell>
          <cell r="C131" t="str">
            <v>05</v>
          </cell>
          <cell r="D131" t="str">
            <v>JA $</v>
          </cell>
          <cell r="E131" t="str">
            <v>O/D</v>
          </cell>
          <cell r="F131">
            <v>31.5</v>
          </cell>
          <cell r="G131" t="str">
            <v>INDIV.</v>
          </cell>
          <cell r="H131" t="str">
            <v>INDIV.</v>
          </cell>
          <cell r="I131">
            <v>664263.43000000005</v>
          </cell>
          <cell r="J131">
            <v>0</v>
          </cell>
          <cell r="K131">
            <v>0</v>
          </cell>
        </row>
        <row r="132">
          <cell r="A132" t="str">
            <v>LOVINDEER KENNETH OR PAULINE</v>
          </cell>
          <cell r="B132">
            <v>200</v>
          </cell>
          <cell r="C132" t="str">
            <v>05</v>
          </cell>
          <cell r="D132" t="str">
            <v>JA $</v>
          </cell>
          <cell r="E132" t="str">
            <v>O/D</v>
          </cell>
          <cell r="F132">
            <v>31.5</v>
          </cell>
          <cell r="G132" t="str">
            <v>INDIV.</v>
          </cell>
          <cell r="H132" t="str">
            <v>INDIV.</v>
          </cell>
          <cell r="I132">
            <v>2180.06</v>
          </cell>
          <cell r="J132">
            <v>0</v>
          </cell>
          <cell r="K132">
            <v>0</v>
          </cell>
        </row>
        <row r="133">
          <cell r="A133" t="str">
            <v>WILLIAMS NORMA</v>
          </cell>
          <cell r="B133">
            <v>200</v>
          </cell>
          <cell r="C133" t="str">
            <v>05</v>
          </cell>
          <cell r="D133" t="str">
            <v>JA $</v>
          </cell>
          <cell r="E133" t="str">
            <v>O/D</v>
          </cell>
          <cell r="F133">
            <v>31.5</v>
          </cell>
          <cell r="G133" t="str">
            <v>INDIV.</v>
          </cell>
          <cell r="H133" t="str">
            <v>INDIV.</v>
          </cell>
          <cell r="I133">
            <v>2156.52</v>
          </cell>
          <cell r="J133">
            <v>0</v>
          </cell>
          <cell r="K133">
            <v>0</v>
          </cell>
        </row>
        <row r="134">
          <cell r="A134" t="str">
            <v>GREEN JUDITH A.E.</v>
          </cell>
          <cell r="B134">
            <v>200</v>
          </cell>
          <cell r="C134" t="str">
            <v>05</v>
          </cell>
          <cell r="D134" t="str">
            <v>JA $</v>
          </cell>
          <cell r="E134" t="str">
            <v>O/D</v>
          </cell>
          <cell r="F134">
            <v>31.5</v>
          </cell>
          <cell r="G134" t="str">
            <v>INDIV.</v>
          </cell>
          <cell r="H134" t="str">
            <v>INDIV.</v>
          </cell>
          <cell r="I134">
            <v>226.67</v>
          </cell>
          <cell r="J134">
            <v>0</v>
          </cell>
          <cell r="K134">
            <v>0</v>
          </cell>
        </row>
        <row r="135">
          <cell r="A135" t="str">
            <v>MARLEY DAMIAN OR GILLIS PHYLLIS</v>
          </cell>
          <cell r="B135">
            <v>200</v>
          </cell>
          <cell r="C135" t="str">
            <v>06</v>
          </cell>
          <cell r="D135" t="str">
            <v>USD</v>
          </cell>
          <cell r="E135" t="str">
            <v>O/D</v>
          </cell>
          <cell r="F135">
            <v>12</v>
          </cell>
          <cell r="G135" t="str">
            <v>INDIV.</v>
          </cell>
          <cell r="H135" t="str">
            <v>INDIV.</v>
          </cell>
          <cell r="I135">
            <v>459.34</v>
          </cell>
          <cell r="J135">
            <v>8.0600105281628345</v>
          </cell>
          <cell r="K135">
            <v>459.34</v>
          </cell>
        </row>
        <row r="136">
          <cell r="A136" t="str">
            <v>JAMAICA BOBSLEIGH FEDERATION</v>
          </cell>
          <cell r="B136">
            <v>200</v>
          </cell>
          <cell r="C136" t="str">
            <v>06</v>
          </cell>
          <cell r="D136" t="str">
            <v>USD</v>
          </cell>
          <cell r="E136" t="str">
            <v>O/D</v>
          </cell>
          <cell r="F136">
            <v>12</v>
          </cell>
          <cell r="G136" t="str">
            <v>PROF.</v>
          </cell>
          <cell r="H136" t="str">
            <v>BUSINESS</v>
          </cell>
          <cell r="I136">
            <v>247.91</v>
          </cell>
          <cell r="J136">
            <v>4.350061414283207</v>
          </cell>
          <cell r="K136">
            <v>247.90999999999997</v>
          </cell>
        </row>
        <row r="137">
          <cell r="A137" t="str">
            <v>BANKSTON BAILEY DEBORAH</v>
          </cell>
          <cell r="B137">
            <v>200</v>
          </cell>
          <cell r="C137" t="str">
            <v>06</v>
          </cell>
          <cell r="D137" t="str">
            <v>USD</v>
          </cell>
          <cell r="E137" t="str">
            <v>O/D</v>
          </cell>
          <cell r="F137">
            <v>12</v>
          </cell>
          <cell r="G137" t="str">
            <v>INDIV.</v>
          </cell>
          <cell r="H137" t="str">
            <v>INDIV.</v>
          </cell>
          <cell r="I137">
            <v>1578.05</v>
          </cell>
          <cell r="J137">
            <v>27.689945604492014</v>
          </cell>
          <cell r="K137">
            <v>1578.05</v>
          </cell>
        </row>
        <row r="138">
          <cell r="A138" t="str">
            <v>MYERS,FLETCHER AND GORDON</v>
          </cell>
          <cell r="B138">
            <v>200</v>
          </cell>
          <cell r="C138" t="str">
            <v>13</v>
          </cell>
          <cell r="D138" t="str">
            <v>USD</v>
          </cell>
          <cell r="E138" t="str">
            <v>O/D</v>
          </cell>
          <cell r="F138">
            <v>26.3</v>
          </cell>
          <cell r="G138" t="str">
            <v>PROF.</v>
          </cell>
          <cell r="H138" t="str">
            <v>BUSINESS</v>
          </cell>
          <cell r="I138">
            <v>2.2799999999999998</v>
          </cell>
          <cell r="J138">
            <v>4.0007018775223717E-2</v>
          </cell>
          <cell r="K138">
            <v>2.2799999999999998</v>
          </cell>
        </row>
        <row r="139">
          <cell r="A139" t="str">
            <v>CARIBBEAN EQUITY PARTNERS</v>
          </cell>
          <cell r="B139">
            <v>200</v>
          </cell>
          <cell r="C139" t="str">
            <v>16</v>
          </cell>
          <cell r="D139" t="str">
            <v>JA $</v>
          </cell>
          <cell r="E139" t="str">
            <v>O/D</v>
          </cell>
          <cell r="F139">
            <v>31.5</v>
          </cell>
          <cell r="G139" t="str">
            <v>PROF.</v>
          </cell>
          <cell r="H139" t="str">
            <v>BUSINESS</v>
          </cell>
          <cell r="I139">
            <v>51392.23</v>
          </cell>
          <cell r="J139">
            <v>0</v>
          </cell>
          <cell r="K139">
            <v>0</v>
          </cell>
        </row>
        <row r="140">
          <cell r="A140" t="str">
            <v>MANUFACTURERS SIGMA MERCHANT</v>
          </cell>
          <cell r="B140">
            <v>200</v>
          </cell>
          <cell r="C140" t="str">
            <v>21</v>
          </cell>
          <cell r="D140" t="str">
            <v>JA $</v>
          </cell>
          <cell r="E140" t="str">
            <v>O/D</v>
          </cell>
          <cell r="F140">
            <v>31.5</v>
          </cell>
          <cell r="G140" t="str">
            <v>F.I.</v>
          </cell>
          <cell r="H140" t="str">
            <v>F.I.</v>
          </cell>
          <cell r="I140">
            <v>5097769.1900000004</v>
          </cell>
          <cell r="J140">
            <v>0</v>
          </cell>
          <cell r="K140">
            <v>0</v>
          </cell>
        </row>
        <row r="141">
          <cell r="A141" t="str">
            <v>SHELL COMPANY W.I. LTD.</v>
          </cell>
          <cell r="B141">
            <v>200</v>
          </cell>
          <cell r="C141" t="str">
            <v>60</v>
          </cell>
          <cell r="D141" t="str">
            <v>JA $</v>
          </cell>
          <cell r="E141" t="str">
            <v>O/D</v>
          </cell>
          <cell r="F141">
            <v>13.7</v>
          </cell>
          <cell r="G141" t="str">
            <v>GAS</v>
          </cell>
          <cell r="H141" t="str">
            <v>BUSINESS</v>
          </cell>
          <cell r="I141">
            <v>120.91</v>
          </cell>
          <cell r="J141">
            <v>0</v>
          </cell>
          <cell r="K141">
            <v>0</v>
          </cell>
        </row>
        <row r="142">
          <cell r="A142" t="str">
            <v>GABBADON SARAH AND OR ANTHONY</v>
          </cell>
          <cell r="B142">
            <v>200</v>
          </cell>
          <cell r="C142" t="str">
            <v>62</v>
          </cell>
          <cell r="D142" t="str">
            <v>JA $</v>
          </cell>
          <cell r="E142" t="str">
            <v>O/D</v>
          </cell>
          <cell r="F142">
            <v>31.5</v>
          </cell>
          <cell r="G142" t="str">
            <v>INDIV.</v>
          </cell>
          <cell r="H142" t="str">
            <v>INDIV.</v>
          </cell>
          <cell r="I142">
            <v>120.4</v>
          </cell>
          <cell r="J142">
            <v>0</v>
          </cell>
          <cell r="K142">
            <v>0</v>
          </cell>
        </row>
        <row r="143">
          <cell r="A143" t="str">
            <v>ALAMO CAR SALES</v>
          </cell>
          <cell r="B143">
            <v>200</v>
          </cell>
          <cell r="C143" t="str">
            <v>66</v>
          </cell>
          <cell r="D143" t="str">
            <v>JA $</v>
          </cell>
          <cell r="E143" t="str">
            <v>O/D</v>
          </cell>
          <cell r="F143">
            <v>31.5</v>
          </cell>
          <cell r="G143" t="str">
            <v>PROF.</v>
          </cell>
          <cell r="H143" t="str">
            <v>BUSINESS</v>
          </cell>
          <cell r="I143">
            <v>217.71</v>
          </cell>
          <cell r="J143">
            <v>0</v>
          </cell>
          <cell r="K143">
            <v>0</v>
          </cell>
        </row>
        <row r="144">
          <cell r="A144" t="str">
            <v>EMULTECH SUPPLY CO. LTD.</v>
          </cell>
          <cell r="B144">
            <v>200</v>
          </cell>
          <cell r="C144" t="str">
            <v>66</v>
          </cell>
          <cell r="D144" t="str">
            <v>JA $</v>
          </cell>
          <cell r="E144" t="str">
            <v>O/D</v>
          </cell>
          <cell r="F144">
            <v>31.5</v>
          </cell>
          <cell r="G144" t="str">
            <v>DIST'N</v>
          </cell>
          <cell r="H144" t="str">
            <v>BUSINESS</v>
          </cell>
          <cell r="I144">
            <v>13170.75</v>
          </cell>
          <cell r="J144">
            <v>0</v>
          </cell>
          <cell r="K144">
            <v>0</v>
          </cell>
        </row>
        <row r="145">
          <cell r="A145" t="str">
            <v>U.C.C. UESHIMA COFFEE CO. LTD.</v>
          </cell>
          <cell r="B145">
            <v>200</v>
          </cell>
          <cell r="C145" t="str">
            <v>67</v>
          </cell>
          <cell r="D145" t="str">
            <v>USD</v>
          </cell>
          <cell r="E145" t="str">
            <v>O/D</v>
          </cell>
          <cell r="F145">
            <v>12</v>
          </cell>
          <cell r="G145" t="str">
            <v>FOOD</v>
          </cell>
          <cell r="H145" t="str">
            <v>BUSINESS</v>
          </cell>
          <cell r="I145">
            <v>55.28</v>
          </cell>
          <cell r="J145">
            <v>0.96999473591858221</v>
          </cell>
          <cell r="K145">
            <v>55.28</v>
          </cell>
        </row>
        <row r="146">
          <cell r="A146" t="str">
            <v>MATROUSSE HOLDINGS LIMITED</v>
          </cell>
          <cell r="B146">
            <v>200</v>
          </cell>
          <cell r="C146" t="str">
            <v>67</v>
          </cell>
          <cell r="D146" t="str">
            <v>USD</v>
          </cell>
          <cell r="E146" t="str">
            <v>O/D</v>
          </cell>
          <cell r="F146">
            <v>11</v>
          </cell>
          <cell r="G146" t="str">
            <v>PROF.</v>
          </cell>
          <cell r="H146" t="str">
            <v>BUSINESS</v>
          </cell>
          <cell r="I146">
            <v>548.80999999999995</v>
          </cell>
          <cell r="J146">
            <v>9.6299350763291791</v>
          </cell>
          <cell r="K146">
            <v>548.80999999999995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T"/>
      <sheetName val="RCT"/>
      <sheetName val="SPA"/>
      <sheetName val="Spot"/>
      <sheetName val="NGL"/>
      <sheetName val="Upside profit"/>
      <sheetName val="Adjust"/>
      <sheetName val="Kogas"/>
      <sheetName val="Ls_XLB_WorkbookFile"/>
      <sheetName val="Osaka"/>
      <sheetName val="Kogas(spot)"/>
      <sheetName val="Shell"/>
      <sheetName val="UF"/>
      <sheetName val="BP"/>
      <sheetName val="TEPCO"/>
      <sheetName val="KANSAI"/>
      <sheetName val="TOKYO GAS"/>
      <sheetName val="PETRO"/>
      <sheetName val="Summary by Customer"/>
      <sheetName val="Summary"/>
      <sheetName val="Vizor Values"/>
      <sheetName val="List Values"/>
    </sheetNames>
    <sheetDataSet>
      <sheetData sheetId="0" refreshError="1"/>
      <sheetData sheetId="1" refreshError="1"/>
      <sheetData sheetId="2" refreshError="1"/>
      <sheetData sheetId="3" refreshError="1">
        <row r="1">
          <cell r="B1" t="str">
            <v>Actual Ledger</v>
          </cell>
          <cell r="D1" t="str">
            <v>Chart of Accounts</v>
          </cell>
          <cell r="F1" t="str">
            <v>Actual Ledger</v>
          </cell>
        </row>
        <row r="2">
          <cell r="B2" t="str">
            <v>Base Amount</v>
          </cell>
          <cell r="C2" t="str">
            <v>Transaction Date</v>
          </cell>
          <cell r="D2" t="str">
            <v>Account Code</v>
          </cell>
          <cell r="E2" t="str">
            <v>Name</v>
          </cell>
          <cell r="F2" t="str">
            <v>Description</v>
          </cell>
          <cell r="G2" t="str">
            <v>Transaction Reference</v>
          </cell>
        </row>
        <row r="3">
          <cell r="A3">
            <v>18693063.199999999</v>
          </cell>
          <cell r="B3">
            <v>-18693063.199999999</v>
          </cell>
          <cell r="C3">
            <v>38260</v>
          </cell>
          <cell r="D3" t="str">
            <v>40010151</v>
          </cell>
          <cell r="E3" t="str">
            <v>Sales - LNG Spot</v>
          </cell>
          <cell r="F3" t="str">
            <v>INV 0138/1-DT.16/09/04-BP</v>
          </cell>
          <cell r="G3" t="str">
            <v>JV- 010904</v>
          </cell>
        </row>
        <row r="4">
          <cell r="A4">
            <v>17852400</v>
          </cell>
          <cell r="B4">
            <v>-17852400</v>
          </cell>
          <cell r="C4">
            <v>38230</v>
          </cell>
          <cell r="D4" t="str">
            <v>40010151</v>
          </cell>
          <cell r="E4" t="str">
            <v>Sales - LNG Spot</v>
          </cell>
          <cell r="F4" t="str">
            <v>INV 0135/1-DT.18/08/04-TE</v>
          </cell>
          <cell r="G4" t="str">
            <v>JV- 010804</v>
          </cell>
        </row>
        <row r="5">
          <cell r="A5">
            <v>17499515</v>
          </cell>
          <cell r="B5">
            <v>-17499515</v>
          </cell>
          <cell r="C5">
            <v>38046</v>
          </cell>
          <cell r="D5" t="str">
            <v>40010151</v>
          </cell>
          <cell r="E5" t="str">
            <v>Sales - LNG Spot</v>
          </cell>
          <cell r="F5" t="str">
            <v>INV 0115/1-DT.14/02/04-KG</v>
          </cell>
          <cell r="G5" t="str">
            <v>JV- 010204</v>
          </cell>
        </row>
        <row r="6">
          <cell r="A6">
            <v>16926287</v>
          </cell>
          <cell r="B6">
            <v>-16926287</v>
          </cell>
          <cell r="C6">
            <v>38107</v>
          </cell>
          <cell r="D6" t="str">
            <v>40010151</v>
          </cell>
          <cell r="E6" t="str">
            <v>Sales - LNG Spot</v>
          </cell>
          <cell r="F6" t="str">
            <v>INV 0123/1-DT.18/04/04-KG</v>
          </cell>
          <cell r="G6" t="str">
            <v>JV- 010404</v>
          </cell>
        </row>
        <row r="7">
          <cell r="A7">
            <v>15442681.93</v>
          </cell>
          <cell r="B7">
            <v>-15442681.93</v>
          </cell>
          <cell r="C7">
            <v>38137</v>
          </cell>
          <cell r="D7" t="str">
            <v>40010151</v>
          </cell>
          <cell r="E7" t="str">
            <v>Sales - LNG Spot</v>
          </cell>
          <cell r="F7" t="str">
            <v>INV 0128/1-DT.01/06/04-UF</v>
          </cell>
          <cell r="G7" t="str">
            <v>JV- 010504</v>
          </cell>
        </row>
        <row r="8">
          <cell r="A8">
            <v>14743336</v>
          </cell>
          <cell r="B8">
            <v>-14743336</v>
          </cell>
          <cell r="C8">
            <v>38137</v>
          </cell>
          <cell r="D8" t="str">
            <v>40010151</v>
          </cell>
          <cell r="E8" t="str">
            <v>Sales - LNG Spot</v>
          </cell>
          <cell r="F8" t="str">
            <v>INV 0126/1-DT.19/05/04-TE</v>
          </cell>
          <cell r="G8" t="str">
            <v>JV- 010504</v>
          </cell>
        </row>
        <row r="9">
          <cell r="A9">
            <v>14311530</v>
          </cell>
          <cell r="B9">
            <v>-14311530</v>
          </cell>
          <cell r="C9">
            <v>38077</v>
          </cell>
          <cell r="D9" t="str">
            <v>40010151</v>
          </cell>
          <cell r="E9" t="str">
            <v>Sales - LNG Spot</v>
          </cell>
          <cell r="F9" t="str">
            <v>INV 0116/1-DT.06/03/04-KG</v>
          </cell>
          <cell r="G9" t="str">
            <v>JV- 010304</v>
          </cell>
        </row>
        <row r="10">
          <cell r="A10">
            <v>14154885</v>
          </cell>
          <cell r="B10">
            <v>-14154885</v>
          </cell>
          <cell r="C10">
            <v>38017</v>
          </cell>
          <cell r="D10" t="str">
            <v>40010151</v>
          </cell>
          <cell r="E10" t="str">
            <v>Sales - LNG Spot</v>
          </cell>
          <cell r="F10" t="str">
            <v>INV 0112/1-DT.15/01/04-KG</v>
          </cell>
          <cell r="G10" t="str">
            <v>JV- 010104</v>
          </cell>
        </row>
        <row r="11">
          <cell r="A11">
            <v>12483244.199999999</v>
          </cell>
          <cell r="B11">
            <v>-12483244.199999999</v>
          </cell>
          <cell r="C11">
            <v>38077</v>
          </cell>
          <cell r="D11" t="str">
            <v>40010151</v>
          </cell>
          <cell r="E11" t="str">
            <v>Sales - LNG Spot</v>
          </cell>
          <cell r="F11" t="str">
            <v>INV 0119/1-DT.12/03/04-TG</v>
          </cell>
          <cell r="G11" t="str">
            <v>JV- 010304</v>
          </cell>
        </row>
        <row r="12">
          <cell r="A12">
            <v>11228578.199999999</v>
          </cell>
          <cell r="B12">
            <v>-11228578.199999999</v>
          </cell>
          <cell r="C12">
            <v>38199</v>
          </cell>
          <cell r="D12" t="str">
            <v>40010151</v>
          </cell>
          <cell r="E12" t="str">
            <v>Sales - LNG Spot</v>
          </cell>
          <cell r="F12" t="str">
            <v>INV 0133/1-DT.20/07/04-BP</v>
          </cell>
          <cell r="G12" t="str">
            <v>JV- 010704</v>
          </cell>
        </row>
        <row r="13">
          <cell r="A13">
            <v>11108726.439999999</v>
          </cell>
          <cell r="B13">
            <v>-11108726.439999999</v>
          </cell>
          <cell r="C13">
            <v>38168</v>
          </cell>
          <cell r="D13" t="str">
            <v>40010151</v>
          </cell>
          <cell r="E13" t="str">
            <v>Sales - LNG Spot</v>
          </cell>
          <cell r="F13" t="str">
            <v>INV 0129/1-DT.22/06/04-BP</v>
          </cell>
          <cell r="G13" t="str">
            <v>JV- 010604</v>
          </cell>
        </row>
        <row r="14">
          <cell r="A14">
            <v>8900448</v>
          </cell>
          <cell r="B14">
            <v>-8900448</v>
          </cell>
          <cell r="C14">
            <v>38107</v>
          </cell>
          <cell r="D14" t="str">
            <v>40010151</v>
          </cell>
          <cell r="E14" t="str">
            <v>Sales - LNG Spot</v>
          </cell>
          <cell r="F14" t="str">
            <v>INV 0122/1-DT.04/04/04-UF</v>
          </cell>
          <cell r="G14" t="str">
            <v>JV- 010404</v>
          </cell>
        </row>
        <row r="15">
          <cell r="A15">
            <v>8808346.5999999996</v>
          </cell>
          <cell r="B15">
            <v>-8808346.5999999996</v>
          </cell>
          <cell r="C15">
            <v>38138</v>
          </cell>
          <cell r="D15" t="str">
            <v>40010151</v>
          </cell>
          <cell r="E15" t="str">
            <v>Sales - LNG Spot</v>
          </cell>
          <cell r="F15" t="str">
            <v>INV#00128 DT 01/6/04</v>
          </cell>
          <cell r="G15" t="str">
            <v>JV- 220504</v>
          </cell>
        </row>
        <row r="16">
          <cell r="A16">
            <v>8801049.0999999996</v>
          </cell>
          <cell r="B16">
            <v>-8801049.0999999996</v>
          </cell>
          <cell r="C16">
            <v>38230</v>
          </cell>
          <cell r="D16" t="str">
            <v>40010151</v>
          </cell>
          <cell r="E16" t="str">
            <v>Sales - LNG Spot</v>
          </cell>
          <cell r="F16" t="str">
            <v>INV 0137/1-DT.31/08/04-UF</v>
          </cell>
          <cell r="G16" t="str">
            <v>JV- 010804</v>
          </cell>
        </row>
        <row r="17">
          <cell r="A17">
            <v>8779823.8000000007</v>
          </cell>
          <cell r="B17">
            <v>-8779823.8000000007</v>
          </cell>
          <cell r="C17">
            <v>38168</v>
          </cell>
          <cell r="D17" t="str">
            <v>40010151</v>
          </cell>
          <cell r="E17" t="str">
            <v>Sales - LNG Spot</v>
          </cell>
          <cell r="F17" t="str">
            <v>INV 0131/1-DT.02/07/04-UF</v>
          </cell>
          <cell r="G17" t="str">
            <v>JV- 010604</v>
          </cell>
        </row>
        <row r="18">
          <cell r="A18">
            <v>8765173.1999999993</v>
          </cell>
          <cell r="B18">
            <v>-8765173.1999999993</v>
          </cell>
          <cell r="C18">
            <v>38199</v>
          </cell>
          <cell r="D18" t="str">
            <v>40010151</v>
          </cell>
          <cell r="E18" t="str">
            <v>Sales - LNG Spot</v>
          </cell>
          <cell r="F18" t="str">
            <v>INV 0134/1-DT.31/07/04-UF</v>
          </cell>
          <cell r="G18" t="str">
            <v>JV- 010704</v>
          </cell>
        </row>
        <row r="19">
          <cell r="A19">
            <v>8760669.5999999996</v>
          </cell>
          <cell r="B19">
            <v>-8760669.5999999996</v>
          </cell>
          <cell r="C19">
            <v>38260</v>
          </cell>
          <cell r="D19" t="str">
            <v>40010151</v>
          </cell>
          <cell r="E19" t="str">
            <v>Sales - LNG Spot</v>
          </cell>
          <cell r="F19" t="str">
            <v>INV 0140/1-DT.29/09/04-UF</v>
          </cell>
          <cell r="G19" t="str">
            <v>JV- 010904</v>
          </cell>
        </row>
        <row r="20">
          <cell r="A20">
            <v>7060990.7999999998</v>
          </cell>
          <cell r="B20">
            <v>-7060990.7999999998</v>
          </cell>
          <cell r="C20">
            <v>38168</v>
          </cell>
          <cell r="D20" t="str">
            <v>40010151</v>
          </cell>
          <cell r="E20" t="str">
            <v>Sales - LNG Spot</v>
          </cell>
          <cell r="F20" t="str">
            <v>INV 0130/1-DT.24/06/04-SH</v>
          </cell>
          <cell r="G20" t="str">
            <v>JV- 010604</v>
          </cell>
        </row>
        <row r="21">
          <cell r="A21">
            <v>6978780.2999999998</v>
          </cell>
          <cell r="B21">
            <v>-6978780.2999999998</v>
          </cell>
          <cell r="C21">
            <v>38107</v>
          </cell>
          <cell r="D21" t="str">
            <v>40010151</v>
          </cell>
          <cell r="E21" t="str">
            <v>Sales - LNG Spot</v>
          </cell>
          <cell r="F21" t="str">
            <v>INV 00124 DT 3/05/04</v>
          </cell>
          <cell r="G21" t="str">
            <v>JV- 010404</v>
          </cell>
        </row>
        <row r="22">
          <cell r="A22">
            <v>6838674.7999999998</v>
          </cell>
          <cell r="B22">
            <v>-6838674.7999999998</v>
          </cell>
          <cell r="C22">
            <v>38260</v>
          </cell>
          <cell r="D22" t="str">
            <v>40010151</v>
          </cell>
          <cell r="E22" t="str">
            <v>Sales - LNG Spot</v>
          </cell>
          <cell r="F22" t="str">
            <v>INV 0139/1-DT.20/09/04-SH</v>
          </cell>
          <cell r="G22" t="str">
            <v>JV- 010904</v>
          </cell>
        </row>
        <row r="23">
          <cell r="A23">
            <v>6712638.4000000004</v>
          </cell>
          <cell r="B23">
            <v>-6712638.4000000004</v>
          </cell>
          <cell r="C23">
            <v>38230</v>
          </cell>
          <cell r="D23" t="str">
            <v>40010151</v>
          </cell>
          <cell r="E23" t="str">
            <v>Sales - LNG Spot</v>
          </cell>
          <cell r="F23" t="str">
            <v>INV 0136/1-DT.19/08/04-SH</v>
          </cell>
          <cell r="G23" t="str">
            <v>JV- 010804</v>
          </cell>
        </row>
        <row r="24">
          <cell r="A24">
            <v>6605863.7999999998</v>
          </cell>
          <cell r="B24">
            <v>-6605863.7999999998</v>
          </cell>
          <cell r="C24">
            <v>38199</v>
          </cell>
          <cell r="D24" t="str">
            <v>40010151</v>
          </cell>
          <cell r="E24" t="str">
            <v>Sales - LNG Spot</v>
          </cell>
          <cell r="F24" t="str">
            <v>INV 0132/1-DT.19/07/04-SH</v>
          </cell>
          <cell r="G24" t="str">
            <v>JV- 010704</v>
          </cell>
        </row>
        <row r="25">
          <cell r="A25">
            <v>6583238.4000000004</v>
          </cell>
          <cell r="B25">
            <v>-6583238.4000000004</v>
          </cell>
          <cell r="C25">
            <v>38077</v>
          </cell>
          <cell r="D25" t="str">
            <v>40010151</v>
          </cell>
          <cell r="E25" t="str">
            <v>Sales - LNG Spot</v>
          </cell>
          <cell r="F25" t="str">
            <v>INV 0118/1-DT.07/03/04-SH</v>
          </cell>
          <cell r="G25" t="str">
            <v>JV- 010304</v>
          </cell>
        </row>
        <row r="26">
          <cell r="A26">
            <v>6479978.7000000002</v>
          </cell>
          <cell r="B26">
            <v>-6479978.7000000002</v>
          </cell>
          <cell r="C26">
            <v>38107</v>
          </cell>
          <cell r="D26" t="str">
            <v>40010151</v>
          </cell>
          <cell r="E26" t="str">
            <v>Sales - LNG Spot</v>
          </cell>
          <cell r="F26" t="str">
            <v>INV 0120/1-DT.01/04/04-SH</v>
          </cell>
          <cell r="G26" t="str">
            <v>JV- 010404</v>
          </cell>
        </row>
        <row r="27">
          <cell r="A27">
            <v>6404765.4000000004</v>
          </cell>
          <cell r="B27">
            <v>-6404765.4000000004</v>
          </cell>
          <cell r="C27">
            <v>38046</v>
          </cell>
          <cell r="D27" t="str">
            <v>40010151</v>
          </cell>
          <cell r="E27" t="str">
            <v>Sales - LNG Spot</v>
          </cell>
          <cell r="F27" t="str">
            <v>INV 0113/1-DT.10/02/04-SH</v>
          </cell>
          <cell r="G27" t="str">
            <v>JV- 010204</v>
          </cell>
        </row>
        <row r="28">
          <cell r="A28">
            <v>6385995</v>
          </cell>
          <cell r="B28">
            <v>-6385995</v>
          </cell>
          <cell r="C28">
            <v>38017</v>
          </cell>
          <cell r="D28" t="str">
            <v>40010151</v>
          </cell>
          <cell r="E28" t="str">
            <v>Sales - LNG Spot</v>
          </cell>
          <cell r="F28" t="str">
            <v>INV 0110/1-DT.14/01/04-SH</v>
          </cell>
          <cell r="G28" t="str">
            <v>JV- 010104</v>
          </cell>
        </row>
        <row r="29">
          <cell r="A29">
            <v>5984048</v>
          </cell>
          <cell r="B29">
            <v>-5984048</v>
          </cell>
          <cell r="C29">
            <v>38137</v>
          </cell>
          <cell r="D29" t="str">
            <v>40010151</v>
          </cell>
          <cell r="E29" t="str">
            <v>Sales - LNG Spot</v>
          </cell>
          <cell r="F29" t="str">
            <v>INV 0127/1-DT.29/05/04-SH</v>
          </cell>
          <cell r="G29" t="str">
            <v>JV- 010504</v>
          </cell>
        </row>
        <row r="30">
          <cell r="A30">
            <v>394874.5</v>
          </cell>
          <cell r="B30">
            <v>-394874.5</v>
          </cell>
          <cell r="C30">
            <v>38260</v>
          </cell>
          <cell r="D30" t="str">
            <v>40010151</v>
          </cell>
          <cell r="E30" t="str">
            <v>Sales - LNG Spot</v>
          </cell>
          <cell r="F30" t="str">
            <v>OE001/04-EL002-TE INV#126</v>
          </cell>
          <cell r="G30" t="str">
            <v>JV-370904</v>
          </cell>
        </row>
        <row r="31">
          <cell r="A31">
            <v>90907.74</v>
          </cell>
          <cell r="B31">
            <v>-90907.74</v>
          </cell>
          <cell r="C31">
            <v>38046</v>
          </cell>
          <cell r="D31" t="str">
            <v>40010151</v>
          </cell>
          <cell r="E31" t="str">
            <v>Sales - LNG Spot</v>
          </cell>
          <cell r="F31" t="str">
            <v>INV 0114/1-DT.10/02/04-SH</v>
          </cell>
          <cell r="G31" t="str">
            <v>JV- 010204</v>
          </cell>
        </row>
        <row r="32">
          <cell r="A32">
            <v>80361.81</v>
          </cell>
          <cell r="B32">
            <v>-80361.81</v>
          </cell>
          <cell r="C32">
            <v>38107</v>
          </cell>
          <cell r="D32" t="str">
            <v>40010151</v>
          </cell>
          <cell r="E32" t="str">
            <v>Sales - LNG Spot</v>
          </cell>
          <cell r="F32" t="str">
            <v>INV 0121/1-DT.01/04/04-SH</v>
          </cell>
          <cell r="G32" t="str">
            <v>JV- 010404</v>
          </cell>
        </row>
        <row r="33">
          <cell r="A33">
            <v>56913.15</v>
          </cell>
          <cell r="B33">
            <v>-56913.15</v>
          </cell>
          <cell r="C33">
            <v>38107</v>
          </cell>
          <cell r="D33" t="str">
            <v>40010151</v>
          </cell>
          <cell r="E33" t="str">
            <v>Sales - LNG Spot</v>
          </cell>
          <cell r="F33" t="str">
            <v>INV 00125 DT 3/05/04</v>
          </cell>
          <cell r="G33" t="str">
            <v>JV- 010404</v>
          </cell>
        </row>
        <row r="34">
          <cell r="A34">
            <v>43973.82</v>
          </cell>
          <cell r="B34">
            <v>-43973.82</v>
          </cell>
          <cell r="C34">
            <v>38017</v>
          </cell>
          <cell r="D34" t="str">
            <v>40010151</v>
          </cell>
          <cell r="E34" t="str">
            <v>Sales - LNG Spot</v>
          </cell>
          <cell r="F34" t="str">
            <v>INV 0111/1-DT.14/01/04-SH</v>
          </cell>
          <cell r="G34" t="str">
            <v>JV- 010104</v>
          </cell>
        </row>
        <row r="35">
          <cell r="A35">
            <v>22765.599999999999</v>
          </cell>
          <cell r="B35">
            <v>-22765.599999999999</v>
          </cell>
          <cell r="C35">
            <v>38077</v>
          </cell>
          <cell r="D35" t="str">
            <v>40010151</v>
          </cell>
          <cell r="E35" t="str">
            <v>Sales - LNG Spot</v>
          </cell>
          <cell r="F35" t="str">
            <v>INV 0117/1-DT.07/03/04-SH</v>
          </cell>
          <cell r="G35" t="str">
            <v>JV- 010304</v>
          </cell>
        </row>
        <row r="36">
          <cell r="A36">
            <v>-9916</v>
          </cell>
          <cell r="B36">
            <v>9916</v>
          </cell>
          <cell r="C36">
            <v>38260</v>
          </cell>
          <cell r="D36" t="str">
            <v>40010151</v>
          </cell>
          <cell r="E36" t="str">
            <v>Sales - LNG Spot</v>
          </cell>
          <cell r="F36" t="str">
            <v>OE004/04-EL006-BP INV#138</v>
          </cell>
          <cell r="G36" t="str">
            <v>JV-370904</v>
          </cell>
        </row>
        <row r="37">
          <cell r="A37">
            <v>-10810.5</v>
          </cell>
          <cell r="B37">
            <v>10810.5</v>
          </cell>
          <cell r="C37">
            <v>38260</v>
          </cell>
          <cell r="D37" t="str">
            <v>40010151</v>
          </cell>
          <cell r="E37" t="str">
            <v>Sales - LNG Spot</v>
          </cell>
          <cell r="F37" t="str">
            <v>OE003/04-EL005-BP INV#135</v>
          </cell>
          <cell r="G37" t="str">
            <v>JV-370904</v>
          </cell>
        </row>
        <row r="38">
          <cell r="A38">
            <v>-780000</v>
          </cell>
          <cell r="B38">
            <v>780000</v>
          </cell>
          <cell r="C38">
            <v>38260</v>
          </cell>
          <cell r="D38" t="str">
            <v>40010151</v>
          </cell>
          <cell r="E38" t="str">
            <v>Sales - LNG Spot</v>
          </cell>
          <cell r="F38" t="str">
            <v>OF007/04-MT002-SH INV#130</v>
          </cell>
          <cell r="G38" t="str">
            <v>JV-370904</v>
          </cell>
        </row>
        <row r="39">
          <cell r="A39">
            <v>-780000</v>
          </cell>
          <cell r="B39">
            <v>780000</v>
          </cell>
          <cell r="C39">
            <v>38260</v>
          </cell>
          <cell r="D39" t="str">
            <v>40010151</v>
          </cell>
          <cell r="E39" t="str">
            <v>Sales - LNG Spot</v>
          </cell>
          <cell r="F39" t="str">
            <v>OF009/04-GE002-SH INV#136</v>
          </cell>
          <cell r="G39" t="str">
            <v>JV-370904</v>
          </cell>
        </row>
        <row r="40">
          <cell r="A40">
            <v>-850000</v>
          </cell>
          <cell r="B40">
            <v>850000</v>
          </cell>
          <cell r="C40">
            <v>38260</v>
          </cell>
          <cell r="D40" t="str">
            <v>40010151</v>
          </cell>
          <cell r="E40" t="str">
            <v>Sales - LNG Spot</v>
          </cell>
          <cell r="F40" t="str">
            <v>OF008/04-GE001-SH INV#132</v>
          </cell>
          <cell r="G40" t="str">
            <v>JV-370904</v>
          </cell>
        </row>
        <row r="41">
          <cell r="A41">
            <v>-1146270</v>
          </cell>
          <cell r="B41">
            <v>1146270</v>
          </cell>
          <cell r="C41">
            <v>38230</v>
          </cell>
          <cell r="D41" t="str">
            <v>40010151</v>
          </cell>
          <cell r="E41" t="str">
            <v>Sales - LNG Spot</v>
          </cell>
          <cell r="F41" t="str">
            <v>INV 0135/1-DT.18/08/04-TE</v>
          </cell>
          <cell r="G41" t="str">
            <v>JV- 010804</v>
          </cell>
        </row>
        <row r="42">
          <cell r="A42">
            <v>-1222251.5</v>
          </cell>
          <cell r="B42">
            <v>1222251.5</v>
          </cell>
          <cell r="C42">
            <v>38260</v>
          </cell>
          <cell r="D42" t="str">
            <v>40010151</v>
          </cell>
          <cell r="E42" t="str">
            <v>Sales - LNG Spot</v>
          </cell>
          <cell r="F42" t="str">
            <v>OE002/04-EL004-BP INV#133</v>
          </cell>
          <cell r="G42" t="str">
            <v>JV-370904</v>
          </cell>
        </row>
        <row r="43">
          <cell r="A43">
            <v>-1361084</v>
          </cell>
          <cell r="B43">
            <v>1361084</v>
          </cell>
          <cell r="C43">
            <v>38260</v>
          </cell>
          <cell r="D43" t="str">
            <v>40010151</v>
          </cell>
          <cell r="E43" t="str">
            <v>Sales - LNG Spot</v>
          </cell>
          <cell r="F43" t="str">
            <v>INV 0138/1-DT.16/09/04-BP</v>
          </cell>
          <cell r="G43" t="str">
            <v>JV- 010904</v>
          </cell>
        </row>
        <row r="44">
          <cell r="A44">
            <v>-1660000</v>
          </cell>
          <cell r="B44">
            <v>1660000</v>
          </cell>
          <cell r="C44">
            <v>38260</v>
          </cell>
          <cell r="D44" t="str">
            <v>40010151</v>
          </cell>
          <cell r="E44" t="str">
            <v>Sales - LNG Spot</v>
          </cell>
          <cell r="F44" t="str">
            <v>OF010/04-GE003-SH INV#139</v>
          </cell>
          <cell r="G44" t="str">
            <v>JV-370904</v>
          </cell>
        </row>
        <row r="45">
          <cell r="A45">
            <v>-3650000</v>
          </cell>
          <cell r="B45">
            <v>3650000</v>
          </cell>
          <cell r="C45">
            <v>38138</v>
          </cell>
          <cell r="D45" t="str">
            <v>40010151</v>
          </cell>
          <cell r="E45" t="str">
            <v>Sales - LNG Spot</v>
          </cell>
          <cell r="F45" t="str">
            <v>INV#126 OE001/04-EL002-TE</v>
          </cell>
          <cell r="G45" t="str">
            <v>JV- 220504</v>
          </cell>
        </row>
        <row r="46">
          <cell r="A46">
            <v>-4511928</v>
          </cell>
          <cell r="B46">
            <v>4511928</v>
          </cell>
          <cell r="C46">
            <v>38260</v>
          </cell>
          <cell r="D46" t="str">
            <v>40010151</v>
          </cell>
          <cell r="E46" t="str">
            <v>Sales - LNG Spot</v>
          </cell>
          <cell r="F46" t="str">
            <v>INV 0138/1-DT.16/09/04-BP</v>
          </cell>
          <cell r="G46" t="str">
            <v>JV- 010904</v>
          </cell>
        </row>
        <row r="47">
          <cell r="A47">
            <v>-4537488</v>
          </cell>
          <cell r="B47">
            <v>4537488</v>
          </cell>
          <cell r="C47">
            <v>38230</v>
          </cell>
          <cell r="D47" t="str">
            <v>40010151</v>
          </cell>
          <cell r="E47" t="str">
            <v>Sales - LNG Spot</v>
          </cell>
          <cell r="F47" t="str">
            <v>INV 0135/1-DT.18/08/04-TE</v>
          </cell>
          <cell r="G47" t="str">
            <v>JV- 010804</v>
          </cell>
        </row>
        <row r="48">
          <cell r="A48">
            <v>-5200000</v>
          </cell>
          <cell r="B48">
            <v>5200000</v>
          </cell>
          <cell r="C48">
            <v>38107</v>
          </cell>
          <cell r="D48" t="str">
            <v>40010151</v>
          </cell>
          <cell r="E48" t="str">
            <v>Sales - LNG Spot</v>
          </cell>
          <cell r="F48" t="str">
            <v>INV 0123/1-DT.18/04/04-KG</v>
          </cell>
          <cell r="G48" t="str">
            <v>JV- 010404</v>
          </cell>
        </row>
        <row r="49">
          <cell r="A49">
            <v>-6383753</v>
          </cell>
          <cell r="B49">
            <v>6383753</v>
          </cell>
          <cell r="C49">
            <v>38046</v>
          </cell>
          <cell r="D49" t="str">
            <v>40010151</v>
          </cell>
          <cell r="E49" t="str">
            <v>Sales - LNG Spot</v>
          </cell>
          <cell r="F49" t="str">
            <v>INV 0115/1-DT.14/02/04-KG</v>
          </cell>
          <cell r="G49" t="str">
            <v>JV- 010204</v>
          </cell>
        </row>
        <row r="50">
          <cell r="A50">
            <v>-15442681.93</v>
          </cell>
          <cell r="B50">
            <v>15442681.93</v>
          </cell>
          <cell r="C50">
            <v>38138</v>
          </cell>
          <cell r="D50" t="str">
            <v>40010151</v>
          </cell>
          <cell r="E50" t="str">
            <v>Sales - LNG Spot</v>
          </cell>
          <cell r="F50" t="str">
            <v>REV JV 010504 INV#128</v>
          </cell>
          <cell r="G50" t="str">
            <v>JV- 220504</v>
          </cell>
        </row>
        <row r="52">
          <cell r="B52">
            <v>-236438344.56</v>
          </cell>
        </row>
        <row r="53">
          <cell r="G53">
            <v>0</v>
          </cell>
        </row>
        <row r="58">
          <cell r="B58" t="str">
            <v>Actual Ledger</v>
          </cell>
          <cell r="D58" t="str">
            <v>Chart of Accounts</v>
          </cell>
          <cell r="F58" t="str">
            <v>Actual Ledger</v>
          </cell>
        </row>
        <row r="59">
          <cell r="B59" t="str">
            <v>Base Amount</v>
          </cell>
          <cell r="C59" t="str">
            <v>Transaction Date</v>
          </cell>
          <cell r="D59" t="str">
            <v>Account Code</v>
          </cell>
          <cell r="E59" t="str">
            <v>Name</v>
          </cell>
          <cell r="F59" t="str">
            <v>Description</v>
          </cell>
          <cell r="G59" t="str">
            <v>Transaction Reference</v>
          </cell>
        </row>
        <row r="60">
          <cell r="B60">
            <v>-14154885</v>
          </cell>
          <cell r="C60">
            <v>38017</v>
          </cell>
          <cell r="D60" t="str">
            <v>40010151</v>
          </cell>
          <cell r="E60" t="str">
            <v>Sales - LNG Spot</v>
          </cell>
          <cell r="F60" t="str">
            <v>INV 0112/1-DT.15/01/04-KG</v>
          </cell>
          <cell r="G60" t="str">
            <v>JV- 010104</v>
          </cell>
        </row>
        <row r="61">
          <cell r="B61">
            <v>-6385995</v>
          </cell>
          <cell r="C61">
            <v>38017</v>
          </cell>
          <cell r="D61" t="str">
            <v>40010151</v>
          </cell>
          <cell r="E61" t="str">
            <v>Sales - LNG Spot</v>
          </cell>
          <cell r="F61" t="str">
            <v>INV 0110/1-DT.14/01/04-SH</v>
          </cell>
          <cell r="G61" t="str">
            <v>JV- 010104</v>
          </cell>
        </row>
        <row r="62">
          <cell r="B62">
            <v>-43973.82</v>
          </cell>
          <cell r="C62">
            <v>38017</v>
          </cell>
          <cell r="D62" t="str">
            <v>40010151</v>
          </cell>
          <cell r="E62" t="str">
            <v>Sales - LNG Spot</v>
          </cell>
          <cell r="F62" t="str">
            <v>INV 0111/1-DT.14/01/04-SH</v>
          </cell>
          <cell r="G62" t="str">
            <v>JV- 010104</v>
          </cell>
        </row>
        <row r="63">
          <cell r="B63">
            <v>-17499515</v>
          </cell>
          <cell r="C63">
            <v>38046</v>
          </cell>
          <cell r="D63" t="str">
            <v>40010151</v>
          </cell>
          <cell r="E63" t="str">
            <v>Sales - LNG Spot</v>
          </cell>
          <cell r="F63" t="str">
            <v>INV 0115/1-DT.14/02/04-KG</v>
          </cell>
          <cell r="G63" t="str">
            <v>JV- 010204</v>
          </cell>
        </row>
        <row r="64">
          <cell r="B64">
            <v>-6404765.4000000004</v>
          </cell>
          <cell r="C64">
            <v>38046</v>
          </cell>
          <cell r="D64" t="str">
            <v>40010151</v>
          </cell>
          <cell r="E64" t="str">
            <v>Sales - LNG Spot</v>
          </cell>
          <cell r="F64" t="str">
            <v>INV 0113/1-DT.10/02/04-SH</v>
          </cell>
          <cell r="G64" t="str">
            <v>JV- 010204</v>
          </cell>
        </row>
        <row r="65">
          <cell r="B65">
            <v>-90907.74</v>
          </cell>
          <cell r="C65">
            <v>38046</v>
          </cell>
          <cell r="D65" t="str">
            <v>40010151</v>
          </cell>
          <cell r="E65" t="str">
            <v>Sales - LNG Spot</v>
          </cell>
          <cell r="F65" t="str">
            <v>INV 0114/1-DT.10/02/04-SH</v>
          </cell>
          <cell r="G65" t="str">
            <v>JV- 010204</v>
          </cell>
        </row>
        <row r="66">
          <cell r="B66">
            <v>6383753</v>
          </cell>
          <cell r="C66">
            <v>38046</v>
          </cell>
          <cell r="D66" t="str">
            <v>40010151</v>
          </cell>
          <cell r="E66" t="str">
            <v>Sales - LNG Spot</v>
          </cell>
          <cell r="F66" t="str">
            <v>INV 0115/1-DT.14/02/04-KG</v>
          </cell>
          <cell r="G66" t="str">
            <v>JV- 010204</v>
          </cell>
        </row>
        <row r="67">
          <cell r="B67">
            <v>-14311530</v>
          </cell>
          <cell r="C67">
            <v>38077</v>
          </cell>
          <cell r="D67" t="str">
            <v>40010151</v>
          </cell>
          <cell r="E67" t="str">
            <v>Sales - LNG Spot</v>
          </cell>
          <cell r="F67" t="str">
            <v>INV 0116/1-DT.06/03/04-KG</v>
          </cell>
          <cell r="G67" t="str">
            <v>JV- 010304</v>
          </cell>
        </row>
        <row r="68">
          <cell r="B68">
            <v>-12483244.199999999</v>
          </cell>
          <cell r="C68">
            <v>38077</v>
          </cell>
          <cell r="D68" t="str">
            <v>40010151</v>
          </cell>
          <cell r="E68" t="str">
            <v>Sales - LNG Spot</v>
          </cell>
          <cell r="F68" t="str">
            <v>INV 0119/1-DT.12/03/04-TG</v>
          </cell>
          <cell r="G68" t="str">
            <v>JV- 010304</v>
          </cell>
        </row>
        <row r="69">
          <cell r="B69">
            <v>-6583238.4000000004</v>
          </cell>
          <cell r="C69">
            <v>38077</v>
          </cell>
          <cell r="D69" t="str">
            <v>40010151</v>
          </cell>
          <cell r="E69" t="str">
            <v>Sales - LNG Spot</v>
          </cell>
          <cell r="F69" t="str">
            <v>INV 0118/1-DT.07/03/04-SH</v>
          </cell>
          <cell r="G69" t="str">
            <v>JV- 010304</v>
          </cell>
        </row>
        <row r="70">
          <cell r="B70">
            <v>-22765.599999999999</v>
          </cell>
          <cell r="C70">
            <v>38077</v>
          </cell>
          <cell r="D70" t="str">
            <v>40010151</v>
          </cell>
          <cell r="E70" t="str">
            <v>Sales - LNG Spot</v>
          </cell>
          <cell r="F70" t="str">
            <v>INV 0117/1-DT.07/03/04-SH</v>
          </cell>
          <cell r="G70" t="str">
            <v>JV- 010304</v>
          </cell>
        </row>
        <row r="71">
          <cell r="B71">
            <v>-16926287</v>
          </cell>
          <cell r="C71">
            <v>38107</v>
          </cell>
          <cell r="D71" t="str">
            <v>40010151</v>
          </cell>
          <cell r="E71" t="str">
            <v>Sales - LNG Spot</v>
          </cell>
          <cell r="F71" t="str">
            <v>INV 0123/1-DT.18/04/04-KG</v>
          </cell>
          <cell r="G71" t="str">
            <v>JV- 010404</v>
          </cell>
        </row>
        <row r="72">
          <cell r="B72">
            <v>-8900448</v>
          </cell>
          <cell r="C72">
            <v>38107</v>
          </cell>
          <cell r="D72" t="str">
            <v>40010151</v>
          </cell>
          <cell r="E72" t="str">
            <v>Sales - LNG Spot</v>
          </cell>
          <cell r="F72" t="str">
            <v>INV 0122/1-DT.04/04/04-UF</v>
          </cell>
          <cell r="G72" t="str">
            <v>JV- 010404</v>
          </cell>
        </row>
        <row r="73">
          <cell r="B73">
            <v>-6978780.2999999998</v>
          </cell>
          <cell r="C73">
            <v>38107</v>
          </cell>
          <cell r="D73" t="str">
            <v>40010151</v>
          </cell>
          <cell r="E73" t="str">
            <v>Sales - LNG Spot</v>
          </cell>
          <cell r="F73" t="str">
            <v>INV 00124 DT 3/05/04</v>
          </cell>
          <cell r="G73" t="str">
            <v>JV- 010404</v>
          </cell>
        </row>
        <row r="74">
          <cell r="B74">
            <v>-6479978.7000000002</v>
          </cell>
          <cell r="C74">
            <v>38107</v>
          </cell>
          <cell r="D74" t="str">
            <v>40010151</v>
          </cell>
          <cell r="E74" t="str">
            <v>Sales - LNG Spot</v>
          </cell>
          <cell r="F74" t="str">
            <v>INV 0120/1-DT.01/04/04-SH</v>
          </cell>
          <cell r="G74" t="str">
            <v>JV- 010404</v>
          </cell>
        </row>
        <row r="75">
          <cell r="B75">
            <v>-80361.81</v>
          </cell>
          <cell r="C75">
            <v>38107</v>
          </cell>
          <cell r="D75" t="str">
            <v>40010151</v>
          </cell>
          <cell r="E75" t="str">
            <v>Sales - LNG Spot</v>
          </cell>
          <cell r="F75" t="str">
            <v>INV 0121/1-DT.01/04/04-SH</v>
          </cell>
          <cell r="G75" t="str">
            <v>JV- 010404</v>
          </cell>
        </row>
        <row r="76">
          <cell r="B76">
            <v>-56913.15</v>
          </cell>
          <cell r="C76">
            <v>38107</v>
          </cell>
          <cell r="D76" t="str">
            <v>40010151</v>
          </cell>
          <cell r="E76" t="str">
            <v>Sales - LNG Spot</v>
          </cell>
          <cell r="F76" t="str">
            <v>INV 00125 DT 3/05/04</v>
          </cell>
          <cell r="G76" t="str">
            <v>JV- 010404</v>
          </cell>
        </row>
        <row r="77">
          <cell r="B77">
            <v>5200000</v>
          </cell>
          <cell r="C77">
            <v>38107</v>
          </cell>
          <cell r="D77" t="str">
            <v>40010151</v>
          </cell>
          <cell r="E77" t="str">
            <v>Sales - LNG Spot</v>
          </cell>
          <cell r="F77" t="str">
            <v>INV 0123/1-DT.18/04/04-KG</v>
          </cell>
          <cell r="G77" t="str">
            <v>JV- 010404</v>
          </cell>
        </row>
        <row r="78">
          <cell r="B78">
            <v>-15442681.93</v>
          </cell>
          <cell r="C78">
            <v>38137</v>
          </cell>
          <cell r="D78" t="str">
            <v>40010151</v>
          </cell>
          <cell r="E78" t="str">
            <v>Sales - LNG Spot</v>
          </cell>
          <cell r="F78" t="str">
            <v>INV 0128/1-DT.01/06/04-UF</v>
          </cell>
          <cell r="G78" t="str">
            <v>JV- 010504</v>
          </cell>
        </row>
        <row r="79">
          <cell r="B79">
            <v>-14743336</v>
          </cell>
          <cell r="C79">
            <v>38137</v>
          </cell>
          <cell r="D79" t="str">
            <v>40010151</v>
          </cell>
          <cell r="E79" t="str">
            <v>Sales - LNG Spot</v>
          </cell>
          <cell r="F79" t="str">
            <v>INV 0126/1-DT.19/05/04-TE</v>
          </cell>
          <cell r="G79" t="str">
            <v>JV- 010504</v>
          </cell>
        </row>
        <row r="80">
          <cell r="B80">
            <v>-5984048</v>
          </cell>
          <cell r="C80">
            <v>38137</v>
          </cell>
          <cell r="D80" t="str">
            <v>40010151</v>
          </cell>
          <cell r="E80" t="str">
            <v>Sales - LNG Spot</v>
          </cell>
          <cell r="F80" t="str">
            <v>INV 0127/1-DT.29/05/04-SH</v>
          </cell>
          <cell r="G80" t="str">
            <v>JV- 010504</v>
          </cell>
        </row>
        <row r="81">
          <cell r="B81">
            <v>-8808346.5999999996</v>
          </cell>
          <cell r="C81">
            <v>38138</v>
          </cell>
          <cell r="D81" t="str">
            <v>40010151</v>
          </cell>
          <cell r="E81" t="str">
            <v>Sales - LNG Spot</v>
          </cell>
          <cell r="F81" t="str">
            <v>INV#00128 DT 01/6/04</v>
          </cell>
          <cell r="G81" t="str">
            <v>JV- 220504</v>
          </cell>
        </row>
        <row r="82">
          <cell r="B82">
            <v>3650000</v>
          </cell>
          <cell r="C82">
            <v>38138</v>
          </cell>
          <cell r="D82" t="str">
            <v>40010151</v>
          </cell>
          <cell r="E82" t="str">
            <v>Sales - LNG Spot</v>
          </cell>
          <cell r="F82" t="str">
            <v>INV#126 OE001/04-EL002-TE</v>
          </cell>
          <cell r="G82" t="str">
            <v>JV- 220504</v>
          </cell>
        </row>
        <row r="83">
          <cell r="B83">
            <v>15442681.93</v>
          </cell>
          <cell r="C83">
            <v>38138</v>
          </cell>
          <cell r="D83" t="str">
            <v>40010151</v>
          </cell>
          <cell r="E83" t="str">
            <v>Sales - LNG Spot</v>
          </cell>
          <cell r="F83" t="str">
            <v>REV JV 010504 INV#128</v>
          </cell>
          <cell r="G83" t="str">
            <v>JV- 220504</v>
          </cell>
        </row>
        <row r="84">
          <cell r="B84">
            <v>-11108726.439999999</v>
          </cell>
          <cell r="C84">
            <v>38168</v>
          </cell>
          <cell r="D84" t="str">
            <v>40010151</v>
          </cell>
          <cell r="E84" t="str">
            <v>Sales - LNG Spot</v>
          </cell>
          <cell r="F84" t="str">
            <v>INV 0129/1-DT.22/06/04-BP</v>
          </cell>
          <cell r="G84" t="str">
            <v>JV- 010604</v>
          </cell>
        </row>
        <row r="85">
          <cell r="B85">
            <v>-8779823.8000000007</v>
          </cell>
          <cell r="C85">
            <v>38168</v>
          </cell>
          <cell r="D85" t="str">
            <v>40010151</v>
          </cell>
          <cell r="E85" t="str">
            <v>Sales - LNG Spot</v>
          </cell>
          <cell r="F85" t="str">
            <v>INV 0131/1-DT.02/07/04-UF</v>
          </cell>
          <cell r="G85" t="str">
            <v>JV- 010604</v>
          </cell>
        </row>
        <row r="86">
          <cell r="B86">
            <v>-7060990.7999999998</v>
          </cell>
          <cell r="C86">
            <v>38168</v>
          </cell>
          <cell r="D86" t="str">
            <v>40010151</v>
          </cell>
          <cell r="E86" t="str">
            <v>Sales - LNG Spot</v>
          </cell>
          <cell r="F86" t="str">
            <v>INV 0130/1-DT.24/06/04-SH</v>
          </cell>
          <cell r="G86" t="str">
            <v>JV- 010604</v>
          </cell>
        </row>
        <row r="87">
          <cell r="B87">
            <v>-11228578.199999999</v>
          </cell>
          <cell r="C87">
            <v>38199</v>
          </cell>
          <cell r="D87" t="str">
            <v>40010151</v>
          </cell>
          <cell r="E87" t="str">
            <v>Sales - LNG Spot</v>
          </cell>
          <cell r="F87" t="str">
            <v>INV 0133/1-DT.20/07/04-BP</v>
          </cell>
          <cell r="G87" t="str">
            <v>JV- 010704</v>
          </cell>
        </row>
        <row r="88">
          <cell r="B88">
            <v>-8765173.1999999993</v>
          </cell>
          <cell r="C88">
            <v>38199</v>
          </cell>
          <cell r="D88" t="str">
            <v>40010151</v>
          </cell>
          <cell r="E88" t="str">
            <v>Sales - LNG Spot</v>
          </cell>
          <cell r="F88" t="str">
            <v>INV 0134/1-DT.31/07/04-UF</v>
          </cell>
          <cell r="G88" t="str">
            <v>JV- 010704</v>
          </cell>
        </row>
        <row r="89">
          <cell r="B89">
            <v>-6605863.7999999998</v>
          </cell>
          <cell r="C89">
            <v>38199</v>
          </cell>
          <cell r="D89" t="str">
            <v>40010151</v>
          </cell>
          <cell r="E89" t="str">
            <v>Sales - LNG Spot</v>
          </cell>
          <cell r="F89" t="str">
            <v>INV 0132/1-DT.19/07/04-SH</v>
          </cell>
          <cell r="G89" t="str">
            <v>JV- 010704</v>
          </cell>
        </row>
        <row r="90">
          <cell r="B90">
            <v>-17852400</v>
          </cell>
          <cell r="C90">
            <v>38230</v>
          </cell>
          <cell r="D90" t="str">
            <v>40010151</v>
          </cell>
          <cell r="E90" t="str">
            <v>Sales - LNG Spot</v>
          </cell>
          <cell r="F90" t="str">
            <v>INV 0135/1-DT.18/08/04-TE</v>
          </cell>
          <cell r="G90" t="str">
            <v>JV- 010804</v>
          </cell>
        </row>
        <row r="91">
          <cell r="B91">
            <v>-8801049.0999999996</v>
          </cell>
          <cell r="C91">
            <v>38230</v>
          </cell>
          <cell r="D91" t="str">
            <v>40010151</v>
          </cell>
          <cell r="E91" t="str">
            <v>Sales - LNG Spot</v>
          </cell>
          <cell r="F91" t="str">
            <v>INV 0137/1-DT.31/08/04-UF</v>
          </cell>
          <cell r="G91" t="str">
            <v>JV- 010804</v>
          </cell>
        </row>
        <row r="92">
          <cell r="B92">
            <v>-6712638.4000000004</v>
          </cell>
          <cell r="C92">
            <v>38230</v>
          </cell>
          <cell r="D92" t="str">
            <v>40010151</v>
          </cell>
          <cell r="E92" t="str">
            <v>Sales - LNG Spot</v>
          </cell>
          <cell r="F92" t="str">
            <v>INV 0136/1-DT.19/08/04-SH</v>
          </cell>
          <cell r="G92" t="str">
            <v>JV- 010804</v>
          </cell>
        </row>
        <row r="93">
          <cell r="B93">
            <v>1146270</v>
          </cell>
          <cell r="C93">
            <v>38230</v>
          </cell>
          <cell r="D93" t="str">
            <v>40010151</v>
          </cell>
          <cell r="E93" t="str">
            <v>Sales - LNG Spot</v>
          </cell>
          <cell r="F93" t="str">
            <v>INV 0135/1-DT.18/08/04-TE</v>
          </cell>
          <cell r="G93" t="str">
            <v>JV- 010804</v>
          </cell>
        </row>
        <row r="94">
          <cell r="B94">
            <v>4537488</v>
          </cell>
          <cell r="C94">
            <v>38230</v>
          </cell>
          <cell r="D94" t="str">
            <v>40010151</v>
          </cell>
          <cell r="E94" t="str">
            <v>Sales - LNG Spot</v>
          </cell>
          <cell r="F94" t="str">
            <v>INV 0135/1-DT.18/08/04-TE</v>
          </cell>
          <cell r="G94" t="str">
            <v>JV- 010804</v>
          </cell>
        </row>
        <row r="95">
          <cell r="B95">
            <v>-18693063.199999999</v>
          </cell>
          <cell r="C95">
            <v>38260</v>
          </cell>
          <cell r="D95" t="str">
            <v>40010151</v>
          </cell>
          <cell r="E95" t="str">
            <v>Sales - LNG Spot</v>
          </cell>
          <cell r="F95" t="str">
            <v>INV 0138/1-DT.16/09/04-BP</v>
          </cell>
          <cell r="G95" t="str">
            <v>JV- 010904</v>
          </cell>
        </row>
        <row r="96">
          <cell r="B96">
            <v>-8760669.5999999996</v>
          </cell>
          <cell r="C96">
            <v>38260</v>
          </cell>
          <cell r="D96" t="str">
            <v>40010151</v>
          </cell>
          <cell r="E96" t="str">
            <v>Sales - LNG Spot</v>
          </cell>
          <cell r="F96" t="str">
            <v>INV 0140/1-DT.29/09/04-UF</v>
          </cell>
          <cell r="G96" t="str">
            <v>JV- 010904</v>
          </cell>
        </row>
        <row r="97">
          <cell r="B97">
            <v>-6838674.7999999998</v>
          </cell>
          <cell r="C97">
            <v>38260</v>
          </cell>
          <cell r="D97" t="str">
            <v>40010151</v>
          </cell>
          <cell r="E97" t="str">
            <v>Sales - LNG Spot</v>
          </cell>
          <cell r="F97" t="str">
            <v>INV 0139/1-DT.20/09/04-SH</v>
          </cell>
          <cell r="G97" t="str">
            <v>JV- 010904</v>
          </cell>
        </row>
        <row r="98">
          <cell r="B98">
            <v>-394874.5</v>
          </cell>
          <cell r="C98">
            <v>38260</v>
          </cell>
          <cell r="D98" t="str">
            <v>40010151</v>
          </cell>
          <cell r="E98" t="str">
            <v>Sales - LNG Spot</v>
          </cell>
          <cell r="F98" t="str">
            <v>OE001/04-EL002-TE INV#126</v>
          </cell>
          <cell r="G98" t="str">
            <v>JV-370904</v>
          </cell>
        </row>
        <row r="99">
          <cell r="B99">
            <v>9916</v>
          </cell>
          <cell r="C99">
            <v>38260</v>
          </cell>
          <cell r="D99" t="str">
            <v>40010151</v>
          </cell>
          <cell r="E99" t="str">
            <v>Sales - LNG Spot</v>
          </cell>
          <cell r="F99" t="str">
            <v>OE004/04-EL006-BP INV#138</v>
          </cell>
          <cell r="G99" t="str">
            <v>JV-370904</v>
          </cell>
        </row>
        <row r="100">
          <cell r="B100">
            <v>10810.5</v>
          </cell>
          <cell r="C100">
            <v>38260</v>
          </cell>
          <cell r="D100" t="str">
            <v>40010151</v>
          </cell>
          <cell r="E100" t="str">
            <v>Sales - LNG Spot</v>
          </cell>
          <cell r="F100" t="str">
            <v>OE003/04-EL005-BP INV#135</v>
          </cell>
          <cell r="G100" t="str">
            <v>JV-370904</v>
          </cell>
        </row>
        <row r="101">
          <cell r="B101">
            <v>780000</v>
          </cell>
          <cell r="C101">
            <v>38260</v>
          </cell>
          <cell r="D101" t="str">
            <v>40010151</v>
          </cell>
          <cell r="E101" t="str">
            <v>Sales - LNG Spot</v>
          </cell>
          <cell r="F101" t="str">
            <v>OF007/04-MT002-SH INV#130</v>
          </cell>
          <cell r="G101" t="str">
            <v>JV-370904</v>
          </cell>
        </row>
        <row r="102">
          <cell r="B102">
            <v>780000</v>
          </cell>
          <cell r="C102">
            <v>38260</v>
          </cell>
          <cell r="D102" t="str">
            <v>40010151</v>
          </cell>
          <cell r="E102" t="str">
            <v>Sales - LNG Spot</v>
          </cell>
          <cell r="F102" t="str">
            <v>OF009/04-GE002-SH INV#136</v>
          </cell>
          <cell r="G102" t="str">
            <v>JV-370904</v>
          </cell>
        </row>
        <row r="103">
          <cell r="B103">
            <v>850000</v>
          </cell>
          <cell r="C103">
            <v>38260</v>
          </cell>
          <cell r="D103" t="str">
            <v>40010151</v>
          </cell>
          <cell r="E103" t="str">
            <v>Sales - LNG Spot</v>
          </cell>
          <cell r="F103" t="str">
            <v>OF008/04-GE001-SH INV#132</v>
          </cell>
          <cell r="G103" t="str">
            <v>JV-370904</v>
          </cell>
        </row>
        <row r="104">
          <cell r="B104">
            <v>1222251.5</v>
          </cell>
          <cell r="C104">
            <v>38260</v>
          </cell>
          <cell r="D104" t="str">
            <v>40010151</v>
          </cell>
          <cell r="E104" t="str">
            <v>Sales - LNG Spot</v>
          </cell>
          <cell r="F104" t="str">
            <v>OE002/04-EL004-BP INV#133</v>
          </cell>
          <cell r="G104" t="str">
            <v>JV-370904</v>
          </cell>
        </row>
        <row r="105">
          <cell r="B105">
            <v>1361084</v>
          </cell>
          <cell r="C105">
            <v>38260</v>
          </cell>
          <cell r="D105" t="str">
            <v>40010151</v>
          </cell>
          <cell r="E105" t="str">
            <v>Sales - LNG Spot</v>
          </cell>
          <cell r="F105" t="str">
            <v>INV 0138/1-DT.16/09/04-BP</v>
          </cell>
          <cell r="G105" t="str">
            <v>JV- 010904</v>
          </cell>
        </row>
        <row r="106">
          <cell r="B106">
            <v>1660000</v>
          </cell>
          <cell r="C106">
            <v>38260</v>
          </cell>
          <cell r="D106" t="str">
            <v>40010151</v>
          </cell>
          <cell r="E106" t="str">
            <v>Sales - LNG Spot</v>
          </cell>
          <cell r="F106" t="str">
            <v>OF010/04-GE003-SH INV#139</v>
          </cell>
          <cell r="G106" t="str">
            <v>JV-370904</v>
          </cell>
        </row>
        <row r="107">
          <cell r="B107">
            <v>4511928</v>
          </cell>
          <cell r="C107">
            <v>38260</v>
          </cell>
          <cell r="D107" t="str">
            <v>40010151</v>
          </cell>
          <cell r="E107" t="str">
            <v>Sales - LNG Spot</v>
          </cell>
          <cell r="F107" t="str">
            <v>INV 0138/1-DT.16/09/04-BP</v>
          </cell>
          <cell r="G107" t="str">
            <v>JV- 010904</v>
          </cell>
        </row>
        <row r="109">
          <cell r="B109">
            <v>-236438344.56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B"/>
    </sheetNames>
    <sheetDataSet>
      <sheetData sheetId="0">
        <row r="1">
          <cell r="A1" t="str">
            <v>NAME</v>
          </cell>
          <cell r="B1" t="str">
            <v>GL</v>
          </cell>
          <cell r="C1" t="str">
            <v>SL</v>
          </cell>
          <cell r="D1" t="str">
            <v>CCY</v>
          </cell>
          <cell r="E1" t="str">
            <v>INT</v>
          </cell>
          <cell r="F1" t="str">
            <v>TYPE</v>
          </cell>
          <cell r="G1" t="str">
            <v>CBM 5</v>
          </cell>
          <cell r="H1" t="str">
            <v>CBM 4</v>
          </cell>
          <cell r="I1" t="str">
            <v>JMD</v>
          </cell>
          <cell r="J1" t="str">
            <v>USD</v>
          </cell>
          <cell r="K1" t="str">
            <v>JMD EQUIV.</v>
          </cell>
        </row>
        <row r="2">
          <cell r="A2" t="str">
            <v>GOVERNMENT OF JAMAICA</v>
          </cell>
          <cell r="B2">
            <v>120</v>
          </cell>
          <cell r="C2" t="str">
            <v>53</v>
          </cell>
          <cell r="D2" t="str">
            <v>USD</v>
          </cell>
          <cell r="E2">
            <v>10</v>
          </cell>
          <cell r="F2" t="str">
            <v>TERM</v>
          </cell>
          <cell r="G2" t="str">
            <v>C.G</v>
          </cell>
          <cell r="H2" t="str">
            <v>C.G</v>
          </cell>
          <cell r="I2">
            <v>73505542.340000004</v>
          </cell>
          <cell r="J2">
            <v>1363739.1899814473</v>
          </cell>
          <cell r="K2">
            <v>73505542.340000004</v>
          </cell>
        </row>
        <row r="3">
          <cell r="A3" t="str">
            <v>GOVERNMENT OF JAMAICA</v>
          </cell>
          <cell r="B3">
            <v>120</v>
          </cell>
          <cell r="C3" t="str">
            <v>18</v>
          </cell>
          <cell r="D3" t="str">
            <v>USD</v>
          </cell>
          <cell r="E3">
            <v>10</v>
          </cell>
          <cell r="F3" t="str">
            <v>TERM</v>
          </cell>
          <cell r="G3" t="str">
            <v>C.G</v>
          </cell>
          <cell r="H3" t="str">
            <v>C.G</v>
          </cell>
          <cell r="I3">
            <v>124330608.79000001</v>
          </cell>
          <cell r="J3">
            <v>2306690.3300556587</v>
          </cell>
          <cell r="K3">
            <v>124330608.79000001</v>
          </cell>
        </row>
        <row r="4">
          <cell r="A4" t="str">
            <v>CARIBBEAN CEMENT COMPANY LTD</v>
          </cell>
          <cell r="B4">
            <v>120</v>
          </cell>
          <cell r="C4" t="str">
            <v>04</v>
          </cell>
          <cell r="D4" t="str">
            <v>JA $</v>
          </cell>
          <cell r="E4">
            <v>26.5</v>
          </cell>
          <cell r="F4" t="str">
            <v>TERM</v>
          </cell>
          <cell r="G4" t="str">
            <v>CEMENT</v>
          </cell>
          <cell r="H4" t="str">
            <v>BUSINESS</v>
          </cell>
          <cell r="I4">
            <v>3625620.86</v>
          </cell>
          <cell r="J4">
            <v>0</v>
          </cell>
          <cell r="K4">
            <v>0</v>
          </cell>
        </row>
        <row r="5">
          <cell r="A5" t="str">
            <v>CARIBBEAN CEMENT COMPANY LTD</v>
          </cell>
          <cell r="B5">
            <v>127</v>
          </cell>
          <cell r="C5" t="str">
            <v>02</v>
          </cell>
          <cell r="D5" t="str">
            <v>JA $</v>
          </cell>
          <cell r="E5">
            <v>26.5</v>
          </cell>
          <cell r="F5" t="str">
            <v>O/D</v>
          </cell>
          <cell r="G5" t="str">
            <v>CEMENT</v>
          </cell>
          <cell r="H5" t="str">
            <v>BUSINESS</v>
          </cell>
          <cell r="I5">
            <v>49933863.700000003</v>
          </cell>
          <cell r="J5">
            <v>0</v>
          </cell>
          <cell r="K5">
            <v>0</v>
          </cell>
        </row>
        <row r="6">
          <cell r="A6" t="str">
            <v>STAFF-3%</v>
          </cell>
          <cell r="B6">
            <v>121</v>
          </cell>
          <cell r="C6" t="str">
            <v>08</v>
          </cell>
          <cell r="D6" t="str">
            <v>JA $</v>
          </cell>
          <cell r="E6">
            <v>3</v>
          </cell>
          <cell r="F6" t="str">
            <v>MTG.</v>
          </cell>
          <cell r="G6" t="str">
            <v>construction</v>
          </cell>
          <cell r="H6" t="str">
            <v>INDIV.</v>
          </cell>
          <cell r="I6">
            <v>38993280.640000001</v>
          </cell>
          <cell r="J6">
            <v>0</v>
          </cell>
          <cell r="K6">
            <v>0</v>
          </cell>
        </row>
        <row r="7">
          <cell r="A7" t="str">
            <v>STAFF-16%</v>
          </cell>
          <cell r="B7">
            <v>121</v>
          </cell>
          <cell r="C7" t="str">
            <v>10</v>
          </cell>
          <cell r="D7" t="str">
            <v>JA $</v>
          </cell>
          <cell r="E7">
            <v>16</v>
          </cell>
          <cell r="F7" t="str">
            <v>MTG.</v>
          </cell>
          <cell r="G7" t="str">
            <v>construction</v>
          </cell>
          <cell r="H7" t="str">
            <v>INDIV.</v>
          </cell>
          <cell r="I7">
            <v>10121239.039999999</v>
          </cell>
          <cell r="J7">
            <v>0</v>
          </cell>
          <cell r="K7">
            <v>0</v>
          </cell>
        </row>
        <row r="8">
          <cell r="A8" t="str">
            <v>HARMAN SALES COMPANY LTD.</v>
          </cell>
          <cell r="B8">
            <v>127</v>
          </cell>
          <cell r="C8" t="str">
            <v>06</v>
          </cell>
          <cell r="D8" t="str">
            <v>JA $</v>
          </cell>
          <cell r="E8">
            <v>19</v>
          </cell>
          <cell r="F8" t="str">
            <v>O/D</v>
          </cell>
          <cell r="G8" t="str">
            <v>DIST'N</v>
          </cell>
          <cell r="H8" t="str">
            <v>BUSINESS</v>
          </cell>
          <cell r="I8">
            <v>23442.66</v>
          </cell>
          <cell r="J8">
            <v>0</v>
          </cell>
          <cell r="K8">
            <v>0</v>
          </cell>
        </row>
        <row r="9">
          <cell r="A9" t="str">
            <v>GENERAL TOOL AND SUPPLY</v>
          </cell>
          <cell r="B9">
            <v>200</v>
          </cell>
          <cell r="C9" t="str">
            <v>66</v>
          </cell>
          <cell r="D9" t="str">
            <v>JA $</v>
          </cell>
          <cell r="E9">
            <v>15</v>
          </cell>
          <cell r="F9" t="str">
            <v>O/D</v>
          </cell>
          <cell r="G9" t="str">
            <v>DIST'N</v>
          </cell>
          <cell r="H9" t="str">
            <v>BUSINESS</v>
          </cell>
          <cell r="I9">
            <v>74801.64</v>
          </cell>
          <cell r="J9">
            <v>0</v>
          </cell>
          <cell r="K9">
            <v>0</v>
          </cell>
        </row>
        <row r="10">
          <cell r="A10" t="str">
            <v>COLGATE PALMOLIVE</v>
          </cell>
          <cell r="B10">
            <v>126</v>
          </cell>
          <cell r="C10" t="str">
            <v>02</v>
          </cell>
          <cell r="D10" t="str">
            <v>JA $</v>
          </cell>
          <cell r="E10">
            <v>26.5</v>
          </cell>
          <cell r="F10" t="str">
            <v>O/D</v>
          </cell>
          <cell r="G10" t="str">
            <v>DIST'N</v>
          </cell>
          <cell r="H10" t="str">
            <v>BUSINESS</v>
          </cell>
          <cell r="I10">
            <v>78375.87</v>
          </cell>
          <cell r="J10">
            <v>0</v>
          </cell>
          <cell r="K10">
            <v>0</v>
          </cell>
        </row>
        <row r="11">
          <cell r="A11" t="str">
            <v>HARDWARE &amp; LUMBER LTD.</v>
          </cell>
          <cell r="B11">
            <v>127</v>
          </cell>
          <cell r="C11" t="str">
            <v>02</v>
          </cell>
          <cell r="D11" t="str">
            <v>JA $</v>
          </cell>
          <cell r="E11">
            <v>19</v>
          </cell>
          <cell r="F11" t="str">
            <v>O/D</v>
          </cell>
          <cell r="G11" t="str">
            <v>DIST'N</v>
          </cell>
          <cell r="H11" t="str">
            <v>BUSINESS</v>
          </cell>
          <cell r="I11">
            <v>654953.55000000005</v>
          </cell>
          <cell r="J11">
            <v>0</v>
          </cell>
          <cell r="K11">
            <v>0</v>
          </cell>
        </row>
        <row r="12">
          <cell r="A12" t="str">
            <v>TIMO'S TRADING LIMITED</v>
          </cell>
          <cell r="B12">
            <v>127</v>
          </cell>
          <cell r="C12" t="str">
            <v>07</v>
          </cell>
          <cell r="D12" t="str">
            <v>JA $</v>
          </cell>
          <cell r="E12">
            <v>12</v>
          </cell>
          <cell r="F12" t="str">
            <v>O/D</v>
          </cell>
          <cell r="G12" t="str">
            <v>DIST'N</v>
          </cell>
          <cell r="H12" t="str">
            <v>BUSINESS</v>
          </cell>
          <cell r="I12">
            <v>1112224.8999999999</v>
          </cell>
          <cell r="J12">
            <v>0</v>
          </cell>
          <cell r="K12">
            <v>0</v>
          </cell>
        </row>
        <row r="13">
          <cell r="A13" t="str">
            <v>FALCON CORPORATION LIMITED</v>
          </cell>
          <cell r="B13">
            <v>120</v>
          </cell>
          <cell r="C13" t="str">
            <v>42</v>
          </cell>
          <cell r="D13" t="str">
            <v>USD</v>
          </cell>
          <cell r="E13">
            <v>15</v>
          </cell>
          <cell r="F13" t="str">
            <v>TERM</v>
          </cell>
          <cell r="G13" t="str">
            <v>DIST'N</v>
          </cell>
          <cell r="H13" t="str">
            <v>BUSINESS</v>
          </cell>
          <cell r="I13">
            <v>1617000</v>
          </cell>
          <cell r="J13">
            <v>30000</v>
          </cell>
          <cell r="K13">
            <v>1617000</v>
          </cell>
        </row>
        <row r="14">
          <cell r="A14" t="str">
            <v>K. CHANDIRAM LIMITED</v>
          </cell>
          <cell r="B14">
            <v>120</v>
          </cell>
          <cell r="C14" t="str">
            <v>04</v>
          </cell>
          <cell r="D14" t="str">
            <v>USD</v>
          </cell>
          <cell r="E14">
            <v>12</v>
          </cell>
          <cell r="F14" t="str">
            <v>TERM</v>
          </cell>
          <cell r="G14" t="str">
            <v>DIST'N</v>
          </cell>
          <cell r="H14" t="str">
            <v>BUSINESS</v>
          </cell>
          <cell r="I14">
            <v>2356692.88</v>
          </cell>
          <cell r="J14">
            <v>43723.430055658624</v>
          </cell>
          <cell r="K14">
            <v>2356692.88</v>
          </cell>
        </row>
        <row r="15">
          <cell r="A15" t="str">
            <v>NICO DISTRIBUTORS LIMITED</v>
          </cell>
          <cell r="B15">
            <v>120</v>
          </cell>
          <cell r="C15" t="str">
            <v>06</v>
          </cell>
          <cell r="D15" t="str">
            <v>JA $</v>
          </cell>
          <cell r="E15">
            <v>30.75</v>
          </cell>
          <cell r="F15" t="str">
            <v>TERM</v>
          </cell>
          <cell r="G15" t="str">
            <v>DIST'N</v>
          </cell>
          <cell r="H15" t="str">
            <v>BUSINESS</v>
          </cell>
          <cell r="I15">
            <v>2500958</v>
          </cell>
          <cell r="J15">
            <v>0</v>
          </cell>
          <cell r="K15">
            <v>0</v>
          </cell>
        </row>
        <row r="16">
          <cell r="A16" t="str">
            <v>GENERAL TOOL AND SUPPLY</v>
          </cell>
          <cell r="B16">
            <v>120</v>
          </cell>
          <cell r="C16" t="str">
            <v>42</v>
          </cell>
          <cell r="D16" t="str">
            <v>USD</v>
          </cell>
          <cell r="E16">
            <v>15</v>
          </cell>
          <cell r="F16" t="str">
            <v>TERM</v>
          </cell>
          <cell r="G16" t="str">
            <v>DIST'N</v>
          </cell>
          <cell r="H16" t="str">
            <v>BUSINESS</v>
          </cell>
          <cell r="I16">
            <v>8034973.25</v>
          </cell>
          <cell r="J16">
            <v>149071.85992578851</v>
          </cell>
          <cell r="K16">
            <v>8034973.25</v>
          </cell>
        </row>
        <row r="17">
          <cell r="A17" t="str">
            <v>JOHNSON &amp; JOHNSON JA. LTD.</v>
          </cell>
          <cell r="B17">
            <v>127</v>
          </cell>
          <cell r="C17" t="str">
            <v>01</v>
          </cell>
          <cell r="D17" t="str">
            <v>JA $</v>
          </cell>
          <cell r="E17">
            <v>26.3</v>
          </cell>
          <cell r="F17" t="str">
            <v>O/D</v>
          </cell>
          <cell r="G17" t="str">
            <v>DIST'N</v>
          </cell>
          <cell r="H17" t="str">
            <v>BUSINESS</v>
          </cell>
          <cell r="I17">
            <v>16198340.279999999</v>
          </cell>
          <cell r="J17">
            <v>0</v>
          </cell>
          <cell r="K17">
            <v>0</v>
          </cell>
        </row>
        <row r="18">
          <cell r="A18" t="str">
            <v>NICO DISTRIBUTORS LIMITED</v>
          </cell>
          <cell r="B18">
            <v>120</v>
          </cell>
          <cell r="C18" t="str">
            <v>06</v>
          </cell>
          <cell r="D18" t="str">
            <v>USD</v>
          </cell>
          <cell r="E18">
            <v>30.75</v>
          </cell>
          <cell r="F18" t="str">
            <v>TERM</v>
          </cell>
          <cell r="G18" t="str">
            <v>DIST'N</v>
          </cell>
          <cell r="H18" t="str">
            <v>BUSINESS</v>
          </cell>
          <cell r="I18">
            <v>19404000</v>
          </cell>
          <cell r="J18">
            <v>360000</v>
          </cell>
          <cell r="K18">
            <v>19404000</v>
          </cell>
        </row>
        <row r="19">
          <cell r="A19" t="str">
            <v>CESCO LIMITED</v>
          </cell>
          <cell r="B19">
            <v>120</v>
          </cell>
          <cell r="C19" t="str">
            <v>42</v>
          </cell>
          <cell r="D19" t="str">
            <v>USD</v>
          </cell>
          <cell r="E19">
            <v>15</v>
          </cell>
          <cell r="F19" t="str">
            <v>TERM</v>
          </cell>
          <cell r="G19" t="str">
            <v>DIST'N</v>
          </cell>
          <cell r="H19" t="str">
            <v>BUSINESS</v>
          </cell>
          <cell r="I19">
            <v>21554021.949999999</v>
          </cell>
          <cell r="J19">
            <v>399889.08998144715</v>
          </cell>
          <cell r="K19">
            <v>21554021.949999999</v>
          </cell>
        </row>
        <row r="20">
          <cell r="A20" t="str">
            <v>SEPROD LIMITED</v>
          </cell>
          <cell r="B20">
            <v>126</v>
          </cell>
          <cell r="C20" t="str">
            <v>02</v>
          </cell>
          <cell r="D20" t="str">
            <v>JA $</v>
          </cell>
          <cell r="E20">
            <v>12</v>
          </cell>
          <cell r="F20" t="str">
            <v>O/D</v>
          </cell>
          <cell r="G20" t="str">
            <v>DIST'N</v>
          </cell>
          <cell r="H20" t="str">
            <v>BUSINESS</v>
          </cell>
          <cell r="I20">
            <v>24918642.98</v>
          </cell>
          <cell r="J20">
            <v>0</v>
          </cell>
          <cell r="K20">
            <v>0</v>
          </cell>
        </row>
        <row r="21">
          <cell r="A21" t="str">
            <v>GRACE KENNEDY REMITTANCE SERVICE</v>
          </cell>
          <cell r="B21">
            <v>120</v>
          </cell>
          <cell r="C21" t="str">
            <v>04</v>
          </cell>
          <cell r="D21" t="str">
            <v>JA $</v>
          </cell>
          <cell r="E21">
            <v>32</v>
          </cell>
          <cell r="F21" t="str">
            <v>TERM</v>
          </cell>
          <cell r="G21" t="str">
            <v>F.I.</v>
          </cell>
          <cell r="H21" t="str">
            <v>F.I.</v>
          </cell>
          <cell r="I21">
            <v>976401.45</v>
          </cell>
          <cell r="J21">
            <v>0</v>
          </cell>
          <cell r="K21">
            <v>0</v>
          </cell>
        </row>
        <row r="22">
          <cell r="A22" t="str">
            <v>MANUFACTURERS SIGMA MERCHANT</v>
          </cell>
          <cell r="B22">
            <v>200</v>
          </cell>
          <cell r="C22" t="str">
            <v>21</v>
          </cell>
          <cell r="D22" t="str">
            <v>JA $</v>
          </cell>
          <cell r="E22">
            <v>15</v>
          </cell>
          <cell r="F22" t="str">
            <v>O/D</v>
          </cell>
          <cell r="G22" t="str">
            <v>F.I.</v>
          </cell>
          <cell r="H22" t="str">
            <v>F.I.</v>
          </cell>
          <cell r="I22">
            <v>13809207.609999999</v>
          </cell>
          <cell r="J22">
            <v>0</v>
          </cell>
          <cell r="K22">
            <v>0</v>
          </cell>
        </row>
        <row r="23">
          <cell r="A23" t="str">
            <v>CAPITAL AND CREDIT MERCHANT BANK</v>
          </cell>
          <cell r="B23">
            <v>120</v>
          </cell>
          <cell r="C23" t="str">
            <v>51</v>
          </cell>
          <cell r="D23" t="str">
            <v>USD</v>
          </cell>
          <cell r="E23">
            <v>7.25</v>
          </cell>
          <cell r="F23" t="str">
            <v>TERM</v>
          </cell>
          <cell r="G23" t="str">
            <v>F.I.</v>
          </cell>
          <cell r="H23" t="str">
            <v>F.I.</v>
          </cell>
          <cell r="I23">
            <v>177870000</v>
          </cell>
          <cell r="J23">
            <v>3300000</v>
          </cell>
          <cell r="K23">
            <v>177870000</v>
          </cell>
        </row>
        <row r="24">
          <cell r="A24" t="str">
            <v>NESTLE JAMAICA LIMITED</v>
          </cell>
          <cell r="B24">
            <v>127</v>
          </cell>
          <cell r="C24" t="str">
            <v>02</v>
          </cell>
          <cell r="D24" t="str">
            <v>JA $</v>
          </cell>
          <cell r="E24">
            <v>19</v>
          </cell>
          <cell r="F24" t="str">
            <v>O/D</v>
          </cell>
          <cell r="G24" t="str">
            <v>FOOD</v>
          </cell>
          <cell r="H24" t="str">
            <v>BUSINESS</v>
          </cell>
          <cell r="I24">
            <v>9797.0499999999993</v>
          </cell>
          <cell r="J24">
            <v>0</v>
          </cell>
          <cell r="K24">
            <v>0</v>
          </cell>
        </row>
        <row r="25">
          <cell r="A25" t="str">
            <v>CONTINENTAL BAKING CO.</v>
          </cell>
          <cell r="B25">
            <v>150</v>
          </cell>
          <cell r="C25" t="str">
            <v>01</v>
          </cell>
          <cell r="D25" t="str">
            <v>USD</v>
          </cell>
          <cell r="E25">
            <v>15</v>
          </cell>
          <cell r="F25" t="str">
            <v>LEASE</v>
          </cell>
          <cell r="G25" t="str">
            <v>FOOD</v>
          </cell>
          <cell r="H25" t="str">
            <v>BUSINESS</v>
          </cell>
          <cell r="I25">
            <v>30147.35</v>
          </cell>
          <cell r="J25">
            <v>559.32003710575134</v>
          </cell>
          <cell r="K25">
            <v>30147.349999999995</v>
          </cell>
        </row>
        <row r="26">
          <cell r="A26" t="str">
            <v>INTL INGREDIENTS LTD.</v>
          </cell>
          <cell r="B26">
            <v>150</v>
          </cell>
          <cell r="C26" t="str">
            <v>01</v>
          </cell>
          <cell r="D26" t="str">
            <v>JA $</v>
          </cell>
          <cell r="E26">
            <v>24</v>
          </cell>
          <cell r="F26" t="str">
            <v>LEASE</v>
          </cell>
          <cell r="G26" t="str">
            <v>FOOD</v>
          </cell>
          <cell r="H26" t="str">
            <v>BUSINESS</v>
          </cell>
          <cell r="I26">
            <v>143637.04</v>
          </cell>
          <cell r="J26">
            <v>0</v>
          </cell>
          <cell r="K26">
            <v>0</v>
          </cell>
        </row>
        <row r="27">
          <cell r="A27" t="str">
            <v>WENDICO JAMAICA LIMITED</v>
          </cell>
          <cell r="B27">
            <v>150</v>
          </cell>
          <cell r="C27" t="str">
            <v>01</v>
          </cell>
          <cell r="D27" t="str">
            <v>USD</v>
          </cell>
          <cell r="E27">
            <v>12</v>
          </cell>
          <cell r="F27" t="str">
            <v>LEASE</v>
          </cell>
          <cell r="G27" t="str">
            <v>FOOD</v>
          </cell>
          <cell r="H27" t="str">
            <v>BUSINESS</v>
          </cell>
          <cell r="I27">
            <v>1362168.89</v>
          </cell>
          <cell r="J27">
            <v>25272.150092764376</v>
          </cell>
          <cell r="K27">
            <v>1362168.89</v>
          </cell>
        </row>
        <row r="28">
          <cell r="A28" t="str">
            <v>RESTAURANTS OF JAMAICA</v>
          </cell>
          <cell r="B28">
            <v>150</v>
          </cell>
          <cell r="C28" t="str">
            <v>00</v>
          </cell>
          <cell r="D28" t="str">
            <v>JA $</v>
          </cell>
          <cell r="E28">
            <v>20.88</v>
          </cell>
          <cell r="F28" t="str">
            <v>LEASE</v>
          </cell>
          <cell r="G28" t="str">
            <v>FOOD</v>
          </cell>
          <cell r="H28" t="str">
            <v>BUSINESS</v>
          </cell>
          <cell r="I28">
            <v>1660319.47</v>
          </cell>
          <cell r="J28">
            <v>0</v>
          </cell>
          <cell r="K28">
            <v>0</v>
          </cell>
        </row>
        <row r="29">
          <cell r="A29" t="str">
            <v>INTL INGREDIENTS LTD.</v>
          </cell>
          <cell r="B29">
            <v>150</v>
          </cell>
          <cell r="C29" t="str">
            <v>00</v>
          </cell>
          <cell r="D29" t="str">
            <v>JA $</v>
          </cell>
          <cell r="E29">
            <v>24</v>
          </cell>
          <cell r="F29" t="str">
            <v>LEASE</v>
          </cell>
          <cell r="G29" t="str">
            <v>FOOD</v>
          </cell>
          <cell r="H29" t="str">
            <v>BUSINESS</v>
          </cell>
          <cell r="I29">
            <v>2860754.27</v>
          </cell>
          <cell r="J29">
            <v>0</v>
          </cell>
          <cell r="K29">
            <v>0</v>
          </cell>
        </row>
        <row r="30">
          <cell r="A30" t="str">
            <v>NESTLE JAMAICA LIMITED</v>
          </cell>
          <cell r="B30">
            <v>120</v>
          </cell>
          <cell r="C30" t="str">
            <v>04</v>
          </cell>
          <cell r="D30" t="str">
            <v>JA $</v>
          </cell>
          <cell r="E30">
            <v>19</v>
          </cell>
          <cell r="F30" t="str">
            <v>TERM</v>
          </cell>
          <cell r="G30" t="str">
            <v>FOOD</v>
          </cell>
          <cell r="H30" t="str">
            <v>BUSINESS</v>
          </cell>
          <cell r="I30">
            <v>3002935.16</v>
          </cell>
          <cell r="J30">
            <v>0</v>
          </cell>
          <cell r="K30">
            <v>0</v>
          </cell>
        </row>
        <row r="31">
          <cell r="A31" t="str">
            <v>WENDICO JAMAICA LIMITED</v>
          </cell>
          <cell r="B31">
            <v>120</v>
          </cell>
          <cell r="C31" t="str">
            <v>13</v>
          </cell>
          <cell r="D31" t="str">
            <v>USD</v>
          </cell>
          <cell r="E31">
            <v>12</v>
          </cell>
          <cell r="F31" t="str">
            <v>TERM</v>
          </cell>
          <cell r="G31" t="str">
            <v>FOOD</v>
          </cell>
          <cell r="H31" t="str">
            <v>BUSINESS</v>
          </cell>
          <cell r="I31">
            <v>3505986.41</v>
          </cell>
          <cell r="J31">
            <v>65046.130055658628</v>
          </cell>
          <cell r="K31">
            <v>3505986.41</v>
          </cell>
        </row>
        <row r="32">
          <cell r="A32" t="str">
            <v>TASTEE LIMITED</v>
          </cell>
          <cell r="B32">
            <v>120</v>
          </cell>
          <cell r="C32" t="str">
            <v>02</v>
          </cell>
          <cell r="D32" t="str">
            <v>JA $</v>
          </cell>
          <cell r="E32">
            <v>22.63</v>
          </cell>
          <cell r="F32" t="str">
            <v>TERM</v>
          </cell>
          <cell r="G32" t="str">
            <v>FOOD</v>
          </cell>
          <cell r="H32" t="str">
            <v>BUSINESS</v>
          </cell>
          <cell r="I32">
            <v>4250000</v>
          </cell>
          <cell r="J32">
            <v>0</v>
          </cell>
          <cell r="K32">
            <v>0</v>
          </cell>
        </row>
        <row r="33">
          <cell r="A33" t="str">
            <v>MUSSON JAMAICA LTD.</v>
          </cell>
          <cell r="B33">
            <v>120</v>
          </cell>
          <cell r="C33" t="str">
            <v>02</v>
          </cell>
          <cell r="D33" t="str">
            <v>JA $</v>
          </cell>
          <cell r="E33">
            <v>12</v>
          </cell>
          <cell r="F33" t="str">
            <v>TERM</v>
          </cell>
          <cell r="G33" t="str">
            <v>FOOD</v>
          </cell>
          <cell r="H33" t="str">
            <v>BUSINESS</v>
          </cell>
          <cell r="I33">
            <v>5500000</v>
          </cell>
          <cell r="J33">
            <v>0</v>
          </cell>
          <cell r="K33">
            <v>0</v>
          </cell>
        </row>
        <row r="34">
          <cell r="A34" t="str">
            <v>WENDICO JAMAICA LIMITED</v>
          </cell>
          <cell r="B34">
            <v>150</v>
          </cell>
          <cell r="C34" t="str">
            <v>11</v>
          </cell>
          <cell r="D34" t="str">
            <v>USD</v>
          </cell>
          <cell r="E34">
            <v>12</v>
          </cell>
          <cell r="F34" t="str">
            <v>LEASE</v>
          </cell>
          <cell r="G34" t="str">
            <v>FOOD</v>
          </cell>
          <cell r="H34" t="str">
            <v>BUSINESS</v>
          </cell>
          <cell r="I34">
            <v>9448187.5999999996</v>
          </cell>
          <cell r="J34">
            <v>175291.05009276437</v>
          </cell>
          <cell r="K34">
            <v>9448187.5999999996</v>
          </cell>
        </row>
        <row r="35">
          <cell r="A35" t="str">
            <v>CONTINENTAL BAKING CO.</v>
          </cell>
          <cell r="B35">
            <v>150</v>
          </cell>
          <cell r="C35" t="str">
            <v>00</v>
          </cell>
          <cell r="D35" t="str">
            <v>USD</v>
          </cell>
          <cell r="E35">
            <v>15</v>
          </cell>
          <cell r="F35" t="str">
            <v>LEASE</v>
          </cell>
          <cell r="G35" t="str">
            <v>FOOD</v>
          </cell>
          <cell r="H35" t="str">
            <v>BUSINESS</v>
          </cell>
          <cell r="I35">
            <v>10167565.02</v>
          </cell>
          <cell r="J35">
            <v>188637.56994434138</v>
          </cell>
          <cell r="K35">
            <v>10167565.02</v>
          </cell>
        </row>
        <row r="36">
          <cell r="A36" t="str">
            <v>MUSSON JAMAICA LTD.</v>
          </cell>
          <cell r="B36">
            <v>126</v>
          </cell>
          <cell r="C36" t="str">
            <v>02</v>
          </cell>
          <cell r="D36" t="str">
            <v>JA $</v>
          </cell>
          <cell r="E36">
            <v>12</v>
          </cell>
          <cell r="F36" t="str">
            <v>O/D</v>
          </cell>
          <cell r="G36" t="str">
            <v>FOOD</v>
          </cell>
          <cell r="H36" t="str">
            <v>BUSINESS</v>
          </cell>
          <cell r="I36">
            <v>10244384.68</v>
          </cell>
          <cell r="J36">
            <v>0</v>
          </cell>
          <cell r="K36">
            <v>0</v>
          </cell>
        </row>
        <row r="37">
          <cell r="A37" t="str">
            <v>CONTINENTAL BAKING CO.</v>
          </cell>
          <cell r="B37">
            <v>150</v>
          </cell>
          <cell r="C37" t="str">
            <v>00</v>
          </cell>
          <cell r="D37" t="str">
            <v>USD</v>
          </cell>
          <cell r="E37">
            <v>15</v>
          </cell>
          <cell r="F37" t="str">
            <v>LEASE</v>
          </cell>
          <cell r="G37" t="str">
            <v>FOOD</v>
          </cell>
          <cell r="H37" t="str">
            <v>BUSINESS</v>
          </cell>
          <cell r="I37">
            <v>59477228.659999996</v>
          </cell>
          <cell r="J37">
            <v>1103473.6300556585</v>
          </cell>
          <cell r="K37">
            <v>59477228.659999989</v>
          </cell>
        </row>
        <row r="38">
          <cell r="A38" t="str">
            <v>NESTLE JAMAICA LIMITED</v>
          </cell>
          <cell r="B38">
            <v>120</v>
          </cell>
          <cell r="C38" t="str">
            <v>41</v>
          </cell>
          <cell r="D38" t="str">
            <v>JA $</v>
          </cell>
          <cell r="E38">
            <v>19</v>
          </cell>
          <cell r="F38" t="str">
            <v>TERM</v>
          </cell>
          <cell r="G38" t="str">
            <v>FOOD</v>
          </cell>
          <cell r="H38" t="str">
            <v>BUSINESS</v>
          </cell>
          <cell r="I38">
            <v>68374000</v>
          </cell>
          <cell r="J38">
            <v>0</v>
          </cell>
          <cell r="K38">
            <v>0</v>
          </cell>
        </row>
        <row r="39">
          <cell r="A39" t="str">
            <v>MUSSON JAMAICA LTD.</v>
          </cell>
          <cell r="B39">
            <v>120</v>
          </cell>
          <cell r="C39" t="str">
            <v>42</v>
          </cell>
          <cell r="D39" t="str">
            <v>USD</v>
          </cell>
          <cell r="E39">
            <v>12</v>
          </cell>
          <cell r="F39" t="str">
            <v>TERM</v>
          </cell>
          <cell r="G39" t="str">
            <v>FOOD</v>
          </cell>
          <cell r="H39" t="str">
            <v>BUSINESS</v>
          </cell>
          <cell r="I39">
            <v>70070000</v>
          </cell>
          <cell r="J39">
            <v>1300000</v>
          </cell>
          <cell r="K39">
            <v>70070000</v>
          </cell>
        </row>
        <row r="40">
          <cell r="A40" t="str">
            <v>SHELL COMPANY W.I. LTD.</v>
          </cell>
          <cell r="B40">
            <v>200</v>
          </cell>
          <cell r="C40" t="str">
            <v>60</v>
          </cell>
          <cell r="D40" t="str">
            <v>JA $</v>
          </cell>
          <cell r="E40">
            <v>13.7</v>
          </cell>
          <cell r="F40" t="str">
            <v>O/D</v>
          </cell>
          <cell r="G40" t="str">
            <v>GAS</v>
          </cell>
          <cell r="H40" t="str">
            <v>BUSINESS</v>
          </cell>
          <cell r="I40">
            <v>7.02</v>
          </cell>
          <cell r="J40">
            <v>0</v>
          </cell>
          <cell r="K40">
            <v>0</v>
          </cell>
        </row>
        <row r="41">
          <cell r="A41" t="str">
            <v>TEXACO CARIBBEAN INC.</v>
          </cell>
          <cell r="B41">
            <v>127</v>
          </cell>
          <cell r="C41" t="str">
            <v>02</v>
          </cell>
          <cell r="D41" t="str">
            <v>JA $</v>
          </cell>
          <cell r="E41">
            <v>29</v>
          </cell>
          <cell r="F41" t="str">
            <v>O/D</v>
          </cell>
          <cell r="G41" t="str">
            <v>GAS</v>
          </cell>
          <cell r="H41" t="str">
            <v>BUSINESS</v>
          </cell>
          <cell r="I41">
            <v>809.4</v>
          </cell>
          <cell r="J41">
            <v>0</v>
          </cell>
          <cell r="K41">
            <v>0</v>
          </cell>
        </row>
        <row r="42">
          <cell r="A42" t="str">
            <v>KEENADON LTD T-A L.G SERV CENTRE</v>
          </cell>
          <cell r="B42">
            <v>120</v>
          </cell>
          <cell r="C42" t="str">
            <v>50</v>
          </cell>
          <cell r="D42" t="str">
            <v>JA $</v>
          </cell>
          <cell r="E42">
            <v>29</v>
          </cell>
          <cell r="F42" t="str">
            <v>TERM</v>
          </cell>
          <cell r="G42" t="str">
            <v>GAS</v>
          </cell>
          <cell r="H42" t="str">
            <v>BUSINESS</v>
          </cell>
          <cell r="I42">
            <v>836734.58</v>
          </cell>
          <cell r="J42">
            <v>0</v>
          </cell>
          <cell r="K42">
            <v>0</v>
          </cell>
        </row>
        <row r="43">
          <cell r="A43" t="str">
            <v>KEENADON LTD T-A L.G SERV CENTRE</v>
          </cell>
          <cell r="B43">
            <v>127</v>
          </cell>
          <cell r="C43" t="str">
            <v>06</v>
          </cell>
          <cell r="D43" t="str">
            <v>JA $</v>
          </cell>
          <cell r="E43">
            <v>29</v>
          </cell>
          <cell r="F43" t="str">
            <v>O/D</v>
          </cell>
          <cell r="G43" t="str">
            <v>GAS</v>
          </cell>
          <cell r="H43" t="str">
            <v>BUSINESS</v>
          </cell>
          <cell r="I43">
            <v>1609904.09</v>
          </cell>
          <cell r="J43">
            <v>0</v>
          </cell>
          <cell r="K43">
            <v>0</v>
          </cell>
        </row>
        <row r="44">
          <cell r="A44" t="str">
            <v>EPPING OIL COMPANY LIMITED</v>
          </cell>
          <cell r="B44">
            <v>120</v>
          </cell>
          <cell r="C44" t="str">
            <v>50</v>
          </cell>
          <cell r="D44" t="str">
            <v>JA $</v>
          </cell>
          <cell r="E44">
            <v>31</v>
          </cell>
          <cell r="F44" t="str">
            <v>TERM</v>
          </cell>
          <cell r="G44" t="str">
            <v>GAS</v>
          </cell>
          <cell r="H44" t="str">
            <v>BUSINESS</v>
          </cell>
          <cell r="I44">
            <v>2533333.37</v>
          </cell>
          <cell r="J44">
            <v>0</v>
          </cell>
          <cell r="K44">
            <v>0</v>
          </cell>
        </row>
        <row r="45">
          <cell r="A45" t="str">
            <v>SHELL COMPANY W.I. LTD.</v>
          </cell>
          <cell r="B45">
            <v>120</v>
          </cell>
          <cell r="C45" t="str">
            <v>02</v>
          </cell>
          <cell r="D45" t="str">
            <v>JA $</v>
          </cell>
          <cell r="E45">
            <v>13.7</v>
          </cell>
          <cell r="F45" t="str">
            <v>TERM</v>
          </cell>
          <cell r="G45" t="str">
            <v>GAS</v>
          </cell>
          <cell r="H45" t="str">
            <v>BUSINESS</v>
          </cell>
          <cell r="I45">
            <v>50000000</v>
          </cell>
          <cell r="J45">
            <v>0</v>
          </cell>
          <cell r="K45">
            <v>0</v>
          </cell>
        </row>
        <row r="46">
          <cell r="A46" t="str">
            <v>JAMAICA PUBLIC SERVICE CO. LTD</v>
          </cell>
          <cell r="B46">
            <v>120</v>
          </cell>
          <cell r="C46" t="str">
            <v>02</v>
          </cell>
          <cell r="D46" t="str">
            <v>USD</v>
          </cell>
          <cell r="E46">
            <v>9.75</v>
          </cell>
          <cell r="F46" t="str">
            <v>TERM</v>
          </cell>
          <cell r="G46" t="str">
            <v>GAS</v>
          </cell>
          <cell r="H46" t="str">
            <v>BUSINESS</v>
          </cell>
          <cell r="I46">
            <v>183260000</v>
          </cell>
          <cell r="J46">
            <v>3400000</v>
          </cell>
          <cell r="K46">
            <v>183260000</v>
          </cell>
        </row>
        <row r="47">
          <cell r="A47" t="str">
            <v>BROOKS ANN-MARIE</v>
          </cell>
          <cell r="B47">
            <v>200</v>
          </cell>
          <cell r="C47" t="str">
            <v>01</v>
          </cell>
          <cell r="D47" t="str">
            <v>JA $</v>
          </cell>
          <cell r="E47">
            <v>0</v>
          </cell>
          <cell r="F47" t="str">
            <v>O/D</v>
          </cell>
          <cell r="G47" t="str">
            <v>INDIV.</v>
          </cell>
          <cell r="H47" t="str">
            <v>INDIV.</v>
          </cell>
          <cell r="I47">
            <v>65.22</v>
          </cell>
          <cell r="J47">
            <v>0</v>
          </cell>
          <cell r="K47">
            <v>0</v>
          </cell>
        </row>
        <row r="48">
          <cell r="A48" t="str">
            <v>CROOKS MILLICENT</v>
          </cell>
          <cell r="B48">
            <v>200</v>
          </cell>
          <cell r="C48" t="str">
            <v>01</v>
          </cell>
          <cell r="D48" t="str">
            <v>JA $</v>
          </cell>
          <cell r="E48">
            <v>0</v>
          </cell>
          <cell r="F48" t="str">
            <v>O/D</v>
          </cell>
          <cell r="G48" t="str">
            <v>INDIV.</v>
          </cell>
          <cell r="H48" t="str">
            <v>INDIV.</v>
          </cell>
          <cell r="I48">
            <v>995.12</v>
          </cell>
          <cell r="J48">
            <v>0</v>
          </cell>
          <cell r="K48">
            <v>0</v>
          </cell>
        </row>
        <row r="49">
          <cell r="A49" t="str">
            <v>BINGHAM KELLI-ANN</v>
          </cell>
          <cell r="B49">
            <v>200</v>
          </cell>
          <cell r="C49" t="str">
            <v>01</v>
          </cell>
          <cell r="D49" t="str">
            <v>JA $</v>
          </cell>
          <cell r="E49">
            <v>0</v>
          </cell>
          <cell r="F49" t="str">
            <v>O/D</v>
          </cell>
          <cell r="G49" t="str">
            <v>INDIV.</v>
          </cell>
          <cell r="H49" t="str">
            <v>INDIV.</v>
          </cell>
          <cell r="I49">
            <v>1334.2</v>
          </cell>
          <cell r="J49">
            <v>0</v>
          </cell>
          <cell r="K49">
            <v>0</v>
          </cell>
        </row>
        <row r="50">
          <cell r="A50" t="str">
            <v>STAFF-4%</v>
          </cell>
          <cell r="B50">
            <v>121</v>
          </cell>
          <cell r="C50" t="str">
            <v>00</v>
          </cell>
          <cell r="D50" t="str">
            <v>JA $</v>
          </cell>
          <cell r="E50">
            <v>4</v>
          </cell>
          <cell r="F50" t="str">
            <v>TERM</v>
          </cell>
          <cell r="G50" t="str">
            <v>INDIV.</v>
          </cell>
          <cell r="H50" t="str">
            <v>INDIV.</v>
          </cell>
          <cell r="I50">
            <v>60575968.479999997</v>
          </cell>
          <cell r="J50">
            <v>0</v>
          </cell>
          <cell r="K50">
            <v>0</v>
          </cell>
        </row>
        <row r="51">
          <cell r="A51" t="str">
            <v>DUQUESNAY STEPHEN</v>
          </cell>
          <cell r="B51">
            <v>120</v>
          </cell>
          <cell r="C51" t="str">
            <v>03</v>
          </cell>
          <cell r="D51" t="str">
            <v>JA $</v>
          </cell>
          <cell r="E51">
            <v>10</v>
          </cell>
          <cell r="F51" t="str">
            <v>MTG.</v>
          </cell>
          <cell r="G51" t="str">
            <v>INDIV.</v>
          </cell>
          <cell r="H51" t="str">
            <v>INDIV.</v>
          </cell>
          <cell r="I51">
            <v>0.04</v>
          </cell>
          <cell r="J51">
            <v>0</v>
          </cell>
          <cell r="K51">
            <v>0</v>
          </cell>
        </row>
        <row r="52">
          <cell r="A52" t="str">
            <v>DUQUESNAY RONALD</v>
          </cell>
          <cell r="B52">
            <v>120</v>
          </cell>
          <cell r="C52" t="str">
            <v>03</v>
          </cell>
          <cell r="D52" t="str">
            <v>JA $</v>
          </cell>
          <cell r="E52">
            <v>10</v>
          </cell>
          <cell r="F52" t="str">
            <v>MTG.</v>
          </cell>
          <cell r="G52" t="str">
            <v>INDIV.</v>
          </cell>
          <cell r="H52" t="str">
            <v>INDIV.</v>
          </cell>
          <cell r="I52">
            <v>1854.49</v>
          </cell>
          <cell r="J52">
            <v>0</v>
          </cell>
          <cell r="K52">
            <v>0</v>
          </cell>
        </row>
        <row r="53">
          <cell r="A53" t="str">
            <v>DUQUESNAY STEPHEN</v>
          </cell>
          <cell r="B53">
            <v>120</v>
          </cell>
          <cell r="C53" t="str">
            <v>33</v>
          </cell>
          <cell r="D53" t="str">
            <v>JA $</v>
          </cell>
          <cell r="E53">
            <v>10</v>
          </cell>
          <cell r="F53" t="str">
            <v>MTG.</v>
          </cell>
          <cell r="G53" t="str">
            <v>INDIV.</v>
          </cell>
          <cell r="H53" t="str">
            <v>INDIV.</v>
          </cell>
          <cell r="I53">
            <v>32247.22</v>
          </cell>
          <cell r="J53">
            <v>0</v>
          </cell>
          <cell r="K53">
            <v>0</v>
          </cell>
        </row>
        <row r="54">
          <cell r="A54" t="str">
            <v>DUQUESNAY RONALD</v>
          </cell>
          <cell r="B54">
            <v>120</v>
          </cell>
          <cell r="C54" t="str">
            <v>33</v>
          </cell>
          <cell r="D54" t="str">
            <v>JA $</v>
          </cell>
          <cell r="E54">
            <v>10</v>
          </cell>
          <cell r="F54" t="str">
            <v>MTG.</v>
          </cell>
          <cell r="G54" t="str">
            <v>INDIV.</v>
          </cell>
          <cell r="H54" t="str">
            <v>INDIV.</v>
          </cell>
          <cell r="I54">
            <v>32346.95</v>
          </cell>
          <cell r="J54">
            <v>0</v>
          </cell>
          <cell r="K54">
            <v>0</v>
          </cell>
        </row>
        <row r="55">
          <cell r="A55" t="str">
            <v>CHARLTON CECIL ET AL</v>
          </cell>
          <cell r="B55">
            <v>126</v>
          </cell>
          <cell r="C55" t="str">
            <v>04</v>
          </cell>
          <cell r="D55" t="str">
            <v>JA $</v>
          </cell>
          <cell r="E55">
            <v>12</v>
          </cell>
          <cell r="F55" t="str">
            <v>O/D</v>
          </cell>
          <cell r="G55" t="str">
            <v>INDIV.</v>
          </cell>
          <cell r="H55" t="str">
            <v>INDIV.</v>
          </cell>
          <cell r="I55">
            <v>345812.47999999998</v>
          </cell>
          <cell r="J55">
            <v>0</v>
          </cell>
          <cell r="K55">
            <v>0</v>
          </cell>
        </row>
        <row r="56">
          <cell r="A56" t="str">
            <v>CLARKE WILLIAM</v>
          </cell>
          <cell r="B56">
            <v>120</v>
          </cell>
          <cell r="C56" t="str">
            <v>52</v>
          </cell>
          <cell r="D56" t="str">
            <v>USD</v>
          </cell>
          <cell r="E56">
            <v>20</v>
          </cell>
          <cell r="F56" t="str">
            <v>TERM</v>
          </cell>
          <cell r="G56" t="str">
            <v>INDIV.</v>
          </cell>
          <cell r="H56" t="str">
            <v>INDIV.</v>
          </cell>
          <cell r="I56">
            <v>10780000</v>
          </cell>
          <cell r="J56">
            <v>200000</v>
          </cell>
          <cell r="K56">
            <v>10780000</v>
          </cell>
        </row>
        <row r="57">
          <cell r="A57" t="str">
            <v>STAFF-20.75%</v>
          </cell>
          <cell r="B57">
            <v>121</v>
          </cell>
          <cell r="C57" t="str">
            <v>06</v>
          </cell>
          <cell r="D57" t="str">
            <v>JA $</v>
          </cell>
          <cell r="E57">
            <v>20.75</v>
          </cell>
          <cell r="F57" t="str">
            <v>TERM</v>
          </cell>
          <cell r="G57" t="str">
            <v>INDIV.</v>
          </cell>
          <cell r="H57" t="str">
            <v>INDIV.</v>
          </cell>
          <cell r="I57">
            <v>1665324.8</v>
          </cell>
          <cell r="J57">
            <v>0</v>
          </cell>
          <cell r="K57">
            <v>0</v>
          </cell>
        </row>
        <row r="58">
          <cell r="A58" t="str">
            <v>COUSINS JACQUELINE AND OR AWALI</v>
          </cell>
          <cell r="B58">
            <v>200</v>
          </cell>
          <cell r="C58" t="str">
            <v>05</v>
          </cell>
          <cell r="D58" t="str">
            <v>JA $</v>
          </cell>
          <cell r="E58">
            <v>31.5</v>
          </cell>
          <cell r="F58" t="str">
            <v>O/D</v>
          </cell>
          <cell r="G58" t="str">
            <v>INDIV.</v>
          </cell>
          <cell r="H58" t="str">
            <v>INDIV.</v>
          </cell>
          <cell r="I58">
            <v>24.97</v>
          </cell>
          <cell r="J58">
            <v>0</v>
          </cell>
          <cell r="K58">
            <v>0</v>
          </cell>
        </row>
        <row r="59">
          <cell r="A59" t="str">
            <v>ROPER MICHELLE</v>
          </cell>
          <cell r="B59">
            <v>200</v>
          </cell>
          <cell r="C59" t="str">
            <v>05</v>
          </cell>
          <cell r="D59" t="str">
            <v>JA $</v>
          </cell>
          <cell r="E59">
            <v>31.5</v>
          </cell>
          <cell r="F59" t="str">
            <v>O/D</v>
          </cell>
          <cell r="G59" t="str">
            <v>INDIV.</v>
          </cell>
          <cell r="H59" t="str">
            <v>INDIV.</v>
          </cell>
          <cell r="I59">
            <v>41.51</v>
          </cell>
          <cell r="J59">
            <v>0</v>
          </cell>
          <cell r="K59">
            <v>0</v>
          </cell>
        </row>
        <row r="60">
          <cell r="A60" t="str">
            <v>SAMUELS CAROL AND OR ROCHESTER M</v>
          </cell>
          <cell r="B60">
            <v>200</v>
          </cell>
          <cell r="C60" t="str">
            <v>05</v>
          </cell>
          <cell r="D60" t="str">
            <v>JA $</v>
          </cell>
          <cell r="E60">
            <v>31.5</v>
          </cell>
          <cell r="F60" t="str">
            <v>O/D</v>
          </cell>
          <cell r="G60" t="str">
            <v>INDIV.</v>
          </cell>
          <cell r="H60" t="str">
            <v>INDIV.</v>
          </cell>
          <cell r="I60">
            <v>49.92</v>
          </cell>
          <cell r="J60">
            <v>0</v>
          </cell>
          <cell r="K60">
            <v>0</v>
          </cell>
        </row>
        <row r="61">
          <cell r="A61" t="str">
            <v>GILZENE LLOYD OR CHUNG SYDIA</v>
          </cell>
          <cell r="B61">
            <v>200</v>
          </cell>
          <cell r="C61" t="str">
            <v>05</v>
          </cell>
          <cell r="D61" t="str">
            <v>JA $</v>
          </cell>
          <cell r="E61">
            <v>31.5</v>
          </cell>
          <cell r="F61" t="str">
            <v>O/D</v>
          </cell>
          <cell r="G61" t="str">
            <v>INDIV.</v>
          </cell>
          <cell r="H61" t="str">
            <v>INDIV.</v>
          </cell>
          <cell r="I61">
            <v>51.91</v>
          </cell>
          <cell r="J61">
            <v>0</v>
          </cell>
          <cell r="K61">
            <v>0</v>
          </cell>
        </row>
        <row r="62">
          <cell r="A62" t="str">
            <v>NEMBHARD BRIAN</v>
          </cell>
          <cell r="B62">
            <v>200</v>
          </cell>
          <cell r="C62" t="str">
            <v>05</v>
          </cell>
          <cell r="D62" t="str">
            <v>JA $</v>
          </cell>
          <cell r="E62">
            <v>31.5</v>
          </cell>
          <cell r="F62" t="str">
            <v>O/D</v>
          </cell>
          <cell r="G62" t="str">
            <v>INDIV.</v>
          </cell>
          <cell r="H62" t="str">
            <v>INDIV.</v>
          </cell>
          <cell r="I62">
            <v>63.69</v>
          </cell>
          <cell r="J62">
            <v>0</v>
          </cell>
          <cell r="K62">
            <v>0</v>
          </cell>
        </row>
        <row r="63">
          <cell r="A63" t="str">
            <v>EDMOND BOCCHIT</v>
          </cell>
          <cell r="B63">
            <v>200</v>
          </cell>
          <cell r="C63" t="str">
            <v>05</v>
          </cell>
          <cell r="D63" t="str">
            <v>JA $</v>
          </cell>
          <cell r="E63">
            <v>31.5</v>
          </cell>
          <cell r="F63" t="str">
            <v>O/D</v>
          </cell>
          <cell r="G63" t="str">
            <v>INDIV.</v>
          </cell>
          <cell r="H63" t="str">
            <v>INDIV.</v>
          </cell>
          <cell r="I63">
            <v>70.569999999999993</v>
          </cell>
          <cell r="J63">
            <v>0</v>
          </cell>
          <cell r="K63">
            <v>0</v>
          </cell>
        </row>
        <row r="64">
          <cell r="A64" t="str">
            <v>STEPHENS INGRID</v>
          </cell>
          <cell r="B64">
            <v>200</v>
          </cell>
          <cell r="C64" t="str">
            <v>05</v>
          </cell>
          <cell r="D64" t="str">
            <v>JA $</v>
          </cell>
          <cell r="E64">
            <v>31.5</v>
          </cell>
          <cell r="F64" t="str">
            <v>O/D</v>
          </cell>
          <cell r="G64" t="str">
            <v>INDIV.</v>
          </cell>
          <cell r="H64" t="str">
            <v>INDIV.</v>
          </cell>
          <cell r="I64">
            <v>95.91</v>
          </cell>
          <cell r="J64">
            <v>0</v>
          </cell>
          <cell r="K64">
            <v>0</v>
          </cell>
        </row>
        <row r="65">
          <cell r="A65" t="str">
            <v>SALAS ALBERTO EQUARDO</v>
          </cell>
          <cell r="B65">
            <v>200</v>
          </cell>
          <cell r="C65" t="str">
            <v>05</v>
          </cell>
          <cell r="D65" t="str">
            <v>JA $</v>
          </cell>
          <cell r="E65">
            <v>31.5</v>
          </cell>
          <cell r="F65" t="str">
            <v>O/D</v>
          </cell>
          <cell r="G65" t="str">
            <v>INDIV.</v>
          </cell>
          <cell r="H65" t="str">
            <v>INDIV.</v>
          </cell>
          <cell r="I65">
            <v>100</v>
          </cell>
          <cell r="J65">
            <v>0</v>
          </cell>
          <cell r="K65">
            <v>0</v>
          </cell>
        </row>
        <row r="66">
          <cell r="A66" t="str">
            <v>MCINTOSH FAY AND OR PATRICK</v>
          </cell>
          <cell r="B66">
            <v>200</v>
          </cell>
          <cell r="C66" t="str">
            <v>05</v>
          </cell>
          <cell r="D66" t="str">
            <v>JA $</v>
          </cell>
          <cell r="E66">
            <v>31.5</v>
          </cell>
          <cell r="F66" t="str">
            <v>O/D</v>
          </cell>
          <cell r="G66" t="str">
            <v>INDIV.</v>
          </cell>
          <cell r="H66" t="str">
            <v>INDIV.</v>
          </cell>
          <cell r="I66">
            <v>100</v>
          </cell>
          <cell r="J66">
            <v>0</v>
          </cell>
          <cell r="K66">
            <v>0</v>
          </cell>
        </row>
        <row r="67">
          <cell r="A67" t="str">
            <v>CHUNG MICHAEL AND OR GLORIA</v>
          </cell>
          <cell r="B67">
            <v>200</v>
          </cell>
          <cell r="C67" t="str">
            <v>63</v>
          </cell>
          <cell r="D67" t="str">
            <v>USD</v>
          </cell>
          <cell r="E67">
            <v>31.5</v>
          </cell>
          <cell r="F67" t="str">
            <v>O/D</v>
          </cell>
          <cell r="G67" t="str">
            <v>INDIV.</v>
          </cell>
          <cell r="H67" t="str">
            <v>INDIV.</v>
          </cell>
          <cell r="I67">
            <v>126.13</v>
          </cell>
          <cell r="J67">
            <v>2.3400742115027828</v>
          </cell>
          <cell r="K67">
            <v>126.13</v>
          </cell>
        </row>
        <row r="68">
          <cell r="A68" t="str">
            <v>RUSSELL PRINCE OR LINDO TANYA</v>
          </cell>
          <cell r="B68">
            <v>200</v>
          </cell>
          <cell r="C68" t="str">
            <v>05</v>
          </cell>
          <cell r="D68" t="str">
            <v>JA $</v>
          </cell>
          <cell r="E68">
            <v>31.5</v>
          </cell>
          <cell r="F68" t="str">
            <v>O/D</v>
          </cell>
          <cell r="G68" t="str">
            <v>INDIV.</v>
          </cell>
          <cell r="H68" t="str">
            <v>INDIV.</v>
          </cell>
          <cell r="I68">
            <v>139.91</v>
          </cell>
          <cell r="J68">
            <v>0</v>
          </cell>
          <cell r="K68">
            <v>0</v>
          </cell>
        </row>
        <row r="69">
          <cell r="A69" t="str">
            <v>CAMPBELL ROGER ANGUS</v>
          </cell>
          <cell r="B69">
            <v>200</v>
          </cell>
          <cell r="C69" t="str">
            <v>62</v>
          </cell>
          <cell r="D69" t="str">
            <v>JA $</v>
          </cell>
          <cell r="E69">
            <v>31.5</v>
          </cell>
          <cell r="F69" t="str">
            <v>O/D</v>
          </cell>
          <cell r="G69" t="str">
            <v>INDIV.</v>
          </cell>
          <cell r="H69" t="str">
            <v>INDIV.</v>
          </cell>
          <cell r="I69">
            <v>299.39</v>
          </cell>
          <cell r="J69">
            <v>0</v>
          </cell>
          <cell r="K69">
            <v>0</v>
          </cell>
        </row>
        <row r="70">
          <cell r="A70" t="str">
            <v>BROWNE GLENROY OR MARJORIE</v>
          </cell>
          <cell r="B70">
            <v>200</v>
          </cell>
          <cell r="C70" t="str">
            <v>05</v>
          </cell>
          <cell r="D70" t="str">
            <v>JA $</v>
          </cell>
          <cell r="E70">
            <v>31.5</v>
          </cell>
          <cell r="F70" t="str">
            <v>O/D</v>
          </cell>
          <cell r="G70" t="str">
            <v>INDIV.</v>
          </cell>
          <cell r="H70" t="str">
            <v>INDIV.</v>
          </cell>
          <cell r="I70">
            <v>367.48</v>
          </cell>
          <cell r="J70">
            <v>0</v>
          </cell>
          <cell r="K70">
            <v>0</v>
          </cell>
        </row>
        <row r="71">
          <cell r="A71" t="str">
            <v>LOPEZ GARCIA NANCY</v>
          </cell>
          <cell r="B71">
            <v>200</v>
          </cell>
          <cell r="C71" t="str">
            <v>06</v>
          </cell>
          <cell r="D71" t="str">
            <v>USD</v>
          </cell>
          <cell r="E71">
            <v>31.5</v>
          </cell>
          <cell r="F71" t="str">
            <v>O/D</v>
          </cell>
          <cell r="G71" t="str">
            <v>INDIV.</v>
          </cell>
          <cell r="H71" t="str">
            <v>INDIV.</v>
          </cell>
          <cell r="I71">
            <v>472.7</v>
          </cell>
          <cell r="J71">
            <v>8.7699443413729128</v>
          </cell>
          <cell r="K71">
            <v>472.7</v>
          </cell>
        </row>
        <row r="72">
          <cell r="A72" t="str">
            <v>MCARDLE TOM AND OR TRACEY</v>
          </cell>
          <cell r="B72">
            <v>200</v>
          </cell>
          <cell r="C72" t="str">
            <v>05</v>
          </cell>
          <cell r="D72" t="str">
            <v>JA $</v>
          </cell>
          <cell r="E72">
            <v>31.5</v>
          </cell>
          <cell r="F72" t="str">
            <v>O/D</v>
          </cell>
          <cell r="G72" t="str">
            <v>INDIV.</v>
          </cell>
          <cell r="H72" t="str">
            <v>INDIV.</v>
          </cell>
          <cell r="I72">
            <v>527.67999999999995</v>
          </cell>
          <cell r="J72">
            <v>0</v>
          </cell>
          <cell r="K72">
            <v>0</v>
          </cell>
        </row>
        <row r="73">
          <cell r="A73" t="str">
            <v>LOVINDEER KENNETH OR PAULINE</v>
          </cell>
          <cell r="B73">
            <v>200</v>
          </cell>
          <cell r="C73" t="str">
            <v>05</v>
          </cell>
          <cell r="D73" t="str">
            <v>JA $</v>
          </cell>
          <cell r="E73">
            <v>31.5</v>
          </cell>
          <cell r="F73" t="str">
            <v>O/D</v>
          </cell>
          <cell r="G73" t="str">
            <v>INDIV.</v>
          </cell>
          <cell r="H73" t="str">
            <v>INDIV.</v>
          </cell>
          <cell r="I73">
            <v>781.8</v>
          </cell>
          <cell r="J73">
            <v>0</v>
          </cell>
          <cell r="K73">
            <v>0</v>
          </cell>
        </row>
        <row r="74">
          <cell r="A74" t="str">
            <v>DUQUESNAY SAMANTHA</v>
          </cell>
          <cell r="B74">
            <v>200</v>
          </cell>
          <cell r="C74" t="str">
            <v>05</v>
          </cell>
          <cell r="D74" t="str">
            <v>JA $</v>
          </cell>
          <cell r="E74">
            <v>31.5</v>
          </cell>
          <cell r="F74" t="str">
            <v>O/D</v>
          </cell>
          <cell r="G74" t="str">
            <v>INDIV.</v>
          </cell>
          <cell r="H74" t="str">
            <v>INDIV.</v>
          </cell>
          <cell r="I74">
            <v>2683.04</v>
          </cell>
          <cell r="J74">
            <v>0</v>
          </cell>
          <cell r="K74">
            <v>0</v>
          </cell>
        </row>
        <row r="75">
          <cell r="A75" t="str">
            <v>BANKSTON BAILEY DEBORAH</v>
          </cell>
          <cell r="B75">
            <v>200</v>
          </cell>
          <cell r="C75" t="str">
            <v>06</v>
          </cell>
          <cell r="D75" t="str">
            <v>USD</v>
          </cell>
          <cell r="E75">
            <v>31.5</v>
          </cell>
          <cell r="F75" t="str">
            <v>O/D</v>
          </cell>
          <cell r="G75" t="str">
            <v>INDIV.</v>
          </cell>
          <cell r="H75" t="str">
            <v>INDIV.</v>
          </cell>
          <cell r="I75">
            <v>26888.02</v>
          </cell>
          <cell r="J75">
            <v>498.85009276437847</v>
          </cell>
          <cell r="K75">
            <v>26888.02</v>
          </cell>
        </row>
        <row r="76">
          <cell r="A76" t="str">
            <v>MILLWOOD MICHAEL AND OR CHARLENE</v>
          </cell>
          <cell r="B76">
            <v>200</v>
          </cell>
          <cell r="C76" t="str">
            <v>05</v>
          </cell>
          <cell r="D76" t="str">
            <v>JA $</v>
          </cell>
          <cell r="E76">
            <v>31.5</v>
          </cell>
          <cell r="F76" t="str">
            <v>O/D</v>
          </cell>
          <cell r="G76" t="str">
            <v>INDIV.</v>
          </cell>
          <cell r="H76" t="str">
            <v>INDIV.</v>
          </cell>
          <cell r="I76">
            <v>61193.88</v>
          </cell>
          <cell r="J76">
            <v>0</v>
          </cell>
          <cell r="K76">
            <v>0</v>
          </cell>
        </row>
        <row r="77">
          <cell r="A77" t="str">
            <v>HOLMES OLIVER OR DAYLE</v>
          </cell>
          <cell r="B77">
            <v>200</v>
          </cell>
          <cell r="C77" t="str">
            <v>05</v>
          </cell>
          <cell r="D77" t="str">
            <v>JA $</v>
          </cell>
          <cell r="E77">
            <v>31.5</v>
          </cell>
          <cell r="F77" t="str">
            <v>O/D</v>
          </cell>
          <cell r="G77" t="str">
            <v>INDIV.</v>
          </cell>
          <cell r="H77" t="str">
            <v>INDIV.</v>
          </cell>
          <cell r="I77">
            <v>505341.57</v>
          </cell>
          <cell r="J77">
            <v>0</v>
          </cell>
          <cell r="K77">
            <v>0</v>
          </cell>
        </row>
        <row r="78">
          <cell r="A78" t="str">
            <v>BARRETT CALMAN</v>
          </cell>
          <cell r="B78">
            <v>120</v>
          </cell>
          <cell r="C78" t="str">
            <v>02</v>
          </cell>
          <cell r="D78" t="str">
            <v>JA $</v>
          </cell>
          <cell r="E78">
            <v>32</v>
          </cell>
          <cell r="F78" t="str">
            <v>TERM</v>
          </cell>
          <cell r="G78" t="str">
            <v>INDIV.</v>
          </cell>
          <cell r="H78" t="str">
            <v>INDIV.</v>
          </cell>
          <cell r="I78">
            <v>3733333.32</v>
          </cell>
          <cell r="J78">
            <v>0</v>
          </cell>
          <cell r="K78">
            <v>0</v>
          </cell>
        </row>
        <row r="79">
          <cell r="A79" t="str">
            <v>URITH WONG</v>
          </cell>
          <cell r="B79">
            <v>120</v>
          </cell>
          <cell r="C79" t="str">
            <v>02</v>
          </cell>
          <cell r="D79" t="str">
            <v>JA $</v>
          </cell>
          <cell r="E79">
            <v>40</v>
          </cell>
          <cell r="F79" t="str">
            <v>TERM</v>
          </cell>
          <cell r="G79" t="str">
            <v>INDIV.</v>
          </cell>
          <cell r="H79" t="str">
            <v>INDIV.</v>
          </cell>
          <cell r="I79">
            <v>753226.57</v>
          </cell>
          <cell r="J79">
            <v>0</v>
          </cell>
          <cell r="K79">
            <v>0</v>
          </cell>
        </row>
        <row r="80">
          <cell r="A80" t="str">
            <v>JAMAICA BROILERS GROUP</v>
          </cell>
          <cell r="B80">
            <v>120</v>
          </cell>
          <cell r="C80" t="str">
            <v>02</v>
          </cell>
          <cell r="D80" t="str">
            <v>JA $</v>
          </cell>
          <cell r="E80">
            <v>12</v>
          </cell>
          <cell r="F80" t="str">
            <v>TERM</v>
          </cell>
          <cell r="G80" t="str">
            <v>LIVESTOCK</v>
          </cell>
          <cell r="H80" t="str">
            <v>BUSINESS</v>
          </cell>
          <cell r="I80">
            <v>9394740</v>
          </cell>
          <cell r="J80">
            <v>0</v>
          </cell>
          <cell r="K80">
            <v>0</v>
          </cell>
        </row>
        <row r="81">
          <cell r="A81" t="str">
            <v>TROPICAIR</v>
          </cell>
          <cell r="B81">
            <v>120</v>
          </cell>
          <cell r="C81" t="str">
            <v>63</v>
          </cell>
          <cell r="D81" t="str">
            <v>JA $</v>
          </cell>
          <cell r="E81">
            <v>10</v>
          </cell>
          <cell r="F81" t="str">
            <v>TERM</v>
          </cell>
          <cell r="G81" t="str">
            <v>METALS</v>
          </cell>
          <cell r="H81" t="str">
            <v>BUSINESS</v>
          </cell>
          <cell r="I81">
            <v>1300010</v>
          </cell>
          <cell r="J81">
            <v>0</v>
          </cell>
          <cell r="K81">
            <v>0</v>
          </cell>
        </row>
        <row r="82">
          <cell r="A82" t="str">
            <v>TROPICAIR</v>
          </cell>
          <cell r="B82">
            <v>120</v>
          </cell>
          <cell r="C82" t="str">
            <v>02</v>
          </cell>
          <cell r="D82" t="str">
            <v>USD</v>
          </cell>
          <cell r="E82">
            <v>10</v>
          </cell>
          <cell r="F82" t="str">
            <v>TERM</v>
          </cell>
          <cell r="G82" t="str">
            <v>METALS</v>
          </cell>
          <cell r="H82" t="str">
            <v>BUSINESS</v>
          </cell>
          <cell r="I82">
            <v>61985000</v>
          </cell>
          <cell r="J82">
            <v>1150000</v>
          </cell>
          <cell r="K82">
            <v>61985000</v>
          </cell>
        </row>
        <row r="83">
          <cell r="A83" t="str">
            <v>CHECKER CHEMICALS LIMITED</v>
          </cell>
          <cell r="B83">
            <v>127</v>
          </cell>
          <cell r="C83" t="str">
            <v>06</v>
          </cell>
          <cell r="D83" t="str">
            <v>JA $</v>
          </cell>
          <cell r="E83">
            <v>19</v>
          </cell>
          <cell r="F83" t="str">
            <v>O/D</v>
          </cell>
          <cell r="G83" t="str">
            <v>MFG-CHEM</v>
          </cell>
          <cell r="H83" t="str">
            <v>BUSINESS</v>
          </cell>
          <cell r="I83">
            <v>1044888.91</v>
          </cell>
          <cell r="J83">
            <v>0</v>
          </cell>
          <cell r="K83">
            <v>0</v>
          </cell>
        </row>
        <row r="84">
          <cell r="A84" t="str">
            <v>CHECKER INT'L</v>
          </cell>
          <cell r="B84">
            <v>120</v>
          </cell>
          <cell r="C84" t="str">
            <v>02</v>
          </cell>
          <cell r="D84" t="str">
            <v>USD</v>
          </cell>
          <cell r="E84">
            <v>12</v>
          </cell>
          <cell r="F84" t="str">
            <v>TERM</v>
          </cell>
          <cell r="G84" t="str">
            <v>MFG-CHEM</v>
          </cell>
          <cell r="H84" t="str">
            <v>BUSINESS</v>
          </cell>
          <cell r="I84">
            <v>1320802.79</v>
          </cell>
          <cell r="J84">
            <v>24504.689981447125</v>
          </cell>
          <cell r="K84">
            <v>1320802.79</v>
          </cell>
        </row>
        <row r="85">
          <cell r="A85" t="str">
            <v>CARIBBEAN BRAKE PRODUCTS LTD</v>
          </cell>
          <cell r="B85">
            <v>128</v>
          </cell>
          <cell r="C85" t="str">
            <v>03</v>
          </cell>
          <cell r="D85" t="str">
            <v>USD</v>
          </cell>
          <cell r="E85">
            <v>9.4600000000000009</v>
          </cell>
          <cell r="F85" t="str">
            <v>L/C</v>
          </cell>
          <cell r="G85" t="str">
            <v>MFG-OTHER</v>
          </cell>
          <cell r="H85" t="str">
            <v>BUSINESS</v>
          </cell>
          <cell r="I85">
            <v>15570088.689999999</v>
          </cell>
          <cell r="J85">
            <v>288869.92003710574</v>
          </cell>
          <cell r="K85">
            <v>15570088.689999999</v>
          </cell>
        </row>
        <row r="86">
          <cell r="A86" t="str">
            <v>EMBAJADA DE VENEZUELA EN JAMAICA</v>
          </cell>
          <cell r="B86">
            <v>200</v>
          </cell>
          <cell r="C86" t="str">
            <v>02</v>
          </cell>
          <cell r="D86" t="str">
            <v>JA $</v>
          </cell>
          <cell r="E86">
            <v>12</v>
          </cell>
          <cell r="F86" t="str">
            <v>O/D</v>
          </cell>
          <cell r="G86" t="str">
            <v>O'SEAS RES</v>
          </cell>
          <cell r="H86" t="str">
            <v>O'SEAS RES</v>
          </cell>
          <cell r="I86">
            <v>100</v>
          </cell>
          <cell r="J86">
            <v>0</v>
          </cell>
          <cell r="K86">
            <v>0</v>
          </cell>
        </row>
        <row r="87">
          <cell r="A87" t="str">
            <v>EMBAJADA DE VENEZUELA EN JAMAICA</v>
          </cell>
          <cell r="B87">
            <v>200</v>
          </cell>
          <cell r="C87" t="str">
            <v>02</v>
          </cell>
          <cell r="D87" t="str">
            <v>JA $</v>
          </cell>
          <cell r="E87">
            <v>12</v>
          </cell>
          <cell r="F87" t="str">
            <v>O/D</v>
          </cell>
          <cell r="G87" t="str">
            <v>O'SEAS RES</v>
          </cell>
          <cell r="H87" t="str">
            <v>O'SEAS RES</v>
          </cell>
          <cell r="I87">
            <v>100</v>
          </cell>
          <cell r="J87">
            <v>0</v>
          </cell>
          <cell r="K87">
            <v>0</v>
          </cell>
        </row>
        <row r="88">
          <cell r="A88" t="str">
            <v>EMBAJADA DE VENEZUELA -IVCC</v>
          </cell>
          <cell r="B88">
            <v>200</v>
          </cell>
          <cell r="C88" t="str">
            <v>02</v>
          </cell>
          <cell r="D88" t="str">
            <v>JA $</v>
          </cell>
          <cell r="E88">
            <v>12</v>
          </cell>
          <cell r="F88" t="str">
            <v>O/D</v>
          </cell>
          <cell r="G88" t="str">
            <v>O'SEAS RES</v>
          </cell>
          <cell r="H88" t="str">
            <v>O'SEAS RES</v>
          </cell>
          <cell r="I88">
            <v>100</v>
          </cell>
          <cell r="J88">
            <v>0</v>
          </cell>
          <cell r="K88">
            <v>0</v>
          </cell>
        </row>
        <row r="89">
          <cell r="A89" t="str">
            <v>EMBAJADA DE VENEZUELA -IVCC</v>
          </cell>
          <cell r="B89">
            <v>200</v>
          </cell>
          <cell r="C89" t="str">
            <v>02</v>
          </cell>
          <cell r="D89" t="str">
            <v>JA $</v>
          </cell>
          <cell r="E89">
            <v>12</v>
          </cell>
          <cell r="F89" t="str">
            <v>O/D</v>
          </cell>
          <cell r="G89" t="str">
            <v>O'SEAS RES</v>
          </cell>
          <cell r="H89" t="str">
            <v>O'SEAS RES</v>
          </cell>
          <cell r="I89">
            <v>100</v>
          </cell>
          <cell r="J89">
            <v>0</v>
          </cell>
          <cell r="K89">
            <v>0</v>
          </cell>
        </row>
        <row r="90">
          <cell r="A90" t="str">
            <v>EMBAJADA DE VENEZUELA EN JAMAICA</v>
          </cell>
          <cell r="B90">
            <v>200</v>
          </cell>
          <cell r="C90" t="str">
            <v>13</v>
          </cell>
          <cell r="D90" t="str">
            <v>USD</v>
          </cell>
          <cell r="E90">
            <v>12</v>
          </cell>
          <cell r="F90" t="str">
            <v>O/D</v>
          </cell>
          <cell r="G90" t="str">
            <v>O'SEAS RES</v>
          </cell>
          <cell r="H90" t="str">
            <v>O'SEAS RES</v>
          </cell>
          <cell r="I90">
            <v>539</v>
          </cell>
          <cell r="J90">
            <v>10</v>
          </cell>
          <cell r="K90">
            <v>539</v>
          </cell>
        </row>
        <row r="91">
          <cell r="A91" t="str">
            <v>EMBAJADA DE VENEZUELA EN JAMAICA</v>
          </cell>
          <cell r="B91">
            <v>200</v>
          </cell>
          <cell r="C91" t="str">
            <v>13</v>
          </cell>
          <cell r="D91" t="str">
            <v>USD</v>
          </cell>
          <cell r="E91">
            <v>12</v>
          </cell>
          <cell r="F91" t="str">
            <v>O/D</v>
          </cell>
          <cell r="G91" t="str">
            <v>O'SEAS RES</v>
          </cell>
          <cell r="H91" t="str">
            <v>O'SEAS RES</v>
          </cell>
          <cell r="I91">
            <v>539</v>
          </cell>
          <cell r="J91">
            <v>10</v>
          </cell>
          <cell r="K91">
            <v>539</v>
          </cell>
        </row>
        <row r="92">
          <cell r="A92" t="str">
            <v>EMBAJADA DE VENEZUELA -IVCC</v>
          </cell>
          <cell r="B92">
            <v>200</v>
          </cell>
          <cell r="C92" t="str">
            <v>13</v>
          </cell>
          <cell r="D92" t="str">
            <v>USD</v>
          </cell>
          <cell r="E92">
            <v>12</v>
          </cell>
          <cell r="F92" t="str">
            <v>O/D</v>
          </cell>
          <cell r="G92" t="str">
            <v>O'SEAS RES</v>
          </cell>
          <cell r="H92" t="str">
            <v>O'SEAS RES</v>
          </cell>
          <cell r="I92">
            <v>539</v>
          </cell>
          <cell r="J92">
            <v>10</v>
          </cell>
          <cell r="K92">
            <v>539</v>
          </cell>
        </row>
        <row r="93">
          <cell r="A93" t="str">
            <v>EMBAJADA DE VENEZUELA -IVCC</v>
          </cell>
          <cell r="B93">
            <v>200</v>
          </cell>
          <cell r="C93" t="str">
            <v>13</v>
          </cell>
          <cell r="D93" t="str">
            <v>USD</v>
          </cell>
          <cell r="E93">
            <v>12</v>
          </cell>
          <cell r="F93" t="str">
            <v>O/D</v>
          </cell>
          <cell r="G93" t="str">
            <v>O'SEAS RES</v>
          </cell>
          <cell r="H93" t="str">
            <v>O'SEAS RES</v>
          </cell>
          <cell r="I93">
            <v>539</v>
          </cell>
          <cell r="J93">
            <v>10</v>
          </cell>
          <cell r="K93">
            <v>539</v>
          </cell>
        </row>
        <row r="94">
          <cell r="A94" t="str">
            <v>SUGAR COMPANY</v>
          </cell>
          <cell r="B94">
            <v>120</v>
          </cell>
          <cell r="C94" t="str">
            <v>18</v>
          </cell>
          <cell r="D94" t="str">
            <v>USD</v>
          </cell>
          <cell r="E94">
            <v>12</v>
          </cell>
          <cell r="F94" t="str">
            <v>TERM</v>
          </cell>
          <cell r="G94" t="str">
            <v>POX</v>
          </cell>
          <cell r="H94" t="str">
            <v>POX</v>
          </cell>
          <cell r="I94">
            <v>5689440.3700000001</v>
          </cell>
          <cell r="J94">
            <v>105555.47996289426</v>
          </cell>
          <cell r="K94">
            <v>5689440.3700000001</v>
          </cell>
        </row>
        <row r="95">
          <cell r="A95" t="str">
            <v>MOORE BUSINESS FORMS CARIB LTD.</v>
          </cell>
          <cell r="B95">
            <v>120</v>
          </cell>
          <cell r="C95" t="str">
            <v>04</v>
          </cell>
          <cell r="D95" t="str">
            <v>JA $</v>
          </cell>
          <cell r="E95">
            <v>21</v>
          </cell>
          <cell r="F95" t="str">
            <v>TERM</v>
          </cell>
          <cell r="G95" t="str">
            <v>PRINT</v>
          </cell>
          <cell r="H95" t="str">
            <v>BUSINESS</v>
          </cell>
          <cell r="I95">
            <v>2435772.59</v>
          </cell>
          <cell r="J95">
            <v>0</v>
          </cell>
          <cell r="K95">
            <v>0</v>
          </cell>
        </row>
        <row r="96">
          <cell r="A96" t="str">
            <v>MOORE BUSINESS FORMS CARIB LTD.</v>
          </cell>
          <cell r="B96">
            <v>120</v>
          </cell>
          <cell r="C96" t="str">
            <v>04</v>
          </cell>
          <cell r="D96" t="str">
            <v>JA $</v>
          </cell>
          <cell r="E96">
            <v>21</v>
          </cell>
          <cell r="F96" t="str">
            <v>TERM</v>
          </cell>
          <cell r="G96" t="str">
            <v>PRINT</v>
          </cell>
          <cell r="H96" t="str">
            <v>BUSINESS</v>
          </cell>
          <cell r="I96">
            <v>4954087.76</v>
          </cell>
          <cell r="J96">
            <v>0</v>
          </cell>
          <cell r="K96">
            <v>0</v>
          </cell>
        </row>
        <row r="97">
          <cell r="A97" t="str">
            <v>JAMAICA OBSERVER</v>
          </cell>
          <cell r="B97">
            <v>120</v>
          </cell>
          <cell r="C97" t="str">
            <v>42</v>
          </cell>
          <cell r="D97" t="str">
            <v>USD</v>
          </cell>
          <cell r="E97">
            <v>9.5</v>
          </cell>
          <cell r="F97" t="str">
            <v>TERM</v>
          </cell>
          <cell r="G97" t="str">
            <v>PRINT</v>
          </cell>
          <cell r="H97" t="str">
            <v>BUSINESS</v>
          </cell>
          <cell r="I97">
            <v>16866116.34</v>
          </cell>
          <cell r="J97">
            <v>312914.95992578851</v>
          </cell>
          <cell r="K97">
            <v>16866116.34</v>
          </cell>
        </row>
        <row r="98">
          <cell r="A98" t="str">
            <v>VAP LIMITED</v>
          </cell>
          <cell r="B98">
            <v>120</v>
          </cell>
          <cell r="C98" t="str">
            <v>50</v>
          </cell>
          <cell r="D98" t="str">
            <v>JA $</v>
          </cell>
          <cell r="E98">
            <v>32</v>
          </cell>
          <cell r="F98" t="str">
            <v>TERM</v>
          </cell>
          <cell r="G98" t="str">
            <v>PROF.</v>
          </cell>
          <cell r="H98" t="str">
            <v>BUSINESS</v>
          </cell>
          <cell r="I98">
            <v>0.01</v>
          </cell>
          <cell r="J98">
            <v>0</v>
          </cell>
          <cell r="K98">
            <v>0</v>
          </cell>
        </row>
        <row r="99">
          <cell r="A99" t="str">
            <v>GLOBAL MEDIA SERVICES LIMITED</v>
          </cell>
          <cell r="B99">
            <v>200</v>
          </cell>
          <cell r="C99" t="str">
            <v>66</v>
          </cell>
          <cell r="D99" t="str">
            <v>JA $</v>
          </cell>
          <cell r="E99">
            <v>31.5</v>
          </cell>
          <cell r="F99" t="str">
            <v>O/D</v>
          </cell>
          <cell r="G99" t="str">
            <v>PROF.</v>
          </cell>
          <cell r="H99" t="str">
            <v>BUSINESS</v>
          </cell>
          <cell r="I99">
            <v>29.41</v>
          </cell>
          <cell r="J99">
            <v>0</v>
          </cell>
          <cell r="K99">
            <v>0</v>
          </cell>
        </row>
        <row r="100">
          <cell r="A100" t="str">
            <v>HOLIDAY EXPLORERS LTD.</v>
          </cell>
          <cell r="B100">
            <v>200</v>
          </cell>
          <cell r="C100" t="str">
            <v>66</v>
          </cell>
          <cell r="D100" t="str">
            <v>JA $</v>
          </cell>
          <cell r="E100">
            <v>31.5</v>
          </cell>
          <cell r="F100" t="str">
            <v>O/D</v>
          </cell>
          <cell r="G100" t="str">
            <v>PROF.</v>
          </cell>
          <cell r="H100" t="str">
            <v>BUSINESS</v>
          </cell>
          <cell r="I100">
            <v>52.28</v>
          </cell>
          <cell r="J100">
            <v>0</v>
          </cell>
          <cell r="K100">
            <v>0</v>
          </cell>
        </row>
        <row r="101">
          <cell r="A101" t="str">
            <v>NOVA SOUTHEASTERN UNIVERSITY</v>
          </cell>
          <cell r="B101">
            <v>200</v>
          </cell>
          <cell r="C101" t="str">
            <v>02</v>
          </cell>
          <cell r="D101" t="str">
            <v>JA $</v>
          </cell>
          <cell r="E101">
            <v>31.5</v>
          </cell>
          <cell r="F101" t="str">
            <v>O/D</v>
          </cell>
          <cell r="G101" t="str">
            <v>PROF.</v>
          </cell>
          <cell r="H101" t="str">
            <v>BUSINESS</v>
          </cell>
          <cell r="I101">
            <v>100</v>
          </cell>
          <cell r="J101">
            <v>0</v>
          </cell>
          <cell r="K101">
            <v>0</v>
          </cell>
        </row>
        <row r="102">
          <cell r="A102" t="str">
            <v>CARIBBEAN TELECOM LIMITED</v>
          </cell>
          <cell r="B102">
            <v>200</v>
          </cell>
          <cell r="C102" t="str">
            <v>61</v>
          </cell>
          <cell r="D102" t="str">
            <v>USD</v>
          </cell>
          <cell r="E102">
            <v>12</v>
          </cell>
          <cell r="F102" t="str">
            <v>O/D</v>
          </cell>
          <cell r="G102" t="str">
            <v>PROF.</v>
          </cell>
          <cell r="H102" t="str">
            <v>BUSINESS</v>
          </cell>
          <cell r="I102">
            <v>120.2</v>
          </cell>
          <cell r="J102">
            <v>2.2300556586270872</v>
          </cell>
          <cell r="K102">
            <v>120.2</v>
          </cell>
        </row>
        <row r="103">
          <cell r="A103" t="str">
            <v>MYERS,FLETCHER AND GORDON</v>
          </cell>
          <cell r="B103">
            <v>127</v>
          </cell>
          <cell r="C103" t="str">
            <v>02</v>
          </cell>
          <cell r="D103" t="str">
            <v>JA $</v>
          </cell>
          <cell r="E103">
            <v>26.3</v>
          </cell>
          <cell r="F103" t="str">
            <v>O/D</v>
          </cell>
          <cell r="G103" t="str">
            <v>PROF.</v>
          </cell>
          <cell r="H103" t="str">
            <v>BUSINESS</v>
          </cell>
          <cell r="I103">
            <v>289.95999999999998</v>
          </cell>
          <cell r="J103">
            <v>0</v>
          </cell>
          <cell r="K103">
            <v>0</v>
          </cell>
        </row>
        <row r="104">
          <cell r="A104" t="str">
            <v>PYRAMID TOURS LTD.</v>
          </cell>
          <cell r="B104">
            <v>200</v>
          </cell>
          <cell r="C104" t="str">
            <v>66</v>
          </cell>
          <cell r="D104" t="str">
            <v>JA $</v>
          </cell>
          <cell r="E104">
            <v>31.5</v>
          </cell>
          <cell r="F104" t="str">
            <v>O/D</v>
          </cell>
          <cell r="G104" t="str">
            <v>PROF.</v>
          </cell>
          <cell r="H104" t="str">
            <v>BUSINESS</v>
          </cell>
          <cell r="I104">
            <v>3275.68</v>
          </cell>
          <cell r="J104">
            <v>0</v>
          </cell>
          <cell r="K104">
            <v>0</v>
          </cell>
        </row>
        <row r="105">
          <cell r="A105" t="str">
            <v>JAMES SAMUELS AND CO. LTD.</v>
          </cell>
          <cell r="B105">
            <v>200</v>
          </cell>
          <cell r="C105" t="str">
            <v>66</v>
          </cell>
          <cell r="D105" t="str">
            <v>JA $</v>
          </cell>
          <cell r="E105">
            <v>31.5</v>
          </cell>
          <cell r="F105" t="str">
            <v>O/D</v>
          </cell>
          <cell r="G105" t="str">
            <v>PROF.</v>
          </cell>
          <cell r="H105" t="str">
            <v>BUSINESS</v>
          </cell>
          <cell r="I105">
            <v>4756.26</v>
          </cell>
          <cell r="J105">
            <v>0</v>
          </cell>
          <cell r="K105">
            <v>0</v>
          </cell>
        </row>
        <row r="106">
          <cell r="A106" t="str">
            <v>IT'S A DOGS WORLD LIMITED</v>
          </cell>
          <cell r="B106">
            <v>127</v>
          </cell>
          <cell r="C106" t="str">
            <v>06</v>
          </cell>
          <cell r="D106" t="str">
            <v>JA $</v>
          </cell>
          <cell r="E106">
            <v>19</v>
          </cell>
          <cell r="F106" t="str">
            <v>O/D</v>
          </cell>
          <cell r="G106" t="str">
            <v>PROF.</v>
          </cell>
          <cell r="H106" t="str">
            <v>BUSINESS</v>
          </cell>
          <cell r="I106">
            <v>35264.410000000003</v>
          </cell>
          <cell r="J106">
            <v>0</v>
          </cell>
          <cell r="K106">
            <v>0</v>
          </cell>
        </row>
        <row r="107">
          <cell r="A107" t="str">
            <v>AMERICAN CHAMBER OF COMMERCE</v>
          </cell>
          <cell r="B107">
            <v>200</v>
          </cell>
          <cell r="C107" t="str">
            <v>02</v>
          </cell>
          <cell r="D107" t="str">
            <v>JA $</v>
          </cell>
          <cell r="E107">
            <v>31.5</v>
          </cell>
          <cell r="F107" t="str">
            <v>O/D</v>
          </cell>
          <cell r="G107" t="str">
            <v>PROF.</v>
          </cell>
          <cell r="H107" t="str">
            <v>BUSINESS</v>
          </cell>
          <cell r="I107">
            <v>163373.94</v>
          </cell>
          <cell r="J107">
            <v>0</v>
          </cell>
          <cell r="K107">
            <v>0</v>
          </cell>
        </row>
        <row r="108">
          <cell r="A108" t="str">
            <v>CIVIL ENG. RESEARCH AND TESTING</v>
          </cell>
          <cell r="B108">
            <v>127</v>
          </cell>
          <cell r="C108" t="str">
            <v>06</v>
          </cell>
          <cell r="D108" t="str">
            <v>JA $</v>
          </cell>
          <cell r="E108">
            <v>19</v>
          </cell>
          <cell r="F108" t="str">
            <v>O/D</v>
          </cell>
          <cell r="G108" t="str">
            <v>PROF.</v>
          </cell>
          <cell r="H108" t="str">
            <v>BUSINESS</v>
          </cell>
          <cell r="I108">
            <v>188415.57</v>
          </cell>
          <cell r="J108">
            <v>0</v>
          </cell>
          <cell r="K108">
            <v>0</v>
          </cell>
        </row>
        <row r="109">
          <cell r="A109" t="str">
            <v>JAMAICA ELECTRICAL TECHNOLOGY</v>
          </cell>
          <cell r="B109">
            <v>126</v>
          </cell>
          <cell r="C109" t="str">
            <v>07</v>
          </cell>
          <cell r="D109" t="str">
            <v>JA $</v>
          </cell>
          <cell r="E109">
            <v>26.3</v>
          </cell>
          <cell r="F109" t="str">
            <v>O/D</v>
          </cell>
          <cell r="G109" t="str">
            <v>PROF.</v>
          </cell>
          <cell r="H109" t="str">
            <v>BUSINESS</v>
          </cell>
          <cell r="I109">
            <v>290409.78999999998</v>
          </cell>
          <cell r="J109">
            <v>0</v>
          </cell>
          <cell r="K109">
            <v>0</v>
          </cell>
        </row>
        <row r="110">
          <cell r="A110" t="str">
            <v>IMPLEMENTATION LIMITED</v>
          </cell>
          <cell r="B110">
            <v>127</v>
          </cell>
          <cell r="C110" t="str">
            <v>06</v>
          </cell>
          <cell r="D110" t="str">
            <v>JA $</v>
          </cell>
          <cell r="E110">
            <v>12</v>
          </cell>
          <cell r="F110" t="str">
            <v>O/D</v>
          </cell>
          <cell r="G110" t="str">
            <v>PROF.</v>
          </cell>
          <cell r="H110" t="str">
            <v>BUSINESS</v>
          </cell>
          <cell r="I110">
            <v>687041.22</v>
          </cell>
          <cell r="J110">
            <v>0</v>
          </cell>
          <cell r="K110">
            <v>0</v>
          </cell>
        </row>
        <row r="111">
          <cell r="A111" t="str">
            <v>MATROUSSE HOLDINGS LIMITED</v>
          </cell>
          <cell r="B111">
            <v>126</v>
          </cell>
          <cell r="C111" t="str">
            <v>06</v>
          </cell>
          <cell r="D111" t="str">
            <v>JA $</v>
          </cell>
          <cell r="E111">
            <v>11</v>
          </cell>
          <cell r="F111" t="str">
            <v>O/D</v>
          </cell>
          <cell r="G111" t="str">
            <v>PROF.</v>
          </cell>
          <cell r="H111" t="str">
            <v>BUSINESS</v>
          </cell>
          <cell r="I111">
            <v>761786.95</v>
          </cell>
          <cell r="J111">
            <v>0</v>
          </cell>
          <cell r="K111">
            <v>0</v>
          </cell>
        </row>
        <row r="112">
          <cell r="A112" t="str">
            <v>VAP LIMITED</v>
          </cell>
          <cell r="B112">
            <v>120</v>
          </cell>
          <cell r="C112" t="str">
            <v>02</v>
          </cell>
          <cell r="D112" t="str">
            <v>JA $</v>
          </cell>
          <cell r="E112">
            <v>32</v>
          </cell>
          <cell r="F112" t="str">
            <v>TERM</v>
          </cell>
          <cell r="G112" t="str">
            <v>PROF.</v>
          </cell>
          <cell r="H112" t="str">
            <v>BUSINESS</v>
          </cell>
          <cell r="I112">
            <v>833333.34</v>
          </cell>
          <cell r="J112">
            <v>0</v>
          </cell>
          <cell r="K112">
            <v>0</v>
          </cell>
        </row>
        <row r="113">
          <cell r="A113" t="str">
            <v>SERAMCO</v>
          </cell>
          <cell r="B113">
            <v>120</v>
          </cell>
          <cell r="C113" t="str">
            <v>15</v>
          </cell>
          <cell r="D113" t="str">
            <v>JA $</v>
          </cell>
          <cell r="E113">
            <v>9.75</v>
          </cell>
          <cell r="F113" t="str">
            <v>TERM</v>
          </cell>
          <cell r="G113" t="str">
            <v>PROF.</v>
          </cell>
          <cell r="H113" t="str">
            <v>BUSINESS</v>
          </cell>
          <cell r="I113">
            <v>1016726.69</v>
          </cell>
          <cell r="J113">
            <v>0</v>
          </cell>
          <cell r="K113">
            <v>0</v>
          </cell>
        </row>
        <row r="114">
          <cell r="A114" t="str">
            <v>COATES BROTHERS JAMAICA LIMITED</v>
          </cell>
          <cell r="B114">
            <v>120</v>
          </cell>
          <cell r="C114" t="str">
            <v>04</v>
          </cell>
          <cell r="D114" t="str">
            <v>JA $</v>
          </cell>
          <cell r="E114">
            <v>15</v>
          </cell>
          <cell r="F114" t="str">
            <v>TERM</v>
          </cell>
          <cell r="G114" t="str">
            <v>PROF.</v>
          </cell>
          <cell r="H114" t="str">
            <v>BUSINESS</v>
          </cell>
          <cell r="I114">
            <v>1338478.1100000001</v>
          </cell>
          <cell r="J114">
            <v>0</v>
          </cell>
          <cell r="K114">
            <v>0</v>
          </cell>
        </row>
        <row r="115">
          <cell r="A115" t="str">
            <v>VAP LIMITED</v>
          </cell>
          <cell r="B115">
            <v>127</v>
          </cell>
          <cell r="C115" t="str">
            <v>06</v>
          </cell>
          <cell r="D115" t="str">
            <v>JA $</v>
          </cell>
          <cell r="E115">
            <v>32</v>
          </cell>
          <cell r="F115" t="str">
            <v>O/D</v>
          </cell>
          <cell r="G115" t="str">
            <v>PROF.</v>
          </cell>
          <cell r="H115" t="str">
            <v>BUSINESS</v>
          </cell>
          <cell r="I115">
            <v>1551879.38</v>
          </cell>
          <cell r="J115">
            <v>0</v>
          </cell>
          <cell r="K115">
            <v>0</v>
          </cell>
        </row>
        <row r="116">
          <cell r="A116" t="str">
            <v>SERAMCO</v>
          </cell>
          <cell r="B116">
            <v>120</v>
          </cell>
          <cell r="C116" t="str">
            <v>15</v>
          </cell>
          <cell r="D116" t="str">
            <v>USD</v>
          </cell>
          <cell r="E116">
            <v>9.75</v>
          </cell>
          <cell r="F116" t="str">
            <v>TERM</v>
          </cell>
          <cell r="G116" t="str">
            <v>PROF.</v>
          </cell>
          <cell r="H116" t="str">
            <v>BUSINESS</v>
          </cell>
          <cell r="I116">
            <v>2069054.99</v>
          </cell>
          <cell r="J116">
            <v>38386.920037105752</v>
          </cell>
          <cell r="K116">
            <v>2069054.99</v>
          </cell>
        </row>
        <row r="117">
          <cell r="A117" t="str">
            <v>VAP LIMITED</v>
          </cell>
          <cell r="B117">
            <v>120</v>
          </cell>
          <cell r="C117" t="str">
            <v>42</v>
          </cell>
          <cell r="D117" t="str">
            <v>USD</v>
          </cell>
          <cell r="E117">
            <v>32</v>
          </cell>
          <cell r="F117" t="str">
            <v>TERM</v>
          </cell>
          <cell r="G117" t="str">
            <v>PROF.</v>
          </cell>
          <cell r="H117" t="str">
            <v>BUSINESS</v>
          </cell>
          <cell r="I117">
            <v>2558060.58</v>
          </cell>
          <cell r="J117">
            <v>47459.379962894251</v>
          </cell>
          <cell r="K117">
            <v>2558060.58</v>
          </cell>
        </row>
        <row r="118">
          <cell r="A118" t="str">
            <v>AMECO CARIBBEAN INC.</v>
          </cell>
          <cell r="B118">
            <v>200</v>
          </cell>
          <cell r="C118" t="str">
            <v>07</v>
          </cell>
          <cell r="D118" t="str">
            <v>JA $</v>
          </cell>
          <cell r="E118">
            <v>31.5</v>
          </cell>
          <cell r="F118" t="str">
            <v>O/D</v>
          </cell>
          <cell r="G118" t="str">
            <v>PROF.</v>
          </cell>
          <cell r="H118" t="str">
            <v>BUSINESS</v>
          </cell>
          <cell r="I118">
            <v>3237059.4</v>
          </cell>
          <cell r="J118">
            <v>0</v>
          </cell>
          <cell r="K118">
            <v>0</v>
          </cell>
        </row>
        <row r="119">
          <cell r="A119" t="str">
            <v>MATROUSSE HOLDINGS LIMITED</v>
          </cell>
          <cell r="B119">
            <v>120</v>
          </cell>
          <cell r="C119" t="str">
            <v>02</v>
          </cell>
          <cell r="D119" t="str">
            <v>USD</v>
          </cell>
          <cell r="E119">
            <v>11</v>
          </cell>
          <cell r="F119" t="str">
            <v>TERM</v>
          </cell>
          <cell r="G119" t="str">
            <v>PROF.</v>
          </cell>
          <cell r="H119" t="str">
            <v>BUSINESS</v>
          </cell>
          <cell r="I119">
            <v>4569182.2300000004</v>
          </cell>
          <cell r="J119">
            <v>84771.469944341385</v>
          </cell>
          <cell r="K119">
            <v>4569182.2300000004</v>
          </cell>
        </row>
        <row r="120">
          <cell r="A120" t="str">
            <v>BOGUES BROTHERS INDUSTRIES LTD</v>
          </cell>
          <cell r="B120">
            <v>120</v>
          </cell>
          <cell r="C120" t="str">
            <v>50</v>
          </cell>
          <cell r="D120" t="str">
            <v>JA $</v>
          </cell>
          <cell r="E120">
            <v>15</v>
          </cell>
          <cell r="F120" t="str">
            <v>TERM</v>
          </cell>
          <cell r="G120" t="str">
            <v>PROF.</v>
          </cell>
          <cell r="H120" t="str">
            <v>BUSINESS</v>
          </cell>
          <cell r="I120">
            <v>4900000</v>
          </cell>
          <cell r="J120">
            <v>0</v>
          </cell>
          <cell r="K120">
            <v>0</v>
          </cell>
        </row>
        <row r="121">
          <cell r="A121" t="str">
            <v>CAYMANAS DEVELOPMENT</v>
          </cell>
          <cell r="B121">
            <v>150</v>
          </cell>
          <cell r="C121" t="str">
            <v>02</v>
          </cell>
          <cell r="D121" t="str">
            <v>USD</v>
          </cell>
          <cell r="E121">
            <v>12.5</v>
          </cell>
          <cell r="F121" t="str">
            <v>LEASE</v>
          </cell>
          <cell r="G121" t="str">
            <v>PROF.</v>
          </cell>
          <cell r="H121" t="str">
            <v>BUSINESS</v>
          </cell>
          <cell r="I121">
            <v>5922960.5099999998</v>
          </cell>
          <cell r="J121">
            <v>109887.95009276438</v>
          </cell>
          <cell r="K121">
            <v>5922960.5099999998</v>
          </cell>
        </row>
        <row r="122">
          <cell r="A122" t="str">
            <v>TAN-MARJ INVESTMENTS LTD.</v>
          </cell>
          <cell r="B122">
            <v>120</v>
          </cell>
          <cell r="C122" t="str">
            <v>50</v>
          </cell>
          <cell r="D122" t="str">
            <v>JA $</v>
          </cell>
          <cell r="E122">
            <v>24</v>
          </cell>
          <cell r="F122" t="str">
            <v>TERM</v>
          </cell>
          <cell r="G122" t="str">
            <v>PROF.</v>
          </cell>
          <cell r="H122" t="str">
            <v>BUSINESS</v>
          </cell>
          <cell r="I122">
            <v>8000000</v>
          </cell>
          <cell r="J122">
            <v>0</v>
          </cell>
          <cell r="K122">
            <v>0</v>
          </cell>
        </row>
        <row r="123">
          <cell r="A123" t="str">
            <v>PORT AUTHORITY OF JAMAICA</v>
          </cell>
          <cell r="B123">
            <v>120</v>
          </cell>
          <cell r="C123" t="str">
            <v>55</v>
          </cell>
          <cell r="D123" t="str">
            <v>USD</v>
          </cell>
          <cell r="E123">
            <v>11</v>
          </cell>
          <cell r="F123" t="str">
            <v>TERM</v>
          </cell>
          <cell r="G123" t="str">
            <v>PSX</v>
          </cell>
          <cell r="H123" t="str">
            <v>PSX</v>
          </cell>
          <cell r="I123">
            <v>774163.01</v>
          </cell>
          <cell r="J123">
            <v>14362.950092764378</v>
          </cell>
          <cell r="K123">
            <v>774163.01</v>
          </cell>
        </row>
        <row r="124">
          <cell r="A124" t="str">
            <v>PORT AUTHORITY OF JAMAICA</v>
          </cell>
          <cell r="B124">
            <v>120</v>
          </cell>
          <cell r="C124" t="str">
            <v>55</v>
          </cell>
          <cell r="D124" t="str">
            <v>USD</v>
          </cell>
          <cell r="E124">
            <v>11</v>
          </cell>
          <cell r="F124" t="str">
            <v>TERM</v>
          </cell>
          <cell r="G124" t="str">
            <v>PSX</v>
          </cell>
          <cell r="H124" t="str">
            <v>PSX</v>
          </cell>
          <cell r="I124">
            <v>7050501.6100000003</v>
          </cell>
          <cell r="J124">
            <v>130807.07996289426</v>
          </cell>
          <cell r="K124">
            <v>7050501.6100000003</v>
          </cell>
        </row>
        <row r="125">
          <cell r="A125" t="str">
            <v>PORT AUTHORITY OF JAMAICA</v>
          </cell>
          <cell r="B125">
            <v>120</v>
          </cell>
          <cell r="C125" t="str">
            <v>55</v>
          </cell>
          <cell r="D125" t="str">
            <v>USD</v>
          </cell>
          <cell r="E125">
            <v>11</v>
          </cell>
          <cell r="F125" t="str">
            <v>TERM</v>
          </cell>
          <cell r="G125" t="str">
            <v>PSX</v>
          </cell>
          <cell r="H125" t="str">
            <v>PSX</v>
          </cell>
          <cell r="I125">
            <v>28151537.719999999</v>
          </cell>
          <cell r="J125">
            <v>522291.97996289423</v>
          </cell>
          <cell r="K125">
            <v>28151537.719999999</v>
          </cell>
        </row>
        <row r="126">
          <cell r="A126" t="str">
            <v>PORT AUTHORITY OF JAMAICA</v>
          </cell>
          <cell r="B126">
            <v>120</v>
          </cell>
          <cell r="C126" t="str">
            <v>02</v>
          </cell>
          <cell r="D126" t="str">
            <v>USD</v>
          </cell>
          <cell r="E126">
            <v>11</v>
          </cell>
          <cell r="F126" t="str">
            <v>TERM</v>
          </cell>
          <cell r="G126" t="str">
            <v>PSX</v>
          </cell>
          <cell r="H126" t="str">
            <v>PSX</v>
          </cell>
          <cell r="I126">
            <v>53900000</v>
          </cell>
          <cell r="J126">
            <v>1000000</v>
          </cell>
          <cell r="K126">
            <v>53900000</v>
          </cell>
        </row>
        <row r="127">
          <cell r="A127" t="str">
            <v>CHALICE LIMITED</v>
          </cell>
          <cell r="B127">
            <v>120</v>
          </cell>
          <cell r="C127" t="str">
            <v>33</v>
          </cell>
          <cell r="D127" t="str">
            <v>JA $</v>
          </cell>
          <cell r="E127">
            <v>10</v>
          </cell>
          <cell r="F127" t="str">
            <v>MTG.</v>
          </cell>
          <cell r="G127" t="str">
            <v>R/E SVCS</v>
          </cell>
          <cell r="H127" t="str">
            <v>BUSINESS</v>
          </cell>
          <cell r="I127">
            <v>32671.95</v>
          </cell>
          <cell r="J127">
            <v>0</v>
          </cell>
          <cell r="K127">
            <v>0</v>
          </cell>
        </row>
        <row r="128">
          <cell r="A128" t="str">
            <v>WRAY AND NEPHEW GROUP LIMITED</v>
          </cell>
          <cell r="B128">
            <v>120</v>
          </cell>
          <cell r="C128" t="str">
            <v>50</v>
          </cell>
          <cell r="D128" t="str">
            <v>JA $</v>
          </cell>
          <cell r="E128">
            <v>13</v>
          </cell>
          <cell r="F128" t="str">
            <v>TERM</v>
          </cell>
          <cell r="G128" t="str">
            <v>RUM</v>
          </cell>
          <cell r="H128" t="str">
            <v>BUSINESS</v>
          </cell>
          <cell r="I128">
            <v>7562603.75</v>
          </cell>
          <cell r="J128">
            <v>0</v>
          </cell>
          <cell r="K128">
            <v>0</v>
          </cell>
        </row>
        <row r="129">
          <cell r="A129" t="str">
            <v>WRAY AND NEPHEW GROUP LIMITED</v>
          </cell>
          <cell r="B129">
            <v>120</v>
          </cell>
          <cell r="C129" t="str">
            <v>50</v>
          </cell>
          <cell r="D129" t="str">
            <v>JA $</v>
          </cell>
          <cell r="E129">
            <v>13</v>
          </cell>
          <cell r="F129" t="str">
            <v>TERM</v>
          </cell>
          <cell r="G129" t="str">
            <v>RUM</v>
          </cell>
          <cell r="H129" t="str">
            <v>BUSINESS</v>
          </cell>
          <cell r="I129">
            <v>30020729.52</v>
          </cell>
          <cell r="J129">
            <v>0</v>
          </cell>
          <cell r="K129">
            <v>0</v>
          </cell>
        </row>
        <row r="130">
          <cell r="A130" t="str">
            <v>WRAY AND NEPHEW GROUP LIMITED</v>
          </cell>
          <cell r="B130">
            <v>120</v>
          </cell>
          <cell r="C130" t="str">
            <v>50</v>
          </cell>
          <cell r="D130" t="str">
            <v>JA $</v>
          </cell>
          <cell r="E130">
            <v>13</v>
          </cell>
          <cell r="F130" t="str">
            <v>TERM</v>
          </cell>
          <cell r="G130" t="str">
            <v>RUM</v>
          </cell>
          <cell r="H130" t="str">
            <v>BUSINESS</v>
          </cell>
          <cell r="I130">
            <v>90335135.109999999</v>
          </cell>
          <cell r="J130">
            <v>0</v>
          </cell>
          <cell r="K130">
            <v>0</v>
          </cell>
        </row>
        <row r="131">
          <cell r="A131" t="str">
            <v>WRAY AND NEPHEW GROUP LIMITED</v>
          </cell>
          <cell r="B131">
            <v>120</v>
          </cell>
          <cell r="C131" t="str">
            <v>02</v>
          </cell>
          <cell r="D131" t="str">
            <v>JA $</v>
          </cell>
          <cell r="E131">
            <v>13</v>
          </cell>
          <cell r="F131" t="str">
            <v>TERM</v>
          </cell>
          <cell r="G131" t="str">
            <v>RUM</v>
          </cell>
          <cell r="H131" t="str">
            <v>BUSINESS</v>
          </cell>
          <cell r="I131">
            <v>242058000</v>
          </cell>
          <cell r="J131">
            <v>0</v>
          </cell>
          <cell r="K131">
            <v>0</v>
          </cell>
        </row>
        <row r="132">
          <cell r="A132" t="str">
            <v>INNOVATIVE RESORTS LTD.</v>
          </cell>
          <cell r="B132">
            <v>150</v>
          </cell>
          <cell r="C132" t="str">
            <v>01</v>
          </cell>
          <cell r="D132" t="str">
            <v>USD</v>
          </cell>
          <cell r="E132">
            <v>12</v>
          </cell>
          <cell r="F132" t="str">
            <v>LEASE</v>
          </cell>
          <cell r="G132" t="str">
            <v>TOURISM</v>
          </cell>
          <cell r="H132" t="str">
            <v>BUSINESS</v>
          </cell>
          <cell r="I132">
            <v>5.39</v>
          </cell>
          <cell r="J132">
            <v>9.9999999999999992E-2</v>
          </cell>
          <cell r="K132">
            <v>5.39</v>
          </cell>
        </row>
        <row r="133">
          <cell r="A133" t="str">
            <v>VILLAGE RESORTS LIMITED</v>
          </cell>
          <cell r="B133">
            <v>120</v>
          </cell>
          <cell r="C133" t="str">
            <v>04</v>
          </cell>
          <cell r="D133" t="str">
            <v>USD</v>
          </cell>
          <cell r="E133">
            <v>12</v>
          </cell>
          <cell r="F133" t="str">
            <v>TERM</v>
          </cell>
          <cell r="G133" t="str">
            <v>TOURISM</v>
          </cell>
          <cell r="H133" t="str">
            <v>BUSINESS</v>
          </cell>
          <cell r="I133">
            <v>549515.35</v>
          </cell>
          <cell r="J133">
            <v>10195.089981447125</v>
          </cell>
          <cell r="K133">
            <v>549515.35</v>
          </cell>
        </row>
        <row r="134">
          <cell r="A134" t="str">
            <v>PEGASUS HOTEL</v>
          </cell>
          <cell r="B134">
            <v>120</v>
          </cell>
          <cell r="C134" t="str">
            <v>04</v>
          </cell>
          <cell r="D134" t="str">
            <v>USD</v>
          </cell>
          <cell r="E134">
            <v>12</v>
          </cell>
          <cell r="F134" t="str">
            <v>TERM</v>
          </cell>
          <cell r="G134" t="str">
            <v>TOURISM</v>
          </cell>
          <cell r="H134" t="str">
            <v>BUSINESS</v>
          </cell>
          <cell r="I134">
            <v>860378.21</v>
          </cell>
          <cell r="J134">
            <v>15962.489981447125</v>
          </cell>
          <cell r="K134">
            <v>860378.21</v>
          </cell>
        </row>
        <row r="135">
          <cell r="A135" t="str">
            <v>GREAT RESORTS</v>
          </cell>
          <cell r="B135">
            <v>150</v>
          </cell>
          <cell r="C135" t="str">
            <v>00</v>
          </cell>
          <cell r="D135" t="str">
            <v>USD</v>
          </cell>
          <cell r="E135">
            <v>9.4600000000000009</v>
          </cell>
          <cell r="F135" t="str">
            <v>LEASE</v>
          </cell>
          <cell r="G135" t="str">
            <v>TOURISM</v>
          </cell>
          <cell r="H135" t="str">
            <v>BUSINESS</v>
          </cell>
          <cell r="I135">
            <v>1191702.05</v>
          </cell>
          <cell r="J135">
            <v>22109.5</v>
          </cell>
          <cell r="K135">
            <v>1191702.05</v>
          </cell>
        </row>
        <row r="136">
          <cell r="A136" t="str">
            <v>BRL LIMITED</v>
          </cell>
          <cell r="B136">
            <v>150</v>
          </cell>
          <cell r="C136" t="str">
            <v>00</v>
          </cell>
          <cell r="D136" t="str">
            <v>USD</v>
          </cell>
          <cell r="E136">
            <v>12</v>
          </cell>
          <cell r="F136" t="str">
            <v>LEASE</v>
          </cell>
          <cell r="G136" t="str">
            <v>TOURISM</v>
          </cell>
          <cell r="H136" t="str">
            <v>BUSINESS</v>
          </cell>
          <cell r="I136">
            <v>1293832.31</v>
          </cell>
          <cell r="J136">
            <v>24004.310018552878</v>
          </cell>
          <cell r="K136">
            <v>1293832.31</v>
          </cell>
        </row>
        <row r="137">
          <cell r="A137" t="str">
            <v>INNOVATIVE RESORTS LTD.</v>
          </cell>
          <cell r="B137">
            <v>150</v>
          </cell>
          <cell r="C137" t="str">
            <v>00</v>
          </cell>
          <cell r="D137" t="str">
            <v>USD</v>
          </cell>
          <cell r="E137">
            <v>12</v>
          </cell>
          <cell r="F137" t="str">
            <v>LEASE</v>
          </cell>
          <cell r="G137" t="str">
            <v>TOURISM</v>
          </cell>
          <cell r="H137" t="str">
            <v>BUSINESS</v>
          </cell>
          <cell r="I137">
            <v>1421703.05</v>
          </cell>
          <cell r="J137">
            <v>26376.67996289425</v>
          </cell>
          <cell r="K137">
            <v>1421703.05</v>
          </cell>
        </row>
        <row r="138">
          <cell r="A138" t="str">
            <v>VILLAGE RESORTS LIMITED</v>
          </cell>
          <cell r="B138">
            <v>120</v>
          </cell>
          <cell r="C138" t="str">
            <v>02</v>
          </cell>
          <cell r="D138" t="str">
            <v>USD</v>
          </cell>
          <cell r="E138">
            <v>12</v>
          </cell>
          <cell r="F138" t="str">
            <v>TERM</v>
          </cell>
          <cell r="G138" t="str">
            <v>TOURISM</v>
          </cell>
          <cell r="H138" t="str">
            <v>BUSINESS</v>
          </cell>
          <cell r="I138">
            <v>1666992.25</v>
          </cell>
          <cell r="J138">
            <v>30927.5</v>
          </cell>
          <cell r="K138">
            <v>1666992.25</v>
          </cell>
        </row>
        <row r="139">
          <cell r="A139" t="str">
            <v>THREE RIVERS MGMT. LTD.</v>
          </cell>
          <cell r="B139">
            <v>120</v>
          </cell>
          <cell r="C139" t="str">
            <v>04</v>
          </cell>
          <cell r="D139" t="str">
            <v>JA $</v>
          </cell>
          <cell r="E139">
            <v>23</v>
          </cell>
          <cell r="F139" t="str">
            <v>TERM</v>
          </cell>
          <cell r="G139" t="str">
            <v>TOURISM</v>
          </cell>
          <cell r="H139" t="str">
            <v>BUSINESS</v>
          </cell>
          <cell r="I139">
            <v>2271930.5099999998</v>
          </cell>
          <cell r="J139">
            <v>0</v>
          </cell>
          <cell r="K139">
            <v>0</v>
          </cell>
        </row>
        <row r="140">
          <cell r="A140" t="str">
            <v>INTERNATIONAL HOTELS</v>
          </cell>
          <cell r="B140">
            <v>150</v>
          </cell>
          <cell r="C140" t="str">
            <v>01</v>
          </cell>
          <cell r="D140" t="str">
            <v>USD</v>
          </cell>
          <cell r="E140">
            <v>12.5</v>
          </cell>
          <cell r="F140" t="str">
            <v>LEASE</v>
          </cell>
          <cell r="G140" t="str">
            <v>TOURISM</v>
          </cell>
          <cell r="H140" t="str">
            <v>BUSINESS</v>
          </cell>
          <cell r="I140">
            <v>2460047.21</v>
          </cell>
          <cell r="J140">
            <v>45640.950092764382</v>
          </cell>
          <cell r="K140">
            <v>2460047.21</v>
          </cell>
        </row>
        <row r="141">
          <cell r="A141" t="str">
            <v>GREAT RESORTS</v>
          </cell>
          <cell r="B141">
            <v>120</v>
          </cell>
          <cell r="C141" t="str">
            <v>50</v>
          </cell>
          <cell r="D141" t="str">
            <v>USD</v>
          </cell>
          <cell r="E141">
            <v>9.4600000000000009</v>
          </cell>
          <cell r="F141" t="str">
            <v>TERM</v>
          </cell>
          <cell r="G141" t="str">
            <v>TOURISM</v>
          </cell>
          <cell r="H141" t="str">
            <v>BUSINESS</v>
          </cell>
          <cell r="I141">
            <v>4053280</v>
          </cell>
          <cell r="J141">
            <v>75200</v>
          </cell>
          <cell r="K141">
            <v>4053280</v>
          </cell>
        </row>
        <row r="142">
          <cell r="A142" t="str">
            <v>VILLAGE RESORTS LIMITED</v>
          </cell>
          <cell r="B142">
            <v>150</v>
          </cell>
          <cell r="C142" t="str">
            <v>00</v>
          </cell>
          <cell r="D142" t="str">
            <v>USD</v>
          </cell>
          <cell r="E142">
            <v>12</v>
          </cell>
          <cell r="F142" t="str">
            <v>LEASE</v>
          </cell>
          <cell r="G142" t="str">
            <v>TOURISM</v>
          </cell>
          <cell r="H142" t="str">
            <v>BUSINESS</v>
          </cell>
          <cell r="I142">
            <v>7906541.9500000002</v>
          </cell>
          <cell r="J142">
            <v>146689.08998144712</v>
          </cell>
          <cell r="K142">
            <v>7906541.9499999993</v>
          </cell>
        </row>
        <row r="143">
          <cell r="A143" t="str">
            <v>SOMERSET ENTERPRISES LTD.</v>
          </cell>
          <cell r="B143">
            <v>120</v>
          </cell>
          <cell r="C143" t="str">
            <v>50</v>
          </cell>
          <cell r="D143" t="str">
            <v>JA $</v>
          </cell>
          <cell r="E143">
            <v>20</v>
          </cell>
          <cell r="F143" t="str">
            <v>TERM</v>
          </cell>
          <cell r="G143" t="str">
            <v>TOURISM</v>
          </cell>
          <cell r="H143" t="str">
            <v>BUSINESS</v>
          </cell>
          <cell r="I143">
            <v>8690910.5199999996</v>
          </cell>
          <cell r="J143">
            <v>0</v>
          </cell>
          <cell r="K143">
            <v>0</v>
          </cell>
        </row>
        <row r="144">
          <cell r="A144" t="str">
            <v>INTERNATIONAL HOTELS</v>
          </cell>
          <cell r="B144">
            <v>150</v>
          </cell>
          <cell r="C144" t="str">
            <v>00</v>
          </cell>
          <cell r="D144" t="str">
            <v>USD</v>
          </cell>
          <cell r="E144">
            <v>12.5</v>
          </cell>
          <cell r="F144" t="str">
            <v>LEASE</v>
          </cell>
          <cell r="G144" t="str">
            <v>TOURISM</v>
          </cell>
          <cell r="H144" t="str">
            <v>BUSINESS</v>
          </cell>
          <cell r="I144">
            <v>43471847.340000004</v>
          </cell>
          <cell r="J144">
            <v>806527.77996289439</v>
          </cell>
          <cell r="K144">
            <v>43471847.340000004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DA"/>
      <sheetName val="Micro"/>
      <sheetName val="Q1"/>
      <sheetName val="Q2"/>
      <sheetName val="Q3"/>
      <sheetName val="Q4"/>
      <sheetName val="Q5"/>
      <sheetName val="Q6"/>
      <sheetName val="Q7"/>
      <sheetName val="QC"/>
      <sheetName val="dshWhatToLoad"/>
      <sheetName val="SetUp Sheet"/>
      <sheetName val="SpinData"/>
      <sheetName val="dshNWCell"/>
      <sheetName val="dshNWCell_Qrt"/>
      <sheetName val="dshUserDelete"/>
      <sheetName val="dshUser"/>
      <sheetName val="dshRefreshLinks"/>
      <sheetName val="dshRefreshLinks_Qrt"/>
      <sheetName val="dshQuestionnairesPrint"/>
      <sheetName val="dshPickAUtility"/>
      <sheetName val="dshAremosSelect_Qrt"/>
      <sheetName val="dshAremosSelect"/>
      <sheetName val="dshWizard1"/>
      <sheetName val="dshWizard1_Qrt"/>
      <sheetName val="dshWizard2"/>
      <sheetName val="dshWizard3"/>
      <sheetName val="dshWizard3_qrt"/>
      <sheetName val="dshWizard4"/>
      <sheetName val="dshAlignButtons"/>
      <sheetName val="dshExit"/>
      <sheetName val="dshAbout"/>
      <sheetName val="dshSend"/>
      <sheetName val="Links"/>
      <sheetName val="xxweolinksxx"/>
      <sheetName val="HelpList"/>
      <sheetName val="Data check"/>
      <sheetName val="dshErrorCheck"/>
      <sheetName val="dshMacroMaker"/>
      <sheetName val="WRS97TAB"/>
      <sheetName val="SetUp_Sheet"/>
      <sheetName val="Data_check"/>
      <sheetName val="embi_day"/>
      <sheetName val="GenericI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titled (2)"/>
    </sheetNames>
    <sheetDataSet>
      <sheetData sheetId="0">
        <row r="1">
          <cell r="A1" t="str">
            <v>NAME</v>
          </cell>
          <cell r="B1" t="str">
            <v>GL</v>
          </cell>
          <cell r="C1" t="str">
            <v>SL</v>
          </cell>
          <cell r="D1" t="str">
            <v>TYPE</v>
          </cell>
          <cell r="E1" t="str">
            <v>CCY</v>
          </cell>
          <cell r="F1" t="str">
            <v>INT</v>
          </cell>
          <cell r="G1" t="str">
            <v>cbm 4</v>
          </cell>
          <cell r="H1" t="str">
            <v>cbm 5</v>
          </cell>
          <cell r="I1" t="str">
            <v>cbm 9</v>
          </cell>
          <cell r="J1" t="str">
            <v>JMD</v>
          </cell>
          <cell r="K1" t="str">
            <v>USD</v>
          </cell>
          <cell r="L1" t="str">
            <v>JMD EQUIV</v>
          </cell>
        </row>
        <row r="2">
          <cell r="A2" t="str">
            <v>JAMAICA BROILERS GROUP</v>
          </cell>
          <cell r="B2">
            <v>120</v>
          </cell>
          <cell r="C2" t="str">
            <v>02</v>
          </cell>
          <cell r="D2" t="str">
            <v>TERM</v>
          </cell>
          <cell r="E2" t="str">
            <v>JA $</v>
          </cell>
          <cell r="F2">
            <v>12</v>
          </cell>
          <cell r="G2" t="str">
            <v>BUSINESS</v>
          </cell>
          <cell r="H2" t="str">
            <v>LIVESTOCK</v>
          </cell>
          <cell r="I2" t="str">
            <v>COMM</v>
          </cell>
          <cell r="J2">
            <v>5368425</v>
          </cell>
          <cell r="K2">
            <v>0</v>
          </cell>
          <cell r="L2">
            <v>0</v>
          </cell>
        </row>
        <row r="3">
          <cell r="A3" t="str">
            <v>WRAY AND NEPHEW GROUP LIMITED</v>
          </cell>
          <cell r="B3">
            <v>120</v>
          </cell>
          <cell r="C3" t="str">
            <v>02</v>
          </cell>
          <cell r="D3" t="str">
            <v>TERM</v>
          </cell>
          <cell r="E3" t="str">
            <v>JA $</v>
          </cell>
          <cell r="F3">
            <v>13</v>
          </cell>
          <cell r="G3" t="str">
            <v>BUSINESS</v>
          </cell>
          <cell r="H3" t="str">
            <v>RUM</v>
          </cell>
          <cell r="I3" t="str">
            <v>COMM</v>
          </cell>
          <cell r="J3">
            <v>285272000</v>
          </cell>
          <cell r="K3">
            <v>0</v>
          </cell>
          <cell r="L3">
            <v>0</v>
          </cell>
        </row>
        <row r="4">
          <cell r="A4" t="str">
            <v>VAP LIMITED</v>
          </cell>
          <cell r="B4">
            <v>120</v>
          </cell>
          <cell r="C4" t="str">
            <v>02</v>
          </cell>
          <cell r="D4" t="str">
            <v>TERM</v>
          </cell>
          <cell r="E4" t="str">
            <v>JA $</v>
          </cell>
          <cell r="F4">
            <v>32</v>
          </cell>
          <cell r="G4" t="str">
            <v>BUSINESS</v>
          </cell>
          <cell r="H4" t="str">
            <v>PROF.&amp; BUS</v>
          </cell>
          <cell r="I4" t="str">
            <v>COMM</v>
          </cell>
          <cell r="J4">
            <v>6850000</v>
          </cell>
          <cell r="K4">
            <v>0</v>
          </cell>
          <cell r="L4">
            <v>0</v>
          </cell>
        </row>
        <row r="5">
          <cell r="A5" t="str">
            <v>BARRETT CALMAN</v>
          </cell>
          <cell r="B5">
            <v>120</v>
          </cell>
          <cell r="C5" t="str">
            <v>02</v>
          </cell>
          <cell r="D5" t="str">
            <v>TERM</v>
          </cell>
          <cell r="E5" t="str">
            <v>JA $</v>
          </cell>
          <cell r="F5">
            <v>32</v>
          </cell>
          <cell r="G5" t="str">
            <v>INDIV.</v>
          </cell>
          <cell r="H5" t="str">
            <v>INDIV.</v>
          </cell>
          <cell r="I5" t="str">
            <v>PERSONAL</v>
          </cell>
          <cell r="J5">
            <v>3133333.29</v>
          </cell>
          <cell r="K5">
            <v>0</v>
          </cell>
          <cell r="L5">
            <v>0</v>
          </cell>
        </row>
        <row r="6">
          <cell r="A6" t="str">
            <v>MUSSON JAMAICA LTD.</v>
          </cell>
          <cell r="B6">
            <v>120</v>
          </cell>
          <cell r="C6" t="str">
            <v>02</v>
          </cell>
          <cell r="D6" t="str">
            <v>TERM</v>
          </cell>
          <cell r="E6" t="str">
            <v>JA $</v>
          </cell>
          <cell r="F6">
            <v>12</v>
          </cell>
          <cell r="G6" t="str">
            <v>BUSINESS</v>
          </cell>
          <cell r="H6" t="str">
            <v>FOOD &amp; DRINK</v>
          </cell>
          <cell r="I6" t="str">
            <v>COMM</v>
          </cell>
          <cell r="J6">
            <v>5500000</v>
          </cell>
          <cell r="K6">
            <v>0</v>
          </cell>
          <cell r="L6">
            <v>0</v>
          </cell>
        </row>
        <row r="7">
          <cell r="A7" t="str">
            <v>VILLAGE RESORTS LIMITED</v>
          </cell>
          <cell r="B7">
            <v>120</v>
          </cell>
          <cell r="C7" t="str">
            <v>02</v>
          </cell>
          <cell r="D7" t="str">
            <v>TERM</v>
          </cell>
          <cell r="E7" t="str">
            <v>USD</v>
          </cell>
          <cell r="F7">
            <v>12</v>
          </cell>
          <cell r="G7" t="str">
            <v>BUSINESS</v>
          </cell>
          <cell r="H7" t="str">
            <v>TOURISM</v>
          </cell>
          <cell r="I7" t="str">
            <v>COMM</v>
          </cell>
          <cell r="J7">
            <v>90675000</v>
          </cell>
          <cell r="K7">
            <v>1500000</v>
          </cell>
          <cell r="L7">
            <v>90675000</v>
          </cell>
        </row>
        <row r="8">
          <cell r="A8" t="str">
            <v>TROPICAIR</v>
          </cell>
          <cell r="B8">
            <v>120</v>
          </cell>
          <cell r="C8" t="str">
            <v>02</v>
          </cell>
          <cell r="D8" t="str">
            <v>TERM</v>
          </cell>
          <cell r="E8" t="str">
            <v>USD</v>
          </cell>
          <cell r="F8">
            <v>10</v>
          </cell>
          <cell r="G8" t="str">
            <v>BUSINESS</v>
          </cell>
          <cell r="H8" t="str">
            <v>METAL PROD</v>
          </cell>
          <cell r="I8" t="str">
            <v>COMM</v>
          </cell>
          <cell r="J8">
            <v>12090000</v>
          </cell>
          <cell r="K8">
            <v>200000</v>
          </cell>
          <cell r="L8">
            <v>12090000</v>
          </cell>
        </row>
        <row r="9">
          <cell r="A9" t="str">
            <v>DUQUESNAY RONALD</v>
          </cell>
          <cell r="B9">
            <v>120</v>
          </cell>
          <cell r="C9" t="str">
            <v>03</v>
          </cell>
          <cell r="D9" t="str">
            <v>MTG</v>
          </cell>
          <cell r="E9" t="str">
            <v>JA $</v>
          </cell>
          <cell r="F9">
            <v>10</v>
          </cell>
          <cell r="G9" t="str">
            <v>INDIV.</v>
          </cell>
          <cell r="H9" t="str">
            <v>INDIV.</v>
          </cell>
          <cell r="I9" t="str">
            <v>PERSONAL</v>
          </cell>
          <cell r="J9">
            <v>927.24</v>
          </cell>
          <cell r="K9">
            <v>0</v>
          </cell>
          <cell r="L9">
            <v>0</v>
          </cell>
        </row>
        <row r="10">
          <cell r="A10" t="str">
            <v>DUQUESNAY STEPHEN</v>
          </cell>
          <cell r="B10">
            <v>120</v>
          </cell>
          <cell r="C10" t="str">
            <v>03</v>
          </cell>
          <cell r="D10" t="str">
            <v>MTG</v>
          </cell>
          <cell r="E10" t="str">
            <v>JA $</v>
          </cell>
          <cell r="F10">
            <v>10</v>
          </cell>
          <cell r="G10" t="str">
            <v>INDIV.</v>
          </cell>
          <cell r="H10" t="str">
            <v>INDIV.</v>
          </cell>
          <cell r="I10" t="str">
            <v>PERSONAL</v>
          </cell>
          <cell r="J10">
            <v>0.05</v>
          </cell>
          <cell r="K10">
            <v>0</v>
          </cell>
          <cell r="L10">
            <v>0</v>
          </cell>
        </row>
        <row r="11">
          <cell r="A11" t="str">
            <v>NESTLE JAMAICA LIMITED</v>
          </cell>
          <cell r="B11">
            <v>120</v>
          </cell>
          <cell r="C11" t="str">
            <v>04</v>
          </cell>
          <cell r="D11" t="str">
            <v>TERM</v>
          </cell>
          <cell r="E11" t="str">
            <v>JA $</v>
          </cell>
          <cell r="F11">
            <v>19</v>
          </cell>
          <cell r="G11" t="str">
            <v>BUSINESS</v>
          </cell>
          <cell r="H11" t="str">
            <v>FOOD &amp; DRINK</v>
          </cell>
          <cell r="I11" t="str">
            <v>COMM</v>
          </cell>
          <cell r="J11">
            <v>1517830</v>
          </cell>
          <cell r="K11">
            <v>0</v>
          </cell>
          <cell r="L11">
            <v>0</v>
          </cell>
        </row>
        <row r="12">
          <cell r="A12" t="str">
            <v>CARIBBEAN CEMENT COMPANY LTD</v>
          </cell>
          <cell r="B12">
            <v>120</v>
          </cell>
          <cell r="C12" t="str">
            <v>04</v>
          </cell>
          <cell r="D12" t="str">
            <v>TERM</v>
          </cell>
          <cell r="E12" t="str">
            <v>JA $</v>
          </cell>
          <cell r="F12">
            <v>26.5</v>
          </cell>
          <cell r="G12" t="str">
            <v>BUSINESS</v>
          </cell>
          <cell r="H12" t="str">
            <v xml:space="preserve">CEMENT </v>
          </cell>
          <cell r="I12" t="str">
            <v>COMM</v>
          </cell>
          <cell r="J12">
            <v>2599868.64</v>
          </cell>
          <cell r="K12">
            <v>0</v>
          </cell>
          <cell r="L12">
            <v>0</v>
          </cell>
        </row>
        <row r="13">
          <cell r="A13" t="str">
            <v>GRACE KENNEDY REMITTANCE SERVICE</v>
          </cell>
          <cell r="B13">
            <v>120</v>
          </cell>
          <cell r="C13" t="str">
            <v>04</v>
          </cell>
          <cell r="D13" t="str">
            <v>TERM</v>
          </cell>
          <cell r="E13" t="str">
            <v>JA $</v>
          </cell>
          <cell r="F13">
            <v>32</v>
          </cell>
          <cell r="G13" t="str">
            <v>F.I.</v>
          </cell>
          <cell r="H13" t="str">
            <v>F.I.</v>
          </cell>
          <cell r="I13" t="str">
            <v>COMM</v>
          </cell>
          <cell r="J13">
            <v>387194.86</v>
          </cell>
          <cell r="K13">
            <v>0</v>
          </cell>
          <cell r="L13">
            <v>0</v>
          </cell>
        </row>
        <row r="14">
          <cell r="A14" t="str">
            <v>COATES BROTHERS JAMAICA LIMITED</v>
          </cell>
          <cell r="B14">
            <v>120</v>
          </cell>
          <cell r="C14" t="str">
            <v>04</v>
          </cell>
          <cell r="D14" t="str">
            <v>TERM</v>
          </cell>
          <cell r="E14" t="str">
            <v>JA $</v>
          </cell>
          <cell r="F14">
            <v>15</v>
          </cell>
          <cell r="G14" t="str">
            <v>BUSINESS</v>
          </cell>
          <cell r="H14" t="str">
            <v>PROF.&amp; BUS</v>
          </cell>
          <cell r="I14" t="str">
            <v>COMM</v>
          </cell>
          <cell r="J14">
            <v>367287.35</v>
          </cell>
          <cell r="K14">
            <v>0</v>
          </cell>
          <cell r="L14">
            <v>0</v>
          </cell>
        </row>
        <row r="15">
          <cell r="A15" t="str">
            <v>MOORE BUSINESS FORMS CARIB LTD.</v>
          </cell>
          <cell r="B15">
            <v>120</v>
          </cell>
          <cell r="C15" t="str">
            <v>04</v>
          </cell>
          <cell r="D15" t="str">
            <v>TERM</v>
          </cell>
          <cell r="E15" t="str">
            <v>JA $</v>
          </cell>
          <cell r="F15">
            <v>21</v>
          </cell>
          <cell r="G15" t="str">
            <v>BUSINESS</v>
          </cell>
          <cell r="H15" t="str">
            <v>PRINT</v>
          </cell>
          <cell r="I15" t="str">
            <v>COMM</v>
          </cell>
          <cell r="J15">
            <v>3342258.73</v>
          </cell>
          <cell r="K15">
            <v>0</v>
          </cell>
          <cell r="L15">
            <v>0</v>
          </cell>
        </row>
        <row r="16">
          <cell r="A16" t="str">
            <v>MOORE BUSINESS FORMS CARIB LTD.</v>
          </cell>
          <cell r="B16">
            <v>120</v>
          </cell>
          <cell r="C16" t="str">
            <v>04</v>
          </cell>
          <cell r="D16" t="str">
            <v>TERM</v>
          </cell>
          <cell r="E16" t="str">
            <v>JA $</v>
          </cell>
          <cell r="F16">
            <v>21</v>
          </cell>
          <cell r="G16" t="str">
            <v>BUSINESS</v>
          </cell>
          <cell r="H16" t="str">
            <v>PRINT</v>
          </cell>
          <cell r="I16" t="str">
            <v>COMM</v>
          </cell>
          <cell r="J16">
            <v>4273788.7300000004</v>
          </cell>
          <cell r="K16">
            <v>0</v>
          </cell>
          <cell r="L16">
            <v>0</v>
          </cell>
        </row>
        <row r="17">
          <cell r="A17" t="str">
            <v>K. CHANDIRAM LIMITED</v>
          </cell>
          <cell r="B17">
            <v>120</v>
          </cell>
          <cell r="C17" t="str">
            <v>04</v>
          </cell>
          <cell r="D17" t="str">
            <v>TERM</v>
          </cell>
          <cell r="E17" t="str">
            <v>USD</v>
          </cell>
          <cell r="F17">
            <v>12</v>
          </cell>
          <cell r="G17" t="str">
            <v>BUSINESS</v>
          </cell>
          <cell r="H17" t="str">
            <v>DIST'N</v>
          </cell>
          <cell r="I17" t="str">
            <v>COMM</v>
          </cell>
          <cell r="J17">
            <v>1235266.73</v>
          </cell>
          <cell r="K17">
            <v>20434.519933829612</v>
          </cell>
          <cell r="L17">
            <v>1235266.73</v>
          </cell>
        </row>
        <row r="18">
          <cell r="A18" t="str">
            <v>VILLAGE RESORTS LIMITED</v>
          </cell>
          <cell r="B18">
            <v>120</v>
          </cell>
          <cell r="C18" t="str">
            <v>04</v>
          </cell>
          <cell r="D18" t="str">
            <v>TERM</v>
          </cell>
          <cell r="E18" t="str">
            <v>USD</v>
          </cell>
          <cell r="F18">
            <v>12</v>
          </cell>
          <cell r="G18" t="str">
            <v>BUSINESS</v>
          </cell>
          <cell r="H18" t="str">
            <v>TOURISM</v>
          </cell>
          <cell r="I18" t="str">
            <v>COMM</v>
          </cell>
          <cell r="J18">
            <v>2884530.13</v>
          </cell>
          <cell r="K18">
            <v>47717.620016542591</v>
          </cell>
          <cell r="L18">
            <v>2884530.13</v>
          </cell>
        </row>
        <row r="19">
          <cell r="A19" t="str">
            <v>PEGASUS HOTEL</v>
          </cell>
          <cell r="B19">
            <v>120</v>
          </cell>
          <cell r="C19" t="str">
            <v>04</v>
          </cell>
          <cell r="D19" t="str">
            <v>TERM</v>
          </cell>
          <cell r="E19" t="str">
            <v>USD</v>
          </cell>
          <cell r="F19">
            <v>12</v>
          </cell>
          <cell r="G19" t="str">
            <v>BUSINESS</v>
          </cell>
          <cell r="H19" t="str">
            <v>TOURISM</v>
          </cell>
          <cell r="I19" t="str">
            <v>COMM</v>
          </cell>
          <cell r="J19">
            <v>502412.04</v>
          </cell>
          <cell r="K19">
            <v>8311.1999999999989</v>
          </cell>
          <cell r="L19">
            <v>502412.04</v>
          </cell>
        </row>
        <row r="20">
          <cell r="A20" t="str">
            <v>TAN-MARJ INVESTMENTS LTD.</v>
          </cell>
          <cell r="B20">
            <v>120</v>
          </cell>
          <cell r="C20" t="str">
            <v>06</v>
          </cell>
          <cell r="D20" t="str">
            <v>TERM</v>
          </cell>
          <cell r="E20" t="str">
            <v>JA $</v>
          </cell>
          <cell r="F20">
            <v>11</v>
          </cell>
          <cell r="G20" t="str">
            <v>BUSINESS</v>
          </cell>
          <cell r="H20" t="str">
            <v>PROF.&amp; BUS</v>
          </cell>
          <cell r="I20" t="str">
            <v>COMM</v>
          </cell>
          <cell r="J20">
            <v>9725.84</v>
          </cell>
          <cell r="K20">
            <v>0</v>
          </cell>
          <cell r="L20">
            <v>0</v>
          </cell>
        </row>
        <row r="21">
          <cell r="A21" t="str">
            <v>NICO DISTRIBUTORS LIMITED</v>
          </cell>
          <cell r="B21">
            <v>120</v>
          </cell>
          <cell r="C21" t="str">
            <v>06</v>
          </cell>
          <cell r="D21" t="str">
            <v>TERM</v>
          </cell>
          <cell r="E21" t="str">
            <v>JA $</v>
          </cell>
          <cell r="F21">
            <v>30.75</v>
          </cell>
          <cell r="G21" t="str">
            <v>BUSINESS</v>
          </cell>
          <cell r="H21" t="str">
            <v>DIST'N</v>
          </cell>
          <cell r="I21" t="str">
            <v>COMM</v>
          </cell>
          <cell r="J21">
            <v>2500958</v>
          </cell>
          <cell r="K21">
            <v>0</v>
          </cell>
          <cell r="L21">
            <v>0</v>
          </cell>
        </row>
        <row r="22">
          <cell r="A22" t="str">
            <v>NICO DISTRIBUTORS LIMITED</v>
          </cell>
          <cell r="B22">
            <v>120</v>
          </cell>
          <cell r="C22" t="str">
            <v>06</v>
          </cell>
          <cell r="D22" t="str">
            <v>TERM</v>
          </cell>
          <cell r="E22" t="str">
            <v>USD</v>
          </cell>
          <cell r="F22">
            <v>30.75</v>
          </cell>
          <cell r="G22" t="str">
            <v>BUSINESS</v>
          </cell>
          <cell r="H22" t="str">
            <v>DIST'N</v>
          </cell>
          <cell r="I22" t="str">
            <v>COMM</v>
          </cell>
          <cell r="J22">
            <v>21762000</v>
          </cell>
          <cell r="K22">
            <v>360000</v>
          </cell>
          <cell r="L22">
            <v>21762000</v>
          </cell>
        </row>
        <row r="23">
          <cell r="A23" t="str">
            <v>SERAMCO</v>
          </cell>
          <cell r="B23">
            <v>120</v>
          </cell>
          <cell r="C23" t="str">
            <v>15</v>
          </cell>
          <cell r="D23" t="str">
            <v>TERM</v>
          </cell>
          <cell r="E23" t="str">
            <v>JA $</v>
          </cell>
          <cell r="F23">
            <v>9.75</v>
          </cell>
          <cell r="G23" t="str">
            <v>BUSINESS</v>
          </cell>
          <cell r="H23" t="str">
            <v>PROF.&amp; BUS</v>
          </cell>
          <cell r="I23" t="str">
            <v>COMM</v>
          </cell>
          <cell r="J23">
            <v>841811.43</v>
          </cell>
          <cell r="K23">
            <v>0</v>
          </cell>
          <cell r="L23">
            <v>0</v>
          </cell>
        </row>
        <row r="24">
          <cell r="A24" t="str">
            <v>SERAMCO</v>
          </cell>
          <cell r="B24">
            <v>120</v>
          </cell>
          <cell r="C24" t="str">
            <v>15</v>
          </cell>
          <cell r="D24" t="str">
            <v>TERM</v>
          </cell>
          <cell r="E24" t="str">
            <v>USD</v>
          </cell>
          <cell r="F24">
            <v>9.75</v>
          </cell>
          <cell r="G24" t="str">
            <v>BUSINESS</v>
          </cell>
          <cell r="H24" t="str">
            <v>PROF.&amp; BUS</v>
          </cell>
          <cell r="I24" t="str">
            <v>COMM</v>
          </cell>
          <cell r="J24">
            <v>2096462.22</v>
          </cell>
          <cell r="K24">
            <v>34680.930024813897</v>
          </cell>
          <cell r="L24">
            <v>2096462.2200000002</v>
          </cell>
        </row>
        <row r="25">
          <cell r="A25" t="str">
            <v>GOVERNMENT OF JAMAICA</v>
          </cell>
          <cell r="B25">
            <v>120</v>
          </cell>
          <cell r="C25" t="str">
            <v>18</v>
          </cell>
          <cell r="D25" t="str">
            <v>TERM</v>
          </cell>
          <cell r="E25" t="str">
            <v>USD</v>
          </cell>
          <cell r="F25">
            <v>10</v>
          </cell>
          <cell r="G25" t="str">
            <v>CENTRAL GOV</v>
          </cell>
          <cell r="H25" t="str">
            <v>CENTRAL GOV</v>
          </cell>
          <cell r="I25" t="str">
            <v>CENTRAL GOV</v>
          </cell>
          <cell r="J25">
            <v>62219720.899999999</v>
          </cell>
          <cell r="K25">
            <v>1029275.7799834573</v>
          </cell>
          <cell r="L25">
            <v>62219720.899999999</v>
          </cell>
        </row>
        <row r="26">
          <cell r="A26" t="str">
            <v>SUGAR COMPANY</v>
          </cell>
          <cell r="B26">
            <v>120</v>
          </cell>
          <cell r="C26" t="str">
            <v>18</v>
          </cell>
          <cell r="D26" t="str">
            <v>TERM</v>
          </cell>
          <cell r="E26" t="str">
            <v>USD</v>
          </cell>
          <cell r="F26">
            <v>12</v>
          </cell>
          <cell r="G26" t="str">
            <v>POX</v>
          </cell>
          <cell r="H26" t="str">
            <v>POX</v>
          </cell>
          <cell r="I26" t="str">
            <v>PUB ENT</v>
          </cell>
          <cell r="J26">
            <v>3358326.35</v>
          </cell>
          <cell r="K26">
            <v>55555.440033085193</v>
          </cell>
          <cell r="L26">
            <v>3358326.35</v>
          </cell>
        </row>
        <row r="27">
          <cell r="A27" t="str">
            <v>CHALICE LIMITED</v>
          </cell>
          <cell r="B27">
            <v>120</v>
          </cell>
          <cell r="C27" t="str">
            <v>33</v>
          </cell>
          <cell r="D27" t="str">
            <v>MTG</v>
          </cell>
          <cell r="E27" t="str">
            <v>JA $</v>
          </cell>
          <cell r="F27">
            <v>10</v>
          </cell>
          <cell r="G27" t="str">
            <v>BUSINESS</v>
          </cell>
          <cell r="H27" t="str">
            <v>R/E SVCS</v>
          </cell>
          <cell r="I27" t="str">
            <v>MTG</v>
          </cell>
          <cell r="J27">
            <v>26561.32</v>
          </cell>
          <cell r="K27">
            <v>0</v>
          </cell>
          <cell r="L27">
            <v>0</v>
          </cell>
        </row>
        <row r="28">
          <cell r="A28" t="str">
            <v>DUQUESNAY RONALD</v>
          </cell>
          <cell r="B28">
            <v>120</v>
          </cell>
          <cell r="C28" t="str">
            <v>33</v>
          </cell>
          <cell r="D28" t="str">
            <v>MTG</v>
          </cell>
          <cell r="E28" t="str">
            <v>JA $</v>
          </cell>
          <cell r="F28">
            <v>10</v>
          </cell>
          <cell r="G28" t="str">
            <v>INDIV.</v>
          </cell>
          <cell r="H28" t="str">
            <v>INDIV.</v>
          </cell>
          <cell r="I28" t="str">
            <v>PERSONAL</v>
          </cell>
          <cell r="J28">
            <v>26253.96</v>
          </cell>
          <cell r="K28">
            <v>0</v>
          </cell>
          <cell r="L28">
            <v>0</v>
          </cell>
        </row>
        <row r="29">
          <cell r="A29" t="str">
            <v>DUQUESNAY STEPHEN</v>
          </cell>
          <cell r="B29">
            <v>120</v>
          </cell>
          <cell r="C29" t="str">
            <v>33</v>
          </cell>
          <cell r="D29" t="str">
            <v>MTG</v>
          </cell>
          <cell r="E29" t="str">
            <v>JA $</v>
          </cell>
          <cell r="F29">
            <v>10</v>
          </cell>
          <cell r="G29" t="str">
            <v>INDIV.</v>
          </cell>
          <cell r="H29" t="str">
            <v>INDIV.</v>
          </cell>
          <cell r="I29" t="str">
            <v>PERSONAL</v>
          </cell>
          <cell r="J29">
            <v>26146.400000000001</v>
          </cell>
          <cell r="K29">
            <v>0</v>
          </cell>
          <cell r="L29">
            <v>0</v>
          </cell>
        </row>
        <row r="30">
          <cell r="A30" t="str">
            <v>NESTLE JAMAICA LIMITED</v>
          </cell>
          <cell r="B30">
            <v>120</v>
          </cell>
          <cell r="C30" t="str">
            <v>41</v>
          </cell>
          <cell r="D30" t="str">
            <v>TERM</v>
          </cell>
          <cell r="E30" t="str">
            <v>JA $</v>
          </cell>
          <cell r="F30">
            <v>19</v>
          </cell>
          <cell r="G30" t="str">
            <v>BUSINESS</v>
          </cell>
          <cell r="H30" t="str">
            <v>FOOD &amp; DRINK</v>
          </cell>
          <cell r="I30" t="str">
            <v>COMM</v>
          </cell>
          <cell r="J30">
            <v>112348000</v>
          </cell>
          <cell r="K30">
            <v>0</v>
          </cell>
          <cell r="L30">
            <v>0</v>
          </cell>
        </row>
        <row r="31">
          <cell r="A31" t="str">
            <v>RAPID AND SHEFFIELD</v>
          </cell>
          <cell r="B31">
            <v>120</v>
          </cell>
          <cell r="C31" t="str">
            <v>42</v>
          </cell>
          <cell r="D31" t="str">
            <v>TERM</v>
          </cell>
          <cell r="E31" t="str">
            <v>JA $</v>
          </cell>
          <cell r="F31">
            <v>23.75</v>
          </cell>
          <cell r="G31" t="str">
            <v>BUSINESS</v>
          </cell>
          <cell r="H31" t="str">
            <v>DIST'N</v>
          </cell>
          <cell r="I31" t="str">
            <v>COMM</v>
          </cell>
          <cell r="J31">
            <v>63000000</v>
          </cell>
          <cell r="K31">
            <v>0</v>
          </cell>
          <cell r="L31">
            <v>0</v>
          </cell>
        </row>
        <row r="32">
          <cell r="A32" t="str">
            <v>CESCO LIMITED</v>
          </cell>
          <cell r="B32">
            <v>120</v>
          </cell>
          <cell r="C32" t="str">
            <v>42</v>
          </cell>
          <cell r="D32" t="str">
            <v>TERM</v>
          </cell>
          <cell r="E32" t="str">
            <v>USD</v>
          </cell>
          <cell r="F32">
            <v>15</v>
          </cell>
          <cell r="G32" t="str">
            <v>BUSINESS</v>
          </cell>
          <cell r="H32" t="str">
            <v>DIST'N</v>
          </cell>
          <cell r="I32" t="str">
            <v>COMM</v>
          </cell>
          <cell r="J32">
            <v>23998700.170000002</v>
          </cell>
          <cell r="K32">
            <v>397000.82994210091</v>
          </cell>
          <cell r="L32">
            <v>23998700.170000002</v>
          </cell>
        </row>
        <row r="33">
          <cell r="A33" t="str">
            <v>BRL LIMITED</v>
          </cell>
          <cell r="B33">
            <v>120</v>
          </cell>
          <cell r="C33" t="str">
            <v>42</v>
          </cell>
          <cell r="D33" t="str">
            <v>TERM</v>
          </cell>
          <cell r="E33" t="str">
            <v>USD</v>
          </cell>
          <cell r="F33">
            <v>12</v>
          </cell>
          <cell r="G33" t="str">
            <v>BUSINESS</v>
          </cell>
          <cell r="H33" t="str">
            <v>TOURISM</v>
          </cell>
          <cell r="I33" t="str">
            <v>COMM</v>
          </cell>
          <cell r="J33">
            <v>1880599.5</v>
          </cell>
          <cell r="K33">
            <v>31110</v>
          </cell>
          <cell r="L33">
            <v>1880599.5</v>
          </cell>
        </row>
        <row r="34">
          <cell r="A34" t="str">
            <v>GENERAL TOOL AND SUPPLY</v>
          </cell>
          <cell r="B34">
            <v>120</v>
          </cell>
          <cell r="C34" t="str">
            <v>42</v>
          </cell>
          <cell r="D34" t="str">
            <v>TERM</v>
          </cell>
          <cell r="E34" t="str">
            <v>USD</v>
          </cell>
          <cell r="F34">
            <v>15</v>
          </cell>
          <cell r="G34" t="str">
            <v>BUSINESS</v>
          </cell>
          <cell r="H34" t="str">
            <v>DIST'N</v>
          </cell>
          <cell r="I34" t="str">
            <v>COMM</v>
          </cell>
          <cell r="J34">
            <v>2482793.94</v>
          </cell>
          <cell r="K34">
            <v>41071.860049627787</v>
          </cell>
          <cell r="L34">
            <v>2482793.94</v>
          </cell>
        </row>
        <row r="35">
          <cell r="A35" t="str">
            <v>JAMAICA OBSERVER</v>
          </cell>
          <cell r="B35">
            <v>120</v>
          </cell>
          <cell r="C35" t="str">
            <v>42</v>
          </cell>
          <cell r="D35" t="str">
            <v>TERM</v>
          </cell>
          <cell r="E35" t="str">
            <v>USD</v>
          </cell>
          <cell r="F35">
            <v>9.5</v>
          </cell>
          <cell r="G35" t="str">
            <v>BUSINESS</v>
          </cell>
          <cell r="H35" t="str">
            <v>PRINT</v>
          </cell>
          <cell r="I35" t="str">
            <v>COMM</v>
          </cell>
          <cell r="J35">
            <v>19541322.100000001</v>
          </cell>
          <cell r="K35">
            <v>323264.22001654259</v>
          </cell>
          <cell r="L35">
            <v>19541322.100000001</v>
          </cell>
        </row>
        <row r="36">
          <cell r="A36" t="str">
            <v>FACEY COMMODITY COMPANY</v>
          </cell>
          <cell r="B36">
            <v>120</v>
          </cell>
          <cell r="C36" t="str">
            <v>42</v>
          </cell>
          <cell r="D36" t="str">
            <v>TERM</v>
          </cell>
          <cell r="E36" t="str">
            <v>USD</v>
          </cell>
          <cell r="F36">
            <v>10</v>
          </cell>
          <cell r="G36" t="str">
            <v>BUSINESS</v>
          </cell>
          <cell r="H36" t="str">
            <v>DIST'N</v>
          </cell>
          <cell r="I36" t="str">
            <v>COMM</v>
          </cell>
          <cell r="J36">
            <v>284373846.89999998</v>
          </cell>
          <cell r="K36">
            <v>4704281.9999999991</v>
          </cell>
          <cell r="L36">
            <v>284373846.89999998</v>
          </cell>
        </row>
        <row r="37">
          <cell r="A37" t="str">
            <v>LASCO DISTRIBUTORS LIMITED</v>
          </cell>
          <cell r="B37">
            <v>120</v>
          </cell>
          <cell r="C37" t="str">
            <v>42</v>
          </cell>
          <cell r="D37" t="str">
            <v>TERM</v>
          </cell>
          <cell r="E37" t="str">
            <v>USD</v>
          </cell>
          <cell r="F37">
            <v>10.5</v>
          </cell>
          <cell r="G37" t="str">
            <v>BUSINESS</v>
          </cell>
          <cell r="H37" t="str">
            <v>DIST'N</v>
          </cell>
          <cell r="I37" t="str">
            <v>COMM</v>
          </cell>
          <cell r="J37">
            <v>18135000</v>
          </cell>
          <cell r="K37">
            <v>300000</v>
          </cell>
          <cell r="L37">
            <v>18135000</v>
          </cell>
        </row>
        <row r="38">
          <cell r="A38" t="str">
            <v>WRAY AND NEPHEW GROUP LIMITED</v>
          </cell>
          <cell r="B38">
            <v>120</v>
          </cell>
          <cell r="C38" t="str">
            <v>50</v>
          </cell>
          <cell r="D38" t="str">
            <v>TERM</v>
          </cell>
          <cell r="E38" t="str">
            <v>JA $</v>
          </cell>
          <cell r="F38">
            <v>13</v>
          </cell>
          <cell r="G38" t="str">
            <v>BUSINESS</v>
          </cell>
          <cell r="H38" t="str">
            <v>RUM</v>
          </cell>
          <cell r="I38" t="str">
            <v>COMM</v>
          </cell>
          <cell r="J38">
            <v>6086973.75</v>
          </cell>
          <cell r="K38">
            <v>0</v>
          </cell>
          <cell r="L38">
            <v>0</v>
          </cell>
        </row>
        <row r="39">
          <cell r="A39" t="str">
            <v>WRAY AND NEPHEW GROUP LIMITED</v>
          </cell>
          <cell r="B39">
            <v>120</v>
          </cell>
          <cell r="C39" t="str">
            <v>50</v>
          </cell>
          <cell r="D39" t="str">
            <v>TERM</v>
          </cell>
          <cell r="E39" t="str">
            <v>JA $</v>
          </cell>
          <cell r="F39">
            <v>13</v>
          </cell>
          <cell r="G39" t="str">
            <v>BUSINESS</v>
          </cell>
          <cell r="H39" t="str">
            <v>RUM</v>
          </cell>
          <cell r="I39" t="str">
            <v>COMM</v>
          </cell>
          <cell r="J39">
            <v>23538026.16</v>
          </cell>
          <cell r="K39">
            <v>0</v>
          </cell>
          <cell r="L39">
            <v>0</v>
          </cell>
        </row>
        <row r="40">
          <cell r="A40" t="str">
            <v>WRAY AND NEPHEW GROUP LIMITED</v>
          </cell>
          <cell r="B40">
            <v>120</v>
          </cell>
          <cell r="C40" t="str">
            <v>50</v>
          </cell>
          <cell r="D40" t="str">
            <v>TERM</v>
          </cell>
          <cell r="E40" t="str">
            <v>JA $</v>
          </cell>
          <cell r="F40">
            <v>13</v>
          </cell>
          <cell r="G40" t="str">
            <v>BUSINESS</v>
          </cell>
          <cell r="H40" t="str">
            <v>RUM</v>
          </cell>
          <cell r="I40" t="str">
            <v>COMM</v>
          </cell>
          <cell r="J40">
            <v>80670270.219999999</v>
          </cell>
          <cell r="K40">
            <v>0</v>
          </cell>
          <cell r="L40">
            <v>0</v>
          </cell>
        </row>
        <row r="41">
          <cell r="A41" t="str">
            <v>BOGUES BROTHERS INDUSTRIES LTD</v>
          </cell>
          <cell r="B41">
            <v>120</v>
          </cell>
          <cell r="C41" t="str">
            <v>50</v>
          </cell>
          <cell r="D41" t="str">
            <v>TERM</v>
          </cell>
          <cell r="E41" t="str">
            <v>JA $</v>
          </cell>
          <cell r="F41">
            <v>15</v>
          </cell>
          <cell r="G41" t="str">
            <v>BUSINESS</v>
          </cell>
          <cell r="H41" t="str">
            <v>PROF.&amp; BUS</v>
          </cell>
          <cell r="I41" t="str">
            <v>COMM</v>
          </cell>
          <cell r="J41">
            <v>1750000</v>
          </cell>
          <cell r="K41">
            <v>0</v>
          </cell>
          <cell r="L41">
            <v>0</v>
          </cell>
        </row>
        <row r="42">
          <cell r="A42" t="str">
            <v>JOHNS HALL AGGREGATES LTD</v>
          </cell>
          <cell r="B42">
            <v>120</v>
          </cell>
          <cell r="C42" t="str">
            <v>50</v>
          </cell>
          <cell r="D42" t="str">
            <v>TERM</v>
          </cell>
          <cell r="E42" t="str">
            <v>JA $</v>
          </cell>
          <cell r="F42">
            <v>12</v>
          </cell>
          <cell r="G42" t="str">
            <v>BUSINESS</v>
          </cell>
          <cell r="H42" t="str">
            <v>MINING-OTHER</v>
          </cell>
          <cell r="I42" t="str">
            <v>COMM</v>
          </cell>
          <cell r="J42">
            <v>13000000</v>
          </cell>
          <cell r="K42">
            <v>0</v>
          </cell>
          <cell r="L42">
            <v>0</v>
          </cell>
        </row>
        <row r="43">
          <cell r="A43" t="str">
            <v>VAP LIMITED</v>
          </cell>
          <cell r="B43">
            <v>120</v>
          </cell>
          <cell r="C43" t="str">
            <v>50</v>
          </cell>
          <cell r="D43" t="str">
            <v>TERM</v>
          </cell>
          <cell r="E43" t="str">
            <v>JA $</v>
          </cell>
          <cell r="F43">
            <v>32</v>
          </cell>
          <cell r="G43" t="str">
            <v>BUSINESS</v>
          </cell>
          <cell r="H43" t="str">
            <v>PROF.&amp; BUS</v>
          </cell>
          <cell r="I43" t="str">
            <v>COMM</v>
          </cell>
          <cell r="J43">
            <v>0.01</v>
          </cell>
          <cell r="K43">
            <v>0</v>
          </cell>
          <cell r="L43">
            <v>0</v>
          </cell>
        </row>
        <row r="44">
          <cell r="A44" t="str">
            <v>EPPING OIL COMPANY LIMITED</v>
          </cell>
          <cell r="B44">
            <v>120</v>
          </cell>
          <cell r="C44" t="str">
            <v>50</v>
          </cell>
          <cell r="D44" t="str">
            <v>TERM</v>
          </cell>
          <cell r="E44" t="str">
            <v>JA $</v>
          </cell>
          <cell r="F44">
            <v>31</v>
          </cell>
          <cell r="G44" t="str">
            <v>BUSINESS</v>
          </cell>
          <cell r="H44" t="str">
            <v>ELECTR. &amp; GAS</v>
          </cell>
          <cell r="I44" t="str">
            <v>COMM</v>
          </cell>
          <cell r="J44">
            <v>1333333.3999999999</v>
          </cell>
          <cell r="K44">
            <v>0</v>
          </cell>
          <cell r="L44">
            <v>0</v>
          </cell>
        </row>
        <row r="45">
          <cell r="A45" t="str">
            <v>WRAY AND NEPHEW GROUP LIMITED</v>
          </cell>
          <cell r="B45">
            <v>120</v>
          </cell>
          <cell r="C45" t="str">
            <v>50</v>
          </cell>
          <cell r="D45" t="str">
            <v>TERM</v>
          </cell>
          <cell r="E45" t="str">
            <v>USD</v>
          </cell>
          <cell r="F45">
            <v>13</v>
          </cell>
          <cell r="G45" t="str">
            <v>BUSINESS</v>
          </cell>
          <cell r="H45" t="str">
            <v>RUM</v>
          </cell>
          <cell r="I45" t="str">
            <v>COMM</v>
          </cell>
          <cell r="J45">
            <v>28405713.120000001</v>
          </cell>
          <cell r="K45">
            <v>469904.26997518609</v>
          </cell>
          <cell r="L45">
            <v>28405713.120000001</v>
          </cell>
        </row>
        <row r="46">
          <cell r="A46" t="str">
            <v>INNOVATIVE RESORTS LTD.</v>
          </cell>
          <cell r="B46">
            <v>120</v>
          </cell>
          <cell r="C46" t="str">
            <v>50</v>
          </cell>
          <cell r="D46" t="str">
            <v>TERM</v>
          </cell>
          <cell r="E46" t="str">
            <v>USD</v>
          </cell>
          <cell r="F46">
            <v>12</v>
          </cell>
          <cell r="G46" t="str">
            <v>BUSINESS</v>
          </cell>
          <cell r="H46" t="str">
            <v>TOURISM</v>
          </cell>
          <cell r="I46" t="str">
            <v>COMM</v>
          </cell>
          <cell r="J46">
            <v>4797640.8499999996</v>
          </cell>
          <cell r="K46">
            <v>79365.440033085179</v>
          </cell>
          <cell r="L46">
            <v>4797640.8499999996</v>
          </cell>
        </row>
        <row r="47">
          <cell r="A47" t="str">
            <v>VILLAGE RESORTS LIMITED</v>
          </cell>
          <cell r="B47">
            <v>120</v>
          </cell>
          <cell r="C47" t="str">
            <v>50</v>
          </cell>
          <cell r="D47" t="str">
            <v>TERM</v>
          </cell>
          <cell r="E47" t="str">
            <v>USD</v>
          </cell>
          <cell r="F47">
            <v>12</v>
          </cell>
          <cell r="G47" t="str">
            <v>BUSINESS</v>
          </cell>
          <cell r="H47" t="str">
            <v>TOURISM</v>
          </cell>
          <cell r="I47" t="str">
            <v>COMM</v>
          </cell>
          <cell r="J47">
            <v>43587809.810000002</v>
          </cell>
          <cell r="K47">
            <v>721055.57998345746</v>
          </cell>
          <cell r="L47">
            <v>43587809.810000002</v>
          </cell>
        </row>
        <row r="48">
          <cell r="A48" t="str">
            <v>VILLAGE RESORTS LIMITED</v>
          </cell>
          <cell r="B48">
            <v>120</v>
          </cell>
          <cell r="C48" t="str">
            <v>50</v>
          </cell>
          <cell r="D48" t="str">
            <v>TERM</v>
          </cell>
          <cell r="E48" t="str">
            <v>USD</v>
          </cell>
          <cell r="F48">
            <v>12</v>
          </cell>
          <cell r="G48" t="str">
            <v>BUSINESS</v>
          </cell>
          <cell r="H48" t="str">
            <v>TOURISM</v>
          </cell>
          <cell r="I48" t="str">
            <v>COMM</v>
          </cell>
          <cell r="J48">
            <v>17914357.5</v>
          </cell>
          <cell r="K48">
            <v>296350</v>
          </cell>
          <cell r="L48">
            <v>17914357.5</v>
          </cell>
        </row>
        <row r="49">
          <cell r="A49" t="str">
            <v>GREAT RESORTS</v>
          </cell>
          <cell r="B49">
            <v>120</v>
          </cell>
          <cell r="C49" t="str">
            <v>50</v>
          </cell>
          <cell r="D49" t="str">
            <v>TERM</v>
          </cell>
          <cell r="E49" t="str">
            <v>USD</v>
          </cell>
          <cell r="F49">
            <v>9.4600000000000009</v>
          </cell>
          <cell r="G49" t="str">
            <v>BUSINESS</v>
          </cell>
          <cell r="H49" t="str">
            <v>TOURISM</v>
          </cell>
          <cell r="I49" t="str">
            <v>COMM</v>
          </cell>
          <cell r="J49">
            <v>5785537.7199999997</v>
          </cell>
          <cell r="K49">
            <v>95707.820016542595</v>
          </cell>
          <cell r="L49">
            <v>5785537.7199999997</v>
          </cell>
        </row>
        <row r="50">
          <cell r="A50" t="str">
            <v>TYRES R US LIMITED</v>
          </cell>
          <cell r="B50">
            <v>120</v>
          </cell>
          <cell r="C50" t="str">
            <v>50</v>
          </cell>
          <cell r="D50" t="str">
            <v>TERM</v>
          </cell>
          <cell r="E50" t="str">
            <v>USD</v>
          </cell>
          <cell r="F50">
            <v>12</v>
          </cell>
          <cell r="G50" t="str">
            <v>BUSINESS</v>
          </cell>
          <cell r="H50" t="str">
            <v>PROF.&amp; BUS</v>
          </cell>
          <cell r="I50" t="str">
            <v>COMM</v>
          </cell>
          <cell r="J50">
            <v>27202500</v>
          </cell>
          <cell r="K50">
            <v>450000</v>
          </cell>
          <cell r="L50">
            <v>27202500</v>
          </cell>
        </row>
        <row r="51">
          <cell r="A51" t="str">
            <v>CLARKE WILLIAM</v>
          </cell>
          <cell r="B51">
            <v>120</v>
          </cell>
          <cell r="C51" t="str">
            <v>52</v>
          </cell>
          <cell r="D51" t="str">
            <v>TERM</v>
          </cell>
          <cell r="E51" t="str">
            <v>USD</v>
          </cell>
          <cell r="F51">
            <v>20</v>
          </cell>
          <cell r="G51" t="str">
            <v>INDIV.</v>
          </cell>
          <cell r="H51" t="str">
            <v>INDIV.</v>
          </cell>
          <cell r="I51" t="str">
            <v>PERSONAL</v>
          </cell>
          <cell r="J51">
            <v>8463000</v>
          </cell>
          <cell r="K51">
            <v>140000</v>
          </cell>
          <cell r="L51">
            <v>8463000</v>
          </cell>
        </row>
        <row r="52">
          <cell r="A52" t="str">
            <v>GOVERNMENT OF JAMAICA</v>
          </cell>
          <cell r="B52">
            <v>120</v>
          </cell>
          <cell r="C52" t="str">
            <v>53</v>
          </cell>
          <cell r="D52" t="str">
            <v>TERM</v>
          </cell>
          <cell r="E52" t="str">
            <v>USD</v>
          </cell>
          <cell r="F52">
            <v>10</v>
          </cell>
          <cell r="G52" t="str">
            <v>CENTRAL GOV</v>
          </cell>
          <cell r="H52" t="str">
            <v>CENTRAL GOV</v>
          </cell>
          <cell r="I52" t="str">
            <v>CENTRAL GOV</v>
          </cell>
          <cell r="J52">
            <v>49865889.899999999</v>
          </cell>
          <cell r="K52">
            <v>824911.33002481388</v>
          </cell>
          <cell r="L52">
            <v>49865889.899999999</v>
          </cell>
        </row>
        <row r="53">
          <cell r="A53" t="str">
            <v>PORT AUTHORITY OF JAMAICA</v>
          </cell>
          <cell r="B53">
            <v>120</v>
          </cell>
          <cell r="C53" t="str">
            <v>55</v>
          </cell>
          <cell r="D53" t="str">
            <v>TERM</v>
          </cell>
          <cell r="E53" t="str">
            <v>USD</v>
          </cell>
          <cell r="F53">
            <v>11</v>
          </cell>
          <cell r="G53" t="str">
            <v>PSX</v>
          </cell>
          <cell r="H53" t="str">
            <v>PSX</v>
          </cell>
          <cell r="I53" t="str">
            <v>PUB ENT</v>
          </cell>
          <cell r="J53">
            <v>20511625</v>
          </cell>
          <cell r="K53">
            <v>339315.55004135647</v>
          </cell>
          <cell r="L53">
            <v>20511625</v>
          </cell>
        </row>
        <row r="54">
          <cell r="A54" t="str">
            <v>PORT AUTHORITY OF JAMAICA</v>
          </cell>
          <cell r="B54">
            <v>120</v>
          </cell>
          <cell r="C54" t="str">
            <v>55</v>
          </cell>
          <cell r="D54" t="str">
            <v>TERM</v>
          </cell>
          <cell r="E54" t="str">
            <v>USD</v>
          </cell>
          <cell r="F54">
            <v>11</v>
          </cell>
          <cell r="G54" t="str">
            <v>PSX</v>
          </cell>
          <cell r="H54" t="str">
            <v>PSX</v>
          </cell>
          <cell r="I54" t="str">
            <v>PUB ENT</v>
          </cell>
          <cell r="J54">
            <v>5679669.2199999997</v>
          </cell>
          <cell r="K54">
            <v>93956.480066170378</v>
          </cell>
          <cell r="L54">
            <v>5679669.2199999997</v>
          </cell>
        </row>
        <row r="55">
          <cell r="A55" t="str">
            <v>TROPICAIR</v>
          </cell>
          <cell r="B55">
            <v>120</v>
          </cell>
          <cell r="C55" t="str">
            <v>63</v>
          </cell>
          <cell r="D55" t="str">
            <v>TERM</v>
          </cell>
          <cell r="E55" t="str">
            <v>JA $</v>
          </cell>
          <cell r="F55">
            <v>10</v>
          </cell>
          <cell r="G55" t="str">
            <v>BUSINESS</v>
          </cell>
          <cell r="H55" t="str">
            <v>METAL PROD</v>
          </cell>
          <cell r="I55" t="str">
            <v>COMM</v>
          </cell>
          <cell r="J55">
            <v>611780</v>
          </cell>
          <cell r="K55">
            <v>0</v>
          </cell>
          <cell r="L55">
            <v>0</v>
          </cell>
        </row>
        <row r="56">
          <cell r="A56" t="str">
            <v>STAFF-4%</v>
          </cell>
          <cell r="B56">
            <v>121</v>
          </cell>
          <cell r="C56" t="str">
            <v>00</v>
          </cell>
          <cell r="D56" t="str">
            <v>TERM</v>
          </cell>
          <cell r="E56" t="str">
            <v>JA $</v>
          </cell>
          <cell r="F56">
            <v>4</v>
          </cell>
          <cell r="G56" t="str">
            <v>INDIV.</v>
          </cell>
          <cell r="H56" t="str">
            <v>INDIV.</v>
          </cell>
          <cell r="I56" t="str">
            <v>STAFF</v>
          </cell>
          <cell r="J56">
            <v>56731065.700000003</v>
          </cell>
          <cell r="K56">
            <v>0</v>
          </cell>
          <cell r="L56">
            <v>0</v>
          </cell>
        </row>
        <row r="57">
          <cell r="A57" t="str">
            <v>STAFF-20.75%</v>
          </cell>
          <cell r="B57">
            <v>121</v>
          </cell>
          <cell r="C57" t="str">
            <v>06</v>
          </cell>
          <cell r="D57" t="str">
            <v>TERM</v>
          </cell>
          <cell r="E57" t="str">
            <v>JA $</v>
          </cell>
          <cell r="F57">
            <v>20.75</v>
          </cell>
          <cell r="G57" t="str">
            <v>INDIV.</v>
          </cell>
          <cell r="H57" t="str">
            <v>INDIV.</v>
          </cell>
          <cell r="I57" t="str">
            <v>STAFF</v>
          </cell>
          <cell r="J57">
            <v>555716.78</v>
          </cell>
          <cell r="K57">
            <v>0</v>
          </cell>
          <cell r="L57">
            <v>0</v>
          </cell>
        </row>
        <row r="58">
          <cell r="A58" t="str">
            <v>STAFF-3%</v>
          </cell>
          <cell r="B58">
            <v>121</v>
          </cell>
          <cell r="C58" t="str">
            <v>08</v>
          </cell>
          <cell r="D58" t="str">
            <v>MTG</v>
          </cell>
          <cell r="E58" t="str">
            <v>JA $</v>
          </cell>
          <cell r="F58">
            <v>3</v>
          </cell>
          <cell r="G58" t="str">
            <v>INDIV.</v>
          </cell>
          <cell r="H58" t="str">
            <v>construction</v>
          </cell>
          <cell r="I58" t="str">
            <v>STAFF</v>
          </cell>
          <cell r="J58">
            <v>35487522.93</v>
          </cell>
          <cell r="K58">
            <v>0</v>
          </cell>
          <cell r="L58">
            <v>0</v>
          </cell>
        </row>
        <row r="59">
          <cell r="A59" t="str">
            <v>STAFF-16%</v>
          </cell>
          <cell r="B59">
            <v>121</v>
          </cell>
          <cell r="C59" t="str">
            <v>10</v>
          </cell>
          <cell r="D59" t="str">
            <v>MTG</v>
          </cell>
          <cell r="E59" t="str">
            <v>JA $</v>
          </cell>
          <cell r="F59">
            <v>16</v>
          </cell>
          <cell r="G59" t="str">
            <v>INDIV.</v>
          </cell>
          <cell r="H59" t="str">
            <v>construction</v>
          </cell>
          <cell r="I59" t="str">
            <v>STAFF</v>
          </cell>
          <cell r="J59">
            <v>9652428.3300000001</v>
          </cell>
          <cell r="K59">
            <v>0</v>
          </cell>
          <cell r="L59">
            <v>0</v>
          </cell>
        </row>
        <row r="60">
          <cell r="A60" t="str">
            <v>PRODUCTIVE BUSINESS SOLUTIONS</v>
          </cell>
          <cell r="B60">
            <v>126</v>
          </cell>
          <cell r="C60" t="str">
            <v>01</v>
          </cell>
          <cell r="D60" t="str">
            <v>O/D</v>
          </cell>
          <cell r="E60" t="str">
            <v>JA $</v>
          </cell>
          <cell r="F60">
            <v>19</v>
          </cell>
          <cell r="G60" t="str">
            <v>BUSINESS</v>
          </cell>
          <cell r="H60" t="str">
            <v>PROF.&amp; BUS</v>
          </cell>
          <cell r="I60" t="str">
            <v>COMM</v>
          </cell>
          <cell r="J60">
            <v>58229.62</v>
          </cell>
          <cell r="K60">
            <v>0</v>
          </cell>
          <cell r="L60">
            <v>0</v>
          </cell>
        </row>
        <row r="61">
          <cell r="A61" t="str">
            <v>ESSO STANDARD OIL S.A. LTD.</v>
          </cell>
          <cell r="B61">
            <v>126</v>
          </cell>
          <cell r="C61" t="str">
            <v>02</v>
          </cell>
          <cell r="D61" t="str">
            <v>O/D</v>
          </cell>
          <cell r="E61" t="str">
            <v>JA $</v>
          </cell>
          <cell r="F61">
            <v>31.5</v>
          </cell>
          <cell r="G61" t="str">
            <v>BUSINESS</v>
          </cell>
          <cell r="H61" t="str">
            <v>ELECTR. &amp; GAS</v>
          </cell>
          <cell r="I61" t="str">
            <v>COMM</v>
          </cell>
          <cell r="J61">
            <v>481873.68</v>
          </cell>
          <cell r="K61">
            <v>0</v>
          </cell>
          <cell r="L61">
            <v>0</v>
          </cell>
        </row>
        <row r="62">
          <cell r="A62" t="str">
            <v>CHARLTON CECIL ET AL</v>
          </cell>
          <cell r="B62">
            <v>126</v>
          </cell>
          <cell r="C62" t="str">
            <v>04</v>
          </cell>
          <cell r="D62" t="str">
            <v>O/D</v>
          </cell>
          <cell r="E62" t="str">
            <v>JA $</v>
          </cell>
          <cell r="F62">
            <v>19</v>
          </cell>
          <cell r="G62" t="str">
            <v>BUSINESS</v>
          </cell>
          <cell r="H62" t="str">
            <v>PROF.&amp; BUS</v>
          </cell>
          <cell r="I62" t="str">
            <v>COMM</v>
          </cell>
          <cell r="J62">
            <v>147696.38</v>
          </cell>
          <cell r="K62">
            <v>0</v>
          </cell>
          <cell r="L62">
            <v>0</v>
          </cell>
        </row>
        <row r="63">
          <cell r="A63" t="str">
            <v>JAMAICA ELECTRICAL TECHNOLOGY</v>
          </cell>
          <cell r="B63">
            <v>126</v>
          </cell>
          <cell r="C63" t="str">
            <v>07</v>
          </cell>
          <cell r="D63" t="str">
            <v>O/D</v>
          </cell>
          <cell r="E63" t="str">
            <v>JA $</v>
          </cell>
          <cell r="F63">
            <v>31.5</v>
          </cell>
          <cell r="G63" t="str">
            <v>BUSINESS</v>
          </cell>
          <cell r="H63" t="str">
            <v>PROF.&amp; BUS</v>
          </cell>
          <cell r="I63" t="str">
            <v>COMM</v>
          </cell>
          <cell r="J63">
            <v>13193.78</v>
          </cell>
          <cell r="K63">
            <v>0</v>
          </cell>
          <cell r="L63">
            <v>0</v>
          </cell>
        </row>
        <row r="64">
          <cell r="A64" t="str">
            <v>SHELL COMPANY W.I. LTD.</v>
          </cell>
          <cell r="B64">
            <v>127</v>
          </cell>
          <cell r="C64" t="str">
            <v>01</v>
          </cell>
          <cell r="D64" t="str">
            <v>O/D</v>
          </cell>
          <cell r="E64" t="str">
            <v>JA $</v>
          </cell>
          <cell r="F64">
            <v>19</v>
          </cell>
          <cell r="G64" t="str">
            <v>BUSINESS</v>
          </cell>
          <cell r="H64" t="str">
            <v>ELECTR. &amp; GAS</v>
          </cell>
          <cell r="I64" t="str">
            <v>COMM</v>
          </cell>
          <cell r="J64">
            <v>157890248.83000001</v>
          </cell>
          <cell r="K64">
            <v>0</v>
          </cell>
          <cell r="L64">
            <v>0</v>
          </cell>
        </row>
        <row r="65">
          <cell r="A65" t="str">
            <v>JOHNSON &amp; JOHNSON JA. LTD.</v>
          </cell>
          <cell r="B65">
            <v>127</v>
          </cell>
          <cell r="C65" t="str">
            <v>01</v>
          </cell>
          <cell r="D65" t="str">
            <v>O/D</v>
          </cell>
          <cell r="E65" t="str">
            <v>JA $</v>
          </cell>
          <cell r="F65">
            <v>19</v>
          </cell>
          <cell r="G65" t="str">
            <v>BUSINESS</v>
          </cell>
          <cell r="H65" t="str">
            <v>DIST'N</v>
          </cell>
          <cell r="I65" t="str">
            <v>COMM</v>
          </cell>
          <cell r="J65">
            <v>14013673.140000001</v>
          </cell>
          <cell r="K65">
            <v>0</v>
          </cell>
          <cell r="L65">
            <v>0</v>
          </cell>
        </row>
        <row r="66">
          <cell r="A66" t="str">
            <v>CARIBBEAN CEMENT COMPANY LTD</v>
          </cell>
          <cell r="B66">
            <v>127</v>
          </cell>
          <cell r="C66" t="str">
            <v>02</v>
          </cell>
          <cell r="D66" t="str">
            <v>O/D</v>
          </cell>
          <cell r="E66" t="str">
            <v>JA $</v>
          </cell>
          <cell r="F66">
            <v>26.5</v>
          </cell>
          <cell r="G66" t="str">
            <v>BUSINESS</v>
          </cell>
          <cell r="H66" t="str">
            <v xml:space="preserve">CEMENT </v>
          </cell>
          <cell r="I66" t="str">
            <v>COMM</v>
          </cell>
          <cell r="J66">
            <v>37761865.719999999</v>
          </cell>
          <cell r="K66">
            <v>0</v>
          </cell>
          <cell r="L66">
            <v>0</v>
          </cell>
        </row>
        <row r="67">
          <cell r="A67" t="str">
            <v>MYERS,FLETCHER AND GORDON</v>
          </cell>
          <cell r="B67">
            <v>127</v>
          </cell>
          <cell r="C67" t="str">
            <v>02</v>
          </cell>
          <cell r="D67" t="str">
            <v>O/D</v>
          </cell>
          <cell r="E67" t="str">
            <v>JA $</v>
          </cell>
          <cell r="F67">
            <v>26.3</v>
          </cell>
          <cell r="G67" t="str">
            <v>BUSINESS</v>
          </cell>
          <cell r="H67" t="str">
            <v>PROF.&amp; BUS</v>
          </cell>
          <cell r="I67" t="str">
            <v>COMM</v>
          </cell>
          <cell r="J67">
            <v>640.58000000000004</v>
          </cell>
          <cell r="K67">
            <v>0</v>
          </cell>
          <cell r="L67">
            <v>0</v>
          </cell>
        </row>
        <row r="68">
          <cell r="A68" t="str">
            <v>SLEEP BEAUTY BEDDING FURNITURE</v>
          </cell>
          <cell r="B68">
            <v>127</v>
          </cell>
          <cell r="C68" t="str">
            <v>07</v>
          </cell>
          <cell r="D68" t="str">
            <v>O/D</v>
          </cell>
          <cell r="E68" t="str">
            <v>JA $</v>
          </cell>
          <cell r="F68">
            <v>31.5</v>
          </cell>
          <cell r="G68" t="str">
            <v>BUSINESS</v>
          </cell>
          <cell r="H68" t="str">
            <v>PROF.&amp; BUS</v>
          </cell>
          <cell r="I68" t="str">
            <v>COMM</v>
          </cell>
          <cell r="J68">
            <v>3169343</v>
          </cell>
          <cell r="K68">
            <v>0</v>
          </cell>
          <cell r="L68">
            <v>0</v>
          </cell>
        </row>
        <row r="69">
          <cell r="A69" t="str">
            <v>CARIBBEAN BRAKE PRODUCTS LTD</v>
          </cell>
          <cell r="B69">
            <v>128</v>
          </cell>
          <cell r="C69" t="str">
            <v>03</v>
          </cell>
          <cell r="D69" t="str">
            <v>L/C</v>
          </cell>
          <cell r="E69" t="str">
            <v>USD</v>
          </cell>
          <cell r="F69">
            <v>9.4600000000000009</v>
          </cell>
          <cell r="G69" t="str">
            <v>BUSINESS</v>
          </cell>
          <cell r="H69" t="str">
            <v>OTHER MFG</v>
          </cell>
          <cell r="I69" t="str">
            <v>COMM</v>
          </cell>
          <cell r="J69">
            <v>5273005.1399999997</v>
          </cell>
          <cell r="K69">
            <v>87229.2</v>
          </cell>
          <cell r="L69">
            <v>5273005.1399999997</v>
          </cell>
        </row>
        <row r="70">
          <cell r="A70" t="str">
            <v>TROPICAIR</v>
          </cell>
          <cell r="B70">
            <v>128</v>
          </cell>
          <cell r="C70" t="str">
            <v>03</v>
          </cell>
          <cell r="D70" t="str">
            <v>L/C</v>
          </cell>
          <cell r="E70" t="str">
            <v>USD</v>
          </cell>
          <cell r="F70">
            <v>10</v>
          </cell>
          <cell r="G70" t="str">
            <v>BUSINESS</v>
          </cell>
          <cell r="H70" t="str">
            <v>METAL PROD</v>
          </cell>
          <cell r="I70" t="str">
            <v>COMM</v>
          </cell>
          <cell r="J70">
            <v>18748872.77</v>
          </cell>
          <cell r="K70">
            <v>310155.0499586435</v>
          </cell>
          <cell r="L70">
            <v>18748872.77</v>
          </cell>
        </row>
        <row r="71">
          <cell r="A71" t="str">
            <v>RESTAURANTS OF JAMAICA</v>
          </cell>
          <cell r="B71">
            <v>150</v>
          </cell>
          <cell r="C71" t="str">
            <v>00</v>
          </cell>
          <cell r="D71" t="str">
            <v>LEASE</v>
          </cell>
          <cell r="E71" t="str">
            <v>JA $</v>
          </cell>
          <cell r="F71">
            <v>12</v>
          </cell>
          <cell r="G71" t="str">
            <v>BUSINESS</v>
          </cell>
          <cell r="H71" t="str">
            <v>FOOD &amp; DRINK</v>
          </cell>
          <cell r="I71" t="str">
            <v>COMM</v>
          </cell>
          <cell r="J71">
            <v>853515.98</v>
          </cell>
          <cell r="K71">
            <v>0</v>
          </cell>
          <cell r="L71">
            <v>0</v>
          </cell>
        </row>
        <row r="72">
          <cell r="A72" t="str">
            <v>INTL INGREDIENTS LTD.</v>
          </cell>
          <cell r="B72">
            <v>150</v>
          </cell>
          <cell r="C72" t="str">
            <v>00</v>
          </cell>
          <cell r="D72" t="str">
            <v>LEASE</v>
          </cell>
          <cell r="E72" t="str">
            <v>JA $</v>
          </cell>
          <cell r="F72">
            <v>24</v>
          </cell>
          <cell r="G72" t="str">
            <v>BUSINESS</v>
          </cell>
          <cell r="H72" t="str">
            <v>FOOD &amp; DRINK</v>
          </cell>
          <cell r="I72" t="str">
            <v>COMM</v>
          </cell>
          <cell r="J72">
            <v>2234123.61</v>
          </cell>
          <cell r="K72">
            <v>0</v>
          </cell>
          <cell r="L72">
            <v>0</v>
          </cell>
        </row>
        <row r="73">
          <cell r="A73" t="str">
            <v>WIHCON</v>
          </cell>
          <cell r="B73">
            <v>150</v>
          </cell>
          <cell r="C73" t="str">
            <v>00</v>
          </cell>
          <cell r="D73" t="str">
            <v>LEASE</v>
          </cell>
          <cell r="E73" t="str">
            <v>JA $</v>
          </cell>
          <cell r="F73">
            <v>26</v>
          </cell>
          <cell r="G73" t="str">
            <v>BUSINESS</v>
          </cell>
          <cell r="H73" t="str">
            <v>construction</v>
          </cell>
          <cell r="I73" t="str">
            <v>COMM</v>
          </cell>
          <cell r="J73">
            <v>85411517.930000007</v>
          </cell>
          <cell r="K73">
            <v>0</v>
          </cell>
          <cell r="L73">
            <v>0</v>
          </cell>
        </row>
        <row r="74">
          <cell r="A74" t="str">
            <v>INNOVATIVE RESORTS LTD.</v>
          </cell>
          <cell r="B74">
            <v>150</v>
          </cell>
          <cell r="C74" t="str">
            <v>00</v>
          </cell>
          <cell r="D74" t="str">
            <v>LEASE</v>
          </cell>
          <cell r="E74" t="str">
            <v>USD</v>
          </cell>
          <cell r="F74">
            <v>12</v>
          </cell>
          <cell r="G74" t="str">
            <v>BUSINESS</v>
          </cell>
          <cell r="H74" t="str">
            <v>TOURISM</v>
          </cell>
          <cell r="I74" t="str">
            <v>COMM</v>
          </cell>
          <cell r="J74">
            <v>7543864.4000000004</v>
          </cell>
          <cell r="K74">
            <v>124795.11000827129</v>
          </cell>
          <cell r="L74">
            <v>7543864.4000000004</v>
          </cell>
        </row>
        <row r="75">
          <cell r="A75" t="str">
            <v>VILLAGE RESORTS LIMITED</v>
          </cell>
          <cell r="B75">
            <v>150</v>
          </cell>
          <cell r="C75" t="str">
            <v>00</v>
          </cell>
          <cell r="D75" t="str">
            <v>LEASE</v>
          </cell>
          <cell r="E75" t="str">
            <v>USD</v>
          </cell>
          <cell r="F75">
            <v>12</v>
          </cell>
          <cell r="G75" t="str">
            <v>BUSINESS</v>
          </cell>
          <cell r="H75" t="str">
            <v>TOURISM</v>
          </cell>
          <cell r="I75" t="str">
            <v>COMM</v>
          </cell>
          <cell r="J75">
            <v>5626293.0800000001</v>
          </cell>
          <cell r="K75">
            <v>93073.500082712984</v>
          </cell>
          <cell r="L75">
            <v>5626293.0800000001</v>
          </cell>
        </row>
        <row r="76">
          <cell r="A76" t="str">
            <v>INTERNATIONAL HOTELS</v>
          </cell>
          <cell r="B76">
            <v>150</v>
          </cell>
          <cell r="C76" t="str">
            <v>00</v>
          </cell>
          <cell r="D76" t="str">
            <v>LEASE</v>
          </cell>
          <cell r="E76" t="str">
            <v>USD</v>
          </cell>
          <cell r="F76">
            <v>12.5</v>
          </cell>
          <cell r="G76" t="str">
            <v>BUSINESS</v>
          </cell>
          <cell r="H76" t="str">
            <v>TOURISM</v>
          </cell>
          <cell r="I76" t="str">
            <v>COMM</v>
          </cell>
          <cell r="J76">
            <v>28867946.990000002</v>
          </cell>
          <cell r="K76">
            <v>477550.81869313482</v>
          </cell>
          <cell r="L76">
            <v>28867946.990000002</v>
          </cell>
        </row>
        <row r="77">
          <cell r="A77" t="str">
            <v>GREAT RESORTS</v>
          </cell>
          <cell r="B77">
            <v>150</v>
          </cell>
          <cell r="C77" t="str">
            <v>00</v>
          </cell>
          <cell r="D77" t="str">
            <v>LEASE</v>
          </cell>
          <cell r="E77" t="str">
            <v>USD</v>
          </cell>
          <cell r="F77">
            <v>9.4600000000000009</v>
          </cell>
          <cell r="G77" t="str">
            <v>BUSINESS</v>
          </cell>
          <cell r="H77" t="str">
            <v>TOURISM</v>
          </cell>
          <cell r="I77" t="str">
            <v>COMM</v>
          </cell>
          <cell r="J77">
            <v>1101897.71</v>
          </cell>
          <cell r="K77">
            <v>18228.249958643504</v>
          </cell>
          <cell r="L77">
            <v>1101897.71</v>
          </cell>
        </row>
        <row r="78">
          <cell r="A78" t="str">
            <v>BRL LIMITED</v>
          </cell>
          <cell r="B78">
            <v>150</v>
          </cell>
          <cell r="C78" t="str">
            <v>00</v>
          </cell>
          <cell r="D78" t="str">
            <v>LEASE</v>
          </cell>
          <cell r="E78" t="str">
            <v>USD</v>
          </cell>
          <cell r="F78">
            <v>12</v>
          </cell>
          <cell r="G78" t="str">
            <v>BUSINESS</v>
          </cell>
          <cell r="H78" t="str">
            <v>TOURISM</v>
          </cell>
          <cell r="I78" t="str">
            <v>COMM</v>
          </cell>
          <cell r="J78">
            <v>1101897.71</v>
          </cell>
          <cell r="K78">
            <v>18228.249958643504</v>
          </cell>
          <cell r="L78">
            <v>1101897.71</v>
          </cell>
        </row>
        <row r="79">
          <cell r="A79" t="str">
            <v>CONTINENTAL BAKING CO.</v>
          </cell>
          <cell r="B79">
            <v>150</v>
          </cell>
          <cell r="C79" t="str">
            <v>00</v>
          </cell>
          <cell r="D79" t="str">
            <v>LEASE</v>
          </cell>
          <cell r="E79" t="str">
            <v>USD</v>
          </cell>
          <cell r="F79">
            <v>15</v>
          </cell>
          <cell r="G79" t="str">
            <v>BUSINESS</v>
          </cell>
          <cell r="H79" t="str">
            <v>FOOD &amp; DRINK</v>
          </cell>
          <cell r="I79" t="str">
            <v>COMM</v>
          </cell>
          <cell r="J79">
            <v>5605899.0599999996</v>
          </cell>
          <cell r="K79">
            <v>92736.130024813887</v>
          </cell>
          <cell r="L79">
            <v>5605899.0599999996</v>
          </cell>
        </row>
        <row r="80">
          <cell r="A80" t="str">
            <v>CONTINENTAL BAKING CO.</v>
          </cell>
          <cell r="B80">
            <v>150</v>
          </cell>
          <cell r="C80" t="str">
            <v>00</v>
          </cell>
          <cell r="D80" t="str">
            <v>LEASE</v>
          </cell>
          <cell r="E80" t="str">
            <v>USD</v>
          </cell>
          <cell r="F80">
            <v>15</v>
          </cell>
          <cell r="G80" t="str">
            <v>BUSINESS</v>
          </cell>
          <cell r="H80" t="str">
            <v>FOOD &amp; DRINK</v>
          </cell>
          <cell r="I80" t="str">
            <v>COMM</v>
          </cell>
          <cell r="J80">
            <v>80360360.280000001</v>
          </cell>
          <cell r="K80">
            <v>1329369.0699751861</v>
          </cell>
          <cell r="L80">
            <v>80360360.280000001</v>
          </cell>
        </row>
        <row r="81">
          <cell r="A81" t="str">
            <v>INTL INGREDIENTS LTD.</v>
          </cell>
          <cell r="B81">
            <v>150</v>
          </cell>
          <cell r="C81" t="str">
            <v>01</v>
          </cell>
          <cell r="D81" t="str">
            <v>LEASE</v>
          </cell>
          <cell r="E81" t="str">
            <v>JA $</v>
          </cell>
          <cell r="F81">
            <v>24</v>
          </cell>
          <cell r="G81" t="str">
            <v>BUSINESS</v>
          </cell>
          <cell r="H81" t="str">
            <v>FOOD &amp; DRINK</v>
          </cell>
          <cell r="I81" t="str">
            <v>COMM</v>
          </cell>
          <cell r="J81">
            <v>143637.41</v>
          </cell>
          <cell r="K81">
            <v>0</v>
          </cell>
          <cell r="L81">
            <v>0</v>
          </cell>
        </row>
        <row r="82">
          <cell r="A82" t="str">
            <v>WIHCON</v>
          </cell>
          <cell r="B82">
            <v>150</v>
          </cell>
          <cell r="C82" t="str">
            <v>01</v>
          </cell>
          <cell r="D82" t="str">
            <v>LEASE</v>
          </cell>
          <cell r="E82" t="str">
            <v>JA $</v>
          </cell>
          <cell r="F82">
            <v>26</v>
          </cell>
          <cell r="G82" t="str">
            <v>BUSINESS</v>
          </cell>
          <cell r="H82" t="str">
            <v>construction</v>
          </cell>
          <cell r="I82" t="str">
            <v>COMM</v>
          </cell>
          <cell r="J82">
            <v>7434095.9699999997</v>
          </cell>
          <cell r="K82">
            <v>0</v>
          </cell>
          <cell r="L82">
            <v>0</v>
          </cell>
        </row>
        <row r="83">
          <cell r="A83" t="str">
            <v>INNOVATIVE RESORTS LTD.</v>
          </cell>
          <cell r="B83">
            <v>150</v>
          </cell>
          <cell r="C83" t="str">
            <v>01</v>
          </cell>
          <cell r="D83" t="str">
            <v>LEASE</v>
          </cell>
          <cell r="E83" t="str">
            <v>USD</v>
          </cell>
          <cell r="F83">
            <v>12</v>
          </cell>
          <cell r="G83" t="str">
            <v>BUSINESS</v>
          </cell>
          <cell r="H83" t="str">
            <v>TOURISM</v>
          </cell>
          <cell r="I83" t="str">
            <v>COMM</v>
          </cell>
          <cell r="J83">
            <v>359591.66</v>
          </cell>
          <cell r="K83">
            <v>5948.5799834574018</v>
          </cell>
          <cell r="L83">
            <v>359591.66</v>
          </cell>
        </row>
        <row r="84">
          <cell r="A84" t="str">
            <v>VILLAGE RESORTS LIMITED</v>
          </cell>
          <cell r="B84">
            <v>150</v>
          </cell>
          <cell r="C84" t="str">
            <v>01</v>
          </cell>
          <cell r="D84" t="str">
            <v>LEASE</v>
          </cell>
          <cell r="E84" t="str">
            <v>USD</v>
          </cell>
          <cell r="F84">
            <v>12</v>
          </cell>
          <cell r="G84" t="str">
            <v>BUSINESS</v>
          </cell>
          <cell r="H84" t="str">
            <v>TOURISM</v>
          </cell>
          <cell r="I84" t="str">
            <v>COMM</v>
          </cell>
          <cell r="J84">
            <v>499436.69</v>
          </cell>
          <cell r="K84">
            <v>8261.9799834574023</v>
          </cell>
          <cell r="L84">
            <v>499436.69</v>
          </cell>
        </row>
        <row r="85">
          <cell r="A85" t="str">
            <v>INTERNATIONAL HOTELS</v>
          </cell>
          <cell r="B85">
            <v>150</v>
          </cell>
          <cell r="C85" t="str">
            <v>01</v>
          </cell>
          <cell r="D85" t="str">
            <v>LEASE</v>
          </cell>
          <cell r="E85" t="str">
            <v>USD</v>
          </cell>
          <cell r="F85">
            <v>12.5</v>
          </cell>
          <cell r="G85" t="str">
            <v>BUSINESS</v>
          </cell>
          <cell r="H85" t="str">
            <v>TOURISM</v>
          </cell>
          <cell r="I85" t="str">
            <v>COMM</v>
          </cell>
          <cell r="J85">
            <v>2944128.99</v>
          </cell>
          <cell r="K85">
            <v>48703.539950372207</v>
          </cell>
          <cell r="L85">
            <v>2944128.99</v>
          </cell>
        </row>
        <row r="86">
          <cell r="A86" t="str">
            <v>GREAT RESORTS</v>
          </cell>
          <cell r="B86">
            <v>150</v>
          </cell>
          <cell r="C86" t="str">
            <v>01</v>
          </cell>
          <cell r="D86" t="str">
            <v>LEASE</v>
          </cell>
          <cell r="E86" t="str">
            <v>USD</v>
          </cell>
          <cell r="F86">
            <v>9.4600000000000009</v>
          </cell>
          <cell r="G86" t="str">
            <v>BUSINESS</v>
          </cell>
          <cell r="H86" t="str">
            <v>TOURISM</v>
          </cell>
          <cell r="I86" t="str">
            <v>COMM</v>
          </cell>
          <cell r="J86">
            <v>57658.42</v>
          </cell>
          <cell r="K86">
            <v>953.82001654259716</v>
          </cell>
          <cell r="L86">
            <v>57658.42</v>
          </cell>
        </row>
        <row r="87">
          <cell r="A87" t="str">
            <v>BRL LIMITED</v>
          </cell>
          <cell r="B87">
            <v>150</v>
          </cell>
          <cell r="C87" t="str">
            <v>01</v>
          </cell>
          <cell r="D87" t="str">
            <v>LEASE</v>
          </cell>
          <cell r="E87" t="str">
            <v>USD</v>
          </cell>
          <cell r="F87">
            <v>12</v>
          </cell>
          <cell r="G87" t="str">
            <v>BUSINESS</v>
          </cell>
          <cell r="H87" t="str">
            <v>TOURISM</v>
          </cell>
          <cell r="I87" t="str">
            <v>COMM</v>
          </cell>
          <cell r="J87">
            <v>56885.26</v>
          </cell>
          <cell r="K87">
            <v>941.02994210090981</v>
          </cell>
          <cell r="L87">
            <v>56885.26</v>
          </cell>
        </row>
        <row r="88">
          <cell r="A88" t="str">
            <v>CONTINENTAL BAKING CO.</v>
          </cell>
          <cell r="B88">
            <v>150</v>
          </cell>
          <cell r="C88" t="str">
            <v>01</v>
          </cell>
          <cell r="D88" t="str">
            <v>LEASE</v>
          </cell>
          <cell r="E88" t="str">
            <v>USD</v>
          </cell>
          <cell r="F88">
            <v>15</v>
          </cell>
          <cell r="G88" t="str">
            <v>BUSINESS</v>
          </cell>
          <cell r="H88" t="str">
            <v>FOOD &amp; DRINK</v>
          </cell>
          <cell r="I88" t="str">
            <v>COMM</v>
          </cell>
          <cell r="J88">
            <v>33810.89</v>
          </cell>
          <cell r="K88">
            <v>559.31993382961116</v>
          </cell>
          <cell r="L88">
            <v>33810.89</v>
          </cell>
        </row>
        <row r="89">
          <cell r="A89" t="str">
            <v>CAYMANAS DEVELOPMENT</v>
          </cell>
          <cell r="B89">
            <v>150</v>
          </cell>
          <cell r="C89" t="str">
            <v>01</v>
          </cell>
          <cell r="D89" t="str">
            <v>LEASE</v>
          </cell>
          <cell r="E89" t="str">
            <v>USD</v>
          </cell>
          <cell r="F89">
            <v>12.5</v>
          </cell>
          <cell r="G89" t="str">
            <v>BUSINESS</v>
          </cell>
          <cell r="H89" t="str">
            <v>PROF.&amp; BUS</v>
          </cell>
          <cell r="I89" t="str">
            <v>COMM</v>
          </cell>
          <cell r="J89">
            <v>0.6</v>
          </cell>
          <cell r="K89">
            <v>9.9255583126550868E-3</v>
          </cell>
          <cell r="L89">
            <v>0.6</v>
          </cell>
        </row>
        <row r="90">
          <cell r="A90" t="str">
            <v>CAYMANAS DEVELOPMENT</v>
          </cell>
          <cell r="B90">
            <v>150</v>
          </cell>
          <cell r="C90" t="str">
            <v>02</v>
          </cell>
          <cell r="D90" t="str">
            <v>LEASE</v>
          </cell>
          <cell r="E90" t="str">
            <v>USD</v>
          </cell>
          <cell r="F90">
            <v>12.5</v>
          </cell>
          <cell r="G90" t="str">
            <v>BUSINESS</v>
          </cell>
          <cell r="H90" t="str">
            <v>PROF.&amp; BUS</v>
          </cell>
          <cell r="I90" t="str">
            <v>COMM</v>
          </cell>
          <cell r="J90">
            <v>5209155.43</v>
          </cell>
          <cell r="K90">
            <v>86172.959966914801</v>
          </cell>
          <cell r="L90">
            <v>5209155.43</v>
          </cell>
        </row>
        <row r="91">
          <cell r="A91" t="str">
            <v>FEURTADO JOAN FOR WILLIAMS TIFFA</v>
          </cell>
          <cell r="B91">
            <v>200</v>
          </cell>
          <cell r="C91" t="str">
            <v>01</v>
          </cell>
          <cell r="D91" t="str">
            <v>O/D</v>
          </cell>
          <cell r="E91" t="str">
            <v>JA $</v>
          </cell>
          <cell r="F91">
            <v>0</v>
          </cell>
          <cell r="G91" t="str">
            <v>INDIV.</v>
          </cell>
          <cell r="H91" t="str">
            <v>INDIV.</v>
          </cell>
          <cell r="I91" t="str">
            <v>STAFF</v>
          </cell>
          <cell r="J91">
            <v>4760.8500000000004</v>
          </cell>
          <cell r="K91">
            <v>0</v>
          </cell>
          <cell r="L91">
            <v>0</v>
          </cell>
        </row>
        <row r="92">
          <cell r="A92" t="str">
            <v>MOSES PETER</v>
          </cell>
          <cell r="B92">
            <v>200</v>
          </cell>
          <cell r="C92" t="str">
            <v>01</v>
          </cell>
          <cell r="D92" t="str">
            <v>O/D</v>
          </cell>
          <cell r="E92" t="str">
            <v>JA $</v>
          </cell>
          <cell r="F92">
            <v>0</v>
          </cell>
          <cell r="G92" t="str">
            <v>INDIV.</v>
          </cell>
          <cell r="H92" t="str">
            <v>INDIV.</v>
          </cell>
          <cell r="I92" t="str">
            <v>STAFF</v>
          </cell>
          <cell r="J92">
            <v>380664.54</v>
          </cell>
          <cell r="K92">
            <v>0</v>
          </cell>
          <cell r="L92">
            <v>0</v>
          </cell>
        </row>
        <row r="93">
          <cell r="A93" t="str">
            <v>CODNER YVONNE AND OR MICHAEL</v>
          </cell>
          <cell r="B93">
            <v>200</v>
          </cell>
          <cell r="C93" t="str">
            <v>01</v>
          </cell>
          <cell r="D93" t="str">
            <v>O/D</v>
          </cell>
          <cell r="E93" t="str">
            <v>JA $</v>
          </cell>
          <cell r="F93">
            <v>0</v>
          </cell>
          <cell r="G93" t="str">
            <v>INDIV.</v>
          </cell>
          <cell r="H93" t="str">
            <v>INDIV.</v>
          </cell>
          <cell r="I93" t="str">
            <v>STAFF</v>
          </cell>
          <cell r="J93">
            <v>4566.67</v>
          </cell>
          <cell r="K93">
            <v>0</v>
          </cell>
          <cell r="L93">
            <v>0</v>
          </cell>
        </row>
        <row r="94">
          <cell r="A94" t="str">
            <v>WHYTE MICHAEL</v>
          </cell>
          <cell r="B94">
            <v>200</v>
          </cell>
          <cell r="C94" t="str">
            <v>01</v>
          </cell>
          <cell r="D94" t="str">
            <v>O/D</v>
          </cell>
          <cell r="E94" t="str">
            <v>JA $</v>
          </cell>
          <cell r="F94">
            <v>0</v>
          </cell>
          <cell r="G94" t="str">
            <v>INDIV.</v>
          </cell>
          <cell r="H94" t="str">
            <v>INDIV.</v>
          </cell>
          <cell r="I94" t="str">
            <v>STAFF</v>
          </cell>
          <cell r="J94">
            <v>3358.87</v>
          </cell>
          <cell r="K94">
            <v>0</v>
          </cell>
          <cell r="L94">
            <v>0</v>
          </cell>
        </row>
        <row r="95">
          <cell r="A95" t="str">
            <v>STONE STEVE</v>
          </cell>
          <cell r="B95">
            <v>200</v>
          </cell>
          <cell r="C95" t="str">
            <v>01</v>
          </cell>
          <cell r="D95" t="str">
            <v>O/D</v>
          </cell>
          <cell r="E95" t="str">
            <v>JA $</v>
          </cell>
          <cell r="F95">
            <v>0</v>
          </cell>
          <cell r="G95" t="str">
            <v>INDIV.</v>
          </cell>
          <cell r="H95" t="str">
            <v>INDIV.</v>
          </cell>
          <cell r="I95" t="str">
            <v>STAFF</v>
          </cell>
          <cell r="J95">
            <v>1906.59</v>
          </cell>
          <cell r="K95">
            <v>0</v>
          </cell>
          <cell r="L95">
            <v>0</v>
          </cell>
        </row>
        <row r="96">
          <cell r="A96" t="str">
            <v>WILMOT LOURAINE</v>
          </cell>
          <cell r="B96">
            <v>200</v>
          </cell>
          <cell r="C96" t="str">
            <v>01</v>
          </cell>
          <cell r="D96" t="str">
            <v>O/D</v>
          </cell>
          <cell r="E96" t="str">
            <v>JA $</v>
          </cell>
          <cell r="F96">
            <v>0</v>
          </cell>
          <cell r="G96" t="str">
            <v>INDIV.</v>
          </cell>
          <cell r="H96" t="str">
            <v>INDIV.</v>
          </cell>
          <cell r="I96" t="str">
            <v>STAFF</v>
          </cell>
          <cell r="J96">
            <v>2808.56</v>
          </cell>
          <cell r="K96">
            <v>0</v>
          </cell>
          <cell r="L96">
            <v>0</v>
          </cell>
        </row>
        <row r="97">
          <cell r="A97" t="str">
            <v>POWELL SHYRILL AND OR WAYNE</v>
          </cell>
          <cell r="B97">
            <v>200</v>
          </cell>
          <cell r="C97" t="str">
            <v>01</v>
          </cell>
          <cell r="D97" t="str">
            <v>O/D</v>
          </cell>
          <cell r="E97" t="str">
            <v>JA $</v>
          </cell>
          <cell r="F97">
            <v>0</v>
          </cell>
          <cell r="G97" t="str">
            <v>INDIV.</v>
          </cell>
          <cell r="H97" t="str">
            <v>INDIV.</v>
          </cell>
          <cell r="I97" t="str">
            <v>STAFF</v>
          </cell>
          <cell r="J97">
            <v>1047.82</v>
          </cell>
          <cell r="K97">
            <v>0</v>
          </cell>
          <cell r="L97">
            <v>0</v>
          </cell>
        </row>
        <row r="98">
          <cell r="A98" t="str">
            <v>BURKE KAREN</v>
          </cell>
          <cell r="B98">
            <v>200</v>
          </cell>
          <cell r="C98" t="str">
            <v>01</v>
          </cell>
          <cell r="D98" t="str">
            <v>O/D</v>
          </cell>
          <cell r="E98" t="str">
            <v>JA $</v>
          </cell>
          <cell r="F98">
            <v>0</v>
          </cell>
          <cell r="G98" t="str">
            <v>INDIV.</v>
          </cell>
          <cell r="H98" t="str">
            <v>INDIV.</v>
          </cell>
          <cell r="I98" t="str">
            <v>STAFF</v>
          </cell>
          <cell r="J98">
            <v>1258.98</v>
          </cell>
          <cell r="K98">
            <v>0</v>
          </cell>
          <cell r="L98">
            <v>0</v>
          </cell>
        </row>
        <row r="99">
          <cell r="A99" t="str">
            <v>FOOD SPECIALITIES JA. LTD.</v>
          </cell>
          <cell r="B99">
            <v>200</v>
          </cell>
          <cell r="C99" t="str">
            <v>02</v>
          </cell>
          <cell r="D99" t="str">
            <v>O/D</v>
          </cell>
          <cell r="E99" t="str">
            <v>JA $</v>
          </cell>
          <cell r="F99">
            <v>15</v>
          </cell>
          <cell r="G99" t="str">
            <v>BUSINESS</v>
          </cell>
          <cell r="H99" t="str">
            <v>FOOD &amp; DRINK</v>
          </cell>
          <cell r="I99" t="str">
            <v>COMM</v>
          </cell>
          <cell r="J99">
            <v>97.32</v>
          </cell>
          <cell r="K99">
            <v>0</v>
          </cell>
          <cell r="L99">
            <v>0</v>
          </cell>
        </row>
        <row r="100">
          <cell r="A100" t="str">
            <v>CARIBBEAN ASBESTOS PRODS. LTD.</v>
          </cell>
          <cell r="B100">
            <v>200</v>
          </cell>
          <cell r="C100" t="str">
            <v>02</v>
          </cell>
          <cell r="D100" t="str">
            <v>O/D</v>
          </cell>
          <cell r="E100" t="str">
            <v>JA $</v>
          </cell>
          <cell r="F100">
            <v>31.5</v>
          </cell>
          <cell r="G100" t="str">
            <v>BUSINESS</v>
          </cell>
          <cell r="H100" t="str">
            <v>PROF.&amp; BUS</v>
          </cell>
          <cell r="I100" t="str">
            <v>COMM</v>
          </cell>
          <cell r="J100">
            <v>336.95</v>
          </cell>
          <cell r="K100">
            <v>0</v>
          </cell>
          <cell r="L100">
            <v>0</v>
          </cell>
        </row>
        <row r="101">
          <cell r="A101" t="str">
            <v>MAIR DESMOND GREGORY</v>
          </cell>
          <cell r="B101">
            <v>200</v>
          </cell>
          <cell r="C101" t="str">
            <v>05</v>
          </cell>
          <cell r="D101" t="str">
            <v>O/D</v>
          </cell>
          <cell r="E101" t="str">
            <v>JA $</v>
          </cell>
          <cell r="F101">
            <v>31.5</v>
          </cell>
          <cell r="G101" t="str">
            <v>INDIV.</v>
          </cell>
          <cell r="H101" t="str">
            <v>INDIV.</v>
          </cell>
          <cell r="I101" t="str">
            <v>PERSONAL</v>
          </cell>
          <cell r="J101">
            <v>68159.539999999994</v>
          </cell>
          <cell r="K101">
            <v>0</v>
          </cell>
          <cell r="L101">
            <v>0</v>
          </cell>
        </row>
        <row r="102">
          <cell r="A102" t="str">
            <v>MYERS,FLETCHER AND GORDON</v>
          </cell>
          <cell r="B102">
            <v>200</v>
          </cell>
          <cell r="C102" t="str">
            <v>13</v>
          </cell>
          <cell r="D102" t="str">
            <v>O/D</v>
          </cell>
          <cell r="E102" t="str">
            <v>USD</v>
          </cell>
          <cell r="F102">
            <v>26.3</v>
          </cell>
          <cell r="G102" t="str">
            <v>BUSINESS</v>
          </cell>
          <cell r="H102" t="str">
            <v>PROF.&amp; BUS</v>
          </cell>
          <cell r="I102" t="str">
            <v>COMM</v>
          </cell>
          <cell r="J102">
            <v>606.91999999999996</v>
          </cell>
          <cell r="K102">
            <v>10.040033085194374</v>
          </cell>
          <cell r="L102">
            <v>606.91999999999996</v>
          </cell>
        </row>
        <row r="103">
          <cell r="A103" t="str">
            <v>JAMAICA FOOD DIST. LTD.</v>
          </cell>
          <cell r="B103">
            <v>200</v>
          </cell>
          <cell r="C103" t="str">
            <v>13</v>
          </cell>
          <cell r="D103" t="str">
            <v>O/D</v>
          </cell>
          <cell r="E103" t="str">
            <v>USD</v>
          </cell>
          <cell r="F103">
            <v>12</v>
          </cell>
          <cell r="G103" t="str">
            <v>BUSINESS</v>
          </cell>
          <cell r="H103" t="str">
            <v>DIST'N</v>
          </cell>
          <cell r="I103" t="str">
            <v>COMM</v>
          </cell>
          <cell r="J103">
            <v>1110.47</v>
          </cell>
          <cell r="K103">
            <v>18.370057899090156</v>
          </cell>
          <cell r="L103">
            <v>1110.47</v>
          </cell>
        </row>
        <row r="104">
          <cell r="A104" t="str">
            <v>JOHNSONDIVERSEY JAMAICA LTD.</v>
          </cell>
          <cell r="B104">
            <v>200</v>
          </cell>
          <cell r="C104" t="str">
            <v>13</v>
          </cell>
          <cell r="D104" t="str">
            <v>O/D</v>
          </cell>
          <cell r="E104" t="str">
            <v>USD</v>
          </cell>
          <cell r="F104">
            <v>12</v>
          </cell>
          <cell r="G104" t="str">
            <v>BUSINESS</v>
          </cell>
          <cell r="H104" t="str">
            <v>DIST'N</v>
          </cell>
          <cell r="I104" t="str">
            <v>COMM</v>
          </cell>
          <cell r="J104">
            <v>148.1</v>
          </cell>
          <cell r="K104">
            <v>2.4499586435070304</v>
          </cell>
          <cell r="L104">
            <v>148.1</v>
          </cell>
        </row>
        <row r="105">
          <cell r="A105" t="str">
            <v>GEORGE AND BRANDAY LIMITED</v>
          </cell>
          <cell r="B105">
            <v>200</v>
          </cell>
          <cell r="C105" t="str">
            <v>16</v>
          </cell>
          <cell r="D105" t="str">
            <v>O/D</v>
          </cell>
          <cell r="E105" t="str">
            <v>JA $</v>
          </cell>
          <cell r="F105">
            <v>15</v>
          </cell>
          <cell r="G105" t="str">
            <v>F.I.</v>
          </cell>
          <cell r="H105" t="str">
            <v>F.I.</v>
          </cell>
          <cell r="I105" t="str">
            <v>COMM</v>
          </cell>
          <cell r="J105">
            <v>280505.19</v>
          </cell>
          <cell r="K105">
            <v>0</v>
          </cell>
          <cell r="L105">
            <v>0</v>
          </cell>
        </row>
        <row r="106">
          <cell r="A106" t="str">
            <v>TYRES R US LIMITED</v>
          </cell>
          <cell r="B106">
            <v>200</v>
          </cell>
          <cell r="C106" t="str">
            <v>66</v>
          </cell>
          <cell r="D106" t="str">
            <v>O/D</v>
          </cell>
          <cell r="E106" t="str">
            <v>JA $</v>
          </cell>
          <cell r="F106">
            <v>12</v>
          </cell>
          <cell r="G106" t="str">
            <v>BUSINESS</v>
          </cell>
          <cell r="H106" t="str">
            <v>PROF.&amp; BUS</v>
          </cell>
          <cell r="I106" t="str">
            <v>COMM</v>
          </cell>
          <cell r="J106">
            <v>211.04</v>
          </cell>
          <cell r="K106">
            <v>0</v>
          </cell>
          <cell r="L106">
            <v>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anatory Note"/>
      <sheetName val="MRForm_Securities"/>
      <sheetName val="A - Shares"/>
      <sheetName val="DIM A"/>
      <sheetName val="B - Debentures"/>
      <sheetName val="DIM B"/>
      <sheetName val="C - Government Sec"/>
      <sheetName val="DIM C"/>
      <sheetName val="F - CIS"/>
      <sheetName val="DIM F"/>
      <sheetName val="J - IL Insurance"/>
      <sheetName val="DIM J"/>
      <sheetName val="Section V"/>
      <sheetName val="List of Mocked trades for I"/>
    </sheetNames>
    <sheetDataSet>
      <sheetData sheetId="0"/>
      <sheetData sheetId="1"/>
      <sheetData sheetId="2">
        <row r="36">
          <cell r="D36">
            <v>0</v>
          </cell>
        </row>
      </sheetData>
      <sheetData sheetId="3"/>
      <sheetData sheetId="4">
        <row r="29">
          <cell r="I29">
            <v>0</v>
          </cell>
        </row>
        <row r="45">
          <cell r="A45" t="str">
            <v>Debenture securities</v>
          </cell>
        </row>
        <row r="46">
          <cell r="A46" t="str">
            <v>Bonds / Sukuk</v>
          </cell>
        </row>
        <row r="47">
          <cell r="A47" t="str">
            <v>Notes</v>
          </cell>
        </row>
        <row r="48">
          <cell r="A48" t="str">
            <v>Others</v>
          </cell>
        </row>
      </sheetData>
      <sheetData sheetId="5"/>
      <sheetData sheetId="6">
        <row r="17">
          <cell r="I17">
            <v>0</v>
          </cell>
        </row>
        <row r="30">
          <cell r="A30" t="str">
            <v>Loan stock</v>
          </cell>
        </row>
        <row r="31">
          <cell r="A31" t="str">
            <v>Bond</v>
          </cell>
        </row>
        <row r="32">
          <cell r="A32" t="str">
            <v>Other Instruments creating or acknowledging indebtedness</v>
          </cell>
        </row>
      </sheetData>
      <sheetData sheetId="7"/>
      <sheetData sheetId="8">
        <row r="29">
          <cell r="J29">
            <v>0</v>
          </cell>
        </row>
      </sheetData>
      <sheetData sheetId="9"/>
      <sheetData sheetId="10">
        <row r="17">
          <cell r="J17">
            <v>0</v>
          </cell>
        </row>
      </sheetData>
      <sheetData sheetId="11"/>
      <sheetData sheetId="12"/>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6"/>
      <sheetName val="FIM3"/>
      <sheetName val="FIM6"/>
      <sheetName val="FIM7"/>
      <sheetName val="Appendix M7 "/>
      <sheetName val="FIM8"/>
      <sheetName val="FIM10"/>
      <sheetName val="FIM11"/>
      <sheetName val="FIM12"/>
      <sheetName val="FIM16_D"/>
      <sheetName val="Vizor Values"/>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Out-A"/>
      <sheetName val="Out-F"/>
      <sheetName val="Out-M"/>
      <sheetName val="Out-BoP"/>
      <sheetName val="Trade"/>
      <sheetName val="BoP-worksheet"/>
      <sheetName val="Finance"/>
      <sheetName val="Debt"/>
      <sheetName val="IMF"/>
      <sheetName val="Gas"/>
      <sheetName val="Pledge"/>
      <sheetName val="Finreq"/>
      <sheetName val="FundSR"/>
      <sheetName val="Input_external"/>
      <sheetName val="Inp_Outp_debt"/>
      <sheetName val="NPV"/>
      <sheetName val="BoP-GDP"/>
      <sheetName val="NPC Debt"/>
      <sheetName val="Flow"/>
      <sheetName val="Oil shock"/>
      <sheetName val="Fiscal1"/>
      <sheetName val="ControlSheet"/>
      <sheetName val="Figs"/>
      <sheetName val="NRI"/>
      <sheetName val="Input-DS-04-Feb 05"/>
      <sheetName val="Input-DS-05-Feb 05"/>
      <sheetName val="Input-Grants-05-Feb 05-2"/>
      <sheetName val="Input-Grants-04-Feb 05"/>
      <sheetName val="Input-Credit-05-Feb 05"/>
      <sheetName val="Input-Credit 04 Feb 05"/>
      <sheetName val="Merchandise"/>
      <sheetName val="Debt stocks"/>
      <sheetName val="Storage"/>
      <sheetName val="Q5"/>
      <sheetName val="Q6"/>
      <sheetName val="Q7"/>
      <sheetName val="OUTREO"/>
      <sheetName val="FSUOUT"/>
      <sheetName val="OUTREO_History"/>
      <sheetName val="imp"/>
      <sheetName val="dsa output"/>
      <sheetName val="in-out"/>
      <sheetName val="B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_XLB_WorkbookFile"/>
      <sheetName val="Chart1"/>
      <sheetName val="SALES SUMMARY"/>
      <sheetName val="SALES"/>
      <sheetName val="SPA PRICE"/>
      <sheetName val="CLOSING STOCK"/>
      <sheetName val="VALUATION"/>
      <sheetName val="PURCHASES"/>
      <sheetName val="SELLER STATEMENT"/>
      <sheetName val="FEED GAS CALC."/>
      <sheetName val="EX-SHIP EXCEL"/>
      <sheetName val="EX-SHIP SOHAR"/>
      <sheetName val="return Gas"/>
      <sheetName val="etries"/>
      <sheetName val="Model"/>
      <sheetName val="Unit Cost"/>
      <sheetName val="Bgt"/>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Links"/>
      <sheetName val="xxweolinksxx"/>
      <sheetName val="ErrCheck"/>
      <sheetName val="DA"/>
      <sheetName val="Micro"/>
      <sheetName val="Q1"/>
      <sheetName val="Q2"/>
      <sheetName val="Q3"/>
      <sheetName val="Q4"/>
      <sheetName val="Q5"/>
      <sheetName val="Q6"/>
      <sheetName val="Q7"/>
      <sheetName val="QQ"/>
      <sheetName val="QC"/>
      <sheetName val="WDQP"/>
      <sheetName val="QQ1"/>
      <sheetName val="QQ2"/>
      <sheetName val="QQ3"/>
      <sheetName val="WRSTAB"/>
    </sheetNames>
    <sheetDataSet>
      <sheetData sheetId="0" refreshError="1">
        <row r="18">
          <cell r="G18" t="str">
            <v>Last sent to WEO:</v>
          </cell>
        </row>
        <row r="19">
          <cell r="G19" t="str">
            <v xml:space="preserve">       Last updated:</v>
          </cell>
        </row>
        <row r="25">
          <cell r="AB25" t="b">
            <v>0</v>
          </cell>
        </row>
      </sheetData>
      <sheetData sheetId="1" refreshError="1">
        <row r="1">
          <cell r="A1" t="str">
            <v>Links and other sources</v>
          </cell>
        </row>
        <row r="3">
          <cell r="A3" t="str">
            <v>Quest</v>
          </cell>
          <cell r="B3" t="str">
            <v>Series</v>
          </cell>
          <cell r="C3" t="str">
            <v>Year</v>
          </cell>
          <cell r="D3" t="str">
            <v>Link Type</v>
          </cell>
          <cell r="E3" t="str">
            <v>Link Path</v>
          </cell>
          <cell r="F3" t="str">
            <v>Link Reference</v>
          </cell>
        </row>
        <row r="4">
          <cell r="A4" t="str">
            <v>Q1</v>
          </cell>
          <cell r="B4" t="str">
            <v>NFI_R</v>
          </cell>
          <cell r="C4">
            <v>1974</v>
          </cell>
          <cell r="D4" t="str">
            <v>Aremos</v>
          </cell>
          <cell r="E4" t="str">
            <v>C:\JRFiles\WEO\banks\R999.bnk</v>
          </cell>
          <cell r="F4" t="str">
            <v>W111BMS</v>
          </cell>
        </row>
        <row r="5">
          <cell r="A5" t="str">
            <v>Q1</v>
          </cell>
          <cell r="B5" t="str">
            <v>NFI_R</v>
          </cell>
          <cell r="C5">
            <v>1975</v>
          </cell>
          <cell r="D5" t="str">
            <v>Aremos</v>
          </cell>
          <cell r="E5" t="str">
            <v>C:\JRFiles\WEO\banks\R999.bnk</v>
          </cell>
          <cell r="F5" t="str">
            <v>W111BMS</v>
          </cell>
        </row>
        <row r="6">
          <cell r="A6" t="str">
            <v>Q1</v>
          </cell>
          <cell r="B6" t="str">
            <v>NFI_R</v>
          </cell>
          <cell r="C6">
            <v>1976</v>
          </cell>
          <cell r="D6" t="str">
            <v>Aremos</v>
          </cell>
          <cell r="E6" t="str">
            <v>C:\JRFiles\WEO\banks\R999.bnk</v>
          </cell>
          <cell r="F6" t="str">
            <v>W111BMS</v>
          </cell>
        </row>
        <row r="7">
          <cell r="A7" t="str">
            <v>Q1</v>
          </cell>
          <cell r="B7" t="str">
            <v>NFI_R</v>
          </cell>
          <cell r="C7">
            <v>1977</v>
          </cell>
          <cell r="D7" t="str">
            <v>Aremos</v>
          </cell>
          <cell r="E7" t="str">
            <v>C:\JRFiles\WEO\banks\R999.bnk</v>
          </cell>
          <cell r="F7" t="str">
            <v>W111BMS</v>
          </cell>
        </row>
        <row r="8">
          <cell r="A8" t="str">
            <v>Q1</v>
          </cell>
          <cell r="B8" t="str">
            <v>NFI_R</v>
          </cell>
          <cell r="C8">
            <v>1978</v>
          </cell>
          <cell r="D8" t="str">
            <v>Aremos</v>
          </cell>
          <cell r="E8" t="str">
            <v>C:\JRFiles\WEO\banks\R999.bnk</v>
          </cell>
          <cell r="F8" t="str">
            <v>W111BMS</v>
          </cell>
        </row>
        <row r="9">
          <cell r="A9" t="str">
            <v>Q1</v>
          </cell>
          <cell r="B9" t="str">
            <v>NFI_R</v>
          </cell>
          <cell r="C9">
            <v>1979</v>
          </cell>
          <cell r="D9" t="str">
            <v>Aremos</v>
          </cell>
          <cell r="E9" t="str">
            <v>C:\JRFiles\WEO\banks\R999.bnk</v>
          </cell>
          <cell r="F9" t="str">
            <v>W111BMS</v>
          </cell>
        </row>
        <row r="10">
          <cell r="A10" t="str">
            <v>Q1</v>
          </cell>
          <cell r="B10" t="str">
            <v>NFI_R</v>
          </cell>
          <cell r="C10">
            <v>1980</v>
          </cell>
          <cell r="D10" t="str">
            <v>Aremos</v>
          </cell>
          <cell r="E10" t="str">
            <v>C:\JRFiles\WEO\banks\R999.bnk</v>
          </cell>
          <cell r="F10" t="str">
            <v>W111BMS</v>
          </cell>
        </row>
        <row r="11">
          <cell r="A11" t="str">
            <v>Q1</v>
          </cell>
          <cell r="B11" t="str">
            <v>NFI_R</v>
          </cell>
          <cell r="C11">
            <v>1981</v>
          </cell>
          <cell r="D11" t="str">
            <v>Aremos</v>
          </cell>
          <cell r="E11" t="str">
            <v>C:\JRFiles\WEO\banks\R999.bnk</v>
          </cell>
          <cell r="F11" t="str">
            <v>W111BMS</v>
          </cell>
        </row>
        <row r="12">
          <cell r="A12" t="str">
            <v>Q1</v>
          </cell>
          <cell r="B12" t="str">
            <v>NFI_R</v>
          </cell>
          <cell r="C12">
            <v>1982</v>
          </cell>
          <cell r="D12" t="str">
            <v>Aremos</v>
          </cell>
          <cell r="E12" t="str">
            <v>C:\JRFiles\WEO\banks\R999.bnk</v>
          </cell>
          <cell r="F12" t="str">
            <v>W111BMS</v>
          </cell>
        </row>
        <row r="13">
          <cell r="A13" t="str">
            <v>Q1</v>
          </cell>
          <cell r="B13" t="str">
            <v>NFI_R</v>
          </cell>
          <cell r="C13">
            <v>1983</v>
          </cell>
          <cell r="D13" t="str">
            <v>Aremos</v>
          </cell>
          <cell r="E13" t="str">
            <v>C:\JRFiles\WEO\banks\R999.bnk</v>
          </cell>
          <cell r="F13" t="str">
            <v>W111BMS</v>
          </cell>
        </row>
        <row r="14">
          <cell r="A14" t="str">
            <v>Q1</v>
          </cell>
          <cell r="B14" t="str">
            <v>NFI_R</v>
          </cell>
          <cell r="C14">
            <v>1984</v>
          </cell>
          <cell r="D14" t="str">
            <v>Aremos</v>
          </cell>
          <cell r="E14" t="str">
            <v>C:\JRFiles\WEO\banks\R999.bnk</v>
          </cell>
          <cell r="F14" t="str">
            <v>W111BMS</v>
          </cell>
        </row>
        <row r="15">
          <cell r="A15" t="str">
            <v>Q1</v>
          </cell>
          <cell r="B15" t="str">
            <v>NFI_R</v>
          </cell>
          <cell r="C15">
            <v>1985</v>
          </cell>
          <cell r="D15" t="str">
            <v>Aremos</v>
          </cell>
          <cell r="E15" t="str">
            <v>C:\JRFiles\WEO\banks\R999.bnk</v>
          </cell>
          <cell r="F15" t="str">
            <v>W111BMS</v>
          </cell>
        </row>
        <row r="16">
          <cell r="A16" t="str">
            <v>Q1</v>
          </cell>
          <cell r="B16" t="str">
            <v>NFI_R</v>
          </cell>
          <cell r="C16">
            <v>1986</v>
          </cell>
          <cell r="D16" t="str">
            <v>Aremos</v>
          </cell>
          <cell r="E16" t="str">
            <v>C:\JRFiles\WEO\banks\R999.bnk</v>
          </cell>
          <cell r="F16" t="str">
            <v>W111BMS</v>
          </cell>
        </row>
        <row r="17">
          <cell r="A17" t="str">
            <v>Q1</v>
          </cell>
          <cell r="B17" t="str">
            <v>NFI_R</v>
          </cell>
          <cell r="C17">
            <v>1987</v>
          </cell>
          <cell r="D17" t="str">
            <v>Aremos</v>
          </cell>
          <cell r="E17" t="str">
            <v>C:\JRFiles\WEO\banks\R999.bnk</v>
          </cell>
          <cell r="F17" t="str">
            <v>W111BMS</v>
          </cell>
        </row>
        <row r="18">
          <cell r="A18" t="str">
            <v>Q1</v>
          </cell>
          <cell r="B18" t="str">
            <v>NFI_R</v>
          </cell>
          <cell r="C18">
            <v>1988</v>
          </cell>
          <cell r="D18" t="str">
            <v>Aremos</v>
          </cell>
          <cell r="E18" t="str">
            <v>C:\JRFiles\WEO\banks\R999.bnk</v>
          </cell>
          <cell r="F18" t="str">
            <v>W111BMS</v>
          </cell>
        </row>
        <row r="19">
          <cell r="A19" t="str">
            <v>Q1</v>
          </cell>
          <cell r="B19" t="str">
            <v>NFI_R</v>
          </cell>
          <cell r="C19">
            <v>1989</v>
          </cell>
          <cell r="D19" t="str">
            <v>Aremos</v>
          </cell>
          <cell r="E19" t="str">
            <v>C:\JRFiles\WEO\banks\R999.bnk</v>
          </cell>
          <cell r="F19" t="str">
            <v>W111BMS</v>
          </cell>
        </row>
        <row r="20">
          <cell r="A20" t="str">
            <v>Q1</v>
          </cell>
          <cell r="B20" t="str">
            <v>NFI_R</v>
          </cell>
          <cell r="C20">
            <v>1990</v>
          </cell>
          <cell r="D20" t="str">
            <v>Aremos</v>
          </cell>
          <cell r="E20" t="str">
            <v>C:\JRFiles\WEO\banks\R999.bnk</v>
          </cell>
          <cell r="F20" t="str">
            <v>W111BMS</v>
          </cell>
        </row>
        <row r="21">
          <cell r="A21" t="str">
            <v>Q1</v>
          </cell>
          <cell r="B21" t="str">
            <v>NFI_R</v>
          </cell>
          <cell r="C21">
            <v>1991</v>
          </cell>
          <cell r="D21" t="str">
            <v>Aremos</v>
          </cell>
          <cell r="E21" t="str">
            <v>C:\JRFiles\WEO\banks\R999.bnk</v>
          </cell>
          <cell r="F21" t="str">
            <v>W111BMS</v>
          </cell>
        </row>
        <row r="22">
          <cell r="A22" t="str">
            <v>Q1</v>
          </cell>
          <cell r="B22" t="str">
            <v>NFI_R</v>
          </cell>
          <cell r="C22">
            <v>1992</v>
          </cell>
          <cell r="D22" t="str">
            <v>Aremos</v>
          </cell>
          <cell r="E22" t="str">
            <v>C:\JRFiles\WEO\banks\R999.bnk</v>
          </cell>
          <cell r="F22" t="str">
            <v>W111BMS</v>
          </cell>
        </row>
        <row r="23">
          <cell r="A23" t="str">
            <v>Q1</v>
          </cell>
          <cell r="B23" t="str">
            <v>NFI_R</v>
          </cell>
          <cell r="C23">
            <v>1993</v>
          </cell>
          <cell r="D23" t="str">
            <v>Aremos</v>
          </cell>
          <cell r="E23" t="str">
            <v>C:\JRFiles\WEO\banks\R999.bnk</v>
          </cell>
          <cell r="F23" t="str">
            <v>W111BMS</v>
          </cell>
        </row>
        <row r="24">
          <cell r="A24" t="str">
            <v>Q1</v>
          </cell>
          <cell r="B24" t="str">
            <v>NFI_R</v>
          </cell>
          <cell r="C24">
            <v>1994</v>
          </cell>
          <cell r="D24" t="str">
            <v>Aremos</v>
          </cell>
          <cell r="E24" t="str">
            <v>C:\JRFiles\WEO\banks\R999.bnk</v>
          </cell>
          <cell r="F24" t="str">
            <v>W111BMS</v>
          </cell>
        </row>
        <row r="25">
          <cell r="A25" t="str">
            <v>Q1</v>
          </cell>
          <cell r="B25" t="str">
            <v>NFI_R</v>
          </cell>
          <cell r="C25">
            <v>1995</v>
          </cell>
          <cell r="D25" t="str">
            <v>Aremos</v>
          </cell>
          <cell r="E25" t="str">
            <v>C:\JRFiles\WEO\banks\R999.bnk</v>
          </cell>
          <cell r="F25" t="str">
            <v>W111BMS</v>
          </cell>
        </row>
        <row r="26">
          <cell r="A26" t="str">
            <v>Q1</v>
          </cell>
          <cell r="B26" t="str">
            <v>NFI_R</v>
          </cell>
          <cell r="C26">
            <v>1996</v>
          </cell>
          <cell r="D26" t="str">
            <v>Aremos</v>
          </cell>
          <cell r="E26" t="str">
            <v>C:\JRFiles\WEO\banks\R999.bnk</v>
          </cell>
          <cell r="F26" t="str">
            <v>W111BMS</v>
          </cell>
        </row>
        <row r="27">
          <cell r="A27" t="str">
            <v>Q1</v>
          </cell>
          <cell r="B27" t="str">
            <v>NFI_R</v>
          </cell>
          <cell r="C27">
            <v>1997</v>
          </cell>
          <cell r="D27" t="str">
            <v>Aremos</v>
          </cell>
          <cell r="E27" t="str">
            <v>C:\JRFiles\WEO\banks\R999.bnk</v>
          </cell>
          <cell r="F27" t="str">
            <v>W111BMS</v>
          </cell>
        </row>
        <row r="28">
          <cell r="A28" t="str">
            <v>Q1</v>
          </cell>
          <cell r="B28" t="str">
            <v>NFI_R</v>
          </cell>
          <cell r="C28">
            <v>1998</v>
          </cell>
          <cell r="D28" t="str">
            <v>Aremos</v>
          </cell>
          <cell r="E28" t="str">
            <v>C:\JRFiles\WEO\banks\R999.bnk</v>
          </cell>
          <cell r="F28" t="str">
            <v>W111BMS</v>
          </cell>
        </row>
        <row r="29">
          <cell r="A29" t="str">
            <v>Q1</v>
          </cell>
          <cell r="B29" t="str">
            <v>NFI_R</v>
          </cell>
          <cell r="C29">
            <v>1999</v>
          </cell>
          <cell r="D29" t="str">
            <v>Aremos</v>
          </cell>
          <cell r="E29" t="str">
            <v>C:\JRFiles\WEO\banks\R999.bnk</v>
          </cell>
          <cell r="F29" t="str">
            <v>W111BMS</v>
          </cell>
        </row>
        <row r="30">
          <cell r="A30" t="str">
            <v>Q1</v>
          </cell>
          <cell r="B30" t="str">
            <v>NFI_R</v>
          </cell>
          <cell r="C30">
            <v>2000</v>
          </cell>
          <cell r="D30" t="str">
            <v>Aremos</v>
          </cell>
          <cell r="E30" t="str">
            <v>C:\JRFiles\WEO\banks\R999.bnk</v>
          </cell>
          <cell r="F30" t="str">
            <v>W111BMS</v>
          </cell>
        </row>
        <row r="31">
          <cell r="A31" t="str">
            <v>Q1</v>
          </cell>
          <cell r="B31" t="str">
            <v>NFI_R</v>
          </cell>
          <cell r="C31">
            <v>2001</v>
          </cell>
          <cell r="D31" t="str">
            <v>Aremos</v>
          </cell>
          <cell r="E31" t="str">
            <v>C:\JRFiles\WEO\banks\R999.bnk</v>
          </cell>
          <cell r="F31" t="str">
            <v>W111BMS</v>
          </cell>
        </row>
        <row r="32">
          <cell r="A32" t="str">
            <v>Q1</v>
          </cell>
          <cell r="B32" t="str">
            <v>NFI_R</v>
          </cell>
          <cell r="C32">
            <v>2002</v>
          </cell>
          <cell r="D32" t="str">
            <v>Aremos</v>
          </cell>
          <cell r="E32" t="str">
            <v>C:\JRFiles\WEO\banks\R999.bnk</v>
          </cell>
          <cell r="F32" t="str">
            <v>W111BMS</v>
          </cell>
        </row>
        <row r="33">
          <cell r="A33" t="str">
            <v>Q1</v>
          </cell>
          <cell r="B33" t="str">
            <v>NFI_R</v>
          </cell>
          <cell r="C33">
            <v>2003</v>
          </cell>
          <cell r="D33" t="str">
            <v>Aremos</v>
          </cell>
          <cell r="E33" t="str">
            <v>C:\JRFiles\WEO\banks\R999.bnk</v>
          </cell>
          <cell r="F33" t="str">
            <v>W111BMS</v>
          </cell>
        </row>
      </sheetData>
      <sheetData sheetId="2" refreshError="1"/>
      <sheetData sheetId="3" refreshError="1">
        <row r="3">
          <cell r="A3" t="str">
            <v>Import of services must be neagtive</v>
          </cell>
          <cell r="B3" t="str">
            <v>(BMS)&lt;(0)</v>
          </cell>
          <cell r="C3" t="str">
            <v>1974 to 2003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M13"/>
      <sheetName val="BOJ BS TABLE"/>
      <sheetName val="DEPOSITS"/>
      <sheetName val="DATA ARRANGED"/>
      <sheetName val="DATA DUMP"/>
      <sheetName val="DATA DUMP 3"/>
      <sheetName val="MACROS"/>
      <sheetName val="Module1"/>
      <sheetName val="Module2"/>
    </sheetNames>
    <sheetDataSet>
      <sheetData sheetId="0"/>
      <sheetData sheetId="1"/>
      <sheetData sheetId="2"/>
      <sheetData sheetId="3"/>
      <sheetData sheetId="4"/>
      <sheetData sheetId="5"/>
      <sheetData sheetId="6"/>
      <sheetData sheetId="7"/>
      <sheetData sheetId="8"/>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A1(1)"/>
      <sheetName val="B1(1)"/>
      <sheetName val="B2(1)"/>
      <sheetName val="B1_1(1)"/>
      <sheetName val="B1_2(1)"/>
      <sheetName val="B1_3(1)"/>
      <sheetName val="B2_1(1)"/>
      <sheetName val="B2_2_I(1)"/>
      <sheetName val="B2_2_II(1)"/>
      <sheetName val="B2_3_I(1)"/>
      <sheetName val="B2_3_II(1)"/>
      <sheetName val="B2_4(1)"/>
      <sheetName val="B3_1(1)"/>
      <sheetName val="B3_2_I(1)"/>
      <sheetName val="B3_2_II(1)"/>
      <sheetName val="B3_3(1)"/>
      <sheetName val="B3_4_I(1)"/>
      <sheetName val="B3_4_II(1)"/>
      <sheetName val="B3_4_III(1)"/>
      <sheetName val="B3_5(1)"/>
      <sheetName val="B3_6(1)"/>
      <sheetName val="B3_7(1)"/>
      <sheetName val="C1_1(1)"/>
      <sheetName val="C1_2(1)"/>
      <sheetName val="C1_3(1)"/>
      <sheetName val="C1_4(1)"/>
      <sheetName val="C1_5(1)"/>
      <sheetName val="C1_6_I(1)"/>
      <sheetName val="C1_6_II(1)"/>
      <sheetName val="D1(1)"/>
      <sheetName val="D2_I(1)"/>
      <sheetName val="D2_II(1)"/>
      <sheetName val="D2_III(1)"/>
      <sheetName val="D3_1_I(1)"/>
      <sheetName val="D3_1_II(1)"/>
      <sheetName val="D3_1_III(1)"/>
      <sheetName val="D3_2_I_II(1)"/>
      <sheetName val="D3_2_III_IV_V(1)"/>
      <sheetName val="D4_I(1)"/>
      <sheetName val="D4_II(1)"/>
      <sheetName val="D5(1)"/>
      <sheetName val="E_1(1)"/>
      <sheetName val="E_2(1)"/>
      <sheetName val="E_3_I_II(1)"/>
      <sheetName val="F_1(1)"/>
      <sheetName val="F_2(1)"/>
      <sheetName val="F_3(1)"/>
      <sheetName val="G1_1(1)"/>
      <sheetName val="G1_2(1)"/>
      <sheetName val="H_1(1)"/>
      <sheetName val="I_FX_IR_I(1)"/>
      <sheetName val="I_FX_IR_II(1)"/>
      <sheetName val="J_1(1)"/>
      <sheetName val="K_1(1)"/>
      <sheetName val="L_1(1)"/>
      <sheetName val="L_2(1)"/>
      <sheetName val="M_1(1)"/>
      <sheetName val="WEEKLY0"/>
    </sheetNames>
    <definedNames>
      <definedName name="GRAD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s>
    <sheetDataSet>
      <sheetData sheetId="0">
        <row r="1">
          <cell r="A1" t="str">
            <v>NAME</v>
          </cell>
          <cell r="B1" t="str">
            <v>GL</v>
          </cell>
          <cell r="C1" t="str">
            <v>SL</v>
          </cell>
          <cell r="D1" t="str">
            <v>CCY</v>
          </cell>
          <cell r="E1" t="str">
            <v>INT</v>
          </cell>
          <cell r="F1" t="str">
            <v>TYPE</v>
          </cell>
          <cell r="G1" t="str">
            <v>CBM 5</v>
          </cell>
          <cell r="H1" t="str">
            <v>CBM 4</v>
          </cell>
          <cell r="I1" t="str">
            <v>JMD</v>
          </cell>
          <cell r="J1" t="str">
            <v>USD</v>
          </cell>
          <cell r="K1" t="str">
            <v>JMD EQUIV.</v>
          </cell>
        </row>
        <row r="2">
          <cell r="A2" t="str">
            <v>CARIBBEAN BRAKE PRODUCTS LTD</v>
          </cell>
          <cell r="B2">
            <v>128</v>
          </cell>
          <cell r="C2" t="str">
            <v>03</v>
          </cell>
          <cell r="D2" t="str">
            <v>USD</v>
          </cell>
          <cell r="E2">
            <v>9.4600000000000009</v>
          </cell>
          <cell r="F2" t="str">
            <v>L/C</v>
          </cell>
          <cell r="G2" t="str">
            <v>MFG-OTHER</v>
          </cell>
          <cell r="H2" t="str">
            <v>BUSINESS</v>
          </cell>
          <cell r="I2">
            <v>9070944</v>
          </cell>
          <cell r="J2">
            <v>172615.49000951476</v>
          </cell>
          <cell r="K2">
            <v>9070944</v>
          </cell>
        </row>
        <row r="3">
          <cell r="A3" t="str">
            <v>JAMAICA PUBLIC SERVICE CO. LTD</v>
          </cell>
          <cell r="B3">
            <v>128</v>
          </cell>
          <cell r="C3" t="str">
            <v>14</v>
          </cell>
          <cell r="D3" t="str">
            <v>USD</v>
          </cell>
          <cell r="E3">
            <v>9.75</v>
          </cell>
          <cell r="F3" t="str">
            <v>L/C</v>
          </cell>
          <cell r="G3" t="str">
            <v>GAS</v>
          </cell>
          <cell r="H3" t="str">
            <v>BUSINESS</v>
          </cell>
          <cell r="I3">
            <v>64225684.590000004</v>
          </cell>
          <cell r="J3">
            <v>1222182.3899143673</v>
          </cell>
          <cell r="K3">
            <v>64225684.590000004</v>
          </cell>
        </row>
        <row r="4">
          <cell r="A4" t="str">
            <v>BRL LIMITED</v>
          </cell>
          <cell r="B4">
            <v>150</v>
          </cell>
          <cell r="C4" t="str">
            <v>00</v>
          </cell>
          <cell r="D4" t="str">
            <v>USD</v>
          </cell>
          <cell r="E4">
            <v>12</v>
          </cell>
          <cell r="F4" t="str">
            <v>LEASE</v>
          </cell>
          <cell r="G4" t="str">
            <v>TOURISM</v>
          </cell>
          <cell r="H4" t="str">
            <v>BUSINESS</v>
          </cell>
          <cell r="I4">
            <v>1312220.8</v>
          </cell>
          <cell r="J4">
            <v>24970.900095147481</v>
          </cell>
          <cell r="K4">
            <v>1312220.8</v>
          </cell>
        </row>
        <row r="5">
          <cell r="A5" t="str">
            <v>CAYMANAS DEVELOPMENT</v>
          </cell>
          <cell r="B5">
            <v>150</v>
          </cell>
          <cell r="C5" t="str">
            <v>02</v>
          </cell>
          <cell r="D5" t="str">
            <v>USD</v>
          </cell>
          <cell r="E5">
            <v>12.5</v>
          </cell>
          <cell r="F5" t="str">
            <v>LEASE</v>
          </cell>
          <cell r="G5" t="str">
            <v>PROF.</v>
          </cell>
          <cell r="H5" t="str">
            <v>BUSINESS</v>
          </cell>
          <cell r="I5">
            <v>5901919.4000000004</v>
          </cell>
          <cell r="J5">
            <v>112310.54995242627</v>
          </cell>
          <cell r="K5">
            <v>5901919.4000000004</v>
          </cell>
        </row>
        <row r="6">
          <cell r="A6" t="str">
            <v>CONTINENTAL BAKING CO.</v>
          </cell>
          <cell r="B6">
            <v>150</v>
          </cell>
          <cell r="C6" t="str">
            <v>00</v>
          </cell>
          <cell r="D6" t="str">
            <v>USD</v>
          </cell>
          <cell r="E6">
            <v>15</v>
          </cell>
          <cell r="F6" t="str">
            <v>LEASE</v>
          </cell>
          <cell r="G6" t="str">
            <v>FOOD</v>
          </cell>
          <cell r="H6" t="str">
            <v>BUSINESS</v>
          </cell>
          <cell r="I6">
            <v>10442793.810000001</v>
          </cell>
          <cell r="J6">
            <v>198721.1000951475</v>
          </cell>
          <cell r="K6">
            <v>10442793.810000001</v>
          </cell>
        </row>
        <row r="7">
          <cell r="A7" t="str">
            <v>CONTINENTAL BAKING CO.</v>
          </cell>
          <cell r="B7">
            <v>150</v>
          </cell>
          <cell r="C7" t="str">
            <v>00</v>
          </cell>
          <cell r="D7" t="str">
            <v>USD</v>
          </cell>
          <cell r="E7">
            <v>15</v>
          </cell>
          <cell r="F7" t="str">
            <v>LEASE</v>
          </cell>
          <cell r="G7" t="str">
            <v>FOOD</v>
          </cell>
          <cell r="H7" t="str">
            <v>BUSINESS</v>
          </cell>
          <cell r="I7">
            <v>59663048.189999998</v>
          </cell>
          <cell r="J7">
            <v>1135357.7200761179</v>
          </cell>
          <cell r="K7">
            <v>59663048.18999999</v>
          </cell>
        </row>
        <row r="8">
          <cell r="A8" t="str">
            <v>CONTINENTAL BAKING CO.</v>
          </cell>
          <cell r="B8">
            <v>150</v>
          </cell>
          <cell r="C8" t="str">
            <v>01</v>
          </cell>
          <cell r="D8" t="str">
            <v>USD</v>
          </cell>
          <cell r="E8">
            <v>15</v>
          </cell>
          <cell r="F8" t="str">
            <v>LEASE</v>
          </cell>
          <cell r="G8" t="str">
            <v>FOOD</v>
          </cell>
          <cell r="H8" t="str">
            <v>BUSINESS</v>
          </cell>
          <cell r="I8">
            <v>29392.27</v>
          </cell>
          <cell r="J8">
            <v>559.32007611798292</v>
          </cell>
          <cell r="K8">
            <v>29392.27</v>
          </cell>
        </row>
        <row r="9">
          <cell r="A9" t="str">
            <v>GREAT RESORTS</v>
          </cell>
          <cell r="B9">
            <v>150</v>
          </cell>
          <cell r="C9" t="str">
            <v>00</v>
          </cell>
          <cell r="D9" t="str">
            <v>USD</v>
          </cell>
          <cell r="E9">
            <v>9.4600000000000009</v>
          </cell>
          <cell r="F9" t="str">
            <v>LEASE</v>
          </cell>
          <cell r="G9" t="str">
            <v>TOURISM</v>
          </cell>
          <cell r="H9" t="str">
            <v>BUSINESS</v>
          </cell>
          <cell r="I9">
            <v>1240635.6000000001</v>
          </cell>
          <cell r="J9">
            <v>23608.66983824929</v>
          </cell>
          <cell r="K9">
            <v>1240635.6000000001</v>
          </cell>
        </row>
        <row r="10">
          <cell r="A10" t="str">
            <v>INNOVATIVE RESORTS LTD.</v>
          </cell>
          <cell r="B10">
            <v>150</v>
          </cell>
          <cell r="C10" t="str">
            <v>00</v>
          </cell>
          <cell r="D10" t="str">
            <v>USD</v>
          </cell>
          <cell r="E10">
            <v>12</v>
          </cell>
          <cell r="F10" t="str">
            <v>LEASE</v>
          </cell>
          <cell r="G10" t="str">
            <v>TOURISM</v>
          </cell>
          <cell r="H10" t="str">
            <v>BUSINESS</v>
          </cell>
          <cell r="I10">
            <v>1421364.52</v>
          </cell>
          <cell r="J10">
            <v>27047.850047573742</v>
          </cell>
          <cell r="K10">
            <v>1421364.52</v>
          </cell>
        </row>
        <row r="11">
          <cell r="A11" t="str">
            <v>INNOVATIVE RESORTS LTD.</v>
          </cell>
          <cell r="B11">
            <v>150</v>
          </cell>
          <cell r="C11" t="str">
            <v>01</v>
          </cell>
          <cell r="D11" t="str">
            <v>USD</v>
          </cell>
          <cell r="E11">
            <v>12</v>
          </cell>
          <cell r="F11" t="str">
            <v>LEASE</v>
          </cell>
          <cell r="G11" t="str">
            <v>TOURISM</v>
          </cell>
          <cell r="H11" t="str">
            <v>BUSINESS</v>
          </cell>
          <cell r="I11">
            <v>55612.09</v>
          </cell>
          <cell r="J11">
            <v>1058.2700285442436</v>
          </cell>
          <cell r="K11">
            <v>55612.09</v>
          </cell>
        </row>
        <row r="12">
          <cell r="A12" t="str">
            <v>INTERNATIONAL HOTELS</v>
          </cell>
          <cell r="B12">
            <v>150</v>
          </cell>
          <cell r="C12" t="str">
            <v>00</v>
          </cell>
          <cell r="D12" t="str">
            <v>USD</v>
          </cell>
          <cell r="E12">
            <v>12.5</v>
          </cell>
          <cell r="F12" t="str">
            <v>LEASE</v>
          </cell>
          <cell r="G12" t="str">
            <v>TOURISM</v>
          </cell>
          <cell r="H12" t="str">
            <v>BUSINESS</v>
          </cell>
          <cell r="I12">
            <v>44207602.369999997</v>
          </cell>
          <cell r="J12">
            <v>841248.38001902949</v>
          </cell>
          <cell r="K12">
            <v>44207602.369999997</v>
          </cell>
        </row>
        <row r="13">
          <cell r="A13" t="str">
            <v>INTERNATIONAL HOTELS</v>
          </cell>
          <cell r="B13">
            <v>150</v>
          </cell>
          <cell r="C13" t="str">
            <v>01</v>
          </cell>
          <cell r="D13" t="str">
            <v>USD</v>
          </cell>
          <cell r="E13">
            <v>12.5</v>
          </cell>
          <cell r="F13" t="str">
            <v>LEASE</v>
          </cell>
          <cell r="G13" t="str">
            <v>TOURISM</v>
          </cell>
          <cell r="H13" t="str">
            <v>BUSINESS</v>
          </cell>
          <cell r="I13">
            <v>2423326.96</v>
          </cell>
          <cell r="J13">
            <v>46114.69000951475</v>
          </cell>
          <cell r="K13">
            <v>2423326.96</v>
          </cell>
        </row>
        <row r="14">
          <cell r="A14" t="str">
            <v>INTL INGREDIENTS LTD.</v>
          </cell>
          <cell r="B14">
            <v>150</v>
          </cell>
          <cell r="C14" t="str">
            <v>00</v>
          </cell>
          <cell r="D14" t="str">
            <v>JA $</v>
          </cell>
          <cell r="E14">
            <v>24</v>
          </cell>
          <cell r="F14" t="str">
            <v>LEASE</v>
          </cell>
          <cell r="G14" t="str">
            <v>FOOD</v>
          </cell>
          <cell r="H14" t="str">
            <v>BUSINESS</v>
          </cell>
          <cell r="I14">
            <v>2931681.02</v>
          </cell>
          <cell r="J14">
            <v>0</v>
          </cell>
          <cell r="K14">
            <v>0</v>
          </cell>
        </row>
        <row r="15">
          <cell r="A15" t="str">
            <v>INTL INGREDIENTS LTD.</v>
          </cell>
          <cell r="B15">
            <v>150</v>
          </cell>
          <cell r="C15" t="str">
            <v>01</v>
          </cell>
          <cell r="D15" t="str">
            <v>JA $</v>
          </cell>
          <cell r="E15">
            <v>24</v>
          </cell>
          <cell r="F15" t="str">
            <v>LEASE</v>
          </cell>
          <cell r="G15" t="str">
            <v>FOOD</v>
          </cell>
          <cell r="H15" t="str">
            <v>BUSINESS</v>
          </cell>
          <cell r="I15">
            <v>143637.04999999999</v>
          </cell>
          <cell r="J15">
            <v>0</v>
          </cell>
          <cell r="K15">
            <v>0</v>
          </cell>
        </row>
        <row r="16">
          <cell r="A16" t="str">
            <v>RESTAURANTS OF JAMAICA</v>
          </cell>
          <cell r="B16">
            <v>150</v>
          </cell>
          <cell r="C16" t="str">
            <v>00</v>
          </cell>
          <cell r="D16" t="str">
            <v>JA $</v>
          </cell>
          <cell r="E16">
            <v>20.88</v>
          </cell>
          <cell r="F16" t="str">
            <v>LEASE</v>
          </cell>
          <cell r="G16" t="str">
            <v>FOOD</v>
          </cell>
          <cell r="H16" t="str">
            <v>BUSINESS</v>
          </cell>
          <cell r="I16">
            <v>1745124.77</v>
          </cell>
          <cell r="J16">
            <v>0</v>
          </cell>
          <cell r="K16">
            <v>0</v>
          </cell>
        </row>
        <row r="17">
          <cell r="A17" t="str">
            <v>WENDICO JAMAICA LIMITED</v>
          </cell>
          <cell r="B17">
            <v>150</v>
          </cell>
          <cell r="C17" t="str">
            <v>01</v>
          </cell>
          <cell r="D17" t="str">
            <v>USD</v>
          </cell>
          <cell r="E17">
            <v>12</v>
          </cell>
          <cell r="F17" t="str">
            <v>LEASE</v>
          </cell>
          <cell r="G17" t="str">
            <v>FOOD</v>
          </cell>
          <cell r="H17" t="str">
            <v>BUSINESS</v>
          </cell>
          <cell r="I17">
            <v>1336182.54</v>
          </cell>
          <cell r="J17">
            <v>25426.879923882017</v>
          </cell>
          <cell r="K17">
            <v>1336182.54</v>
          </cell>
        </row>
        <row r="18">
          <cell r="A18" t="str">
            <v>WENDICO JAMAICA LIMITED</v>
          </cell>
          <cell r="B18">
            <v>150</v>
          </cell>
          <cell r="C18" t="str">
            <v>11</v>
          </cell>
          <cell r="D18" t="str">
            <v>USD</v>
          </cell>
          <cell r="E18">
            <v>12</v>
          </cell>
          <cell r="F18" t="str">
            <v>LEASE</v>
          </cell>
          <cell r="G18" t="str">
            <v>FOOD</v>
          </cell>
          <cell r="H18" t="str">
            <v>BUSINESS</v>
          </cell>
          <cell r="I18">
            <v>9519697.8800000008</v>
          </cell>
          <cell r="J18">
            <v>181155.05004757378</v>
          </cell>
          <cell r="K18">
            <v>9519697.8800000008</v>
          </cell>
        </row>
        <row r="19">
          <cell r="A19" t="str">
            <v>CHALICE LIMITED</v>
          </cell>
          <cell r="B19">
            <v>120</v>
          </cell>
          <cell r="C19" t="str">
            <v>33</v>
          </cell>
          <cell r="D19" t="str">
            <v>JA $</v>
          </cell>
          <cell r="E19">
            <v>10</v>
          </cell>
          <cell r="F19" t="str">
            <v>MTG.</v>
          </cell>
          <cell r="G19" t="str">
            <v>R/E SVCS</v>
          </cell>
          <cell r="H19" t="str">
            <v>BUSINESS</v>
          </cell>
          <cell r="I19">
            <v>33321.519999999997</v>
          </cell>
          <cell r="J19">
            <v>0</v>
          </cell>
          <cell r="K19">
            <v>0</v>
          </cell>
        </row>
        <row r="20">
          <cell r="A20" t="str">
            <v>DUQUESNAY RONALD</v>
          </cell>
          <cell r="B20">
            <v>120</v>
          </cell>
          <cell r="C20" t="str">
            <v>03</v>
          </cell>
          <cell r="D20" t="str">
            <v>JA $</v>
          </cell>
          <cell r="E20">
            <v>10</v>
          </cell>
          <cell r="F20" t="str">
            <v>MTG.</v>
          </cell>
          <cell r="G20" t="str">
            <v>INDIV.</v>
          </cell>
          <cell r="H20" t="str">
            <v>INDIV.</v>
          </cell>
          <cell r="I20">
            <v>2781.74</v>
          </cell>
          <cell r="J20">
            <v>0</v>
          </cell>
          <cell r="K20">
            <v>0</v>
          </cell>
        </row>
        <row r="21">
          <cell r="A21" t="str">
            <v>DUQUESNAY RONALD</v>
          </cell>
          <cell r="B21">
            <v>120</v>
          </cell>
          <cell r="C21" t="str">
            <v>33</v>
          </cell>
          <cell r="D21" t="str">
            <v>JA $</v>
          </cell>
          <cell r="E21">
            <v>10</v>
          </cell>
          <cell r="F21" t="str">
            <v>MTG.</v>
          </cell>
          <cell r="G21" t="str">
            <v>INDIV.</v>
          </cell>
          <cell r="H21" t="str">
            <v>INDIV.</v>
          </cell>
          <cell r="I21">
            <v>33017.4</v>
          </cell>
          <cell r="J21">
            <v>0</v>
          </cell>
          <cell r="K21">
            <v>0</v>
          </cell>
        </row>
        <row r="22">
          <cell r="A22" t="str">
            <v>DUQUESNAY STEPHEN</v>
          </cell>
          <cell r="B22">
            <v>120</v>
          </cell>
          <cell r="C22" t="str">
            <v>03</v>
          </cell>
          <cell r="D22" t="str">
            <v>JA $</v>
          </cell>
          <cell r="E22">
            <v>10</v>
          </cell>
          <cell r="F22" t="str">
            <v>MTG.</v>
          </cell>
          <cell r="G22" t="str">
            <v>INDIV.</v>
          </cell>
          <cell r="H22" t="str">
            <v>INDIV.</v>
          </cell>
          <cell r="I22">
            <v>0.04</v>
          </cell>
          <cell r="J22">
            <v>0</v>
          </cell>
          <cell r="K22">
            <v>0</v>
          </cell>
        </row>
        <row r="23">
          <cell r="A23" t="str">
            <v>DUQUESNAY STEPHEN</v>
          </cell>
          <cell r="B23">
            <v>120</v>
          </cell>
          <cell r="C23" t="str">
            <v>33</v>
          </cell>
          <cell r="D23" t="str">
            <v>JA $</v>
          </cell>
          <cell r="E23">
            <v>10</v>
          </cell>
          <cell r="F23" t="str">
            <v>MTG.</v>
          </cell>
          <cell r="G23" t="str">
            <v>INDIV.</v>
          </cell>
          <cell r="H23" t="str">
            <v>INDIV.</v>
          </cell>
          <cell r="I23">
            <v>32918.44</v>
          </cell>
          <cell r="J23">
            <v>0</v>
          </cell>
          <cell r="K23">
            <v>0</v>
          </cell>
        </row>
        <row r="24">
          <cell r="A24" t="str">
            <v>STAFF-16%</v>
          </cell>
          <cell r="B24">
            <v>121</v>
          </cell>
          <cell r="C24" t="str">
            <v>10</v>
          </cell>
          <cell r="D24" t="str">
            <v>JA $</v>
          </cell>
          <cell r="E24">
            <v>16</v>
          </cell>
          <cell r="F24" t="str">
            <v>MTG.</v>
          </cell>
          <cell r="G24" t="str">
            <v>construction</v>
          </cell>
          <cell r="H24" t="str">
            <v>INDIV.</v>
          </cell>
          <cell r="I24">
            <v>10147693.15</v>
          </cell>
          <cell r="J24">
            <v>0</v>
          </cell>
          <cell r="K24">
            <v>0</v>
          </cell>
        </row>
        <row r="25">
          <cell r="A25" t="str">
            <v>STAFF-3%</v>
          </cell>
          <cell r="B25">
            <v>121</v>
          </cell>
          <cell r="C25" t="str">
            <v>08</v>
          </cell>
          <cell r="D25" t="str">
            <v>JA $</v>
          </cell>
          <cell r="E25">
            <v>3</v>
          </cell>
          <cell r="F25" t="str">
            <v>MTG.</v>
          </cell>
          <cell r="G25" t="str">
            <v>construction</v>
          </cell>
          <cell r="H25" t="str">
            <v>INDIV.</v>
          </cell>
          <cell r="I25">
            <v>39222440.810000002</v>
          </cell>
          <cell r="J25">
            <v>0</v>
          </cell>
          <cell r="K25">
            <v>0</v>
          </cell>
        </row>
        <row r="26">
          <cell r="A26" t="str">
            <v>BANKSTON BAILEY DEBORAH</v>
          </cell>
          <cell r="B26">
            <v>200</v>
          </cell>
          <cell r="C26" t="str">
            <v>06</v>
          </cell>
          <cell r="D26" t="str">
            <v>USD</v>
          </cell>
          <cell r="E26">
            <v>31.5</v>
          </cell>
          <cell r="F26" t="str">
            <v>O/D</v>
          </cell>
          <cell r="G26" t="str">
            <v>INDIV.</v>
          </cell>
          <cell r="H26" t="str">
            <v>INDIV.</v>
          </cell>
          <cell r="I26">
            <v>25172.5</v>
          </cell>
          <cell r="J26">
            <v>479.01998097050432</v>
          </cell>
          <cell r="K26">
            <v>25172.5</v>
          </cell>
        </row>
        <row r="27">
          <cell r="A27" t="str">
            <v>BECKFORD CAROLINE</v>
          </cell>
          <cell r="B27">
            <v>200</v>
          </cell>
          <cell r="C27" t="str">
            <v>05</v>
          </cell>
          <cell r="D27" t="str">
            <v>JA $</v>
          </cell>
          <cell r="E27">
            <v>31.5</v>
          </cell>
          <cell r="F27" t="str">
            <v>O/D</v>
          </cell>
          <cell r="G27" t="str">
            <v>INDIV.</v>
          </cell>
          <cell r="H27" t="str">
            <v>INDIV.</v>
          </cell>
          <cell r="I27">
            <v>63.45</v>
          </cell>
          <cell r="J27">
            <v>0</v>
          </cell>
          <cell r="K27">
            <v>0</v>
          </cell>
        </row>
        <row r="28">
          <cell r="A28" t="str">
            <v>BINGHAM KELLI-ANN</v>
          </cell>
          <cell r="B28">
            <v>200</v>
          </cell>
          <cell r="C28" t="str">
            <v>01</v>
          </cell>
          <cell r="D28" t="str">
            <v>JA $</v>
          </cell>
          <cell r="E28">
            <v>0</v>
          </cell>
          <cell r="F28" t="str">
            <v>O/D</v>
          </cell>
          <cell r="G28" t="str">
            <v>INDIV.</v>
          </cell>
          <cell r="H28" t="str">
            <v>INDIV.</v>
          </cell>
          <cell r="I28">
            <v>4136.58</v>
          </cell>
          <cell r="J28">
            <v>0</v>
          </cell>
          <cell r="K28">
            <v>0</v>
          </cell>
        </row>
        <row r="29">
          <cell r="A29" t="str">
            <v>BROWNE GLENROY OR MARJORIE</v>
          </cell>
          <cell r="B29">
            <v>200</v>
          </cell>
          <cell r="C29" t="str">
            <v>05</v>
          </cell>
          <cell r="D29" t="str">
            <v>JA $</v>
          </cell>
          <cell r="E29">
            <v>31.5</v>
          </cell>
          <cell r="F29" t="str">
            <v>O/D</v>
          </cell>
          <cell r="G29" t="str">
            <v>INDIV.</v>
          </cell>
          <cell r="H29" t="str">
            <v>INDIV.</v>
          </cell>
          <cell r="I29">
            <v>262.31</v>
          </cell>
          <cell r="J29">
            <v>0</v>
          </cell>
          <cell r="K29">
            <v>0</v>
          </cell>
        </row>
        <row r="30">
          <cell r="A30" t="str">
            <v>CAMPBELL ROGER ANGUS</v>
          </cell>
          <cell r="B30">
            <v>200</v>
          </cell>
          <cell r="C30" t="str">
            <v>62</v>
          </cell>
          <cell r="D30" t="str">
            <v>JA $</v>
          </cell>
          <cell r="E30">
            <v>31.5</v>
          </cell>
          <cell r="F30" t="str">
            <v>O/D</v>
          </cell>
          <cell r="G30" t="str">
            <v>INDIV.</v>
          </cell>
          <cell r="H30" t="str">
            <v>INDIV.</v>
          </cell>
          <cell r="I30">
            <v>4217.12</v>
          </cell>
          <cell r="J30">
            <v>0</v>
          </cell>
          <cell r="K30">
            <v>0</v>
          </cell>
        </row>
        <row r="31">
          <cell r="A31" t="str">
            <v>CARIBBEAN CEMENT COMPANY LTD</v>
          </cell>
          <cell r="B31">
            <v>127</v>
          </cell>
          <cell r="C31" t="str">
            <v>02</v>
          </cell>
          <cell r="D31" t="str">
            <v>JA $</v>
          </cell>
          <cell r="E31">
            <v>26.5</v>
          </cell>
          <cell r="F31" t="str">
            <v>O/D</v>
          </cell>
          <cell r="G31" t="str">
            <v>CEMENT</v>
          </cell>
          <cell r="H31" t="str">
            <v>BUSINESS</v>
          </cell>
          <cell r="I31">
            <v>1776644.44</v>
          </cell>
          <cell r="J31">
            <v>0</v>
          </cell>
          <cell r="K31">
            <v>0</v>
          </cell>
        </row>
        <row r="32">
          <cell r="A32" t="str">
            <v>CARIBBEAN TELECOM LIMITED</v>
          </cell>
          <cell r="B32">
            <v>200</v>
          </cell>
          <cell r="C32" t="str">
            <v>61</v>
          </cell>
          <cell r="D32" t="str">
            <v>USD</v>
          </cell>
          <cell r="E32">
            <v>12</v>
          </cell>
          <cell r="F32" t="str">
            <v>O/D</v>
          </cell>
          <cell r="G32" t="str">
            <v>PROF.</v>
          </cell>
          <cell r="H32" t="str">
            <v>BUSINESS</v>
          </cell>
          <cell r="I32">
            <v>117.19</v>
          </cell>
          <cell r="J32">
            <v>2.2300666032350143</v>
          </cell>
          <cell r="K32">
            <v>117.19</v>
          </cell>
        </row>
        <row r="33">
          <cell r="A33" t="str">
            <v>CHARLTON CECIL ET AL</v>
          </cell>
          <cell r="B33">
            <v>126</v>
          </cell>
          <cell r="C33" t="str">
            <v>04</v>
          </cell>
          <cell r="D33" t="str">
            <v>JA $</v>
          </cell>
          <cell r="E33">
            <v>12</v>
          </cell>
          <cell r="F33" t="str">
            <v>O/D</v>
          </cell>
          <cell r="G33" t="str">
            <v>INDIV.</v>
          </cell>
          <cell r="H33" t="str">
            <v>INDIV.</v>
          </cell>
          <cell r="I33">
            <v>186877.53</v>
          </cell>
          <cell r="J33">
            <v>0</v>
          </cell>
          <cell r="K33">
            <v>0</v>
          </cell>
        </row>
        <row r="34">
          <cell r="A34" t="str">
            <v>CHECKER CHEMICALS LIMITED</v>
          </cell>
          <cell r="B34">
            <v>127</v>
          </cell>
          <cell r="C34" t="str">
            <v>06</v>
          </cell>
          <cell r="D34" t="str">
            <v>JA $</v>
          </cell>
          <cell r="E34">
            <v>19</v>
          </cell>
          <cell r="F34" t="str">
            <v>O/D</v>
          </cell>
          <cell r="G34" t="str">
            <v>MFG-CHEM</v>
          </cell>
          <cell r="H34" t="str">
            <v>BUSINESS</v>
          </cell>
          <cell r="I34">
            <v>579321.31000000006</v>
          </cell>
          <cell r="J34">
            <v>0</v>
          </cell>
          <cell r="K34">
            <v>0</v>
          </cell>
        </row>
        <row r="35">
          <cell r="A35" t="str">
            <v>CHRISTIE RAMONE</v>
          </cell>
          <cell r="B35">
            <v>200</v>
          </cell>
          <cell r="C35" t="str">
            <v>05</v>
          </cell>
          <cell r="D35" t="str">
            <v>JA $</v>
          </cell>
          <cell r="E35">
            <v>31.5</v>
          </cell>
          <cell r="F35" t="str">
            <v>O/D</v>
          </cell>
          <cell r="G35" t="str">
            <v>INDIV.</v>
          </cell>
          <cell r="H35" t="str">
            <v>INDIV.</v>
          </cell>
          <cell r="I35">
            <v>320.12</v>
          </cell>
          <cell r="J35">
            <v>0</v>
          </cell>
          <cell r="K35">
            <v>0</v>
          </cell>
        </row>
        <row r="36">
          <cell r="A36" t="str">
            <v>CIVIL ENG. RESEARCH AND TESTING</v>
          </cell>
          <cell r="B36">
            <v>127</v>
          </cell>
          <cell r="C36" t="str">
            <v>06</v>
          </cell>
          <cell r="D36" t="str">
            <v>JA $</v>
          </cell>
          <cell r="E36">
            <v>19</v>
          </cell>
          <cell r="F36" t="str">
            <v>O/D</v>
          </cell>
          <cell r="G36" t="str">
            <v>PROF.</v>
          </cell>
          <cell r="H36" t="str">
            <v>BUSINESS</v>
          </cell>
          <cell r="I36">
            <v>319108.82</v>
          </cell>
          <cell r="J36">
            <v>0</v>
          </cell>
          <cell r="K36">
            <v>0</v>
          </cell>
        </row>
        <row r="37">
          <cell r="A37" t="str">
            <v>CUFFE MICHAEL OR DANA</v>
          </cell>
          <cell r="B37">
            <v>200</v>
          </cell>
          <cell r="C37" t="str">
            <v>05</v>
          </cell>
          <cell r="D37" t="str">
            <v>JA $</v>
          </cell>
          <cell r="E37">
            <v>31.5</v>
          </cell>
          <cell r="F37" t="str">
            <v>O/D</v>
          </cell>
          <cell r="G37" t="str">
            <v>INDIV.</v>
          </cell>
          <cell r="H37" t="str">
            <v>INDIV.</v>
          </cell>
          <cell r="I37">
            <v>1532.28</v>
          </cell>
          <cell r="J37">
            <v>0</v>
          </cell>
          <cell r="K37">
            <v>0</v>
          </cell>
        </row>
        <row r="38">
          <cell r="A38" t="str">
            <v>DENNY CHRISTOPHER</v>
          </cell>
          <cell r="B38">
            <v>200</v>
          </cell>
          <cell r="C38" t="str">
            <v>01</v>
          </cell>
          <cell r="D38" t="str">
            <v>JA $</v>
          </cell>
          <cell r="E38">
            <v>0</v>
          </cell>
          <cell r="F38" t="str">
            <v>O/D</v>
          </cell>
          <cell r="G38" t="str">
            <v>INDIV.</v>
          </cell>
          <cell r="H38" t="str">
            <v>INDIV.</v>
          </cell>
          <cell r="I38">
            <v>3307.88</v>
          </cell>
          <cell r="J38">
            <v>0</v>
          </cell>
          <cell r="K38">
            <v>0</v>
          </cell>
        </row>
        <row r="39">
          <cell r="A39" t="str">
            <v>DUB PLATE MUSIC PUBLISHERS LTD.</v>
          </cell>
          <cell r="B39">
            <v>126</v>
          </cell>
          <cell r="C39" t="str">
            <v>06</v>
          </cell>
          <cell r="D39" t="str">
            <v>JA $</v>
          </cell>
          <cell r="E39">
            <v>12</v>
          </cell>
          <cell r="F39" t="str">
            <v>O/D</v>
          </cell>
          <cell r="G39" t="str">
            <v>ENTERTAINMENT</v>
          </cell>
          <cell r="H39" t="str">
            <v>BUSINESS</v>
          </cell>
          <cell r="I39">
            <v>113849.24</v>
          </cell>
          <cell r="J39">
            <v>0</v>
          </cell>
          <cell r="K39">
            <v>0</v>
          </cell>
        </row>
        <row r="40">
          <cell r="A40" t="str">
            <v>EMBAJADA DE VENEZUELA EN JAMAICA</v>
          </cell>
          <cell r="B40">
            <v>200</v>
          </cell>
          <cell r="C40" t="str">
            <v>13</v>
          </cell>
          <cell r="D40" t="str">
            <v>USD</v>
          </cell>
          <cell r="E40">
            <v>12</v>
          </cell>
          <cell r="F40" t="str">
            <v>O/D</v>
          </cell>
          <cell r="G40" t="str">
            <v>O'SEAS RES</v>
          </cell>
          <cell r="H40" t="str">
            <v>O'SEAS RES</v>
          </cell>
          <cell r="I40">
            <v>68.84</v>
          </cell>
          <cell r="J40">
            <v>1.3099904852521409</v>
          </cell>
          <cell r="K40">
            <v>68.84</v>
          </cell>
        </row>
        <row r="41">
          <cell r="A41" t="str">
            <v>EMBAJADA DE VENEZUELA -IVCC</v>
          </cell>
          <cell r="B41">
            <v>200</v>
          </cell>
          <cell r="C41" t="str">
            <v>13</v>
          </cell>
          <cell r="D41" t="str">
            <v>USD</v>
          </cell>
          <cell r="E41">
            <v>12</v>
          </cell>
          <cell r="F41" t="str">
            <v>O/D</v>
          </cell>
          <cell r="G41" t="str">
            <v>O'SEAS RES</v>
          </cell>
          <cell r="H41" t="str">
            <v>O'SEAS RES</v>
          </cell>
          <cell r="I41">
            <v>97.22</v>
          </cell>
          <cell r="J41">
            <v>1.8500475737392961</v>
          </cell>
          <cell r="K41">
            <v>97.22</v>
          </cell>
        </row>
        <row r="42">
          <cell r="A42" t="str">
            <v>EMBAJADA DE VENEZUELA -IVCC</v>
          </cell>
          <cell r="B42">
            <v>200</v>
          </cell>
          <cell r="C42" t="str">
            <v>13</v>
          </cell>
          <cell r="D42" t="str">
            <v>USD</v>
          </cell>
          <cell r="E42">
            <v>12</v>
          </cell>
          <cell r="F42" t="str">
            <v>O/D</v>
          </cell>
          <cell r="G42" t="str">
            <v>O'SEAS RES</v>
          </cell>
          <cell r="H42" t="str">
            <v>O'SEAS RES</v>
          </cell>
          <cell r="I42">
            <v>40.99</v>
          </cell>
          <cell r="J42">
            <v>0.78001902949571844</v>
          </cell>
          <cell r="K42">
            <v>40.99</v>
          </cell>
        </row>
        <row r="43">
          <cell r="A43" t="str">
            <v>EMBASSY OF PERU</v>
          </cell>
          <cell r="B43">
            <v>200</v>
          </cell>
          <cell r="C43" t="str">
            <v>22</v>
          </cell>
          <cell r="D43" t="str">
            <v>USD</v>
          </cell>
          <cell r="E43">
            <v>12</v>
          </cell>
          <cell r="F43" t="str">
            <v>O/D</v>
          </cell>
          <cell r="G43" t="str">
            <v>O'SEAS RES</v>
          </cell>
          <cell r="H43" t="str">
            <v>BUSINESS</v>
          </cell>
          <cell r="I43">
            <v>270.63</v>
          </cell>
          <cell r="J43">
            <v>5.1499524262607039</v>
          </cell>
          <cell r="K43">
            <v>270.63</v>
          </cell>
        </row>
        <row r="44">
          <cell r="A44" t="str">
            <v>ESSO STANDARD OIL S.A. LTD.</v>
          </cell>
          <cell r="B44">
            <v>126</v>
          </cell>
          <cell r="C44" t="str">
            <v>02</v>
          </cell>
          <cell r="D44" t="str">
            <v>JA $</v>
          </cell>
          <cell r="E44">
            <v>12</v>
          </cell>
          <cell r="F44" t="str">
            <v>O/D</v>
          </cell>
          <cell r="G44" t="str">
            <v>GAS</v>
          </cell>
          <cell r="H44" t="str">
            <v>BUSINESS</v>
          </cell>
          <cell r="I44">
            <v>14802681.49</v>
          </cell>
          <cell r="J44">
            <v>0</v>
          </cell>
          <cell r="K44">
            <v>0</v>
          </cell>
        </row>
        <row r="45">
          <cell r="A45" t="str">
            <v>ESSO STANDARD OIL S.A. LTD.</v>
          </cell>
          <cell r="B45">
            <v>200</v>
          </cell>
          <cell r="C45" t="str">
            <v>02</v>
          </cell>
          <cell r="D45" t="str">
            <v>JA $</v>
          </cell>
          <cell r="E45">
            <v>12</v>
          </cell>
          <cell r="F45" t="str">
            <v>O/D</v>
          </cell>
          <cell r="G45" t="str">
            <v>GAS</v>
          </cell>
          <cell r="H45" t="str">
            <v>BUSINESS</v>
          </cell>
          <cell r="I45">
            <v>4715642.3</v>
          </cell>
          <cell r="J45">
            <v>0</v>
          </cell>
          <cell r="K45">
            <v>0</v>
          </cell>
        </row>
        <row r="46">
          <cell r="A46" t="str">
            <v>GENERAL TOOL AND SUPPLY</v>
          </cell>
          <cell r="B46">
            <v>200</v>
          </cell>
          <cell r="C46" t="str">
            <v>66</v>
          </cell>
          <cell r="D46" t="str">
            <v>JA $</v>
          </cell>
          <cell r="E46">
            <v>15</v>
          </cell>
          <cell r="F46" t="str">
            <v>O/D</v>
          </cell>
          <cell r="G46" t="str">
            <v>DIST'N</v>
          </cell>
          <cell r="H46" t="str">
            <v>BUSINESS</v>
          </cell>
          <cell r="I46">
            <v>5285.05</v>
          </cell>
          <cell r="J46">
            <v>0</v>
          </cell>
          <cell r="K46">
            <v>0</v>
          </cell>
        </row>
        <row r="47">
          <cell r="A47" t="str">
            <v>GORDON DOTSIE OR CARY-NEIL</v>
          </cell>
          <cell r="B47">
            <v>200</v>
          </cell>
          <cell r="C47" t="str">
            <v>05</v>
          </cell>
          <cell r="D47" t="str">
            <v>JA $</v>
          </cell>
          <cell r="E47">
            <v>31.5</v>
          </cell>
          <cell r="F47" t="str">
            <v>O/D</v>
          </cell>
          <cell r="G47" t="str">
            <v>INDIV.</v>
          </cell>
          <cell r="H47" t="str">
            <v>INDIV.</v>
          </cell>
          <cell r="I47">
            <v>1414.09</v>
          </cell>
          <cell r="J47">
            <v>0</v>
          </cell>
          <cell r="K47">
            <v>0</v>
          </cell>
        </row>
        <row r="48">
          <cell r="A48" t="str">
            <v>GRAHAM JOHN GEORGE</v>
          </cell>
          <cell r="B48">
            <v>200</v>
          </cell>
          <cell r="C48" t="str">
            <v>05</v>
          </cell>
          <cell r="D48" t="str">
            <v>JA $</v>
          </cell>
          <cell r="E48">
            <v>31.5</v>
          </cell>
          <cell r="F48" t="str">
            <v>O/D</v>
          </cell>
          <cell r="G48" t="str">
            <v>INDIV.</v>
          </cell>
          <cell r="H48" t="str">
            <v>INDIV.</v>
          </cell>
          <cell r="I48">
            <v>1225.3399999999999</v>
          </cell>
          <cell r="J48">
            <v>0</v>
          </cell>
          <cell r="K48">
            <v>0</v>
          </cell>
        </row>
        <row r="49">
          <cell r="A49" t="str">
            <v>HARDWARE &amp; LUMBER LTD.</v>
          </cell>
          <cell r="B49">
            <v>127</v>
          </cell>
          <cell r="C49" t="str">
            <v>02</v>
          </cell>
          <cell r="D49" t="str">
            <v>JA $</v>
          </cell>
          <cell r="E49">
            <v>19</v>
          </cell>
          <cell r="F49" t="str">
            <v>O/D</v>
          </cell>
          <cell r="G49" t="str">
            <v>DIST'N</v>
          </cell>
          <cell r="H49" t="str">
            <v>BUSINESS</v>
          </cell>
          <cell r="I49">
            <v>1721626.98</v>
          </cell>
          <cell r="J49">
            <v>0</v>
          </cell>
          <cell r="K49">
            <v>0</v>
          </cell>
        </row>
        <row r="50">
          <cell r="A50" t="str">
            <v>HARMAN SALES COMPANY LTD.</v>
          </cell>
          <cell r="B50">
            <v>127</v>
          </cell>
          <cell r="C50" t="str">
            <v>06</v>
          </cell>
          <cell r="D50" t="str">
            <v>JA $</v>
          </cell>
          <cell r="E50">
            <v>19</v>
          </cell>
          <cell r="F50" t="str">
            <v>O/D</v>
          </cell>
          <cell r="G50" t="str">
            <v>DIST'N</v>
          </cell>
          <cell r="H50" t="str">
            <v>BUSINESS</v>
          </cell>
          <cell r="I50">
            <v>110881.07</v>
          </cell>
          <cell r="J50">
            <v>0</v>
          </cell>
          <cell r="K50">
            <v>0</v>
          </cell>
        </row>
        <row r="51">
          <cell r="A51" t="str">
            <v>HILL-BETTY ENGINEERS LTD.</v>
          </cell>
          <cell r="B51">
            <v>200</v>
          </cell>
          <cell r="C51" t="str">
            <v>66</v>
          </cell>
          <cell r="D51" t="str">
            <v>JA $</v>
          </cell>
          <cell r="E51">
            <v>31.5</v>
          </cell>
          <cell r="F51" t="str">
            <v>O/D</v>
          </cell>
          <cell r="G51" t="str">
            <v>PROF.</v>
          </cell>
          <cell r="H51" t="str">
            <v>BUSINESS</v>
          </cell>
          <cell r="I51">
            <v>55119.199999999997</v>
          </cell>
          <cell r="J51">
            <v>0</v>
          </cell>
          <cell r="K51">
            <v>0</v>
          </cell>
        </row>
        <row r="52">
          <cell r="A52" t="str">
            <v>HOLMES OLIVER OR DAYLE</v>
          </cell>
          <cell r="B52">
            <v>200</v>
          </cell>
          <cell r="C52" t="str">
            <v>05</v>
          </cell>
          <cell r="D52" t="str">
            <v>JA $</v>
          </cell>
          <cell r="E52">
            <v>31.5</v>
          </cell>
          <cell r="F52" t="str">
            <v>O/D</v>
          </cell>
          <cell r="G52" t="str">
            <v>INDIV.</v>
          </cell>
          <cell r="H52" t="str">
            <v>INDIV.</v>
          </cell>
          <cell r="I52">
            <v>30028.71</v>
          </cell>
          <cell r="J52">
            <v>0</v>
          </cell>
          <cell r="K52">
            <v>0</v>
          </cell>
        </row>
        <row r="53">
          <cell r="A53" t="str">
            <v>IT'S A DOGS WORLD LIMITED</v>
          </cell>
          <cell r="B53">
            <v>127</v>
          </cell>
          <cell r="C53" t="str">
            <v>06</v>
          </cell>
          <cell r="D53" t="str">
            <v>JA $</v>
          </cell>
          <cell r="E53">
            <v>19</v>
          </cell>
          <cell r="F53" t="str">
            <v>O/D</v>
          </cell>
          <cell r="G53" t="str">
            <v>PROF.</v>
          </cell>
          <cell r="H53" t="str">
            <v>BUSINESS</v>
          </cell>
          <cell r="I53">
            <v>11216.4</v>
          </cell>
          <cell r="J53">
            <v>0</v>
          </cell>
          <cell r="K53">
            <v>0</v>
          </cell>
        </row>
        <row r="54">
          <cell r="A54" t="str">
            <v>JAMAICA ELECTRICAL TECHNOLOGY</v>
          </cell>
          <cell r="B54">
            <v>126</v>
          </cell>
          <cell r="C54" t="str">
            <v>07</v>
          </cell>
          <cell r="D54" t="str">
            <v>JA $</v>
          </cell>
          <cell r="E54">
            <v>26.3</v>
          </cell>
          <cell r="F54" t="str">
            <v>O/D</v>
          </cell>
          <cell r="G54" t="str">
            <v>PROF.</v>
          </cell>
          <cell r="H54" t="str">
            <v>BUSINESS</v>
          </cell>
          <cell r="I54">
            <v>505380.31</v>
          </cell>
          <cell r="J54">
            <v>0</v>
          </cell>
          <cell r="K54">
            <v>0</v>
          </cell>
        </row>
        <row r="55">
          <cell r="A55" t="str">
            <v>JAMES SAMUELS AND CO. LTD.</v>
          </cell>
          <cell r="B55">
            <v>200</v>
          </cell>
          <cell r="C55" t="str">
            <v>66</v>
          </cell>
          <cell r="D55" t="str">
            <v>JA $</v>
          </cell>
          <cell r="E55">
            <v>31.5</v>
          </cell>
          <cell r="F55" t="str">
            <v>O/D</v>
          </cell>
          <cell r="G55" t="str">
            <v>PROF.</v>
          </cell>
          <cell r="H55" t="str">
            <v>BUSINESS</v>
          </cell>
          <cell r="I55">
            <v>2581.04</v>
          </cell>
          <cell r="J55">
            <v>0</v>
          </cell>
          <cell r="K55">
            <v>0</v>
          </cell>
        </row>
        <row r="56">
          <cell r="A56" t="str">
            <v>JARRETT VERNETA OR LITTLE M.</v>
          </cell>
          <cell r="B56">
            <v>200</v>
          </cell>
          <cell r="C56" t="str">
            <v>05</v>
          </cell>
          <cell r="D56" t="str">
            <v>JA $</v>
          </cell>
          <cell r="E56">
            <v>31.5</v>
          </cell>
          <cell r="F56" t="str">
            <v>O/D</v>
          </cell>
          <cell r="G56" t="str">
            <v>INDIV.</v>
          </cell>
          <cell r="H56" t="str">
            <v>INDIV.</v>
          </cell>
          <cell r="I56">
            <v>236.54</v>
          </cell>
          <cell r="J56">
            <v>0</v>
          </cell>
          <cell r="K56">
            <v>0</v>
          </cell>
        </row>
        <row r="57">
          <cell r="A57" t="str">
            <v>JOHNSON &amp; JOHNSON JA. LTD.</v>
          </cell>
          <cell r="B57">
            <v>127</v>
          </cell>
          <cell r="C57" t="str">
            <v>01</v>
          </cell>
          <cell r="D57" t="str">
            <v>JA $</v>
          </cell>
          <cell r="E57">
            <v>26.3</v>
          </cell>
          <cell r="F57" t="str">
            <v>O/D</v>
          </cell>
          <cell r="G57" t="str">
            <v>DIST'N</v>
          </cell>
          <cell r="H57" t="str">
            <v>BUSINESS</v>
          </cell>
          <cell r="I57">
            <v>14451447.300000001</v>
          </cell>
          <cell r="J57">
            <v>0</v>
          </cell>
          <cell r="K57">
            <v>0</v>
          </cell>
        </row>
        <row r="58">
          <cell r="A58" t="str">
            <v>KEENADON LTD T-A L.G SERV CENTRE</v>
          </cell>
          <cell r="B58">
            <v>127</v>
          </cell>
          <cell r="C58" t="str">
            <v>06</v>
          </cell>
          <cell r="D58" t="str">
            <v>JA $</v>
          </cell>
          <cell r="E58">
            <v>29</v>
          </cell>
          <cell r="F58" t="str">
            <v>O/D</v>
          </cell>
          <cell r="G58" t="str">
            <v>GAS</v>
          </cell>
          <cell r="H58" t="str">
            <v>BUSINESS</v>
          </cell>
          <cell r="I58">
            <v>999914.29</v>
          </cell>
          <cell r="J58">
            <v>0</v>
          </cell>
          <cell r="K58">
            <v>0</v>
          </cell>
        </row>
        <row r="59">
          <cell r="A59" t="str">
            <v>KIM JIN HEE</v>
          </cell>
          <cell r="B59">
            <v>200</v>
          </cell>
          <cell r="C59" t="str">
            <v>05</v>
          </cell>
          <cell r="D59" t="str">
            <v>JA $</v>
          </cell>
          <cell r="E59">
            <v>31.5</v>
          </cell>
          <cell r="F59" t="str">
            <v>O/D</v>
          </cell>
          <cell r="G59" t="str">
            <v>INDIV.</v>
          </cell>
          <cell r="H59" t="str">
            <v>INDIV.</v>
          </cell>
          <cell r="I59">
            <v>85.95</v>
          </cell>
          <cell r="J59">
            <v>0</v>
          </cell>
          <cell r="K59">
            <v>0</v>
          </cell>
        </row>
        <row r="60">
          <cell r="A60" t="str">
            <v>L'ART INTERIEUR DESIGN LTD.</v>
          </cell>
          <cell r="B60">
            <v>127</v>
          </cell>
          <cell r="C60" t="str">
            <v>07</v>
          </cell>
          <cell r="D60" t="str">
            <v>JA $</v>
          </cell>
          <cell r="E60">
            <v>26.3</v>
          </cell>
          <cell r="F60" t="str">
            <v>O/D</v>
          </cell>
          <cell r="G60" t="str">
            <v>PROF.</v>
          </cell>
          <cell r="H60" t="str">
            <v>BUSINESS</v>
          </cell>
          <cell r="I60">
            <v>27125.73</v>
          </cell>
          <cell r="J60">
            <v>0</v>
          </cell>
          <cell r="K60">
            <v>0</v>
          </cell>
        </row>
        <row r="61">
          <cell r="A61" t="str">
            <v>LEWIS MARTIN J.</v>
          </cell>
          <cell r="B61">
            <v>200</v>
          </cell>
          <cell r="C61" t="str">
            <v>05</v>
          </cell>
          <cell r="D61" t="str">
            <v>JA $</v>
          </cell>
          <cell r="E61">
            <v>31.5</v>
          </cell>
          <cell r="F61" t="str">
            <v>O/D</v>
          </cell>
          <cell r="G61" t="str">
            <v>INDIV.</v>
          </cell>
          <cell r="H61" t="str">
            <v>INDIV.</v>
          </cell>
          <cell r="I61">
            <v>22885.71</v>
          </cell>
          <cell r="J61">
            <v>0</v>
          </cell>
          <cell r="K61">
            <v>0</v>
          </cell>
        </row>
        <row r="62">
          <cell r="A62" t="str">
            <v>MARLEY DAVID OR BOGLE LORRAINE</v>
          </cell>
          <cell r="B62">
            <v>200</v>
          </cell>
          <cell r="C62" t="str">
            <v>05</v>
          </cell>
          <cell r="D62" t="str">
            <v>JA $</v>
          </cell>
          <cell r="E62">
            <v>31.5</v>
          </cell>
          <cell r="F62" t="str">
            <v>O/D</v>
          </cell>
          <cell r="G62" t="str">
            <v>INDIV.</v>
          </cell>
          <cell r="H62" t="str">
            <v>INDIV.</v>
          </cell>
          <cell r="I62">
            <v>586.76</v>
          </cell>
          <cell r="J62">
            <v>0</v>
          </cell>
          <cell r="K62">
            <v>0</v>
          </cell>
        </row>
        <row r="63">
          <cell r="A63" t="str">
            <v>MASTER MACK ENTERPRISE</v>
          </cell>
          <cell r="B63">
            <v>200</v>
          </cell>
          <cell r="C63" t="str">
            <v>66</v>
          </cell>
          <cell r="D63" t="str">
            <v>JA $</v>
          </cell>
          <cell r="E63">
            <v>31.5</v>
          </cell>
          <cell r="F63" t="str">
            <v>O/D</v>
          </cell>
          <cell r="G63" t="str">
            <v>PROF.</v>
          </cell>
          <cell r="H63" t="str">
            <v>BUSINESS</v>
          </cell>
          <cell r="I63">
            <v>1648887.58</v>
          </cell>
          <cell r="J63">
            <v>0</v>
          </cell>
          <cell r="K63">
            <v>0</v>
          </cell>
        </row>
        <row r="64">
          <cell r="A64" t="str">
            <v>MATROUSSE HOLDINGS LIMITED</v>
          </cell>
          <cell r="B64">
            <v>126</v>
          </cell>
          <cell r="C64" t="str">
            <v>06</v>
          </cell>
          <cell r="D64" t="str">
            <v>JA $</v>
          </cell>
          <cell r="E64">
            <v>11</v>
          </cell>
          <cell r="F64" t="str">
            <v>O/D</v>
          </cell>
          <cell r="G64" t="str">
            <v>PROF.</v>
          </cell>
          <cell r="H64" t="str">
            <v>BUSINESS</v>
          </cell>
          <cell r="I64">
            <v>740701.42</v>
          </cell>
          <cell r="J64">
            <v>0</v>
          </cell>
          <cell r="K64">
            <v>0</v>
          </cell>
        </row>
        <row r="65">
          <cell r="A65" t="str">
            <v>MAYNE ROHAN AND OR HOPE</v>
          </cell>
          <cell r="B65">
            <v>200</v>
          </cell>
          <cell r="C65" t="str">
            <v>01</v>
          </cell>
          <cell r="D65" t="str">
            <v>JA $</v>
          </cell>
          <cell r="E65">
            <v>0</v>
          </cell>
          <cell r="F65" t="str">
            <v>O/D</v>
          </cell>
          <cell r="G65" t="str">
            <v>INDIV.</v>
          </cell>
          <cell r="H65" t="str">
            <v>INDIV.</v>
          </cell>
          <cell r="I65">
            <v>3095.97</v>
          </cell>
          <cell r="J65">
            <v>0</v>
          </cell>
          <cell r="K65">
            <v>0</v>
          </cell>
        </row>
        <row r="66">
          <cell r="A66" t="str">
            <v>MORINDA INTERNATIONAL JA. LTD.</v>
          </cell>
          <cell r="B66">
            <v>200</v>
          </cell>
          <cell r="C66" t="str">
            <v>66</v>
          </cell>
          <cell r="D66" t="str">
            <v>JA $</v>
          </cell>
          <cell r="E66">
            <v>31.5</v>
          </cell>
          <cell r="F66" t="str">
            <v>O/D</v>
          </cell>
          <cell r="G66" t="str">
            <v>DIST'N</v>
          </cell>
          <cell r="H66" t="str">
            <v>BUSINESS</v>
          </cell>
          <cell r="I66">
            <v>175804.32</v>
          </cell>
          <cell r="J66">
            <v>0</v>
          </cell>
          <cell r="K66">
            <v>0</v>
          </cell>
        </row>
        <row r="67">
          <cell r="A67" t="str">
            <v>MOSES PETER</v>
          </cell>
          <cell r="B67">
            <v>200</v>
          </cell>
          <cell r="C67" t="str">
            <v>01</v>
          </cell>
          <cell r="D67" t="str">
            <v>JA $</v>
          </cell>
          <cell r="E67">
            <v>0</v>
          </cell>
          <cell r="F67" t="str">
            <v>O/D</v>
          </cell>
          <cell r="G67" t="str">
            <v>INDIV.</v>
          </cell>
          <cell r="H67" t="str">
            <v>INDIV.</v>
          </cell>
          <cell r="I67">
            <v>380534.82</v>
          </cell>
          <cell r="J67">
            <v>0</v>
          </cell>
          <cell r="K67">
            <v>0</v>
          </cell>
        </row>
        <row r="68">
          <cell r="A68" t="str">
            <v>MUSSON JAMAICA LTD.</v>
          </cell>
          <cell r="B68">
            <v>126</v>
          </cell>
          <cell r="C68" t="str">
            <v>02</v>
          </cell>
          <cell r="D68" t="str">
            <v>JA $</v>
          </cell>
          <cell r="E68">
            <v>12</v>
          </cell>
          <cell r="F68" t="str">
            <v>O/D</v>
          </cell>
          <cell r="G68" t="str">
            <v>FOOD</v>
          </cell>
          <cell r="H68" t="str">
            <v>BUSINESS</v>
          </cell>
          <cell r="I68">
            <v>4429561.76</v>
          </cell>
          <cell r="J68">
            <v>0</v>
          </cell>
          <cell r="K68">
            <v>0</v>
          </cell>
        </row>
        <row r="69">
          <cell r="A69" t="str">
            <v>MYERS,FLETCHER AND GORDON</v>
          </cell>
          <cell r="B69">
            <v>127</v>
          </cell>
          <cell r="C69" t="str">
            <v>02</v>
          </cell>
          <cell r="D69" t="str">
            <v>JA $</v>
          </cell>
          <cell r="E69">
            <v>26.3</v>
          </cell>
          <cell r="F69" t="str">
            <v>O/D</v>
          </cell>
          <cell r="G69" t="str">
            <v>PROF.</v>
          </cell>
          <cell r="H69" t="str">
            <v>BUSINESS</v>
          </cell>
          <cell r="I69">
            <v>186.78</v>
          </cell>
          <cell r="J69">
            <v>0</v>
          </cell>
          <cell r="K69">
            <v>0</v>
          </cell>
        </row>
        <row r="70">
          <cell r="A70" t="str">
            <v>NESTLE JAMAICA LIMITED</v>
          </cell>
          <cell r="B70">
            <v>127</v>
          </cell>
          <cell r="C70" t="str">
            <v>02</v>
          </cell>
          <cell r="D70" t="str">
            <v>JA $</v>
          </cell>
          <cell r="E70">
            <v>19</v>
          </cell>
          <cell r="F70" t="str">
            <v>O/D</v>
          </cell>
          <cell r="G70" t="str">
            <v>FOOD</v>
          </cell>
          <cell r="H70" t="str">
            <v>BUSINESS</v>
          </cell>
          <cell r="I70">
            <v>9537.5300000000007</v>
          </cell>
          <cell r="J70">
            <v>0</v>
          </cell>
          <cell r="K70">
            <v>0</v>
          </cell>
        </row>
        <row r="71">
          <cell r="A71" t="str">
            <v>PAN CARIBBEAN MERCHANT BANK LTD.</v>
          </cell>
          <cell r="B71">
            <v>200</v>
          </cell>
          <cell r="C71" t="str">
            <v>21</v>
          </cell>
          <cell r="D71" t="str">
            <v>JA $</v>
          </cell>
          <cell r="E71">
            <v>31.5</v>
          </cell>
          <cell r="F71" t="str">
            <v>O/D</v>
          </cell>
          <cell r="G71" t="str">
            <v>F.I.</v>
          </cell>
          <cell r="H71" t="str">
            <v>F.I.</v>
          </cell>
          <cell r="I71">
            <v>41935413.240000002</v>
          </cell>
          <cell r="J71">
            <v>0</v>
          </cell>
          <cell r="K71">
            <v>0</v>
          </cell>
        </row>
        <row r="72">
          <cell r="A72" t="str">
            <v>POWELL DAUDRIE</v>
          </cell>
          <cell r="B72">
            <v>200</v>
          </cell>
          <cell r="C72" t="str">
            <v>01</v>
          </cell>
          <cell r="D72" t="str">
            <v>JA $</v>
          </cell>
          <cell r="E72">
            <v>0</v>
          </cell>
          <cell r="F72" t="str">
            <v>O/D</v>
          </cell>
          <cell r="G72" t="str">
            <v>INDIV.</v>
          </cell>
          <cell r="H72" t="str">
            <v>INDIV.</v>
          </cell>
          <cell r="I72">
            <v>1300.5899999999999</v>
          </cell>
          <cell r="J72">
            <v>0</v>
          </cell>
          <cell r="K72">
            <v>0</v>
          </cell>
        </row>
        <row r="73">
          <cell r="A73" t="str">
            <v>REID VINCENT A.</v>
          </cell>
          <cell r="B73">
            <v>200</v>
          </cell>
          <cell r="C73" t="str">
            <v>05</v>
          </cell>
          <cell r="D73" t="str">
            <v>JA $</v>
          </cell>
          <cell r="E73">
            <v>31.5</v>
          </cell>
          <cell r="F73" t="str">
            <v>O/D</v>
          </cell>
          <cell r="G73" t="str">
            <v>INDIV.</v>
          </cell>
          <cell r="H73" t="str">
            <v>INDIV.</v>
          </cell>
          <cell r="I73">
            <v>15.53</v>
          </cell>
          <cell r="J73">
            <v>0</v>
          </cell>
          <cell r="K73">
            <v>0</v>
          </cell>
        </row>
        <row r="74">
          <cell r="A74" t="str">
            <v>ROSE ROMER-ADRIAN-CHANNER-SMITH</v>
          </cell>
          <cell r="B74">
            <v>200</v>
          </cell>
          <cell r="C74" t="str">
            <v>05</v>
          </cell>
          <cell r="D74" t="str">
            <v>JA $</v>
          </cell>
          <cell r="E74">
            <v>31.5</v>
          </cell>
          <cell r="F74" t="str">
            <v>O/D</v>
          </cell>
          <cell r="G74" t="str">
            <v>INDIV.</v>
          </cell>
          <cell r="H74" t="str">
            <v>INDIV.</v>
          </cell>
          <cell r="I74">
            <v>5438.94</v>
          </cell>
          <cell r="J74">
            <v>0</v>
          </cell>
          <cell r="K74">
            <v>0</v>
          </cell>
        </row>
        <row r="75">
          <cell r="A75" t="str">
            <v>RUGBY JA. LIME AND MINERALS LTD.</v>
          </cell>
          <cell r="B75">
            <v>200</v>
          </cell>
          <cell r="C75" t="str">
            <v>07</v>
          </cell>
          <cell r="D75" t="str">
            <v>JA $</v>
          </cell>
          <cell r="E75">
            <v>31.5</v>
          </cell>
          <cell r="F75" t="str">
            <v>O/D</v>
          </cell>
          <cell r="G75" t="str">
            <v>MINING</v>
          </cell>
          <cell r="H75" t="str">
            <v>BUSINESS</v>
          </cell>
          <cell r="I75">
            <v>187152.75</v>
          </cell>
          <cell r="J75">
            <v>0</v>
          </cell>
          <cell r="K75">
            <v>0</v>
          </cell>
        </row>
        <row r="76">
          <cell r="A76" t="str">
            <v>SCULLY VERNADETTE OR VIVION</v>
          </cell>
          <cell r="B76">
            <v>200</v>
          </cell>
          <cell r="C76" t="str">
            <v>05</v>
          </cell>
          <cell r="D76" t="str">
            <v>JA $</v>
          </cell>
          <cell r="E76">
            <v>31.5</v>
          </cell>
          <cell r="F76" t="str">
            <v>O/D</v>
          </cell>
          <cell r="G76" t="str">
            <v>INDIV.</v>
          </cell>
          <cell r="H76" t="str">
            <v>INDIV.</v>
          </cell>
          <cell r="I76">
            <v>161.08000000000001</v>
          </cell>
          <cell r="J76">
            <v>0</v>
          </cell>
          <cell r="K76">
            <v>0</v>
          </cell>
        </row>
        <row r="77">
          <cell r="A77" t="str">
            <v>SHEIP GLADYS OR PLUNKETT AUDREY</v>
          </cell>
          <cell r="B77">
            <v>200</v>
          </cell>
          <cell r="C77" t="str">
            <v>05</v>
          </cell>
          <cell r="D77" t="str">
            <v>JA $</v>
          </cell>
          <cell r="E77">
            <v>31.5</v>
          </cell>
          <cell r="F77" t="str">
            <v>O/D</v>
          </cell>
          <cell r="G77" t="str">
            <v>INDIV.</v>
          </cell>
          <cell r="H77" t="str">
            <v>INDIV.</v>
          </cell>
          <cell r="I77">
            <v>95.89</v>
          </cell>
          <cell r="J77">
            <v>0</v>
          </cell>
          <cell r="K77">
            <v>0</v>
          </cell>
        </row>
        <row r="78">
          <cell r="A78" t="str">
            <v>SMITH DONNA</v>
          </cell>
          <cell r="B78">
            <v>200</v>
          </cell>
          <cell r="C78" t="str">
            <v>01</v>
          </cell>
          <cell r="D78" t="str">
            <v>JA $</v>
          </cell>
          <cell r="E78">
            <v>0</v>
          </cell>
          <cell r="F78" t="str">
            <v>O/D</v>
          </cell>
          <cell r="G78" t="str">
            <v>INDIV.</v>
          </cell>
          <cell r="H78" t="str">
            <v>INDIV.</v>
          </cell>
          <cell r="I78">
            <v>1342.15</v>
          </cell>
          <cell r="J78">
            <v>0</v>
          </cell>
          <cell r="K78">
            <v>0</v>
          </cell>
        </row>
        <row r="79">
          <cell r="A79" t="str">
            <v>TAYLOR ROBERT AND KECIA J.</v>
          </cell>
          <cell r="B79">
            <v>200</v>
          </cell>
          <cell r="C79" t="str">
            <v>01</v>
          </cell>
          <cell r="D79" t="str">
            <v>JA $</v>
          </cell>
          <cell r="E79">
            <v>0</v>
          </cell>
          <cell r="F79" t="str">
            <v>O/D</v>
          </cell>
          <cell r="G79" t="str">
            <v>INDIV.</v>
          </cell>
          <cell r="H79" t="str">
            <v>INDIV.</v>
          </cell>
          <cell r="I79">
            <v>5491.15</v>
          </cell>
          <cell r="J79">
            <v>0</v>
          </cell>
          <cell r="K79">
            <v>0</v>
          </cell>
        </row>
        <row r="80">
          <cell r="A80" t="str">
            <v>TEXACO CARIBBEAN INC.</v>
          </cell>
          <cell r="B80">
            <v>127</v>
          </cell>
          <cell r="C80" t="str">
            <v>02</v>
          </cell>
          <cell r="D80" t="str">
            <v>JA $</v>
          </cell>
          <cell r="E80">
            <v>29</v>
          </cell>
          <cell r="F80" t="str">
            <v>O/D</v>
          </cell>
          <cell r="G80" t="str">
            <v>GAS</v>
          </cell>
          <cell r="H80" t="str">
            <v>BUSINESS</v>
          </cell>
          <cell r="I80">
            <v>697.75</v>
          </cell>
          <cell r="J80">
            <v>0</v>
          </cell>
          <cell r="K80">
            <v>0</v>
          </cell>
        </row>
        <row r="81">
          <cell r="A81" t="str">
            <v>THE TRAVEL CENTRE LTD.</v>
          </cell>
          <cell r="B81">
            <v>200</v>
          </cell>
          <cell r="C81" t="str">
            <v>07</v>
          </cell>
          <cell r="D81" t="str">
            <v>JA $</v>
          </cell>
          <cell r="E81">
            <v>31.5</v>
          </cell>
          <cell r="F81" t="str">
            <v>O/D</v>
          </cell>
          <cell r="G81" t="str">
            <v>PROF.</v>
          </cell>
          <cell r="H81" t="str">
            <v>BUSINESS</v>
          </cell>
          <cell r="I81">
            <v>99.39</v>
          </cell>
          <cell r="J81">
            <v>0</v>
          </cell>
          <cell r="K81">
            <v>0</v>
          </cell>
        </row>
        <row r="82">
          <cell r="A82" t="str">
            <v>TRADECO</v>
          </cell>
          <cell r="B82">
            <v>200</v>
          </cell>
          <cell r="C82" t="str">
            <v>02</v>
          </cell>
          <cell r="D82" t="str">
            <v>JA $</v>
          </cell>
          <cell r="E82">
            <v>31.5</v>
          </cell>
          <cell r="F82" t="str">
            <v>O/D</v>
          </cell>
          <cell r="G82" t="str">
            <v>PROF.</v>
          </cell>
          <cell r="H82" t="str">
            <v>BUSINESS</v>
          </cell>
          <cell r="I82">
            <v>89.4</v>
          </cell>
          <cell r="J82">
            <v>0</v>
          </cell>
          <cell r="K82">
            <v>0</v>
          </cell>
        </row>
        <row r="83">
          <cell r="A83" t="str">
            <v>VAP LIMITED</v>
          </cell>
          <cell r="B83">
            <v>127</v>
          </cell>
          <cell r="C83" t="str">
            <v>06</v>
          </cell>
          <cell r="D83" t="str">
            <v>JA $</v>
          </cell>
          <cell r="E83">
            <v>32</v>
          </cell>
          <cell r="F83" t="str">
            <v>O/D</v>
          </cell>
          <cell r="G83" t="str">
            <v>PROF.</v>
          </cell>
          <cell r="H83" t="str">
            <v>BUSINESS</v>
          </cell>
          <cell r="I83">
            <v>3639590.97</v>
          </cell>
          <cell r="J83">
            <v>0</v>
          </cell>
          <cell r="K83">
            <v>0</v>
          </cell>
        </row>
        <row r="84">
          <cell r="A84" t="str">
            <v>WHYTE MICHAEL</v>
          </cell>
          <cell r="B84">
            <v>200</v>
          </cell>
          <cell r="C84" t="str">
            <v>01</v>
          </cell>
          <cell r="D84" t="str">
            <v>JA $</v>
          </cell>
          <cell r="E84">
            <v>0</v>
          </cell>
          <cell r="F84" t="str">
            <v>O/D</v>
          </cell>
          <cell r="G84" t="str">
            <v>INDIV.</v>
          </cell>
          <cell r="H84" t="str">
            <v>INDIV.</v>
          </cell>
          <cell r="I84">
            <v>1644.19</v>
          </cell>
          <cell r="J84">
            <v>0</v>
          </cell>
          <cell r="K84">
            <v>0</v>
          </cell>
        </row>
        <row r="85">
          <cell r="A85" t="str">
            <v>WILSON TRUDY</v>
          </cell>
          <cell r="B85">
            <v>200</v>
          </cell>
          <cell r="C85" t="str">
            <v>01</v>
          </cell>
          <cell r="D85" t="str">
            <v>JA $</v>
          </cell>
          <cell r="E85">
            <v>0</v>
          </cell>
          <cell r="F85" t="str">
            <v>O/D</v>
          </cell>
          <cell r="G85" t="str">
            <v>INDIV.</v>
          </cell>
          <cell r="H85" t="str">
            <v>INDIV.</v>
          </cell>
          <cell r="I85">
            <v>1331.67</v>
          </cell>
          <cell r="J85">
            <v>0</v>
          </cell>
          <cell r="K85">
            <v>0</v>
          </cell>
        </row>
        <row r="86">
          <cell r="A86" t="str">
            <v>WYNTER SONIA AND OR BRIAN</v>
          </cell>
          <cell r="B86">
            <v>200</v>
          </cell>
          <cell r="C86" t="str">
            <v>01</v>
          </cell>
          <cell r="D86" t="str">
            <v>JA $</v>
          </cell>
          <cell r="E86">
            <v>0</v>
          </cell>
          <cell r="F86" t="str">
            <v>O/D</v>
          </cell>
          <cell r="G86" t="str">
            <v>INDIV.</v>
          </cell>
          <cell r="H86" t="str">
            <v>INDIV.</v>
          </cell>
          <cell r="I86">
            <v>78989.289999999994</v>
          </cell>
          <cell r="J86">
            <v>0</v>
          </cell>
          <cell r="K86">
            <v>0</v>
          </cell>
        </row>
        <row r="87">
          <cell r="A87" t="str">
            <v>BARRETT CALMAN</v>
          </cell>
          <cell r="B87">
            <v>120</v>
          </cell>
          <cell r="C87" t="str">
            <v>02</v>
          </cell>
          <cell r="D87" t="str">
            <v>JA $</v>
          </cell>
          <cell r="E87">
            <v>32</v>
          </cell>
          <cell r="F87" t="str">
            <v>TERM</v>
          </cell>
          <cell r="G87" t="str">
            <v>INDIV.</v>
          </cell>
          <cell r="H87" t="str">
            <v>INDIV.</v>
          </cell>
          <cell r="I87">
            <v>3799999.99</v>
          </cell>
          <cell r="J87">
            <v>0</v>
          </cell>
          <cell r="K87">
            <v>0</v>
          </cell>
        </row>
        <row r="88">
          <cell r="A88" t="str">
            <v>BOGUES BROTHERS INDUSTRIES LTD</v>
          </cell>
          <cell r="B88">
            <v>120</v>
          </cell>
          <cell r="C88" t="str">
            <v>50</v>
          </cell>
          <cell r="D88" t="str">
            <v>JA $</v>
          </cell>
          <cell r="E88">
            <v>15</v>
          </cell>
          <cell r="F88" t="str">
            <v>TERM</v>
          </cell>
          <cell r="G88" t="str">
            <v>PROF.</v>
          </cell>
          <cell r="H88" t="str">
            <v>BUSINESS</v>
          </cell>
          <cell r="I88">
            <v>5250000</v>
          </cell>
          <cell r="J88">
            <v>0</v>
          </cell>
          <cell r="K88">
            <v>0</v>
          </cell>
        </row>
        <row r="89">
          <cell r="A89" t="str">
            <v>CAPITAL AND CREDIT MERCHANT BANK</v>
          </cell>
          <cell r="B89">
            <v>120</v>
          </cell>
          <cell r="C89" t="str">
            <v>51</v>
          </cell>
          <cell r="D89" t="str">
            <v>USD</v>
          </cell>
          <cell r="E89">
            <v>7.25</v>
          </cell>
          <cell r="F89" t="str">
            <v>TERM</v>
          </cell>
          <cell r="G89" t="str">
            <v>F.I.</v>
          </cell>
          <cell r="H89" t="str">
            <v>F.I.</v>
          </cell>
          <cell r="I89">
            <v>173415000</v>
          </cell>
          <cell r="J89">
            <v>3300000</v>
          </cell>
          <cell r="K89">
            <v>173415000</v>
          </cell>
        </row>
        <row r="90">
          <cell r="A90" t="str">
            <v>CARIBBEAN CEMENT COMPANY LTD</v>
          </cell>
          <cell r="B90">
            <v>120</v>
          </cell>
          <cell r="C90" t="str">
            <v>04</v>
          </cell>
          <cell r="D90" t="str">
            <v>JA $</v>
          </cell>
          <cell r="E90">
            <v>26.5</v>
          </cell>
          <cell r="F90" t="str">
            <v>TERM</v>
          </cell>
          <cell r="G90" t="str">
            <v>CEMENT</v>
          </cell>
          <cell r="H90" t="str">
            <v>BUSINESS</v>
          </cell>
          <cell r="I90">
            <v>3736160.39</v>
          </cell>
          <cell r="J90">
            <v>0</v>
          </cell>
          <cell r="K90">
            <v>0</v>
          </cell>
        </row>
        <row r="91">
          <cell r="A91" t="str">
            <v>CESCO LIMITED</v>
          </cell>
          <cell r="B91">
            <v>120</v>
          </cell>
          <cell r="C91" t="str">
            <v>42</v>
          </cell>
          <cell r="D91" t="str">
            <v>USD</v>
          </cell>
          <cell r="E91">
            <v>15</v>
          </cell>
          <cell r="F91" t="str">
            <v>TERM</v>
          </cell>
          <cell r="G91" t="str">
            <v>DIST'N</v>
          </cell>
          <cell r="H91" t="str">
            <v>BUSINESS</v>
          </cell>
          <cell r="I91">
            <v>20946119.43</v>
          </cell>
          <cell r="J91">
            <v>398594.09000951477</v>
          </cell>
          <cell r="K91">
            <v>20946119.43</v>
          </cell>
        </row>
        <row r="92">
          <cell r="A92" t="str">
            <v>CHECKER INT'L</v>
          </cell>
          <cell r="B92">
            <v>120</v>
          </cell>
          <cell r="C92" t="str">
            <v>02</v>
          </cell>
          <cell r="D92" t="str">
            <v>USD</v>
          </cell>
          <cell r="E92">
            <v>12</v>
          </cell>
          <cell r="F92" t="str">
            <v>TERM</v>
          </cell>
          <cell r="G92" t="str">
            <v>MFG-CHEM</v>
          </cell>
          <cell r="H92" t="str">
            <v>BUSINESS</v>
          </cell>
          <cell r="I92">
            <v>1662961.57</v>
          </cell>
          <cell r="J92">
            <v>31645.320076117987</v>
          </cell>
          <cell r="K92">
            <v>1662961.57</v>
          </cell>
        </row>
        <row r="93">
          <cell r="A93" t="str">
            <v>CLARKE WILLIAM</v>
          </cell>
          <cell r="B93">
            <v>120</v>
          </cell>
          <cell r="C93" t="str">
            <v>52</v>
          </cell>
          <cell r="D93" t="str">
            <v>USD</v>
          </cell>
          <cell r="E93">
            <v>20</v>
          </cell>
          <cell r="F93" t="str">
            <v>TERM</v>
          </cell>
          <cell r="G93" t="str">
            <v>INDIV.</v>
          </cell>
          <cell r="H93" t="str">
            <v>INDIV.</v>
          </cell>
          <cell r="I93">
            <v>10510000</v>
          </cell>
          <cell r="J93">
            <v>200000</v>
          </cell>
          <cell r="K93">
            <v>10510000</v>
          </cell>
        </row>
        <row r="94">
          <cell r="A94" t="str">
            <v>COATES BROTHERS JAMAICA LIMITED</v>
          </cell>
          <cell r="B94">
            <v>120</v>
          </cell>
          <cell r="C94" t="str">
            <v>04</v>
          </cell>
          <cell r="D94" t="str">
            <v>JA $</v>
          </cell>
          <cell r="E94">
            <v>15</v>
          </cell>
          <cell r="F94" t="str">
            <v>TERM</v>
          </cell>
          <cell r="G94" t="str">
            <v>PROF.</v>
          </cell>
          <cell r="H94" t="str">
            <v>BUSINESS</v>
          </cell>
          <cell r="I94">
            <v>1434690.9</v>
          </cell>
          <cell r="J94">
            <v>0</v>
          </cell>
          <cell r="K94">
            <v>0</v>
          </cell>
        </row>
        <row r="95">
          <cell r="A95" t="str">
            <v>COLGATE PALMOLIVE</v>
          </cell>
          <cell r="B95">
            <v>120</v>
          </cell>
          <cell r="C95" t="str">
            <v>04</v>
          </cell>
          <cell r="D95" t="str">
            <v>JA $</v>
          </cell>
          <cell r="E95">
            <v>26.5</v>
          </cell>
          <cell r="F95" t="str">
            <v>TERM</v>
          </cell>
          <cell r="G95" t="str">
            <v>DIST'N</v>
          </cell>
          <cell r="H95" t="str">
            <v>BUSINESS</v>
          </cell>
          <cell r="I95">
            <v>72455.41</v>
          </cell>
          <cell r="J95">
            <v>0</v>
          </cell>
          <cell r="K95">
            <v>0</v>
          </cell>
        </row>
        <row r="96">
          <cell r="A96" t="str">
            <v>EPPING OIL COMPANY LIMITED</v>
          </cell>
          <cell r="B96">
            <v>120</v>
          </cell>
          <cell r="C96" t="str">
            <v>50</v>
          </cell>
          <cell r="D96" t="str">
            <v>JA $</v>
          </cell>
          <cell r="E96">
            <v>31</v>
          </cell>
          <cell r="F96" t="str">
            <v>TERM</v>
          </cell>
          <cell r="G96" t="str">
            <v>GAS</v>
          </cell>
          <cell r="H96" t="str">
            <v>BUSINESS</v>
          </cell>
          <cell r="I96">
            <v>2666666.7000000002</v>
          </cell>
          <cell r="J96">
            <v>0</v>
          </cell>
          <cell r="K96">
            <v>0</v>
          </cell>
        </row>
        <row r="97">
          <cell r="A97" t="str">
            <v>EPPING OIL COMPANY LIMITED</v>
          </cell>
          <cell r="B97">
            <v>120</v>
          </cell>
          <cell r="C97" t="str">
            <v>50</v>
          </cell>
          <cell r="D97" t="str">
            <v>JA $</v>
          </cell>
          <cell r="E97">
            <v>31</v>
          </cell>
          <cell r="F97" t="str">
            <v>TERM</v>
          </cell>
          <cell r="G97" t="str">
            <v>GAS</v>
          </cell>
          <cell r="H97" t="str">
            <v>BUSINESS</v>
          </cell>
          <cell r="I97">
            <v>41666.550000000003</v>
          </cell>
          <cell r="J97">
            <v>0</v>
          </cell>
          <cell r="K97">
            <v>0</v>
          </cell>
        </row>
        <row r="98">
          <cell r="A98" t="str">
            <v>FALCON CORPORATION LIMITED</v>
          </cell>
          <cell r="B98">
            <v>120</v>
          </cell>
          <cell r="C98" t="str">
            <v>42</v>
          </cell>
          <cell r="D98" t="str">
            <v>USD</v>
          </cell>
          <cell r="E98">
            <v>15</v>
          </cell>
          <cell r="F98" t="str">
            <v>TERM</v>
          </cell>
          <cell r="G98" t="str">
            <v>DIST'N</v>
          </cell>
          <cell r="H98" t="str">
            <v>BUSINESS</v>
          </cell>
          <cell r="I98">
            <v>1576500</v>
          </cell>
          <cell r="J98">
            <v>30000</v>
          </cell>
          <cell r="K98">
            <v>1576500</v>
          </cell>
        </row>
        <row r="99">
          <cell r="A99" t="str">
            <v>GENERAL TOOL AND SUPPLY</v>
          </cell>
          <cell r="B99">
            <v>120</v>
          </cell>
          <cell r="C99" t="str">
            <v>42</v>
          </cell>
          <cell r="D99" t="str">
            <v>USD</v>
          </cell>
          <cell r="E99">
            <v>15</v>
          </cell>
          <cell r="F99" t="str">
            <v>TERM</v>
          </cell>
          <cell r="G99" t="str">
            <v>DIST'N</v>
          </cell>
          <cell r="H99" t="str">
            <v>BUSINESS</v>
          </cell>
          <cell r="I99">
            <v>7833726.2400000002</v>
          </cell>
          <cell r="J99">
            <v>149071.85994291151</v>
          </cell>
          <cell r="K99">
            <v>7833726.2399999993</v>
          </cell>
        </row>
        <row r="100">
          <cell r="A100" t="str">
            <v>GOVERNMENT OF JAMAICA</v>
          </cell>
          <cell r="B100">
            <v>120</v>
          </cell>
          <cell r="C100" t="str">
            <v>18</v>
          </cell>
          <cell r="D100" t="str">
            <v>USD</v>
          </cell>
          <cell r="E100">
            <v>10</v>
          </cell>
          <cell r="F100" t="str">
            <v>TERM</v>
          </cell>
          <cell r="G100" t="str">
            <v>C.G</v>
          </cell>
          <cell r="H100" t="str">
            <v>C.G</v>
          </cell>
          <cell r="I100">
            <v>122731956.98999999</v>
          </cell>
          <cell r="J100">
            <v>2335527.2500475738</v>
          </cell>
          <cell r="K100">
            <v>122731956.98999999</v>
          </cell>
        </row>
        <row r="101">
          <cell r="A101" t="str">
            <v>GOVERNMENT OF JAMAICA</v>
          </cell>
          <cell r="B101">
            <v>120</v>
          </cell>
          <cell r="C101" t="str">
            <v>53</v>
          </cell>
          <cell r="D101" t="str">
            <v>USD</v>
          </cell>
          <cell r="E101">
            <v>10</v>
          </cell>
          <cell r="F101" t="str">
            <v>TERM</v>
          </cell>
          <cell r="G101" t="str">
            <v>C.G</v>
          </cell>
          <cell r="H101" t="str">
            <v>C.G</v>
          </cell>
          <cell r="I101">
            <v>111686.62</v>
          </cell>
          <cell r="J101">
            <v>2125.3400570884874</v>
          </cell>
          <cell r="K101">
            <v>111686.62000000001</v>
          </cell>
        </row>
        <row r="102">
          <cell r="A102" t="str">
            <v>GOVERNMENT OF JAMAICA</v>
          </cell>
          <cell r="B102">
            <v>120</v>
          </cell>
          <cell r="C102" t="str">
            <v>53</v>
          </cell>
          <cell r="D102" t="str">
            <v>USD</v>
          </cell>
          <cell r="E102">
            <v>10</v>
          </cell>
          <cell r="F102" t="str">
            <v>TERM</v>
          </cell>
          <cell r="G102" t="str">
            <v>C.G</v>
          </cell>
          <cell r="H102" t="str">
            <v>C.G</v>
          </cell>
          <cell r="I102">
            <v>71664494.430000007</v>
          </cell>
          <cell r="J102">
            <v>1363739.1899143674</v>
          </cell>
          <cell r="K102">
            <v>71664494.430000007</v>
          </cell>
        </row>
        <row r="103">
          <cell r="A103" t="str">
            <v>GRACE KENNEDY REMITTANCE SERVICE</v>
          </cell>
          <cell r="B103">
            <v>120</v>
          </cell>
          <cell r="C103" t="str">
            <v>04</v>
          </cell>
          <cell r="D103" t="str">
            <v>JA $</v>
          </cell>
          <cell r="E103">
            <v>32</v>
          </cell>
          <cell r="F103" t="str">
            <v>TERM</v>
          </cell>
          <cell r="G103" t="str">
            <v>F.I.</v>
          </cell>
          <cell r="H103" t="str">
            <v>F.I.</v>
          </cell>
          <cell r="I103">
            <v>1035248.68</v>
          </cell>
          <cell r="J103">
            <v>0</v>
          </cell>
          <cell r="K103">
            <v>0</v>
          </cell>
        </row>
        <row r="104">
          <cell r="A104" t="str">
            <v>GREAT RESORTS</v>
          </cell>
          <cell r="B104">
            <v>120</v>
          </cell>
          <cell r="C104" t="str">
            <v>02</v>
          </cell>
          <cell r="D104" t="str">
            <v>USD</v>
          </cell>
          <cell r="E104">
            <v>9.4600000000000009</v>
          </cell>
          <cell r="F104" t="str">
            <v>TERM</v>
          </cell>
          <cell r="G104" t="str">
            <v>TOURISM</v>
          </cell>
          <cell r="H104" t="str">
            <v>BUSINESS</v>
          </cell>
          <cell r="I104">
            <v>3951760</v>
          </cell>
          <cell r="J104">
            <v>75200</v>
          </cell>
          <cell r="K104">
            <v>3951760</v>
          </cell>
        </row>
        <row r="105">
          <cell r="A105" t="str">
            <v>JAMAICA BROILERS GROUP</v>
          </cell>
          <cell r="B105">
            <v>120</v>
          </cell>
          <cell r="C105" t="str">
            <v>02</v>
          </cell>
          <cell r="D105" t="str">
            <v>JA $</v>
          </cell>
          <cell r="E105">
            <v>12</v>
          </cell>
          <cell r="F105" t="str">
            <v>TERM</v>
          </cell>
          <cell r="G105" t="str">
            <v>LIVESTOCK</v>
          </cell>
          <cell r="H105" t="str">
            <v>BUSINESS</v>
          </cell>
          <cell r="I105">
            <v>9394740</v>
          </cell>
          <cell r="J105">
            <v>0</v>
          </cell>
          <cell r="K105">
            <v>0</v>
          </cell>
        </row>
        <row r="106">
          <cell r="A106" t="str">
            <v>JAMAICA OBSERVER</v>
          </cell>
          <cell r="B106">
            <v>120</v>
          </cell>
          <cell r="C106" t="str">
            <v>06</v>
          </cell>
          <cell r="D106" t="str">
            <v>USD</v>
          </cell>
          <cell r="E106">
            <v>9.5</v>
          </cell>
          <cell r="F106" t="str">
            <v>TERM</v>
          </cell>
          <cell r="G106" t="str">
            <v>PRINT</v>
          </cell>
          <cell r="H106" t="str">
            <v>BUSINESS</v>
          </cell>
          <cell r="I106">
            <v>970979.49</v>
          </cell>
          <cell r="J106">
            <v>18477.25004757374</v>
          </cell>
          <cell r="K106">
            <v>970979.49</v>
          </cell>
        </row>
        <row r="107">
          <cell r="A107" t="str">
            <v>JAMAICA OBSERVER</v>
          </cell>
          <cell r="B107">
            <v>120</v>
          </cell>
          <cell r="C107" t="str">
            <v>42</v>
          </cell>
          <cell r="D107" t="str">
            <v>USD</v>
          </cell>
          <cell r="E107">
            <v>9.5</v>
          </cell>
          <cell r="F107" t="str">
            <v>TERM</v>
          </cell>
          <cell r="G107" t="str">
            <v>PRINT</v>
          </cell>
          <cell r="H107" t="str">
            <v>BUSINESS</v>
          </cell>
          <cell r="I107">
            <v>16441782.52</v>
          </cell>
          <cell r="J107">
            <v>312878.83006660326</v>
          </cell>
          <cell r="K107">
            <v>16441782.52</v>
          </cell>
        </row>
        <row r="108">
          <cell r="A108" t="str">
            <v>JAMAICA PUBLIC SERVICE CO. LTD</v>
          </cell>
          <cell r="B108">
            <v>120</v>
          </cell>
          <cell r="C108" t="str">
            <v>02</v>
          </cell>
          <cell r="D108" t="str">
            <v>USD</v>
          </cell>
          <cell r="E108">
            <v>9.75</v>
          </cell>
          <cell r="F108" t="str">
            <v>TERM</v>
          </cell>
          <cell r="G108" t="str">
            <v>GAS</v>
          </cell>
          <cell r="H108" t="str">
            <v>BUSINESS</v>
          </cell>
          <cell r="I108">
            <v>178670000</v>
          </cell>
          <cell r="J108">
            <v>3400000</v>
          </cell>
          <cell r="K108">
            <v>178670000</v>
          </cell>
        </row>
        <row r="109">
          <cell r="A109" t="str">
            <v>K. CHANDIRAM LIMITED</v>
          </cell>
          <cell r="B109">
            <v>120</v>
          </cell>
          <cell r="C109" t="str">
            <v>04</v>
          </cell>
          <cell r="D109" t="str">
            <v>USD</v>
          </cell>
          <cell r="E109">
            <v>12</v>
          </cell>
          <cell r="F109" t="str">
            <v>TERM</v>
          </cell>
          <cell r="G109" t="str">
            <v>DIST'N</v>
          </cell>
          <cell r="H109" t="str">
            <v>BUSINESS</v>
          </cell>
          <cell r="I109">
            <v>2501672.1800000002</v>
          </cell>
          <cell r="J109">
            <v>47605.560038058997</v>
          </cell>
          <cell r="K109">
            <v>2501672.1800000002</v>
          </cell>
        </row>
        <row r="110">
          <cell r="A110" t="str">
            <v>KEENADON LTD T-A L.G SERV CENTRE</v>
          </cell>
          <cell r="B110">
            <v>120</v>
          </cell>
          <cell r="C110" t="str">
            <v>50</v>
          </cell>
          <cell r="D110" t="str">
            <v>JA $</v>
          </cell>
          <cell r="E110">
            <v>29</v>
          </cell>
          <cell r="F110" t="str">
            <v>TERM</v>
          </cell>
          <cell r="G110" t="str">
            <v>GAS</v>
          </cell>
          <cell r="H110" t="str">
            <v>BUSINESS</v>
          </cell>
          <cell r="I110">
            <v>1255101.93</v>
          </cell>
          <cell r="J110">
            <v>0</v>
          </cell>
          <cell r="K110">
            <v>0</v>
          </cell>
        </row>
        <row r="111">
          <cell r="A111" t="str">
            <v>MATROUSSE HOLDINGS LIMITED</v>
          </cell>
          <cell r="B111">
            <v>120</v>
          </cell>
          <cell r="C111" t="str">
            <v>02</v>
          </cell>
          <cell r="D111" t="str">
            <v>USD</v>
          </cell>
          <cell r="E111">
            <v>11</v>
          </cell>
          <cell r="F111" t="str">
            <v>TERM</v>
          </cell>
          <cell r="G111" t="str">
            <v>PROF.</v>
          </cell>
          <cell r="H111" t="str">
            <v>BUSINESS</v>
          </cell>
          <cell r="I111">
            <v>4454740.75</v>
          </cell>
          <cell r="J111">
            <v>84771.470028544252</v>
          </cell>
          <cell r="K111">
            <v>4454740.75</v>
          </cell>
        </row>
        <row r="112">
          <cell r="A112" t="str">
            <v>MOORE BUSINESS FORMS CARIB LTD.</v>
          </cell>
          <cell r="B112">
            <v>120</v>
          </cell>
          <cell r="C112" t="str">
            <v>04</v>
          </cell>
          <cell r="D112" t="str">
            <v>JA $</v>
          </cell>
          <cell r="E112">
            <v>21</v>
          </cell>
          <cell r="F112" t="str">
            <v>TERM</v>
          </cell>
          <cell r="G112" t="str">
            <v>PRINT</v>
          </cell>
          <cell r="H112" t="str">
            <v>BUSINESS</v>
          </cell>
          <cell r="I112">
            <v>1256834.82</v>
          </cell>
          <cell r="J112">
            <v>0</v>
          </cell>
          <cell r="K112">
            <v>0</v>
          </cell>
        </row>
        <row r="113">
          <cell r="A113" t="str">
            <v>MOORE BUSINESS FORMS CARIB LTD.</v>
          </cell>
          <cell r="B113">
            <v>120</v>
          </cell>
          <cell r="C113" t="str">
            <v>04</v>
          </cell>
          <cell r="D113" t="str">
            <v>JA $</v>
          </cell>
          <cell r="E113">
            <v>21</v>
          </cell>
          <cell r="F113" t="str">
            <v>TERM</v>
          </cell>
          <cell r="G113" t="str">
            <v>PRINT</v>
          </cell>
          <cell r="H113" t="str">
            <v>BUSINESS</v>
          </cell>
          <cell r="I113">
            <v>5036011.82</v>
          </cell>
          <cell r="J113">
            <v>0</v>
          </cell>
          <cell r="K113">
            <v>0</v>
          </cell>
        </row>
        <row r="114">
          <cell r="A114" t="str">
            <v>MUSSON JAMAICA LTD.</v>
          </cell>
          <cell r="B114">
            <v>120</v>
          </cell>
          <cell r="C114" t="str">
            <v>02</v>
          </cell>
          <cell r="D114" t="str">
            <v>JA $</v>
          </cell>
          <cell r="E114">
            <v>12</v>
          </cell>
          <cell r="F114" t="str">
            <v>TERM</v>
          </cell>
          <cell r="G114" t="str">
            <v>FOOD</v>
          </cell>
          <cell r="H114" t="str">
            <v>BUSINESS</v>
          </cell>
          <cell r="I114">
            <v>5500000</v>
          </cell>
          <cell r="J114">
            <v>0</v>
          </cell>
          <cell r="K114">
            <v>0</v>
          </cell>
        </row>
        <row r="115">
          <cell r="A115" t="str">
            <v>NESTLE JAMAICA LIMITED</v>
          </cell>
          <cell r="B115">
            <v>120</v>
          </cell>
          <cell r="C115" t="str">
            <v>04</v>
          </cell>
          <cell r="D115" t="str">
            <v>JA $</v>
          </cell>
          <cell r="E115">
            <v>19</v>
          </cell>
          <cell r="F115" t="str">
            <v>TERM</v>
          </cell>
          <cell r="G115" t="str">
            <v>FOOD</v>
          </cell>
          <cell r="H115" t="str">
            <v>BUSINESS</v>
          </cell>
          <cell r="I115">
            <v>3174977.75</v>
          </cell>
          <cell r="J115">
            <v>0</v>
          </cell>
          <cell r="K115">
            <v>0</v>
          </cell>
        </row>
        <row r="116">
          <cell r="A116" t="str">
            <v>NESTLE JAMAICA LIMITED</v>
          </cell>
          <cell r="B116">
            <v>120</v>
          </cell>
          <cell r="C116" t="str">
            <v>41</v>
          </cell>
          <cell r="D116" t="str">
            <v>JA $</v>
          </cell>
          <cell r="E116">
            <v>19</v>
          </cell>
          <cell r="F116" t="str">
            <v>TERM</v>
          </cell>
          <cell r="G116" t="str">
            <v>FOOD</v>
          </cell>
          <cell r="H116" t="str">
            <v>BUSINESS</v>
          </cell>
          <cell r="I116">
            <v>87880000</v>
          </cell>
          <cell r="J116">
            <v>0</v>
          </cell>
          <cell r="K116">
            <v>0</v>
          </cell>
        </row>
        <row r="117">
          <cell r="A117" t="str">
            <v>NICO DISTRIBUTORS LIMITED</v>
          </cell>
          <cell r="B117">
            <v>120</v>
          </cell>
          <cell r="C117" t="str">
            <v>06</v>
          </cell>
          <cell r="D117" t="str">
            <v>JA $</v>
          </cell>
          <cell r="E117">
            <v>30.75</v>
          </cell>
          <cell r="F117" t="str">
            <v>TERM</v>
          </cell>
          <cell r="G117" t="str">
            <v>DIST'N</v>
          </cell>
          <cell r="H117" t="str">
            <v>BUSINESS</v>
          </cell>
          <cell r="I117">
            <v>2500958</v>
          </cell>
          <cell r="J117">
            <v>0</v>
          </cell>
          <cell r="K117">
            <v>0</v>
          </cell>
        </row>
        <row r="118">
          <cell r="A118" t="str">
            <v>NICO DISTRIBUTORS LIMITED</v>
          </cell>
          <cell r="B118">
            <v>120</v>
          </cell>
          <cell r="C118" t="str">
            <v>06</v>
          </cell>
          <cell r="D118" t="str">
            <v>USD</v>
          </cell>
          <cell r="E118">
            <v>30.75</v>
          </cell>
          <cell r="F118" t="str">
            <v>TERM</v>
          </cell>
          <cell r="G118" t="str">
            <v>DIST'N</v>
          </cell>
          <cell r="H118" t="str">
            <v>BUSINESS</v>
          </cell>
          <cell r="I118">
            <v>18918000</v>
          </cell>
          <cell r="J118">
            <v>360000</v>
          </cell>
          <cell r="K118">
            <v>18918000</v>
          </cell>
        </row>
        <row r="119">
          <cell r="A119" t="str">
            <v>PEGASUS HOTEL</v>
          </cell>
          <cell r="B119">
            <v>120</v>
          </cell>
          <cell r="C119" t="str">
            <v>04</v>
          </cell>
          <cell r="D119" t="str">
            <v>USD</v>
          </cell>
          <cell r="E119">
            <v>12</v>
          </cell>
          <cell r="F119" t="str">
            <v>TERM</v>
          </cell>
          <cell r="G119" t="str">
            <v>TOURISM</v>
          </cell>
          <cell r="H119" t="str">
            <v>BUSINESS</v>
          </cell>
          <cell r="I119">
            <v>880670.74</v>
          </cell>
          <cell r="J119">
            <v>16758.720076117985</v>
          </cell>
          <cell r="K119">
            <v>880670.74000000011</v>
          </cell>
        </row>
        <row r="120">
          <cell r="A120" t="str">
            <v>PORT AUTHORITY OF JAMAICA</v>
          </cell>
          <cell r="B120">
            <v>120</v>
          </cell>
          <cell r="C120" t="str">
            <v>02</v>
          </cell>
          <cell r="D120" t="str">
            <v>USD</v>
          </cell>
          <cell r="E120">
            <v>11</v>
          </cell>
          <cell r="F120" t="str">
            <v>TERM</v>
          </cell>
          <cell r="G120" t="str">
            <v>PSX</v>
          </cell>
          <cell r="H120" t="str">
            <v>PSX</v>
          </cell>
          <cell r="I120">
            <v>52550000</v>
          </cell>
          <cell r="J120">
            <v>1000000</v>
          </cell>
          <cell r="K120">
            <v>52550000</v>
          </cell>
        </row>
        <row r="121">
          <cell r="A121" t="str">
            <v>PORT AUTHORITY OF JAMAICA</v>
          </cell>
          <cell r="B121">
            <v>120</v>
          </cell>
          <cell r="C121" t="str">
            <v>55</v>
          </cell>
          <cell r="D121" t="str">
            <v>USD</v>
          </cell>
          <cell r="E121">
            <v>11</v>
          </cell>
          <cell r="F121" t="str">
            <v>TERM</v>
          </cell>
          <cell r="G121" t="str">
            <v>PSX</v>
          </cell>
          <cell r="H121" t="str">
            <v>PSX</v>
          </cell>
          <cell r="I121">
            <v>28469959.899999999</v>
          </cell>
          <cell r="J121">
            <v>541768.98001902946</v>
          </cell>
          <cell r="K121">
            <v>28469959.899999999</v>
          </cell>
        </row>
        <row r="122">
          <cell r="A122" t="str">
            <v>PORT AUTHORITY OF JAMAICA</v>
          </cell>
          <cell r="B122">
            <v>120</v>
          </cell>
          <cell r="C122" t="str">
            <v>55</v>
          </cell>
          <cell r="D122" t="str">
            <v>USD</v>
          </cell>
          <cell r="E122">
            <v>11</v>
          </cell>
          <cell r="F122" t="str">
            <v>TERM</v>
          </cell>
          <cell r="G122" t="str">
            <v>PSX</v>
          </cell>
          <cell r="H122" t="str">
            <v>PSX</v>
          </cell>
          <cell r="I122">
            <v>853056.24</v>
          </cell>
          <cell r="J122">
            <v>16233.230066603235</v>
          </cell>
          <cell r="K122">
            <v>853056.24</v>
          </cell>
        </row>
        <row r="123">
          <cell r="A123" t="str">
            <v>PORT AUTHORITY OF JAMAICA</v>
          </cell>
          <cell r="B123">
            <v>120</v>
          </cell>
          <cell r="C123" t="str">
            <v>55</v>
          </cell>
          <cell r="D123" t="str">
            <v>USD</v>
          </cell>
          <cell r="E123">
            <v>11</v>
          </cell>
          <cell r="F123" t="str">
            <v>TERM</v>
          </cell>
          <cell r="G123" t="str">
            <v>PSX</v>
          </cell>
          <cell r="H123" t="str">
            <v>PSX</v>
          </cell>
          <cell r="I123">
            <v>7082016.3600000003</v>
          </cell>
          <cell r="J123">
            <v>134767.20000000001</v>
          </cell>
          <cell r="K123">
            <v>7082016.3600000003</v>
          </cell>
        </row>
        <row r="124">
          <cell r="A124" t="str">
            <v>RESTAURANTS OF JAMAICA</v>
          </cell>
          <cell r="B124">
            <v>120</v>
          </cell>
          <cell r="C124" t="str">
            <v>50</v>
          </cell>
          <cell r="D124" t="str">
            <v>JA $</v>
          </cell>
          <cell r="E124">
            <v>20.88</v>
          </cell>
          <cell r="F124" t="str">
            <v>TERM</v>
          </cell>
          <cell r="G124" t="str">
            <v>FOOD</v>
          </cell>
          <cell r="H124" t="str">
            <v>BUSINESS</v>
          </cell>
          <cell r="I124">
            <v>2763157.8</v>
          </cell>
          <cell r="J124">
            <v>0</v>
          </cell>
          <cell r="K124">
            <v>0</v>
          </cell>
        </row>
        <row r="125">
          <cell r="A125" t="str">
            <v>SERAMCO</v>
          </cell>
          <cell r="B125">
            <v>120</v>
          </cell>
          <cell r="C125" t="str">
            <v>15</v>
          </cell>
          <cell r="D125" t="str">
            <v>JA $</v>
          </cell>
          <cell r="E125">
            <v>9.75</v>
          </cell>
          <cell r="F125" t="str">
            <v>TERM</v>
          </cell>
          <cell r="G125" t="str">
            <v>PROF.</v>
          </cell>
          <cell r="H125" t="str">
            <v>BUSINESS</v>
          </cell>
          <cell r="I125">
            <v>988907.56</v>
          </cell>
          <cell r="J125">
            <v>0</v>
          </cell>
          <cell r="K125">
            <v>0</v>
          </cell>
        </row>
        <row r="126">
          <cell r="A126" t="str">
            <v>SERAMCO</v>
          </cell>
          <cell r="B126">
            <v>120</v>
          </cell>
          <cell r="C126" t="str">
            <v>15</v>
          </cell>
          <cell r="D126" t="str">
            <v>USD</v>
          </cell>
          <cell r="E126">
            <v>9.75</v>
          </cell>
          <cell r="F126" t="str">
            <v>TERM</v>
          </cell>
          <cell r="G126" t="str">
            <v>PROF.</v>
          </cell>
          <cell r="H126" t="str">
            <v>BUSINESS</v>
          </cell>
          <cell r="I126">
            <v>11204211.25</v>
          </cell>
          <cell r="J126">
            <v>213210.49000951476</v>
          </cell>
          <cell r="K126">
            <v>11204211.25</v>
          </cell>
        </row>
        <row r="127">
          <cell r="A127" t="str">
            <v>SHELL COMPANY W.I. LTD.</v>
          </cell>
          <cell r="B127">
            <v>120</v>
          </cell>
          <cell r="C127" t="str">
            <v>02</v>
          </cell>
          <cell r="D127" t="str">
            <v>JA $</v>
          </cell>
          <cell r="E127">
            <v>13.7</v>
          </cell>
          <cell r="F127" t="str">
            <v>TERM</v>
          </cell>
          <cell r="G127" t="str">
            <v>GAS</v>
          </cell>
          <cell r="H127" t="str">
            <v>BUSINESS</v>
          </cell>
          <cell r="I127">
            <v>50000000</v>
          </cell>
          <cell r="J127">
            <v>0</v>
          </cell>
          <cell r="K127">
            <v>0</v>
          </cell>
        </row>
        <row r="128">
          <cell r="A128" t="str">
            <v>SOMERSET ENTERPRISES LTD.</v>
          </cell>
          <cell r="B128">
            <v>120</v>
          </cell>
          <cell r="C128" t="str">
            <v>50</v>
          </cell>
          <cell r="D128" t="str">
            <v>JA $</v>
          </cell>
          <cell r="E128">
            <v>20</v>
          </cell>
          <cell r="F128" t="str">
            <v>TERM</v>
          </cell>
          <cell r="G128" t="str">
            <v>TOURISM</v>
          </cell>
          <cell r="H128" t="str">
            <v>BUSINESS</v>
          </cell>
          <cell r="I128">
            <v>8919054.0399999991</v>
          </cell>
          <cell r="J128">
            <v>0</v>
          </cell>
          <cell r="K128">
            <v>0</v>
          </cell>
        </row>
        <row r="129">
          <cell r="A129" t="str">
            <v>STAFF-20.75%</v>
          </cell>
          <cell r="B129">
            <v>121</v>
          </cell>
          <cell r="C129" t="str">
            <v>06</v>
          </cell>
          <cell r="D129" t="str">
            <v>JA $</v>
          </cell>
          <cell r="E129">
            <v>20.75</v>
          </cell>
          <cell r="F129" t="str">
            <v>TERM</v>
          </cell>
          <cell r="G129" t="str">
            <v>INDIV.</v>
          </cell>
          <cell r="H129" t="str">
            <v>INDIV.</v>
          </cell>
          <cell r="I129">
            <v>1729650.65</v>
          </cell>
          <cell r="J129">
            <v>0</v>
          </cell>
          <cell r="K129">
            <v>0</v>
          </cell>
        </row>
        <row r="130">
          <cell r="A130" t="str">
            <v>STAFF-4%</v>
          </cell>
          <cell r="B130">
            <v>121</v>
          </cell>
          <cell r="C130" t="str">
            <v>00</v>
          </cell>
          <cell r="D130" t="str">
            <v>JA $</v>
          </cell>
          <cell r="E130">
            <v>4</v>
          </cell>
          <cell r="F130" t="str">
            <v>TERM</v>
          </cell>
          <cell r="G130" t="str">
            <v>INDIV.</v>
          </cell>
          <cell r="H130" t="str">
            <v>INDIV.</v>
          </cell>
          <cell r="I130">
            <v>61137010.420000002</v>
          </cell>
          <cell r="J130">
            <v>0</v>
          </cell>
          <cell r="K130">
            <v>0</v>
          </cell>
        </row>
        <row r="131">
          <cell r="A131" t="str">
            <v>SUGAR COMPANY</v>
          </cell>
          <cell r="B131">
            <v>120</v>
          </cell>
          <cell r="C131" t="str">
            <v>18</v>
          </cell>
          <cell r="D131" t="str">
            <v>USD</v>
          </cell>
          <cell r="E131">
            <v>12</v>
          </cell>
          <cell r="F131" t="str">
            <v>TERM</v>
          </cell>
          <cell r="G131" t="str">
            <v>POX</v>
          </cell>
          <cell r="H131" t="str">
            <v>POX</v>
          </cell>
          <cell r="I131">
            <v>5852296.96</v>
          </cell>
          <cell r="J131">
            <v>111366.25994291152</v>
          </cell>
          <cell r="K131">
            <v>5852296.96</v>
          </cell>
        </row>
        <row r="132">
          <cell r="A132" t="str">
            <v>TAN-MARJ INVESTMENTS LTD.</v>
          </cell>
          <cell r="B132">
            <v>120</v>
          </cell>
          <cell r="C132" t="str">
            <v>50</v>
          </cell>
          <cell r="D132" t="str">
            <v>JA $</v>
          </cell>
          <cell r="E132">
            <v>24</v>
          </cell>
          <cell r="F132" t="str">
            <v>TERM</v>
          </cell>
          <cell r="G132" t="str">
            <v>PROF.</v>
          </cell>
          <cell r="H132" t="str">
            <v>BUSINESS</v>
          </cell>
          <cell r="I132">
            <v>8000000</v>
          </cell>
          <cell r="J132">
            <v>0</v>
          </cell>
          <cell r="K132">
            <v>0</v>
          </cell>
        </row>
        <row r="133">
          <cell r="A133" t="str">
            <v>TASTEE LIMITED</v>
          </cell>
          <cell r="B133">
            <v>120</v>
          </cell>
          <cell r="C133" t="str">
            <v>02</v>
          </cell>
          <cell r="D133" t="str">
            <v>JA $</v>
          </cell>
          <cell r="E133">
            <v>22.63</v>
          </cell>
          <cell r="F133" t="str">
            <v>TERM</v>
          </cell>
          <cell r="G133" t="str">
            <v>FOOD</v>
          </cell>
          <cell r="H133" t="str">
            <v>BUSINESS</v>
          </cell>
          <cell r="I133">
            <v>8500000</v>
          </cell>
          <cell r="J133">
            <v>0</v>
          </cell>
          <cell r="K133">
            <v>0</v>
          </cell>
        </row>
        <row r="134">
          <cell r="A134" t="str">
            <v>THREE RIVERS MGMT. LTD.</v>
          </cell>
          <cell r="B134">
            <v>120</v>
          </cell>
          <cell r="C134" t="str">
            <v>04</v>
          </cell>
          <cell r="D134" t="str">
            <v>JA $</v>
          </cell>
          <cell r="E134">
            <v>23</v>
          </cell>
          <cell r="F134" t="str">
            <v>TERM</v>
          </cell>
          <cell r="G134" t="str">
            <v>TOURISM</v>
          </cell>
          <cell r="H134" t="str">
            <v>BUSINESS</v>
          </cell>
          <cell r="I134">
            <v>2347233.09</v>
          </cell>
          <cell r="J134">
            <v>0</v>
          </cell>
          <cell r="K134">
            <v>0</v>
          </cell>
        </row>
        <row r="135">
          <cell r="A135" t="str">
            <v>TROPICAIR</v>
          </cell>
          <cell r="B135">
            <v>120</v>
          </cell>
          <cell r="C135" t="str">
            <v>02</v>
          </cell>
          <cell r="D135" t="str">
            <v>USD</v>
          </cell>
          <cell r="E135">
            <v>10</v>
          </cell>
          <cell r="F135" t="str">
            <v>TERM</v>
          </cell>
          <cell r="G135" t="str">
            <v>METALS</v>
          </cell>
          <cell r="H135" t="str">
            <v>BUSINESS</v>
          </cell>
          <cell r="I135">
            <v>63060000</v>
          </cell>
          <cell r="J135">
            <v>1200000</v>
          </cell>
          <cell r="K135">
            <v>63060000</v>
          </cell>
        </row>
        <row r="136">
          <cell r="A136" t="str">
            <v>TROPICAIR</v>
          </cell>
          <cell r="B136">
            <v>120</v>
          </cell>
          <cell r="C136" t="str">
            <v>63</v>
          </cell>
          <cell r="D136" t="str">
            <v>JA $</v>
          </cell>
          <cell r="E136">
            <v>10</v>
          </cell>
          <cell r="F136" t="str">
            <v>TERM</v>
          </cell>
          <cell r="G136" t="str">
            <v>METALS</v>
          </cell>
          <cell r="H136" t="str">
            <v>BUSINESS</v>
          </cell>
          <cell r="I136">
            <v>1376480</v>
          </cell>
          <cell r="J136">
            <v>0</v>
          </cell>
          <cell r="K136">
            <v>0</v>
          </cell>
        </row>
        <row r="137">
          <cell r="A137" t="str">
            <v>URITH WONG</v>
          </cell>
          <cell r="B137">
            <v>120</v>
          </cell>
          <cell r="C137" t="str">
            <v>02</v>
          </cell>
          <cell r="D137" t="str">
            <v>JA $</v>
          </cell>
          <cell r="E137">
            <v>40</v>
          </cell>
          <cell r="F137" t="str">
            <v>TERM</v>
          </cell>
          <cell r="G137" t="str">
            <v>INDIV.</v>
          </cell>
          <cell r="H137" t="str">
            <v>INDIV.</v>
          </cell>
          <cell r="I137">
            <v>753226.57</v>
          </cell>
          <cell r="J137">
            <v>0</v>
          </cell>
          <cell r="K137">
            <v>0</v>
          </cell>
        </row>
        <row r="138">
          <cell r="A138" t="str">
            <v>VAP LIMITED</v>
          </cell>
          <cell r="B138">
            <v>120</v>
          </cell>
          <cell r="C138" t="str">
            <v>02</v>
          </cell>
          <cell r="D138" t="str">
            <v>JA $</v>
          </cell>
          <cell r="E138">
            <v>32</v>
          </cell>
          <cell r="F138" t="str">
            <v>TERM</v>
          </cell>
          <cell r="G138" t="str">
            <v>PROF.</v>
          </cell>
          <cell r="H138" t="str">
            <v>BUSINESS</v>
          </cell>
          <cell r="I138">
            <v>916666.67</v>
          </cell>
          <cell r="J138">
            <v>0</v>
          </cell>
          <cell r="K138">
            <v>0</v>
          </cell>
        </row>
        <row r="139">
          <cell r="A139" t="str">
            <v>VAP LIMITED</v>
          </cell>
          <cell r="B139">
            <v>120</v>
          </cell>
          <cell r="C139" t="str">
            <v>42</v>
          </cell>
          <cell r="D139" t="str">
            <v>USD</v>
          </cell>
          <cell r="E139">
            <v>32</v>
          </cell>
          <cell r="F139" t="str">
            <v>TERM</v>
          </cell>
          <cell r="G139" t="str">
            <v>PROF.</v>
          </cell>
          <cell r="H139" t="str">
            <v>BUSINESS</v>
          </cell>
          <cell r="I139">
            <v>3513939.68</v>
          </cell>
          <cell r="J139">
            <v>66868.500095147479</v>
          </cell>
          <cell r="K139">
            <v>3513939.6799999997</v>
          </cell>
        </row>
        <row r="140">
          <cell r="A140" t="str">
            <v>VAP LIMITED</v>
          </cell>
          <cell r="B140">
            <v>120</v>
          </cell>
          <cell r="C140" t="str">
            <v>50</v>
          </cell>
          <cell r="D140" t="str">
            <v>JA $</v>
          </cell>
          <cell r="E140">
            <v>32</v>
          </cell>
          <cell r="F140" t="str">
            <v>TERM</v>
          </cell>
          <cell r="G140" t="str">
            <v>PROF.</v>
          </cell>
          <cell r="H140" t="str">
            <v>BUSINESS</v>
          </cell>
          <cell r="I140">
            <v>0.01</v>
          </cell>
          <cell r="J140">
            <v>0</v>
          </cell>
          <cell r="K140">
            <v>0</v>
          </cell>
        </row>
        <row r="141">
          <cell r="A141" t="str">
            <v>VILLAGE RESORTS LIMITED</v>
          </cell>
          <cell r="B141">
            <v>120</v>
          </cell>
          <cell r="C141" t="str">
            <v>02</v>
          </cell>
          <cell r="D141" t="str">
            <v>USD</v>
          </cell>
          <cell r="E141">
            <v>12</v>
          </cell>
          <cell r="F141" t="str">
            <v>TERM</v>
          </cell>
          <cell r="G141" t="str">
            <v>TOURISM</v>
          </cell>
          <cell r="H141" t="str">
            <v>BUSINESS</v>
          </cell>
          <cell r="I141">
            <v>1625240.13</v>
          </cell>
          <cell r="J141">
            <v>30927.500095147479</v>
          </cell>
          <cell r="K141">
            <v>1625240.13</v>
          </cell>
        </row>
        <row r="142">
          <cell r="A142" t="str">
            <v>VILLAGE RESORTS LIMITED</v>
          </cell>
          <cell r="B142">
            <v>120</v>
          </cell>
          <cell r="C142" t="str">
            <v>04</v>
          </cell>
          <cell r="D142" t="str">
            <v>USD</v>
          </cell>
          <cell r="E142">
            <v>12</v>
          </cell>
          <cell r="F142" t="str">
            <v>TERM</v>
          </cell>
          <cell r="G142" t="str">
            <v>TOURISM</v>
          </cell>
          <cell r="H142" t="str">
            <v>BUSINESS</v>
          </cell>
          <cell r="I142">
            <v>622585.59999999998</v>
          </cell>
          <cell r="J142">
            <v>11847.490009514748</v>
          </cell>
          <cell r="K142">
            <v>622585.59999999998</v>
          </cell>
        </row>
        <row r="143">
          <cell r="A143" t="str">
            <v>WENDICO JAMAICA LIMITED</v>
          </cell>
          <cell r="B143">
            <v>120</v>
          </cell>
          <cell r="C143" t="str">
            <v>13</v>
          </cell>
          <cell r="D143" t="str">
            <v>USD</v>
          </cell>
          <cell r="E143">
            <v>12</v>
          </cell>
          <cell r="F143" t="str">
            <v>TERM</v>
          </cell>
          <cell r="G143" t="str">
            <v>FOOD</v>
          </cell>
          <cell r="H143" t="str">
            <v>BUSINESS</v>
          </cell>
          <cell r="I143">
            <v>3551982.2</v>
          </cell>
          <cell r="J143">
            <v>67592.430066603236</v>
          </cell>
          <cell r="K143">
            <v>3551982.1999999997</v>
          </cell>
        </row>
        <row r="144">
          <cell r="A144" t="str">
            <v>WRAY AND NEPHEW GROUP LIMITED</v>
          </cell>
          <cell r="B144">
            <v>120</v>
          </cell>
          <cell r="C144" t="str">
            <v>02</v>
          </cell>
          <cell r="D144" t="str">
            <v>JA $</v>
          </cell>
          <cell r="E144">
            <v>13</v>
          </cell>
          <cell r="F144" t="str">
            <v>TERM</v>
          </cell>
          <cell r="G144" t="str">
            <v>RUM</v>
          </cell>
          <cell r="H144" t="str">
            <v>BUSINESS</v>
          </cell>
          <cell r="I144">
            <v>18500000</v>
          </cell>
          <cell r="J144">
            <v>0</v>
          </cell>
          <cell r="K144">
            <v>0</v>
          </cell>
        </row>
        <row r="145">
          <cell r="A145" t="str">
            <v>WRAY AND NEPHEW GROUP LIMITED</v>
          </cell>
          <cell r="B145">
            <v>120</v>
          </cell>
          <cell r="C145" t="str">
            <v>02</v>
          </cell>
          <cell r="D145" t="str">
            <v>JA $</v>
          </cell>
          <cell r="E145">
            <v>13</v>
          </cell>
          <cell r="F145" t="str">
            <v>TERM</v>
          </cell>
          <cell r="G145" t="str">
            <v>RUM</v>
          </cell>
          <cell r="H145" t="str">
            <v>BUSINESS</v>
          </cell>
          <cell r="I145">
            <v>242058000</v>
          </cell>
          <cell r="J145">
            <v>0</v>
          </cell>
          <cell r="K145">
            <v>0</v>
          </cell>
        </row>
        <row r="146">
          <cell r="A146" t="str">
            <v>WRAY AND NEPHEW GROUP LIMITED</v>
          </cell>
          <cell r="B146">
            <v>120</v>
          </cell>
          <cell r="C146" t="str">
            <v>50</v>
          </cell>
          <cell r="D146" t="str">
            <v>JA $</v>
          </cell>
          <cell r="E146">
            <v>13</v>
          </cell>
          <cell r="F146" t="str">
            <v>TERM</v>
          </cell>
          <cell r="G146" t="str">
            <v>RUM</v>
          </cell>
          <cell r="H146" t="str">
            <v>BUSINESS</v>
          </cell>
          <cell r="I146">
            <v>7747057.5</v>
          </cell>
          <cell r="J146">
            <v>0</v>
          </cell>
          <cell r="K146">
            <v>0</v>
          </cell>
        </row>
        <row r="147">
          <cell r="A147" t="str">
            <v>WRAY AND NEPHEW GROUP LIMITED</v>
          </cell>
          <cell r="B147">
            <v>120</v>
          </cell>
          <cell r="C147" t="str">
            <v>50</v>
          </cell>
          <cell r="D147" t="str">
            <v>JA $</v>
          </cell>
          <cell r="E147">
            <v>13</v>
          </cell>
          <cell r="F147" t="str">
            <v>TERM</v>
          </cell>
          <cell r="G147" t="str">
            <v>RUM</v>
          </cell>
          <cell r="H147" t="str">
            <v>BUSINESS</v>
          </cell>
          <cell r="I147">
            <v>30752942.440000001</v>
          </cell>
          <cell r="J147">
            <v>0</v>
          </cell>
          <cell r="K147">
            <v>0</v>
          </cell>
        </row>
        <row r="148">
          <cell r="A148" t="str">
            <v>WRAY AND NEPHEW GROUP LIMITED</v>
          </cell>
          <cell r="B148">
            <v>120</v>
          </cell>
          <cell r="C148" t="str">
            <v>50</v>
          </cell>
          <cell r="D148" t="str">
            <v>JA $</v>
          </cell>
          <cell r="E148">
            <v>13</v>
          </cell>
          <cell r="F148" t="str">
            <v>TERM</v>
          </cell>
          <cell r="G148" t="str">
            <v>RUM</v>
          </cell>
          <cell r="H148" t="str">
            <v>BUSINESS</v>
          </cell>
          <cell r="I148">
            <v>90335135.109999999</v>
          </cell>
          <cell r="J148">
            <v>0</v>
          </cell>
          <cell r="K148">
            <v>0</v>
          </cell>
        </row>
        <row r="151">
          <cell r="I151">
            <v>1845358351.9099998</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Y"/>
    </sheetNames>
    <sheetDataSet>
      <sheetData sheetId="0">
        <row r="1">
          <cell r="A1" t="str">
            <v>NAME</v>
          </cell>
          <cell r="B1" t="str">
            <v>GL</v>
          </cell>
          <cell r="C1" t="str">
            <v>SL</v>
          </cell>
          <cell r="D1" t="str">
            <v>CCY</v>
          </cell>
          <cell r="E1" t="str">
            <v>TYPE</v>
          </cell>
          <cell r="F1" t="str">
            <v>INT</v>
          </cell>
          <cell r="G1" t="str">
            <v>CBM4</v>
          </cell>
          <cell r="H1" t="str">
            <v>CBM5</v>
          </cell>
          <cell r="I1" t="str">
            <v>JMD</v>
          </cell>
          <cell r="J1" t="str">
            <v>USD</v>
          </cell>
          <cell r="K1" t="str">
            <v>JMD EQUIV.</v>
          </cell>
        </row>
        <row r="2">
          <cell r="A2" t="str">
            <v>AAA CARGO BROKERS</v>
          </cell>
          <cell r="B2">
            <v>127</v>
          </cell>
          <cell r="C2" t="str">
            <v>06</v>
          </cell>
          <cell r="D2" t="str">
            <v>JA $</v>
          </cell>
          <cell r="E2" t="str">
            <v>O/D</v>
          </cell>
          <cell r="F2">
            <v>19</v>
          </cell>
          <cell r="G2" t="str">
            <v>BUSINESS</v>
          </cell>
          <cell r="H2" t="str">
            <v>PROF.</v>
          </cell>
          <cell r="I2">
            <v>112607.59</v>
          </cell>
          <cell r="J2">
            <v>0</v>
          </cell>
          <cell r="K2">
            <v>0</v>
          </cell>
        </row>
        <row r="3">
          <cell r="A3" t="str">
            <v>AMERICAN HOME SPORTS CLUB</v>
          </cell>
          <cell r="B3">
            <v>200</v>
          </cell>
          <cell r="C3" t="str">
            <v>03</v>
          </cell>
          <cell r="D3" t="str">
            <v>JA $</v>
          </cell>
          <cell r="E3" t="str">
            <v>O/D</v>
          </cell>
          <cell r="F3">
            <v>31.5</v>
          </cell>
          <cell r="G3" t="str">
            <v>BUSINESS</v>
          </cell>
          <cell r="H3" t="str">
            <v>PROF.</v>
          </cell>
          <cell r="I3">
            <v>107.35</v>
          </cell>
          <cell r="J3">
            <v>0</v>
          </cell>
          <cell r="K3">
            <v>0</v>
          </cell>
        </row>
        <row r="4">
          <cell r="A4" t="str">
            <v>BANKSTON BAILEY DEBORAH</v>
          </cell>
          <cell r="B4">
            <v>200</v>
          </cell>
          <cell r="C4" t="str">
            <v>06</v>
          </cell>
          <cell r="D4" t="str">
            <v>USD</v>
          </cell>
          <cell r="E4" t="str">
            <v>O/D</v>
          </cell>
          <cell r="F4">
            <v>31.5</v>
          </cell>
          <cell r="G4" t="str">
            <v>INDIV.</v>
          </cell>
          <cell r="H4" t="str">
            <v>INDIV.</v>
          </cell>
          <cell r="I4">
            <v>39293.919999999998</v>
          </cell>
          <cell r="J4">
            <v>809.84995877988445</v>
          </cell>
          <cell r="K4">
            <v>39293.919999999998</v>
          </cell>
        </row>
        <row r="5">
          <cell r="A5" t="str">
            <v>BOGUES BROTHERS INDUSTRIES LTD</v>
          </cell>
          <cell r="B5">
            <v>120</v>
          </cell>
          <cell r="C5" t="str">
            <v>50</v>
          </cell>
          <cell r="D5" t="str">
            <v>JA $</v>
          </cell>
          <cell r="E5" t="str">
            <v>TERM</v>
          </cell>
          <cell r="F5">
            <v>15</v>
          </cell>
          <cell r="G5" t="str">
            <v>BUSINESS</v>
          </cell>
          <cell r="H5" t="str">
            <v>PROF.</v>
          </cell>
          <cell r="I5">
            <v>7350000</v>
          </cell>
          <cell r="J5">
            <v>0</v>
          </cell>
          <cell r="K5">
            <v>0</v>
          </cell>
        </row>
        <row r="6">
          <cell r="A6" t="str">
            <v>BRAHAM TRACY</v>
          </cell>
          <cell r="B6">
            <v>200</v>
          </cell>
          <cell r="C6" t="str">
            <v>01</v>
          </cell>
          <cell r="D6" t="str">
            <v>JA $</v>
          </cell>
          <cell r="E6" t="str">
            <v>O/D</v>
          </cell>
          <cell r="F6">
            <v>0</v>
          </cell>
          <cell r="G6" t="str">
            <v>INDIV.</v>
          </cell>
          <cell r="H6" t="str">
            <v>INDIV.</v>
          </cell>
          <cell r="I6">
            <v>4965.59</v>
          </cell>
          <cell r="J6">
            <v>0</v>
          </cell>
          <cell r="K6">
            <v>0</v>
          </cell>
        </row>
        <row r="7">
          <cell r="A7" t="str">
            <v>BRIGHTPOINT JAMAICA LIMITED</v>
          </cell>
          <cell r="B7">
            <v>200</v>
          </cell>
          <cell r="C7" t="str">
            <v>13</v>
          </cell>
          <cell r="D7" t="str">
            <v>USD</v>
          </cell>
          <cell r="E7" t="str">
            <v>O/D</v>
          </cell>
          <cell r="F7">
            <v>31.5</v>
          </cell>
          <cell r="G7" t="str">
            <v>BUSINESS</v>
          </cell>
          <cell r="H7" t="str">
            <v>PROF.</v>
          </cell>
          <cell r="I7">
            <v>1334.3</v>
          </cell>
          <cell r="J7">
            <v>27.499999999999996</v>
          </cell>
          <cell r="K7">
            <v>1334.3</v>
          </cell>
        </row>
        <row r="8">
          <cell r="A8" t="str">
            <v>BRINK DAMON AND OR GINDEL SALLY</v>
          </cell>
          <cell r="B8">
            <v>200</v>
          </cell>
          <cell r="C8" t="str">
            <v>62</v>
          </cell>
          <cell r="D8" t="str">
            <v>JA $</v>
          </cell>
          <cell r="E8" t="str">
            <v>O/D</v>
          </cell>
          <cell r="F8">
            <v>31.5</v>
          </cell>
          <cell r="G8" t="str">
            <v>INDIV.</v>
          </cell>
          <cell r="H8" t="str">
            <v>INDIV.</v>
          </cell>
          <cell r="I8">
            <v>3419.94</v>
          </cell>
          <cell r="J8">
            <v>0</v>
          </cell>
          <cell r="K8">
            <v>0</v>
          </cell>
        </row>
        <row r="9">
          <cell r="A9" t="str">
            <v>BROWN OWEN</v>
          </cell>
          <cell r="B9">
            <v>200</v>
          </cell>
          <cell r="C9" t="str">
            <v>05</v>
          </cell>
          <cell r="D9" t="str">
            <v>JA $</v>
          </cell>
          <cell r="E9" t="str">
            <v>O/D</v>
          </cell>
          <cell r="F9">
            <v>31.5</v>
          </cell>
          <cell r="G9" t="str">
            <v>INDIV.</v>
          </cell>
          <cell r="H9" t="str">
            <v>INDIV.</v>
          </cell>
          <cell r="I9">
            <v>11494.94</v>
          </cell>
          <cell r="J9">
            <v>0</v>
          </cell>
          <cell r="K9">
            <v>0</v>
          </cell>
        </row>
        <row r="10">
          <cell r="A10" t="str">
            <v>BUNTING PETER OR JEANINE</v>
          </cell>
          <cell r="B10">
            <v>200</v>
          </cell>
          <cell r="C10" t="str">
            <v>05</v>
          </cell>
          <cell r="D10" t="str">
            <v>JA $</v>
          </cell>
          <cell r="E10" t="str">
            <v>O/D</v>
          </cell>
          <cell r="F10">
            <v>31.5</v>
          </cell>
          <cell r="G10" t="str">
            <v>INDIV.</v>
          </cell>
          <cell r="H10" t="str">
            <v>INDIV.</v>
          </cell>
          <cell r="I10">
            <v>48755.14</v>
          </cell>
          <cell r="J10">
            <v>0</v>
          </cell>
          <cell r="K10">
            <v>0</v>
          </cell>
        </row>
        <row r="11">
          <cell r="A11" t="str">
            <v>CARIBBEAN BOTTLERS JAMAICA LTD</v>
          </cell>
          <cell r="B11">
            <v>200</v>
          </cell>
          <cell r="C11" t="str">
            <v>02</v>
          </cell>
          <cell r="D11" t="str">
            <v>JA $</v>
          </cell>
          <cell r="E11" t="str">
            <v>O/D</v>
          </cell>
          <cell r="F11">
            <v>31.5</v>
          </cell>
          <cell r="G11" t="str">
            <v>BUSINESS</v>
          </cell>
          <cell r="H11" t="str">
            <v>PROF.</v>
          </cell>
          <cell r="I11">
            <v>100</v>
          </cell>
          <cell r="J11">
            <v>0</v>
          </cell>
          <cell r="K11">
            <v>0</v>
          </cell>
        </row>
        <row r="12">
          <cell r="A12" t="str">
            <v>CARIBBEAN BOTTLERS JAMAICA LTD</v>
          </cell>
          <cell r="B12">
            <v>200</v>
          </cell>
          <cell r="C12" t="str">
            <v>32</v>
          </cell>
          <cell r="D12" t="str">
            <v>JA $</v>
          </cell>
          <cell r="E12" t="str">
            <v>O/D</v>
          </cell>
          <cell r="F12">
            <v>31.5</v>
          </cell>
          <cell r="G12" t="str">
            <v>BUSINESS</v>
          </cell>
          <cell r="H12" t="str">
            <v>PROF.</v>
          </cell>
          <cell r="I12">
            <v>70</v>
          </cell>
          <cell r="J12">
            <v>0</v>
          </cell>
          <cell r="K12">
            <v>0</v>
          </cell>
        </row>
        <row r="13">
          <cell r="A13" t="str">
            <v>CARIBBEAN BRAKE PRODUCTS LTD</v>
          </cell>
          <cell r="B13">
            <v>128</v>
          </cell>
          <cell r="C13" t="str">
            <v>03</v>
          </cell>
          <cell r="D13" t="str">
            <v>USD</v>
          </cell>
          <cell r="E13" t="str">
            <v>L/C</v>
          </cell>
          <cell r="F13">
            <v>9.4600000000000009</v>
          </cell>
          <cell r="G13" t="str">
            <v>BUSINESS</v>
          </cell>
          <cell r="H13" t="str">
            <v>MFG-OTHER</v>
          </cell>
          <cell r="I13">
            <v>19338745.949999999</v>
          </cell>
          <cell r="J13">
            <v>398572.67003297608</v>
          </cell>
          <cell r="K13">
            <v>19338745.949999999</v>
          </cell>
        </row>
        <row r="14">
          <cell r="A14" t="str">
            <v>CARIBBEAN CEMENT COMPANY LTD</v>
          </cell>
          <cell r="B14">
            <v>120</v>
          </cell>
          <cell r="C14" t="str">
            <v>04</v>
          </cell>
          <cell r="D14" t="str">
            <v>JA $</v>
          </cell>
          <cell r="E14" t="str">
            <v>TERM</v>
          </cell>
          <cell r="F14">
            <v>26.5</v>
          </cell>
          <cell r="G14" t="str">
            <v>BUSINESS</v>
          </cell>
          <cell r="H14" t="str">
            <v>CEMENT</v>
          </cell>
          <cell r="I14">
            <v>3054216.42</v>
          </cell>
          <cell r="J14">
            <v>0</v>
          </cell>
          <cell r="K14">
            <v>0</v>
          </cell>
        </row>
        <row r="15">
          <cell r="A15" t="str">
            <v>CARIBBEAN EQUITY PARTNERS</v>
          </cell>
          <cell r="B15">
            <v>200</v>
          </cell>
          <cell r="C15" t="str">
            <v>16</v>
          </cell>
          <cell r="D15" t="str">
            <v>JA $</v>
          </cell>
          <cell r="E15" t="str">
            <v>O/D</v>
          </cell>
          <cell r="F15">
            <v>31.5</v>
          </cell>
          <cell r="G15" t="str">
            <v>F.I.</v>
          </cell>
          <cell r="H15" t="str">
            <v>F.I.</v>
          </cell>
          <cell r="I15">
            <v>232612.6</v>
          </cell>
          <cell r="J15">
            <v>0</v>
          </cell>
          <cell r="K15">
            <v>0</v>
          </cell>
        </row>
        <row r="16">
          <cell r="A16" t="str">
            <v>CAYMANAS DEVELOPMENT</v>
          </cell>
          <cell r="B16">
            <v>150</v>
          </cell>
          <cell r="C16" t="str">
            <v>02</v>
          </cell>
          <cell r="D16" t="str">
            <v>USD</v>
          </cell>
          <cell r="E16" t="str">
            <v>LEASE</v>
          </cell>
          <cell r="F16">
            <v>12.5</v>
          </cell>
          <cell r="G16" t="str">
            <v>BUSINESS</v>
          </cell>
          <cell r="H16" t="str">
            <v>PROF.</v>
          </cell>
          <cell r="I16">
            <v>6151180.7400000002</v>
          </cell>
          <cell r="J16">
            <v>126776.19002473206</v>
          </cell>
          <cell r="K16">
            <v>6151180.7400000002</v>
          </cell>
        </row>
        <row r="17">
          <cell r="A17" t="str">
            <v>CESCO LIMITED</v>
          </cell>
          <cell r="B17">
            <v>120</v>
          </cell>
          <cell r="C17" t="str">
            <v>42</v>
          </cell>
          <cell r="D17" t="str">
            <v>USD</v>
          </cell>
          <cell r="E17" t="str">
            <v>TERM</v>
          </cell>
          <cell r="F17">
            <v>15</v>
          </cell>
          <cell r="G17" t="str">
            <v>BUSINESS</v>
          </cell>
          <cell r="H17" t="str">
            <v>DIST'N</v>
          </cell>
          <cell r="I17">
            <v>19238860.739999998</v>
          </cell>
          <cell r="J17">
            <v>396514.03009068419</v>
          </cell>
          <cell r="K17">
            <v>19238860.739999998</v>
          </cell>
        </row>
        <row r="18">
          <cell r="A18" t="str">
            <v>CHALICE LIMITED</v>
          </cell>
          <cell r="B18">
            <v>120</v>
          </cell>
          <cell r="C18" t="str">
            <v>33</v>
          </cell>
          <cell r="D18" t="str">
            <v>JA $</v>
          </cell>
          <cell r="E18" t="str">
            <v>MTG</v>
          </cell>
          <cell r="F18">
            <v>10</v>
          </cell>
          <cell r="G18" t="str">
            <v>BUSINESS</v>
          </cell>
          <cell r="H18" t="str">
            <v>R/E SVCS</v>
          </cell>
          <cell r="I18">
            <v>37108</v>
          </cell>
          <cell r="J18">
            <v>0</v>
          </cell>
          <cell r="K18">
            <v>0</v>
          </cell>
        </row>
        <row r="19">
          <cell r="A19" t="str">
            <v>CHAMBERS JOHN ANTHONY</v>
          </cell>
          <cell r="B19">
            <v>200</v>
          </cell>
          <cell r="C19" t="str">
            <v>05</v>
          </cell>
          <cell r="D19" t="str">
            <v>JA $</v>
          </cell>
          <cell r="E19" t="str">
            <v>O/D</v>
          </cell>
          <cell r="F19">
            <v>31.5</v>
          </cell>
          <cell r="G19" t="str">
            <v>INDIV.</v>
          </cell>
          <cell r="H19" t="str">
            <v>INDIV.</v>
          </cell>
          <cell r="I19">
            <v>595.71</v>
          </cell>
          <cell r="J19">
            <v>0</v>
          </cell>
          <cell r="K19">
            <v>0</v>
          </cell>
        </row>
        <row r="20">
          <cell r="A20" t="str">
            <v>CHECKER CHEMICALS LIMITED</v>
          </cell>
          <cell r="B20">
            <v>127</v>
          </cell>
          <cell r="C20" t="str">
            <v>06</v>
          </cell>
          <cell r="D20" t="str">
            <v>JA $</v>
          </cell>
          <cell r="E20" t="str">
            <v>O/D</v>
          </cell>
          <cell r="F20">
            <v>19</v>
          </cell>
          <cell r="G20" t="str">
            <v>BUSINESS</v>
          </cell>
          <cell r="H20" t="str">
            <v>MFG-CHEM</v>
          </cell>
          <cell r="I20">
            <v>710306.85</v>
          </cell>
          <cell r="J20">
            <v>0</v>
          </cell>
          <cell r="K20">
            <v>0</v>
          </cell>
        </row>
        <row r="21">
          <cell r="A21" t="str">
            <v>CHECKER INT'L</v>
          </cell>
          <cell r="B21">
            <v>120</v>
          </cell>
          <cell r="C21" t="str">
            <v>02</v>
          </cell>
          <cell r="D21" t="str">
            <v>USD</v>
          </cell>
          <cell r="E21" t="str">
            <v>TERM</v>
          </cell>
          <cell r="F21">
            <v>12</v>
          </cell>
          <cell r="G21" t="str">
            <v>BUSINESS</v>
          </cell>
          <cell r="H21" t="str">
            <v>MFG-CHEM</v>
          </cell>
          <cell r="I21">
            <v>1455600</v>
          </cell>
          <cell r="J21">
            <v>29999.999999999996</v>
          </cell>
          <cell r="K21">
            <v>1455600</v>
          </cell>
        </row>
        <row r="22">
          <cell r="A22" t="str">
            <v>CITIBANK JAMAICA</v>
          </cell>
          <cell r="B22">
            <v>200</v>
          </cell>
          <cell r="C22" t="str">
            <v>99</v>
          </cell>
          <cell r="D22" t="str">
            <v>JA $</v>
          </cell>
          <cell r="E22" t="str">
            <v>O/D</v>
          </cell>
          <cell r="F22">
            <v>31.5</v>
          </cell>
          <cell r="G22" t="str">
            <v>F.I.</v>
          </cell>
          <cell r="H22" t="str">
            <v>F.I.</v>
          </cell>
          <cell r="I22">
            <v>0.2</v>
          </cell>
          <cell r="J22">
            <v>0</v>
          </cell>
          <cell r="K22">
            <v>0</v>
          </cell>
        </row>
        <row r="23">
          <cell r="A23" t="str">
            <v>CIVIL ENG. RESEARCH AND TESTING</v>
          </cell>
          <cell r="B23">
            <v>127</v>
          </cell>
          <cell r="C23" t="str">
            <v>06</v>
          </cell>
          <cell r="D23" t="str">
            <v>JA $</v>
          </cell>
          <cell r="E23" t="str">
            <v>O/D</v>
          </cell>
          <cell r="F23">
            <v>19</v>
          </cell>
          <cell r="G23" t="str">
            <v>BUSINESS</v>
          </cell>
          <cell r="H23" t="str">
            <v>PROF.</v>
          </cell>
          <cell r="I23">
            <v>323670.61</v>
          </cell>
          <cell r="J23">
            <v>0</v>
          </cell>
          <cell r="K23">
            <v>0</v>
          </cell>
        </row>
        <row r="24">
          <cell r="A24" t="str">
            <v>CLARKE WILLIAM</v>
          </cell>
          <cell r="B24">
            <v>120</v>
          </cell>
          <cell r="C24" t="str">
            <v>52</v>
          </cell>
          <cell r="D24" t="str">
            <v>USD</v>
          </cell>
          <cell r="E24" t="str">
            <v>TERM</v>
          </cell>
          <cell r="F24">
            <v>15</v>
          </cell>
          <cell r="G24" t="str">
            <v>INDIV.</v>
          </cell>
          <cell r="H24" t="str">
            <v>INDIV.</v>
          </cell>
          <cell r="I24">
            <v>4852000</v>
          </cell>
          <cell r="J24">
            <v>100000</v>
          </cell>
          <cell r="K24">
            <v>4852000</v>
          </cell>
        </row>
        <row r="25">
          <cell r="A25" t="str">
            <v>CN INDUSTRIAL SUPPLIES LTD.</v>
          </cell>
          <cell r="B25">
            <v>120</v>
          </cell>
          <cell r="C25" t="str">
            <v>42</v>
          </cell>
          <cell r="D25" t="str">
            <v>USD</v>
          </cell>
          <cell r="E25" t="str">
            <v>TERM</v>
          </cell>
          <cell r="F25">
            <v>14</v>
          </cell>
          <cell r="G25" t="str">
            <v>BUSINESS</v>
          </cell>
          <cell r="H25" t="str">
            <v>DIST'N</v>
          </cell>
          <cell r="I25">
            <v>1868990.4</v>
          </cell>
          <cell r="J25">
            <v>38519.999999999993</v>
          </cell>
          <cell r="K25">
            <v>1868990.3999999997</v>
          </cell>
        </row>
        <row r="26">
          <cell r="A26" t="str">
            <v>COATES BROTHERS JAMAICA LIMITED</v>
          </cell>
          <cell r="B26">
            <v>120</v>
          </cell>
          <cell r="C26" t="str">
            <v>04</v>
          </cell>
          <cell r="D26" t="str">
            <v>JA $</v>
          </cell>
          <cell r="E26" t="str">
            <v>TERM</v>
          </cell>
          <cell r="F26">
            <v>15</v>
          </cell>
          <cell r="G26" t="str">
            <v>BUSINESS</v>
          </cell>
          <cell r="H26" t="str">
            <v>PROF.</v>
          </cell>
          <cell r="I26">
            <v>1967700.48</v>
          </cell>
          <cell r="J26">
            <v>0</v>
          </cell>
          <cell r="K26">
            <v>0</v>
          </cell>
        </row>
        <row r="27">
          <cell r="A27" t="str">
            <v>CODNER YVONNE AND OR MICHAEL</v>
          </cell>
          <cell r="B27">
            <v>200</v>
          </cell>
          <cell r="C27" t="str">
            <v>01</v>
          </cell>
          <cell r="D27" t="str">
            <v>JA $</v>
          </cell>
          <cell r="E27" t="str">
            <v>O/D</v>
          </cell>
          <cell r="F27">
            <v>0</v>
          </cell>
          <cell r="G27" t="str">
            <v>INDIV.</v>
          </cell>
          <cell r="H27" t="str">
            <v>INDIV.</v>
          </cell>
          <cell r="I27">
            <v>1861.07</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451246.71</v>
          </cell>
          <cell r="J28">
            <v>0</v>
          </cell>
          <cell r="K28">
            <v>0</v>
          </cell>
        </row>
        <row r="29">
          <cell r="A29" t="str">
            <v>CONTINENTAL BAKING CO.</v>
          </cell>
          <cell r="B29">
            <v>150</v>
          </cell>
          <cell r="C29" t="str">
            <v>00</v>
          </cell>
          <cell r="D29" t="str">
            <v>USD</v>
          </cell>
          <cell r="E29" t="str">
            <v>LEASE</v>
          </cell>
          <cell r="F29">
            <v>15</v>
          </cell>
          <cell r="G29" t="str">
            <v>BUSINESS</v>
          </cell>
          <cell r="H29" t="str">
            <v>FOOD</v>
          </cell>
          <cell r="I29">
            <v>12469502.199999999</v>
          </cell>
          <cell r="J29">
            <v>256997.15993404778</v>
          </cell>
          <cell r="K29">
            <v>12469502.199999999</v>
          </cell>
        </row>
        <row r="30">
          <cell r="A30" t="str">
            <v>CONTINENTAL BAKING CO.</v>
          </cell>
          <cell r="B30">
            <v>150</v>
          </cell>
          <cell r="C30" t="str">
            <v>00</v>
          </cell>
          <cell r="D30" t="str">
            <v>USD</v>
          </cell>
          <cell r="E30" t="str">
            <v>LEASE</v>
          </cell>
          <cell r="F30">
            <v>15</v>
          </cell>
          <cell r="G30" t="str">
            <v>BUSINESS</v>
          </cell>
          <cell r="H30" t="str">
            <v>FOOD</v>
          </cell>
          <cell r="I30">
            <v>23478656.719999999</v>
          </cell>
          <cell r="J30">
            <v>483896.4699093157</v>
          </cell>
          <cell r="K30">
            <v>23478656.719999999</v>
          </cell>
        </row>
        <row r="31">
          <cell r="A31" t="str">
            <v>CONTINENTAL BAKING CO.</v>
          </cell>
          <cell r="B31">
            <v>150</v>
          </cell>
          <cell r="C31" t="str">
            <v>01</v>
          </cell>
          <cell r="D31" t="str">
            <v>USD</v>
          </cell>
          <cell r="E31" t="str">
            <v>LEASE</v>
          </cell>
          <cell r="F31">
            <v>15</v>
          </cell>
          <cell r="G31" t="str">
            <v>BUSINESS</v>
          </cell>
          <cell r="H31" t="str">
            <v>FOOD</v>
          </cell>
          <cell r="I31">
            <v>10919.43</v>
          </cell>
          <cell r="J31">
            <v>225.05008244023082</v>
          </cell>
          <cell r="K31">
            <v>10919.43</v>
          </cell>
        </row>
        <row r="32">
          <cell r="A32" t="str">
            <v>CTS ASSOCIATES JAMAICA LTD.</v>
          </cell>
          <cell r="B32">
            <v>200</v>
          </cell>
          <cell r="C32" t="str">
            <v>66</v>
          </cell>
          <cell r="D32" t="str">
            <v>JA $</v>
          </cell>
          <cell r="E32" t="str">
            <v>O/D</v>
          </cell>
          <cell r="F32">
            <v>31.5</v>
          </cell>
          <cell r="G32" t="str">
            <v>BUSINESS</v>
          </cell>
          <cell r="H32" t="str">
            <v>PROF.</v>
          </cell>
          <cell r="I32">
            <v>117926.18</v>
          </cell>
          <cell r="J32">
            <v>0</v>
          </cell>
          <cell r="K32">
            <v>0</v>
          </cell>
        </row>
        <row r="33">
          <cell r="A33" t="str">
            <v>DEHRING BUNTING AND GOLDING LTD.</v>
          </cell>
          <cell r="B33">
            <v>200</v>
          </cell>
          <cell r="C33" t="str">
            <v>16</v>
          </cell>
          <cell r="D33" t="str">
            <v>JA $</v>
          </cell>
          <cell r="E33" t="str">
            <v>O/D</v>
          </cell>
          <cell r="F33">
            <v>31.5</v>
          </cell>
          <cell r="G33" t="str">
            <v>F.I.</v>
          </cell>
          <cell r="H33" t="str">
            <v>F.I.</v>
          </cell>
          <cell r="I33">
            <v>100</v>
          </cell>
          <cell r="J33">
            <v>0</v>
          </cell>
          <cell r="K33">
            <v>0</v>
          </cell>
        </row>
        <row r="34">
          <cell r="A34" t="str">
            <v>DELGADO ANDRE</v>
          </cell>
          <cell r="B34">
            <v>200</v>
          </cell>
          <cell r="C34" t="str">
            <v>01</v>
          </cell>
          <cell r="D34" t="str">
            <v>JA $</v>
          </cell>
          <cell r="E34" t="str">
            <v>O/D</v>
          </cell>
          <cell r="F34">
            <v>0</v>
          </cell>
          <cell r="G34" t="str">
            <v>INDIV.</v>
          </cell>
          <cell r="H34" t="str">
            <v>INDIV.</v>
          </cell>
          <cell r="I34">
            <v>691.23</v>
          </cell>
          <cell r="J34">
            <v>0</v>
          </cell>
          <cell r="K34">
            <v>0</v>
          </cell>
        </row>
        <row r="35">
          <cell r="A35" t="str">
            <v>DUQUESNAY RONALD</v>
          </cell>
          <cell r="B35">
            <v>120</v>
          </cell>
          <cell r="C35" t="str">
            <v>03</v>
          </cell>
          <cell r="D35" t="str">
            <v>JA $</v>
          </cell>
          <cell r="E35" t="str">
            <v>MTG</v>
          </cell>
          <cell r="F35">
            <v>10</v>
          </cell>
          <cell r="G35" t="str">
            <v>INDIV.</v>
          </cell>
          <cell r="H35" t="str">
            <v>INDIV.</v>
          </cell>
          <cell r="I35">
            <v>1854.5</v>
          </cell>
          <cell r="J35">
            <v>0</v>
          </cell>
          <cell r="K35">
            <v>0</v>
          </cell>
        </row>
        <row r="36">
          <cell r="A36" t="str">
            <v>DUQUESNAY RONALD</v>
          </cell>
          <cell r="B36">
            <v>120</v>
          </cell>
          <cell r="C36" t="str">
            <v>33</v>
          </cell>
          <cell r="D36" t="str">
            <v>JA $</v>
          </cell>
          <cell r="E36" t="str">
            <v>MTG</v>
          </cell>
          <cell r="F36">
            <v>10</v>
          </cell>
          <cell r="G36" t="str">
            <v>INDIV.</v>
          </cell>
          <cell r="H36" t="str">
            <v>INDIV.</v>
          </cell>
          <cell r="I36">
            <v>36781.1</v>
          </cell>
          <cell r="J36">
            <v>0</v>
          </cell>
          <cell r="K36">
            <v>0</v>
          </cell>
        </row>
        <row r="37">
          <cell r="A37" t="str">
            <v>DUQUESNAY SAMANTHA</v>
          </cell>
          <cell r="B37">
            <v>200</v>
          </cell>
          <cell r="C37" t="str">
            <v>05</v>
          </cell>
          <cell r="D37" t="str">
            <v>JA $</v>
          </cell>
          <cell r="E37" t="str">
            <v>O/D</v>
          </cell>
          <cell r="F37">
            <v>31.5</v>
          </cell>
          <cell r="G37" t="str">
            <v>INDIV.</v>
          </cell>
          <cell r="H37" t="str">
            <v>INDIV.</v>
          </cell>
          <cell r="I37">
            <v>41.85</v>
          </cell>
          <cell r="J37">
            <v>0</v>
          </cell>
          <cell r="K37">
            <v>0</v>
          </cell>
        </row>
        <row r="38">
          <cell r="A38" t="str">
            <v>DUQUESNAY STEPHEN</v>
          </cell>
          <cell r="B38">
            <v>120</v>
          </cell>
          <cell r="C38" t="str">
            <v>03</v>
          </cell>
          <cell r="D38" t="str">
            <v>JA $</v>
          </cell>
          <cell r="E38" t="str">
            <v>MTG</v>
          </cell>
          <cell r="F38">
            <v>10</v>
          </cell>
          <cell r="G38" t="str">
            <v>INDIV.</v>
          </cell>
          <cell r="H38" t="str">
            <v>INDIV.</v>
          </cell>
          <cell r="I38">
            <v>0.03</v>
          </cell>
          <cell r="J38">
            <v>0</v>
          </cell>
          <cell r="K38">
            <v>0</v>
          </cell>
        </row>
        <row r="39">
          <cell r="A39" t="str">
            <v>DUQUESNAY STEPHEN</v>
          </cell>
          <cell r="B39">
            <v>120</v>
          </cell>
          <cell r="C39" t="str">
            <v>33</v>
          </cell>
          <cell r="D39" t="str">
            <v>JA $</v>
          </cell>
          <cell r="E39" t="str">
            <v>MTG</v>
          </cell>
          <cell r="F39">
            <v>10</v>
          </cell>
          <cell r="G39" t="str">
            <v>INDIV.</v>
          </cell>
          <cell r="H39" t="str">
            <v>INDIV.</v>
          </cell>
          <cell r="I39">
            <v>36687.07</v>
          </cell>
          <cell r="J39">
            <v>0</v>
          </cell>
          <cell r="K39">
            <v>0</v>
          </cell>
        </row>
        <row r="40">
          <cell r="A40" t="str">
            <v>EMBASSY OF PERU</v>
          </cell>
          <cell r="B40">
            <v>200</v>
          </cell>
          <cell r="C40" t="str">
            <v>22</v>
          </cell>
          <cell r="D40" t="str">
            <v>USD</v>
          </cell>
          <cell r="E40" t="str">
            <v>O/D</v>
          </cell>
          <cell r="F40">
            <v>31.5</v>
          </cell>
          <cell r="G40" t="str">
            <v>OVERSEAS</v>
          </cell>
          <cell r="H40" t="str">
            <v>RESIDENTS</v>
          </cell>
          <cell r="I40">
            <v>15.53</v>
          </cell>
          <cell r="J40">
            <v>0.32007419620774935</v>
          </cell>
          <cell r="K40">
            <v>15.53</v>
          </cell>
        </row>
        <row r="41">
          <cell r="A41" t="str">
            <v>EMULTECH SUPPLY CO. LTD.</v>
          </cell>
          <cell r="B41">
            <v>120</v>
          </cell>
          <cell r="C41" t="str">
            <v>42</v>
          </cell>
          <cell r="D41" t="str">
            <v>USD</v>
          </cell>
          <cell r="E41" t="str">
            <v>TERM</v>
          </cell>
          <cell r="F41">
            <v>10</v>
          </cell>
          <cell r="G41" t="str">
            <v>BUSINESS</v>
          </cell>
          <cell r="H41" t="str">
            <v>PROF.</v>
          </cell>
          <cell r="I41">
            <v>1160780.3500000001</v>
          </cell>
          <cell r="J41">
            <v>23923.75</v>
          </cell>
          <cell r="K41">
            <v>1160780.3500000001</v>
          </cell>
        </row>
        <row r="42">
          <cell r="A42" t="str">
            <v>EPPING OIL COMPANY LIMITED</v>
          </cell>
          <cell r="B42">
            <v>120</v>
          </cell>
          <cell r="C42" t="str">
            <v>50</v>
          </cell>
          <cell r="D42" t="str">
            <v>JA $</v>
          </cell>
          <cell r="E42" t="str">
            <v>TERM</v>
          </cell>
          <cell r="F42">
            <v>31</v>
          </cell>
          <cell r="G42" t="str">
            <v>BUSINESS</v>
          </cell>
          <cell r="H42" t="str">
            <v>GAS</v>
          </cell>
          <cell r="I42">
            <v>3466666.68</v>
          </cell>
          <cell r="J42">
            <v>0</v>
          </cell>
          <cell r="K42">
            <v>0</v>
          </cell>
        </row>
        <row r="43">
          <cell r="A43" t="str">
            <v>EPPING OIL COMPANY LIMITED</v>
          </cell>
          <cell r="B43">
            <v>120</v>
          </cell>
          <cell r="C43" t="str">
            <v>50</v>
          </cell>
          <cell r="D43" t="str">
            <v>JA $</v>
          </cell>
          <cell r="E43" t="str">
            <v>TERM</v>
          </cell>
          <cell r="F43">
            <v>31</v>
          </cell>
          <cell r="G43" t="str">
            <v>BUSINESS</v>
          </cell>
          <cell r="H43" t="str">
            <v>GAS</v>
          </cell>
          <cell r="I43">
            <v>291666.57</v>
          </cell>
          <cell r="J43">
            <v>0</v>
          </cell>
          <cell r="K43">
            <v>0</v>
          </cell>
        </row>
        <row r="44">
          <cell r="A44" t="str">
            <v>ERTU-RTI PROJECT</v>
          </cell>
          <cell r="B44">
            <v>200</v>
          </cell>
          <cell r="C44" t="str">
            <v>03</v>
          </cell>
          <cell r="D44" t="str">
            <v>JA $</v>
          </cell>
          <cell r="E44" t="str">
            <v>O/D</v>
          </cell>
          <cell r="F44">
            <v>31.5</v>
          </cell>
          <cell r="G44" t="str">
            <v>BUSINESS</v>
          </cell>
          <cell r="H44" t="str">
            <v>PROF.</v>
          </cell>
          <cell r="I44">
            <v>32944.230000000003</v>
          </cell>
          <cell r="J44">
            <v>0</v>
          </cell>
          <cell r="K44">
            <v>0</v>
          </cell>
        </row>
        <row r="45">
          <cell r="A45" t="str">
            <v>FALCON CORPORATION LIMITED</v>
          </cell>
          <cell r="B45">
            <v>120</v>
          </cell>
          <cell r="C45" t="str">
            <v>42</v>
          </cell>
          <cell r="D45" t="str">
            <v>USD</v>
          </cell>
          <cell r="E45" t="str">
            <v>TERM</v>
          </cell>
          <cell r="F45">
            <v>15</v>
          </cell>
          <cell r="G45" t="str">
            <v>BUSINESS</v>
          </cell>
          <cell r="H45" t="str">
            <v>DIST'N</v>
          </cell>
          <cell r="I45">
            <v>1455600</v>
          </cell>
          <cell r="J45">
            <v>29999.999999999996</v>
          </cell>
          <cell r="K45">
            <v>1455600</v>
          </cell>
        </row>
        <row r="46">
          <cell r="A46" t="str">
            <v>FALCON CORPORATION LIMITED</v>
          </cell>
          <cell r="B46">
            <v>200</v>
          </cell>
          <cell r="C46" t="str">
            <v>66</v>
          </cell>
          <cell r="D46" t="str">
            <v>JA $</v>
          </cell>
          <cell r="E46" t="str">
            <v>O/D</v>
          </cell>
          <cell r="F46">
            <v>31.5</v>
          </cell>
          <cell r="G46" t="str">
            <v>BUSINESS</v>
          </cell>
          <cell r="H46" t="str">
            <v>DIST'N</v>
          </cell>
          <cell r="I46">
            <v>18619.03</v>
          </cell>
          <cell r="J46">
            <v>0</v>
          </cell>
          <cell r="K46">
            <v>0</v>
          </cell>
        </row>
        <row r="47">
          <cell r="A47" t="str">
            <v>FIRST GRAPHICS COMMUNICATIONS</v>
          </cell>
          <cell r="B47">
            <v>200</v>
          </cell>
          <cell r="C47" t="str">
            <v>66</v>
          </cell>
          <cell r="D47" t="str">
            <v>JA $</v>
          </cell>
          <cell r="E47" t="str">
            <v>O/D</v>
          </cell>
          <cell r="F47">
            <v>31.5</v>
          </cell>
          <cell r="G47" t="str">
            <v>BUSINESS</v>
          </cell>
          <cell r="H47" t="str">
            <v>PRINT</v>
          </cell>
          <cell r="I47">
            <v>128.09</v>
          </cell>
          <cell r="J47">
            <v>0</v>
          </cell>
          <cell r="K47">
            <v>0</v>
          </cell>
        </row>
        <row r="48">
          <cell r="A48" t="str">
            <v>FONG WRIGHT LOLA OR PETER</v>
          </cell>
          <cell r="B48">
            <v>200</v>
          </cell>
          <cell r="C48" t="str">
            <v>01</v>
          </cell>
          <cell r="D48" t="str">
            <v>JA $</v>
          </cell>
          <cell r="E48" t="str">
            <v>O/D</v>
          </cell>
          <cell r="F48">
            <v>0</v>
          </cell>
          <cell r="G48" t="str">
            <v>INDIV.</v>
          </cell>
          <cell r="H48" t="str">
            <v>INDIV.</v>
          </cell>
          <cell r="I48">
            <v>28242.05</v>
          </cell>
          <cell r="J48">
            <v>0</v>
          </cell>
          <cell r="K48">
            <v>0</v>
          </cell>
        </row>
        <row r="49">
          <cell r="A49" t="str">
            <v>GENERAL TOOL AND SUPPLY</v>
          </cell>
          <cell r="B49">
            <v>120</v>
          </cell>
          <cell r="C49" t="str">
            <v>42</v>
          </cell>
          <cell r="D49" t="str">
            <v>USD</v>
          </cell>
          <cell r="E49" t="str">
            <v>TERM</v>
          </cell>
          <cell r="F49">
            <v>15</v>
          </cell>
          <cell r="G49" t="str">
            <v>BUSINESS</v>
          </cell>
          <cell r="H49" t="str">
            <v>DIST'N</v>
          </cell>
          <cell r="I49">
            <v>6781582.6600000001</v>
          </cell>
          <cell r="J49">
            <v>139768.80997526791</v>
          </cell>
          <cell r="K49">
            <v>6781582.6599999992</v>
          </cell>
        </row>
        <row r="50">
          <cell r="A50" t="str">
            <v>GENERAL TOOL AND SUPPLY</v>
          </cell>
          <cell r="B50">
            <v>200</v>
          </cell>
          <cell r="C50" t="str">
            <v>66</v>
          </cell>
          <cell r="D50" t="str">
            <v>JA $</v>
          </cell>
          <cell r="E50" t="str">
            <v>O/D</v>
          </cell>
          <cell r="F50">
            <v>15</v>
          </cell>
          <cell r="G50" t="str">
            <v>BUSINESS</v>
          </cell>
          <cell r="H50" t="str">
            <v>DIST'N</v>
          </cell>
          <cell r="I50">
            <v>84627.43</v>
          </cell>
          <cell r="J50">
            <v>0</v>
          </cell>
          <cell r="K50">
            <v>0</v>
          </cell>
        </row>
        <row r="51">
          <cell r="A51" t="str">
            <v>GOVERNMENT OF JAMAICA</v>
          </cell>
          <cell r="B51">
            <v>120</v>
          </cell>
          <cell r="C51" t="str">
            <v>18</v>
          </cell>
          <cell r="D51" t="str">
            <v>USD</v>
          </cell>
          <cell r="E51" t="str">
            <v>TERM</v>
          </cell>
          <cell r="F51">
            <v>10</v>
          </cell>
          <cell r="G51" t="str">
            <v>C.G</v>
          </cell>
          <cell r="H51" t="str">
            <v>C.G</v>
          </cell>
          <cell r="I51">
            <v>142992914.03</v>
          </cell>
          <cell r="J51">
            <v>2947092.2100164881</v>
          </cell>
          <cell r="K51">
            <v>142992914.03</v>
          </cell>
        </row>
        <row r="52">
          <cell r="A52" t="str">
            <v>GOVERNMENT OF JAMAICA</v>
          </cell>
          <cell r="B52">
            <v>120</v>
          </cell>
          <cell r="C52" t="str">
            <v>53</v>
          </cell>
          <cell r="D52" t="str">
            <v>USD</v>
          </cell>
          <cell r="E52" t="str">
            <v>TERM</v>
          </cell>
          <cell r="F52">
            <v>10</v>
          </cell>
          <cell r="G52" t="str">
            <v>C.G</v>
          </cell>
          <cell r="H52" t="str">
            <v>C.G</v>
          </cell>
          <cell r="I52">
            <v>7196684.8499999996</v>
          </cell>
          <cell r="J52">
            <v>148324.09006595216</v>
          </cell>
          <cell r="K52">
            <v>7196684.8499999987</v>
          </cell>
        </row>
        <row r="53">
          <cell r="A53" t="str">
            <v>GOVERNMENT OF JAMAICA</v>
          </cell>
          <cell r="B53">
            <v>120</v>
          </cell>
          <cell r="C53" t="str">
            <v>53</v>
          </cell>
          <cell r="D53" t="str">
            <v>USD</v>
          </cell>
          <cell r="E53" t="str">
            <v>TERM</v>
          </cell>
          <cell r="F53">
            <v>10</v>
          </cell>
          <cell r="G53" t="str">
            <v>C.G</v>
          </cell>
          <cell r="H53" t="str">
            <v>C.G</v>
          </cell>
          <cell r="I53">
            <v>611393.24</v>
          </cell>
          <cell r="J53">
            <v>12600.849958779883</v>
          </cell>
          <cell r="K53">
            <v>611393.24</v>
          </cell>
        </row>
        <row r="54">
          <cell r="A54" t="str">
            <v>GOVERNMENT OF JAMAICA</v>
          </cell>
          <cell r="B54">
            <v>120</v>
          </cell>
          <cell r="C54" t="str">
            <v>53</v>
          </cell>
          <cell r="D54" t="str">
            <v>USD</v>
          </cell>
          <cell r="E54" t="str">
            <v>TERM</v>
          </cell>
          <cell r="F54">
            <v>10</v>
          </cell>
          <cell r="G54" t="str">
            <v>C.G</v>
          </cell>
          <cell r="H54" t="str">
            <v>C.G</v>
          </cell>
          <cell r="I54">
            <v>82404967.709999993</v>
          </cell>
          <cell r="J54">
            <v>1698371.1399422917</v>
          </cell>
          <cell r="K54">
            <v>82404967.709999993</v>
          </cell>
        </row>
        <row r="55">
          <cell r="A55" t="str">
            <v>GRACE KENNEDY REMITTANCE SERVICE</v>
          </cell>
          <cell r="B55">
            <v>120</v>
          </cell>
          <cell r="C55" t="str">
            <v>04</v>
          </cell>
          <cell r="D55" t="str">
            <v>JA $</v>
          </cell>
          <cell r="E55" t="str">
            <v>TERM</v>
          </cell>
          <cell r="F55">
            <v>32</v>
          </cell>
          <cell r="G55" t="str">
            <v>F.I.</v>
          </cell>
          <cell r="H55" t="str">
            <v>F.I.</v>
          </cell>
          <cell r="I55">
            <v>1575681.28</v>
          </cell>
          <cell r="J55">
            <v>0</v>
          </cell>
          <cell r="K55">
            <v>0</v>
          </cell>
        </row>
        <row r="56">
          <cell r="A56" t="str">
            <v>GREEN ODDETTE S.</v>
          </cell>
          <cell r="B56">
            <v>200</v>
          </cell>
          <cell r="C56" t="str">
            <v>05</v>
          </cell>
          <cell r="D56" t="str">
            <v>JA $</v>
          </cell>
          <cell r="E56" t="str">
            <v>O/D</v>
          </cell>
          <cell r="F56">
            <v>31.5</v>
          </cell>
          <cell r="G56" t="str">
            <v>INDIV.</v>
          </cell>
          <cell r="H56" t="str">
            <v>INDIV.</v>
          </cell>
          <cell r="I56">
            <v>4488.1099999999997</v>
          </cell>
          <cell r="J56">
            <v>0</v>
          </cell>
          <cell r="K56">
            <v>0</v>
          </cell>
        </row>
        <row r="57">
          <cell r="A57" t="str">
            <v>GRENNAN ELEANOR HITESHEW</v>
          </cell>
          <cell r="B57">
            <v>200</v>
          </cell>
          <cell r="C57" t="str">
            <v>06</v>
          </cell>
          <cell r="D57" t="str">
            <v>USD</v>
          </cell>
          <cell r="E57" t="str">
            <v>O/D</v>
          </cell>
          <cell r="F57">
            <v>31.5</v>
          </cell>
          <cell r="G57" t="str">
            <v>INDIV.</v>
          </cell>
          <cell r="H57" t="str">
            <v>INDIV.</v>
          </cell>
          <cell r="I57">
            <v>393.98</v>
          </cell>
          <cell r="J57">
            <v>8.1199505358615003</v>
          </cell>
          <cell r="K57">
            <v>393.98</v>
          </cell>
        </row>
        <row r="58">
          <cell r="A58" t="str">
            <v>HARDWARE &amp; LUMBER LTD.</v>
          </cell>
          <cell r="B58">
            <v>127</v>
          </cell>
          <cell r="C58" t="str">
            <v>02</v>
          </cell>
          <cell r="D58" t="str">
            <v>JA $</v>
          </cell>
          <cell r="E58" t="str">
            <v>O/D</v>
          </cell>
          <cell r="F58">
            <v>19</v>
          </cell>
          <cell r="G58" t="str">
            <v>BUSINESS</v>
          </cell>
          <cell r="H58" t="str">
            <v>DIST'N</v>
          </cell>
          <cell r="I58">
            <v>4493147.6900000004</v>
          </cell>
          <cell r="J58">
            <v>0</v>
          </cell>
          <cell r="K58">
            <v>0</v>
          </cell>
        </row>
        <row r="59">
          <cell r="A59" t="str">
            <v>HARMAN SALES COMPANY LTD.</v>
          </cell>
          <cell r="B59">
            <v>127</v>
          </cell>
          <cell r="C59" t="str">
            <v>06</v>
          </cell>
          <cell r="D59" t="str">
            <v>JA $</v>
          </cell>
          <cell r="E59" t="str">
            <v>O/D</v>
          </cell>
          <cell r="F59">
            <v>19</v>
          </cell>
          <cell r="G59" t="str">
            <v>BUSINESS</v>
          </cell>
          <cell r="H59" t="str">
            <v>DIST'N</v>
          </cell>
          <cell r="I59">
            <v>179950.36</v>
          </cell>
          <cell r="J59">
            <v>0</v>
          </cell>
          <cell r="K59">
            <v>0</v>
          </cell>
        </row>
        <row r="60">
          <cell r="A60" t="str">
            <v>HENRY PETER S. OR TUGWELL AUDREY</v>
          </cell>
          <cell r="B60">
            <v>200</v>
          </cell>
          <cell r="C60" t="str">
            <v>05</v>
          </cell>
          <cell r="D60" t="str">
            <v>JA $</v>
          </cell>
          <cell r="E60" t="str">
            <v>O/D</v>
          </cell>
          <cell r="F60">
            <v>31.5</v>
          </cell>
          <cell r="G60" t="str">
            <v>INDIV.</v>
          </cell>
          <cell r="H60" t="str">
            <v>INDIV.</v>
          </cell>
          <cell r="I60">
            <v>650.59</v>
          </cell>
          <cell r="J60">
            <v>0</v>
          </cell>
          <cell r="K60">
            <v>0</v>
          </cell>
        </row>
        <row r="61">
          <cell r="A61" t="str">
            <v>HEWETT EDGAR OR JOYCE</v>
          </cell>
          <cell r="B61">
            <v>200</v>
          </cell>
          <cell r="C61" t="str">
            <v>05</v>
          </cell>
          <cell r="D61" t="str">
            <v>JA $</v>
          </cell>
          <cell r="E61" t="str">
            <v>O/D</v>
          </cell>
          <cell r="F61">
            <v>31.5</v>
          </cell>
          <cell r="G61" t="str">
            <v>INDIV.</v>
          </cell>
          <cell r="H61" t="str">
            <v>INDIV.</v>
          </cell>
          <cell r="I61">
            <v>5252.21</v>
          </cell>
          <cell r="J61">
            <v>0</v>
          </cell>
          <cell r="K61">
            <v>0</v>
          </cell>
        </row>
        <row r="62">
          <cell r="A62" t="str">
            <v>HOLIDAY EXPLORERS LTD.</v>
          </cell>
          <cell r="B62">
            <v>200</v>
          </cell>
          <cell r="C62" t="str">
            <v>66</v>
          </cell>
          <cell r="D62" t="str">
            <v>JA $</v>
          </cell>
          <cell r="E62" t="str">
            <v>O/D</v>
          </cell>
          <cell r="F62">
            <v>31.5</v>
          </cell>
          <cell r="G62" t="str">
            <v>BUSINESS</v>
          </cell>
          <cell r="H62" t="str">
            <v>TOURISM</v>
          </cell>
          <cell r="I62">
            <v>51.96</v>
          </cell>
          <cell r="J62">
            <v>0</v>
          </cell>
          <cell r="K62">
            <v>0</v>
          </cell>
        </row>
        <row r="63">
          <cell r="A63" t="str">
            <v>HWE MINING AND CONTRACTING LTD.</v>
          </cell>
          <cell r="B63">
            <v>120</v>
          </cell>
          <cell r="C63" t="str">
            <v>04</v>
          </cell>
          <cell r="D63" t="str">
            <v>USD</v>
          </cell>
          <cell r="E63" t="str">
            <v>TERM</v>
          </cell>
          <cell r="F63">
            <v>12</v>
          </cell>
          <cell r="G63" t="str">
            <v>BUSINESS</v>
          </cell>
          <cell r="H63" t="str">
            <v>MINING</v>
          </cell>
          <cell r="I63">
            <v>1265088.6499999999</v>
          </cell>
          <cell r="J63">
            <v>26073.550082440226</v>
          </cell>
          <cell r="K63">
            <v>1265088.6499999999</v>
          </cell>
        </row>
        <row r="64">
          <cell r="A64" t="str">
            <v>IMPLEMENTATION LIMITED</v>
          </cell>
          <cell r="B64">
            <v>127</v>
          </cell>
          <cell r="C64" t="str">
            <v>06</v>
          </cell>
          <cell r="D64" t="str">
            <v>JA $</v>
          </cell>
          <cell r="E64" t="str">
            <v>O/D</v>
          </cell>
          <cell r="F64">
            <v>24</v>
          </cell>
          <cell r="G64" t="str">
            <v>BUSINESS</v>
          </cell>
          <cell r="H64" t="str">
            <v>PROF.</v>
          </cell>
          <cell r="I64">
            <v>876856.86</v>
          </cell>
          <cell r="J64">
            <v>0</v>
          </cell>
          <cell r="K64">
            <v>0</v>
          </cell>
        </row>
        <row r="65">
          <cell r="A65" t="str">
            <v>INTERNATIONAL HOTELS</v>
          </cell>
          <cell r="B65">
            <v>150</v>
          </cell>
          <cell r="C65" t="str">
            <v>00</v>
          </cell>
          <cell r="D65" t="str">
            <v>USD</v>
          </cell>
          <cell r="E65" t="str">
            <v>LEASE</v>
          </cell>
          <cell r="F65">
            <v>12.5</v>
          </cell>
          <cell r="G65" t="str">
            <v>BUSINESS</v>
          </cell>
          <cell r="H65" t="str">
            <v>TOURISM</v>
          </cell>
          <cell r="I65">
            <v>46922880.259999998</v>
          </cell>
          <cell r="J65">
            <v>967083.26999175583</v>
          </cell>
          <cell r="K65">
            <v>46922880.259999998</v>
          </cell>
        </row>
        <row r="66">
          <cell r="A66" t="str">
            <v>INTERNATIONAL HOTELS</v>
          </cell>
          <cell r="B66">
            <v>150</v>
          </cell>
          <cell r="C66" t="str">
            <v>01</v>
          </cell>
          <cell r="D66" t="str">
            <v>USD</v>
          </cell>
          <cell r="E66" t="str">
            <v>LEASE</v>
          </cell>
          <cell r="F66">
            <v>12.5</v>
          </cell>
          <cell r="G66" t="str">
            <v>BUSINESS</v>
          </cell>
          <cell r="H66" t="str">
            <v>TOURISM</v>
          </cell>
          <cell r="I66">
            <v>2237481.36</v>
          </cell>
          <cell r="J66">
            <v>46114.619950535853</v>
          </cell>
          <cell r="K66">
            <v>2237481.36</v>
          </cell>
        </row>
        <row r="67">
          <cell r="A67" t="str">
            <v>ISIDORE PATRICK AND OR GINETTE</v>
          </cell>
          <cell r="B67">
            <v>200</v>
          </cell>
          <cell r="C67" t="str">
            <v>05</v>
          </cell>
          <cell r="D67" t="str">
            <v>JA $</v>
          </cell>
          <cell r="E67" t="str">
            <v>O/D</v>
          </cell>
          <cell r="F67">
            <v>31.5</v>
          </cell>
          <cell r="G67" t="str">
            <v>INDIV.</v>
          </cell>
          <cell r="H67" t="str">
            <v>INDIV.</v>
          </cell>
          <cell r="I67">
            <v>68.39</v>
          </cell>
          <cell r="J67">
            <v>0</v>
          </cell>
          <cell r="K67">
            <v>0</v>
          </cell>
        </row>
        <row r="68">
          <cell r="A68" t="str">
            <v>IT'S A DOGS WORLD LIMITED</v>
          </cell>
          <cell r="B68">
            <v>127</v>
          </cell>
          <cell r="C68" t="str">
            <v>06</v>
          </cell>
          <cell r="D68" t="str">
            <v>JA $</v>
          </cell>
          <cell r="E68" t="str">
            <v>O/D</v>
          </cell>
          <cell r="F68">
            <v>19</v>
          </cell>
          <cell r="G68" t="str">
            <v>BUSINESS</v>
          </cell>
          <cell r="H68" t="str">
            <v>PROF.</v>
          </cell>
          <cell r="I68">
            <v>51086.3</v>
          </cell>
          <cell r="J68">
            <v>0</v>
          </cell>
          <cell r="K68">
            <v>0</v>
          </cell>
        </row>
        <row r="69">
          <cell r="A69" t="str">
            <v>J.R. WELLINGTON</v>
          </cell>
          <cell r="B69">
            <v>200</v>
          </cell>
          <cell r="C69" t="str">
            <v>67</v>
          </cell>
          <cell r="D69" t="str">
            <v>USD</v>
          </cell>
          <cell r="E69" t="str">
            <v>O/D</v>
          </cell>
          <cell r="F69">
            <v>31.5</v>
          </cell>
          <cell r="G69" t="str">
            <v>INDIV.</v>
          </cell>
          <cell r="H69" t="str">
            <v>INDIV.</v>
          </cell>
          <cell r="I69">
            <v>236.29</v>
          </cell>
          <cell r="J69">
            <v>4.8699505358615003</v>
          </cell>
          <cell r="K69">
            <v>236.29000000000002</v>
          </cell>
        </row>
        <row r="70">
          <cell r="A70" t="str">
            <v>JAMAICA BROILERS GROUP</v>
          </cell>
          <cell r="B70">
            <v>120</v>
          </cell>
          <cell r="C70" t="str">
            <v>02</v>
          </cell>
          <cell r="D70" t="str">
            <v>JA $</v>
          </cell>
          <cell r="E70" t="str">
            <v>TERM</v>
          </cell>
          <cell r="F70">
            <v>12</v>
          </cell>
          <cell r="G70" t="str">
            <v>BUSINESS</v>
          </cell>
          <cell r="H70" t="str">
            <v>LIVESTOCK</v>
          </cell>
          <cell r="I70">
            <v>12078950</v>
          </cell>
          <cell r="J70">
            <v>0</v>
          </cell>
          <cell r="K70">
            <v>0</v>
          </cell>
        </row>
        <row r="71">
          <cell r="A71" t="str">
            <v>JAMAICA OBSERVER</v>
          </cell>
          <cell r="B71">
            <v>120</v>
          </cell>
          <cell r="C71" t="str">
            <v>42</v>
          </cell>
          <cell r="D71" t="str">
            <v>USD</v>
          </cell>
          <cell r="E71" t="str">
            <v>TERM</v>
          </cell>
          <cell r="F71">
            <v>9.5</v>
          </cell>
          <cell r="G71" t="str">
            <v>BUSINESS</v>
          </cell>
          <cell r="H71" t="str">
            <v>PRINT</v>
          </cell>
          <cell r="I71">
            <v>7862148.29</v>
          </cell>
          <cell r="J71">
            <v>162039.32996702389</v>
          </cell>
          <cell r="K71">
            <v>7862148.29</v>
          </cell>
        </row>
        <row r="72">
          <cell r="A72" t="str">
            <v>JAMAICA PUBLIC SERVICE CO. LTD</v>
          </cell>
          <cell r="B72">
            <v>120</v>
          </cell>
          <cell r="C72" t="str">
            <v>02</v>
          </cell>
          <cell r="D72" t="str">
            <v>USD</v>
          </cell>
          <cell r="E72" t="str">
            <v>TERM</v>
          </cell>
          <cell r="F72">
            <v>9.75</v>
          </cell>
          <cell r="G72" t="str">
            <v>BUSINESS</v>
          </cell>
          <cell r="H72" t="str">
            <v>GAS</v>
          </cell>
          <cell r="I72">
            <v>164968000</v>
          </cell>
          <cell r="J72">
            <v>3400000</v>
          </cell>
          <cell r="K72">
            <v>164968000</v>
          </cell>
        </row>
        <row r="73">
          <cell r="A73" t="str">
            <v>JAMAICA PUBLIC SERVICE CO. LTD</v>
          </cell>
          <cell r="B73">
            <v>128</v>
          </cell>
          <cell r="C73" t="str">
            <v>14</v>
          </cell>
          <cell r="D73" t="str">
            <v>USD</v>
          </cell>
          <cell r="E73" t="str">
            <v>L/C</v>
          </cell>
          <cell r="F73">
            <v>9.75</v>
          </cell>
          <cell r="G73" t="str">
            <v>BUSINESS</v>
          </cell>
          <cell r="H73" t="str">
            <v>GAS</v>
          </cell>
          <cell r="I73">
            <v>18784518</v>
          </cell>
          <cell r="J73">
            <v>387150</v>
          </cell>
          <cell r="K73">
            <v>18784518</v>
          </cell>
        </row>
        <row r="74">
          <cell r="A74" t="str">
            <v>JAMAICA UCC BLUE MTN. COFFEE CO.</v>
          </cell>
          <cell r="B74">
            <v>127</v>
          </cell>
          <cell r="C74" t="str">
            <v>06</v>
          </cell>
          <cell r="D74" t="str">
            <v>JA $</v>
          </cell>
          <cell r="E74" t="str">
            <v>O/D</v>
          </cell>
          <cell r="F74">
            <v>19</v>
          </cell>
          <cell r="G74" t="str">
            <v>BUSINESS</v>
          </cell>
          <cell r="H74" t="str">
            <v>FOOD</v>
          </cell>
          <cell r="I74">
            <v>101413.9</v>
          </cell>
          <cell r="J74">
            <v>0</v>
          </cell>
          <cell r="K74">
            <v>0</v>
          </cell>
        </row>
        <row r="75">
          <cell r="A75" t="str">
            <v>JOHNS HALL AGGREGATES LTD</v>
          </cell>
          <cell r="B75">
            <v>120</v>
          </cell>
          <cell r="C75" t="str">
            <v>95</v>
          </cell>
          <cell r="D75" t="str">
            <v>JA $</v>
          </cell>
          <cell r="E75" t="str">
            <v>TERM</v>
          </cell>
          <cell r="F75">
            <v>29</v>
          </cell>
          <cell r="G75" t="str">
            <v>BUSINESS</v>
          </cell>
          <cell r="H75" t="str">
            <v>MINING</v>
          </cell>
          <cell r="I75">
            <v>626195.38</v>
          </cell>
          <cell r="J75">
            <v>0</v>
          </cell>
          <cell r="K75">
            <v>0</v>
          </cell>
        </row>
        <row r="76">
          <cell r="A76" t="str">
            <v>JOHNSON LASCELLES OR JANET OR S.</v>
          </cell>
          <cell r="B76">
            <v>200</v>
          </cell>
          <cell r="C76" t="str">
            <v>05</v>
          </cell>
          <cell r="D76" t="str">
            <v>JA $</v>
          </cell>
          <cell r="E76" t="str">
            <v>O/D</v>
          </cell>
          <cell r="F76">
            <v>31.5</v>
          </cell>
          <cell r="G76" t="str">
            <v>INDIV.</v>
          </cell>
          <cell r="H76" t="str">
            <v>INDIV.</v>
          </cell>
          <cell r="I76">
            <v>51.01</v>
          </cell>
          <cell r="J76">
            <v>0</v>
          </cell>
          <cell r="K76">
            <v>0</v>
          </cell>
        </row>
        <row r="77">
          <cell r="A77" t="str">
            <v>JOHNSONDIVERSEY JAMAICA LTD.</v>
          </cell>
          <cell r="B77">
            <v>200</v>
          </cell>
          <cell r="C77" t="str">
            <v>13</v>
          </cell>
          <cell r="D77" t="str">
            <v>USD</v>
          </cell>
          <cell r="E77" t="str">
            <v>O/D</v>
          </cell>
          <cell r="F77">
            <v>31.5</v>
          </cell>
          <cell r="G77" t="str">
            <v>BUSINESS</v>
          </cell>
          <cell r="H77" t="str">
            <v>MFG-CHEM</v>
          </cell>
          <cell r="I77">
            <v>1474.04</v>
          </cell>
          <cell r="J77">
            <v>30.380049464138498</v>
          </cell>
          <cell r="K77">
            <v>1474.04</v>
          </cell>
        </row>
        <row r="78">
          <cell r="A78" t="str">
            <v>JONES MICHELLE</v>
          </cell>
          <cell r="B78">
            <v>200</v>
          </cell>
          <cell r="C78" t="str">
            <v>05</v>
          </cell>
          <cell r="D78" t="str">
            <v>JA $</v>
          </cell>
          <cell r="E78" t="str">
            <v>O/D</v>
          </cell>
          <cell r="F78">
            <v>31.5</v>
          </cell>
          <cell r="G78" t="str">
            <v>INDIV.</v>
          </cell>
          <cell r="H78" t="str">
            <v>INDIV.</v>
          </cell>
          <cell r="I78">
            <v>3324.74</v>
          </cell>
          <cell r="J78">
            <v>0</v>
          </cell>
          <cell r="K78">
            <v>0</v>
          </cell>
        </row>
        <row r="79">
          <cell r="A79" t="str">
            <v>K. CHANDIRAM LIMITED</v>
          </cell>
          <cell r="B79">
            <v>120</v>
          </cell>
          <cell r="C79" t="str">
            <v>04</v>
          </cell>
          <cell r="D79" t="str">
            <v>USD</v>
          </cell>
          <cell r="E79" t="str">
            <v>TERM</v>
          </cell>
          <cell r="F79">
            <v>12</v>
          </cell>
          <cell r="G79" t="str">
            <v>BUSINESS</v>
          </cell>
          <cell r="H79" t="str">
            <v>DIST'N</v>
          </cell>
          <cell r="I79">
            <v>3572101.59</v>
          </cell>
          <cell r="J79">
            <v>73621.21990931574</v>
          </cell>
          <cell r="K79">
            <v>3572101.59</v>
          </cell>
        </row>
        <row r="80">
          <cell r="A80" t="str">
            <v>KEENADON LTD T-A L.G SERV CENTRE</v>
          </cell>
          <cell r="B80">
            <v>120</v>
          </cell>
          <cell r="C80" t="str">
            <v>50</v>
          </cell>
          <cell r="D80" t="str">
            <v>JA $</v>
          </cell>
          <cell r="E80" t="str">
            <v>TERM</v>
          </cell>
          <cell r="F80">
            <v>29</v>
          </cell>
          <cell r="G80" t="str">
            <v>BUSINESS</v>
          </cell>
          <cell r="H80" t="str">
            <v>GAS</v>
          </cell>
          <cell r="I80">
            <v>3765306.03</v>
          </cell>
          <cell r="J80">
            <v>0</v>
          </cell>
          <cell r="K80">
            <v>0</v>
          </cell>
        </row>
        <row r="81">
          <cell r="A81" t="str">
            <v>KEENADON LTD T-A L.G SERV CENTRE</v>
          </cell>
          <cell r="B81">
            <v>127</v>
          </cell>
          <cell r="C81" t="str">
            <v>06</v>
          </cell>
          <cell r="D81" t="str">
            <v>JA $</v>
          </cell>
          <cell r="E81" t="str">
            <v>O/D</v>
          </cell>
          <cell r="F81">
            <v>29</v>
          </cell>
          <cell r="G81" t="str">
            <v>BUSINESS</v>
          </cell>
          <cell r="H81" t="str">
            <v>GAS</v>
          </cell>
          <cell r="I81">
            <v>1279693.02</v>
          </cell>
          <cell r="J81">
            <v>0</v>
          </cell>
          <cell r="K81">
            <v>0</v>
          </cell>
        </row>
        <row r="82">
          <cell r="A82" t="str">
            <v>KIM JIN HEE</v>
          </cell>
          <cell r="B82">
            <v>200</v>
          </cell>
          <cell r="C82" t="str">
            <v>05</v>
          </cell>
          <cell r="D82" t="str">
            <v>JA $</v>
          </cell>
          <cell r="E82" t="str">
            <v>O/D</v>
          </cell>
          <cell r="F82">
            <v>31.5</v>
          </cell>
          <cell r="G82" t="str">
            <v>INDIV.</v>
          </cell>
          <cell r="H82" t="str">
            <v>INDIV.</v>
          </cell>
          <cell r="I82">
            <v>5.27</v>
          </cell>
          <cell r="J82">
            <v>0</v>
          </cell>
          <cell r="K82">
            <v>0</v>
          </cell>
        </row>
        <row r="83">
          <cell r="A83" t="str">
            <v>KNOWLES PENNY</v>
          </cell>
          <cell r="B83">
            <v>200</v>
          </cell>
          <cell r="C83" t="str">
            <v>05</v>
          </cell>
          <cell r="D83" t="str">
            <v>JA $</v>
          </cell>
          <cell r="E83" t="str">
            <v>O/D</v>
          </cell>
          <cell r="F83">
            <v>31.5</v>
          </cell>
          <cell r="G83" t="str">
            <v>INDIV.</v>
          </cell>
          <cell r="H83" t="str">
            <v>INDIV.</v>
          </cell>
          <cell r="I83">
            <v>189.65</v>
          </cell>
          <cell r="J83">
            <v>0</v>
          </cell>
          <cell r="K83">
            <v>0</v>
          </cell>
        </row>
        <row r="84">
          <cell r="A84" t="str">
            <v>L'ART INTERIEUR DESIGN LTD.</v>
          </cell>
          <cell r="B84">
            <v>127</v>
          </cell>
          <cell r="C84" t="str">
            <v>07</v>
          </cell>
          <cell r="D84" t="str">
            <v>JA $</v>
          </cell>
          <cell r="E84" t="str">
            <v>O/D</v>
          </cell>
          <cell r="F84">
            <v>31.5</v>
          </cell>
          <cell r="G84" t="str">
            <v>BUSINESS</v>
          </cell>
          <cell r="H84" t="str">
            <v>PROF.</v>
          </cell>
          <cell r="I84">
            <v>500370.96</v>
          </cell>
          <cell r="J84">
            <v>0</v>
          </cell>
          <cell r="K84">
            <v>0</v>
          </cell>
        </row>
        <row r="85">
          <cell r="A85" t="str">
            <v>LAWTER INTERNATIONAL FSC LTD.</v>
          </cell>
          <cell r="B85">
            <v>200</v>
          </cell>
          <cell r="C85" t="str">
            <v>22</v>
          </cell>
          <cell r="D85" t="str">
            <v>USD</v>
          </cell>
          <cell r="E85" t="str">
            <v>O/D</v>
          </cell>
          <cell r="F85">
            <v>31.5</v>
          </cell>
          <cell r="G85" t="str">
            <v>BUSINESS</v>
          </cell>
          <cell r="H85" t="str">
            <v>PROF.</v>
          </cell>
          <cell r="I85">
            <v>491.51</v>
          </cell>
          <cell r="J85">
            <v>10.130049464138498</v>
          </cell>
          <cell r="K85">
            <v>491.50999999999993</v>
          </cell>
        </row>
        <row r="86">
          <cell r="A86" t="str">
            <v>LEWIS MICHAEL OR RODERICK OR E.</v>
          </cell>
          <cell r="B86">
            <v>200</v>
          </cell>
          <cell r="C86" t="str">
            <v>05</v>
          </cell>
          <cell r="D86" t="str">
            <v>JA $</v>
          </cell>
          <cell r="E86" t="str">
            <v>O/D</v>
          </cell>
          <cell r="F86">
            <v>31.5</v>
          </cell>
          <cell r="G86" t="str">
            <v>INDIV.</v>
          </cell>
          <cell r="H86" t="str">
            <v>INDIV.</v>
          </cell>
          <cell r="I86">
            <v>12492.6</v>
          </cell>
          <cell r="J86">
            <v>0</v>
          </cell>
          <cell r="K86">
            <v>0</v>
          </cell>
        </row>
        <row r="87">
          <cell r="A87" t="str">
            <v>LINDSAY OSWALD OR ALICE</v>
          </cell>
          <cell r="B87">
            <v>200</v>
          </cell>
          <cell r="C87" t="str">
            <v>05</v>
          </cell>
          <cell r="D87" t="str">
            <v>JA $</v>
          </cell>
          <cell r="E87" t="str">
            <v>O/D</v>
          </cell>
          <cell r="F87">
            <v>31.5</v>
          </cell>
          <cell r="G87" t="str">
            <v>INDIV.</v>
          </cell>
          <cell r="H87" t="str">
            <v>INDIV.</v>
          </cell>
          <cell r="I87">
            <v>3724.32</v>
          </cell>
          <cell r="J87">
            <v>0</v>
          </cell>
          <cell r="K87">
            <v>0</v>
          </cell>
        </row>
        <row r="88">
          <cell r="A88" t="str">
            <v>LIVINGSTONE DAWN</v>
          </cell>
          <cell r="B88">
            <v>200</v>
          </cell>
          <cell r="C88" t="str">
            <v>05</v>
          </cell>
          <cell r="D88" t="str">
            <v>JA $</v>
          </cell>
          <cell r="E88" t="str">
            <v>O/D</v>
          </cell>
          <cell r="F88">
            <v>31.5</v>
          </cell>
          <cell r="G88" t="str">
            <v>INDIV.</v>
          </cell>
          <cell r="H88" t="str">
            <v>INDIV.</v>
          </cell>
          <cell r="I88">
            <v>14567.19</v>
          </cell>
          <cell r="J88">
            <v>0</v>
          </cell>
          <cell r="K88">
            <v>0</v>
          </cell>
        </row>
        <row r="89">
          <cell r="A89" t="str">
            <v>LOVINDEER KENNETH OR PAULINE</v>
          </cell>
          <cell r="B89">
            <v>200</v>
          </cell>
          <cell r="C89" t="str">
            <v>05</v>
          </cell>
          <cell r="D89" t="str">
            <v>JA $</v>
          </cell>
          <cell r="E89" t="str">
            <v>O/D</v>
          </cell>
          <cell r="F89">
            <v>31.5</v>
          </cell>
          <cell r="G89" t="str">
            <v>INDIV.</v>
          </cell>
          <cell r="H89" t="str">
            <v>INDIV.</v>
          </cell>
          <cell r="I89">
            <v>1399.17</v>
          </cell>
          <cell r="J89">
            <v>0</v>
          </cell>
          <cell r="K89">
            <v>0</v>
          </cell>
        </row>
        <row r="90">
          <cell r="A90" t="str">
            <v>LYEW JANINE AND OR DONALD</v>
          </cell>
          <cell r="B90">
            <v>200</v>
          </cell>
          <cell r="C90" t="str">
            <v>05</v>
          </cell>
          <cell r="D90" t="str">
            <v>JA $</v>
          </cell>
          <cell r="E90" t="str">
            <v>O/D</v>
          </cell>
          <cell r="F90">
            <v>31.5</v>
          </cell>
          <cell r="G90" t="str">
            <v>INDIV.</v>
          </cell>
          <cell r="H90" t="str">
            <v>INDIV.</v>
          </cell>
          <cell r="I90">
            <v>1688.51</v>
          </cell>
          <cell r="J90">
            <v>0</v>
          </cell>
          <cell r="K90">
            <v>0</v>
          </cell>
        </row>
        <row r="91">
          <cell r="A91" t="str">
            <v>LYN LISA AND OR NOEL</v>
          </cell>
          <cell r="B91">
            <v>200</v>
          </cell>
          <cell r="C91" t="str">
            <v>05</v>
          </cell>
          <cell r="D91" t="str">
            <v>JA $</v>
          </cell>
          <cell r="E91" t="str">
            <v>O/D</v>
          </cell>
          <cell r="F91">
            <v>31.5</v>
          </cell>
          <cell r="G91" t="str">
            <v>INDIV.</v>
          </cell>
          <cell r="H91" t="str">
            <v>INDIV.</v>
          </cell>
          <cell r="I91">
            <v>2553.66</v>
          </cell>
          <cell r="J91">
            <v>0</v>
          </cell>
          <cell r="K91">
            <v>0</v>
          </cell>
        </row>
        <row r="92">
          <cell r="A92" t="str">
            <v>MAIN STREET MUSIC LTD.</v>
          </cell>
          <cell r="B92">
            <v>200</v>
          </cell>
          <cell r="C92" t="str">
            <v>66</v>
          </cell>
          <cell r="D92" t="str">
            <v>JA $</v>
          </cell>
          <cell r="E92" t="str">
            <v>O/D</v>
          </cell>
          <cell r="F92">
            <v>31.5</v>
          </cell>
          <cell r="G92" t="str">
            <v>BUSINESS</v>
          </cell>
          <cell r="H92" t="str">
            <v>ENTERTAINMENT</v>
          </cell>
          <cell r="I92">
            <v>31.22</v>
          </cell>
          <cell r="J92">
            <v>0</v>
          </cell>
          <cell r="K92">
            <v>0</v>
          </cell>
        </row>
        <row r="93">
          <cell r="A93" t="str">
            <v>MAIN STREET MUSIC LTD.</v>
          </cell>
          <cell r="B93">
            <v>200</v>
          </cell>
          <cell r="C93" t="str">
            <v>66</v>
          </cell>
          <cell r="D93" t="str">
            <v>JA $</v>
          </cell>
          <cell r="E93" t="str">
            <v>O/D</v>
          </cell>
          <cell r="F93">
            <v>31.5</v>
          </cell>
          <cell r="G93" t="str">
            <v>BUSINESS</v>
          </cell>
          <cell r="H93" t="str">
            <v>ENTERTAINMENT</v>
          </cell>
          <cell r="I93">
            <v>21.66</v>
          </cell>
          <cell r="J93">
            <v>0</v>
          </cell>
          <cell r="K93">
            <v>0</v>
          </cell>
        </row>
        <row r="94">
          <cell r="A94" t="str">
            <v>MANUFACTURERS FINANCE CO. LTD.</v>
          </cell>
          <cell r="B94">
            <v>200</v>
          </cell>
          <cell r="C94" t="str">
            <v>21</v>
          </cell>
          <cell r="D94" t="str">
            <v>JA $</v>
          </cell>
          <cell r="E94" t="str">
            <v>O/D</v>
          </cell>
          <cell r="F94">
            <v>31.5</v>
          </cell>
          <cell r="G94" t="str">
            <v>F.I.</v>
          </cell>
          <cell r="H94" t="str">
            <v>F.I.</v>
          </cell>
          <cell r="I94">
            <v>98.1</v>
          </cell>
          <cell r="J94">
            <v>0</v>
          </cell>
          <cell r="K94">
            <v>0</v>
          </cell>
        </row>
        <row r="95">
          <cell r="A95" t="str">
            <v>MARLEY DAVID OR BOGLE LORRAINE</v>
          </cell>
          <cell r="B95">
            <v>200</v>
          </cell>
          <cell r="C95" t="str">
            <v>05</v>
          </cell>
          <cell r="D95" t="str">
            <v>JA $</v>
          </cell>
          <cell r="E95" t="str">
            <v>O/D</v>
          </cell>
          <cell r="F95">
            <v>31.5</v>
          </cell>
          <cell r="G95" t="str">
            <v>INDIV.</v>
          </cell>
          <cell r="H95" t="str">
            <v>INDIV.</v>
          </cell>
          <cell r="I95">
            <v>3315.47</v>
          </cell>
          <cell r="J95">
            <v>0</v>
          </cell>
          <cell r="K95">
            <v>0</v>
          </cell>
        </row>
        <row r="96">
          <cell r="A96" t="str">
            <v>MASSA ALISON K.</v>
          </cell>
          <cell r="B96">
            <v>200</v>
          </cell>
          <cell r="C96" t="str">
            <v>05</v>
          </cell>
          <cell r="D96" t="str">
            <v>JA $</v>
          </cell>
          <cell r="E96" t="str">
            <v>O/D</v>
          </cell>
          <cell r="F96">
            <v>31.5</v>
          </cell>
          <cell r="G96" t="str">
            <v>INDIV.</v>
          </cell>
          <cell r="H96" t="str">
            <v>INDIV.</v>
          </cell>
          <cell r="I96">
            <v>65585.55</v>
          </cell>
          <cell r="J96">
            <v>0</v>
          </cell>
          <cell r="K96">
            <v>0</v>
          </cell>
        </row>
        <row r="97">
          <cell r="A97" t="str">
            <v>MATROUSSE HOLDINGS LIMITED</v>
          </cell>
          <cell r="B97">
            <v>120</v>
          </cell>
          <cell r="C97" t="str">
            <v>02</v>
          </cell>
          <cell r="D97" t="str">
            <v>USD</v>
          </cell>
          <cell r="E97" t="str">
            <v>TERM</v>
          </cell>
          <cell r="F97">
            <v>31.5</v>
          </cell>
          <cell r="G97" t="str">
            <v>BUSINESS</v>
          </cell>
          <cell r="H97" t="str">
            <v>PROF.</v>
          </cell>
          <cell r="I97">
            <v>479206.81</v>
          </cell>
          <cell r="J97">
            <v>9876.4800082440215</v>
          </cell>
          <cell r="K97">
            <v>479206.80999999994</v>
          </cell>
        </row>
        <row r="98">
          <cell r="A98" t="str">
            <v>MATROUSSE HOLDINGS LIMITED</v>
          </cell>
          <cell r="B98">
            <v>200</v>
          </cell>
          <cell r="C98" t="str">
            <v>02</v>
          </cell>
          <cell r="D98" t="str">
            <v>JA $</v>
          </cell>
          <cell r="E98" t="str">
            <v>O/D</v>
          </cell>
          <cell r="F98">
            <v>31.5</v>
          </cell>
          <cell r="G98" t="str">
            <v>BUSINESS</v>
          </cell>
          <cell r="H98" t="str">
            <v>PROF.</v>
          </cell>
          <cell r="I98">
            <v>287440.88</v>
          </cell>
          <cell r="J98">
            <v>0</v>
          </cell>
          <cell r="K98">
            <v>0</v>
          </cell>
        </row>
        <row r="99">
          <cell r="A99" t="str">
            <v>MCCARTHY LYNN</v>
          </cell>
          <cell r="B99">
            <v>200</v>
          </cell>
          <cell r="C99" t="str">
            <v>05</v>
          </cell>
          <cell r="D99" t="str">
            <v>JA $</v>
          </cell>
          <cell r="E99" t="str">
            <v>O/D</v>
          </cell>
          <cell r="F99">
            <v>31.5</v>
          </cell>
          <cell r="G99" t="str">
            <v>INDIV.</v>
          </cell>
          <cell r="H99" t="str">
            <v>INDIV.</v>
          </cell>
          <cell r="I99">
            <v>131.93</v>
          </cell>
          <cell r="J99">
            <v>0</v>
          </cell>
          <cell r="K99">
            <v>0</v>
          </cell>
        </row>
        <row r="100">
          <cell r="A100" t="str">
            <v>MCCREATH VIVIENNE OR ERROL</v>
          </cell>
          <cell r="B100">
            <v>200</v>
          </cell>
          <cell r="C100" t="str">
            <v>01</v>
          </cell>
          <cell r="D100" t="str">
            <v>JA $</v>
          </cell>
          <cell r="E100" t="str">
            <v>O/D</v>
          </cell>
          <cell r="F100">
            <v>0</v>
          </cell>
          <cell r="G100" t="str">
            <v>INDIV.</v>
          </cell>
          <cell r="H100" t="str">
            <v>INDIV.</v>
          </cell>
          <cell r="I100">
            <v>3037.27</v>
          </cell>
          <cell r="J100">
            <v>0</v>
          </cell>
          <cell r="K100">
            <v>0</v>
          </cell>
        </row>
        <row r="101">
          <cell r="A101" t="str">
            <v>MCGREGOR HARVEY N</v>
          </cell>
          <cell r="B101">
            <v>200</v>
          </cell>
          <cell r="C101" t="str">
            <v>05</v>
          </cell>
          <cell r="D101" t="str">
            <v>JA $</v>
          </cell>
          <cell r="E101" t="str">
            <v>O/D</v>
          </cell>
          <cell r="F101">
            <v>31.5</v>
          </cell>
          <cell r="G101" t="str">
            <v>INDIV.</v>
          </cell>
          <cell r="H101" t="str">
            <v>INDIV.</v>
          </cell>
          <cell r="I101">
            <v>191.05</v>
          </cell>
          <cell r="J101">
            <v>0</v>
          </cell>
          <cell r="K101">
            <v>0</v>
          </cell>
        </row>
        <row r="102">
          <cell r="A102" t="str">
            <v>MONCRIEFFE ANGELA</v>
          </cell>
          <cell r="B102">
            <v>200</v>
          </cell>
          <cell r="C102" t="str">
            <v>05</v>
          </cell>
          <cell r="D102" t="str">
            <v>JA $</v>
          </cell>
          <cell r="E102" t="str">
            <v>O/D</v>
          </cell>
          <cell r="F102">
            <v>31.5</v>
          </cell>
          <cell r="G102" t="str">
            <v>INDIV.</v>
          </cell>
          <cell r="H102" t="str">
            <v>INDIV.</v>
          </cell>
          <cell r="I102">
            <v>307.20999999999998</v>
          </cell>
          <cell r="J102">
            <v>0</v>
          </cell>
          <cell r="K102">
            <v>0</v>
          </cell>
        </row>
        <row r="103">
          <cell r="A103" t="str">
            <v>MOORE BUSINESS FORMS CARIB LTD.</v>
          </cell>
          <cell r="B103">
            <v>120</v>
          </cell>
          <cell r="C103" t="str">
            <v>04</v>
          </cell>
          <cell r="D103" t="str">
            <v>JA $</v>
          </cell>
          <cell r="E103" t="str">
            <v>TERM</v>
          </cell>
          <cell r="F103">
            <v>21</v>
          </cell>
          <cell r="G103" t="str">
            <v>BUSINESS</v>
          </cell>
          <cell r="H103" t="str">
            <v>PRINT</v>
          </cell>
          <cell r="I103">
            <v>1525560.93</v>
          </cell>
          <cell r="J103">
            <v>0</v>
          </cell>
          <cell r="K103">
            <v>0</v>
          </cell>
        </row>
        <row r="104">
          <cell r="A104" t="str">
            <v>MOORE BUSINESS FORMS CARIB LTD.</v>
          </cell>
          <cell r="B104">
            <v>120</v>
          </cell>
          <cell r="C104" t="str">
            <v>04</v>
          </cell>
          <cell r="D104" t="str">
            <v>JA $</v>
          </cell>
          <cell r="E104" t="str">
            <v>TERM</v>
          </cell>
          <cell r="F104">
            <v>21</v>
          </cell>
          <cell r="G104" t="str">
            <v>BUSINESS</v>
          </cell>
          <cell r="H104" t="str">
            <v>PRINT</v>
          </cell>
          <cell r="I104">
            <v>1388102.99</v>
          </cell>
          <cell r="J104">
            <v>0</v>
          </cell>
          <cell r="K104">
            <v>0</v>
          </cell>
        </row>
        <row r="105">
          <cell r="A105" t="str">
            <v>MORGAN BEVERLEY J.</v>
          </cell>
          <cell r="B105">
            <v>200</v>
          </cell>
          <cell r="C105" t="str">
            <v>05</v>
          </cell>
          <cell r="D105" t="str">
            <v>JA $</v>
          </cell>
          <cell r="E105" t="str">
            <v>O/D</v>
          </cell>
          <cell r="F105">
            <v>31.5</v>
          </cell>
          <cell r="G105" t="str">
            <v>INDIV.</v>
          </cell>
          <cell r="H105" t="str">
            <v>INDIV.</v>
          </cell>
          <cell r="I105">
            <v>20555.5</v>
          </cell>
          <cell r="J105">
            <v>0</v>
          </cell>
          <cell r="K105">
            <v>0</v>
          </cell>
        </row>
        <row r="106">
          <cell r="A106" t="str">
            <v>MUSSON JAMAICA LTD.</v>
          </cell>
          <cell r="B106">
            <v>120</v>
          </cell>
          <cell r="C106" t="str">
            <v>02</v>
          </cell>
          <cell r="D106" t="str">
            <v>JA $</v>
          </cell>
          <cell r="E106" t="str">
            <v>TERM</v>
          </cell>
          <cell r="F106">
            <v>12</v>
          </cell>
          <cell r="G106" t="str">
            <v>BUSINESS</v>
          </cell>
          <cell r="H106" t="str">
            <v>FOOD</v>
          </cell>
          <cell r="I106">
            <v>6437524.21</v>
          </cell>
          <cell r="J106">
            <v>0</v>
          </cell>
          <cell r="K106">
            <v>0</v>
          </cell>
        </row>
        <row r="107">
          <cell r="A107" t="str">
            <v>MYERS,FLETCHER AND GORDON</v>
          </cell>
          <cell r="B107">
            <v>127</v>
          </cell>
          <cell r="C107" t="str">
            <v>02</v>
          </cell>
          <cell r="D107" t="str">
            <v>JA $</v>
          </cell>
          <cell r="E107" t="str">
            <v>O/D</v>
          </cell>
          <cell r="F107">
            <v>26.3</v>
          </cell>
          <cell r="G107" t="str">
            <v>BUSINESS</v>
          </cell>
          <cell r="H107" t="str">
            <v>PROF.</v>
          </cell>
          <cell r="I107">
            <v>1176057.7</v>
          </cell>
          <cell r="J107">
            <v>0</v>
          </cell>
          <cell r="K107">
            <v>0</v>
          </cell>
        </row>
        <row r="108">
          <cell r="A108" t="str">
            <v>NESTLE-JMP LIMITED</v>
          </cell>
          <cell r="B108">
            <v>120</v>
          </cell>
          <cell r="C108" t="str">
            <v>04</v>
          </cell>
          <cell r="D108" t="str">
            <v>JA $</v>
          </cell>
          <cell r="E108" t="str">
            <v>TERM</v>
          </cell>
          <cell r="F108">
            <v>12</v>
          </cell>
          <cell r="G108" t="str">
            <v>BUSINESS</v>
          </cell>
          <cell r="H108" t="str">
            <v>FOOD</v>
          </cell>
          <cell r="I108">
            <v>2453015.8199999998</v>
          </cell>
          <cell r="J108">
            <v>0</v>
          </cell>
          <cell r="K108">
            <v>0</v>
          </cell>
        </row>
        <row r="109">
          <cell r="A109" t="str">
            <v>NESTLE-JMP LIMITED</v>
          </cell>
          <cell r="B109">
            <v>120</v>
          </cell>
          <cell r="C109" t="str">
            <v>41</v>
          </cell>
          <cell r="D109" t="str">
            <v>JA $</v>
          </cell>
          <cell r="E109" t="str">
            <v>TERM</v>
          </cell>
          <cell r="F109">
            <v>12</v>
          </cell>
          <cell r="G109" t="str">
            <v>BUSINESS</v>
          </cell>
          <cell r="H109" t="str">
            <v>FOOD</v>
          </cell>
          <cell r="I109">
            <v>89151000</v>
          </cell>
          <cell r="J109">
            <v>0</v>
          </cell>
          <cell r="K109">
            <v>0</v>
          </cell>
        </row>
        <row r="110">
          <cell r="A110" t="str">
            <v>NICO DISTRIBUTORS LIMITED</v>
          </cell>
          <cell r="B110">
            <v>120</v>
          </cell>
          <cell r="C110" t="str">
            <v>06</v>
          </cell>
          <cell r="D110" t="str">
            <v>JA $</v>
          </cell>
          <cell r="E110" t="str">
            <v>TERM</v>
          </cell>
          <cell r="F110">
            <v>30.75</v>
          </cell>
          <cell r="G110" t="str">
            <v>BUSINESS</v>
          </cell>
          <cell r="H110" t="str">
            <v>DIST'N</v>
          </cell>
          <cell r="I110">
            <v>4363253.41</v>
          </cell>
          <cell r="J110">
            <v>0</v>
          </cell>
          <cell r="K110">
            <v>0</v>
          </cell>
        </row>
        <row r="111">
          <cell r="A111" t="str">
            <v>NICO DISTRIBUTORS LIMITED</v>
          </cell>
          <cell r="B111">
            <v>120</v>
          </cell>
          <cell r="C111" t="str">
            <v>06</v>
          </cell>
          <cell r="D111" t="str">
            <v>USD</v>
          </cell>
          <cell r="E111" t="str">
            <v>TERM</v>
          </cell>
          <cell r="F111">
            <v>30.75</v>
          </cell>
          <cell r="G111" t="str">
            <v>BUSINESS</v>
          </cell>
          <cell r="H111" t="str">
            <v>DIST'N</v>
          </cell>
          <cell r="I111">
            <v>17467200</v>
          </cell>
          <cell r="J111">
            <v>360000</v>
          </cell>
          <cell r="K111">
            <v>17467200</v>
          </cell>
        </row>
        <row r="112">
          <cell r="A112" t="str">
            <v>ORRETT AND MUSSON INV. CO. LTD.</v>
          </cell>
          <cell r="B112">
            <v>200</v>
          </cell>
          <cell r="C112" t="str">
            <v>27</v>
          </cell>
          <cell r="D112" t="str">
            <v>USD</v>
          </cell>
          <cell r="E112" t="str">
            <v>O/D</v>
          </cell>
          <cell r="F112">
            <v>31.5</v>
          </cell>
          <cell r="G112" t="str">
            <v>F.I.</v>
          </cell>
          <cell r="H112" t="str">
            <v>F.I.</v>
          </cell>
          <cell r="I112">
            <v>4609.3999999999996</v>
          </cell>
          <cell r="J112">
            <v>94.999999999999986</v>
          </cell>
          <cell r="K112">
            <v>4609.3999999999996</v>
          </cell>
        </row>
        <row r="113">
          <cell r="A113" t="str">
            <v>OSBOURNE SHARAINE</v>
          </cell>
          <cell r="B113">
            <v>200</v>
          </cell>
          <cell r="C113" t="str">
            <v>01</v>
          </cell>
          <cell r="D113" t="str">
            <v>JA $</v>
          </cell>
          <cell r="E113" t="str">
            <v>O/D</v>
          </cell>
          <cell r="F113">
            <v>0</v>
          </cell>
          <cell r="G113" t="str">
            <v>INDIV.</v>
          </cell>
          <cell r="H113" t="str">
            <v>INDIV.</v>
          </cell>
          <cell r="I113">
            <v>4109.96</v>
          </cell>
          <cell r="J113">
            <v>0</v>
          </cell>
          <cell r="K113">
            <v>0</v>
          </cell>
        </row>
        <row r="114">
          <cell r="A114" t="str">
            <v>PAN CARIBBEAN MERCHANT BANK LTD.</v>
          </cell>
          <cell r="B114">
            <v>200</v>
          </cell>
          <cell r="C114" t="str">
            <v>21</v>
          </cell>
          <cell r="D114" t="str">
            <v>JA $</v>
          </cell>
          <cell r="E114" t="str">
            <v>O/D</v>
          </cell>
          <cell r="F114">
            <v>23.5</v>
          </cell>
          <cell r="G114" t="str">
            <v>F.I.</v>
          </cell>
          <cell r="H114" t="str">
            <v>F.I.</v>
          </cell>
          <cell r="I114">
            <v>2211401.71</v>
          </cell>
          <cell r="J114">
            <v>0</v>
          </cell>
          <cell r="K114">
            <v>0</v>
          </cell>
        </row>
        <row r="115">
          <cell r="A115" t="str">
            <v>PEEK CASPER OR LEYLA</v>
          </cell>
          <cell r="B115">
            <v>200</v>
          </cell>
          <cell r="C115" t="str">
            <v>05</v>
          </cell>
          <cell r="D115" t="str">
            <v>JA $</v>
          </cell>
          <cell r="E115" t="str">
            <v>O/D</v>
          </cell>
          <cell r="F115">
            <v>31.5</v>
          </cell>
          <cell r="G115" t="str">
            <v>INDIV.</v>
          </cell>
          <cell r="H115" t="str">
            <v>INDIV.</v>
          </cell>
          <cell r="I115">
            <v>99.59</v>
          </cell>
          <cell r="J115">
            <v>0</v>
          </cell>
          <cell r="K115">
            <v>0</v>
          </cell>
        </row>
        <row r="116">
          <cell r="A116" t="str">
            <v>PEGASUS HOTEL</v>
          </cell>
          <cell r="B116">
            <v>120</v>
          </cell>
          <cell r="C116" t="str">
            <v>04</v>
          </cell>
          <cell r="D116" t="str">
            <v>USD</v>
          </cell>
          <cell r="E116" t="str">
            <v>TERM</v>
          </cell>
          <cell r="F116">
            <v>12</v>
          </cell>
          <cell r="G116" t="str">
            <v>BUSINESS</v>
          </cell>
          <cell r="H116" t="str">
            <v>TOURISM</v>
          </cell>
          <cell r="I116">
            <v>1039516.25</v>
          </cell>
          <cell r="J116">
            <v>21424.48990107172</v>
          </cell>
          <cell r="K116">
            <v>1039516.2499999999</v>
          </cell>
        </row>
        <row r="117">
          <cell r="A117" t="str">
            <v>PORT AUTHORITY OF JAMAICA</v>
          </cell>
          <cell r="B117">
            <v>120</v>
          </cell>
          <cell r="C117" t="str">
            <v>02</v>
          </cell>
          <cell r="D117" t="str">
            <v>USD</v>
          </cell>
          <cell r="E117" t="str">
            <v>TERM</v>
          </cell>
          <cell r="F117">
            <v>11</v>
          </cell>
          <cell r="G117" t="str">
            <v>PSX</v>
          </cell>
          <cell r="H117" t="str">
            <v>PSX</v>
          </cell>
          <cell r="I117">
            <v>48520000</v>
          </cell>
          <cell r="J117">
            <v>999999.99999999988</v>
          </cell>
          <cell r="K117">
            <v>48520000</v>
          </cell>
        </row>
        <row r="118">
          <cell r="A118" t="str">
            <v>PORT AUTHORITY OF JAMAICA</v>
          </cell>
          <cell r="B118">
            <v>120</v>
          </cell>
          <cell r="C118" t="str">
            <v>55</v>
          </cell>
          <cell r="D118" t="str">
            <v>USD</v>
          </cell>
          <cell r="E118" t="str">
            <v>TERM</v>
          </cell>
          <cell r="F118">
            <v>11</v>
          </cell>
          <cell r="G118" t="str">
            <v>PSX</v>
          </cell>
          <cell r="H118" t="str">
            <v>PSX</v>
          </cell>
          <cell r="I118">
            <v>25724548.059999999</v>
          </cell>
          <cell r="J118">
            <v>530184.42003297608</v>
          </cell>
          <cell r="K118">
            <v>25724548.060000002</v>
          </cell>
        </row>
        <row r="119">
          <cell r="A119" t="str">
            <v>PORT AUTHORITY OF JAMAICA</v>
          </cell>
          <cell r="B119">
            <v>120</v>
          </cell>
          <cell r="C119" t="str">
            <v>55</v>
          </cell>
          <cell r="D119" t="str">
            <v>USD</v>
          </cell>
          <cell r="E119" t="str">
            <v>TERM</v>
          </cell>
          <cell r="F119">
            <v>11</v>
          </cell>
          <cell r="G119" t="str">
            <v>PSX</v>
          </cell>
          <cell r="H119" t="str">
            <v>PSX</v>
          </cell>
          <cell r="I119">
            <v>1988944.46</v>
          </cell>
          <cell r="J119">
            <v>40992.260098928273</v>
          </cell>
          <cell r="K119">
            <v>1988944.46</v>
          </cell>
        </row>
        <row r="120">
          <cell r="A120" t="str">
            <v>PROPRIETOR STRATA PLAN 640</v>
          </cell>
          <cell r="B120">
            <v>200</v>
          </cell>
          <cell r="C120" t="str">
            <v>02</v>
          </cell>
          <cell r="D120" t="str">
            <v>JA $</v>
          </cell>
          <cell r="E120" t="str">
            <v>O/D</v>
          </cell>
          <cell r="F120">
            <v>31.5</v>
          </cell>
          <cell r="G120" t="str">
            <v>BUSINESS</v>
          </cell>
          <cell r="H120" t="str">
            <v>PROF.</v>
          </cell>
          <cell r="I120">
            <v>29967.23</v>
          </cell>
          <cell r="J120">
            <v>0</v>
          </cell>
          <cell r="K120">
            <v>0</v>
          </cell>
        </row>
        <row r="121">
          <cell r="A121" t="str">
            <v>REID CHRISTOPHER AND OR MARVALYN</v>
          </cell>
          <cell r="B121">
            <v>200</v>
          </cell>
          <cell r="C121" t="str">
            <v>62</v>
          </cell>
          <cell r="D121" t="str">
            <v>JA $</v>
          </cell>
          <cell r="E121" t="str">
            <v>O/D</v>
          </cell>
          <cell r="F121">
            <v>31.5</v>
          </cell>
          <cell r="G121" t="str">
            <v>INDIV.</v>
          </cell>
          <cell r="H121" t="str">
            <v>INDIV.</v>
          </cell>
          <cell r="I121">
            <v>60.36</v>
          </cell>
          <cell r="J121">
            <v>0</v>
          </cell>
          <cell r="K121">
            <v>0</v>
          </cell>
        </row>
        <row r="122">
          <cell r="A122" t="str">
            <v>RESTAURANTS OF JAMAICA</v>
          </cell>
          <cell r="B122">
            <v>120</v>
          </cell>
          <cell r="C122" t="str">
            <v>50</v>
          </cell>
          <cell r="D122" t="str">
            <v>JA $</v>
          </cell>
          <cell r="E122" t="str">
            <v>TERM</v>
          </cell>
          <cell r="F122">
            <v>20.88</v>
          </cell>
          <cell r="G122" t="str">
            <v>BUSINESS</v>
          </cell>
          <cell r="H122" t="str">
            <v>FOOD</v>
          </cell>
          <cell r="I122">
            <v>8289473.5999999996</v>
          </cell>
          <cell r="J122">
            <v>0</v>
          </cell>
          <cell r="K122">
            <v>0</v>
          </cell>
        </row>
        <row r="123">
          <cell r="A123" t="str">
            <v>RICHARDS RUSHELLE</v>
          </cell>
          <cell r="B123">
            <v>200</v>
          </cell>
          <cell r="C123" t="str">
            <v>05</v>
          </cell>
          <cell r="D123" t="str">
            <v>JA $</v>
          </cell>
          <cell r="E123" t="str">
            <v>O/D</v>
          </cell>
          <cell r="F123">
            <v>31.5</v>
          </cell>
          <cell r="G123" t="str">
            <v>INDIV.</v>
          </cell>
          <cell r="H123" t="str">
            <v>INDIV.</v>
          </cell>
          <cell r="I123">
            <v>31.78</v>
          </cell>
          <cell r="J123">
            <v>0</v>
          </cell>
          <cell r="K123">
            <v>0</v>
          </cell>
        </row>
        <row r="124">
          <cell r="A124" t="str">
            <v>SALOMON SMITH BARNEY-INC.</v>
          </cell>
          <cell r="B124">
            <v>200</v>
          </cell>
          <cell r="C124" t="str">
            <v>16</v>
          </cell>
          <cell r="D124" t="str">
            <v>JA $</v>
          </cell>
          <cell r="E124" t="str">
            <v>O/D</v>
          </cell>
          <cell r="F124">
            <v>31.5</v>
          </cell>
          <cell r="G124" t="str">
            <v>F.I.</v>
          </cell>
          <cell r="H124" t="str">
            <v>F.I.</v>
          </cell>
          <cell r="I124">
            <v>1809.24</v>
          </cell>
          <cell r="J124">
            <v>0</v>
          </cell>
          <cell r="K124">
            <v>0</v>
          </cell>
        </row>
        <row r="125">
          <cell r="A125" t="str">
            <v>SAMUELS CAROL AND OR ROCHESTER M</v>
          </cell>
          <cell r="B125">
            <v>200</v>
          </cell>
          <cell r="C125" t="str">
            <v>05</v>
          </cell>
          <cell r="D125" t="str">
            <v>JA $</v>
          </cell>
          <cell r="E125" t="str">
            <v>O/D</v>
          </cell>
          <cell r="F125">
            <v>31.5</v>
          </cell>
          <cell r="G125" t="str">
            <v>INDIV.</v>
          </cell>
          <cell r="H125" t="str">
            <v>INDIV.</v>
          </cell>
          <cell r="I125">
            <v>2907.95</v>
          </cell>
          <cell r="J125">
            <v>0</v>
          </cell>
          <cell r="K125">
            <v>0</v>
          </cell>
        </row>
        <row r="126">
          <cell r="A126" t="str">
            <v>SERAMCO</v>
          </cell>
          <cell r="B126">
            <v>120</v>
          </cell>
          <cell r="C126" t="str">
            <v>15</v>
          </cell>
          <cell r="D126" t="str">
            <v>JA $</v>
          </cell>
          <cell r="E126" t="str">
            <v>TERM</v>
          </cell>
          <cell r="F126">
            <v>9.75</v>
          </cell>
          <cell r="G126" t="str">
            <v>BUSINESS</v>
          </cell>
          <cell r="H126" t="str">
            <v>PROF.</v>
          </cell>
          <cell r="I126">
            <v>937685.83</v>
          </cell>
          <cell r="J126">
            <v>0</v>
          </cell>
          <cell r="K126">
            <v>0</v>
          </cell>
        </row>
        <row r="127">
          <cell r="A127" t="str">
            <v>SERAMCO</v>
          </cell>
          <cell r="B127">
            <v>120</v>
          </cell>
          <cell r="C127" t="str">
            <v>15</v>
          </cell>
          <cell r="D127" t="str">
            <v>USD</v>
          </cell>
          <cell r="E127" t="str">
            <v>TERM</v>
          </cell>
          <cell r="F127">
            <v>9.75</v>
          </cell>
          <cell r="G127" t="str">
            <v>BUSINESS</v>
          </cell>
          <cell r="H127" t="str">
            <v>PROF.</v>
          </cell>
          <cell r="I127">
            <v>11819949.92</v>
          </cell>
          <cell r="J127">
            <v>243609.84995877987</v>
          </cell>
          <cell r="K127">
            <v>11819949.92</v>
          </cell>
        </row>
        <row r="128">
          <cell r="A128" t="str">
            <v>SHELL COMPANY W.I. LTD.</v>
          </cell>
          <cell r="B128">
            <v>120</v>
          </cell>
          <cell r="C128" t="str">
            <v>02</v>
          </cell>
          <cell r="D128" t="str">
            <v>JA $</v>
          </cell>
          <cell r="E128" t="str">
            <v>TERM</v>
          </cell>
          <cell r="F128">
            <v>13.7</v>
          </cell>
          <cell r="G128" t="str">
            <v>BUSINESS</v>
          </cell>
          <cell r="H128" t="str">
            <v>GAS</v>
          </cell>
          <cell r="I128">
            <v>97000000</v>
          </cell>
          <cell r="J128">
            <v>0</v>
          </cell>
          <cell r="K128">
            <v>0</v>
          </cell>
        </row>
        <row r="129">
          <cell r="A129" t="str">
            <v>SPACE UTILIZATION DESIGN</v>
          </cell>
          <cell r="B129">
            <v>200</v>
          </cell>
          <cell r="C129" t="str">
            <v>60</v>
          </cell>
          <cell r="D129" t="str">
            <v>JA $</v>
          </cell>
          <cell r="E129" t="str">
            <v>O/D</v>
          </cell>
          <cell r="F129">
            <v>31.5</v>
          </cell>
          <cell r="G129" t="str">
            <v>BUSINESS</v>
          </cell>
          <cell r="H129" t="str">
            <v>PROF.</v>
          </cell>
          <cell r="I129">
            <v>12214.32</v>
          </cell>
          <cell r="J129">
            <v>0</v>
          </cell>
          <cell r="K129">
            <v>0</v>
          </cell>
        </row>
        <row r="130">
          <cell r="A130" t="str">
            <v>SPENCE WAYNE</v>
          </cell>
          <cell r="B130">
            <v>200</v>
          </cell>
          <cell r="C130" t="str">
            <v>05</v>
          </cell>
          <cell r="D130" t="str">
            <v>JA $</v>
          </cell>
          <cell r="E130" t="str">
            <v>O/D</v>
          </cell>
          <cell r="F130">
            <v>31.5</v>
          </cell>
          <cell r="G130" t="str">
            <v>INDIV.</v>
          </cell>
          <cell r="H130" t="str">
            <v>INDIV.</v>
          </cell>
          <cell r="I130">
            <v>66.95</v>
          </cell>
          <cell r="J130">
            <v>0</v>
          </cell>
          <cell r="K130">
            <v>0</v>
          </cell>
        </row>
        <row r="131">
          <cell r="A131" t="str">
            <v>STAFF-16%</v>
          </cell>
          <cell r="B131">
            <v>121</v>
          </cell>
          <cell r="C131" t="str">
            <v>10</v>
          </cell>
          <cell r="D131" t="str">
            <v>JA $</v>
          </cell>
          <cell r="E131" t="str">
            <v>MTG</v>
          </cell>
          <cell r="F131">
            <v>16</v>
          </cell>
          <cell r="G131" t="str">
            <v>INDIV.</v>
          </cell>
          <cell r="H131" t="str">
            <v>construction</v>
          </cell>
          <cell r="I131">
            <v>10997268.43</v>
          </cell>
          <cell r="J131">
            <v>0</v>
          </cell>
          <cell r="K131">
            <v>0</v>
          </cell>
        </row>
        <row r="132">
          <cell r="A132" t="str">
            <v>STAFF-20.75%</v>
          </cell>
          <cell r="B132">
            <v>121</v>
          </cell>
          <cell r="C132" t="str">
            <v>06</v>
          </cell>
          <cell r="D132" t="str">
            <v>JA $</v>
          </cell>
          <cell r="E132" t="str">
            <v>TERM</v>
          </cell>
          <cell r="F132">
            <v>20.75</v>
          </cell>
          <cell r="G132" t="str">
            <v>INDIV.</v>
          </cell>
          <cell r="H132" t="str">
            <v>INDIV.</v>
          </cell>
          <cell r="I132">
            <v>1584760.35</v>
          </cell>
          <cell r="J132">
            <v>0</v>
          </cell>
          <cell r="K132">
            <v>0</v>
          </cell>
        </row>
        <row r="133">
          <cell r="A133" t="str">
            <v>STAFF-3%</v>
          </cell>
          <cell r="B133">
            <v>121</v>
          </cell>
          <cell r="C133" t="str">
            <v>08</v>
          </cell>
          <cell r="D133" t="str">
            <v>JA $</v>
          </cell>
          <cell r="E133" t="str">
            <v>MTG</v>
          </cell>
          <cell r="F133">
            <v>3</v>
          </cell>
          <cell r="G133" t="str">
            <v>INDIV.</v>
          </cell>
          <cell r="H133" t="str">
            <v>construction</v>
          </cell>
          <cell r="I133">
            <v>38912005.030000001</v>
          </cell>
          <cell r="J133">
            <v>0</v>
          </cell>
          <cell r="K133">
            <v>0</v>
          </cell>
        </row>
        <row r="134">
          <cell r="A134" t="str">
            <v>STAFF-4%</v>
          </cell>
          <cell r="B134">
            <v>121</v>
          </cell>
          <cell r="C134" t="str">
            <v>00</v>
          </cell>
          <cell r="D134" t="str">
            <v>JA $</v>
          </cell>
          <cell r="E134" t="str">
            <v>TERM</v>
          </cell>
          <cell r="F134">
            <v>4</v>
          </cell>
          <cell r="G134" t="str">
            <v>INDIV.</v>
          </cell>
          <cell r="H134" t="str">
            <v>INDIV.</v>
          </cell>
          <cell r="I134">
            <v>57267342.200000003</v>
          </cell>
          <cell r="J134">
            <v>0</v>
          </cell>
          <cell r="K134">
            <v>0</v>
          </cell>
        </row>
        <row r="135">
          <cell r="A135" t="str">
            <v>STONE STEVE</v>
          </cell>
          <cell r="B135">
            <v>200</v>
          </cell>
          <cell r="C135" t="str">
            <v>01</v>
          </cell>
          <cell r="D135" t="str">
            <v>JA $</v>
          </cell>
          <cell r="E135" t="str">
            <v>O/D</v>
          </cell>
          <cell r="F135">
            <v>0</v>
          </cell>
          <cell r="G135" t="str">
            <v>INDIV.</v>
          </cell>
          <cell r="H135" t="str">
            <v>INDIV.</v>
          </cell>
          <cell r="I135">
            <v>4468.5600000000004</v>
          </cell>
          <cell r="J135">
            <v>0</v>
          </cell>
          <cell r="K135">
            <v>0</v>
          </cell>
        </row>
        <row r="136">
          <cell r="A136" t="str">
            <v>SUGAR COMPANY</v>
          </cell>
          <cell r="B136">
            <v>120</v>
          </cell>
          <cell r="C136" t="str">
            <v>18</v>
          </cell>
          <cell r="D136" t="str">
            <v>USD</v>
          </cell>
          <cell r="E136" t="str">
            <v>TERM</v>
          </cell>
          <cell r="F136">
            <v>12</v>
          </cell>
          <cell r="G136" t="str">
            <v>POX</v>
          </cell>
          <cell r="H136" t="str">
            <v>POX</v>
          </cell>
          <cell r="I136">
            <v>7277998.0599999996</v>
          </cell>
          <cell r="J136">
            <v>149999.96001648804</v>
          </cell>
          <cell r="K136">
            <v>7277998.0600000005</v>
          </cell>
        </row>
        <row r="137">
          <cell r="A137" t="str">
            <v>TAN-MARJ INVESTMENTS LTD.</v>
          </cell>
          <cell r="B137">
            <v>120</v>
          </cell>
          <cell r="C137" t="str">
            <v>50</v>
          </cell>
          <cell r="D137" t="str">
            <v>JA $</v>
          </cell>
          <cell r="E137" t="str">
            <v>TERM</v>
          </cell>
          <cell r="F137">
            <v>22</v>
          </cell>
          <cell r="G137" t="str">
            <v>BUSINESS</v>
          </cell>
          <cell r="H137" t="str">
            <v>PROF.</v>
          </cell>
          <cell r="I137">
            <v>18900000</v>
          </cell>
          <cell r="J137">
            <v>0</v>
          </cell>
          <cell r="K137">
            <v>0</v>
          </cell>
        </row>
        <row r="138">
          <cell r="A138" t="str">
            <v>TASTEE LIMITED</v>
          </cell>
          <cell r="B138">
            <v>120</v>
          </cell>
          <cell r="C138" t="str">
            <v>02</v>
          </cell>
          <cell r="D138" t="str">
            <v>JA $</v>
          </cell>
          <cell r="E138" t="str">
            <v>TERM</v>
          </cell>
          <cell r="F138">
            <v>22.63</v>
          </cell>
          <cell r="G138" t="str">
            <v>BUSINESS</v>
          </cell>
          <cell r="H138" t="str">
            <v>FOOD</v>
          </cell>
          <cell r="I138">
            <v>17000000</v>
          </cell>
          <cell r="J138">
            <v>0</v>
          </cell>
          <cell r="K138">
            <v>0</v>
          </cell>
        </row>
        <row r="139">
          <cell r="A139" t="str">
            <v>THEODORE INVESTMENTS LTD - TCBY</v>
          </cell>
          <cell r="B139">
            <v>120</v>
          </cell>
          <cell r="C139" t="str">
            <v>07</v>
          </cell>
          <cell r="D139" t="str">
            <v>USD</v>
          </cell>
          <cell r="E139" t="str">
            <v>TERM</v>
          </cell>
          <cell r="F139">
            <v>14</v>
          </cell>
          <cell r="G139" t="str">
            <v>BUSINESS</v>
          </cell>
          <cell r="H139" t="str">
            <v>FOOD</v>
          </cell>
          <cell r="I139">
            <v>1768206.11</v>
          </cell>
          <cell r="J139">
            <v>36442.829967023907</v>
          </cell>
          <cell r="K139">
            <v>1768206.11</v>
          </cell>
        </row>
        <row r="140">
          <cell r="A140" t="str">
            <v>THOMPSON JULIE</v>
          </cell>
          <cell r="B140">
            <v>200</v>
          </cell>
          <cell r="C140" t="str">
            <v>05</v>
          </cell>
          <cell r="D140" t="str">
            <v>JA $</v>
          </cell>
          <cell r="E140" t="str">
            <v>O/D</v>
          </cell>
          <cell r="F140">
            <v>31.5</v>
          </cell>
          <cell r="G140" t="str">
            <v>INDIV.</v>
          </cell>
          <cell r="H140" t="str">
            <v>INDIV.</v>
          </cell>
          <cell r="I140">
            <v>3308.01</v>
          </cell>
          <cell r="J140">
            <v>0</v>
          </cell>
          <cell r="K140">
            <v>0</v>
          </cell>
        </row>
        <row r="141">
          <cell r="A141" t="str">
            <v>THREE RIVERS MGMT. LTD.</v>
          </cell>
          <cell r="B141">
            <v>120</v>
          </cell>
          <cell r="C141" t="str">
            <v>04</v>
          </cell>
          <cell r="D141" t="str">
            <v>JA $</v>
          </cell>
          <cell r="E141" t="str">
            <v>TERM</v>
          </cell>
          <cell r="F141">
            <v>23</v>
          </cell>
          <cell r="G141" t="str">
            <v>BUSINESS</v>
          </cell>
          <cell r="H141" t="str">
            <v>TOURISM</v>
          </cell>
          <cell r="I141">
            <v>2788538</v>
          </cell>
          <cell r="J141">
            <v>0</v>
          </cell>
          <cell r="K141">
            <v>0</v>
          </cell>
        </row>
        <row r="142">
          <cell r="A142" t="str">
            <v>TOMLINSON-WARSKOW JUDITH</v>
          </cell>
          <cell r="B142">
            <v>200</v>
          </cell>
          <cell r="C142" t="str">
            <v>01</v>
          </cell>
          <cell r="D142" t="str">
            <v>JA $</v>
          </cell>
          <cell r="E142" t="str">
            <v>O/D</v>
          </cell>
          <cell r="F142">
            <v>0</v>
          </cell>
          <cell r="G142" t="str">
            <v>INDIV.</v>
          </cell>
          <cell r="H142" t="str">
            <v>INDIV.</v>
          </cell>
          <cell r="I142">
            <v>278.56</v>
          </cell>
          <cell r="J142">
            <v>0</v>
          </cell>
          <cell r="K142">
            <v>0</v>
          </cell>
        </row>
        <row r="143">
          <cell r="A143" t="str">
            <v>TROPICAIR</v>
          </cell>
          <cell r="B143">
            <v>120</v>
          </cell>
          <cell r="C143" t="str">
            <v>02</v>
          </cell>
          <cell r="D143" t="str">
            <v>USD</v>
          </cell>
          <cell r="E143" t="str">
            <v>TERM</v>
          </cell>
          <cell r="F143">
            <v>10</v>
          </cell>
          <cell r="G143" t="str">
            <v>BUSINESS</v>
          </cell>
          <cell r="H143" t="str">
            <v>METALS</v>
          </cell>
          <cell r="I143">
            <v>38816000</v>
          </cell>
          <cell r="J143">
            <v>800000</v>
          </cell>
          <cell r="K143">
            <v>38816000</v>
          </cell>
        </row>
        <row r="144">
          <cell r="A144" t="str">
            <v>TROPICAIR</v>
          </cell>
          <cell r="B144">
            <v>120</v>
          </cell>
          <cell r="C144" t="str">
            <v>02</v>
          </cell>
          <cell r="D144" t="str">
            <v>USD</v>
          </cell>
          <cell r="E144" t="str">
            <v>TERM</v>
          </cell>
          <cell r="F144">
            <v>10</v>
          </cell>
          <cell r="G144" t="str">
            <v>BUSINESS</v>
          </cell>
          <cell r="H144" t="str">
            <v>METALS</v>
          </cell>
          <cell r="I144">
            <v>6065000</v>
          </cell>
          <cell r="J144">
            <v>124999.99999999999</v>
          </cell>
          <cell r="K144">
            <v>6065000</v>
          </cell>
        </row>
        <row r="145">
          <cell r="A145" t="str">
            <v>TROPICAIR</v>
          </cell>
          <cell r="B145">
            <v>120</v>
          </cell>
          <cell r="C145" t="str">
            <v>63</v>
          </cell>
          <cell r="D145" t="str">
            <v>JA $</v>
          </cell>
          <cell r="E145" t="str">
            <v>TERM</v>
          </cell>
          <cell r="F145">
            <v>10</v>
          </cell>
          <cell r="G145" t="str">
            <v>BUSINESS</v>
          </cell>
          <cell r="H145" t="str">
            <v>METALS</v>
          </cell>
          <cell r="I145">
            <v>1911770</v>
          </cell>
          <cell r="J145">
            <v>0</v>
          </cell>
          <cell r="K145">
            <v>0</v>
          </cell>
        </row>
        <row r="146">
          <cell r="A146" t="str">
            <v>TURSI FRANCIS V.</v>
          </cell>
          <cell r="B146">
            <v>200</v>
          </cell>
          <cell r="C146" t="str">
            <v>05</v>
          </cell>
          <cell r="D146" t="str">
            <v>JA $</v>
          </cell>
          <cell r="E146" t="str">
            <v>O/D</v>
          </cell>
          <cell r="F146">
            <v>31.5</v>
          </cell>
          <cell r="G146" t="str">
            <v>INDIV.</v>
          </cell>
          <cell r="H146" t="str">
            <v>INDIV.</v>
          </cell>
          <cell r="I146">
            <v>5727.2</v>
          </cell>
          <cell r="J146">
            <v>0</v>
          </cell>
          <cell r="K146">
            <v>0</v>
          </cell>
        </row>
        <row r="147">
          <cell r="A147" t="str">
            <v>TYRELL PATRICK</v>
          </cell>
          <cell r="B147">
            <v>200</v>
          </cell>
          <cell r="C147" t="str">
            <v>01</v>
          </cell>
          <cell r="D147" t="str">
            <v>JA $</v>
          </cell>
          <cell r="E147" t="str">
            <v>O/D</v>
          </cell>
          <cell r="F147">
            <v>0</v>
          </cell>
          <cell r="G147" t="str">
            <v>INDIV.</v>
          </cell>
          <cell r="H147" t="str">
            <v>INDIV.</v>
          </cell>
          <cell r="I147">
            <v>1050.01</v>
          </cell>
          <cell r="J147">
            <v>0</v>
          </cell>
          <cell r="K147">
            <v>0</v>
          </cell>
        </row>
        <row r="148">
          <cell r="A148" t="str">
            <v>TYRES R US LIMITED</v>
          </cell>
          <cell r="B148">
            <v>120</v>
          </cell>
          <cell r="C148" t="str">
            <v>42</v>
          </cell>
          <cell r="D148" t="str">
            <v>USD</v>
          </cell>
          <cell r="E148" t="str">
            <v>TERM</v>
          </cell>
          <cell r="F148">
            <v>14</v>
          </cell>
          <cell r="G148" t="str">
            <v>BUSINESS</v>
          </cell>
          <cell r="H148" t="str">
            <v>DIST'N</v>
          </cell>
          <cell r="I148">
            <v>21494703.039999999</v>
          </cell>
          <cell r="J148">
            <v>443007.07007419615</v>
          </cell>
          <cell r="K148">
            <v>21494703.039999999</v>
          </cell>
        </row>
        <row r="149">
          <cell r="A149" t="str">
            <v>TYRES R US LIMITED</v>
          </cell>
          <cell r="B149">
            <v>200</v>
          </cell>
          <cell r="C149" t="str">
            <v>66</v>
          </cell>
          <cell r="D149" t="str">
            <v>JA $</v>
          </cell>
          <cell r="E149" t="str">
            <v>O/D</v>
          </cell>
          <cell r="F149">
            <v>14</v>
          </cell>
          <cell r="G149" t="str">
            <v>BUSINESS</v>
          </cell>
          <cell r="H149" t="str">
            <v>DIST'N</v>
          </cell>
          <cell r="I149">
            <v>68.19</v>
          </cell>
          <cell r="J149">
            <v>0</v>
          </cell>
          <cell r="K149">
            <v>0</v>
          </cell>
        </row>
        <row r="150">
          <cell r="A150" t="str">
            <v>VA TECH ESCHER WYSS S.A.</v>
          </cell>
          <cell r="B150">
            <v>200</v>
          </cell>
          <cell r="C150" t="str">
            <v>02</v>
          </cell>
          <cell r="D150" t="str">
            <v>JA $</v>
          </cell>
          <cell r="E150" t="str">
            <v>O/D</v>
          </cell>
          <cell r="F150">
            <v>31.5</v>
          </cell>
          <cell r="G150" t="str">
            <v>BUSINESS</v>
          </cell>
          <cell r="H150" t="str">
            <v>PROF.</v>
          </cell>
          <cell r="I150">
            <v>103.95</v>
          </cell>
          <cell r="J150">
            <v>0</v>
          </cell>
          <cell r="K150">
            <v>0</v>
          </cell>
        </row>
        <row r="151">
          <cell r="A151" t="str">
            <v>VAP LIMITED</v>
          </cell>
          <cell r="B151">
            <v>120</v>
          </cell>
          <cell r="C151" t="str">
            <v>02</v>
          </cell>
          <cell r="D151" t="str">
            <v>JA $</v>
          </cell>
          <cell r="E151" t="str">
            <v>TERM</v>
          </cell>
          <cell r="F151">
            <v>32</v>
          </cell>
          <cell r="G151" t="str">
            <v>BUSINESS</v>
          </cell>
          <cell r="H151" t="str">
            <v>PROF.</v>
          </cell>
          <cell r="I151">
            <v>446342.56</v>
          </cell>
          <cell r="J151">
            <v>0</v>
          </cell>
          <cell r="K151">
            <v>0</v>
          </cell>
        </row>
        <row r="152">
          <cell r="A152" t="str">
            <v>VAP LIMITED</v>
          </cell>
          <cell r="B152">
            <v>120</v>
          </cell>
          <cell r="C152" t="str">
            <v>42</v>
          </cell>
          <cell r="D152" t="str">
            <v>USD</v>
          </cell>
          <cell r="E152" t="str">
            <v>TERM</v>
          </cell>
          <cell r="F152">
            <v>32</v>
          </cell>
          <cell r="G152" t="str">
            <v>BUSINESS</v>
          </cell>
          <cell r="H152" t="str">
            <v>PROF.</v>
          </cell>
          <cell r="I152">
            <v>3620986.95</v>
          </cell>
          <cell r="J152">
            <v>74628.75</v>
          </cell>
          <cell r="K152">
            <v>3620986.95</v>
          </cell>
        </row>
        <row r="153">
          <cell r="A153" t="str">
            <v>VAP LIMITED</v>
          </cell>
          <cell r="B153">
            <v>120</v>
          </cell>
          <cell r="C153" t="str">
            <v>50</v>
          </cell>
          <cell r="D153" t="str">
            <v>JA $</v>
          </cell>
          <cell r="E153" t="str">
            <v>TERM</v>
          </cell>
          <cell r="F153">
            <v>32</v>
          </cell>
          <cell r="G153" t="str">
            <v>BUSINESS</v>
          </cell>
          <cell r="H153" t="str">
            <v>PROF.</v>
          </cell>
          <cell r="I153">
            <v>126261.41</v>
          </cell>
          <cell r="J153">
            <v>0</v>
          </cell>
          <cell r="K153">
            <v>0</v>
          </cell>
        </row>
        <row r="154">
          <cell r="A154" t="str">
            <v>VAP LIMITED</v>
          </cell>
          <cell r="B154">
            <v>127</v>
          </cell>
          <cell r="C154" t="str">
            <v>06</v>
          </cell>
          <cell r="D154" t="str">
            <v>JA $</v>
          </cell>
          <cell r="E154" t="str">
            <v>O/D</v>
          </cell>
          <cell r="F154">
            <v>19</v>
          </cell>
          <cell r="G154" t="str">
            <v>BUSINESS</v>
          </cell>
          <cell r="H154" t="str">
            <v>PROF.</v>
          </cell>
          <cell r="I154">
            <v>4862574.7300000004</v>
          </cell>
          <cell r="J154">
            <v>0</v>
          </cell>
          <cell r="K154">
            <v>0</v>
          </cell>
        </row>
        <row r="155">
          <cell r="A155" t="str">
            <v>VILLAGE RESORTS LIMITED</v>
          </cell>
          <cell r="B155">
            <v>120</v>
          </cell>
          <cell r="C155" t="str">
            <v>04</v>
          </cell>
          <cell r="D155" t="str">
            <v>USD</v>
          </cell>
          <cell r="E155" t="str">
            <v>TERM</v>
          </cell>
          <cell r="F155">
            <v>12</v>
          </cell>
          <cell r="G155" t="str">
            <v>BUSINESS</v>
          </cell>
          <cell r="H155" t="str">
            <v>TOURISM</v>
          </cell>
          <cell r="I155">
            <v>1038546.34</v>
          </cell>
          <cell r="J155">
            <v>21404.499999999996</v>
          </cell>
          <cell r="K155">
            <v>1038546.3399999999</v>
          </cell>
        </row>
        <row r="156">
          <cell r="A156" t="str">
            <v>WEDDERBURN AREBOFE OR SAMUEL</v>
          </cell>
          <cell r="B156">
            <v>200</v>
          </cell>
          <cell r="C156" t="str">
            <v>05</v>
          </cell>
          <cell r="D156" t="str">
            <v>JA $</v>
          </cell>
          <cell r="E156" t="str">
            <v>O/D</v>
          </cell>
          <cell r="F156">
            <v>31.5</v>
          </cell>
          <cell r="G156" t="str">
            <v>INDIV.</v>
          </cell>
          <cell r="H156" t="str">
            <v>INDIV.</v>
          </cell>
          <cell r="I156">
            <v>4427.53</v>
          </cell>
          <cell r="J156">
            <v>0</v>
          </cell>
          <cell r="K156">
            <v>0</v>
          </cell>
        </row>
        <row r="157">
          <cell r="A157" t="str">
            <v>WENDICO JAMAICA LIMITED</v>
          </cell>
          <cell r="B157">
            <v>120</v>
          </cell>
          <cell r="C157" t="str">
            <v>13</v>
          </cell>
          <cell r="D157" t="str">
            <v>USD</v>
          </cell>
          <cell r="E157" t="str">
            <v>TERM</v>
          </cell>
          <cell r="F157">
            <v>12</v>
          </cell>
          <cell r="G157" t="str">
            <v>BUSINESS</v>
          </cell>
          <cell r="H157" t="str">
            <v>FOOD</v>
          </cell>
          <cell r="I157">
            <v>4020863.56</v>
          </cell>
          <cell r="J157">
            <v>82870.23000824402</v>
          </cell>
          <cell r="K157">
            <v>4020863.56</v>
          </cell>
        </row>
        <row r="158">
          <cell r="A158" t="str">
            <v>WENDICO JAMAICA LIMITED</v>
          </cell>
          <cell r="B158">
            <v>150</v>
          </cell>
          <cell r="C158" t="str">
            <v>01</v>
          </cell>
          <cell r="D158" t="str">
            <v>USD</v>
          </cell>
          <cell r="E158" t="str">
            <v>LEASE</v>
          </cell>
          <cell r="F158">
            <v>12</v>
          </cell>
          <cell r="G158" t="str">
            <v>BUSINESS</v>
          </cell>
          <cell r="H158" t="str">
            <v>FOOD</v>
          </cell>
          <cell r="I158">
            <v>824512</v>
          </cell>
          <cell r="J158">
            <v>16993.239901071724</v>
          </cell>
          <cell r="K158">
            <v>824512.00000000012</v>
          </cell>
        </row>
        <row r="159">
          <cell r="A159" t="str">
            <v>WENDICO JAMAICA LIMITED</v>
          </cell>
          <cell r="B159">
            <v>150</v>
          </cell>
          <cell r="C159" t="str">
            <v>11</v>
          </cell>
          <cell r="D159" t="str">
            <v>USD</v>
          </cell>
          <cell r="E159" t="str">
            <v>LEASE</v>
          </cell>
          <cell r="F159">
            <v>12</v>
          </cell>
          <cell r="G159" t="str">
            <v>BUSINESS</v>
          </cell>
          <cell r="H159" t="str">
            <v>FOOD</v>
          </cell>
          <cell r="I159">
            <v>10416873.310000001</v>
          </cell>
          <cell r="J159">
            <v>214692.36005770817</v>
          </cell>
          <cell r="K159">
            <v>10416873.310000001</v>
          </cell>
        </row>
        <row r="160">
          <cell r="A160" t="str">
            <v>WENDICO JAMAICA LIMITED</v>
          </cell>
          <cell r="B160">
            <v>200</v>
          </cell>
          <cell r="C160" t="str">
            <v>07</v>
          </cell>
          <cell r="D160" t="str">
            <v>JA $</v>
          </cell>
          <cell r="E160" t="str">
            <v>O/D</v>
          </cell>
          <cell r="F160">
            <v>12</v>
          </cell>
          <cell r="G160" t="str">
            <v>BUSINESS</v>
          </cell>
          <cell r="H160" t="str">
            <v>FOOD</v>
          </cell>
          <cell r="I160">
            <v>183546.15</v>
          </cell>
          <cell r="J160">
            <v>0</v>
          </cell>
          <cell r="K160">
            <v>0</v>
          </cell>
        </row>
        <row r="161">
          <cell r="A161" t="str">
            <v>WILMOT LOURAINE</v>
          </cell>
          <cell r="B161">
            <v>200</v>
          </cell>
          <cell r="C161" t="str">
            <v>01</v>
          </cell>
          <cell r="D161" t="str">
            <v>JA $</v>
          </cell>
          <cell r="E161" t="str">
            <v>O/D</v>
          </cell>
          <cell r="F161">
            <v>0</v>
          </cell>
          <cell r="G161" t="str">
            <v>INDIV.</v>
          </cell>
          <cell r="H161" t="str">
            <v>INDIV.</v>
          </cell>
          <cell r="I161">
            <v>3473.82</v>
          </cell>
          <cell r="J161">
            <v>0</v>
          </cell>
          <cell r="K161">
            <v>0</v>
          </cell>
        </row>
        <row r="162">
          <cell r="A162" t="str">
            <v>WRAY AND NEPHEW GROUP LIMITED</v>
          </cell>
          <cell r="B162">
            <v>120</v>
          </cell>
          <cell r="C162" t="str">
            <v>02</v>
          </cell>
          <cell r="D162" t="str">
            <v>JA $</v>
          </cell>
          <cell r="E162" t="str">
            <v>TERM</v>
          </cell>
          <cell r="F162">
            <v>13</v>
          </cell>
          <cell r="G162" t="str">
            <v>BUSINESS</v>
          </cell>
          <cell r="H162" t="str">
            <v>RUM</v>
          </cell>
          <cell r="I162">
            <v>18500000</v>
          </cell>
          <cell r="J162">
            <v>0</v>
          </cell>
          <cell r="K162">
            <v>0</v>
          </cell>
        </row>
        <row r="163">
          <cell r="A163" t="str">
            <v>WRAY AND NEPHEW GROUP LIMITED</v>
          </cell>
          <cell r="B163">
            <v>120</v>
          </cell>
          <cell r="C163" t="str">
            <v>02</v>
          </cell>
          <cell r="D163" t="str">
            <v>JA $</v>
          </cell>
          <cell r="E163" t="str">
            <v>TERM</v>
          </cell>
          <cell r="F163">
            <v>13</v>
          </cell>
          <cell r="G163" t="str">
            <v>BUSINESS</v>
          </cell>
          <cell r="H163" t="str">
            <v>RUM</v>
          </cell>
          <cell r="I163">
            <v>242058000</v>
          </cell>
          <cell r="J163">
            <v>0</v>
          </cell>
          <cell r="K163">
            <v>0</v>
          </cell>
        </row>
        <row r="164">
          <cell r="A164" t="str">
            <v>WRAY AND NEPHEW GROUP LIMITED</v>
          </cell>
          <cell r="B164">
            <v>120</v>
          </cell>
          <cell r="C164" t="str">
            <v>50</v>
          </cell>
          <cell r="D164" t="str">
            <v>JA $</v>
          </cell>
          <cell r="E164" t="str">
            <v>TERM</v>
          </cell>
          <cell r="F164">
            <v>13</v>
          </cell>
          <cell r="G164" t="str">
            <v>BUSINESS</v>
          </cell>
          <cell r="H164" t="str">
            <v>RUM</v>
          </cell>
          <cell r="I164">
            <v>9038233.75</v>
          </cell>
          <cell r="J164">
            <v>0</v>
          </cell>
          <cell r="K164">
            <v>0</v>
          </cell>
        </row>
        <row r="165">
          <cell r="A165" t="str">
            <v>WRAY AND NEPHEW GROUP LIMITED</v>
          </cell>
          <cell r="B165">
            <v>120</v>
          </cell>
          <cell r="C165" t="str">
            <v>50</v>
          </cell>
          <cell r="D165" t="str">
            <v>JA $</v>
          </cell>
          <cell r="E165" t="str">
            <v>TERM</v>
          </cell>
          <cell r="F165">
            <v>13</v>
          </cell>
          <cell r="G165" t="str">
            <v>BUSINESS</v>
          </cell>
          <cell r="H165" t="str">
            <v>RUM</v>
          </cell>
          <cell r="I165">
            <v>35878432.880000003</v>
          </cell>
          <cell r="J165">
            <v>0</v>
          </cell>
          <cell r="K165">
            <v>0</v>
          </cell>
        </row>
        <row r="166">
          <cell r="A166" t="str">
            <v>WRAY AND NEPHEW GROUP LIMITED</v>
          </cell>
          <cell r="B166">
            <v>120</v>
          </cell>
          <cell r="C166" t="str">
            <v>50</v>
          </cell>
          <cell r="D166" t="str">
            <v>JA $</v>
          </cell>
          <cell r="E166" t="str">
            <v>TERM</v>
          </cell>
          <cell r="F166">
            <v>13</v>
          </cell>
          <cell r="G166" t="str">
            <v>BUSINESS</v>
          </cell>
          <cell r="H166" t="str">
            <v>RUM</v>
          </cell>
          <cell r="I166">
            <v>96778378.370000005</v>
          </cell>
          <cell r="J166">
            <v>0</v>
          </cell>
          <cell r="K166">
            <v>0</v>
          </cell>
        </row>
        <row r="167">
          <cell r="A167" t="str">
            <v>WRIGHT AND T LTD.</v>
          </cell>
          <cell r="B167">
            <v>200</v>
          </cell>
          <cell r="C167" t="str">
            <v>66</v>
          </cell>
          <cell r="D167" t="str">
            <v>JA $</v>
          </cell>
          <cell r="E167" t="str">
            <v>O/D</v>
          </cell>
          <cell r="F167">
            <v>31.5</v>
          </cell>
          <cell r="G167" t="str">
            <v>BUSINESS</v>
          </cell>
          <cell r="H167" t="str">
            <v>PROF.</v>
          </cell>
          <cell r="I167">
            <v>32900.46</v>
          </cell>
          <cell r="J167">
            <v>0</v>
          </cell>
          <cell r="K167">
            <v>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CU"/>
      <sheetName val="ANG."/>
      <sheetName val="A&amp;B"/>
      <sheetName val="GRE."/>
      <sheetName val="DOM."/>
      <sheetName val="MON."/>
      <sheetName val="ST. K&amp;N"/>
      <sheetName val="ST. L"/>
      <sheetName val="ST.VCT."/>
      <sheetName val="UPLOAD"/>
      <sheetName val="Main"/>
      <sheetName val="Links"/>
      <sheetName val="ErrCheck"/>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V"/>
    </sheetNames>
    <sheetDataSet>
      <sheetData sheetId="0">
        <row r="1">
          <cell r="A1" t="str">
            <v>NAME</v>
          </cell>
          <cell r="B1" t="str">
            <v>GL</v>
          </cell>
          <cell r="C1" t="str">
            <v>SL</v>
          </cell>
          <cell r="D1" t="str">
            <v>CCY</v>
          </cell>
          <cell r="E1" t="str">
            <v>TYPE</v>
          </cell>
          <cell r="F1" t="str">
            <v>INT</v>
          </cell>
          <cell r="G1" t="str">
            <v>CBM 4</v>
          </cell>
          <cell r="H1" t="str">
            <v>CBM 5</v>
          </cell>
          <cell r="I1" t="str">
            <v>JMD</v>
          </cell>
          <cell r="J1" t="str">
            <v>USD</v>
          </cell>
          <cell r="K1" t="str">
            <v>JMD</v>
          </cell>
        </row>
        <row r="2">
          <cell r="A2" t="str">
            <v>JAMAICA PUBLIC SERVICE CO. LTD</v>
          </cell>
          <cell r="B2">
            <v>120</v>
          </cell>
          <cell r="C2" t="str">
            <v>02</v>
          </cell>
          <cell r="D2" t="str">
            <v>USD</v>
          </cell>
          <cell r="E2" t="str">
            <v>TERM</v>
          </cell>
          <cell r="F2">
            <v>9.75</v>
          </cell>
          <cell r="G2" t="str">
            <v>BUSINESS</v>
          </cell>
          <cell r="H2" t="str">
            <v>GAS</v>
          </cell>
          <cell r="I2">
            <v>169422000</v>
          </cell>
          <cell r="J2">
            <v>3400000</v>
          </cell>
          <cell r="K2">
            <v>169422000</v>
          </cell>
        </row>
        <row r="3">
          <cell r="A3" t="str">
            <v>TROPICAIR</v>
          </cell>
          <cell r="B3">
            <v>120</v>
          </cell>
          <cell r="C3" t="str">
            <v>02</v>
          </cell>
          <cell r="D3" t="str">
            <v>USD</v>
          </cell>
          <cell r="E3" t="str">
            <v>TERM</v>
          </cell>
          <cell r="F3">
            <v>10</v>
          </cell>
          <cell r="G3" t="str">
            <v>BUSINESS</v>
          </cell>
          <cell r="H3" t="str">
            <v>METALS</v>
          </cell>
          <cell r="I3">
            <v>57304500</v>
          </cell>
          <cell r="J3">
            <v>1150000</v>
          </cell>
          <cell r="K3">
            <v>57304500</v>
          </cell>
        </row>
        <row r="4">
          <cell r="A4" t="str">
            <v>MATROUSSE HOLDINGS LIMITED</v>
          </cell>
          <cell r="B4">
            <v>120</v>
          </cell>
          <cell r="C4" t="str">
            <v>02</v>
          </cell>
          <cell r="D4" t="str">
            <v>USD</v>
          </cell>
          <cell r="E4" t="str">
            <v>TERM</v>
          </cell>
          <cell r="F4">
            <v>11</v>
          </cell>
          <cell r="G4" t="str">
            <v>BUSINESS</v>
          </cell>
          <cell r="H4" t="str">
            <v>PROF.</v>
          </cell>
          <cell r="I4">
            <v>1309107.3500000001</v>
          </cell>
          <cell r="J4">
            <v>26271.469997993179</v>
          </cell>
          <cell r="K4">
            <v>1309107.3500000001</v>
          </cell>
        </row>
        <row r="5">
          <cell r="A5" t="str">
            <v>PORT AUTHORITY OF JAMAICA</v>
          </cell>
          <cell r="B5">
            <v>120</v>
          </cell>
          <cell r="C5" t="str">
            <v>02</v>
          </cell>
          <cell r="D5" t="str">
            <v>USD</v>
          </cell>
          <cell r="E5" t="str">
            <v>TERM</v>
          </cell>
          <cell r="F5">
            <v>11</v>
          </cell>
          <cell r="G5" t="str">
            <v>PSX</v>
          </cell>
          <cell r="H5" t="str">
            <v>PSX</v>
          </cell>
          <cell r="I5">
            <v>49830000</v>
          </cell>
          <cell r="J5">
            <v>1000000</v>
          </cell>
          <cell r="K5">
            <v>49830000</v>
          </cell>
        </row>
        <row r="6">
          <cell r="A6" t="str">
            <v>CHECKER INT'L</v>
          </cell>
          <cell r="B6">
            <v>120</v>
          </cell>
          <cell r="C6" t="str">
            <v>02</v>
          </cell>
          <cell r="D6" t="str">
            <v>USD</v>
          </cell>
          <cell r="E6" t="str">
            <v>TERM</v>
          </cell>
          <cell r="F6">
            <v>12</v>
          </cell>
          <cell r="G6" t="str">
            <v>BUSINESS</v>
          </cell>
          <cell r="H6" t="str">
            <v>MFG-CHEM</v>
          </cell>
          <cell r="I6">
            <v>1190611.1100000001</v>
          </cell>
          <cell r="J6">
            <v>23893.459963877187</v>
          </cell>
          <cell r="K6">
            <v>1190611.1100000001</v>
          </cell>
        </row>
        <row r="7">
          <cell r="A7" t="str">
            <v>JAMAICA BROILERS GROUP</v>
          </cell>
          <cell r="B7">
            <v>120</v>
          </cell>
          <cell r="C7" t="str">
            <v>02</v>
          </cell>
          <cell r="D7" t="str">
            <v>JA $</v>
          </cell>
          <cell r="E7" t="str">
            <v>TERM</v>
          </cell>
          <cell r="F7">
            <v>12</v>
          </cell>
          <cell r="G7" t="str">
            <v>BUSINESS</v>
          </cell>
          <cell r="H7" t="str">
            <v>LIVESTOCK</v>
          </cell>
          <cell r="I7">
            <v>10736845</v>
          </cell>
          <cell r="J7">
            <v>0</v>
          </cell>
          <cell r="K7">
            <v>0</v>
          </cell>
        </row>
        <row r="8">
          <cell r="A8" t="str">
            <v>MUSSON JAMAICA LTD.</v>
          </cell>
          <cell r="B8">
            <v>120</v>
          </cell>
          <cell r="C8" t="str">
            <v>02</v>
          </cell>
          <cell r="D8" t="str">
            <v>JA $</v>
          </cell>
          <cell r="E8" t="str">
            <v>TERM</v>
          </cell>
          <cell r="F8">
            <v>12</v>
          </cell>
          <cell r="G8" t="str">
            <v>BUSINESS</v>
          </cell>
          <cell r="H8" t="str">
            <v>FOOD</v>
          </cell>
          <cell r="I8">
            <v>5500000</v>
          </cell>
          <cell r="J8">
            <v>0</v>
          </cell>
          <cell r="K8">
            <v>0</v>
          </cell>
        </row>
        <row r="9">
          <cell r="A9" t="str">
            <v>VILLAGE RESORTS LIMITED</v>
          </cell>
          <cell r="B9">
            <v>120</v>
          </cell>
          <cell r="C9" t="str">
            <v>02</v>
          </cell>
          <cell r="D9" t="str">
            <v>USD</v>
          </cell>
          <cell r="E9" t="str">
            <v>TERM</v>
          </cell>
          <cell r="F9">
            <v>12</v>
          </cell>
          <cell r="G9" t="str">
            <v>BUSINESS</v>
          </cell>
          <cell r="H9" t="str">
            <v>TOURISM</v>
          </cell>
          <cell r="I9">
            <v>3452969.85</v>
          </cell>
          <cell r="J9">
            <v>69295</v>
          </cell>
          <cell r="K9">
            <v>3452969.85</v>
          </cell>
        </row>
        <row r="10">
          <cell r="A10" t="str">
            <v>WRAY AND NEPHEW GROUP LIMITED</v>
          </cell>
          <cell r="B10">
            <v>120</v>
          </cell>
          <cell r="C10" t="str">
            <v>02</v>
          </cell>
          <cell r="D10" t="str">
            <v>JA $</v>
          </cell>
          <cell r="E10" t="str">
            <v>TERM</v>
          </cell>
          <cell r="F10">
            <v>13</v>
          </cell>
          <cell r="G10" t="str">
            <v>BUSINESS</v>
          </cell>
          <cell r="H10" t="str">
            <v>RUM</v>
          </cell>
          <cell r="I10">
            <v>18500000</v>
          </cell>
          <cell r="J10">
            <v>0</v>
          </cell>
          <cell r="K10">
            <v>0</v>
          </cell>
        </row>
        <row r="11">
          <cell r="A11" t="str">
            <v>WRAY AND NEPHEW GROUP LIMITED</v>
          </cell>
          <cell r="B11">
            <v>120</v>
          </cell>
          <cell r="C11" t="str">
            <v>02</v>
          </cell>
          <cell r="D11" t="str">
            <v>JA $</v>
          </cell>
          <cell r="E11" t="str">
            <v>TERM</v>
          </cell>
          <cell r="F11">
            <v>13</v>
          </cell>
          <cell r="G11" t="str">
            <v>BUSINESS</v>
          </cell>
          <cell r="H11" t="str">
            <v>RUM</v>
          </cell>
          <cell r="I11">
            <v>242058000</v>
          </cell>
          <cell r="J11">
            <v>0</v>
          </cell>
          <cell r="K11">
            <v>0</v>
          </cell>
        </row>
        <row r="12">
          <cell r="A12" t="str">
            <v>SHELL COMPANY W.I. LTD.</v>
          </cell>
          <cell r="B12">
            <v>120</v>
          </cell>
          <cell r="C12" t="str">
            <v>02</v>
          </cell>
          <cell r="D12" t="str">
            <v>JA $</v>
          </cell>
          <cell r="E12" t="str">
            <v>TERM</v>
          </cell>
          <cell r="F12">
            <v>13.7</v>
          </cell>
          <cell r="G12" t="str">
            <v>BUSINESS</v>
          </cell>
          <cell r="H12" t="str">
            <v>GAS</v>
          </cell>
          <cell r="I12">
            <v>70000000</v>
          </cell>
          <cell r="J12">
            <v>0</v>
          </cell>
          <cell r="K12">
            <v>0</v>
          </cell>
        </row>
        <row r="13">
          <cell r="A13" t="str">
            <v>TASTEE LIMITED</v>
          </cell>
          <cell r="B13">
            <v>120</v>
          </cell>
          <cell r="C13" t="str">
            <v>02</v>
          </cell>
          <cell r="D13" t="str">
            <v>JA $</v>
          </cell>
          <cell r="E13" t="str">
            <v>TERM</v>
          </cell>
          <cell r="F13">
            <v>22.63</v>
          </cell>
          <cell r="G13" t="str">
            <v>BUSINESS</v>
          </cell>
          <cell r="H13" t="str">
            <v>FOOD</v>
          </cell>
          <cell r="I13">
            <v>8500000</v>
          </cell>
          <cell r="J13">
            <v>0</v>
          </cell>
          <cell r="K13">
            <v>0</v>
          </cell>
        </row>
        <row r="14">
          <cell r="A14" t="str">
            <v>BARRETT CALMAN</v>
          </cell>
          <cell r="B14">
            <v>120</v>
          </cell>
          <cell r="C14" t="str">
            <v>02</v>
          </cell>
          <cell r="D14" t="str">
            <v>JA $</v>
          </cell>
          <cell r="E14" t="str">
            <v>TERM</v>
          </cell>
          <cell r="F14">
            <v>32</v>
          </cell>
          <cell r="G14" t="str">
            <v>INDIV.</v>
          </cell>
          <cell r="H14" t="str">
            <v>INDIV.</v>
          </cell>
          <cell r="I14">
            <v>3933333.33</v>
          </cell>
          <cell r="J14">
            <v>0</v>
          </cell>
          <cell r="K14">
            <v>0</v>
          </cell>
        </row>
        <row r="15">
          <cell r="A15" t="str">
            <v>VAP LIMITED</v>
          </cell>
          <cell r="B15">
            <v>120</v>
          </cell>
          <cell r="C15" t="str">
            <v>02</v>
          </cell>
          <cell r="D15" t="str">
            <v>JA $</v>
          </cell>
          <cell r="E15" t="str">
            <v>TERM</v>
          </cell>
          <cell r="F15">
            <v>32</v>
          </cell>
          <cell r="G15" t="str">
            <v>BUSINESS</v>
          </cell>
          <cell r="H15" t="str">
            <v>PROF.</v>
          </cell>
          <cell r="I15">
            <v>178537</v>
          </cell>
          <cell r="J15">
            <v>0</v>
          </cell>
          <cell r="K15">
            <v>0</v>
          </cell>
        </row>
        <row r="16">
          <cell r="A16" t="str">
            <v>DUQUESNAY RONALD</v>
          </cell>
          <cell r="B16">
            <v>120</v>
          </cell>
          <cell r="C16" t="str">
            <v>03</v>
          </cell>
          <cell r="D16" t="str">
            <v>JA $</v>
          </cell>
          <cell r="E16" t="str">
            <v>MTG</v>
          </cell>
          <cell r="F16">
            <v>10</v>
          </cell>
          <cell r="G16" t="str">
            <v>INDIV.</v>
          </cell>
          <cell r="H16" t="str">
            <v>INDIV.</v>
          </cell>
          <cell r="I16">
            <v>1854.49</v>
          </cell>
          <cell r="J16">
            <v>0</v>
          </cell>
          <cell r="K16">
            <v>0</v>
          </cell>
        </row>
        <row r="17">
          <cell r="A17" t="str">
            <v>DUQUESNAY STEPHEN</v>
          </cell>
          <cell r="B17">
            <v>120</v>
          </cell>
          <cell r="C17" t="str">
            <v>03</v>
          </cell>
          <cell r="D17" t="str">
            <v>JA $</v>
          </cell>
          <cell r="E17" t="str">
            <v>MTG</v>
          </cell>
          <cell r="F17">
            <v>10</v>
          </cell>
          <cell r="G17" t="str">
            <v>INDIV.</v>
          </cell>
          <cell r="H17" t="str">
            <v>INDIV.</v>
          </cell>
          <cell r="I17">
            <v>0.04</v>
          </cell>
          <cell r="J17">
            <v>0</v>
          </cell>
          <cell r="K17">
            <v>0</v>
          </cell>
        </row>
        <row r="18">
          <cell r="A18" t="str">
            <v>HWE MINING AND CONTRACTING LTD.</v>
          </cell>
          <cell r="B18">
            <v>120</v>
          </cell>
          <cell r="C18" t="str">
            <v>04</v>
          </cell>
          <cell r="D18" t="str">
            <v>USD</v>
          </cell>
          <cell r="E18" t="str">
            <v>TERM</v>
          </cell>
          <cell r="F18">
            <v>12</v>
          </cell>
          <cell r="G18" t="str">
            <v>BUSINESS</v>
          </cell>
          <cell r="H18" t="str">
            <v>MINING</v>
          </cell>
          <cell r="I18">
            <v>1127569.68</v>
          </cell>
          <cell r="J18">
            <v>22628.329921733894</v>
          </cell>
          <cell r="K18">
            <v>1127569.68</v>
          </cell>
        </row>
        <row r="19">
          <cell r="A19" t="str">
            <v>K. CHANDIRAM LIMITED</v>
          </cell>
          <cell r="B19">
            <v>120</v>
          </cell>
          <cell r="C19" t="str">
            <v>04</v>
          </cell>
          <cell r="D19" t="str">
            <v>USD</v>
          </cell>
          <cell r="E19" t="str">
            <v>TERM</v>
          </cell>
          <cell r="F19">
            <v>12</v>
          </cell>
          <cell r="G19" t="str">
            <v>BUSINESS</v>
          </cell>
          <cell r="H19" t="str">
            <v>DIST'N</v>
          </cell>
          <cell r="I19">
            <v>2752036.65</v>
          </cell>
          <cell r="J19">
            <v>55228.509933774832</v>
          </cell>
          <cell r="K19">
            <v>2752036.65</v>
          </cell>
        </row>
        <row r="20">
          <cell r="A20" t="str">
            <v>NESTLE-JMP LIMITED</v>
          </cell>
          <cell r="B20">
            <v>120</v>
          </cell>
          <cell r="C20" t="str">
            <v>04</v>
          </cell>
          <cell r="D20" t="str">
            <v>JA $</v>
          </cell>
          <cell r="E20" t="str">
            <v>TERM</v>
          </cell>
          <cell r="F20">
            <v>12</v>
          </cell>
          <cell r="G20" t="str">
            <v>BUSINESS</v>
          </cell>
          <cell r="H20" t="str">
            <v>FOOD</v>
          </cell>
          <cell r="I20">
            <v>3504653.95</v>
          </cell>
          <cell r="J20">
            <v>0</v>
          </cell>
          <cell r="K20">
            <v>0</v>
          </cell>
        </row>
        <row r="21">
          <cell r="A21" t="str">
            <v>PEGASUS HOTEL</v>
          </cell>
          <cell r="B21">
            <v>120</v>
          </cell>
          <cell r="C21" t="str">
            <v>04</v>
          </cell>
          <cell r="D21" t="str">
            <v>USD</v>
          </cell>
          <cell r="E21" t="str">
            <v>TERM</v>
          </cell>
          <cell r="F21">
            <v>12</v>
          </cell>
          <cell r="G21" t="str">
            <v>BUSINESS</v>
          </cell>
          <cell r="H21" t="str">
            <v>TOURISM</v>
          </cell>
          <cell r="I21">
            <v>914378.01</v>
          </cell>
          <cell r="J21">
            <v>18349.950030102347</v>
          </cell>
          <cell r="K21">
            <v>914378.00999999989</v>
          </cell>
        </row>
        <row r="22">
          <cell r="A22" t="str">
            <v>VILLAGE RESORTS LIMITED</v>
          </cell>
          <cell r="B22">
            <v>120</v>
          </cell>
          <cell r="C22" t="str">
            <v>04</v>
          </cell>
          <cell r="D22" t="str">
            <v>USD</v>
          </cell>
          <cell r="E22" t="str">
            <v>TERM</v>
          </cell>
          <cell r="F22">
            <v>12</v>
          </cell>
          <cell r="G22" t="str">
            <v>BUSINESS</v>
          </cell>
          <cell r="H22" t="str">
            <v>TOURISM</v>
          </cell>
          <cell r="I22">
            <v>752388.65</v>
          </cell>
          <cell r="J22">
            <v>15099.1099739113</v>
          </cell>
          <cell r="K22">
            <v>752388.65</v>
          </cell>
        </row>
        <row r="23">
          <cell r="A23" t="str">
            <v>COATES BROTHERS JAMAICA LIMITED</v>
          </cell>
          <cell r="B23">
            <v>120</v>
          </cell>
          <cell r="C23" t="str">
            <v>04</v>
          </cell>
          <cell r="D23" t="str">
            <v>JA $</v>
          </cell>
          <cell r="E23" t="str">
            <v>TERM</v>
          </cell>
          <cell r="F23">
            <v>15</v>
          </cell>
          <cell r="G23" t="str">
            <v>BUSINESS</v>
          </cell>
          <cell r="H23" t="str">
            <v>PROF.</v>
          </cell>
          <cell r="I23">
            <v>1619354.39</v>
          </cell>
          <cell r="J23">
            <v>0</v>
          </cell>
          <cell r="K23">
            <v>0</v>
          </cell>
        </row>
        <row r="24">
          <cell r="A24" t="str">
            <v>MOORE BUSINESS FORMS CARIB LTD.</v>
          </cell>
          <cell r="B24">
            <v>120</v>
          </cell>
          <cell r="C24" t="str">
            <v>04</v>
          </cell>
          <cell r="D24" t="str">
            <v>JA $</v>
          </cell>
          <cell r="E24" t="str">
            <v>TERM</v>
          </cell>
          <cell r="F24">
            <v>21</v>
          </cell>
          <cell r="G24" t="str">
            <v>BUSINESS</v>
          </cell>
          <cell r="H24" t="str">
            <v>PRINT</v>
          </cell>
          <cell r="I24">
            <v>1348749.34</v>
          </cell>
          <cell r="J24">
            <v>0</v>
          </cell>
          <cell r="K24">
            <v>0</v>
          </cell>
        </row>
        <row r="25">
          <cell r="A25" t="str">
            <v>MOORE BUSINESS FORMS CARIB LTD.</v>
          </cell>
          <cell r="B25">
            <v>120</v>
          </cell>
          <cell r="C25" t="str">
            <v>04</v>
          </cell>
          <cell r="D25" t="str">
            <v>JA $</v>
          </cell>
          <cell r="E25" t="str">
            <v>TERM</v>
          </cell>
          <cell r="F25">
            <v>21</v>
          </cell>
          <cell r="G25" t="str">
            <v>BUSINESS</v>
          </cell>
          <cell r="H25" t="str">
            <v>PRINT</v>
          </cell>
          <cell r="I25">
            <v>5208256.72</v>
          </cell>
          <cell r="J25">
            <v>0</v>
          </cell>
          <cell r="K25">
            <v>0</v>
          </cell>
        </row>
        <row r="26">
          <cell r="A26" t="str">
            <v>THREE RIVERS MGMT. LTD.</v>
          </cell>
          <cell r="B26">
            <v>120</v>
          </cell>
          <cell r="C26" t="str">
            <v>04</v>
          </cell>
          <cell r="D26" t="str">
            <v>JA $</v>
          </cell>
          <cell r="E26" t="str">
            <v>TERM</v>
          </cell>
          <cell r="F26">
            <v>23</v>
          </cell>
          <cell r="G26" t="str">
            <v>BUSINESS</v>
          </cell>
          <cell r="H26" t="str">
            <v>TOURISM</v>
          </cell>
          <cell r="I26">
            <v>2499299.0099999998</v>
          </cell>
          <cell r="J26">
            <v>0</v>
          </cell>
          <cell r="K26">
            <v>0</v>
          </cell>
        </row>
        <row r="27">
          <cell r="A27" t="str">
            <v>CARIBBEAN CEMENT COMPANY LTD</v>
          </cell>
          <cell r="B27">
            <v>120</v>
          </cell>
          <cell r="C27" t="str">
            <v>04</v>
          </cell>
          <cell r="D27" t="str">
            <v>JA $</v>
          </cell>
          <cell r="E27" t="str">
            <v>TERM</v>
          </cell>
          <cell r="F27">
            <v>26.5</v>
          </cell>
          <cell r="G27" t="str">
            <v>BUSINESS</v>
          </cell>
          <cell r="H27" t="str">
            <v>CEMENT</v>
          </cell>
          <cell r="I27">
            <v>3945468.41</v>
          </cell>
          <cell r="J27">
            <v>0</v>
          </cell>
          <cell r="K27">
            <v>0</v>
          </cell>
        </row>
        <row r="28">
          <cell r="A28" t="str">
            <v>COLGATE PALMOLIVE</v>
          </cell>
          <cell r="B28">
            <v>120</v>
          </cell>
          <cell r="C28" t="str">
            <v>04</v>
          </cell>
          <cell r="D28" t="str">
            <v>JA $</v>
          </cell>
          <cell r="E28" t="str">
            <v>TERM</v>
          </cell>
          <cell r="F28">
            <v>26.5</v>
          </cell>
          <cell r="G28" t="str">
            <v>BUSINESS</v>
          </cell>
          <cell r="H28" t="str">
            <v>DIST'N</v>
          </cell>
          <cell r="I28">
            <v>151795.15</v>
          </cell>
          <cell r="J28">
            <v>0</v>
          </cell>
          <cell r="K28">
            <v>0</v>
          </cell>
        </row>
        <row r="29">
          <cell r="A29" t="str">
            <v>GRACE KENNEDY REMITTANCE SERVICE</v>
          </cell>
          <cell r="B29">
            <v>120</v>
          </cell>
          <cell r="C29" t="str">
            <v>04</v>
          </cell>
          <cell r="D29" t="str">
            <v>JA $</v>
          </cell>
          <cell r="E29" t="str">
            <v>TERM</v>
          </cell>
          <cell r="F29">
            <v>32</v>
          </cell>
          <cell r="G29" t="str">
            <v>F.I.</v>
          </cell>
          <cell r="H29" t="str">
            <v>F.I.</v>
          </cell>
          <cell r="I29">
            <v>1149086.8700000001</v>
          </cell>
          <cell r="J29">
            <v>0</v>
          </cell>
          <cell r="K29">
            <v>0</v>
          </cell>
        </row>
        <row r="30">
          <cell r="A30" t="str">
            <v>GOVERNMENT OF JAMAICA</v>
          </cell>
          <cell r="B30">
            <v>120</v>
          </cell>
          <cell r="C30" t="str">
            <v>06</v>
          </cell>
          <cell r="D30" t="str">
            <v>USD</v>
          </cell>
          <cell r="E30" t="str">
            <v>TERM</v>
          </cell>
          <cell r="F30">
            <v>10</v>
          </cell>
          <cell r="G30" t="str">
            <v>C.G</v>
          </cell>
          <cell r="H30" t="str">
            <v>C.G</v>
          </cell>
          <cell r="I30">
            <v>7583513.0899999999</v>
          </cell>
          <cell r="J30">
            <v>152187.69997993176</v>
          </cell>
          <cell r="K30">
            <v>7583513.0899999989</v>
          </cell>
        </row>
        <row r="31">
          <cell r="A31" t="str">
            <v>NICO DISTRIBUTORS LIMITED</v>
          </cell>
          <cell r="B31">
            <v>120</v>
          </cell>
          <cell r="C31" t="str">
            <v>06</v>
          </cell>
          <cell r="D31" t="str">
            <v>JA $</v>
          </cell>
          <cell r="E31" t="str">
            <v>TERM</v>
          </cell>
          <cell r="F31">
            <v>30.75</v>
          </cell>
          <cell r="G31" t="str">
            <v>BUSINESS</v>
          </cell>
          <cell r="H31" t="str">
            <v>DIST'N</v>
          </cell>
          <cell r="I31">
            <v>4003067.01</v>
          </cell>
          <cell r="J31">
            <v>0</v>
          </cell>
          <cell r="K31">
            <v>0</v>
          </cell>
        </row>
        <row r="32">
          <cell r="A32" t="str">
            <v>NICO DISTRIBUTORS LIMITED</v>
          </cell>
          <cell r="B32">
            <v>120</v>
          </cell>
          <cell r="C32" t="str">
            <v>06</v>
          </cell>
          <cell r="D32" t="str">
            <v>USD</v>
          </cell>
          <cell r="E32" t="str">
            <v>TERM</v>
          </cell>
          <cell r="F32">
            <v>30.75</v>
          </cell>
          <cell r="G32" t="str">
            <v>BUSINESS</v>
          </cell>
          <cell r="H32" t="str">
            <v>DIST'N</v>
          </cell>
          <cell r="I32">
            <v>17938800</v>
          </cell>
          <cell r="J32">
            <v>360000</v>
          </cell>
          <cell r="K32">
            <v>17938800</v>
          </cell>
        </row>
        <row r="33">
          <cell r="A33" t="str">
            <v>WENDICO JAMAICA LIMITED</v>
          </cell>
          <cell r="B33">
            <v>120</v>
          </cell>
          <cell r="C33" t="str">
            <v>13</v>
          </cell>
          <cell r="D33" t="str">
            <v>USD</v>
          </cell>
          <cell r="E33" t="str">
            <v>TERM</v>
          </cell>
          <cell r="F33">
            <v>12</v>
          </cell>
          <cell r="G33" t="str">
            <v>BUSINESS</v>
          </cell>
          <cell r="H33" t="str">
            <v>FOOD</v>
          </cell>
          <cell r="I33">
            <v>3621895.04</v>
          </cell>
          <cell r="J33">
            <v>72685.029901665665</v>
          </cell>
          <cell r="K33">
            <v>3621895.04</v>
          </cell>
        </row>
        <row r="34">
          <cell r="A34" t="str">
            <v>SERAMCO</v>
          </cell>
          <cell r="B34">
            <v>120</v>
          </cell>
          <cell r="C34" t="str">
            <v>15</v>
          </cell>
          <cell r="D34" t="str">
            <v>JA $</v>
          </cell>
          <cell r="E34" t="str">
            <v>TERM</v>
          </cell>
          <cell r="F34">
            <v>9.75</v>
          </cell>
          <cell r="G34" t="str">
            <v>BUSINESS</v>
          </cell>
          <cell r="H34" t="str">
            <v>PROF.</v>
          </cell>
          <cell r="I34">
            <v>1027089.52</v>
          </cell>
          <cell r="J34">
            <v>0</v>
          </cell>
          <cell r="K34">
            <v>0</v>
          </cell>
        </row>
        <row r="35">
          <cell r="A35" t="str">
            <v>SERAMCO</v>
          </cell>
          <cell r="B35">
            <v>120</v>
          </cell>
          <cell r="C35" t="str">
            <v>15</v>
          </cell>
          <cell r="D35" t="str">
            <v>USD</v>
          </cell>
          <cell r="E35" t="str">
            <v>TERM</v>
          </cell>
          <cell r="F35">
            <v>9.75</v>
          </cell>
          <cell r="G35" t="str">
            <v>BUSINESS</v>
          </cell>
          <cell r="H35" t="str">
            <v>PROF.</v>
          </cell>
          <cell r="I35">
            <v>3649315.5</v>
          </cell>
          <cell r="J35">
            <v>73235.310054184229</v>
          </cell>
          <cell r="K35">
            <v>3649315.5</v>
          </cell>
        </row>
        <row r="36">
          <cell r="A36" t="str">
            <v>GOVERNMENT OF JAMAICA</v>
          </cell>
          <cell r="B36">
            <v>120</v>
          </cell>
          <cell r="C36" t="str">
            <v>18</v>
          </cell>
          <cell r="D36" t="str">
            <v>USD</v>
          </cell>
          <cell r="E36" t="str">
            <v>TERM</v>
          </cell>
          <cell r="F36">
            <v>10</v>
          </cell>
          <cell r="G36" t="str">
            <v>C.G</v>
          </cell>
          <cell r="H36" t="str">
            <v>C.G</v>
          </cell>
          <cell r="I36">
            <v>120771137.26000001</v>
          </cell>
          <cell r="J36">
            <v>2423663.2000802732</v>
          </cell>
          <cell r="K36">
            <v>120771137.26000001</v>
          </cell>
        </row>
        <row r="37">
          <cell r="A37" t="str">
            <v>SUGAR COMPANY</v>
          </cell>
          <cell r="B37">
            <v>120</v>
          </cell>
          <cell r="C37" t="str">
            <v>18</v>
          </cell>
          <cell r="D37" t="str">
            <v>USD</v>
          </cell>
          <cell r="E37" t="str">
            <v>TERM</v>
          </cell>
          <cell r="F37">
            <v>12</v>
          </cell>
          <cell r="G37" t="str">
            <v>POX</v>
          </cell>
          <cell r="H37" t="str">
            <v>POX</v>
          </cell>
          <cell r="I37">
            <v>6090330.2300000004</v>
          </cell>
          <cell r="J37">
            <v>122222.15994380896</v>
          </cell>
          <cell r="K37">
            <v>6090330.2300000004</v>
          </cell>
        </row>
        <row r="38">
          <cell r="A38" t="str">
            <v>CHALICE LIMITED</v>
          </cell>
          <cell r="B38">
            <v>120</v>
          </cell>
          <cell r="C38" t="str">
            <v>33</v>
          </cell>
          <cell r="D38" t="str">
            <v>JA $</v>
          </cell>
          <cell r="E38" t="str">
            <v>MTG</v>
          </cell>
          <cell r="F38">
            <v>10</v>
          </cell>
          <cell r="G38" t="str">
            <v>BUSINESS</v>
          </cell>
          <cell r="H38" t="str">
            <v>R/E SVCS</v>
          </cell>
          <cell r="I38">
            <v>34595.07</v>
          </cell>
          <cell r="J38">
            <v>0</v>
          </cell>
          <cell r="K38">
            <v>0</v>
          </cell>
        </row>
        <row r="39">
          <cell r="A39" t="str">
            <v>DUQUESNAY RONALD</v>
          </cell>
          <cell r="B39">
            <v>120</v>
          </cell>
          <cell r="C39" t="str">
            <v>33</v>
          </cell>
          <cell r="D39" t="str">
            <v>JA $</v>
          </cell>
          <cell r="E39" t="str">
            <v>MTG</v>
          </cell>
          <cell r="F39">
            <v>10</v>
          </cell>
          <cell r="G39" t="str">
            <v>INDIV.</v>
          </cell>
          <cell r="H39" t="str">
            <v>INDIV.</v>
          </cell>
          <cell r="I39">
            <v>34277.4</v>
          </cell>
          <cell r="J39">
            <v>0</v>
          </cell>
          <cell r="K39">
            <v>0</v>
          </cell>
        </row>
        <row r="40">
          <cell r="A40" t="str">
            <v>DUQUESNAY STEPHEN</v>
          </cell>
          <cell r="B40">
            <v>120</v>
          </cell>
          <cell r="C40" t="str">
            <v>33</v>
          </cell>
          <cell r="D40" t="str">
            <v>JA $</v>
          </cell>
          <cell r="E40" t="str">
            <v>MTG</v>
          </cell>
          <cell r="F40">
            <v>10</v>
          </cell>
          <cell r="G40" t="str">
            <v>INDIV.</v>
          </cell>
          <cell r="H40" t="str">
            <v>INDIV.</v>
          </cell>
          <cell r="I40">
            <v>34180.160000000003</v>
          </cell>
          <cell r="J40">
            <v>0</v>
          </cell>
          <cell r="K40">
            <v>0</v>
          </cell>
        </row>
        <row r="41">
          <cell r="A41" t="str">
            <v>NESTLE-JMP LIMITED</v>
          </cell>
          <cell r="B41">
            <v>120</v>
          </cell>
          <cell r="C41" t="str">
            <v>41</v>
          </cell>
          <cell r="D41" t="str">
            <v>JA $</v>
          </cell>
          <cell r="E41" t="str">
            <v>TERM</v>
          </cell>
          <cell r="F41">
            <v>12</v>
          </cell>
          <cell r="G41" t="str">
            <v>BUSINESS</v>
          </cell>
          <cell r="H41" t="str">
            <v>FOOD</v>
          </cell>
          <cell r="I41">
            <v>88380000</v>
          </cell>
          <cell r="J41">
            <v>0</v>
          </cell>
          <cell r="K41">
            <v>0</v>
          </cell>
        </row>
        <row r="42">
          <cell r="A42" t="str">
            <v>JAMAICA OBSERVER</v>
          </cell>
          <cell r="B42">
            <v>120</v>
          </cell>
          <cell r="C42" t="str">
            <v>42</v>
          </cell>
          <cell r="D42" t="str">
            <v>USD</v>
          </cell>
          <cell r="E42" t="str">
            <v>TERM</v>
          </cell>
          <cell r="F42">
            <v>9.5</v>
          </cell>
          <cell r="G42" t="str">
            <v>BUSINESS</v>
          </cell>
          <cell r="H42" t="str">
            <v>PRINT</v>
          </cell>
          <cell r="I42">
            <v>12045968.98</v>
          </cell>
          <cell r="J42">
            <v>241741.30002006824</v>
          </cell>
          <cell r="K42">
            <v>12045968.98</v>
          </cell>
        </row>
        <row r="43">
          <cell r="A43" t="str">
            <v>TYRES R US LIMITED</v>
          </cell>
          <cell r="B43">
            <v>120</v>
          </cell>
          <cell r="C43" t="str">
            <v>42</v>
          </cell>
          <cell r="D43" t="str">
            <v>USD</v>
          </cell>
          <cell r="E43" t="str">
            <v>TERM</v>
          </cell>
          <cell r="F43">
            <v>14</v>
          </cell>
          <cell r="G43" t="str">
            <v>BUSINESS</v>
          </cell>
          <cell r="H43" t="str">
            <v>DIST'N</v>
          </cell>
          <cell r="I43">
            <v>22011356.07</v>
          </cell>
          <cell r="J43">
            <v>441729</v>
          </cell>
          <cell r="K43">
            <v>22011356.07</v>
          </cell>
        </row>
        <row r="44">
          <cell r="A44" t="str">
            <v>CESCO LIMITED</v>
          </cell>
          <cell r="B44">
            <v>120</v>
          </cell>
          <cell r="C44" t="str">
            <v>42</v>
          </cell>
          <cell r="D44" t="str">
            <v>USD</v>
          </cell>
          <cell r="E44" t="str">
            <v>TERM</v>
          </cell>
          <cell r="F44">
            <v>15</v>
          </cell>
          <cell r="G44" t="str">
            <v>BUSINESS</v>
          </cell>
          <cell r="H44" t="str">
            <v>DIST'N</v>
          </cell>
          <cell r="I44">
            <v>19915615.899999999</v>
          </cell>
          <cell r="J44">
            <v>399671.20008027292</v>
          </cell>
          <cell r="K44">
            <v>19915615.899999999</v>
          </cell>
        </row>
        <row r="45">
          <cell r="A45" t="str">
            <v>FALCON CORPORATION LIMITED</v>
          </cell>
          <cell r="B45">
            <v>120</v>
          </cell>
          <cell r="C45" t="str">
            <v>42</v>
          </cell>
          <cell r="D45" t="str">
            <v>USD</v>
          </cell>
          <cell r="E45" t="str">
            <v>TERM</v>
          </cell>
          <cell r="F45">
            <v>15</v>
          </cell>
          <cell r="G45" t="str">
            <v>BUSINESS</v>
          </cell>
          <cell r="H45" t="str">
            <v>DIST'N</v>
          </cell>
          <cell r="I45">
            <v>1494900</v>
          </cell>
          <cell r="J45">
            <v>30000</v>
          </cell>
          <cell r="K45">
            <v>1494900</v>
          </cell>
        </row>
        <row r="46">
          <cell r="A46" t="str">
            <v>GENERAL TOOL AND SUPPLY</v>
          </cell>
          <cell r="B46">
            <v>120</v>
          </cell>
          <cell r="C46" t="str">
            <v>42</v>
          </cell>
          <cell r="D46" t="str">
            <v>USD</v>
          </cell>
          <cell r="E46" t="str">
            <v>TERM</v>
          </cell>
          <cell r="F46">
            <v>15</v>
          </cell>
          <cell r="G46" t="str">
            <v>BUSINESS</v>
          </cell>
          <cell r="H46" t="str">
            <v>DIST'N</v>
          </cell>
          <cell r="I46">
            <v>7466527.7000000002</v>
          </cell>
          <cell r="J46">
            <v>149840.01003411601</v>
          </cell>
          <cell r="K46">
            <v>7466527.7000000011</v>
          </cell>
        </row>
        <row r="47">
          <cell r="A47" t="str">
            <v>VAP LIMITED</v>
          </cell>
          <cell r="B47">
            <v>120</v>
          </cell>
          <cell r="C47" t="str">
            <v>42</v>
          </cell>
          <cell r="D47" t="str">
            <v>USD</v>
          </cell>
          <cell r="E47" t="str">
            <v>TERM</v>
          </cell>
          <cell r="F47">
            <v>32</v>
          </cell>
          <cell r="G47" t="str">
            <v>BUSINESS</v>
          </cell>
          <cell r="H47" t="str">
            <v>PROF.</v>
          </cell>
          <cell r="I47">
            <v>3161414.52</v>
          </cell>
          <cell r="J47">
            <v>63444</v>
          </cell>
          <cell r="K47">
            <v>3161414.52</v>
          </cell>
        </row>
        <row r="48">
          <cell r="A48" t="str">
            <v>WRAY AND NEPHEW GROUP LIMITED</v>
          </cell>
          <cell r="B48">
            <v>120</v>
          </cell>
          <cell r="C48" t="str">
            <v>50</v>
          </cell>
          <cell r="D48" t="str">
            <v>JA $</v>
          </cell>
          <cell r="E48" t="str">
            <v>TERM</v>
          </cell>
          <cell r="F48">
            <v>13</v>
          </cell>
          <cell r="G48" t="str">
            <v>BUSINESS</v>
          </cell>
          <cell r="H48" t="str">
            <v>RUM</v>
          </cell>
          <cell r="I48">
            <v>8300418.75</v>
          </cell>
          <cell r="J48">
            <v>0</v>
          </cell>
          <cell r="K48">
            <v>0</v>
          </cell>
        </row>
        <row r="49">
          <cell r="A49" t="str">
            <v>WRAY AND NEPHEW GROUP LIMITED</v>
          </cell>
          <cell r="B49">
            <v>120</v>
          </cell>
          <cell r="C49" t="str">
            <v>50</v>
          </cell>
          <cell r="D49" t="str">
            <v>JA $</v>
          </cell>
          <cell r="E49" t="str">
            <v>TERM</v>
          </cell>
          <cell r="F49">
            <v>13</v>
          </cell>
          <cell r="G49" t="str">
            <v>BUSINESS</v>
          </cell>
          <cell r="H49" t="str">
            <v>RUM</v>
          </cell>
          <cell r="I49">
            <v>32324581.199999999</v>
          </cell>
          <cell r="J49">
            <v>0</v>
          </cell>
          <cell r="K49">
            <v>0</v>
          </cell>
        </row>
        <row r="50">
          <cell r="A50" t="str">
            <v>WRAY AND NEPHEW GROUP LIMITED</v>
          </cell>
          <cell r="B50">
            <v>120</v>
          </cell>
          <cell r="C50" t="str">
            <v>50</v>
          </cell>
          <cell r="D50" t="str">
            <v>JA $</v>
          </cell>
          <cell r="E50" t="str">
            <v>TERM</v>
          </cell>
          <cell r="F50">
            <v>13</v>
          </cell>
          <cell r="G50" t="str">
            <v>BUSINESS</v>
          </cell>
          <cell r="H50" t="str">
            <v>RUM</v>
          </cell>
          <cell r="I50">
            <v>93556756.739999995</v>
          </cell>
          <cell r="J50">
            <v>0</v>
          </cell>
          <cell r="K50">
            <v>0</v>
          </cell>
        </row>
        <row r="51">
          <cell r="A51" t="str">
            <v>BOGUES BROTHERS INDUSTRIES LTD</v>
          </cell>
          <cell r="B51">
            <v>120</v>
          </cell>
          <cell r="C51" t="str">
            <v>50</v>
          </cell>
          <cell r="D51" t="str">
            <v>JA $</v>
          </cell>
          <cell r="E51" t="str">
            <v>TERM</v>
          </cell>
          <cell r="F51">
            <v>15</v>
          </cell>
          <cell r="G51" t="str">
            <v>BUSINESS</v>
          </cell>
          <cell r="H51" t="str">
            <v>PROF.</v>
          </cell>
          <cell r="I51">
            <v>5950000</v>
          </cell>
          <cell r="J51">
            <v>0</v>
          </cell>
          <cell r="K51">
            <v>0</v>
          </cell>
        </row>
        <row r="52">
          <cell r="A52" t="str">
            <v>SOMERSET ENTERPRISES LTD.</v>
          </cell>
          <cell r="B52">
            <v>120</v>
          </cell>
          <cell r="C52" t="str">
            <v>50</v>
          </cell>
          <cell r="D52" t="str">
            <v>JA $</v>
          </cell>
          <cell r="E52" t="str">
            <v>TERM</v>
          </cell>
          <cell r="F52">
            <v>20</v>
          </cell>
          <cell r="G52" t="str">
            <v>BUSINESS</v>
          </cell>
          <cell r="H52" t="str">
            <v>TOURISM</v>
          </cell>
          <cell r="I52">
            <v>9557165.6199999992</v>
          </cell>
          <cell r="J52">
            <v>0</v>
          </cell>
          <cell r="K52">
            <v>0</v>
          </cell>
        </row>
        <row r="53">
          <cell r="A53" t="str">
            <v>RESTAURANTS OF JAMAICA</v>
          </cell>
          <cell r="B53">
            <v>120</v>
          </cell>
          <cell r="C53" t="str">
            <v>50</v>
          </cell>
          <cell r="D53" t="str">
            <v>JA $</v>
          </cell>
          <cell r="E53" t="str">
            <v>TERM</v>
          </cell>
          <cell r="F53">
            <v>20.88</v>
          </cell>
          <cell r="G53" t="str">
            <v>BUSINESS</v>
          </cell>
          <cell r="H53" t="str">
            <v>FOOD</v>
          </cell>
          <cell r="I53">
            <v>2763157.8</v>
          </cell>
          <cell r="J53">
            <v>0</v>
          </cell>
          <cell r="K53">
            <v>0</v>
          </cell>
        </row>
        <row r="54">
          <cell r="A54" t="str">
            <v>KEENADON LTD T-A L.G SERV CENTRE</v>
          </cell>
          <cell r="B54">
            <v>120</v>
          </cell>
          <cell r="C54" t="str">
            <v>50</v>
          </cell>
          <cell r="D54" t="str">
            <v>JA $</v>
          </cell>
          <cell r="E54" t="str">
            <v>TERM</v>
          </cell>
          <cell r="F54">
            <v>29</v>
          </cell>
          <cell r="G54" t="str">
            <v>BUSINESS</v>
          </cell>
          <cell r="H54" t="str">
            <v>GAS</v>
          </cell>
          <cell r="I54">
            <v>2091836.63</v>
          </cell>
          <cell r="J54">
            <v>0</v>
          </cell>
          <cell r="K54">
            <v>0</v>
          </cell>
        </row>
        <row r="55">
          <cell r="A55" t="str">
            <v>EPPING OIL COMPANY LIMITED</v>
          </cell>
          <cell r="B55">
            <v>120</v>
          </cell>
          <cell r="C55" t="str">
            <v>50</v>
          </cell>
          <cell r="D55" t="str">
            <v>JA $</v>
          </cell>
          <cell r="E55" t="str">
            <v>TERM</v>
          </cell>
          <cell r="F55">
            <v>31</v>
          </cell>
          <cell r="G55" t="str">
            <v>BUSINESS</v>
          </cell>
          <cell r="H55" t="str">
            <v>GAS</v>
          </cell>
          <cell r="I55">
            <v>2933333.36</v>
          </cell>
          <cell r="J55">
            <v>0</v>
          </cell>
          <cell r="K55">
            <v>0</v>
          </cell>
        </row>
        <row r="56">
          <cell r="A56" t="str">
            <v>EPPING OIL COMPANY LIMITED</v>
          </cell>
          <cell r="B56">
            <v>120</v>
          </cell>
          <cell r="C56" t="str">
            <v>50</v>
          </cell>
          <cell r="D56" t="str">
            <v>JA $</v>
          </cell>
          <cell r="E56" t="str">
            <v>TERM</v>
          </cell>
          <cell r="F56">
            <v>31</v>
          </cell>
          <cell r="G56" t="str">
            <v>BUSINESS</v>
          </cell>
          <cell r="H56" t="str">
            <v>GAS</v>
          </cell>
          <cell r="I56">
            <v>166666.56</v>
          </cell>
          <cell r="J56">
            <v>0</v>
          </cell>
          <cell r="K56">
            <v>0</v>
          </cell>
        </row>
        <row r="57">
          <cell r="A57" t="str">
            <v>VAP LIMITED</v>
          </cell>
          <cell r="B57">
            <v>120</v>
          </cell>
          <cell r="C57" t="str">
            <v>50</v>
          </cell>
          <cell r="D57" t="str">
            <v>JA $</v>
          </cell>
          <cell r="E57" t="str">
            <v>TERM</v>
          </cell>
          <cell r="F57">
            <v>32</v>
          </cell>
          <cell r="G57" t="str">
            <v>BUSINESS</v>
          </cell>
          <cell r="H57" t="str">
            <v>PROF.</v>
          </cell>
          <cell r="I57">
            <v>0.01</v>
          </cell>
          <cell r="J57">
            <v>0</v>
          </cell>
          <cell r="K57">
            <v>0</v>
          </cell>
        </row>
        <row r="58">
          <cell r="A58" t="str">
            <v>CAPITAL AND CREDIT MERCHANT BANK</v>
          </cell>
          <cell r="B58">
            <v>120</v>
          </cell>
          <cell r="C58" t="str">
            <v>51</v>
          </cell>
          <cell r="D58" t="str">
            <v>USD</v>
          </cell>
          <cell r="E58" t="str">
            <v>TERM</v>
          </cell>
          <cell r="F58">
            <v>7.25</v>
          </cell>
          <cell r="G58" t="str">
            <v>F.I.</v>
          </cell>
          <cell r="H58" t="str">
            <v>F.I.</v>
          </cell>
          <cell r="I58">
            <v>164439000</v>
          </cell>
          <cell r="J58">
            <v>3300000</v>
          </cell>
          <cell r="K58">
            <v>164439000</v>
          </cell>
        </row>
        <row r="59">
          <cell r="A59" t="str">
            <v>CLARKE WILLIAM</v>
          </cell>
          <cell r="B59">
            <v>120</v>
          </cell>
          <cell r="C59" t="str">
            <v>52</v>
          </cell>
          <cell r="D59" t="str">
            <v>USD</v>
          </cell>
          <cell r="E59" t="str">
            <v>TERM</v>
          </cell>
          <cell r="F59">
            <v>20</v>
          </cell>
          <cell r="G59" t="str">
            <v>INDIV.</v>
          </cell>
          <cell r="H59" t="str">
            <v>INDIV.</v>
          </cell>
          <cell r="I59">
            <v>9966000</v>
          </cell>
          <cell r="J59">
            <v>200000</v>
          </cell>
          <cell r="K59">
            <v>9966000</v>
          </cell>
        </row>
        <row r="60">
          <cell r="A60" t="str">
            <v>GOVERNMENT OF JAMAICA</v>
          </cell>
          <cell r="B60">
            <v>120</v>
          </cell>
          <cell r="C60" t="str">
            <v>53</v>
          </cell>
          <cell r="D60" t="str">
            <v>USD</v>
          </cell>
          <cell r="E60" t="str">
            <v>TERM</v>
          </cell>
          <cell r="F60">
            <v>10</v>
          </cell>
          <cell r="G60" t="str">
            <v>C.G</v>
          </cell>
          <cell r="H60" t="str">
            <v>C.G</v>
          </cell>
          <cell r="I60">
            <v>1489734.62</v>
          </cell>
          <cell r="J60">
            <v>29896.339955849893</v>
          </cell>
          <cell r="K60">
            <v>1489734.62</v>
          </cell>
        </row>
        <row r="61">
          <cell r="A61" t="str">
            <v>GOVERNMENT OF JAMAICA</v>
          </cell>
          <cell r="B61">
            <v>120</v>
          </cell>
          <cell r="C61" t="str">
            <v>53</v>
          </cell>
          <cell r="D61" t="str">
            <v>USD</v>
          </cell>
          <cell r="E61" t="str">
            <v>TERM</v>
          </cell>
          <cell r="F61">
            <v>10</v>
          </cell>
          <cell r="G61" t="str">
            <v>C.G</v>
          </cell>
          <cell r="H61" t="str">
            <v>C.G</v>
          </cell>
          <cell r="I61">
            <v>211962.87</v>
          </cell>
          <cell r="J61">
            <v>4253.7200481637565</v>
          </cell>
          <cell r="K61">
            <v>211962.86999999997</v>
          </cell>
        </row>
        <row r="62">
          <cell r="A62" t="str">
            <v>GOVERNMENT OF JAMAICA</v>
          </cell>
          <cell r="B62">
            <v>120</v>
          </cell>
          <cell r="C62" t="str">
            <v>53</v>
          </cell>
          <cell r="D62" t="str">
            <v>USD</v>
          </cell>
          <cell r="E62" t="str">
            <v>TERM</v>
          </cell>
          <cell r="F62">
            <v>10</v>
          </cell>
          <cell r="G62" t="str">
            <v>C.G</v>
          </cell>
          <cell r="H62" t="str">
            <v>C.G</v>
          </cell>
          <cell r="I62">
            <v>76411335.129999995</v>
          </cell>
          <cell r="J62">
            <v>1533440.3999598634</v>
          </cell>
          <cell r="K62">
            <v>76411335.129999995</v>
          </cell>
        </row>
        <row r="63">
          <cell r="A63" t="str">
            <v>PORT AUTHORITY OF JAMAICA</v>
          </cell>
          <cell r="B63">
            <v>120</v>
          </cell>
          <cell r="C63" t="str">
            <v>55</v>
          </cell>
          <cell r="D63" t="str">
            <v>USD</v>
          </cell>
          <cell r="E63" t="str">
            <v>TERM</v>
          </cell>
          <cell r="F63">
            <v>11</v>
          </cell>
          <cell r="G63" t="str">
            <v>PSX</v>
          </cell>
          <cell r="H63" t="str">
            <v>PSX</v>
          </cell>
          <cell r="I63">
            <v>26469003.359999999</v>
          </cell>
          <cell r="J63">
            <v>531186.09993979533</v>
          </cell>
          <cell r="K63">
            <v>26469003.359999999</v>
          </cell>
        </row>
        <row r="64">
          <cell r="A64" t="str">
            <v>PORT AUTHORITY OF JAMAICA</v>
          </cell>
          <cell r="B64">
            <v>120</v>
          </cell>
          <cell r="C64" t="str">
            <v>55</v>
          </cell>
          <cell r="D64" t="str">
            <v>USD</v>
          </cell>
          <cell r="E64" t="str">
            <v>TERM</v>
          </cell>
          <cell r="F64">
            <v>11</v>
          </cell>
          <cell r="G64" t="str">
            <v>PSX</v>
          </cell>
          <cell r="H64" t="str">
            <v>PSX</v>
          </cell>
          <cell r="I64">
            <v>1159934.77</v>
          </cell>
          <cell r="J64">
            <v>23277.840056191049</v>
          </cell>
          <cell r="K64">
            <v>1159934.77</v>
          </cell>
        </row>
        <row r="65">
          <cell r="A65" t="str">
            <v>PORT AUTHORITY OF JAMAICA</v>
          </cell>
          <cell r="B65">
            <v>120</v>
          </cell>
          <cell r="C65" t="str">
            <v>55</v>
          </cell>
          <cell r="D65" t="str">
            <v>USD</v>
          </cell>
          <cell r="E65" t="str">
            <v>TERM</v>
          </cell>
          <cell r="F65">
            <v>11</v>
          </cell>
          <cell r="G65" t="str">
            <v>PSX</v>
          </cell>
          <cell r="H65" t="str">
            <v>PSX</v>
          </cell>
          <cell r="I65">
            <v>7096067.0599999996</v>
          </cell>
          <cell r="J65">
            <v>142405.51996789084</v>
          </cell>
          <cell r="K65">
            <v>7096067.0600000005</v>
          </cell>
        </row>
        <row r="66">
          <cell r="A66" t="str">
            <v>TROPICAIR</v>
          </cell>
          <cell r="B66">
            <v>120</v>
          </cell>
          <cell r="C66" t="str">
            <v>63</v>
          </cell>
          <cell r="D66" t="str">
            <v>JA $</v>
          </cell>
          <cell r="E66" t="str">
            <v>TERM</v>
          </cell>
          <cell r="F66">
            <v>10</v>
          </cell>
          <cell r="G66" t="str">
            <v>BUSINESS</v>
          </cell>
          <cell r="H66" t="str">
            <v>METALS</v>
          </cell>
          <cell r="I66">
            <v>1529420</v>
          </cell>
          <cell r="J66">
            <v>0</v>
          </cell>
          <cell r="K66">
            <v>0</v>
          </cell>
        </row>
        <row r="67">
          <cell r="A67" t="str">
            <v>JOHNS HALL AGGREGATES LTD</v>
          </cell>
          <cell r="B67">
            <v>120</v>
          </cell>
          <cell r="C67" t="str">
            <v>95</v>
          </cell>
          <cell r="D67" t="str">
            <v>JA $</v>
          </cell>
          <cell r="E67" t="str">
            <v>TERM</v>
          </cell>
          <cell r="F67">
            <v>29</v>
          </cell>
          <cell r="G67" t="str">
            <v>BUSINESS</v>
          </cell>
          <cell r="H67" t="str">
            <v>MINING</v>
          </cell>
          <cell r="I67">
            <v>105555.75</v>
          </cell>
          <cell r="J67">
            <v>0</v>
          </cell>
          <cell r="K67">
            <v>0</v>
          </cell>
        </row>
        <row r="68">
          <cell r="A68" t="str">
            <v>STAFF-4%</v>
          </cell>
          <cell r="B68">
            <v>121</v>
          </cell>
          <cell r="C68" t="str">
            <v>00</v>
          </cell>
          <cell r="D68" t="str">
            <v>JA $</v>
          </cell>
          <cell r="E68" t="str">
            <v>TERM</v>
          </cell>
          <cell r="F68">
            <v>4</v>
          </cell>
          <cell r="G68" t="str">
            <v>INDIV.</v>
          </cell>
          <cell r="H68" t="str">
            <v>INDIV.</v>
          </cell>
          <cell r="I68">
            <v>58665737.200000003</v>
          </cell>
          <cell r="J68">
            <v>0</v>
          </cell>
          <cell r="K68">
            <v>0</v>
          </cell>
        </row>
        <row r="69">
          <cell r="A69" t="str">
            <v>STAFF-20.75%</v>
          </cell>
          <cell r="B69">
            <v>121</v>
          </cell>
          <cell r="C69" t="str">
            <v>06</v>
          </cell>
          <cell r="D69" t="str">
            <v>JA $</v>
          </cell>
          <cell r="E69" t="str">
            <v>TERM</v>
          </cell>
          <cell r="F69">
            <v>20.75</v>
          </cell>
          <cell r="G69" t="str">
            <v>INDIV.</v>
          </cell>
          <cell r="H69" t="str">
            <v>INDIV.</v>
          </cell>
          <cell r="I69">
            <v>1852677.35</v>
          </cell>
          <cell r="J69">
            <v>0</v>
          </cell>
          <cell r="K69">
            <v>0</v>
          </cell>
        </row>
        <row r="70">
          <cell r="A70" t="str">
            <v>STAFF-3%</v>
          </cell>
          <cell r="B70">
            <v>121</v>
          </cell>
          <cell r="C70" t="str">
            <v>08</v>
          </cell>
          <cell r="D70" t="str">
            <v>JA $</v>
          </cell>
          <cell r="E70" t="str">
            <v>MTG</v>
          </cell>
          <cell r="F70">
            <v>3</v>
          </cell>
          <cell r="G70" t="str">
            <v>INDIV.</v>
          </cell>
          <cell r="H70" t="str">
            <v>construction</v>
          </cell>
          <cell r="I70">
            <v>39679048.170000002</v>
          </cell>
          <cell r="J70">
            <v>0</v>
          </cell>
          <cell r="K70">
            <v>0</v>
          </cell>
        </row>
        <row r="71">
          <cell r="A71" t="str">
            <v>STAFF-16%</v>
          </cell>
          <cell r="B71">
            <v>121</v>
          </cell>
          <cell r="C71" t="str">
            <v>10</v>
          </cell>
          <cell r="D71" t="str">
            <v>JA $</v>
          </cell>
          <cell r="E71" t="str">
            <v>MTG</v>
          </cell>
          <cell r="F71">
            <v>16</v>
          </cell>
          <cell r="G71" t="str">
            <v>INDIV.</v>
          </cell>
          <cell r="H71" t="str">
            <v>construction</v>
          </cell>
          <cell r="I71">
            <v>10972196.08</v>
          </cell>
          <cell r="J71">
            <v>0</v>
          </cell>
          <cell r="K71">
            <v>0</v>
          </cell>
        </row>
        <row r="72">
          <cell r="A72" t="str">
            <v>ESSO STANDARD OIL S.A. LTD.</v>
          </cell>
          <cell r="B72">
            <v>126</v>
          </cell>
          <cell r="C72" t="str">
            <v>02</v>
          </cell>
          <cell r="D72" t="str">
            <v>JA $</v>
          </cell>
          <cell r="E72" t="str">
            <v>O/D</v>
          </cell>
          <cell r="F72">
            <v>12</v>
          </cell>
          <cell r="G72" t="str">
            <v>BUSINESS</v>
          </cell>
          <cell r="H72" t="str">
            <v>GAS</v>
          </cell>
          <cell r="I72">
            <v>6964745.5199999996</v>
          </cell>
          <cell r="J72">
            <v>0</v>
          </cell>
          <cell r="K72">
            <v>0</v>
          </cell>
        </row>
        <row r="73">
          <cell r="A73" t="str">
            <v>JAMAICA COOPERATIVE CREDIT UNION</v>
          </cell>
          <cell r="B73">
            <v>126</v>
          </cell>
          <cell r="C73" t="str">
            <v>02</v>
          </cell>
          <cell r="D73" t="str">
            <v>JA $</v>
          </cell>
          <cell r="E73" t="str">
            <v>O/D</v>
          </cell>
          <cell r="F73">
            <v>12</v>
          </cell>
          <cell r="G73" t="str">
            <v>F.I.</v>
          </cell>
          <cell r="H73" t="str">
            <v>F.I.</v>
          </cell>
          <cell r="I73">
            <v>429454.18</v>
          </cell>
          <cell r="J73">
            <v>0</v>
          </cell>
          <cell r="K73">
            <v>0</v>
          </cell>
        </row>
        <row r="74">
          <cell r="A74" t="str">
            <v>MUSSON JAMAICA LTD.</v>
          </cell>
          <cell r="B74">
            <v>126</v>
          </cell>
          <cell r="C74" t="str">
            <v>02</v>
          </cell>
          <cell r="D74" t="str">
            <v>JA $</v>
          </cell>
          <cell r="E74" t="str">
            <v>O/D</v>
          </cell>
          <cell r="F74">
            <v>12</v>
          </cell>
          <cell r="G74" t="str">
            <v>BUSINESS</v>
          </cell>
          <cell r="H74" t="str">
            <v>FOOD</v>
          </cell>
          <cell r="I74">
            <v>39578.18</v>
          </cell>
          <cell r="J74">
            <v>0</v>
          </cell>
          <cell r="K74">
            <v>0</v>
          </cell>
        </row>
        <row r="75">
          <cell r="A75" t="str">
            <v>RED STRIPE</v>
          </cell>
          <cell r="B75">
            <v>126</v>
          </cell>
          <cell r="C75" t="str">
            <v>02</v>
          </cell>
          <cell r="D75" t="str">
            <v>JA $</v>
          </cell>
          <cell r="E75" t="str">
            <v>O/D</v>
          </cell>
          <cell r="F75">
            <v>12</v>
          </cell>
          <cell r="G75" t="str">
            <v>BUSINESS</v>
          </cell>
          <cell r="H75" t="str">
            <v>FOOD</v>
          </cell>
          <cell r="I75">
            <v>14363558.75</v>
          </cell>
          <cell r="J75">
            <v>0</v>
          </cell>
          <cell r="K75">
            <v>0</v>
          </cell>
        </row>
        <row r="76">
          <cell r="A76" t="str">
            <v>SEPROD LIMITED</v>
          </cell>
          <cell r="B76">
            <v>126</v>
          </cell>
          <cell r="C76" t="str">
            <v>02</v>
          </cell>
          <cell r="D76" t="str">
            <v>JA $</v>
          </cell>
          <cell r="E76" t="str">
            <v>O/D</v>
          </cell>
          <cell r="F76">
            <v>12</v>
          </cell>
          <cell r="G76" t="str">
            <v>BUSINESS</v>
          </cell>
          <cell r="H76" t="str">
            <v>DIST'N</v>
          </cell>
          <cell r="I76">
            <v>255557.76000000001</v>
          </cell>
          <cell r="J76">
            <v>0</v>
          </cell>
          <cell r="K76">
            <v>0</v>
          </cell>
        </row>
        <row r="77">
          <cell r="A77" t="str">
            <v>DUB PLATE MUSIC PUBLISHERS LTD.</v>
          </cell>
          <cell r="B77">
            <v>126</v>
          </cell>
          <cell r="C77" t="str">
            <v>06</v>
          </cell>
          <cell r="D77" t="str">
            <v>JA $</v>
          </cell>
          <cell r="E77" t="str">
            <v>O/D</v>
          </cell>
          <cell r="F77">
            <v>12</v>
          </cell>
          <cell r="G77" t="str">
            <v>BUSINESS</v>
          </cell>
          <cell r="H77" t="str">
            <v>ENTERTAINMENT</v>
          </cell>
          <cell r="I77">
            <v>108974.9</v>
          </cell>
          <cell r="J77">
            <v>0</v>
          </cell>
          <cell r="K77">
            <v>0</v>
          </cell>
        </row>
        <row r="78">
          <cell r="A78" t="str">
            <v>JAMAICA ELECTRICAL TECHNOLOGY</v>
          </cell>
          <cell r="B78">
            <v>126</v>
          </cell>
          <cell r="C78" t="str">
            <v>07</v>
          </cell>
          <cell r="D78" t="str">
            <v>JA $</v>
          </cell>
          <cell r="E78" t="str">
            <v>O/D</v>
          </cell>
          <cell r="F78">
            <v>21</v>
          </cell>
          <cell r="G78" t="str">
            <v>BUSINESS</v>
          </cell>
          <cell r="H78" t="str">
            <v>PROF.</v>
          </cell>
          <cell r="I78">
            <v>277007.51</v>
          </cell>
          <cell r="J78">
            <v>0</v>
          </cell>
          <cell r="K78">
            <v>0</v>
          </cell>
        </row>
        <row r="79">
          <cell r="A79" t="str">
            <v>JOHNSON &amp; JOHNSON JA. LTD.</v>
          </cell>
          <cell r="B79">
            <v>127</v>
          </cell>
          <cell r="C79" t="str">
            <v>01</v>
          </cell>
          <cell r="D79" t="str">
            <v>JA $</v>
          </cell>
          <cell r="E79" t="str">
            <v>O/D</v>
          </cell>
          <cell r="F79">
            <v>26.3</v>
          </cell>
          <cell r="G79" t="str">
            <v>BUSINESS</v>
          </cell>
          <cell r="H79" t="str">
            <v>DIST'N</v>
          </cell>
          <cell r="I79">
            <v>22361583.039999999</v>
          </cell>
          <cell r="J79">
            <v>0</v>
          </cell>
          <cell r="K79">
            <v>0</v>
          </cell>
        </row>
        <row r="80">
          <cell r="A80" t="str">
            <v>HARDWARE &amp; LUMBER LTD.</v>
          </cell>
          <cell r="B80">
            <v>127</v>
          </cell>
          <cell r="C80" t="str">
            <v>02</v>
          </cell>
          <cell r="D80" t="str">
            <v>JA $</v>
          </cell>
          <cell r="E80" t="str">
            <v>O/D</v>
          </cell>
          <cell r="F80">
            <v>19</v>
          </cell>
          <cell r="G80" t="str">
            <v>BUSINESS</v>
          </cell>
          <cell r="H80" t="str">
            <v>DIST'N</v>
          </cell>
          <cell r="I80">
            <v>2839209.68</v>
          </cell>
          <cell r="J80">
            <v>0</v>
          </cell>
          <cell r="K80">
            <v>0</v>
          </cell>
        </row>
        <row r="81">
          <cell r="A81" t="str">
            <v>NESTLE JAMAICA LIMITED</v>
          </cell>
          <cell r="B81">
            <v>127</v>
          </cell>
          <cell r="C81" t="str">
            <v>02</v>
          </cell>
          <cell r="D81" t="str">
            <v>JA $</v>
          </cell>
          <cell r="E81" t="str">
            <v>O/D</v>
          </cell>
          <cell r="F81">
            <v>19</v>
          </cell>
          <cell r="G81" t="str">
            <v>BUSINESS</v>
          </cell>
          <cell r="H81" t="str">
            <v>FOOD</v>
          </cell>
          <cell r="I81">
            <v>7304.78</v>
          </cell>
          <cell r="J81">
            <v>0</v>
          </cell>
          <cell r="K81">
            <v>0</v>
          </cell>
        </row>
        <row r="82">
          <cell r="A82" t="str">
            <v>MYERS,FLETCHER AND GORDON</v>
          </cell>
          <cell r="B82">
            <v>127</v>
          </cell>
          <cell r="C82" t="str">
            <v>02</v>
          </cell>
          <cell r="D82" t="str">
            <v>JA $</v>
          </cell>
          <cell r="E82" t="str">
            <v>O/D</v>
          </cell>
          <cell r="F82">
            <v>26.3</v>
          </cell>
          <cell r="G82" t="str">
            <v>BUSINESS</v>
          </cell>
          <cell r="H82" t="str">
            <v>PROF.</v>
          </cell>
          <cell r="I82">
            <v>1285294.55</v>
          </cell>
          <cell r="J82">
            <v>0</v>
          </cell>
          <cell r="K82">
            <v>0</v>
          </cell>
        </row>
        <row r="83">
          <cell r="A83" t="str">
            <v>TEXACO CARIBBEAN INC.</v>
          </cell>
          <cell r="B83">
            <v>127</v>
          </cell>
          <cell r="C83" t="str">
            <v>02</v>
          </cell>
          <cell r="D83" t="str">
            <v>JA $</v>
          </cell>
          <cell r="E83" t="str">
            <v>O/D</v>
          </cell>
          <cell r="F83">
            <v>29</v>
          </cell>
          <cell r="G83" t="str">
            <v>BUSINESS</v>
          </cell>
          <cell r="H83" t="str">
            <v>GAS</v>
          </cell>
          <cell r="I83">
            <v>478.04</v>
          </cell>
          <cell r="J83">
            <v>0</v>
          </cell>
          <cell r="K83">
            <v>0</v>
          </cell>
        </row>
        <row r="84">
          <cell r="A84" t="str">
            <v>AAA CARGO BROKERS</v>
          </cell>
          <cell r="B84">
            <v>127</v>
          </cell>
          <cell r="C84" t="str">
            <v>06</v>
          </cell>
          <cell r="D84" t="str">
            <v>JA $</v>
          </cell>
          <cell r="E84" t="str">
            <v>O/D</v>
          </cell>
          <cell r="F84">
            <v>19</v>
          </cell>
          <cell r="G84" t="str">
            <v>BUSINESS</v>
          </cell>
          <cell r="H84" t="str">
            <v>PROF.</v>
          </cell>
          <cell r="I84">
            <v>56652.78</v>
          </cell>
          <cell r="J84">
            <v>0</v>
          </cell>
          <cell r="K84">
            <v>0</v>
          </cell>
        </row>
        <row r="85">
          <cell r="A85" t="str">
            <v>CHECKER CHEMICALS LIMITED</v>
          </cell>
          <cell r="B85">
            <v>127</v>
          </cell>
          <cell r="C85" t="str">
            <v>06</v>
          </cell>
          <cell r="D85" t="str">
            <v>JA $</v>
          </cell>
          <cell r="E85" t="str">
            <v>O/D</v>
          </cell>
          <cell r="F85">
            <v>19</v>
          </cell>
          <cell r="G85" t="str">
            <v>BUSINESS</v>
          </cell>
          <cell r="H85" t="str">
            <v>MFG-CHEM</v>
          </cell>
          <cell r="I85">
            <v>605145.06999999995</v>
          </cell>
          <cell r="J85">
            <v>0</v>
          </cell>
          <cell r="K85">
            <v>0</v>
          </cell>
        </row>
        <row r="86">
          <cell r="A86" t="str">
            <v>CIVIL ENG. RESEARCH AND TESTING</v>
          </cell>
          <cell r="B86">
            <v>127</v>
          </cell>
          <cell r="C86" t="str">
            <v>06</v>
          </cell>
          <cell r="D86" t="str">
            <v>JA $</v>
          </cell>
          <cell r="E86" t="str">
            <v>O/D</v>
          </cell>
          <cell r="F86">
            <v>19</v>
          </cell>
          <cell r="G86" t="str">
            <v>BUSINESS</v>
          </cell>
          <cell r="H86" t="str">
            <v>PROF.</v>
          </cell>
          <cell r="I86">
            <v>261455.51</v>
          </cell>
          <cell r="J86">
            <v>0</v>
          </cell>
          <cell r="K86">
            <v>0</v>
          </cell>
        </row>
        <row r="87">
          <cell r="A87" t="str">
            <v>HARMAN SALES COMPANY LTD.</v>
          </cell>
          <cell r="B87">
            <v>127</v>
          </cell>
          <cell r="C87" t="str">
            <v>06</v>
          </cell>
          <cell r="D87" t="str">
            <v>JA $</v>
          </cell>
          <cell r="E87" t="str">
            <v>O/D</v>
          </cell>
          <cell r="F87">
            <v>19</v>
          </cell>
          <cell r="G87" t="str">
            <v>BUSINESS</v>
          </cell>
          <cell r="H87" t="str">
            <v>DIST'N</v>
          </cell>
          <cell r="I87">
            <v>171139.57</v>
          </cell>
          <cell r="J87">
            <v>0</v>
          </cell>
          <cell r="K87">
            <v>0</v>
          </cell>
        </row>
        <row r="88">
          <cell r="A88" t="str">
            <v>IT'S A DOGS WORLD LIMITED</v>
          </cell>
          <cell r="B88">
            <v>127</v>
          </cell>
          <cell r="C88" t="str">
            <v>06</v>
          </cell>
          <cell r="D88" t="str">
            <v>JA $</v>
          </cell>
          <cell r="E88" t="str">
            <v>O/D</v>
          </cell>
          <cell r="F88">
            <v>19</v>
          </cell>
          <cell r="G88" t="str">
            <v>BUSINESS</v>
          </cell>
          <cell r="H88" t="str">
            <v>PROF.</v>
          </cell>
          <cell r="I88">
            <v>53588.29</v>
          </cell>
          <cell r="J88">
            <v>0</v>
          </cell>
          <cell r="K88">
            <v>0</v>
          </cell>
        </row>
        <row r="89">
          <cell r="A89" t="str">
            <v>JAMAICA UCC BLUE MTN. COFFEE CO.</v>
          </cell>
          <cell r="B89">
            <v>127</v>
          </cell>
          <cell r="C89" t="str">
            <v>06</v>
          </cell>
          <cell r="D89" t="str">
            <v>JA $</v>
          </cell>
          <cell r="E89" t="str">
            <v>O/D</v>
          </cell>
          <cell r="F89">
            <v>19</v>
          </cell>
          <cell r="G89" t="str">
            <v>BUSINESS</v>
          </cell>
          <cell r="H89" t="str">
            <v>FOOD</v>
          </cell>
          <cell r="I89">
            <v>200362.27</v>
          </cell>
          <cell r="J89">
            <v>0</v>
          </cell>
          <cell r="K89">
            <v>0</v>
          </cell>
        </row>
        <row r="90">
          <cell r="A90" t="str">
            <v>KEENADON LTD T-A L.G SERV CENTRE</v>
          </cell>
          <cell r="B90">
            <v>127</v>
          </cell>
          <cell r="C90" t="str">
            <v>06</v>
          </cell>
          <cell r="D90" t="str">
            <v>JA $</v>
          </cell>
          <cell r="E90" t="str">
            <v>O/D</v>
          </cell>
          <cell r="F90">
            <v>29</v>
          </cell>
          <cell r="G90" t="str">
            <v>BUSINESS</v>
          </cell>
          <cell r="H90" t="str">
            <v>GAS</v>
          </cell>
          <cell r="I90">
            <v>1109116.2</v>
          </cell>
          <cell r="J90">
            <v>0</v>
          </cell>
          <cell r="K90">
            <v>0</v>
          </cell>
        </row>
        <row r="91">
          <cell r="A91" t="str">
            <v>VAP LIMITED</v>
          </cell>
          <cell r="B91">
            <v>127</v>
          </cell>
          <cell r="C91" t="str">
            <v>06</v>
          </cell>
          <cell r="D91" t="str">
            <v>JA $</v>
          </cell>
          <cell r="E91" t="str">
            <v>O/D</v>
          </cell>
          <cell r="F91">
            <v>32</v>
          </cell>
          <cell r="G91" t="str">
            <v>BUSINESS</v>
          </cell>
          <cell r="H91" t="str">
            <v>PROF.</v>
          </cell>
          <cell r="I91">
            <v>2648181.2799999998</v>
          </cell>
          <cell r="J91">
            <v>0</v>
          </cell>
          <cell r="K91">
            <v>0</v>
          </cell>
        </row>
        <row r="92">
          <cell r="A92" t="str">
            <v>TIMO'S TRADING LIMITED</v>
          </cell>
          <cell r="B92">
            <v>127</v>
          </cell>
          <cell r="C92" t="str">
            <v>07</v>
          </cell>
          <cell r="D92" t="str">
            <v>JA $</v>
          </cell>
          <cell r="E92" t="str">
            <v>O/D</v>
          </cell>
          <cell r="F92">
            <v>17</v>
          </cell>
          <cell r="G92" t="str">
            <v>BUSINESS</v>
          </cell>
          <cell r="H92" t="str">
            <v>DIST'N</v>
          </cell>
          <cell r="I92">
            <v>9169134.4600000009</v>
          </cell>
          <cell r="J92">
            <v>0</v>
          </cell>
          <cell r="K92">
            <v>0</v>
          </cell>
        </row>
        <row r="93">
          <cell r="A93" t="str">
            <v>CARIBBEAN BRAKE PRODUCTS LTD</v>
          </cell>
          <cell r="B93">
            <v>128</v>
          </cell>
          <cell r="C93" t="str">
            <v>03</v>
          </cell>
          <cell r="D93" t="str">
            <v>USD</v>
          </cell>
          <cell r="E93" t="str">
            <v>L/C</v>
          </cell>
          <cell r="F93">
            <v>9.4600000000000009</v>
          </cell>
          <cell r="G93" t="str">
            <v>BUSINESS</v>
          </cell>
          <cell r="H93" t="str">
            <v>MFG-OTHER</v>
          </cell>
          <cell r="I93">
            <v>16156586.699999999</v>
          </cell>
          <cell r="J93">
            <v>324234.13004214328</v>
          </cell>
          <cell r="K93">
            <v>16156586.699999999</v>
          </cell>
        </row>
        <row r="94">
          <cell r="A94" t="str">
            <v>GREAT RESORTS</v>
          </cell>
          <cell r="B94">
            <v>128</v>
          </cell>
          <cell r="C94" t="str">
            <v>03</v>
          </cell>
          <cell r="D94" t="str">
            <v>USD</v>
          </cell>
          <cell r="E94" t="str">
            <v>L/C</v>
          </cell>
          <cell r="F94">
            <v>9.4600000000000009</v>
          </cell>
          <cell r="G94" t="str">
            <v>BUSINESS</v>
          </cell>
          <cell r="H94" t="str">
            <v>TOURISM</v>
          </cell>
          <cell r="I94">
            <v>2488599.89</v>
          </cell>
          <cell r="J94">
            <v>49941.799919727076</v>
          </cell>
          <cell r="K94">
            <v>2488599.89</v>
          </cell>
        </row>
        <row r="95">
          <cell r="A95" t="str">
            <v>CN INDUSTRIAL SUPPLIES LTD.</v>
          </cell>
          <cell r="B95">
            <v>128</v>
          </cell>
          <cell r="C95" t="str">
            <v>03</v>
          </cell>
          <cell r="D95" t="str">
            <v>USD</v>
          </cell>
          <cell r="E95" t="str">
            <v>L/C</v>
          </cell>
          <cell r="F95">
            <v>14</v>
          </cell>
          <cell r="G95" t="str">
            <v>BUSINESS</v>
          </cell>
          <cell r="H95" t="str">
            <v>DIST'N</v>
          </cell>
          <cell r="I95">
            <v>818612.22</v>
          </cell>
          <cell r="J95">
            <v>16428.099939795306</v>
          </cell>
          <cell r="K95">
            <v>818612.22000000009</v>
          </cell>
        </row>
        <row r="96">
          <cell r="A96" t="str">
            <v>JAMAICA PUBLIC SERVICE CO. LTD</v>
          </cell>
          <cell r="B96">
            <v>128</v>
          </cell>
          <cell r="C96" t="str">
            <v>14</v>
          </cell>
          <cell r="D96" t="str">
            <v>USD</v>
          </cell>
          <cell r="E96" t="str">
            <v>L/C</v>
          </cell>
          <cell r="F96">
            <v>9.75</v>
          </cell>
          <cell r="G96" t="str">
            <v>BUSINESS</v>
          </cell>
          <cell r="H96" t="str">
            <v>GAS</v>
          </cell>
          <cell r="I96">
            <v>80193032.989999995</v>
          </cell>
          <cell r="J96">
            <v>1609332.3899257474</v>
          </cell>
          <cell r="K96">
            <v>80193032.989999995</v>
          </cell>
        </row>
        <row r="97">
          <cell r="A97" t="str">
            <v>INTERNATIONAL HOTELS</v>
          </cell>
          <cell r="B97">
            <v>150</v>
          </cell>
          <cell r="C97" t="str">
            <v>00</v>
          </cell>
          <cell r="D97" t="str">
            <v>USD</v>
          </cell>
          <cell r="E97" t="str">
            <v>LEASE</v>
          </cell>
          <cell r="F97">
            <v>12.5</v>
          </cell>
          <cell r="G97" t="str">
            <v>BUSINESS</v>
          </cell>
          <cell r="H97" t="str">
            <v>TOURISM</v>
          </cell>
          <cell r="I97">
            <v>41862134.170000002</v>
          </cell>
          <cell r="J97">
            <v>840099.02006823209</v>
          </cell>
          <cell r="K97">
            <v>41862134.170000002</v>
          </cell>
        </row>
        <row r="98">
          <cell r="A98" t="str">
            <v>CONTINENTAL BAKING CO.</v>
          </cell>
          <cell r="B98">
            <v>150</v>
          </cell>
          <cell r="C98" t="str">
            <v>00</v>
          </cell>
          <cell r="D98" t="str">
            <v>USD</v>
          </cell>
          <cell r="E98" t="str">
            <v>LEASE</v>
          </cell>
          <cell r="F98">
            <v>15</v>
          </cell>
          <cell r="G98" t="str">
            <v>BUSINESS</v>
          </cell>
          <cell r="H98" t="str">
            <v>FOOD</v>
          </cell>
          <cell r="I98">
            <v>10887210.199999999</v>
          </cell>
          <cell r="J98">
            <v>218487.06000401365</v>
          </cell>
          <cell r="K98">
            <v>10887210.199999999</v>
          </cell>
        </row>
        <row r="99">
          <cell r="A99" t="str">
            <v>CONTINENTAL BAKING CO.</v>
          </cell>
          <cell r="B99">
            <v>150</v>
          </cell>
          <cell r="C99" t="str">
            <v>00</v>
          </cell>
          <cell r="D99" t="str">
            <v>USD</v>
          </cell>
          <cell r="E99" t="str">
            <v>LEASE</v>
          </cell>
          <cell r="F99">
            <v>15</v>
          </cell>
          <cell r="G99" t="str">
            <v>BUSINESS</v>
          </cell>
          <cell r="H99" t="str">
            <v>FOOD</v>
          </cell>
          <cell r="I99">
            <v>21632149.27</v>
          </cell>
          <cell r="J99">
            <v>434118.98996588401</v>
          </cell>
          <cell r="K99">
            <v>21632149.27</v>
          </cell>
        </row>
        <row r="100">
          <cell r="A100" t="str">
            <v>RESTAURANTS OF JAMAICA</v>
          </cell>
          <cell r="B100">
            <v>150</v>
          </cell>
          <cell r="C100" t="str">
            <v>00</v>
          </cell>
          <cell r="D100" t="str">
            <v>JA $</v>
          </cell>
          <cell r="E100" t="str">
            <v>LEASE</v>
          </cell>
          <cell r="F100">
            <v>20.88</v>
          </cell>
          <cell r="G100" t="str">
            <v>BUSINESS</v>
          </cell>
          <cell r="H100" t="str">
            <v>FOOD</v>
          </cell>
          <cell r="I100">
            <v>1906392.03</v>
          </cell>
          <cell r="J100">
            <v>0</v>
          </cell>
          <cell r="K100">
            <v>0</v>
          </cell>
        </row>
        <row r="101">
          <cell r="A101" t="str">
            <v>INTL INGREDIENTS LTD.</v>
          </cell>
          <cell r="B101">
            <v>150</v>
          </cell>
          <cell r="C101" t="str">
            <v>00</v>
          </cell>
          <cell r="D101" t="str">
            <v>JA $</v>
          </cell>
          <cell r="E101" t="str">
            <v>LEASE</v>
          </cell>
          <cell r="F101">
            <v>24</v>
          </cell>
          <cell r="G101" t="str">
            <v>BUSINESS</v>
          </cell>
          <cell r="H101" t="str">
            <v>FOOD</v>
          </cell>
          <cell r="I101">
            <v>3056121.06</v>
          </cell>
          <cell r="J101">
            <v>0</v>
          </cell>
          <cell r="K101">
            <v>0</v>
          </cell>
        </row>
        <row r="102">
          <cell r="A102" t="str">
            <v>WENDICO JAMAICA LIMITED</v>
          </cell>
          <cell r="B102">
            <v>150</v>
          </cell>
          <cell r="C102" t="str">
            <v>01</v>
          </cell>
          <cell r="D102" t="str">
            <v>USD</v>
          </cell>
          <cell r="E102" t="str">
            <v>LEASE</v>
          </cell>
          <cell r="F102">
            <v>12</v>
          </cell>
          <cell r="G102" t="str">
            <v>BUSINESS</v>
          </cell>
          <cell r="H102" t="str">
            <v>FOOD</v>
          </cell>
          <cell r="I102">
            <v>1275083.43</v>
          </cell>
          <cell r="J102">
            <v>25588.670078266103</v>
          </cell>
          <cell r="K102">
            <v>1275083.43</v>
          </cell>
        </row>
        <row r="103">
          <cell r="A103" t="str">
            <v>INTERNATIONAL HOTELS</v>
          </cell>
          <cell r="B103">
            <v>150</v>
          </cell>
          <cell r="C103" t="str">
            <v>01</v>
          </cell>
          <cell r="D103" t="str">
            <v>USD</v>
          </cell>
          <cell r="E103" t="str">
            <v>LEASE</v>
          </cell>
          <cell r="F103">
            <v>12.5</v>
          </cell>
          <cell r="G103" t="str">
            <v>BUSINESS</v>
          </cell>
          <cell r="H103" t="str">
            <v>TOURISM</v>
          </cell>
          <cell r="I103">
            <v>2297893.5099999998</v>
          </cell>
          <cell r="J103">
            <v>46114.660044150107</v>
          </cell>
          <cell r="K103">
            <v>2297893.5099999998</v>
          </cell>
        </row>
        <row r="104">
          <cell r="A104" t="str">
            <v>CONTINENTAL BAKING CO.</v>
          </cell>
          <cell r="B104">
            <v>150</v>
          </cell>
          <cell r="C104" t="str">
            <v>01</v>
          </cell>
          <cell r="D104" t="str">
            <v>USD</v>
          </cell>
          <cell r="E104" t="str">
            <v>LEASE</v>
          </cell>
          <cell r="F104">
            <v>15</v>
          </cell>
          <cell r="G104" t="str">
            <v>BUSINESS</v>
          </cell>
          <cell r="H104" t="str">
            <v>FOOD</v>
          </cell>
          <cell r="I104">
            <v>7518.82</v>
          </cell>
          <cell r="J104">
            <v>150.88942404174193</v>
          </cell>
          <cell r="K104">
            <v>7518.8200000000006</v>
          </cell>
        </row>
        <row r="105">
          <cell r="A105" t="str">
            <v>INTL INGREDIENTS LTD.</v>
          </cell>
          <cell r="B105">
            <v>150</v>
          </cell>
          <cell r="C105" t="str">
            <v>01</v>
          </cell>
          <cell r="D105" t="str">
            <v>JA $</v>
          </cell>
          <cell r="E105" t="str">
            <v>LEASE</v>
          </cell>
          <cell r="F105">
            <v>24</v>
          </cell>
          <cell r="G105" t="str">
            <v>BUSINESS</v>
          </cell>
          <cell r="H105" t="str">
            <v>FOOD</v>
          </cell>
          <cell r="I105">
            <v>143637.07</v>
          </cell>
          <cell r="J105">
            <v>0</v>
          </cell>
          <cell r="K105">
            <v>0</v>
          </cell>
        </row>
        <row r="106">
          <cell r="A106" t="str">
            <v>CAYMANAS DEVELOPMENT</v>
          </cell>
          <cell r="B106">
            <v>150</v>
          </cell>
          <cell r="C106" t="str">
            <v>02</v>
          </cell>
          <cell r="D106" t="str">
            <v>USD</v>
          </cell>
          <cell r="E106" t="str">
            <v>LEASE</v>
          </cell>
          <cell r="F106">
            <v>12.5</v>
          </cell>
          <cell r="G106" t="str">
            <v>BUSINESS</v>
          </cell>
          <cell r="H106" t="str">
            <v>PROF.</v>
          </cell>
          <cell r="I106">
            <v>5841692.9800000004</v>
          </cell>
          <cell r="J106">
            <v>117232.44992976121</v>
          </cell>
          <cell r="K106">
            <v>5841692.9800000004</v>
          </cell>
        </row>
        <row r="107">
          <cell r="A107" t="str">
            <v>WENDICO JAMAICA LIMITED</v>
          </cell>
          <cell r="B107">
            <v>150</v>
          </cell>
          <cell r="C107" t="str">
            <v>11</v>
          </cell>
          <cell r="D107" t="str">
            <v>USD</v>
          </cell>
          <cell r="E107" t="str">
            <v>LEASE</v>
          </cell>
          <cell r="F107">
            <v>12</v>
          </cell>
          <cell r="G107" t="str">
            <v>BUSINESS</v>
          </cell>
          <cell r="H107" t="str">
            <v>FOOD</v>
          </cell>
          <cell r="I107">
            <v>9591825.0399999991</v>
          </cell>
          <cell r="J107">
            <v>192490.97009833434</v>
          </cell>
          <cell r="K107">
            <v>9591825.0399999991</v>
          </cell>
        </row>
        <row r="108">
          <cell r="A108" t="str">
            <v>BARCLAY SONYA AND OR WILLIAM</v>
          </cell>
          <cell r="B108">
            <v>200</v>
          </cell>
          <cell r="C108" t="str">
            <v>01</v>
          </cell>
          <cell r="D108" t="str">
            <v>JA $</v>
          </cell>
          <cell r="E108" t="str">
            <v>O/D</v>
          </cell>
          <cell r="F108">
            <v>0</v>
          </cell>
          <cell r="G108" t="str">
            <v>INDIV.</v>
          </cell>
          <cell r="H108" t="str">
            <v>INDIV.</v>
          </cell>
          <cell r="I108">
            <v>4093.61</v>
          </cell>
          <cell r="J108">
            <v>0</v>
          </cell>
          <cell r="K108">
            <v>0</v>
          </cell>
        </row>
        <row r="109">
          <cell r="A109" t="str">
            <v>BINGHAM KELLI-ANN</v>
          </cell>
          <cell r="B109">
            <v>200</v>
          </cell>
          <cell r="C109" t="str">
            <v>01</v>
          </cell>
          <cell r="D109" t="str">
            <v>JA $</v>
          </cell>
          <cell r="E109" t="str">
            <v>O/D</v>
          </cell>
          <cell r="F109">
            <v>0</v>
          </cell>
          <cell r="G109" t="str">
            <v>INDIV.</v>
          </cell>
          <cell r="H109" t="str">
            <v>INDIV.</v>
          </cell>
          <cell r="I109">
            <v>3481.15</v>
          </cell>
          <cell r="J109">
            <v>0</v>
          </cell>
          <cell r="K109">
            <v>0</v>
          </cell>
        </row>
        <row r="110">
          <cell r="A110" t="str">
            <v>CODNER YVONNE AND OR MICHAEL</v>
          </cell>
          <cell r="B110">
            <v>200</v>
          </cell>
          <cell r="C110" t="str">
            <v>01</v>
          </cell>
          <cell r="D110" t="str">
            <v>JA $</v>
          </cell>
          <cell r="E110" t="str">
            <v>O/D</v>
          </cell>
          <cell r="F110">
            <v>0</v>
          </cell>
          <cell r="G110" t="str">
            <v>INDIV.</v>
          </cell>
          <cell r="H110" t="str">
            <v>INDIV.</v>
          </cell>
          <cell r="I110">
            <v>178.57</v>
          </cell>
          <cell r="J110">
            <v>0</v>
          </cell>
          <cell r="K110">
            <v>0</v>
          </cell>
        </row>
        <row r="111">
          <cell r="A111" t="str">
            <v>DEAR STEPHEN AND OR LINDA</v>
          </cell>
          <cell r="B111">
            <v>200</v>
          </cell>
          <cell r="C111" t="str">
            <v>01</v>
          </cell>
          <cell r="D111" t="str">
            <v>JA $</v>
          </cell>
          <cell r="E111" t="str">
            <v>O/D</v>
          </cell>
          <cell r="F111">
            <v>0</v>
          </cell>
          <cell r="G111" t="str">
            <v>INDIV.</v>
          </cell>
          <cell r="H111" t="str">
            <v>INDIV.</v>
          </cell>
          <cell r="I111">
            <v>3692.08</v>
          </cell>
          <cell r="J111">
            <v>0</v>
          </cell>
          <cell r="K111">
            <v>0</v>
          </cell>
        </row>
        <row r="112">
          <cell r="A112" t="str">
            <v>FONG WRIGHT LOLA OR PETER</v>
          </cell>
          <cell r="B112">
            <v>200</v>
          </cell>
          <cell r="C112" t="str">
            <v>01</v>
          </cell>
          <cell r="D112" t="str">
            <v>JA $</v>
          </cell>
          <cell r="E112" t="str">
            <v>O/D</v>
          </cell>
          <cell r="F112">
            <v>0</v>
          </cell>
          <cell r="G112" t="str">
            <v>INDIV.</v>
          </cell>
          <cell r="H112" t="str">
            <v>INDIV.</v>
          </cell>
          <cell r="I112">
            <v>22780.75</v>
          </cell>
          <cell r="J112">
            <v>0</v>
          </cell>
          <cell r="K112">
            <v>0</v>
          </cell>
        </row>
        <row r="113">
          <cell r="A113" t="str">
            <v>JOHNSON CHRISTOPHER</v>
          </cell>
          <cell r="B113">
            <v>200</v>
          </cell>
          <cell r="C113" t="str">
            <v>01</v>
          </cell>
          <cell r="D113" t="str">
            <v>JA $</v>
          </cell>
          <cell r="E113" t="str">
            <v>O/D</v>
          </cell>
          <cell r="F113">
            <v>0</v>
          </cell>
          <cell r="G113" t="str">
            <v>INDIV.</v>
          </cell>
          <cell r="H113" t="str">
            <v>INDIV.</v>
          </cell>
          <cell r="I113">
            <v>172.75</v>
          </cell>
          <cell r="J113">
            <v>0</v>
          </cell>
          <cell r="K113">
            <v>0</v>
          </cell>
        </row>
        <row r="114">
          <cell r="A114" t="str">
            <v>MAYNE ROHAN AND OR HOPE</v>
          </cell>
          <cell r="B114">
            <v>200</v>
          </cell>
          <cell r="C114" t="str">
            <v>01</v>
          </cell>
          <cell r="D114" t="str">
            <v>JA $</v>
          </cell>
          <cell r="E114" t="str">
            <v>O/D</v>
          </cell>
          <cell r="F114">
            <v>0</v>
          </cell>
          <cell r="G114" t="str">
            <v>INDIV.</v>
          </cell>
          <cell r="H114" t="str">
            <v>INDIV.</v>
          </cell>
          <cell r="I114">
            <v>955.39</v>
          </cell>
          <cell r="J114">
            <v>0</v>
          </cell>
          <cell r="K114">
            <v>0</v>
          </cell>
        </row>
        <row r="115">
          <cell r="A115" t="str">
            <v>MOSES PETER</v>
          </cell>
          <cell r="B115">
            <v>200</v>
          </cell>
          <cell r="C115" t="str">
            <v>01</v>
          </cell>
          <cell r="D115" t="str">
            <v>JA $</v>
          </cell>
          <cell r="E115" t="str">
            <v>O/D</v>
          </cell>
          <cell r="F115">
            <v>0</v>
          </cell>
          <cell r="G115" t="str">
            <v>INDIV.</v>
          </cell>
          <cell r="H115" t="str">
            <v>INDIV.</v>
          </cell>
          <cell r="I115">
            <v>157162.93</v>
          </cell>
          <cell r="J115">
            <v>0</v>
          </cell>
          <cell r="K115">
            <v>0</v>
          </cell>
        </row>
        <row r="116">
          <cell r="A116" t="str">
            <v>SIMPSON PAMELA AND OR LOCKSLEY</v>
          </cell>
          <cell r="B116">
            <v>200</v>
          </cell>
          <cell r="C116" t="str">
            <v>01</v>
          </cell>
          <cell r="D116" t="str">
            <v>JA $</v>
          </cell>
          <cell r="E116" t="str">
            <v>O/D</v>
          </cell>
          <cell r="F116">
            <v>0</v>
          </cell>
          <cell r="G116" t="str">
            <v>INDIV.</v>
          </cell>
          <cell r="H116" t="str">
            <v>INDIV.</v>
          </cell>
          <cell r="I116">
            <v>4166.91</v>
          </cell>
          <cell r="J116">
            <v>0</v>
          </cell>
          <cell r="K116">
            <v>0</v>
          </cell>
        </row>
        <row r="117">
          <cell r="A117" t="str">
            <v>TOMLINSON-WARSKOW JUDITH</v>
          </cell>
          <cell r="B117">
            <v>200</v>
          </cell>
          <cell r="C117" t="str">
            <v>01</v>
          </cell>
          <cell r="D117" t="str">
            <v>JA $</v>
          </cell>
          <cell r="E117" t="str">
            <v>O/D</v>
          </cell>
          <cell r="F117">
            <v>0</v>
          </cell>
          <cell r="G117" t="str">
            <v>INDIV.</v>
          </cell>
          <cell r="H117" t="str">
            <v>INDIV.</v>
          </cell>
          <cell r="I117">
            <v>3397.47</v>
          </cell>
          <cell r="J117">
            <v>0</v>
          </cell>
          <cell r="K117">
            <v>0</v>
          </cell>
        </row>
        <row r="118">
          <cell r="A118" t="str">
            <v>TYRELL PATRICK</v>
          </cell>
          <cell r="B118">
            <v>200</v>
          </cell>
          <cell r="C118" t="str">
            <v>01</v>
          </cell>
          <cell r="D118" t="str">
            <v>JA $</v>
          </cell>
          <cell r="E118" t="str">
            <v>O/D</v>
          </cell>
          <cell r="F118">
            <v>0</v>
          </cell>
          <cell r="G118" t="str">
            <v>INDIV.</v>
          </cell>
          <cell r="H118" t="str">
            <v>INDIV.</v>
          </cell>
          <cell r="I118">
            <v>1862.87</v>
          </cell>
          <cell r="J118">
            <v>0</v>
          </cell>
          <cell r="K118">
            <v>0</v>
          </cell>
        </row>
        <row r="119">
          <cell r="A119" t="str">
            <v>WHYTE MICHAEL</v>
          </cell>
          <cell r="B119">
            <v>200</v>
          </cell>
          <cell r="C119" t="str">
            <v>01</v>
          </cell>
          <cell r="D119" t="str">
            <v>JA $</v>
          </cell>
          <cell r="E119" t="str">
            <v>O/D</v>
          </cell>
          <cell r="F119">
            <v>0</v>
          </cell>
          <cell r="G119" t="str">
            <v>INDIV.</v>
          </cell>
          <cell r="H119" t="str">
            <v>INDIV.</v>
          </cell>
          <cell r="I119">
            <v>2739.88</v>
          </cell>
          <cell r="J119">
            <v>0</v>
          </cell>
          <cell r="K119">
            <v>0</v>
          </cell>
        </row>
        <row r="120">
          <cell r="A120" t="str">
            <v>WILMOT LOURAINE</v>
          </cell>
          <cell r="B120">
            <v>200</v>
          </cell>
          <cell r="C120" t="str">
            <v>01</v>
          </cell>
          <cell r="D120" t="str">
            <v>JA $</v>
          </cell>
          <cell r="E120" t="str">
            <v>O/D</v>
          </cell>
          <cell r="F120">
            <v>0</v>
          </cell>
          <cell r="G120" t="str">
            <v>INDIV.</v>
          </cell>
          <cell r="H120" t="str">
            <v>INDIV.</v>
          </cell>
          <cell r="I120">
            <v>879.61</v>
          </cell>
          <cell r="J120">
            <v>0</v>
          </cell>
          <cell r="K120">
            <v>0</v>
          </cell>
        </row>
        <row r="121">
          <cell r="A121" t="str">
            <v>WILSON TRUDY</v>
          </cell>
          <cell r="B121">
            <v>200</v>
          </cell>
          <cell r="C121" t="str">
            <v>01</v>
          </cell>
          <cell r="D121" t="str">
            <v>JA $</v>
          </cell>
          <cell r="E121" t="str">
            <v>O/D</v>
          </cell>
          <cell r="F121">
            <v>0</v>
          </cell>
          <cell r="G121" t="str">
            <v>INDIV.</v>
          </cell>
          <cell r="H121" t="str">
            <v>INDIV.</v>
          </cell>
          <cell r="I121">
            <v>1867.7</v>
          </cell>
          <cell r="J121">
            <v>0</v>
          </cell>
          <cell r="K121">
            <v>0</v>
          </cell>
        </row>
        <row r="122">
          <cell r="A122" t="str">
            <v>AMERICAN CHAMBER OF COMMERCE</v>
          </cell>
          <cell r="B122">
            <v>200</v>
          </cell>
          <cell r="C122" t="str">
            <v>02</v>
          </cell>
          <cell r="D122" t="str">
            <v>JA $</v>
          </cell>
          <cell r="E122" t="str">
            <v>O/D</v>
          </cell>
          <cell r="F122">
            <v>31.5</v>
          </cell>
          <cell r="G122" t="str">
            <v>BUSINESS</v>
          </cell>
          <cell r="H122" t="str">
            <v>PROF.</v>
          </cell>
          <cell r="I122">
            <v>17540.98</v>
          </cell>
          <cell r="J122">
            <v>0</v>
          </cell>
          <cell r="K122">
            <v>0</v>
          </cell>
        </row>
        <row r="123">
          <cell r="A123" t="str">
            <v>FOOD SPECIALITIES JA. LTD.</v>
          </cell>
          <cell r="B123">
            <v>200</v>
          </cell>
          <cell r="C123" t="str">
            <v>02</v>
          </cell>
          <cell r="D123" t="str">
            <v>JA $</v>
          </cell>
          <cell r="E123" t="str">
            <v>O/D</v>
          </cell>
          <cell r="F123">
            <v>31.5</v>
          </cell>
          <cell r="G123" t="str">
            <v>BUSINESS</v>
          </cell>
          <cell r="H123" t="str">
            <v>FOOD</v>
          </cell>
          <cell r="I123">
            <v>39.46</v>
          </cell>
          <cell r="J123">
            <v>0</v>
          </cell>
          <cell r="K123">
            <v>0</v>
          </cell>
        </row>
        <row r="124">
          <cell r="A124" t="str">
            <v>BAILEY LORRESTON OR DEBORAH</v>
          </cell>
          <cell r="B124">
            <v>200</v>
          </cell>
          <cell r="C124" t="str">
            <v>05</v>
          </cell>
          <cell r="D124" t="str">
            <v>JA $</v>
          </cell>
          <cell r="E124" t="str">
            <v>O/D</v>
          </cell>
          <cell r="F124">
            <v>31.5</v>
          </cell>
          <cell r="G124" t="str">
            <v>INDIV.</v>
          </cell>
          <cell r="H124" t="str">
            <v>INDIV.</v>
          </cell>
          <cell r="I124">
            <v>1872.08</v>
          </cell>
          <cell r="J124">
            <v>0</v>
          </cell>
          <cell r="K124">
            <v>0</v>
          </cell>
        </row>
        <row r="125">
          <cell r="A125" t="str">
            <v>BUCKNOR PAUL AND OR WAKELING K.</v>
          </cell>
          <cell r="B125">
            <v>200</v>
          </cell>
          <cell r="C125" t="str">
            <v>05</v>
          </cell>
          <cell r="D125" t="str">
            <v>JA $</v>
          </cell>
          <cell r="E125" t="str">
            <v>O/D</v>
          </cell>
          <cell r="F125">
            <v>31.5</v>
          </cell>
          <cell r="G125" t="str">
            <v>INDIV.</v>
          </cell>
          <cell r="H125" t="str">
            <v>INDIV.</v>
          </cell>
          <cell r="I125">
            <v>232.11</v>
          </cell>
          <cell r="J125">
            <v>0</v>
          </cell>
          <cell r="K125">
            <v>0</v>
          </cell>
        </row>
        <row r="126">
          <cell r="A126" t="str">
            <v>COUSINS JACQUELINE AND OR NJERI</v>
          </cell>
          <cell r="B126">
            <v>200</v>
          </cell>
          <cell r="C126" t="str">
            <v>05</v>
          </cell>
          <cell r="D126" t="str">
            <v>JA $</v>
          </cell>
          <cell r="E126" t="str">
            <v>O/D</v>
          </cell>
          <cell r="F126">
            <v>31.5</v>
          </cell>
          <cell r="G126" t="str">
            <v>INDIV.</v>
          </cell>
          <cell r="H126" t="str">
            <v>INDIV.</v>
          </cell>
          <cell r="I126">
            <v>4540.83</v>
          </cell>
          <cell r="J126">
            <v>0</v>
          </cell>
          <cell r="K126">
            <v>0</v>
          </cell>
        </row>
        <row r="127">
          <cell r="A127" t="str">
            <v>CRICK JANET AND OR MURIEL</v>
          </cell>
          <cell r="B127">
            <v>200</v>
          </cell>
          <cell r="C127" t="str">
            <v>05</v>
          </cell>
          <cell r="D127" t="str">
            <v>JA $</v>
          </cell>
          <cell r="E127" t="str">
            <v>O/D</v>
          </cell>
          <cell r="F127">
            <v>31.5</v>
          </cell>
          <cell r="G127" t="str">
            <v>INDIV.</v>
          </cell>
          <cell r="H127" t="str">
            <v>INDIV.</v>
          </cell>
          <cell r="I127">
            <v>7.49</v>
          </cell>
          <cell r="J127">
            <v>0</v>
          </cell>
          <cell r="K127">
            <v>0</v>
          </cell>
        </row>
        <row r="128">
          <cell r="A128" t="str">
            <v>DOGO-ISONAGIE MATTHIAS OR PATRIC</v>
          </cell>
          <cell r="B128">
            <v>200</v>
          </cell>
          <cell r="C128" t="str">
            <v>05</v>
          </cell>
          <cell r="D128" t="str">
            <v>JA $</v>
          </cell>
          <cell r="E128" t="str">
            <v>O/D</v>
          </cell>
          <cell r="F128">
            <v>31.5</v>
          </cell>
          <cell r="G128" t="str">
            <v>BUSINESS</v>
          </cell>
          <cell r="H128" t="str">
            <v>INDIV.</v>
          </cell>
          <cell r="I128">
            <v>9.36</v>
          </cell>
          <cell r="J128">
            <v>0</v>
          </cell>
          <cell r="K128">
            <v>0</v>
          </cell>
        </row>
        <row r="129">
          <cell r="A129" t="str">
            <v>GORDON DOTSIE OR CARY-NEIL</v>
          </cell>
          <cell r="B129">
            <v>200</v>
          </cell>
          <cell r="C129" t="str">
            <v>05</v>
          </cell>
          <cell r="D129" t="str">
            <v>JA $</v>
          </cell>
          <cell r="E129" t="str">
            <v>O/D</v>
          </cell>
          <cell r="F129">
            <v>31.5</v>
          </cell>
          <cell r="G129" t="str">
            <v>INDIV.</v>
          </cell>
          <cell r="H129" t="str">
            <v>INDIV.</v>
          </cell>
          <cell r="I129">
            <v>1909.11</v>
          </cell>
          <cell r="J129">
            <v>0</v>
          </cell>
          <cell r="K129">
            <v>0</v>
          </cell>
        </row>
        <row r="130">
          <cell r="A130" t="str">
            <v>GRAHAM JOHN GEORGE</v>
          </cell>
          <cell r="B130">
            <v>200</v>
          </cell>
          <cell r="C130" t="str">
            <v>05</v>
          </cell>
          <cell r="D130" t="str">
            <v>JA $</v>
          </cell>
          <cell r="E130" t="str">
            <v>O/D</v>
          </cell>
          <cell r="F130">
            <v>31.5</v>
          </cell>
          <cell r="G130" t="str">
            <v>INDIV.</v>
          </cell>
          <cell r="H130" t="str">
            <v>INDIV.</v>
          </cell>
          <cell r="I130">
            <v>1867.38</v>
          </cell>
          <cell r="J130">
            <v>0</v>
          </cell>
          <cell r="K130">
            <v>0</v>
          </cell>
        </row>
        <row r="131">
          <cell r="A131" t="str">
            <v>HOLMES OLIVER OR DAYLE</v>
          </cell>
          <cell r="B131">
            <v>200</v>
          </cell>
          <cell r="C131" t="str">
            <v>05</v>
          </cell>
          <cell r="D131" t="str">
            <v>JA $</v>
          </cell>
          <cell r="E131" t="str">
            <v>O/D</v>
          </cell>
          <cell r="F131">
            <v>31.5</v>
          </cell>
          <cell r="G131" t="str">
            <v>INDIV.</v>
          </cell>
          <cell r="H131" t="str">
            <v>INDIV.</v>
          </cell>
          <cell r="I131">
            <v>187216.36</v>
          </cell>
          <cell r="J131">
            <v>0</v>
          </cell>
          <cell r="K131">
            <v>0</v>
          </cell>
        </row>
        <row r="132">
          <cell r="A132" t="str">
            <v>LEWIS BRIDGET AND OR MARGUERITE</v>
          </cell>
          <cell r="B132">
            <v>200</v>
          </cell>
          <cell r="C132" t="str">
            <v>05</v>
          </cell>
          <cell r="D132" t="str">
            <v>JA $</v>
          </cell>
          <cell r="E132" t="str">
            <v>O/D</v>
          </cell>
          <cell r="F132">
            <v>31.5</v>
          </cell>
          <cell r="G132" t="str">
            <v>INDIV.</v>
          </cell>
          <cell r="H132" t="str">
            <v>INDIV.</v>
          </cell>
          <cell r="I132">
            <v>726.18</v>
          </cell>
          <cell r="J132">
            <v>0</v>
          </cell>
          <cell r="K132">
            <v>0</v>
          </cell>
        </row>
        <row r="133">
          <cell r="A133" t="str">
            <v>LINDO L. OR HYLTON OR BECKFORD</v>
          </cell>
          <cell r="B133">
            <v>200</v>
          </cell>
          <cell r="C133" t="str">
            <v>05</v>
          </cell>
          <cell r="D133" t="str">
            <v>JA $</v>
          </cell>
          <cell r="E133" t="str">
            <v>O/D</v>
          </cell>
          <cell r="F133">
            <v>31.5</v>
          </cell>
          <cell r="G133" t="str">
            <v>INDIV.</v>
          </cell>
          <cell r="H133" t="str">
            <v>INDIV.</v>
          </cell>
          <cell r="I133">
            <v>152</v>
          </cell>
          <cell r="J133">
            <v>0</v>
          </cell>
          <cell r="K133">
            <v>0</v>
          </cell>
        </row>
        <row r="134">
          <cell r="A134" t="str">
            <v>LIVINGSTONE DAWN</v>
          </cell>
          <cell r="B134">
            <v>200</v>
          </cell>
          <cell r="C134" t="str">
            <v>05</v>
          </cell>
          <cell r="D134" t="str">
            <v>JA $</v>
          </cell>
          <cell r="E134" t="str">
            <v>O/D</v>
          </cell>
          <cell r="F134">
            <v>31.5</v>
          </cell>
          <cell r="G134" t="str">
            <v>INDIV.</v>
          </cell>
          <cell r="H134" t="str">
            <v>INDIV.</v>
          </cell>
          <cell r="I134">
            <v>134.38</v>
          </cell>
          <cell r="J134">
            <v>0</v>
          </cell>
          <cell r="K134">
            <v>0</v>
          </cell>
        </row>
        <row r="135">
          <cell r="A135" t="str">
            <v>LOVINDEER KENNETH OR PAULINE</v>
          </cell>
          <cell r="B135">
            <v>200</v>
          </cell>
          <cell r="C135" t="str">
            <v>05</v>
          </cell>
          <cell r="D135" t="str">
            <v>JA $</v>
          </cell>
          <cell r="E135" t="str">
            <v>O/D</v>
          </cell>
          <cell r="F135">
            <v>31.5</v>
          </cell>
          <cell r="G135" t="str">
            <v>INDIV.</v>
          </cell>
          <cell r="H135" t="str">
            <v>INDIV.</v>
          </cell>
          <cell r="I135">
            <v>543.07000000000005</v>
          </cell>
          <cell r="J135">
            <v>0</v>
          </cell>
          <cell r="K135">
            <v>0</v>
          </cell>
        </row>
        <row r="136">
          <cell r="A136" t="str">
            <v>MASSA ALISON K.</v>
          </cell>
          <cell r="B136">
            <v>200</v>
          </cell>
          <cell r="C136" t="str">
            <v>05</v>
          </cell>
          <cell r="D136" t="str">
            <v>JA $</v>
          </cell>
          <cell r="E136" t="str">
            <v>O/D</v>
          </cell>
          <cell r="F136">
            <v>31.5</v>
          </cell>
          <cell r="G136" t="str">
            <v>INDIV.</v>
          </cell>
          <cell r="H136" t="str">
            <v>INDIV.</v>
          </cell>
          <cell r="I136">
            <v>23583.33</v>
          </cell>
          <cell r="J136">
            <v>0</v>
          </cell>
          <cell r="K136">
            <v>0</v>
          </cell>
        </row>
        <row r="137">
          <cell r="A137" t="str">
            <v>MAYE MERRIS OR ERROL</v>
          </cell>
          <cell r="B137">
            <v>200</v>
          </cell>
          <cell r="C137" t="str">
            <v>05</v>
          </cell>
          <cell r="D137" t="str">
            <v>JA $</v>
          </cell>
          <cell r="E137" t="str">
            <v>O/D</v>
          </cell>
          <cell r="F137">
            <v>31.5</v>
          </cell>
          <cell r="G137" t="str">
            <v>INDIV.</v>
          </cell>
          <cell r="H137" t="str">
            <v>INDIV.</v>
          </cell>
          <cell r="I137">
            <v>288.49</v>
          </cell>
          <cell r="J137">
            <v>0</v>
          </cell>
          <cell r="K137">
            <v>0</v>
          </cell>
        </row>
        <row r="138">
          <cell r="A138" t="str">
            <v>MCCARTHY LYNN</v>
          </cell>
          <cell r="B138">
            <v>200</v>
          </cell>
          <cell r="C138" t="str">
            <v>05</v>
          </cell>
          <cell r="D138" t="str">
            <v>JA $</v>
          </cell>
          <cell r="E138" t="str">
            <v>O/D</v>
          </cell>
          <cell r="F138">
            <v>31.5</v>
          </cell>
          <cell r="G138" t="str">
            <v>INDIV.</v>
          </cell>
          <cell r="H138" t="str">
            <v>INDIV.</v>
          </cell>
          <cell r="I138">
            <v>32.32</v>
          </cell>
          <cell r="J138">
            <v>0</v>
          </cell>
          <cell r="K138">
            <v>0</v>
          </cell>
        </row>
        <row r="139">
          <cell r="A139" t="str">
            <v>MCKENZIE IGNATIUS</v>
          </cell>
          <cell r="B139">
            <v>200</v>
          </cell>
          <cell r="C139" t="str">
            <v>05</v>
          </cell>
          <cell r="D139" t="str">
            <v>JA $</v>
          </cell>
          <cell r="E139" t="str">
            <v>O/D</v>
          </cell>
          <cell r="F139">
            <v>31.5</v>
          </cell>
          <cell r="G139" t="str">
            <v>INDIV.</v>
          </cell>
          <cell r="H139" t="str">
            <v>INDIV.</v>
          </cell>
          <cell r="I139">
            <v>71.849999999999994</v>
          </cell>
          <cell r="J139">
            <v>0</v>
          </cell>
          <cell r="K139">
            <v>0</v>
          </cell>
        </row>
        <row r="140">
          <cell r="A140" t="str">
            <v>MONCRIEFFE BRIAN</v>
          </cell>
          <cell r="B140">
            <v>200</v>
          </cell>
          <cell r="C140" t="str">
            <v>05</v>
          </cell>
          <cell r="D140" t="str">
            <v>JA $</v>
          </cell>
          <cell r="E140" t="str">
            <v>O/D</v>
          </cell>
          <cell r="F140">
            <v>31.5</v>
          </cell>
          <cell r="G140" t="str">
            <v>INDIV.</v>
          </cell>
          <cell r="H140" t="str">
            <v>INDIV.</v>
          </cell>
          <cell r="I140">
            <v>58.49</v>
          </cell>
          <cell r="J140">
            <v>0</v>
          </cell>
          <cell r="K140">
            <v>0</v>
          </cell>
        </row>
        <row r="141">
          <cell r="A141" t="str">
            <v>MORGAN BEVERLEY J.</v>
          </cell>
          <cell r="B141">
            <v>200</v>
          </cell>
          <cell r="C141" t="str">
            <v>05</v>
          </cell>
          <cell r="D141" t="str">
            <v>JA $</v>
          </cell>
          <cell r="E141" t="str">
            <v>O/D</v>
          </cell>
          <cell r="F141">
            <v>31.5</v>
          </cell>
          <cell r="G141" t="str">
            <v>INDIV.</v>
          </cell>
          <cell r="H141" t="str">
            <v>INDIV.</v>
          </cell>
          <cell r="I141">
            <v>142.56</v>
          </cell>
          <cell r="J141">
            <v>0</v>
          </cell>
          <cell r="K141">
            <v>0</v>
          </cell>
        </row>
        <row r="142">
          <cell r="A142" t="str">
            <v>NELSON GERALDINE OR VERNIE</v>
          </cell>
          <cell r="B142">
            <v>200</v>
          </cell>
          <cell r="C142" t="str">
            <v>05</v>
          </cell>
          <cell r="D142" t="str">
            <v>JA $</v>
          </cell>
          <cell r="E142" t="str">
            <v>O/D</v>
          </cell>
          <cell r="F142">
            <v>31.5</v>
          </cell>
          <cell r="G142" t="str">
            <v>INDIV.</v>
          </cell>
          <cell r="H142" t="str">
            <v>INDIV.</v>
          </cell>
          <cell r="I142">
            <v>3484.61</v>
          </cell>
          <cell r="J142">
            <v>0</v>
          </cell>
          <cell r="K142">
            <v>0</v>
          </cell>
        </row>
        <row r="143">
          <cell r="A143" t="str">
            <v>REYNOLDS JOSEPH</v>
          </cell>
          <cell r="B143">
            <v>200</v>
          </cell>
          <cell r="C143" t="str">
            <v>05</v>
          </cell>
          <cell r="D143" t="str">
            <v>JA $</v>
          </cell>
          <cell r="E143" t="str">
            <v>O/D</v>
          </cell>
          <cell r="F143">
            <v>31.5</v>
          </cell>
          <cell r="G143" t="str">
            <v>INDIV.</v>
          </cell>
          <cell r="H143" t="str">
            <v>INDIV.</v>
          </cell>
          <cell r="I143">
            <v>61.73</v>
          </cell>
          <cell r="J143">
            <v>0</v>
          </cell>
          <cell r="K143">
            <v>0</v>
          </cell>
        </row>
        <row r="144">
          <cell r="A144" t="str">
            <v>SAMUELS CAROL AND OR ROCHESTER M</v>
          </cell>
          <cell r="B144">
            <v>200</v>
          </cell>
          <cell r="C144" t="str">
            <v>05</v>
          </cell>
          <cell r="D144" t="str">
            <v>JA $</v>
          </cell>
          <cell r="E144" t="str">
            <v>O/D</v>
          </cell>
          <cell r="F144">
            <v>31.5</v>
          </cell>
          <cell r="G144" t="str">
            <v>INDIV.</v>
          </cell>
          <cell r="H144" t="str">
            <v>INDIV.</v>
          </cell>
          <cell r="I144">
            <v>98.23</v>
          </cell>
          <cell r="J144">
            <v>0</v>
          </cell>
          <cell r="K144">
            <v>0</v>
          </cell>
        </row>
        <row r="145">
          <cell r="A145" t="str">
            <v>SAMWEL JACOBUS</v>
          </cell>
          <cell r="B145">
            <v>200</v>
          </cell>
          <cell r="C145" t="str">
            <v>05</v>
          </cell>
          <cell r="D145" t="str">
            <v>JA $</v>
          </cell>
          <cell r="E145" t="str">
            <v>O/D</v>
          </cell>
          <cell r="F145">
            <v>31.5</v>
          </cell>
          <cell r="G145" t="str">
            <v>INDIV.</v>
          </cell>
          <cell r="H145" t="str">
            <v>INDIV.</v>
          </cell>
          <cell r="I145">
            <v>9.69</v>
          </cell>
          <cell r="J145">
            <v>0</v>
          </cell>
          <cell r="K145">
            <v>0</v>
          </cell>
        </row>
        <row r="146">
          <cell r="A146" t="str">
            <v>SCOTT LORRAINE</v>
          </cell>
          <cell r="B146">
            <v>200</v>
          </cell>
          <cell r="C146" t="str">
            <v>05</v>
          </cell>
          <cell r="D146" t="str">
            <v>JA $</v>
          </cell>
          <cell r="E146" t="str">
            <v>O/D</v>
          </cell>
          <cell r="F146">
            <v>31.5</v>
          </cell>
          <cell r="G146" t="str">
            <v>INDIV.</v>
          </cell>
          <cell r="H146" t="str">
            <v>INDIV.</v>
          </cell>
          <cell r="I146">
            <v>61.82</v>
          </cell>
          <cell r="J146">
            <v>0</v>
          </cell>
          <cell r="K146">
            <v>0</v>
          </cell>
        </row>
        <row r="147">
          <cell r="A147" t="str">
            <v>SOLOMON CALVIN AND OR SHEALLY</v>
          </cell>
          <cell r="B147">
            <v>200</v>
          </cell>
          <cell r="C147" t="str">
            <v>05</v>
          </cell>
          <cell r="D147" t="str">
            <v>JA $</v>
          </cell>
          <cell r="E147" t="str">
            <v>O/D</v>
          </cell>
          <cell r="F147">
            <v>31.5</v>
          </cell>
          <cell r="G147" t="str">
            <v>INDIV.</v>
          </cell>
          <cell r="H147" t="str">
            <v>INDIV.</v>
          </cell>
          <cell r="I147">
            <v>3915.46</v>
          </cell>
          <cell r="J147">
            <v>0</v>
          </cell>
          <cell r="K147">
            <v>0</v>
          </cell>
        </row>
        <row r="148">
          <cell r="A148" t="str">
            <v>UDEOKORO L</v>
          </cell>
          <cell r="B148">
            <v>200</v>
          </cell>
          <cell r="C148" t="str">
            <v>05</v>
          </cell>
          <cell r="D148" t="str">
            <v>JA $</v>
          </cell>
          <cell r="E148" t="str">
            <v>O/D</v>
          </cell>
          <cell r="F148">
            <v>31.5</v>
          </cell>
          <cell r="G148" t="str">
            <v>BUSINESS</v>
          </cell>
          <cell r="H148" t="str">
            <v>INDIV.</v>
          </cell>
          <cell r="I148">
            <v>100</v>
          </cell>
          <cell r="J148">
            <v>0</v>
          </cell>
          <cell r="K148">
            <v>0</v>
          </cell>
        </row>
        <row r="149">
          <cell r="A149" t="str">
            <v>WATSON DELROY WAYNE</v>
          </cell>
          <cell r="B149">
            <v>200</v>
          </cell>
          <cell r="C149" t="str">
            <v>05</v>
          </cell>
          <cell r="D149" t="str">
            <v>JA $</v>
          </cell>
          <cell r="E149" t="str">
            <v>O/D</v>
          </cell>
          <cell r="F149">
            <v>31.5</v>
          </cell>
          <cell r="G149" t="str">
            <v>INDIV.</v>
          </cell>
          <cell r="H149" t="str">
            <v>INDIV.</v>
          </cell>
          <cell r="I149">
            <v>70.099999999999994</v>
          </cell>
          <cell r="J149">
            <v>0</v>
          </cell>
          <cell r="K149">
            <v>0</v>
          </cell>
        </row>
        <row r="150">
          <cell r="A150" t="str">
            <v>WEDDERBURN AREBOFE OR SAMUEL</v>
          </cell>
          <cell r="B150">
            <v>200</v>
          </cell>
          <cell r="C150" t="str">
            <v>05</v>
          </cell>
          <cell r="D150" t="str">
            <v>JA $</v>
          </cell>
          <cell r="E150" t="str">
            <v>O/D</v>
          </cell>
          <cell r="F150">
            <v>31.5</v>
          </cell>
          <cell r="G150" t="str">
            <v>INDIV.</v>
          </cell>
          <cell r="H150" t="str">
            <v>INDIV.</v>
          </cell>
          <cell r="I150">
            <v>4.28</v>
          </cell>
          <cell r="J150">
            <v>0</v>
          </cell>
          <cell r="K150">
            <v>0</v>
          </cell>
        </row>
        <row r="151">
          <cell r="A151" t="str">
            <v>WILLIAMS NORMA</v>
          </cell>
          <cell r="B151">
            <v>200</v>
          </cell>
          <cell r="C151" t="str">
            <v>05</v>
          </cell>
          <cell r="D151" t="str">
            <v>JA $</v>
          </cell>
          <cell r="E151" t="str">
            <v>O/D</v>
          </cell>
          <cell r="F151">
            <v>31.5</v>
          </cell>
          <cell r="G151" t="str">
            <v>INDIV.</v>
          </cell>
          <cell r="H151" t="str">
            <v>INDIV.</v>
          </cell>
          <cell r="I151">
            <v>569.98</v>
          </cell>
          <cell r="J151">
            <v>0</v>
          </cell>
          <cell r="K151">
            <v>0</v>
          </cell>
        </row>
        <row r="152">
          <cell r="A152" t="str">
            <v>BANKSTON BAILEY DEBORAH</v>
          </cell>
          <cell r="B152">
            <v>200</v>
          </cell>
          <cell r="C152" t="str">
            <v>06</v>
          </cell>
          <cell r="D152" t="str">
            <v>USD</v>
          </cell>
          <cell r="E152" t="str">
            <v>O/D</v>
          </cell>
          <cell r="F152">
            <v>31.5</v>
          </cell>
          <cell r="G152" t="str">
            <v>INDIV.</v>
          </cell>
          <cell r="H152" t="str">
            <v>INDIV.</v>
          </cell>
          <cell r="I152">
            <v>1290.0999999999999</v>
          </cell>
          <cell r="J152">
            <v>25.890026088701585</v>
          </cell>
          <cell r="K152">
            <v>1290.0999999999999</v>
          </cell>
        </row>
        <row r="153">
          <cell r="A153" t="str">
            <v>HADEED RAY OR AWN FRANCES</v>
          </cell>
          <cell r="B153">
            <v>200</v>
          </cell>
          <cell r="C153" t="str">
            <v>06</v>
          </cell>
          <cell r="D153" t="str">
            <v>USD</v>
          </cell>
          <cell r="E153" t="str">
            <v>O/D</v>
          </cell>
          <cell r="F153">
            <v>31.5</v>
          </cell>
          <cell r="G153" t="str">
            <v>INDIV.</v>
          </cell>
          <cell r="H153" t="str">
            <v>INDIV.</v>
          </cell>
          <cell r="I153">
            <v>154098.28</v>
          </cell>
          <cell r="J153">
            <v>3092.4800321091711</v>
          </cell>
          <cell r="K153">
            <v>154098.28</v>
          </cell>
        </row>
        <row r="154">
          <cell r="A154" t="str">
            <v>RUGBY JA. LIME AND MINERALS LTD.</v>
          </cell>
          <cell r="B154">
            <v>200</v>
          </cell>
          <cell r="C154" t="str">
            <v>07</v>
          </cell>
          <cell r="D154" t="str">
            <v>JA $</v>
          </cell>
          <cell r="E154" t="str">
            <v>O/D</v>
          </cell>
          <cell r="F154">
            <v>31.5</v>
          </cell>
          <cell r="G154" t="str">
            <v>BUSINESS</v>
          </cell>
          <cell r="H154" t="str">
            <v>MINING</v>
          </cell>
          <cell r="I154">
            <v>491127.3</v>
          </cell>
          <cell r="J154">
            <v>0</v>
          </cell>
          <cell r="K154">
            <v>0</v>
          </cell>
        </row>
        <row r="155">
          <cell r="A155" t="str">
            <v>SHELL COMPANY W.I. LTD.</v>
          </cell>
          <cell r="B155">
            <v>200</v>
          </cell>
          <cell r="C155" t="str">
            <v>12</v>
          </cell>
          <cell r="D155" t="str">
            <v>USD</v>
          </cell>
          <cell r="E155" t="str">
            <v>O/D</v>
          </cell>
          <cell r="F155">
            <v>13.7</v>
          </cell>
          <cell r="G155" t="str">
            <v>BUSINESS</v>
          </cell>
          <cell r="H155" t="str">
            <v>GAS</v>
          </cell>
          <cell r="I155">
            <v>1445576.77</v>
          </cell>
          <cell r="J155">
            <v>29010.169977924947</v>
          </cell>
          <cell r="K155">
            <v>1445576.77</v>
          </cell>
        </row>
        <row r="156">
          <cell r="A156" t="str">
            <v>KPMG- PEAT MARWICK</v>
          </cell>
          <cell r="B156">
            <v>200</v>
          </cell>
          <cell r="C156" t="str">
            <v>13</v>
          </cell>
          <cell r="D156" t="str">
            <v>USD</v>
          </cell>
          <cell r="E156" t="str">
            <v>O/D</v>
          </cell>
          <cell r="F156">
            <v>15</v>
          </cell>
          <cell r="G156" t="str">
            <v>BUSINESS</v>
          </cell>
          <cell r="H156" t="str">
            <v>PROF.</v>
          </cell>
          <cell r="I156">
            <v>1003.08</v>
          </cell>
          <cell r="J156">
            <v>20.130042143287177</v>
          </cell>
          <cell r="K156">
            <v>1003.08</v>
          </cell>
        </row>
        <row r="157">
          <cell r="A157" t="str">
            <v>CARIBBEAN EQUITY PARTNERS</v>
          </cell>
          <cell r="B157">
            <v>200</v>
          </cell>
          <cell r="C157" t="str">
            <v>16</v>
          </cell>
          <cell r="D157" t="str">
            <v>JA $</v>
          </cell>
          <cell r="E157" t="str">
            <v>O/D</v>
          </cell>
          <cell r="F157">
            <v>31.5</v>
          </cell>
          <cell r="G157" t="str">
            <v>BUSINESS</v>
          </cell>
          <cell r="H157" t="str">
            <v>PROF.</v>
          </cell>
          <cell r="I157">
            <v>69227.89</v>
          </cell>
          <cell r="J157">
            <v>0</v>
          </cell>
          <cell r="K157">
            <v>0</v>
          </cell>
        </row>
        <row r="158">
          <cell r="A158" t="str">
            <v>DEHRING BUNTING AND GOLDING LTD.</v>
          </cell>
          <cell r="B158">
            <v>200</v>
          </cell>
          <cell r="C158" t="str">
            <v>16</v>
          </cell>
          <cell r="D158" t="str">
            <v>JA $</v>
          </cell>
          <cell r="E158" t="str">
            <v>O/D</v>
          </cell>
          <cell r="F158">
            <v>31.5</v>
          </cell>
          <cell r="G158" t="str">
            <v>F.I.</v>
          </cell>
          <cell r="H158" t="str">
            <v>F.I.</v>
          </cell>
          <cell r="I158">
            <v>100</v>
          </cell>
          <cell r="J158">
            <v>0</v>
          </cell>
          <cell r="K158">
            <v>0</v>
          </cell>
        </row>
        <row r="159">
          <cell r="A159" t="str">
            <v>SALOMON SMITH BARNEY-INC.</v>
          </cell>
          <cell r="B159">
            <v>200</v>
          </cell>
          <cell r="C159" t="str">
            <v>16</v>
          </cell>
          <cell r="D159" t="str">
            <v>JA $</v>
          </cell>
          <cell r="E159" t="str">
            <v>O/D</v>
          </cell>
          <cell r="F159">
            <v>31.5</v>
          </cell>
          <cell r="G159" t="str">
            <v>F.I.</v>
          </cell>
          <cell r="H159" t="str">
            <v>F.I.</v>
          </cell>
          <cell r="I159">
            <v>2391.85</v>
          </cell>
          <cell r="J159">
            <v>0</v>
          </cell>
          <cell r="K159">
            <v>0</v>
          </cell>
        </row>
        <row r="160">
          <cell r="A160" t="str">
            <v>JABEXCO LIMITED</v>
          </cell>
          <cell r="B160">
            <v>200</v>
          </cell>
          <cell r="C160" t="str">
            <v>17</v>
          </cell>
          <cell r="D160" t="str">
            <v>USD</v>
          </cell>
          <cell r="E160" t="str">
            <v>O/D</v>
          </cell>
          <cell r="F160">
            <v>31.5</v>
          </cell>
          <cell r="G160" t="str">
            <v>BUSINESS</v>
          </cell>
          <cell r="H160" t="str">
            <v>PROF.</v>
          </cell>
          <cell r="I160">
            <v>400395.01</v>
          </cell>
          <cell r="J160">
            <v>8035.2199478225975</v>
          </cell>
          <cell r="K160">
            <v>400395.01</v>
          </cell>
        </row>
        <row r="161">
          <cell r="A161" t="str">
            <v>CARIBBEAN BOTTLERS JAMAICA LTD</v>
          </cell>
          <cell r="B161">
            <v>200</v>
          </cell>
          <cell r="C161" t="str">
            <v>32</v>
          </cell>
          <cell r="D161" t="str">
            <v>JA $</v>
          </cell>
          <cell r="E161" t="str">
            <v>O/D</v>
          </cell>
          <cell r="F161">
            <v>31.5</v>
          </cell>
          <cell r="G161" t="str">
            <v>BUSINESS</v>
          </cell>
          <cell r="H161" t="str">
            <v>PROF.</v>
          </cell>
          <cell r="I161">
            <v>366.14</v>
          </cell>
          <cell r="J161">
            <v>0</v>
          </cell>
          <cell r="K161">
            <v>0</v>
          </cell>
        </row>
        <row r="162">
          <cell r="A162" t="str">
            <v>RUSSELL ROBERT</v>
          </cell>
          <cell r="B162">
            <v>200</v>
          </cell>
          <cell r="C162" t="str">
            <v>62</v>
          </cell>
          <cell r="D162" t="str">
            <v>JA $</v>
          </cell>
          <cell r="E162" t="str">
            <v>O/D</v>
          </cell>
          <cell r="F162">
            <v>31.5</v>
          </cell>
          <cell r="G162" t="str">
            <v>INDIV.</v>
          </cell>
          <cell r="H162" t="str">
            <v>INDIV.</v>
          </cell>
          <cell r="I162">
            <v>5677.21</v>
          </cell>
          <cell r="J162">
            <v>0</v>
          </cell>
          <cell r="K162">
            <v>0</v>
          </cell>
        </row>
        <row r="163">
          <cell r="A163" t="str">
            <v>FERGER JUDITH</v>
          </cell>
          <cell r="B163">
            <v>200</v>
          </cell>
          <cell r="C163" t="str">
            <v>63</v>
          </cell>
          <cell r="D163" t="str">
            <v>USD</v>
          </cell>
          <cell r="E163" t="str">
            <v>O/D</v>
          </cell>
          <cell r="F163">
            <v>15</v>
          </cell>
          <cell r="G163" t="str">
            <v>INDIV.</v>
          </cell>
          <cell r="H163" t="str">
            <v>INDIV.</v>
          </cell>
          <cell r="I163">
            <v>498.3</v>
          </cell>
          <cell r="J163">
            <v>10</v>
          </cell>
          <cell r="K163">
            <v>498.29999999999995</v>
          </cell>
        </row>
        <row r="164">
          <cell r="A164" t="str">
            <v>FALCON CORPORATION LIMITED</v>
          </cell>
          <cell r="B164">
            <v>200</v>
          </cell>
          <cell r="C164" t="str">
            <v>66</v>
          </cell>
          <cell r="D164" t="str">
            <v>JA $</v>
          </cell>
          <cell r="E164" t="str">
            <v>O/D</v>
          </cell>
          <cell r="F164">
            <v>15</v>
          </cell>
          <cell r="G164" t="str">
            <v>BUSINESS</v>
          </cell>
          <cell r="H164" t="str">
            <v>DIST'N</v>
          </cell>
          <cell r="I164">
            <v>6146.18</v>
          </cell>
          <cell r="J164">
            <v>0</v>
          </cell>
          <cell r="K164">
            <v>0</v>
          </cell>
        </row>
        <row r="165">
          <cell r="A165" t="str">
            <v>GENERAL TOOL AND SUPPLY</v>
          </cell>
          <cell r="B165">
            <v>200</v>
          </cell>
          <cell r="C165" t="str">
            <v>66</v>
          </cell>
          <cell r="D165" t="str">
            <v>JA $</v>
          </cell>
          <cell r="E165" t="str">
            <v>O/D</v>
          </cell>
          <cell r="F165">
            <v>15</v>
          </cell>
          <cell r="G165" t="str">
            <v>BUSINESS</v>
          </cell>
          <cell r="H165" t="str">
            <v>DIST'N</v>
          </cell>
          <cell r="I165">
            <v>80830.16</v>
          </cell>
          <cell r="J165">
            <v>0</v>
          </cell>
          <cell r="K165">
            <v>0</v>
          </cell>
        </row>
        <row r="166">
          <cell r="A166" t="str">
            <v>ANTIGUA CONNECTION LTD.</v>
          </cell>
          <cell r="B166">
            <v>200</v>
          </cell>
          <cell r="C166" t="str">
            <v>66</v>
          </cell>
          <cell r="D166" t="str">
            <v>JA $</v>
          </cell>
          <cell r="E166" t="str">
            <v>O/D</v>
          </cell>
          <cell r="F166">
            <v>31.5</v>
          </cell>
          <cell r="G166" t="str">
            <v>BUSINESS</v>
          </cell>
          <cell r="H166" t="str">
            <v>PROF.</v>
          </cell>
          <cell r="I166">
            <v>79.06</v>
          </cell>
          <cell r="J166">
            <v>0</v>
          </cell>
          <cell r="K166">
            <v>0</v>
          </cell>
        </row>
        <row r="167">
          <cell r="A167" t="str">
            <v>CARDEM PAPER PRODUCTS LIMITED</v>
          </cell>
          <cell r="B167">
            <v>200</v>
          </cell>
          <cell r="C167" t="str">
            <v>66</v>
          </cell>
          <cell r="D167" t="str">
            <v>JA $</v>
          </cell>
          <cell r="E167" t="str">
            <v>O/D</v>
          </cell>
          <cell r="F167">
            <v>31.5</v>
          </cell>
          <cell r="G167" t="str">
            <v>BUSINESS</v>
          </cell>
          <cell r="H167" t="str">
            <v>PROF.</v>
          </cell>
          <cell r="I167">
            <v>31.59</v>
          </cell>
          <cell r="J167">
            <v>0</v>
          </cell>
          <cell r="K167">
            <v>0</v>
          </cell>
        </row>
        <row r="168">
          <cell r="A168" t="str">
            <v>COOPER AND ASSOCIATES LIMITED</v>
          </cell>
          <cell r="B168">
            <v>200</v>
          </cell>
          <cell r="C168" t="str">
            <v>66</v>
          </cell>
          <cell r="D168" t="str">
            <v>JA $</v>
          </cell>
          <cell r="E168" t="str">
            <v>O/D</v>
          </cell>
          <cell r="F168">
            <v>31.5</v>
          </cell>
          <cell r="G168" t="str">
            <v>BUSINESS</v>
          </cell>
          <cell r="H168" t="str">
            <v>PROF.</v>
          </cell>
          <cell r="I168">
            <v>175.7</v>
          </cell>
          <cell r="J168">
            <v>0</v>
          </cell>
          <cell r="K168">
            <v>0</v>
          </cell>
        </row>
        <row r="169">
          <cell r="A169" t="str">
            <v>GUARDSMAN GROUP MEDICAL SERVICES</v>
          </cell>
          <cell r="B169">
            <v>200</v>
          </cell>
          <cell r="C169" t="str">
            <v>66</v>
          </cell>
          <cell r="D169" t="str">
            <v>JA $</v>
          </cell>
          <cell r="E169" t="str">
            <v>O/D</v>
          </cell>
          <cell r="F169">
            <v>31.5</v>
          </cell>
          <cell r="G169" t="str">
            <v>BUSINESS</v>
          </cell>
          <cell r="H169" t="str">
            <v>PROF.</v>
          </cell>
          <cell r="I169">
            <v>2914.29</v>
          </cell>
          <cell r="J169">
            <v>0</v>
          </cell>
          <cell r="K169">
            <v>0</v>
          </cell>
        </row>
        <row r="170">
          <cell r="A170" t="str">
            <v>HOLIDAY EXPLORERS LTD.</v>
          </cell>
          <cell r="B170">
            <v>200</v>
          </cell>
          <cell r="C170" t="str">
            <v>66</v>
          </cell>
          <cell r="D170" t="str">
            <v>JA $</v>
          </cell>
          <cell r="E170" t="str">
            <v>O/D</v>
          </cell>
          <cell r="F170">
            <v>31.5</v>
          </cell>
          <cell r="G170" t="str">
            <v>BUSINESS</v>
          </cell>
          <cell r="H170" t="str">
            <v>TOURISM</v>
          </cell>
          <cell r="I170">
            <v>52.14</v>
          </cell>
          <cell r="J170">
            <v>0</v>
          </cell>
          <cell r="K170">
            <v>0</v>
          </cell>
        </row>
        <row r="171">
          <cell r="A171" t="str">
            <v>L.N.H. INVESTMENTS COMPANY LTD.</v>
          </cell>
          <cell r="B171">
            <v>200</v>
          </cell>
          <cell r="C171" t="str">
            <v>66</v>
          </cell>
          <cell r="D171" t="str">
            <v>JA $</v>
          </cell>
          <cell r="E171" t="str">
            <v>O/D</v>
          </cell>
          <cell r="F171">
            <v>31.5</v>
          </cell>
          <cell r="G171" t="str">
            <v>BUSINESS</v>
          </cell>
          <cell r="H171" t="str">
            <v>PROF.</v>
          </cell>
          <cell r="I171">
            <v>92.5</v>
          </cell>
          <cell r="J171">
            <v>0</v>
          </cell>
          <cell r="K171">
            <v>0</v>
          </cell>
        </row>
        <row r="172">
          <cell r="A172" t="str">
            <v>PYRAMID TOURS LTD.</v>
          </cell>
          <cell r="B172">
            <v>200</v>
          </cell>
          <cell r="C172" t="str">
            <v>66</v>
          </cell>
          <cell r="D172" t="str">
            <v>JA $</v>
          </cell>
          <cell r="E172" t="str">
            <v>O/D</v>
          </cell>
          <cell r="F172">
            <v>31.5</v>
          </cell>
          <cell r="G172" t="str">
            <v>BUSINESS</v>
          </cell>
          <cell r="H172" t="str">
            <v>PROF.</v>
          </cell>
          <cell r="I172">
            <v>315.13</v>
          </cell>
          <cell r="J172">
            <v>0</v>
          </cell>
          <cell r="K172">
            <v>0</v>
          </cell>
        </row>
        <row r="173">
          <cell r="A173" t="str">
            <v>RUSSELLS LIMITED</v>
          </cell>
          <cell r="B173">
            <v>200</v>
          </cell>
          <cell r="C173" t="str">
            <v>66</v>
          </cell>
          <cell r="D173" t="str">
            <v>JA $</v>
          </cell>
          <cell r="E173" t="str">
            <v>O/D</v>
          </cell>
          <cell r="F173">
            <v>31.5</v>
          </cell>
          <cell r="G173" t="str">
            <v>BUSINESS</v>
          </cell>
          <cell r="H173" t="str">
            <v>PROF.</v>
          </cell>
          <cell r="I173">
            <v>99.92</v>
          </cell>
          <cell r="J173">
            <v>0</v>
          </cell>
          <cell r="K173">
            <v>0</v>
          </cell>
        </row>
        <row r="174">
          <cell r="A174" t="str">
            <v>K. CHANDIRAM LIMITED</v>
          </cell>
          <cell r="B174">
            <v>200</v>
          </cell>
          <cell r="C174" t="str">
            <v>67</v>
          </cell>
          <cell r="D174" t="str">
            <v>USD</v>
          </cell>
          <cell r="E174" t="str">
            <v>O/D</v>
          </cell>
          <cell r="F174">
            <v>12</v>
          </cell>
          <cell r="G174" t="str">
            <v>BUSINESS</v>
          </cell>
          <cell r="H174" t="str">
            <v>DIST'N</v>
          </cell>
          <cell r="I174">
            <v>95045.24</v>
          </cell>
          <cell r="J174">
            <v>1907.3899257475418</v>
          </cell>
          <cell r="K174">
            <v>95045.24</v>
          </cell>
        </row>
        <row r="175">
          <cell r="A175" t="str">
            <v>JAVIED MEDICAL DISTRIBUTORS LTD</v>
          </cell>
          <cell r="B175">
            <v>200</v>
          </cell>
          <cell r="C175" t="str">
            <v>67</v>
          </cell>
          <cell r="D175" t="str">
            <v>USD</v>
          </cell>
          <cell r="E175" t="str">
            <v>O/D</v>
          </cell>
          <cell r="F175">
            <v>31.5</v>
          </cell>
          <cell r="G175" t="str">
            <v>BUSINESS</v>
          </cell>
          <cell r="H175" t="str">
            <v>DIST'N</v>
          </cell>
          <cell r="I175">
            <v>48.83</v>
          </cell>
          <cell r="J175">
            <v>0.97993176801123816</v>
          </cell>
          <cell r="K175">
            <v>48.83</v>
          </cell>
        </row>
        <row r="176">
          <cell r="A176" t="str">
            <v>THE CARTER CENTER</v>
          </cell>
          <cell r="B176">
            <v>200</v>
          </cell>
          <cell r="C176" t="str">
            <v>67</v>
          </cell>
          <cell r="D176" t="str">
            <v>USD</v>
          </cell>
          <cell r="E176" t="str">
            <v>O/D</v>
          </cell>
          <cell r="F176">
            <v>31.5</v>
          </cell>
          <cell r="G176" t="str">
            <v>BUSINESS</v>
          </cell>
          <cell r="H176" t="str">
            <v>PROF.</v>
          </cell>
          <cell r="I176">
            <v>151.47999999999999</v>
          </cell>
          <cell r="J176">
            <v>3.0399357816576358</v>
          </cell>
          <cell r="K176">
            <v>151.47999999999999</v>
          </cell>
        </row>
        <row r="177">
          <cell r="A177" t="str">
            <v>CITIBANK JAMAICA</v>
          </cell>
          <cell r="B177">
            <v>200</v>
          </cell>
          <cell r="C177" t="str">
            <v>99</v>
          </cell>
          <cell r="D177" t="str">
            <v>JA $</v>
          </cell>
          <cell r="E177" t="str">
            <v>O/D</v>
          </cell>
          <cell r="F177">
            <v>31.5</v>
          </cell>
          <cell r="G177" t="str">
            <v>F.I.</v>
          </cell>
          <cell r="H177" t="str">
            <v>F.I.</v>
          </cell>
          <cell r="I177">
            <v>0.2</v>
          </cell>
          <cell r="J177">
            <v>0</v>
          </cell>
          <cell r="K177">
            <v>0</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SUM"/>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8"/>
      <sheetName val="1995"/>
      <sheetName val="1996-97"/>
      <sheetName val="Sheet3"/>
      <sheetName val="Sheet1"/>
      <sheetName val="Sheet2"/>
      <sheetName val="2004"/>
      <sheetName val="2004 (2)"/>
      <sheetName val="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Execute Macros"/>
      <sheetName val="Annual Raw Data"/>
      <sheetName val="Quarterly Raw Data"/>
      <sheetName val="WEO Raw Data"/>
      <sheetName val="Annual Assumptions"/>
      <sheetName val="Quarterly Assumptions"/>
      <sheetName val="Annual MacroFlow"/>
      <sheetName val="Quarterly MacroFlow"/>
      <sheetName val="Annual Tables"/>
      <sheetName val="SEI Table"/>
      <sheetName val="Basic Data"/>
      <sheetName val="Program MFlows97"/>
      <sheetName val="WEO Submission Sheet"/>
      <sheetName val="SEI Chart"/>
      <sheetName val="Fiscal Chart"/>
      <sheetName val="Money Chart"/>
      <sheetName val="Macros Import"/>
      <sheetName val="Macros Pr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ighted Value as at Jun 2010"/>
      <sheetName val="Macro1"/>
      <sheetName val="er"/>
      <sheetName val="wb"/>
    </sheetNames>
    <sheetDataSet>
      <sheetData sheetId="0" refreshError="1"/>
      <sheetData sheetId="1">
        <row r="63">
          <cell r="A63" t="str">
            <v>Recover</v>
          </cell>
        </row>
      </sheetData>
      <sheetData sheetId="2" refreshError="1"/>
      <sheetData sheetId="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T."/>
    </sheetNames>
    <sheetDataSet>
      <sheetData sheetId="0">
        <row r="1">
          <cell r="A1" t="str">
            <v>NAME</v>
          </cell>
          <cell r="B1" t="str">
            <v>GL</v>
          </cell>
          <cell r="C1" t="str">
            <v>SL</v>
          </cell>
          <cell r="D1" t="str">
            <v>CCY</v>
          </cell>
          <cell r="E1" t="str">
            <v>TYPE</v>
          </cell>
          <cell r="F1" t="str">
            <v>INT</v>
          </cell>
          <cell r="G1" t="str">
            <v>CBM4</v>
          </cell>
          <cell r="H1" t="str">
            <v>CBM5</v>
          </cell>
          <cell r="I1" t="str">
            <v>JMD</v>
          </cell>
        </row>
        <row r="2">
          <cell r="A2" t="str">
            <v>AAA CARGO BROKERS</v>
          </cell>
          <cell r="B2">
            <v>127</v>
          </cell>
          <cell r="C2" t="str">
            <v>06</v>
          </cell>
          <cell r="D2" t="str">
            <v>JA $</v>
          </cell>
          <cell r="E2" t="str">
            <v>O/D</v>
          </cell>
          <cell r="F2">
            <v>19</v>
          </cell>
          <cell r="G2" t="str">
            <v>BUSINESS</v>
          </cell>
          <cell r="H2" t="str">
            <v>PROF.</v>
          </cell>
          <cell r="I2">
            <v>101198.43</v>
          </cell>
        </row>
        <row r="3">
          <cell r="A3" t="str">
            <v>ABRAHAMS ROBERT A.G.</v>
          </cell>
          <cell r="B3">
            <v>200</v>
          </cell>
          <cell r="C3" t="str">
            <v>05</v>
          </cell>
          <cell r="D3" t="str">
            <v>JA $</v>
          </cell>
          <cell r="E3" t="str">
            <v>O/D</v>
          </cell>
          <cell r="F3">
            <v>31.5</v>
          </cell>
          <cell r="G3" t="str">
            <v>INDIV.</v>
          </cell>
          <cell r="H3" t="str">
            <v>INDIV.</v>
          </cell>
          <cell r="I3">
            <v>100</v>
          </cell>
        </row>
        <row r="4">
          <cell r="A4" t="str">
            <v>ACE PEST CONTROL AND FUMIGATING</v>
          </cell>
          <cell r="B4">
            <v>200</v>
          </cell>
          <cell r="C4" t="str">
            <v>66</v>
          </cell>
          <cell r="D4" t="str">
            <v>JA $</v>
          </cell>
          <cell r="E4" t="str">
            <v>O/D</v>
          </cell>
          <cell r="F4">
            <v>31.5</v>
          </cell>
          <cell r="G4" t="str">
            <v>BUSINESS</v>
          </cell>
          <cell r="H4" t="str">
            <v>PROF.</v>
          </cell>
          <cell r="I4">
            <v>62150.9</v>
          </cell>
        </row>
        <row r="5">
          <cell r="A5" t="str">
            <v>ATLANTIC UNITED INSURANCE CO.</v>
          </cell>
          <cell r="B5">
            <v>200</v>
          </cell>
          <cell r="C5" t="str">
            <v>13</v>
          </cell>
          <cell r="D5" t="str">
            <v>USD</v>
          </cell>
          <cell r="E5" t="str">
            <v>O/D</v>
          </cell>
          <cell r="F5">
            <v>31.5</v>
          </cell>
          <cell r="G5" t="str">
            <v>F.I.</v>
          </cell>
          <cell r="H5" t="str">
            <v>F.I.</v>
          </cell>
          <cell r="I5">
            <v>491.7</v>
          </cell>
        </row>
        <row r="6">
          <cell r="A6" t="str">
            <v>BANKSTON BAILEY DEBORAH</v>
          </cell>
          <cell r="B6">
            <v>200</v>
          </cell>
          <cell r="C6" t="str">
            <v>06</v>
          </cell>
          <cell r="D6" t="str">
            <v>USD</v>
          </cell>
          <cell r="E6" t="str">
            <v>O/D</v>
          </cell>
          <cell r="F6">
            <v>31.5</v>
          </cell>
          <cell r="G6" t="str">
            <v>INDIV.</v>
          </cell>
          <cell r="H6" t="str">
            <v>INDIV.</v>
          </cell>
          <cell r="I6">
            <v>78100.639999999999</v>
          </cell>
        </row>
        <row r="7">
          <cell r="A7" t="str">
            <v>BOGUES BROTHERS INDUSTRIES LTD</v>
          </cell>
          <cell r="B7">
            <v>120</v>
          </cell>
          <cell r="C7" t="str">
            <v>50</v>
          </cell>
          <cell r="D7" t="str">
            <v>JA $</v>
          </cell>
          <cell r="E7" t="str">
            <v>TERM</v>
          </cell>
          <cell r="F7">
            <v>15</v>
          </cell>
          <cell r="G7" t="str">
            <v>BUSINESS</v>
          </cell>
          <cell r="H7" t="str">
            <v>PROF.</v>
          </cell>
          <cell r="I7">
            <v>6650000</v>
          </cell>
        </row>
        <row r="8">
          <cell r="A8" t="str">
            <v>BOWEN DAVID</v>
          </cell>
          <cell r="B8">
            <v>200</v>
          </cell>
          <cell r="C8" t="str">
            <v>05</v>
          </cell>
          <cell r="D8" t="str">
            <v>JA $</v>
          </cell>
          <cell r="E8" t="str">
            <v>O/D</v>
          </cell>
          <cell r="F8">
            <v>31.5</v>
          </cell>
          <cell r="G8" t="str">
            <v>INDIV.</v>
          </cell>
          <cell r="H8" t="str">
            <v>INDIV.</v>
          </cell>
          <cell r="I8">
            <v>32.54</v>
          </cell>
        </row>
        <row r="9">
          <cell r="A9" t="str">
            <v>BUCKNOR PAUL AND OR WAKELING K.</v>
          </cell>
          <cell r="B9">
            <v>200</v>
          </cell>
          <cell r="C9" t="str">
            <v>05</v>
          </cell>
          <cell r="D9" t="str">
            <v>JA $</v>
          </cell>
          <cell r="E9" t="str">
            <v>O/D</v>
          </cell>
          <cell r="F9">
            <v>31.5</v>
          </cell>
          <cell r="G9" t="str">
            <v>INDIV.</v>
          </cell>
          <cell r="H9" t="str">
            <v>INDIV.</v>
          </cell>
          <cell r="I9">
            <v>1719.77</v>
          </cell>
        </row>
        <row r="10">
          <cell r="A10" t="str">
            <v>BUNTING PETER OR JEANINE</v>
          </cell>
          <cell r="B10">
            <v>200</v>
          </cell>
          <cell r="C10" t="str">
            <v>05</v>
          </cell>
          <cell r="D10" t="str">
            <v>JA $</v>
          </cell>
          <cell r="E10" t="str">
            <v>O/D</v>
          </cell>
          <cell r="F10">
            <v>31.5</v>
          </cell>
          <cell r="G10" t="str">
            <v>INDIV.</v>
          </cell>
          <cell r="H10" t="str">
            <v>INDIV.</v>
          </cell>
          <cell r="I10">
            <v>496.94</v>
          </cell>
        </row>
        <row r="11">
          <cell r="A11" t="str">
            <v>CAPITAL AND CREDIT MERCHANT BANK</v>
          </cell>
          <cell r="B11">
            <v>120</v>
          </cell>
          <cell r="C11" t="str">
            <v>51</v>
          </cell>
          <cell r="D11" t="str">
            <v>USD</v>
          </cell>
          <cell r="E11" t="str">
            <v>TERM</v>
          </cell>
          <cell r="F11">
            <v>7.25</v>
          </cell>
          <cell r="G11" t="str">
            <v>F.I.</v>
          </cell>
          <cell r="H11" t="str">
            <v>F.I.</v>
          </cell>
          <cell r="I11">
            <v>162261000</v>
          </cell>
        </row>
        <row r="12">
          <cell r="A12" t="str">
            <v>CARIBBEAN BOTTLERS JAMAICA LTD</v>
          </cell>
          <cell r="B12">
            <v>200</v>
          </cell>
          <cell r="C12" t="str">
            <v>02</v>
          </cell>
          <cell r="D12" t="str">
            <v>JA $</v>
          </cell>
          <cell r="E12" t="str">
            <v>O/D</v>
          </cell>
          <cell r="F12">
            <v>31.5</v>
          </cell>
          <cell r="G12" t="str">
            <v>BUSINESS</v>
          </cell>
          <cell r="H12" t="str">
            <v>PROF.</v>
          </cell>
          <cell r="I12">
            <v>102.33</v>
          </cell>
        </row>
        <row r="13">
          <cell r="A13" t="str">
            <v>CARIBBEAN BOTTLERS JAMAICA LTD</v>
          </cell>
          <cell r="B13">
            <v>200</v>
          </cell>
          <cell r="C13" t="str">
            <v>32</v>
          </cell>
          <cell r="D13" t="str">
            <v>JA $</v>
          </cell>
          <cell r="E13" t="str">
            <v>O/D</v>
          </cell>
          <cell r="F13">
            <v>31.5</v>
          </cell>
          <cell r="G13" t="str">
            <v>BUSINESS</v>
          </cell>
          <cell r="H13" t="str">
            <v>PROF.</v>
          </cell>
          <cell r="I13">
            <v>215.23</v>
          </cell>
        </row>
        <row r="14">
          <cell r="A14" t="str">
            <v>CARIBBEAN BRAKE PRODUCTS LTD</v>
          </cell>
          <cell r="B14">
            <v>128</v>
          </cell>
          <cell r="C14" t="str">
            <v>03</v>
          </cell>
          <cell r="D14" t="str">
            <v>USD</v>
          </cell>
          <cell r="E14" t="str">
            <v>L/C</v>
          </cell>
          <cell r="F14">
            <v>9.4600000000000009</v>
          </cell>
          <cell r="G14" t="str">
            <v>BUSINESS</v>
          </cell>
          <cell r="H14" t="str">
            <v>MFG-OTHER</v>
          </cell>
          <cell r="I14">
            <v>15995822.630000001</v>
          </cell>
        </row>
        <row r="15">
          <cell r="A15" t="str">
            <v>CARIBBEAN BROILERS JA. LTD</v>
          </cell>
          <cell r="B15">
            <v>200</v>
          </cell>
          <cell r="C15" t="str">
            <v>02</v>
          </cell>
          <cell r="D15" t="str">
            <v>JA $</v>
          </cell>
          <cell r="E15" t="str">
            <v>O/D</v>
          </cell>
          <cell r="F15">
            <v>31.5</v>
          </cell>
          <cell r="G15" t="str">
            <v>BUSINESS</v>
          </cell>
          <cell r="H15" t="str">
            <v>LIVESTOCK</v>
          </cell>
          <cell r="I15">
            <v>371788.36</v>
          </cell>
        </row>
        <row r="16">
          <cell r="A16" t="str">
            <v>CARIBBEAN CEMENT COMPANY LTD</v>
          </cell>
          <cell r="B16">
            <v>120</v>
          </cell>
          <cell r="C16" t="str">
            <v>04</v>
          </cell>
          <cell r="D16" t="str">
            <v>JA $</v>
          </cell>
          <cell r="E16" t="str">
            <v>TERM</v>
          </cell>
          <cell r="F16">
            <v>26.5</v>
          </cell>
          <cell r="G16" t="str">
            <v>BUSINESS</v>
          </cell>
          <cell r="H16" t="str">
            <v>CEMENT</v>
          </cell>
          <cell r="I16">
            <v>4150114.67</v>
          </cell>
        </row>
        <row r="17">
          <cell r="A17" t="str">
            <v>CARIBBEAN CEMENT COMPANY LTD</v>
          </cell>
          <cell r="B17">
            <v>127</v>
          </cell>
          <cell r="C17" t="str">
            <v>02</v>
          </cell>
          <cell r="D17" t="str">
            <v>JA $</v>
          </cell>
          <cell r="E17" t="str">
            <v>O/D</v>
          </cell>
          <cell r="F17">
            <v>21.5</v>
          </cell>
          <cell r="G17" t="str">
            <v>BUSINESS</v>
          </cell>
          <cell r="H17" t="str">
            <v>CEMENT</v>
          </cell>
          <cell r="I17">
            <v>19365310.59</v>
          </cell>
        </row>
        <row r="18">
          <cell r="A18" t="str">
            <v>CAYMANAS DEVELOPMENT</v>
          </cell>
          <cell r="B18">
            <v>150</v>
          </cell>
          <cell r="C18" t="str">
            <v>02</v>
          </cell>
          <cell r="D18" t="str">
            <v>USD</v>
          </cell>
          <cell r="E18" t="str">
            <v>LEASE</v>
          </cell>
          <cell r="F18">
            <v>12.5</v>
          </cell>
          <cell r="G18" t="str">
            <v>BUSINESS</v>
          </cell>
          <cell r="H18" t="str">
            <v>PROF.</v>
          </cell>
          <cell r="I18">
            <v>6003465.2400000002</v>
          </cell>
        </row>
        <row r="19">
          <cell r="A19" t="str">
            <v>CESCO LIMITED</v>
          </cell>
          <cell r="B19">
            <v>120</v>
          </cell>
          <cell r="C19" t="str">
            <v>42</v>
          </cell>
          <cell r="D19" t="str">
            <v>USD</v>
          </cell>
          <cell r="E19" t="str">
            <v>TERM</v>
          </cell>
          <cell r="F19">
            <v>15</v>
          </cell>
          <cell r="G19" t="str">
            <v>BUSINESS</v>
          </cell>
          <cell r="H19" t="str">
            <v>DIST'N</v>
          </cell>
          <cell r="I19">
            <v>19666207.260000002</v>
          </cell>
        </row>
        <row r="20">
          <cell r="A20" t="str">
            <v>CHALICE LIMITED</v>
          </cell>
          <cell r="B20">
            <v>120</v>
          </cell>
          <cell r="C20" t="str">
            <v>33</v>
          </cell>
          <cell r="D20" t="str">
            <v>JA $</v>
          </cell>
          <cell r="E20" t="str">
            <v>MTG</v>
          </cell>
          <cell r="F20">
            <v>10</v>
          </cell>
          <cell r="G20" t="str">
            <v>BUSINESS</v>
          </cell>
          <cell r="H20" t="str">
            <v>R/E SVCS</v>
          </cell>
          <cell r="I20">
            <v>35866.81</v>
          </cell>
        </row>
        <row r="21">
          <cell r="A21" t="str">
            <v>CHARLTON CECIL ET AL</v>
          </cell>
          <cell r="B21">
            <v>126</v>
          </cell>
          <cell r="C21" t="str">
            <v>04</v>
          </cell>
          <cell r="D21" t="str">
            <v>JA $</v>
          </cell>
          <cell r="E21" t="str">
            <v>O/D</v>
          </cell>
          <cell r="F21">
            <v>31.5</v>
          </cell>
          <cell r="G21" t="str">
            <v>INDIV.</v>
          </cell>
          <cell r="H21" t="str">
            <v>INDIV.</v>
          </cell>
          <cell r="I21">
            <v>242119.64</v>
          </cell>
        </row>
        <row r="22">
          <cell r="A22" t="str">
            <v>CHECKER CHEMICALS LIMITED</v>
          </cell>
          <cell r="B22">
            <v>127</v>
          </cell>
          <cell r="C22" t="str">
            <v>06</v>
          </cell>
          <cell r="D22" t="str">
            <v>JA $</v>
          </cell>
          <cell r="E22" t="str">
            <v>O/D</v>
          </cell>
          <cell r="F22">
            <v>19</v>
          </cell>
          <cell r="G22" t="str">
            <v>BUSINESS</v>
          </cell>
          <cell r="H22" t="str">
            <v>MFG-CHEM</v>
          </cell>
          <cell r="I22">
            <v>1133826.6200000001</v>
          </cell>
        </row>
        <row r="23">
          <cell r="A23" t="str">
            <v>CHECKER INT'L</v>
          </cell>
          <cell r="B23">
            <v>120</v>
          </cell>
          <cell r="C23" t="str">
            <v>02</v>
          </cell>
          <cell r="D23" t="str">
            <v>USD</v>
          </cell>
          <cell r="E23" t="str">
            <v>TERM</v>
          </cell>
          <cell r="F23">
            <v>12</v>
          </cell>
          <cell r="G23" t="str">
            <v>BUSINESS</v>
          </cell>
          <cell r="H23" t="str">
            <v>MFG-CHEM</v>
          </cell>
          <cell r="I23">
            <v>1746190.93</v>
          </cell>
        </row>
        <row r="24">
          <cell r="A24" t="str">
            <v>CISCO MUSIC JAMAICA LTD</v>
          </cell>
          <cell r="B24">
            <v>200</v>
          </cell>
          <cell r="C24" t="str">
            <v>66</v>
          </cell>
          <cell r="D24" t="str">
            <v>JA $</v>
          </cell>
          <cell r="E24" t="str">
            <v>O/D</v>
          </cell>
          <cell r="F24">
            <v>31.5</v>
          </cell>
          <cell r="G24" t="str">
            <v>BUSINESS</v>
          </cell>
          <cell r="H24" t="str">
            <v>ENT.</v>
          </cell>
          <cell r="I24">
            <v>684.39</v>
          </cell>
        </row>
        <row r="25">
          <cell r="A25" t="str">
            <v>CIVIL ENG. RESEARCH AND TESTING</v>
          </cell>
          <cell r="B25">
            <v>127</v>
          </cell>
          <cell r="C25" t="str">
            <v>06</v>
          </cell>
          <cell r="D25" t="str">
            <v>JA $</v>
          </cell>
          <cell r="E25" t="str">
            <v>O/D</v>
          </cell>
          <cell r="F25">
            <v>19</v>
          </cell>
          <cell r="G25" t="str">
            <v>BUSINESS</v>
          </cell>
          <cell r="H25" t="str">
            <v>PROF.</v>
          </cell>
          <cell r="I25">
            <v>159759.26999999999</v>
          </cell>
        </row>
        <row r="26">
          <cell r="A26" t="str">
            <v>COATES BROTHERS JAMAICA LIMITED</v>
          </cell>
          <cell r="B26">
            <v>120</v>
          </cell>
          <cell r="C26" t="str">
            <v>04</v>
          </cell>
          <cell r="D26" t="str">
            <v>JA $</v>
          </cell>
          <cell r="E26" t="str">
            <v>TERM</v>
          </cell>
          <cell r="F26">
            <v>15</v>
          </cell>
          <cell r="G26" t="str">
            <v>BUSINESS</v>
          </cell>
          <cell r="H26" t="str">
            <v>PROF.</v>
          </cell>
          <cell r="I26">
            <v>1798193.91</v>
          </cell>
        </row>
        <row r="27">
          <cell r="A27" t="str">
            <v>COLGATE PALMOLIVE</v>
          </cell>
          <cell r="B27">
            <v>120</v>
          </cell>
          <cell r="C27" t="str">
            <v>04</v>
          </cell>
          <cell r="D27" t="str">
            <v>JA $</v>
          </cell>
          <cell r="E27" t="str">
            <v>TERM</v>
          </cell>
          <cell r="F27">
            <v>26.5</v>
          </cell>
          <cell r="G27" t="str">
            <v>BUSINESS</v>
          </cell>
          <cell r="H27" t="str">
            <v>DIST'N</v>
          </cell>
          <cell r="I27">
            <v>305212.56</v>
          </cell>
        </row>
        <row r="28">
          <cell r="A28" t="str">
            <v>CONTINENTAL BAKING CO.</v>
          </cell>
          <cell r="B28">
            <v>150</v>
          </cell>
          <cell r="C28" t="str">
            <v>00</v>
          </cell>
          <cell r="D28" t="str">
            <v>USD</v>
          </cell>
          <cell r="E28" t="str">
            <v>LEASE</v>
          </cell>
          <cell r="F28">
            <v>15</v>
          </cell>
          <cell r="G28" t="str">
            <v>BUSINESS</v>
          </cell>
          <cell r="H28" t="str">
            <v>FOOD</v>
          </cell>
          <cell r="I28">
            <v>11701986</v>
          </cell>
        </row>
        <row r="29">
          <cell r="A29" t="str">
            <v>CONTINENTAL BAKING CO.</v>
          </cell>
          <cell r="B29">
            <v>150</v>
          </cell>
          <cell r="C29" t="str">
            <v>00</v>
          </cell>
          <cell r="D29" t="str">
            <v>USD</v>
          </cell>
          <cell r="E29" t="str">
            <v>LEASE</v>
          </cell>
          <cell r="F29">
            <v>15</v>
          </cell>
          <cell r="G29" t="str">
            <v>BUSINESS</v>
          </cell>
          <cell r="H29" t="str">
            <v>FOOD</v>
          </cell>
          <cell r="I29">
            <v>22592565.220000003</v>
          </cell>
        </row>
        <row r="30">
          <cell r="A30" t="str">
            <v>CONTINENTAL BAKING CO.</v>
          </cell>
          <cell r="B30">
            <v>150</v>
          </cell>
          <cell r="C30" t="str">
            <v>01</v>
          </cell>
          <cell r="D30" t="str">
            <v>USD</v>
          </cell>
          <cell r="E30" t="str">
            <v>LEASE</v>
          </cell>
          <cell r="F30">
            <v>15</v>
          </cell>
          <cell r="G30" t="str">
            <v>BUSINESS</v>
          </cell>
          <cell r="H30" t="str">
            <v>FOOD</v>
          </cell>
          <cell r="I30">
            <v>686231.27</v>
          </cell>
        </row>
        <row r="31">
          <cell r="A31" t="str">
            <v>CONTINENTAL BAKING CO.</v>
          </cell>
          <cell r="B31">
            <v>150</v>
          </cell>
          <cell r="C31" t="str">
            <v>01</v>
          </cell>
          <cell r="D31" t="str">
            <v>USD</v>
          </cell>
          <cell r="E31" t="str">
            <v>LEASE</v>
          </cell>
          <cell r="F31">
            <v>15</v>
          </cell>
          <cell r="G31" t="str">
            <v>BUSINESS</v>
          </cell>
          <cell r="H31" t="str">
            <v>FOOD</v>
          </cell>
          <cell r="I31">
            <v>1004905.97</v>
          </cell>
        </row>
        <row r="32">
          <cell r="A32" t="str">
            <v>CROOKS MILLICENT</v>
          </cell>
          <cell r="B32">
            <v>200</v>
          </cell>
          <cell r="C32" t="str">
            <v>01</v>
          </cell>
          <cell r="D32" t="str">
            <v>JA $</v>
          </cell>
          <cell r="E32" t="str">
            <v>O/D</v>
          </cell>
          <cell r="F32">
            <v>0</v>
          </cell>
          <cell r="G32" t="str">
            <v>INDIV.</v>
          </cell>
          <cell r="H32" t="str">
            <v>INDIV.</v>
          </cell>
          <cell r="I32">
            <v>5795.02</v>
          </cell>
        </row>
        <row r="33">
          <cell r="A33" t="str">
            <v>DAVY NIGEL AND OR JENNIFER</v>
          </cell>
          <cell r="B33">
            <v>200</v>
          </cell>
          <cell r="C33" t="str">
            <v>05</v>
          </cell>
          <cell r="D33" t="str">
            <v>JA $</v>
          </cell>
          <cell r="E33" t="str">
            <v>O/D</v>
          </cell>
          <cell r="F33">
            <v>31.5</v>
          </cell>
          <cell r="G33" t="str">
            <v>INDIV.</v>
          </cell>
          <cell r="H33" t="str">
            <v>INDIV.</v>
          </cell>
          <cell r="I33">
            <v>176.25</v>
          </cell>
        </row>
        <row r="34">
          <cell r="A34" t="str">
            <v>DEAR STEPHEN AND OR LINDA</v>
          </cell>
          <cell r="B34">
            <v>200</v>
          </cell>
          <cell r="C34" t="str">
            <v>01</v>
          </cell>
          <cell r="D34" t="str">
            <v>JA $</v>
          </cell>
          <cell r="E34" t="str">
            <v>O/D</v>
          </cell>
          <cell r="F34">
            <v>0</v>
          </cell>
          <cell r="G34" t="str">
            <v>INDIV.</v>
          </cell>
          <cell r="H34" t="str">
            <v>INDIV.</v>
          </cell>
          <cell r="I34">
            <v>2211.79</v>
          </cell>
        </row>
        <row r="35">
          <cell r="A35" t="str">
            <v>DEHRING BUNTING AND GOLDING LTD.</v>
          </cell>
          <cell r="B35">
            <v>200</v>
          </cell>
          <cell r="C35" t="str">
            <v>16</v>
          </cell>
          <cell r="D35" t="str">
            <v>JA $</v>
          </cell>
          <cell r="E35" t="str">
            <v>O/D</v>
          </cell>
          <cell r="F35">
            <v>31.5</v>
          </cell>
          <cell r="G35" t="str">
            <v>F.I.</v>
          </cell>
          <cell r="H35" t="str">
            <v>F.I.</v>
          </cell>
          <cell r="I35">
            <v>102.33</v>
          </cell>
        </row>
        <row r="36">
          <cell r="A36" t="str">
            <v>DELGADO ANDRE</v>
          </cell>
          <cell r="B36">
            <v>200</v>
          </cell>
          <cell r="C36" t="str">
            <v>01</v>
          </cell>
          <cell r="D36" t="str">
            <v>JA $</v>
          </cell>
          <cell r="E36" t="str">
            <v>O/D</v>
          </cell>
          <cell r="F36">
            <v>0</v>
          </cell>
          <cell r="G36" t="str">
            <v>INDIV.</v>
          </cell>
          <cell r="H36" t="str">
            <v>INDIV.</v>
          </cell>
          <cell r="I36">
            <v>700.34</v>
          </cell>
        </row>
        <row r="37">
          <cell r="A37" t="str">
            <v>DOGO-ISONAGIE MATTHIAS OR PATRIC</v>
          </cell>
          <cell r="B37">
            <v>200</v>
          </cell>
          <cell r="C37" t="str">
            <v>05</v>
          </cell>
          <cell r="D37" t="str">
            <v>JA $</v>
          </cell>
          <cell r="E37" t="str">
            <v>O/D</v>
          </cell>
          <cell r="F37">
            <v>31.5</v>
          </cell>
          <cell r="G37" t="str">
            <v>INDIV.</v>
          </cell>
          <cell r="H37" t="str">
            <v>INDIV.</v>
          </cell>
          <cell r="I37">
            <v>231.07</v>
          </cell>
        </row>
        <row r="38">
          <cell r="A38" t="str">
            <v>DUQUESNAY RONALD</v>
          </cell>
          <cell r="B38">
            <v>120</v>
          </cell>
          <cell r="C38" t="str">
            <v>03</v>
          </cell>
          <cell r="D38" t="str">
            <v>JA $</v>
          </cell>
          <cell r="E38" t="str">
            <v>MTG</v>
          </cell>
          <cell r="F38">
            <v>10</v>
          </cell>
          <cell r="G38" t="str">
            <v>INDIV.</v>
          </cell>
          <cell r="H38" t="str">
            <v>INDIV.</v>
          </cell>
          <cell r="I38">
            <v>1854.5</v>
          </cell>
        </row>
        <row r="39">
          <cell r="A39" t="str">
            <v>DUQUESNAY RONALD</v>
          </cell>
          <cell r="B39">
            <v>120</v>
          </cell>
          <cell r="C39" t="str">
            <v>33</v>
          </cell>
          <cell r="D39" t="str">
            <v>JA $</v>
          </cell>
          <cell r="E39" t="str">
            <v>MTG</v>
          </cell>
          <cell r="F39">
            <v>10</v>
          </cell>
          <cell r="G39" t="str">
            <v>INDIV.</v>
          </cell>
          <cell r="H39" t="str">
            <v>INDIV.</v>
          </cell>
          <cell r="I39">
            <v>35544.49</v>
          </cell>
        </row>
        <row r="40">
          <cell r="A40" t="str">
            <v>DUQUESNAY SAMANTHA</v>
          </cell>
          <cell r="B40">
            <v>200</v>
          </cell>
          <cell r="C40" t="str">
            <v>05</v>
          </cell>
          <cell r="D40" t="str">
            <v>JA $</v>
          </cell>
          <cell r="E40" t="str">
            <v>O/D</v>
          </cell>
          <cell r="F40">
            <v>31.5</v>
          </cell>
          <cell r="G40" t="str">
            <v>INDIV.</v>
          </cell>
          <cell r="H40" t="str">
            <v>INDIV.</v>
          </cell>
          <cell r="I40">
            <v>16455.38</v>
          </cell>
        </row>
        <row r="41">
          <cell r="A41" t="str">
            <v>DUQUESNAY STEPHEN</v>
          </cell>
          <cell r="B41">
            <v>120</v>
          </cell>
          <cell r="C41" t="str">
            <v>03</v>
          </cell>
          <cell r="D41" t="str">
            <v>JA $</v>
          </cell>
          <cell r="E41" t="str">
            <v>MTG</v>
          </cell>
          <cell r="F41">
            <v>10</v>
          </cell>
          <cell r="G41" t="str">
            <v>INDIV.</v>
          </cell>
          <cell r="H41" t="str">
            <v>INDIV.</v>
          </cell>
          <cell r="I41">
            <v>0.03</v>
          </cell>
        </row>
        <row r="42">
          <cell r="A42" t="str">
            <v>DUQUESNAY STEPHEN</v>
          </cell>
          <cell r="B42">
            <v>120</v>
          </cell>
          <cell r="C42" t="str">
            <v>33</v>
          </cell>
          <cell r="D42" t="str">
            <v>JA $</v>
          </cell>
          <cell r="E42" t="str">
            <v>MTG</v>
          </cell>
          <cell r="F42">
            <v>10</v>
          </cell>
          <cell r="G42" t="str">
            <v>INDIV.</v>
          </cell>
          <cell r="H42" t="str">
            <v>INDIV.</v>
          </cell>
          <cell r="I42">
            <v>35448.86</v>
          </cell>
        </row>
        <row r="43">
          <cell r="A43" t="str">
            <v>EMULTECH SUPPLY CO. LTD.</v>
          </cell>
          <cell r="B43">
            <v>120</v>
          </cell>
          <cell r="C43" t="str">
            <v>42</v>
          </cell>
          <cell r="D43" t="str">
            <v>USD</v>
          </cell>
          <cell r="E43" t="str">
            <v>TERM</v>
          </cell>
          <cell r="F43">
            <v>10</v>
          </cell>
          <cell r="G43" t="str">
            <v>BUSINESS</v>
          </cell>
          <cell r="H43" t="str">
            <v>PROF.</v>
          </cell>
          <cell r="I43">
            <v>694753.42</v>
          </cell>
        </row>
        <row r="44">
          <cell r="A44" t="str">
            <v>EPPING OIL COMPANY LIMITED</v>
          </cell>
          <cell r="B44">
            <v>120</v>
          </cell>
          <cell r="C44" t="str">
            <v>50</v>
          </cell>
          <cell r="D44" t="str">
            <v>JA $</v>
          </cell>
          <cell r="E44" t="str">
            <v>TERM</v>
          </cell>
          <cell r="F44">
            <v>31</v>
          </cell>
          <cell r="G44" t="str">
            <v>BUSINESS</v>
          </cell>
          <cell r="H44" t="str">
            <v>GAS</v>
          </cell>
          <cell r="I44">
            <v>3200000.02</v>
          </cell>
        </row>
        <row r="45">
          <cell r="A45" t="str">
            <v>EPPING OIL COMPANY LIMITED</v>
          </cell>
          <cell r="B45">
            <v>120</v>
          </cell>
          <cell r="C45" t="str">
            <v>50</v>
          </cell>
          <cell r="D45" t="str">
            <v>JA $</v>
          </cell>
          <cell r="E45" t="str">
            <v>TERM</v>
          </cell>
          <cell r="F45">
            <v>31</v>
          </cell>
          <cell r="G45" t="str">
            <v>BUSINESS</v>
          </cell>
          <cell r="H45" t="str">
            <v>GAS</v>
          </cell>
          <cell r="I45">
            <v>208333.23</v>
          </cell>
        </row>
        <row r="46">
          <cell r="A46" t="str">
            <v>ERTU-RTI PROJECT</v>
          </cell>
          <cell r="B46">
            <v>200</v>
          </cell>
          <cell r="C46" t="str">
            <v>03</v>
          </cell>
          <cell r="D46" t="str">
            <v>JA $</v>
          </cell>
          <cell r="E46" t="str">
            <v>O/D</v>
          </cell>
          <cell r="F46">
            <v>31.5</v>
          </cell>
          <cell r="G46" t="str">
            <v>BUSINESS</v>
          </cell>
          <cell r="H46" t="str">
            <v>PROF.</v>
          </cell>
          <cell r="I46">
            <v>18277.73</v>
          </cell>
        </row>
        <row r="47">
          <cell r="A47" t="str">
            <v>ESSO STANDARD OIL S.A. LTD.</v>
          </cell>
          <cell r="B47">
            <v>200</v>
          </cell>
          <cell r="C47" t="str">
            <v>02</v>
          </cell>
          <cell r="D47" t="str">
            <v>JA $</v>
          </cell>
          <cell r="E47" t="str">
            <v>O/D</v>
          </cell>
          <cell r="F47">
            <v>26.3</v>
          </cell>
          <cell r="G47" t="str">
            <v>BUSINESS</v>
          </cell>
          <cell r="H47" t="str">
            <v>GAS</v>
          </cell>
          <cell r="I47">
            <v>8349710.5800000001</v>
          </cell>
        </row>
        <row r="48">
          <cell r="A48" t="str">
            <v>FALCON CORPORATION LIMITED</v>
          </cell>
          <cell r="B48">
            <v>120</v>
          </cell>
          <cell r="C48" t="str">
            <v>42</v>
          </cell>
          <cell r="D48" t="str">
            <v>USD</v>
          </cell>
          <cell r="E48" t="str">
            <v>TERM</v>
          </cell>
          <cell r="F48">
            <v>15</v>
          </cell>
          <cell r="G48" t="str">
            <v>BUSINESS</v>
          </cell>
          <cell r="H48" t="str">
            <v>DIST'N</v>
          </cell>
          <cell r="I48">
            <v>1475100</v>
          </cell>
        </row>
        <row r="49">
          <cell r="A49" t="str">
            <v>FRANCIS CORNELIA OR HANSON ELAIN</v>
          </cell>
          <cell r="B49">
            <v>200</v>
          </cell>
          <cell r="C49" t="str">
            <v>05</v>
          </cell>
          <cell r="D49" t="str">
            <v>JA $</v>
          </cell>
          <cell r="E49" t="str">
            <v>O/D</v>
          </cell>
          <cell r="F49">
            <v>31.5</v>
          </cell>
          <cell r="G49" t="str">
            <v>INDIV.</v>
          </cell>
          <cell r="H49" t="str">
            <v>INDIV.</v>
          </cell>
          <cell r="I49">
            <v>1147.8499999999999</v>
          </cell>
        </row>
        <row r="50">
          <cell r="A50" t="str">
            <v>GENERAL TOOL AND SUPPLY</v>
          </cell>
          <cell r="B50">
            <v>120</v>
          </cell>
          <cell r="C50" t="str">
            <v>42</v>
          </cell>
          <cell r="D50" t="str">
            <v>USD</v>
          </cell>
          <cell r="E50" t="str">
            <v>TERM</v>
          </cell>
          <cell r="F50">
            <v>15</v>
          </cell>
          <cell r="G50" t="str">
            <v>BUSINESS</v>
          </cell>
          <cell r="H50" t="str">
            <v>DIST'N</v>
          </cell>
          <cell r="I50">
            <v>6949921.3600000003</v>
          </cell>
        </row>
        <row r="51">
          <cell r="A51" t="str">
            <v>GENERAL TOOL AND SUPPLY</v>
          </cell>
          <cell r="B51">
            <v>200</v>
          </cell>
          <cell r="C51" t="str">
            <v>66</v>
          </cell>
          <cell r="D51" t="str">
            <v>JA $</v>
          </cell>
          <cell r="E51" t="str">
            <v>O/D</v>
          </cell>
          <cell r="F51">
            <v>31.5</v>
          </cell>
          <cell r="G51" t="str">
            <v>BUSINESS</v>
          </cell>
          <cell r="H51" t="str">
            <v>DIST'N</v>
          </cell>
          <cell r="I51">
            <v>85888</v>
          </cell>
        </row>
        <row r="52">
          <cell r="A52" t="str">
            <v>GOVERNMENT OF JAMAICA</v>
          </cell>
          <cell r="B52">
            <v>120</v>
          </cell>
          <cell r="C52" t="str">
            <v>18</v>
          </cell>
          <cell r="D52" t="str">
            <v>USD</v>
          </cell>
          <cell r="E52" t="str">
            <v>TERM</v>
          </cell>
          <cell r="F52">
            <v>10</v>
          </cell>
          <cell r="G52" t="str">
            <v>C.G</v>
          </cell>
          <cell r="H52" t="str">
            <v>C.G</v>
          </cell>
          <cell r="I52">
            <v>139563481.91</v>
          </cell>
        </row>
        <row r="53">
          <cell r="A53" t="str">
            <v>GOVERNMENT OF JAMAICA</v>
          </cell>
          <cell r="B53">
            <v>120</v>
          </cell>
          <cell r="C53" t="str">
            <v>53</v>
          </cell>
          <cell r="D53" t="str">
            <v>USD</v>
          </cell>
          <cell r="E53" t="str">
            <v>TERM</v>
          </cell>
          <cell r="F53">
            <v>10</v>
          </cell>
          <cell r="G53" t="str">
            <v>C.G</v>
          </cell>
          <cell r="H53" t="str">
            <v>C.G</v>
          </cell>
          <cell r="I53">
            <v>4405973.24</v>
          </cell>
        </row>
        <row r="54">
          <cell r="A54" t="str">
            <v>GOVERNMENT OF JAMAICA</v>
          </cell>
          <cell r="B54">
            <v>120</v>
          </cell>
          <cell r="C54" t="str">
            <v>53</v>
          </cell>
          <cell r="D54" t="str">
            <v>USD</v>
          </cell>
          <cell r="E54" t="str">
            <v>TERM</v>
          </cell>
          <cell r="F54">
            <v>10</v>
          </cell>
          <cell r="G54" t="str">
            <v>C.G</v>
          </cell>
          <cell r="H54" t="str">
            <v>C.G</v>
          </cell>
          <cell r="I54">
            <v>416105.55</v>
          </cell>
        </row>
        <row r="55">
          <cell r="A55" t="str">
            <v>GOVERNMENT OF JAMAICA</v>
          </cell>
          <cell r="B55">
            <v>120</v>
          </cell>
          <cell r="C55" t="str">
            <v>53</v>
          </cell>
          <cell r="D55" t="str">
            <v>USD</v>
          </cell>
          <cell r="E55" t="str">
            <v>TERM</v>
          </cell>
          <cell r="F55">
            <v>10</v>
          </cell>
          <cell r="G55" t="str">
            <v>C.G</v>
          </cell>
          <cell r="H55" t="str">
            <v>C.G</v>
          </cell>
          <cell r="I55">
            <v>82066374.739999995</v>
          </cell>
        </row>
        <row r="56">
          <cell r="A56" t="str">
            <v>GRACE KENNEDY &amp; CO. LTD.</v>
          </cell>
          <cell r="B56">
            <v>120</v>
          </cell>
          <cell r="C56" t="str">
            <v>02</v>
          </cell>
          <cell r="D56" t="str">
            <v>USD</v>
          </cell>
          <cell r="E56" t="str">
            <v>TERM</v>
          </cell>
          <cell r="F56">
            <v>6.25</v>
          </cell>
          <cell r="G56" t="str">
            <v>BUSINESS</v>
          </cell>
          <cell r="H56" t="str">
            <v>DIST'N</v>
          </cell>
          <cell r="I56">
            <v>24585000</v>
          </cell>
        </row>
        <row r="57">
          <cell r="A57" t="str">
            <v>GRACE KENNEDY REMITTANCE SERVICE</v>
          </cell>
          <cell r="B57">
            <v>120</v>
          </cell>
          <cell r="C57" t="str">
            <v>04</v>
          </cell>
          <cell r="D57" t="str">
            <v>JA $</v>
          </cell>
          <cell r="E57" t="str">
            <v>TERM</v>
          </cell>
          <cell r="F57">
            <v>32</v>
          </cell>
          <cell r="G57" t="str">
            <v>F.I.</v>
          </cell>
          <cell r="H57" t="str">
            <v>F.I.</v>
          </cell>
          <cell r="I57">
            <v>1329451.6200000001</v>
          </cell>
        </row>
        <row r="58">
          <cell r="A58" t="str">
            <v>HADEED RAY OR AWN FRANCES</v>
          </cell>
          <cell r="B58">
            <v>200</v>
          </cell>
          <cell r="C58" t="str">
            <v>06</v>
          </cell>
          <cell r="D58" t="str">
            <v>USD</v>
          </cell>
          <cell r="E58" t="str">
            <v>O/D</v>
          </cell>
          <cell r="F58">
            <v>31.5</v>
          </cell>
          <cell r="G58" t="str">
            <v>INDIV.</v>
          </cell>
          <cell r="H58" t="str">
            <v>INDIV.</v>
          </cell>
          <cell r="I58">
            <v>273.39</v>
          </cell>
        </row>
        <row r="59">
          <cell r="A59" t="str">
            <v>HALL M AND Y AND ROPER B AND S</v>
          </cell>
          <cell r="B59">
            <v>200</v>
          </cell>
          <cell r="C59" t="str">
            <v>62</v>
          </cell>
          <cell r="D59" t="str">
            <v>JA $</v>
          </cell>
          <cell r="E59" t="str">
            <v>O/D</v>
          </cell>
          <cell r="F59">
            <v>31.5</v>
          </cell>
          <cell r="G59" t="str">
            <v>INDIV.</v>
          </cell>
          <cell r="H59" t="str">
            <v>INDIV.</v>
          </cell>
          <cell r="I59">
            <v>85</v>
          </cell>
        </row>
        <row r="60">
          <cell r="A60" t="str">
            <v>HAMRAD LIMITED</v>
          </cell>
          <cell r="B60">
            <v>200</v>
          </cell>
          <cell r="C60" t="str">
            <v>66</v>
          </cell>
          <cell r="D60" t="str">
            <v>JA $</v>
          </cell>
          <cell r="E60" t="str">
            <v>O/D</v>
          </cell>
          <cell r="F60">
            <v>31.5</v>
          </cell>
          <cell r="G60" t="str">
            <v>BUSINESS</v>
          </cell>
          <cell r="H60" t="str">
            <v>PROF.</v>
          </cell>
          <cell r="I60">
            <v>496.21</v>
          </cell>
        </row>
        <row r="61">
          <cell r="A61" t="str">
            <v>HARDWARE &amp; LUMBER LTD.</v>
          </cell>
          <cell r="B61">
            <v>127</v>
          </cell>
          <cell r="C61" t="str">
            <v>02</v>
          </cell>
          <cell r="D61" t="str">
            <v>JA $</v>
          </cell>
          <cell r="E61" t="str">
            <v>O/D</v>
          </cell>
          <cell r="F61">
            <v>19</v>
          </cell>
          <cell r="G61" t="str">
            <v>BUSINESS</v>
          </cell>
          <cell r="H61" t="str">
            <v>DIST'N</v>
          </cell>
          <cell r="I61">
            <v>6508077.5700000003</v>
          </cell>
        </row>
        <row r="62">
          <cell r="A62" t="str">
            <v>HINDS DAWN AND OR MCKENZIE C.</v>
          </cell>
          <cell r="B62">
            <v>200</v>
          </cell>
          <cell r="C62" t="str">
            <v>05</v>
          </cell>
          <cell r="D62" t="str">
            <v>JA $</v>
          </cell>
          <cell r="E62" t="str">
            <v>O/D</v>
          </cell>
          <cell r="F62">
            <v>31.5</v>
          </cell>
          <cell r="G62" t="str">
            <v>INDIV.</v>
          </cell>
          <cell r="H62" t="str">
            <v>INDIV.</v>
          </cell>
          <cell r="I62">
            <v>51.69</v>
          </cell>
        </row>
        <row r="63">
          <cell r="A63" t="str">
            <v>HOLIDAY EXPLORERS LTD.</v>
          </cell>
          <cell r="B63">
            <v>200</v>
          </cell>
          <cell r="C63" t="str">
            <v>66</v>
          </cell>
          <cell r="D63" t="str">
            <v>JA $</v>
          </cell>
          <cell r="E63" t="str">
            <v>O/D</v>
          </cell>
          <cell r="F63">
            <v>31.5</v>
          </cell>
          <cell r="G63" t="str">
            <v>BUSINESS</v>
          </cell>
          <cell r="H63" t="str">
            <v>TOURISM</v>
          </cell>
          <cell r="I63">
            <v>52.14</v>
          </cell>
        </row>
        <row r="64">
          <cell r="A64" t="str">
            <v>HOLMES OLIVER OR DAYLE</v>
          </cell>
          <cell r="B64">
            <v>200</v>
          </cell>
          <cell r="C64" t="str">
            <v>05</v>
          </cell>
          <cell r="D64" t="str">
            <v>JA $</v>
          </cell>
          <cell r="E64" t="str">
            <v>O/D</v>
          </cell>
          <cell r="F64">
            <v>31.5</v>
          </cell>
          <cell r="G64" t="str">
            <v>INDIV.</v>
          </cell>
          <cell r="H64" t="str">
            <v>INDIV.</v>
          </cell>
          <cell r="I64">
            <v>53683.48</v>
          </cell>
        </row>
        <row r="65">
          <cell r="A65" t="str">
            <v>HWE MINING AND CONTRACTING LTD.</v>
          </cell>
          <cell r="B65">
            <v>120</v>
          </cell>
          <cell r="C65" t="str">
            <v>04</v>
          </cell>
          <cell r="D65" t="str">
            <v>USD</v>
          </cell>
          <cell r="E65" t="str">
            <v>TERM</v>
          </cell>
          <cell r="F65">
            <v>12</v>
          </cell>
          <cell r="G65" t="str">
            <v>BUSINESS</v>
          </cell>
          <cell r="H65" t="str">
            <v>MINING</v>
          </cell>
          <cell r="I65">
            <v>1198369.27</v>
          </cell>
        </row>
        <row r="66">
          <cell r="A66" t="str">
            <v>INTEGRATED WORKS SPETSORGSTROY</v>
          </cell>
          <cell r="B66">
            <v>200</v>
          </cell>
          <cell r="C66" t="str">
            <v>66</v>
          </cell>
          <cell r="D66" t="str">
            <v>JA $</v>
          </cell>
          <cell r="E66" t="str">
            <v>O/D</v>
          </cell>
          <cell r="F66">
            <v>31.5</v>
          </cell>
          <cell r="G66" t="str">
            <v>BUSINESS</v>
          </cell>
          <cell r="H66" t="str">
            <v>PROF.</v>
          </cell>
          <cell r="I66">
            <v>84493.22</v>
          </cell>
        </row>
        <row r="67">
          <cell r="A67" t="str">
            <v>INTERNATIONAL HOTELS</v>
          </cell>
          <cell r="B67">
            <v>150</v>
          </cell>
          <cell r="C67" t="str">
            <v>00</v>
          </cell>
          <cell r="D67" t="str">
            <v>USD</v>
          </cell>
          <cell r="E67" t="str">
            <v>LEASE</v>
          </cell>
          <cell r="F67">
            <v>12.5</v>
          </cell>
          <cell r="G67" t="str">
            <v>BUSINESS</v>
          </cell>
          <cell r="H67" t="str">
            <v>TOURISM</v>
          </cell>
          <cell r="I67">
            <v>44463988.960000001</v>
          </cell>
        </row>
        <row r="68">
          <cell r="A68" t="str">
            <v>INTL FOREIGN TRADE BANK LTD</v>
          </cell>
          <cell r="B68">
            <v>200</v>
          </cell>
          <cell r="C68" t="str">
            <v>21</v>
          </cell>
          <cell r="D68" t="str">
            <v>JA $</v>
          </cell>
          <cell r="E68" t="str">
            <v>O/D</v>
          </cell>
          <cell r="F68">
            <v>31.5</v>
          </cell>
          <cell r="G68" t="str">
            <v>F.I.</v>
          </cell>
          <cell r="H68" t="str">
            <v>F.I.</v>
          </cell>
          <cell r="I68">
            <v>65.8</v>
          </cell>
        </row>
        <row r="69">
          <cell r="A69" t="str">
            <v>IT'S A DOGS WORLD LIMITED</v>
          </cell>
          <cell r="B69">
            <v>127</v>
          </cell>
          <cell r="C69" t="str">
            <v>06</v>
          </cell>
          <cell r="D69" t="str">
            <v>JA $</v>
          </cell>
          <cell r="E69" t="str">
            <v>O/D</v>
          </cell>
          <cell r="F69">
            <v>19</v>
          </cell>
          <cell r="G69" t="str">
            <v>BUSINESS</v>
          </cell>
          <cell r="H69" t="str">
            <v>PROF.</v>
          </cell>
          <cell r="I69">
            <v>63861.73</v>
          </cell>
        </row>
        <row r="70">
          <cell r="A70" t="str">
            <v>J.R. WELLINGTON</v>
          </cell>
          <cell r="B70">
            <v>200</v>
          </cell>
          <cell r="C70" t="str">
            <v>67</v>
          </cell>
          <cell r="D70" t="str">
            <v>USD</v>
          </cell>
          <cell r="E70" t="str">
            <v>O/D</v>
          </cell>
          <cell r="F70">
            <v>31.5</v>
          </cell>
          <cell r="G70" t="str">
            <v>INDIV.</v>
          </cell>
          <cell r="H70" t="str">
            <v>INDIV.</v>
          </cell>
          <cell r="I70">
            <v>63.43</v>
          </cell>
        </row>
        <row r="71">
          <cell r="A71" t="str">
            <v>JAMAICA BROILERS GROUP</v>
          </cell>
          <cell r="B71">
            <v>120</v>
          </cell>
          <cell r="C71" t="str">
            <v>02</v>
          </cell>
          <cell r="D71" t="str">
            <v>JA $</v>
          </cell>
          <cell r="E71" t="str">
            <v>TERM</v>
          </cell>
          <cell r="F71">
            <v>12</v>
          </cell>
          <cell r="G71" t="str">
            <v>BUSINESS</v>
          </cell>
          <cell r="H71" t="str">
            <v>LIVESTOCK</v>
          </cell>
          <cell r="I71">
            <v>12078950</v>
          </cell>
        </row>
        <row r="72">
          <cell r="A72" t="str">
            <v>JAMAICA OBSERVER</v>
          </cell>
          <cell r="B72">
            <v>120</v>
          </cell>
          <cell r="C72" t="str">
            <v>06</v>
          </cell>
          <cell r="D72" t="str">
            <v>USD</v>
          </cell>
          <cell r="E72" t="str">
            <v>TERM</v>
          </cell>
          <cell r="F72">
            <v>9.5</v>
          </cell>
          <cell r="G72" t="str">
            <v>BUSINESS</v>
          </cell>
          <cell r="H72" t="str">
            <v>PRINT</v>
          </cell>
          <cell r="I72">
            <v>1317654.22</v>
          </cell>
        </row>
        <row r="73">
          <cell r="A73" t="str">
            <v>JAMAICA OBSERVER</v>
          </cell>
          <cell r="B73">
            <v>120</v>
          </cell>
          <cell r="C73" t="str">
            <v>42</v>
          </cell>
          <cell r="D73" t="str">
            <v>USD</v>
          </cell>
          <cell r="E73" t="str">
            <v>TERM</v>
          </cell>
          <cell r="F73">
            <v>9.5</v>
          </cell>
          <cell r="G73" t="str">
            <v>BUSINESS</v>
          </cell>
          <cell r="H73" t="str">
            <v>PRINT</v>
          </cell>
          <cell r="I73">
            <v>6429719.4800000004</v>
          </cell>
        </row>
        <row r="74">
          <cell r="A74" t="str">
            <v>JAMAICA PETROLEUM TERMINALS LTD.</v>
          </cell>
          <cell r="B74">
            <v>200</v>
          </cell>
          <cell r="C74" t="str">
            <v>02</v>
          </cell>
          <cell r="D74" t="str">
            <v>JA $</v>
          </cell>
          <cell r="E74" t="str">
            <v>O/D</v>
          </cell>
          <cell r="F74">
            <v>31.5</v>
          </cell>
          <cell r="G74" t="str">
            <v>BUSINESS</v>
          </cell>
          <cell r="H74" t="str">
            <v>GAS</v>
          </cell>
          <cell r="I74">
            <v>100</v>
          </cell>
        </row>
        <row r="75">
          <cell r="A75" t="str">
            <v>JAMAICA PUBLIC SERVICE CO. LTD</v>
          </cell>
          <cell r="B75">
            <v>120</v>
          </cell>
          <cell r="C75" t="str">
            <v>02</v>
          </cell>
          <cell r="D75" t="str">
            <v>USD</v>
          </cell>
          <cell r="E75" t="str">
            <v>TERM</v>
          </cell>
          <cell r="F75">
            <v>9.75</v>
          </cell>
          <cell r="G75" t="str">
            <v>BUSINESS</v>
          </cell>
          <cell r="H75" t="str">
            <v>GAS</v>
          </cell>
          <cell r="I75">
            <v>167178000</v>
          </cell>
        </row>
        <row r="76">
          <cell r="A76" t="str">
            <v>JAMAICA PUBLIC SERVICE CO. LTD</v>
          </cell>
          <cell r="B76">
            <v>128</v>
          </cell>
          <cell r="C76" t="str">
            <v>14</v>
          </cell>
          <cell r="D76" t="str">
            <v>USD</v>
          </cell>
          <cell r="E76" t="str">
            <v>L/C</v>
          </cell>
          <cell r="F76">
            <v>9.75</v>
          </cell>
          <cell r="G76" t="str">
            <v>BUSINESS</v>
          </cell>
          <cell r="H76" t="str">
            <v>GAS</v>
          </cell>
          <cell r="I76">
            <v>79130873.620000005</v>
          </cell>
        </row>
        <row r="77">
          <cell r="A77" t="str">
            <v>JAMAICA UCC BLUE MTN. COFFEE CO.</v>
          </cell>
          <cell r="B77">
            <v>127</v>
          </cell>
          <cell r="C77" t="str">
            <v>06</v>
          </cell>
          <cell r="D77" t="str">
            <v>JA $</v>
          </cell>
          <cell r="E77" t="str">
            <v>O/D</v>
          </cell>
          <cell r="F77">
            <v>24</v>
          </cell>
          <cell r="G77" t="str">
            <v>BUSINESS</v>
          </cell>
          <cell r="H77" t="str">
            <v>FOOD</v>
          </cell>
          <cell r="I77">
            <v>107077.2</v>
          </cell>
        </row>
        <row r="78">
          <cell r="A78" t="str">
            <v>JAMES COLLETH INGIRD D.</v>
          </cell>
          <cell r="B78">
            <v>200</v>
          </cell>
          <cell r="C78" t="str">
            <v>05</v>
          </cell>
          <cell r="D78" t="str">
            <v>JA $</v>
          </cell>
          <cell r="E78" t="str">
            <v>O/D</v>
          </cell>
          <cell r="F78">
            <v>31.5</v>
          </cell>
          <cell r="G78" t="str">
            <v>INDIV.</v>
          </cell>
          <cell r="H78" t="str">
            <v>INDIV.</v>
          </cell>
          <cell r="I78">
            <v>41.32</v>
          </cell>
        </row>
        <row r="79">
          <cell r="A79" t="str">
            <v>JAMES SAMUELS AND CO. LTD.</v>
          </cell>
          <cell r="B79">
            <v>200</v>
          </cell>
          <cell r="C79" t="str">
            <v>66</v>
          </cell>
          <cell r="D79" t="str">
            <v>JA $</v>
          </cell>
          <cell r="E79" t="str">
            <v>O/D</v>
          </cell>
          <cell r="F79">
            <v>31.5</v>
          </cell>
          <cell r="G79" t="str">
            <v>INDIV.</v>
          </cell>
          <cell r="H79" t="str">
            <v>INDIV.</v>
          </cell>
          <cell r="I79">
            <v>105.35</v>
          </cell>
        </row>
        <row r="80">
          <cell r="A80" t="str">
            <v>JOHNS HALL AGGREGATES LTD</v>
          </cell>
          <cell r="B80">
            <v>120</v>
          </cell>
          <cell r="C80" t="str">
            <v>95</v>
          </cell>
          <cell r="D80" t="str">
            <v>JA $</v>
          </cell>
          <cell r="E80" t="str">
            <v>TERM</v>
          </cell>
          <cell r="F80">
            <v>29</v>
          </cell>
          <cell r="G80" t="str">
            <v>BUSINESS</v>
          </cell>
          <cell r="H80" t="str">
            <v>MINING</v>
          </cell>
          <cell r="I80">
            <v>422222.4</v>
          </cell>
        </row>
        <row r="81">
          <cell r="A81" t="str">
            <v>JOHNSON &amp; JOHNSON JA. LTD.</v>
          </cell>
          <cell r="B81">
            <v>127</v>
          </cell>
          <cell r="C81" t="str">
            <v>01</v>
          </cell>
          <cell r="D81" t="str">
            <v>JA $</v>
          </cell>
          <cell r="E81" t="str">
            <v>O/D</v>
          </cell>
          <cell r="F81">
            <v>26.3</v>
          </cell>
          <cell r="G81" t="str">
            <v>BUSINESS</v>
          </cell>
          <cell r="H81" t="str">
            <v>DIST'N</v>
          </cell>
          <cell r="I81">
            <v>21500355.829999998</v>
          </cell>
        </row>
        <row r="82">
          <cell r="A82" t="str">
            <v>JOHNSON LASCELLES OR JANET OR S.</v>
          </cell>
          <cell r="B82">
            <v>200</v>
          </cell>
          <cell r="C82" t="str">
            <v>05</v>
          </cell>
          <cell r="D82" t="str">
            <v>JA $</v>
          </cell>
          <cell r="E82" t="str">
            <v>O/D</v>
          </cell>
          <cell r="F82">
            <v>31.5</v>
          </cell>
          <cell r="G82" t="str">
            <v>INDIV.</v>
          </cell>
          <cell r="H82" t="str">
            <v>INDIV.</v>
          </cell>
          <cell r="I82">
            <v>51.32</v>
          </cell>
        </row>
        <row r="83">
          <cell r="A83" t="str">
            <v>K. CHANDIRAM LIMITED</v>
          </cell>
          <cell r="B83">
            <v>120</v>
          </cell>
          <cell r="C83" t="str">
            <v>04</v>
          </cell>
          <cell r="D83" t="str">
            <v>USD</v>
          </cell>
          <cell r="E83" t="str">
            <v>TERM</v>
          </cell>
          <cell r="F83">
            <v>12</v>
          </cell>
          <cell r="G83" t="str">
            <v>BUSINESS</v>
          </cell>
          <cell r="H83" t="str">
            <v>DIST'N</v>
          </cell>
          <cell r="I83">
            <v>3172000.95</v>
          </cell>
        </row>
        <row r="84">
          <cell r="A84" t="str">
            <v>KEENADON LTD T-A L.G SERV CENTRE</v>
          </cell>
          <cell r="B84">
            <v>120</v>
          </cell>
          <cell r="C84" t="str">
            <v>50</v>
          </cell>
          <cell r="D84" t="str">
            <v>JA $</v>
          </cell>
          <cell r="E84" t="str">
            <v>TERM</v>
          </cell>
          <cell r="F84">
            <v>29</v>
          </cell>
          <cell r="G84" t="str">
            <v>BUSINESS</v>
          </cell>
          <cell r="H84" t="str">
            <v>GAS</v>
          </cell>
          <cell r="I84">
            <v>2928571.33</v>
          </cell>
        </row>
        <row r="85">
          <cell r="A85" t="str">
            <v>KEENADON LTD T-A L.G SERV CENTRE</v>
          </cell>
          <cell r="B85">
            <v>127</v>
          </cell>
          <cell r="C85" t="str">
            <v>06</v>
          </cell>
          <cell r="D85" t="str">
            <v>JA $</v>
          </cell>
          <cell r="E85" t="str">
            <v>O/D</v>
          </cell>
          <cell r="F85">
            <v>19</v>
          </cell>
          <cell r="G85" t="str">
            <v>BUSINESS</v>
          </cell>
          <cell r="H85" t="str">
            <v>GAS</v>
          </cell>
          <cell r="I85">
            <v>814520.67</v>
          </cell>
        </row>
        <row r="86">
          <cell r="A86" t="str">
            <v>KIMLEE LTD. T-A MICMART TRADING</v>
          </cell>
          <cell r="B86">
            <v>200</v>
          </cell>
          <cell r="C86" t="str">
            <v>66</v>
          </cell>
          <cell r="D86" t="str">
            <v>JA $</v>
          </cell>
          <cell r="E86" t="str">
            <v>O/D</v>
          </cell>
          <cell r="F86">
            <v>31.5</v>
          </cell>
          <cell r="G86" t="str">
            <v>BUSINESS</v>
          </cell>
          <cell r="H86" t="str">
            <v>DIST'N</v>
          </cell>
          <cell r="I86">
            <v>100</v>
          </cell>
        </row>
        <row r="87">
          <cell r="A87" t="str">
            <v>L.C.G. CONSTRUCTION LTD.</v>
          </cell>
          <cell r="B87">
            <v>200</v>
          </cell>
          <cell r="C87" t="str">
            <v>66</v>
          </cell>
          <cell r="D87" t="str">
            <v>JA $</v>
          </cell>
          <cell r="E87" t="str">
            <v>O/D</v>
          </cell>
          <cell r="F87">
            <v>31.5</v>
          </cell>
          <cell r="G87" t="str">
            <v>BUSINESS</v>
          </cell>
          <cell r="H87" t="str">
            <v>construction</v>
          </cell>
          <cell r="I87">
            <v>118.62</v>
          </cell>
        </row>
        <row r="88">
          <cell r="A88" t="str">
            <v>L.N.H. INVESTMENTS COMPANY LTD.</v>
          </cell>
          <cell r="B88">
            <v>200</v>
          </cell>
          <cell r="C88" t="str">
            <v>66</v>
          </cell>
          <cell r="D88" t="str">
            <v>JA $</v>
          </cell>
          <cell r="E88" t="str">
            <v>O/D</v>
          </cell>
          <cell r="F88">
            <v>31.5</v>
          </cell>
          <cell r="G88" t="str">
            <v>F.I.</v>
          </cell>
          <cell r="H88" t="str">
            <v>F.I.</v>
          </cell>
          <cell r="I88">
            <v>134.65</v>
          </cell>
        </row>
        <row r="89">
          <cell r="A89" t="str">
            <v>L'ART INTERIEUR DESIGN LTD.</v>
          </cell>
          <cell r="B89">
            <v>127</v>
          </cell>
          <cell r="C89" t="str">
            <v>07</v>
          </cell>
          <cell r="D89" t="str">
            <v>JA $</v>
          </cell>
          <cell r="E89" t="str">
            <v>O/D</v>
          </cell>
          <cell r="F89">
            <v>19</v>
          </cell>
          <cell r="G89" t="str">
            <v>BUSINESS</v>
          </cell>
          <cell r="H89" t="str">
            <v>PROF.</v>
          </cell>
          <cell r="I89">
            <v>306498.65000000002</v>
          </cell>
        </row>
        <row r="90">
          <cell r="A90" t="str">
            <v>MANUFACTURERS FINANCE CO. LTD.</v>
          </cell>
          <cell r="B90">
            <v>200</v>
          </cell>
          <cell r="C90" t="str">
            <v>21</v>
          </cell>
          <cell r="D90" t="str">
            <v>JA $</v>
          </cell>
          <cell r="E90" t="str">
            <v>O/D</v>
          </cell>
          <cell r="F90">
            <v>31.5</v>
          </cell>
          <cell r="G90" t="str">
            <v>F.I.</v>
          </cell>
          <cell r="H90" t="str">
            <v>F.I.</v>
          </cell>
          <cell r="I90">
            <v>99.17</v>
          </cell>
        </row>
        <row r="91">
          <cell r="A91" t="str">
            <v>MARLEY DAVID OR BOGLE LORRAINE</v>
          </cell>
          <cell r="B91">
            <v>200</v>
          </cell>
          <cell r="C91" t="str">
            <v>05</v>
          </cell>
          <cell r="D91" t="str">
            <v>JA $</v>
          </cell>
          <cell r="E91" t="str">
            <v>O/D</v>
          </cell>
          <cell r="F91">
            <v>31.5</v>
          </cell>
          <cell r="G91" t="str">
            <v>INDIV.</v>
          </cell>
          <cell r="H91" t="str">
            <v>INDIV.</v>
          </cell>
          <cell r="I91">
            <v>109.75</v>
          </cell>
        </row>
        <row r="92">
          <cell r="A92" t="str">
            <v>MASSA ALISON K.</v>
          </cell>
          <cell r="B92">
            <v>200</v>
          </cell>
          <cell r="C92" t="str">
            <v>05</v>
          </cell>
          <cell r="D92" t="str">
            <v>JA $</v>
          </cell>
          <cell r="E92" t="str">
            <v>O/D</v>
          </cell>
          <cell r="F92">
            <v>31.5</v>
          </cell>
          <cell r="G92" t="str">
            <v>INDIV.</v>
          </cell>
          <cell r="H92" t="str">
            <v>INDIV.</v>
          </cell>
          <cell r="I92">
            <v>1180.1500000000001</v>
          </cell>
        </row>
        <row r="93">
          <cell r="A93" t="str">
            <v>MATROUSSE HOLDINGS LIMITED</v>
          </cell>
          <cell r="B93">
            <v>120</v>
          </cell>
          <cell r="C93" t="str">
            <v>02</v>
          </cell>
          <cell r="D93" t="str">
            <v>USD</v>
          </cell>
          <cell r="E93" t="str">
            <v>TERM</v>
          </cell>
          <cell r="F93">
            <v>11</v>
          </cell>
          <cell r="G93" t="str">
            <v>BUSINESS</v>
          </cell>
          <cell r="H93" t="str">
            <v>PROF.</v>
          </cell>
          <cell r="I93">
            <v>3189976.52</v>
          </cell>
        </row>
        <row r="94">
          <cell r="A94" t="str">
            <v>MATROUSSE HOLDINGS LIMITED</v>
          </cell>
          <cell r="B94">
            <v>200</v>
          </cell>
          <cell r="C94" t="str">
            <v>02</v>
          </cell>
          <cell r="D94" t="str">
            <v>JA $</v>
          </cell>
          <cell r="E94" t="str">
            <v>O/D</v>
          </cell>
          <cell r="F94">
            <v>31.5</v>
          </cell>
          <cell r="G94" t="str">
            <v>BUSINESS</v>
          </cell>
          <cell r="H94" t="str">
            <v>PROF.</v>
          </cell>
          <cell r="I94">
            <v>361393.78</v>
          </cell>
        </row>
        <row r="95">
          <cell r="A95" t="str">
            <v>MAYNE ROHAN AND OR HOPE</v>
          </cell>
          <cell r="B95">
            <v>200</v>
          </cell>
          <cell r="C95" t="str">
            <v>01</v>
          </cell>
          <cell r="D95" t="str">
            <v>JA $</v>
          </cell>
          <cell r="E95" t="str">
            <v>O/D</v>
          </cell>
          <cell r="F95">
            <v>0</v>
          </cell>
          <cell r="G95" t="str">
            <v>INDIV.</v>
          </cell>
          <cell r="H95" t="str">
            <v>INDIV.</v>
          </cell>
          <cell r="I95">
            <v>4779.47</v>
          </cell>
        </row>
        <row r="96">
          <cell r="A96" t="str">
            <v>MCCREATH VIVIENNE OR ERROL</v>
          </cell>
          <cell r="B96">
            <v>200</v>
          </cell>
          <cell r="C96" t="str">
            <v>01</v>
          </cell>
          <cell r="D96" t="str">
            <v>JA $</v>
          </cell>
          <cell r="E96" t="str">
            <v>O/D</v>
          </cell>
          <cell r="F96">
            <v>0</v>
          </cell>
          <cell r="G96" t="str">
            <v>INDIV.</v>
          </cell>
          <cell r="H96" t="str">
            <v>INDIV.</v>
          </cell>
          <cell r="I96">
            <v>3548.84</v>
          </cell>
        </row>
        <row r="97">
          <cell r="A97" t="str">
            <v>MCINTOSH HOWARD</v>
          </cell>
          <cell r="B97">
            <v>200</v>
          </cell>
          <cell r="C97" t="str">
            <v>05</v>
          </cell>
          <cell r="D97" t="str">
            <v>JA $</v>
          </cell>
          <cell r="E97" t="str">
            <v>O/D</v>
          </cell>
          <cell r="F97">
            <v>31.5</v>
          </cell>
          <cell r="G97" t="str">
            <v>INDIV.</v>
          </cell>
          <cell r="H97" t="str">
            <v>INDIV.</v>
          </cell>
          <cell r="I97">
            <v>14025.78</v>
          </cell>
        </row>
        <row r="98">
          <cell r="A98" t="str">
            <v>MILLWOOD MICHAEL AND OR CHARLENE</v>
          </cell>
          <cell r="B98">
            <v>200</v>
          </cell>
          <cell r="C98" t="str">
            <v>05</v>
          </cell>
          <cell r="D98" t="str">
            <v>JA $</v>
          </cell>
          <cell r="E98" t="str">
            <v>O/D</v>
          </cell>
          <cell r="F98">
            <v>31.5</v>
          </cell>
          <cell r="G98" t="str">
            <v>INDIV.</v>
          </cell>
          <cell r="H98" t="str">
            <v>INDIV.</v>
          </cell>
          <cell r="I98">
            <v>215.61</v>
          </cell>
        </row>
        <row r="99">
          <cell r="A99" t="str">
            <v>MOORE BUSINESS FORMS CARIB LTD.</v>
          </cell>
          <cell r="B99">
            <v>120</v>
          </cell>
          <cell r="C99" t="str">
            <v>04</v>
          </cell>
          <cell r="D99" t="str">
            <v>JA $</v>
          </cell>
          <cell r="E99" t="str">
            <v>TERM</v>
          </cell>
          <cell r="F99">
            <v>21</v>
          </cell>
          <cell r="G99" t="str">
            <v>BUSINESS</v>
          </cell>
          <cell r="H99" t="str">
            <v>PRINT</v>
          </cell>
          <cell r="I99">
            <v>1439088.44</v>
          </cell>
        </row>
        <row r="100">
          <cell r="A100" t="str">
            <v>MOORE BUSINESS FORMS CARIB LTD.</v>
          </cell>
          <cell r="B100">
            <v>120</v>
          </cell>
          <cell r="C100" t="str">
            <v>04</v>
          </cell>
          <cell r="D100" t="str">
            <v>JA $</v>
          </cell>
          <cell r="E100" t="str">
            <v>TERM</v>
          </cell>
          <cell r="F100">
            <v>21</v>
          </cell>
          <cell r="G100" t="str">
            <v>BUSINESS</v>
          </cell>
          <cell r="H100" t="str">
            <v>PRINT</v>
          </cell>
          <cell r="I100">
            <v>1348505.9</v>
          </cell>
        </row>
        <row r="101">
          <cell r="A101" t="str">
            <v>MORGAN BEVERLEY J.</v>
          </cell>
          <cell r="B101">
            <v>200</v>
          </cell>
          <cell r="C101" t="str">
            <v>05</v>
          </cell>
          <cell r="D101" t="str">
            <v>JA $</v>
          </cell>
          <cell r="E101" t="str">
            <v>O/D</v>
          </cell>
          <cell r="F101">
            <v>31.5</v>
          </cell>
          <cell r="G101" t="str">
            <v>INDIV.</v>
          </cell>
          <cell r="H101" t="str">
            <v>INDIV.</v>
          </cell>
          <cell r="I101">
            <v>16992.72</v>
          </cell>
        </row>
        <row r="102">
          <cell r="A102" t="str">
            <v>MUSSON JAMAICA LTD.</v>
          </cell>
          <cell r="B102">
            <v>120</v>
          </cell>
          <cell r="C102" t="str">
            <v>02</v>
          </cell>
          <cell r="D102" t="str">
            <v>JA $</v>
          </cell>
          <cell r="E102" t="str">
            <v>TERM</v>
          </cell>
          <cell r="F102">
            <v>12</v>
          </cell>
          <cell r="G102" t="str">
            <v>BUSINESS</v>
          </cell>
          <cell r="H102" t="str">
            <v>FOOD</v>
          </cell>
          <cell r="I102">
            <v>6437524.21</v>
          </cell>
        </row>
        <row r="103">
          <cell r="A103" t="str">
            <v>MUSSON JAMAICA LTD.</v>
          </cell>
          <cell r="B103">
            <v>126</v>
          </cell>
          <cell r="C103" t="str">
            <v>02</v>
          </cell>
          <cell r="D103" t="str">
            <v>JA $</v>
          </cell>
          <cell r="E103" t="str">
            <v>O/D</v>
          </cell>
          <cell r="F103">
            <v>26.3</v>
          </cell>
          <cell r="G103" t="str">
            <v>BUSINESS</v>
          </cell>
          <cell r="H103" t="str">
            <v>FOOD</v>
          </cell>
          <cell r="I103">
            <v>82266.100000000006</v>
          </cell>
        </row>
        <row r="104">
          <cell r="A104" t="str">
            <v>MYERS,FLETCHER AND GORDON</v>
          </cell>
          <cell r="B104">
            <v>127</v>
          </cell>
          <cell r="C104" t="str">
            <v>02</v>
          </cell>
          <cell r="D104" t="str">
            <v>JA $</v>
          </cell>
          <cell r="E104" t="str">
            <v>O/D</v>
          </cell>
          <cell r="F104">
            <v>26.3</v>
          </cell>
          <cell r="G104" t="str">
            <v>BUSINESS</v>
          </cell>
          <cell r="H104" t="str">
            <v>PROF.</v>
          </cell>
          <cell r="I104">
            <v>5185716.33</v>
          </cell>
        </row>
        <row r="105">
          <cell r="A105" t="str">
            <v>NESTLE-JMP LIMITED</v>
          </cell>
          <cell r="B105">
            <v>120</v>
          </cell>
          <cell r="C105" t="str">
            <v>04</v>
          </cell>
          <cell r="D105" t="str">
            <v>JA $</v>
          </cell>
          <cell r="E105" t="str">
            <v>TERM</v>
          </cell>
          <cell r="F105">
            <v>12</v>
          </cell>
          <cell r="G105" t="str">
            <v>BUSINESS</v>
          </cell>
          <cell r="H105" t="str">
            <v>FOOD</v>
          </cell>
          <cell r="I105">
            <v>2212515.8399999999</v>
          </cell>
        </row>
        <row r="106">
          <cell r="A106" t="str">
            <v>NESTLE-JMP LIMITED</v>
          </cell>
          <cell r="B106">
            <v>120</v>
          </cell>
          <cell r="C106" t="str">
            <v>41</v>
          </cell>
          <cell r="D106" t="str">
            <v>JA $</v>
          </cell>
          <cell r="E106" t="str">
            <v>TERM</v>
          </cell>
          <cell r="F106">
            <v>12</v>
          </cell>
          <cell r="G106" t="str">
            <v>BUSINESS</v>
          </cell>
          <cell r="H106" t="str">
            <v>FOOD</v>
          </cell>
          <cell r="I106">
            <v>98573000</v>
          </cell>
        </row>
        <row r="107">
          <cell r="A107" t="str">
            <v>NICO DISTRIBUTORS LIMITED</v>
          </cell>
          <cell r="B107">
            <v>120</v>
          </cell>
          <cell r="C107" t="str">
            <v>06</v>
          </cell>
          <cell r="D107" t="str">
            <v>JA $</v>
          </cell>
          <cell r="E107" t="str">
            <v>TERM</v>
          </cell>
          <cell r="F107">
            <v>30.75</v>
          </cell>
          <cell r="G107" t="str">
            <v>BUSINESS</v>
          </cell>
          <cell r="H107" t="str">
            <v>DIST'N</v>
          </cell>
          <cell r="I107">
            <v>4003067.01</v>
          </cell>
        </row>
        <row r="108">
          <cell r="A108" t="str">
            <v>NICO DISTRIBUTORS LIMITED</v>
          </cell>
          <cell r="B108">
            <v>120</v>
          </cell>
          <cell r="C108" t="str">
            <v>06</v>
          </cell>
          <cell r="D108" t="str">
            <v>USD</v>
          </cell>
          <cell r="E108" t="str">
            <v>TERM</v>
          </cell>
          <cell r="F108">
            <v>30.75</v>
          </cell>
          <cell r="G108" t="str">
            <v>BUSINESS</v>
          </cell>
          <cell r="H108" t="str">
            <v>DIST'N</v>
          </cell>
          <cell r="I108">
            <v>17701200</v>
          </cell>
        </row>
        <row r="109">
          <cell r="A109" t="str">
            <v>ORO VERDE FARMS</v>
          </cell>
          <cell r="B109">
            <v>200</v>
          </cell>
          <cell r="C109" t="str">
            <v>60</v>
          </cell>
          <cell r="D109" t="str">
            <v>JA $</v>
          </cell>
          <cell r="E109" t="str">
            <v>O/D</v>
          </cell>
          <cell r="F109">
            <v>31.5</v>
          </cell>
          <cell r="G109" t="str">
            <v>BUSINESS</v>
          </cell>
          <cell r="H109" t="str">
            <v>OTHER-AGR</v>
          </cell>
          <cell r="I109">
            <v>13.64</v>
          </cell>
        </row>
        <row r="110">
          <cell r="A110" t="str">
            <v>PARKER MARLENE</v>
          </cell>
          <cell r="B110">
            <v>200</v>
          </cell>
          <cell r="C110" t="str">
            <v>05</v>
          </cell>
          <cell r="D110" t="str">
            <v>JA $</v>
          </cell>
          <cell r="E110" t="str">
            <v>O/D</v>
          </cell>
          <cell r="F110">
            <v>31.5</v>
          </cell>
          <cell r="G110" t="str">
            <v>INDIV.</v>
          </cell>
          <cell r="H110" t="str">
            <v>INDIV.</v>
          </cell>
          <cell r="I110">
            <v>1021.8</v>
          </cell>
        </row>
        <row r="111">
          <cell r="A111" t="str">
            <v>PEGASUS HOTEL</v>
          </cell>
          <cell r="B111">
            <v>120</v>
          </cell>
          <cell r="C111" t="str">
            <v>04</v>
          </cell>
          <cell r="D111" t="str">
            <v>USD</v>
          </cell>
          <cell r="E111" t="str">
            <v>TERM</v>
          </cell>
          <cell r="F111">
            <v>12</v>
          </cell>
          <cell r="G111" t="str">
            <v>BUSINESS</v>
          </cell>
          <cell r="H111" t="str">
            <v>TOURISM</v>
          </cell>
          <cell r="I111">
            <v>978627.07</v>
          </cell>
        </row>
        <row r="112">
          <cell r="A112" t="str">
            <v>PHILLPOTTS ARTHUR B.</v>
          </cell>
          <cell r="B112">
            <v>200</v>
          </cell>
          <cell r="C112" t="str">
            <v>05</v>
          </cell>
          <cell r="D112" t="str">
            <v>JA $</v>
          </cell>
          <cell r="E112" t="str">
            <v>O/D</v>
          </cell>
          <cell r="F112">
            <v>31.5</v>
          </cell>
          <cell r="G112" t="str">
            <v>INDIV.</v>
          </cell>
          <cell r="H112" t="str">
            <v>INDIV.</v>
          </cell>
          <cell r="I112">
            <v>641.26</v>
          </cell>
        </row>
        <row r="113">
          <cell r="A113" t="str">
            <v>POKOMANDI ENDRE OR ANNE</v>
          </cell>
          <cell r="B113">
            <v>200</v>
          </cell>
          <cell r="C113" t="str">
            <v>06</v>
          </cell>
          <cell r="D113" t="str">
            <v>USD</v>
          </cell>
          <cell r="E113" t="str">
            <v>O/D</v>
          </cell>
          <cell r="F113">
            <v>31.5</v>
          </cell>
          <cell r="G113" t="str">
            <v>INDIV.</v>
          </cell>
          <cell r="H113" t="str">
            <v>INDIV.</v>
          </cell>
          <cell r="I113">
            <v>9.83</v>
          </cell>
        </row>
        <row r="114">
          <cell r="A114" t="str">
            <v>PORT AUTHORITY OF JAMAICA</v>
          </cell>
          <cell r="B114">
            <v>120</v>
          </cell>
          <cell r="C114" t="str">
            <v>02</v>
          </cell>
          <cell r="D114" t="str">
            <v>USD</v>
          </cell>
          <cell r="E114" t="str">
            <v>TERM</v>
          </cell>
          <cell r="F114">
            <v>11</v>
          </cell>
          <cell r="G114" t="str">
            <v>PSX</v>
          </cell>
          <cell r="H114" t="str">
            <v>PSX</v>
          </cell>
          <cell r="I114">
            <v>49170000</v>
          </cell>
        </row>
        <row r="115">
          <cell r="A115" t="str">
            <v>PORT AUTHORITY OF JAMAICA</v>
          </cell>
          <cell r="B115">
            <v>120</v>
          </cell>
          <cell r="C115" t="str">
            <v>55</v>
          </cell>
          <cell r="D115" t="str">
            <v>USD</v>
          </cell>
          <cell r="E115" t="str">
            <v>TERM</v>
          </cell>
          <cell r="F115">
            <v>11</v>
          </cell>
          <cell r="G115" t="str">
            <v>PSX</v>
          </cell>
          <cell r="H115" t="str">
            <v>PSX</v>
          </cell>
          <cell r="I115">
            <v>24381480.940000001</v>
          </cell>
        </row>
        <row r="116">
          <cell r="A116" t="str">
            <v>PORT AUTHORITY OF JAMAICA</v>
          </cell>
          <cell r="B116">
            <v>120</v>
          </cell>
          <cell r="C116" t="str">
            <v>55</v>
          </cell>
          <cell r="D116" t="str">
            <v>USD</v>
          </cell>
          <cell r="E116" t="str">
            <v>TERM</v>
          </cell>
          <cell r="F116">
            <v>11</v>
          </cell>
          <cell r="G116" t="str">
            <v>PSX</v>
          </cell>
          <cell r="H116" t="str">
            <v>PSX</v>
          </cell>
          <cell r="I116">
            <v>1583891.08</v>
          </cell>
        </row>
        <row r="117">
          <cell r="A117" t="str">
            <v>PORT AUTHORITY OF JAMAICA</v>
          </cell>
          <cell r="B117">
            <v>120</v>
          </cell>
          <cell r="C117" t="str">
            <v>55</v>
          </cell>
          <cell r="D117" t="str">
            <v>USD</v>
          </cell>
          <cell r="E117" t="str">
            <v>TERM</v>
          </cell>
          <cell r="F117">
            <v>11</v>
          </cell>
          <cell r="G117" t="str">
            <v>PSX</v>
          </cell>
          <cell r="H117" t="str">
            <v>PSX</v>
          </cell>
          <cell r="I117">
            <v>7374947.8200000003</v>
          </cell>
        </row>
        <row r="118">
          <cell r="A118" t="str">
            <v>REAL  WOODS LIMITED</v>
          </cell>
          <cell r="B118">
            <v>200</v>
          </cell>
          <cell r="C118" t="str">
            <v>60</v>
          </cell>
          <cell r="D118" t="str">
            <v>JA $</v>
          </cell>
          <cell r="E118" t="str">
            <v>O/D</v>
          </cell>
          <cell r="F118">
            <v>31.5</v>
          </cell>
          <cell r="G118" t="str">
            <v>BUSINESS</v>
          </cell>
          <cell r="H118" t="str">
            <v>PROF.</v>
          </cell>
          <cell r="I118">
            <v>181.19</v>
          </cell>
        </row>
        <row r="119">
          <cell r="A119" t="str">
            <v>REID HORACE DONOVAN</v>
          </cell>
          <cell r="B119">
            <v>200</v>
          </cell>
          <cell r="C119" t="str">
            <v>05</v>
          </cell>
          <cell r="D119" t="str">
            <v>JA $</v>
          </cell>
          <cell r="E119" t="str">
            <v>O/D</v>
          </cell>
          <cell r="F119">
            <v>31.5</v>
          </cell>
          <cell r="G119" t="str">
            <v>INDIV.</v>
          </cell>
          <cell r="H119" t="str">
            <v>INDIV.</v>
          </cell>
          <cell r="I119">
            <v>395.12</v>
          </cell>
        </row>
        <row r="120">
          <cell r="A120" t="str">
            <v>RENATONEIL CONSULTANTS LIMITED</v>
          </cell>
          <cell r="B120">
            <v>200</v>
          </cell>
          <cell r="C120" t="str">
            <v>66</v>
          </cell>
          <cell r="D120" t="str">
            <v>JA $</v>
          </cell>
          <cell r="E120" t="str">
            <v>O/D</v>
          </cell>
          <cell r="F120">
            <v>31.5</v>
          </cell>
          <cell r="G120" t="str">
            <v>BUSINESS</v>
          </cell>
          <cell r="H120" t="str">
            <v>PROF.</v>
          </cell>
          <cell r="I120">
            <v>100</v>
          </cell>
        </row>
        <row r="121">
          <cell r="A121" t="str">
            <v>RESTAURANTS OF JAMAICA</v>
          </cell>
          <cell r="B121">
            <v>120</v>
          </cell>
          <cell r="C121" t="str">
            <v>50</v>
          </cell>
          <cell r="D121" t="str">
            <v>JA $</v>
          </cell>
          <cell r="E121" t="str">
            <v>TERM</v>
          </cell>
          <cell r="F121">
            <v>20.88</v>
          </cell>
          <cell r="G121" t="str">
            <v>BUSINESS</v>
          </cell>
          <cell r="H121" t="str">
            <v>FOOD</v>
          </cell>
          <cell r="I121">
            <v>5526315.6900000004</v>
          </cell>
        </row>
        <row r="122">
          <cell r="A122" t="str">
            <v>RESTAURANTS OF JAMAICA</v>
          </cell>
          <cell r="B122">
            <v>150</v>
          </cell>
          <cell r="C122" t="str">
            <v>00</v>
          </cell>
          <cell r="D122" t="str">
            <v>JA $</v>
          </cell>
          <cell r="E122" t="str">
            <v>LEASE</v>
          </cell>
          <cell r="F122">
            <v>21</v>
          </cell>
          <cell r="G122" t="str">
            <v>BUSINESS</v>
          </cell>
          <cell r="H122" t="str">
            <v>FOOD</v>
          </cell>
          <cell r="I122">
            <v>2064326.85</v>
          </cell>
        </row>
        <row r="123">
          <cell r="A123" t="str">
            <v>ROUSSEAU MICHELLE</v>
          </cell>
          <cell r="B123">
            <v>200</v>
          </cell>
          <cell r="C123" t="str">
            <v>05</v>
          </cell>
          <cell r="D123" t="str">
            <v>JA $</v>
          </cell>
          <cell r="E123" t="str">
            <v>O/D</v>
          </cell>
          <cell r="F123">
            <v>31.5</v>
          </cell>
          <cell r="G123" t="str">
            <v>INDIV.</v>
          </cell>
          <cell r="H123" t="str">
            <v>INDIV.</v>
          </cell>
          <cell r="I123">
            <v>336.83</v>
          </cell>
        </row>
        <row r="124">
          <cell r="A124" t="str">
            <v>SALOMON SMITH BARNEY-INC.</v>
          </cell>
          <cell r="B124">
            <v>200</v>
          </cell>
          <cell r="C124" t="str">
            <v>16</v>
          </cell>
          <cell r="D124" t="str">
            <v>JA $</v>
          </cell>
          <cell r="E124" t="str">
            <v>O/D</v>
          </cell>
          <cell r="F124">
            <v>31.5</v>
          </cell>
          <cell r="G124" t="str">
            <v>F.I.</v>
          </cell>
          <cell r="H124" t="str">
            <v>F.I.</v>
          </cell>
          <cell r="I124">
            <v>2098.14</v>
          </cell>
        </row>
        <row r="125">
          <cell r="A125" t="str">
            <v>SERAMCO</v>
          </cell>
          <cell r="B125">
            <v>120</v>
          </cell>
          <cell r="C125" t="str">
            <v>15</v>
          </cell>
          <cell r="D125" t="str">
            <v>JA $</v>
          </cell>
          <cell r="E125" t="str">
            <v>TERM</v>
          </cell>
          <cell r="F125">
            <v>9.75</v>
          </cell>
          <cell r="G125" t="str">
            <v>BUSINESS</v>
          </cell>
          <cell r="H125" t="str">
            <v>PROF.</v>
          </cell>
          <cell r="I125">
            <v>967089.2</v>
          </cell>
        </row>
        <row r="126">
          <cell r="A126" t="str">
            <v>SERAMCO</v>
          </cell>
          <cell r="B126">
            <v>120</v>
          </cell>
          <cell r="C126" t="str">
            <v>15</v>
          </cell>
          <cell r="D126" t="str">
            <v>USD</v>
          </cell>
          <cell r="E126" t="str">
            <v>TERM</v>
          </cell>
          <cell r="F126">
            <v>9.75</v>
          </cell>
          <cell r="G126" t="str">
            <v>BUSINESS</v>
          </cell>
          <cell r="H126" t="str">
            <v>PROF.</v>
          </cell>
          <cell r="I126">
            <v>5472794.5700000003</v>
          </cell>
        </row>
        <row r="127">
          <cell r="A127" t="str">
            <v>SETCOM DISTRIBUTORS LIMITED</v>
          </cell>
          <cell r="B127">
            <v>200</v>
          </cell>
          <cell r="C127" t="str">
            <v>61</v>
          </cell>
          <cell r="D127" t="str">
            <v>USD</v>
          </cell>
          <cell r="E127" t="str">
            <v>O/D</v>
          </cell>
          <cell r="F127">
            <v>31.5</v>
          </cell>
          <cell r="G127" t="str">
            <v>BUSINESS</v>
          </cell>
          <cell r="H127" t="str">
            <v>DIST'N</v>
          </cell>
          <cell r="I127">
            <v>154957.29</v>
          </cell>
        </row>
        <row r="128">
          <cell r="A128" t="str">
            <v>SHELL COMPANY W.I. LTD.</v>
          </cell>
          <cell r="B128">
            <v>120</v>
          </cell>
          <cell r="C128" t="str">
            <v>02</v>
          </cell>
          <cell r="D128" t="str">
            <v>JA $</v>
          </cell>
          <cell r="E128" t="str">
            <v>TERM</v>
          </cell>
          <cell r="F128">
            <v>13.7</v>
          </cell>
          <cell r="G128" t="str">
            <v>BUSINESS</v>
          </cell>
          <cell r="H128" t="str">
            <v>GAS</v>
          </cell>
          <cell r="I128">
            <v>70000000</v>
          </cell>
        </row>
        <row r="129">
          <cell r="A129" t="str">
            <v>SHELL COMPANY W.I. LTD.</v>
          </cell>
          <cell r="B129">
            <v>200</v>
          </cell>
          <cell r="C129" t="str">
            <v>02</v>
          </cell>
          <cell r="D129" t="str">
            <v>JA $</v>
          </cell>
          <cell r="E129" t="str">
            <v>O/D</v>
          </cell>
          <cell r="F129">
            <v>31.5</v>
          </cell>
          <cell r="G129" t="str">
            <v>BUSINESS</v>
          </cell>
          <cell r="H129" t="str">
            <v>GAS</v>
          </cell>
          <cell r="I129">
            <v>100.4</v>
          </cell>
        </row>
        <row r="130">
          <cell r="A130" t="str">
            <v>SHELL COMPANY W.I. LTD.</v>
          </cell>
          <cell r="B130">
            <v>200</v>
          </cell>
          <cell r="C130" t="str">
            <v>02</v>
          </cell>
          <cell r="D130" t="str">
            <v>JA $</v>
          </cell>
          <cell r="E130" t="str">
            <v>O/D</v>
          </cell>
          <cell r="F130">
            <v>31.5</v>
          </cell>
          <cell r="G130" t="str">
            <v>BUSINESS</v>
          </cell>
          <cell r="H130" t="str">
            <v>GAS</v>
          </cell>
          <cell r="I130">
            <v>321.91000000000003</v>
          </cell>
        </row>
        <row r="131">
          <cell r="A131" t="str">
            <v>SIMPSON E.</v>
          </cell>
          <cell r="B131">
            <v>200</v>
          </cell>
          <cell r="C131" t="str">
            <v>05</v>
          </cell>
          <cell r="D131" t="str">
            <v>JA $</v>
          </cell>
          <cell r="E131" t="str">
            <v>O/D</v>
          </cell>
          <cell r="F131">
            <v>31.5</v>
          </cell>
          <cell r="G131" t="str">
            <v>INDIV.</v>
          </cell>
          <cell r="H131" t="str">
            <v>INDIV.</v>
          </cell>
          <cell r="I131">
            <v>1516.3</v>
          </cell>
        </row>
        <row r="132">
          <cell r="A132" t="str">
            <v>SLEEP BEAUTY BEDDING FURNITURE</v>
          </cell>
          <cell r="B132">
            <v>127</v>
          </cell>
          <cell r="C132" t="str">
            <v>07</v>
          </cell>
          <cell r="D132" t="str">
            <v>JA $</v>
          </cell>
          <cell r="E132" t="str">
            <v>O/D</v>
          </cell>
          <cell r="F132">
            <v>17</v>
          </cell>
          <cell r="G132" t="str">
            <v>BUSINESS</v>
          </cell>
          <cell r="H132" t="str">
            <v>MFG-OTHER</v>
          </cell>
          <cell r="I132">
            <v>424252.68</v>
          </cell>
        </row>
        <row r="133">
          <cell r="A133" t="str">
            <v>SOLO JAMAICA LIMITED</v>
          </cell>
          <cell r="B133">
            <v>200</v>
          </cell>
          <cell r="C133" t="str">
            <v>60</v>
          </cell>
          <cell r="D133" t="str">
            <v>JA $</v>
          </cell>
          <cell r="E133" t="str">
            <v>O/D</v>
          </cell>
          <cell r="F133">
            <v>31.5</v>
          </cell>
          <cell r="G133" t="str">
            <v>BUSINESS</v>
          </cell>
          <cell r="H133" t="str">
            <v>FOOD</v>
          </cell>
          <cell r="I133">
            <v>100.4</v>
          </cell>
        </row>
        <row r="134">
          <cell r="A134" t="str">
            <v>SOLO JAMAICA LIMITED</v>
          </cell>
          <cell r="B134">
            <v>200</v>
          </cell>
          <cell r="C134" t="str">
            <v>61</v>
          </cell>
          <cell r="D134" t="str">
            <v>USD</v>
          </cell>
          <cell r="E134" t="str">
            <v>O/D</v>
          </cell>
          <cell r="F134">
            <v>31.5</v>
          </cell>
          <cell r="G134" t="str">
            <v>BUSINESS</v>
          </cell>
          <cell r="H134" t="str">
            <v>FOOD</v>
          </cell>
          <cell r="I134">
            <v>511.37</v>
          </cell>
        </row>
        <row r="135">
          <cell r="A135" t="str">
            <v>SOMERSET ENTERPRISES LTD.</v>
          </cell>
          <cell r="B135">
            <v>120</v>
          </cell>
          <cell r="C135" t="str">
            <v>50</v>
          </cell>
          <cell r="D135" t="str">
            <v>JA $</v>
          </cell>
          <cell r="E135" t="str">
            <v>TERM</v>
          </cell>
          <cell r="F135">
            <v>20</v>
          </cell>
          <cell r="G135" t="str">
            <v>BUSINESS</v>
          </cell>
          <cell r="H135" t="str">
            <v>TOURISM</v>
          </cell>
          <cell r="I135">
            <v>10000000</v>
          </cell>
        </row>
        <row r="136">
          <cell r="A136" t="str">
            <v>STAFF-16%</v>
          </cell>
          <cell r="B136">
            <v>121</v>
          </cell>
          <cell r="C136" t="str">
            <v>10</v>
          </cell>
          <cell r="D136" t="str">
            <v>JA $</v>
          </cell>
          <cell r="E136" t="str">
            <v>MTG</v>
          </cell>
          <cell r="F136">
            <v>16</v>
          </cell>
          <cell r="G136" t="str">
            <v>INDIV.</v>
          </cell>
          <cell r="H136" t="str">
            <v>construction</v>
          </cell>
          <cell r="I136">
            <v>11030544.93</v>
          </cell>
        </row>
        <row r="137">
          <cell r="A137" t="str">
            <v>STAFF-20.75%</v>
          </cell>
          <cell r="B137">
            <v>121</v>
          </cell>
          <cell r="C137" t="str">
            <v>06</v>
          </cell>
          <cell r="D137" t="str">
            <v>JA $</v>
          </cell>
          <cell r="E137" t="str">
            <v>TERM</v>
          </cell>
          <cell r="F137">
            <v>20.75</v>
          </cell>
          <cell r="G137" t="str">
            <v>INDIV.</v>
          </cell>
          <cell r="H137" t="str">
            <v>INDIV.</v>
          </cell>
          <cell r="I137">
            <v>2065293.26</v>
          </cell>
        </row>
        <row r="138">
          <cell r="A138" t="str">
            <v>STAFF-3%</v>
          </cell>
          <cell r="B138">
            <v>121</v>
          </cell>
          <cell r="C138" t="str">
            <v>08</v>
          </cell>
          <cell r="D138" t="str">
            <v>JA $</v>
          </cell>
          <cell r="E138" t="str">
            <v>MTG</v>
          </cell>
          <cell r="F138">
            <v>3</v>
          </cell>
          <cell r="G138" t="str">
            <v>INDIV.</v>
          </cell>
          <cell r="H138" t="str">
            <v>construction</v>
          </cell>
          <cell r="I138">
            <v>41347707.549999997</v>
          </cell>
        </row>
        <row r="139">
          <cell r="A139" t="str">
            <v>STAFF-4%</v>
          </cell>
          <cell r="B139">
            <v>121</v>
          </cell>
          <cell r="C139" t="str">
            <v>00</v>
          </cell>
          <cell r="D139" t="str">
            <v>JA $</v>
          </cell>
          <cell r="E139" t="str">
            <v>TERM</v>
          </cell>
          <cell r="F139">
            <v>4</v>
          </cell>
          <cell r="G139" t="str">
            <v>INDIV.</v>
          </cell>
          <cell r="H139" t="str">
            <v>INDIV.</v>
          </cell>
          <cell r="I139">
            <v>58000626.259999998</v>
          </cell>
        </row>
        <row r="140">
          <cell r="A140" t="str">
            <v>STEPHENS WINSTON R.</v>
          </cell>
          <cell r="B140">
            <v>200</v>
          </cell>
          <cell r="C140" t="str">
            <v>05</v>
          </cell>
          <cell r="D140" t="str">
            <v>JA $</v>
          </cell>
          <cell r="E140" t="str">
            <v>O/D</v>
          </cell>
          <cell r="F140">
            <v>31.5</v>
          </cell>
          <cell r="G140" t="str">
            <v>INDIV.</v>
          </cell>
          <cell r="H140" t="str">
            <v>INDIV.</v>
          </cell>
          <cell r="I140">
            <v>218.49</v>
          </cell>
        </row>
        <row r="141">
          <cell r="A141" t="str">
            <v>SUGAR COMPANY</v>
          </cell>
          <cell r="B141">
            <v>120</v>
          </cell>
          <cell r="C141" t="str">
            <v>18</v>
          </cell>
          <cell r="D141" t="str">
            <v>USD</v>
          </cell>
          <cell r="E141" t="str">
            <v>TERM</v>
          </cell>
          <cell r="F141">
            <v>12</v>
          </cell>
          <cell r="G141" t="str">
            <v>POX</v>
          </cell>
          <cell r="H141" t="str">
            <v>POX</v>
          </cell>
          <cell r="I141">
            <v>6829164.2599999998</v>
          </cell>
        </row>
        <row r="142">
          <cell r="A142" t="str">
            <v>SUR QUIMICA DE COSTA RICA S.A.</v>
          </cell>
          <cell r="B142">
            <v>200</v>
          </cell>
          <cell r="C142" t="str">
            <v>02</v>
          </cell>
          <cell r="D142" t="str">
            <v>JA $</v>
          </cell>
          <cell r="E142" t="str">
            <v>O/D</v>
          </cell>
          <cell r="F142">
            <v>31.5</v>
          </cell>
          <cell r="G142" t="str">
            <v>BUSINESS</v>
          </cell>
          <cell r="H142" t="str">
            <v>PROF.</v>
          </cell>
          <cell r="I142">
            <v>100</v>
          </cell>
        </row>
        <row r="143">
          <cell r="A143" t="str">
            <v>SVEDALA INDUSTRIES LTD.</v>
          </cell>
          <cell r="B143">
            <v>200</v>
          </cell>
          <cell r="C143" t="str">
            <v>13</v>
          </cell>
          <cell r="D143" t="str">
            <v>USD</v>
          </cell>
          <cell r="E143" t="str">
            <v>O/D</v>
          </cell>
          <cell r="F143">
            <v>31.5</v>
          </cell>
          <cell r="G143" t="str">
            <v>BUSINESS</v>
          </cell>
          <cell r="H143" t="str">
            <v>MFG-OTHER</v>
          </cell>
          <cell r="I143">
            <v>491.7</v>
          </cell>
        </row>
        <row r="144">
          <cell r="A144" t="str">
            <v>TAMAYO SAULO OR BARNEY FLAVIO</v>
          </cell>
          <cell r="B144">
            <v>200</v>
          </cell>
          <cell r="C144" t="str">
            <v>05</v>
          </cell>
          <cell r="D144" t="str">
            <v>JA $</v>
          </cell>
          <cell r="E144" t="str">
            <v>O/D</v>
          </cell>
          <cell r="F144">
            <v>31.5</v>
          </cell>
          <cell r="G144" t="str">
            <v>INDIV.</v>
          </cell>
          <cell r="H144" t="str">
            <v>INDIV.</v>
          </cell>
          <cell r="I144">
            <v>8.14</v>
          </cell>
        </row>
        <row r="145">
          <cell r="A145" t="str">
            <v>TAN-MARJ INVESTMENTS LTD.</v>
          </cell>
          <cell r="B145">
            <v>120</v>
          </cell>
          <cell r="C145" t="str">
            <v>50</v>
          </cell>
          <cell r="D145" t="str">
            <v>JA $</v>
          </cell>
          <cell r="E145" t="str">
            <v>TERM</v>
          </cell>
          <cell r="F145">
            <v>22</v>
          </cell>
          <cell r="G145" t="str">
            <v>BUSINESS</v>
          </cell>
          <cell r="H145" t="str">
            <v>PROF.</v>
          </cell>
          <cell r="I145">
            <v>15500000</v>
          </cell>
        </row>
        <row r="146">
          <cell r="A146" t="str">
            <v>TASTEE LIMITED</v>
          </cell>
          <cell r="B146">
            <v>120</v>
          </cell>
          <cell r="C146" t="str">
            <v>02</v>
          </cell>
          <cell r="D146" t="str">
            <v>JA $</v>
          </cell>
          <cell r="E146" t="str">
            <v>TERM</v>
          </cell>
          <cell r="F146">
            <v>22.63</v>
          </cell>
          <cell r="G146" t="str">
            <v>BUSINESS</v>
          </cell>
          <cell r="H146" t="str">
            <v>FOOD</v>
          </cell>
          <cell r="I146">
            <v>12750000</v>
          </cell>
        </row>
        <row r="147">
          <cell r="A147" t="str">
            <v>THIESS PTY LTD.</v>
          </cell>
          <cell r="B147">
            <v>200</v>
          </cell>
          <cell r="C147" t="str">
            <v>13</v>
          </cell>
          <cell r="D147" t="str">
            <v>USD</v>
          </cell>
          <cell r="E147" t="str">
            <v>O/D</v>
          </cell>
          <cell r="F147">
            <v>31.5</v>
          </cell>
          <cell r="G147" t="str">
            <v>BUSINESS</v>
          </cell>
          <cell r="H147" t="str">
            <v>PROF.</v>
          </cell>
          <cell r="I147">
            <v>2040749.71</v>
          </cell>
        </row>
        <row r="148">
          <cell r="A148" t="str">
            <v>THREE RIVERS MGMT. LTD.</v>
          </cell>
          <cell r="B148">
            <v>120</v>
          </cell>
          <cell r="C148" t="str">
            <v>04</v>
          </cell>
          <cell r="D148" t="str">
            <v>JA $</v>
          </cell>
          <cell r="E148" t="str">
            <v>TERM</v>
          </cell>
          <cell r="F148">
            <v>23</v>
          </cell>
          <cell r="G148" t="str">
            <v>BUSINESS</v>
          </cell>
          <cell r="H148" t="str">
            <v>TOURISM</v>
          </cell>
          <cell r="I148">
            <v>2649168.27</v>
          </cell>
        </row>
        <row r="149">
          <cell r="A149" t="str">
            <v>TIMO'S TRADING LIMITED</v>
          </cell>
          <cell r="B149">
            <v>127</v>
          </cell>
          <cell r="C149" t="str">
            <v>07</v>
          </cell>
          <cell r="D149" t="str">
            <v>JA $</v>
          </cell>
          <cell r="E149" t="str">
            <v>O/D</v>
          </cell>
          <cell r="F149">
            <v>17</v>
          </cell>
          <cell r="G149" t="str">
            <v>BUSINESS</v>
          </cell>
          <cell r="H149" t="str">
            <v>DIST'N</v>
          </cell>
          <cell r="I149">
            <v>3558068.36</v>
          </cell>
        </row>
        <row r="150">
          <cell r="A150" t="str">
            <v>TRANS TRADING JAMAICA LTD.</v>
          </cell>
          <cell r="B150">
            <v>200</v>
          </cell>
          <cell r="C150" t="str">
            <v>66</v>
          </cell>
          <cell r="D150" t="str">
            <v>JA $</v>
          </cell>
          <cell r="E150" t="str">
            <v>O/D</v>
          </cell>
          <cell r="F150">
            <v>31.5</v>
          </cell>
          <cell r="G150" t="str">
            <v>BUSINESS</v>
          </cell>
          <cell r="H150" t="str">
            <v>DIST'N</v>
          </cell>
          <cell r="I150">
            <v>92.41</v>
          </cell>
        </row>
        <row r="151">
          <cell r="A151" t="str">
            <v>TROPICAIR</v>
          </cell>
          <cell r="B151">
            <v>120</v>
          </cell>
          <cell r="C151" t="str">
            <v>02</v>
          </cell>
          <cell r="D151" t="str">
            <v>USD</v>
          </cell>
          <cell r="E151" t="str">
            <v>TERM</v>
          </cell>
          <cell r="F151">
            <v>10</v>
          </cell>
          <cell r="G151" t="str">
            <v>BUSINESS</v>
          </cell>
          <cell r="H151" t="str">
            <v>METALS</v>
          </cell>
          <cell r="I151">
            <v>46711500</v>
          </cell>
        </row>
        <row r="152">
          <cell r="A152" t="str">
            <v>TROPICAIR</v>
          </cell>
          <cell r="B152">
            <v>120</v>
          </cell>
          <cell r="C152" t="str">
            <v>63</v>
          </cell>
          <cell r="D152" t="str">
            <v>JA $</v>
          </cell>
          <cell r="E152" t="str">
            <v>TERM</v>
          </cell>
          <cell r="F152">
            <v>10</v>
          </cell>
          <cell r="G152" t="str">
            <v>BUSINESS</v>
          </cell>
          <cell r="H152" t="str">
            <v>METALS</v>
          </cell>
          <cell r="I152">
            <v>1758830</v>
          </cell>
        </row>
        <row r="153">
          <cell r="A153" t="str">
            <v>TYRELL PATRICK</v>
          </cell>
          <cell r="B153">
            <v>200</v>
          </cell>
          <cell r="C153" t="str">
            <v>01</v>
          </cell>
          <cell r="D153" t="str">
            <v>JA $</v>
          </cell>
          <cell r="E153" t="str">
            <v>O/D</v>
          </cell>
          <cell r="F153">
            <v>0</v>
          </cell>
          <cell r="G153" t="str">
            <v>INDIV.</v>
          </cell>
          <cell r="H153" t="str">
            <v>INDIV.</v>
          </cell>
          <cell r="I153">
            <v>1732.43</v>
          </cell>
        </row>
        <row r="154">
          <cell r="A154" t="str">
            <v>TYRES R US LIMITED</v>
          </cell>
          <cell r="B154">
            <v>120</v>
          </cell>
          <cell r="C154" t="str">
            <v>42</v>
          </cell>
          <cell r="D154" t="str">
            <v>USD</v>
          </cell>
          <cell r="E154" t="str">
            <v>TERM</v>
          </cell>
          <cell r="F154">
            <v>14</v>
          </cell>
          <cell r="G154" t="str">
            <v>BUSINESS</v>
          </cell>
          <cell r="H154" t="str">
            <v>DIST'N</v>
          </cell>
          <cell r="I154">
            <v>21719814.93</v>
          </cell>
        </row>
        <row r="155">
          <cell r="A155" t="str">
            <v>U.C.C. UESHIMA COFFEE CO. LTD.</v>
          </cell>
          <cell r="B155">
            <v>126</v>
          </cell>
          <cell r="C155" t="str">
            <v>06</v>
          </cell>
          <cell r="D155" t="str">
            <v>JA $</v>
          </cell>
          <cell r="E155" t="str">
            <v>O/D</v>
          </cell>
          <cell r="F155">
            <v>26.3</v>
          </cell>
          <cell r="G155" t="str">
            <v>BUSINESS</v>
          </cell>
          <cell r="H155" t="str">
            <v>FOOD</v>
          </cell>
          <cell r="I155">
            <v>164227.97</v>
          </cell>
        </row>
        <row r="156">
          <cell r="A156" t="str">
            <v>VA TECH ESCHER WYSS S.A.</v>
          </cell>
          <cell r="B156">
            <v>200</v>
          </cell>
          <cell r="C156" t="str">
            <v>02</v>
          </cell>
          <cell r="D156" t="str">
            <v>JA $</v>
          </cell>
          <cell r="E156" t="str">
            <v>O/D</v>
          </cell>
          <cell r="F156">
            <v>31.5</v>
          </cell>
          <cell r="G156" t="str">
            <v>BUSINESS</v>
          </cell>
          <cell r="H156" t="str">
            <v>PROF.</v>
          </cell>
          <cell r="I156">
            <v>311.24</v>
          </cell>
        </row>
        <row r="157">
          <cell r="A157" t="str">
            <v>VAP LIMITED</v>
          </cell>
          <cell r="B157">
            <v>120</v>
          </cell>
          <cell r="C157" t="str">
            <v>06</v>
          </cell>
          <cell r="D157" t="str">
            <v>JA $</v>
          </cell>
          <cell r="E157" t="str">
            <v>TERM</v>
          </cell>
          <cell r="F157">
            <v>32</v>
          </cell>
          <cell r="G157" t="str">
            <v>BUSINESS</v>
          </cell>
          <cell r="H157" t="str">
            <v>PROF.</v>
          </cell>
          <cell r="I157">
            <v>267805.52</v>
          </cell>
        </row>
        <row r="158">
          <cell r="A158" t="str">
            <v>VAP LIMITED</v>
          </cell>
          <cell r="B158">
            <v>120</v>
          </cell>
          <cell r="C158" t="str">
            <v>42</v>
          </cell>
          <cell r="D158" t="str">
            <v>USD</v>
          </cell>
          <cell r="E158" t="str">
            <v>TERM</v>
          </cell>
          <cell r="F158">
            <v>32</v>
          </cell>
          <cell r="G158" t="str">
            <v>BUSINESS</v>
          </cell>
          <cell r="H158" t="str">
            <v>PROF.</v>
          </cell>
          <cell r="I158">
            <v>3424211.09</v>
          </cell>
        </row>
        <row r="159">
          <cell r="A159" t="str">
            <v>VAP LIMITED</v>
          </cell>
          <cell r="B159">
            <v>120</v>
          </cell>
          <cell r="C159" t="str">
            <v>50</v>
          </cell>
          <cell r="D159" t="str">
            <v>JA $</v>
          </cell>
          <cell r="E159" t="str">
            <v>TERM</v>
          </cell>
          <cell r="F159">
            <v>32</v>
          </cell>
          <cell r="G159" t="str">
            <v>BUSINESS</v>
          </cell>
          <cell r="H159" t="str">
            <v>PROF.</v>
          </cell>
          <cell r="I159">
            <v>0.01</v>
          </cell>
        </row>
        <row r="160">
          <cell r="A160" t="str">
            <v>VAP LIMITED</v>
          </cell>
          <cell r="B160">
            <v>127</v>
          </cell>
          <cell r="C160" t="str">
            <v>06</v>
          </cell>
          <cell r="D160" t="str">
            <v>JA $</v>
          </cell>
          <cell r="E160" t="str">
            <v>O/D</v>
          </cell>
          <cell r="F160">
            <v>19</v>
          </cell>
          <cell r="G160" t="str">
            <v>BUSINESS</v>
          </cell>
          <cell r="H160" t="str">
            <v>PROF.</v>
          </cell>
          <cell r="I160">
            <v>5025871.43</v>
          </cell>
        </row>
        <row r="161">
          <cell r="A161" t="str">
            <v>VILLAGE RESORTS LIMITED</v>
          </cell>
          <cell r="B161">
            <v>120</v>
          </cell>
          <cell r="C161" t="str">
            <v>02</v>
          </cell>
          <cell r="D161" t="str">
            <v>USD</v>
          </cell>
          <cell r="E161" t="str">
            <v>TERM</v>
          </cell>
          <cell r="F161">
            <v>12</v>
          </cell>
          <cell r="G161" t="str">
            <v>BUSINESS</v>
          </cell>
          <cell r="H161" t="str">
            <v>TOURISM</v>
          </cell>
          <cell r="I161">
            <v>1720950</v>
          </cell>
        </row>
        <row r="162">
          <cell r="A162" t="str">
            <v>VILLAGE RESORTS LIMITED</v>
          </cell>
          <cell r="B162">
            <v>120</v>
          </cell>
          <cell r="C162" t="str">
            <v>04</v>
          </cell>
          <cell r="D162" t="str">
            <v>USD</v>
          </cell>
          <cell r="E162" t="str">
            <v>TERM</v>
          </cell>
          <cell r="F162">
            <v>12</v>
          </cell>
          <cell r="G162" t="str">
            <v>BUSINESS</v>
          </cell>
          <cell r="H162" t="str">
            <v>TOURISM</v>
          </cell>
          <cell r="I162">
            <v>899467.79</v>
          </cell>
        </row>
        <row r="163">
          <cell r="A163" t="str">
            <v>WATT JOANNE OR GENTLES JUDITH</v>
          </cell>
          <cell r="B163">
            <v>200</v>
          </cell>
          <cell r="C163" t="str">
            <v>05</v>
          </cell>
          <cell r="D163" t="str">
            <v>JA $</v>
          </cell>
          <cell r="E163" t="str">
            <v>O/D</v>
          </cell>
          <cell r="F163">
            <v>31.5</v>
          </cell>
          <cell r="G163" t="str">
            <v>INDIV.</v>
          </cell>
          <cell r="H163" t="str">
            <v>INDIV.</v>
          </cell>
          <cell r="I163">
            <v>2698.67</v>
          </cell>
        </row>
        <row r="164">
          <cell r="A164" t="str">
            <v>WENDICO JAMAICA LIMITED</v>
          </cell>
          <cell r="B164">
            <v>120</v>
          </cell>
          <cell r="C164" t="str">
            <v>13</v>
          </cell>
          <cell r="D164" t="str">
            <v>USD</v>
          </cell>
          <cell r="E164" t="str">
            <v>TERM</v>
          </cell>
          <cell r="F164">
            <v>12</v>
          </cell>
          <cell r="G164" t="str">
            <v>BUSINESS</v>
          </cell>
          <cell r="H164" t="str">
            <v>FOOD</v>
          </cell>
          <cell r="I164">
            <v>3824326.07</v>
          </cell>
        </row>
        <row r="165">
          <cell r="A165" t="str">
            <v>WENDICO JAMAICA LIMITED</v>
          </cell>
          <cell r="B165">
            <v>150</v>
          </cell>
          <cell r="C165" t="str">
            <v>01</v>
          </cell>
          <cell r="D165" t="str">
            <v>USD</v>
          </cell>
          <cell r="E165" t="str">
            <v>LEASE</v>
          </cell>
          <cell r="F165">
            <v>15</v>
          </cell>
          <cell r="G165" t="str">
            <v>BUSINESS</v>
          </cell>
          <cell r="H165" t="str">
            <v>FOOD</v>
          </cell>
          <cell r="I165">
            <v>1266304.02</v>
          </cell>
        </row>
        <row r="166">
          <cell r="A166" t="str">
            <v>WENDICO JAMAICA LIMITED</v>
          </cell>
          <cell r="B166">
            <v>150</v>
          </cell>
          <cell r="C166" t="str">
            <v>11</v>
          </cell>
          <cell r="D166" t="str">
            <v>USD</v>
          </cell>
          <cell r="E166" t="str">
            <v>LEASE</v>
          </cell>
          <cell r="F166">
            <v>15</v>
          </cell>
          <cell r="G166" t="str">
            <v>BUSINESS</v>
          </cell>
          <cell r="H166" t="str">
            <v>FOOD</v>
          </cell>
          <cell r="I166">
            <v>10018197.210000001</v>
          </cell>
        </row>
        <row r="167">
          <cell r="A167" t="str">
            <v>WILLIAMS JUDETH</v>
          </cell>
          <cell r="B167">
            <v>200</v>
          </cell>
          <cell r="C167" t="str">
            <v>05</v>
          </cell>
          <cell r="D167" t="str">
            <v>JA $</v>
          </cell>
          <cell r="E167" t="str">
            <v>O/D</v>
          </cell>
          <cell r="F167">
            <v>31.5</v>
          </cell>
          <cell r="G167" t="str">
            <v>INDIV.</v>
          </cell>
          <cell r="H167" t="str">
            <v>INDIV.</v>
          </cell>
          <cell r="I167">
            <v>39944.51</v>
          </cell>
        </row>
        <row r="168">
          <cell r="A168" t="str">
            <v>WILLIAMS NORMA</v>
          </cell>
          <cell r="B168">
            <v>200</v>
          </cell>
          <cell r="C168" t="str">
            <v>05</v>
          </cell>
          <cell r="D168" t="str">
            <v>JA $</v>
          </cell>
          <cell r="E168" t="str">
            <v>O/D</v>
          </cell>
          <cell r="F168">
            <v>31.5</v>
          </cell>
          <cell r="G168" t="str">
            <v>INDIV.</v>
          </cell>
          <cell r="H168" t="str">
            <v>INDIV.</v>
          </cell>
          <cell r="I168">
            <v>195.31</v>
          </cell>
        </row>
        <row r="169">
          <cell r="A169" t="str">
            <v>WRAY AND NEPHEW GROUP LIMITED</v>
          </cell>
          <cell r="B169">
            <v>120</v>
          </cell>
          <cell r="C169" t="str">
            <v>02</v>
          </cell>
          <cell r="D169" t="str">
            <v>JA $</v>
          </cell>
          <cell r="E169" t="str">
            <v>TERM</v>
          </cell>
          <cell r="F169">
            <v>13</v>
          </cell>
          <cell r="G169" t="str">
            <v>BUSINESS</v>
          </cell>
          <cell r="H169" t="str">
            <v>RUM</v>
          </cell>
          <cell r="I169">
            <v>18500000</v>
          </cell>
        </row>
        <row r="170">
          <cell r="A170" t="str">
            <v>WRAY AND NEPHEW GROUP LIMITED</v>
          </cell>
          <cell r="B170">
            <v>120</v>
          </cell>
          <cell r="C170" t="str">
            <v>02</v>
          </cell>
          <cell r="D170" t="str">
            <v>JA $</v>
          </cell>
          <cell r="E170" t="str">
            <v>TERM</v>
          </cell>
          <cell r="F170">
            <v>13</v>
          </cell>
          <cell r="G170" t="str">
            <v>BUSINESS</v>
          </cell>
          <cell r="H170" t="str">
            <v>RUM</v>
          </cell>
          <cell r="I170">
            <v>242058000</v>
          </cell>
        </row>
        <row r="171">
          <cell r="A171" t="str">
            <v>WRAY AND NEPHEW GROUP LIMITED</v>
          </cell>
          <cell r="B171">
            <v>120</v>
          </cell>
          <cell r="C171" t="str">
            <v>50</v>
          </cell>
          <cell r="D171" t="str">
            <v>JA $</v>
          </cell>
          <cell r="E171" t="str">
            <v>TERM</v>
          </cell>
          <cell r="F171">
            <v>13</v>
          </cell>
          <cell r="G171" t="str">
            <v>BUSINESS</v>
          </cell>
          <cell r="H171" t="str">
            <v>RUM</v>
          </cell>
          <cell r="I171">
            <v>8484872.5</v>
          </cell>
        </row>
        <row r="172">
          <cell r="A172" t="str">
            <v>WRAY AND NEPHEW GROUP LIMITED</v>
          </cell>
          <cell r="B172">
            <v>120</v>
          </cell>
          <cell r="C172" t="str">
            <v>50</v>
          </cell>
          <cell r="D172" t="str">
            <v>JA $</v>
          </cell>
          <cell r="E172" t="str">
            <v>TERM</v>
          </cell>
          <cell r="F172">
            <v>13</v>
          </cell>
          <cell r="G172" t="str">
            <v>BUSINESS</v>
          </cell>
          <cell r="H172" t="str">
            <v>RUM</v>
          </cell>
          <cell r="I172">
            <v>33681794.119999997</v>
          </cell>
        </row>
        <row r="173">
          <cell r="A173" t="str">
            <v>WRAY AND NEPHEW GROUP LIMITED</v>
          </cell>
          <cell r="B173">
            <v>120</v>
          </cell>
          <cell r="C173" t="str">
            <v>50</v>
          </cell>
          <cell r="D173" t="str">
            <v>JA $</v>
          </cell>
          <cell r="E173" t="str">
            <v>TERM</v>
          </cell>
          <cell r="F173">
            <v>13</v>
          </cell>
          <cell r="G173" t="str">
            <v>BUSINESS</v>
          </cell>
          <cell r="H173" t="str">
            <v>RUM</v>
          </cell>
          <cell r="I173">
            <v>93556756.739999995</v>
          </cell>
        </row>
        <row r="174">
          <cell r="A174" t="str">
            <v>WRIGHT AND T LTD.</v>
          </cell>
          <cell r="B174">
            <v>200</v>
          </cell>
          <cell r="C174" t="str">
            <v>66</v>
          </cell>
          <cell r="D174" t="str">
            <v>JA $</v>
          </cell>
          <cell r="E174" t="str">
            <v>O/D</v>
          </cell>
          <cell r="F174">
            <v>31.5</v>
          </cell>
          <cell r="G174" t="str">
            <v>BUSINESS</v>
          </cell>
          <cell r="H174" t="str">
            <v>PROF.</v>
          </cell>
          <cell r="I174">
            <v>21850.77</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9"/>
      <sheetName val="Chart2"/>
      <sheetName val="Chart3"/>
      <sheetName val="Chart1"/>
      <sheetName val="BOP-RED40"/>
      <sheetName val="RED41"/>
      <sheetName val="RED42"/>
      <sheetName val="RED43"/>
      <sheetName val="RED44"/>
      <sheetName val="RED45"/>
      <sheetName val="RED46"/>
      <sheetName val="RED47"/>
      <sheetName val="RED48"/>
      <sheetName val="RED49"/>
      <sheetName val="RED51"/>
      <sheetName val="RED50"/>
      <sheetName val="Chart4"/>
      <sheetName val="Chart5"/>
      <sheetName val="Chart6"/>
      <sheetName val="Chart7"/>
      <sheetName val="Chart8"/>
      <sheetName val="Sheet1"/>
      <sheetName val="input"/>
      <sheetName val="output"/>
      <sheetName val="FIM16"/>
      <sheetName val="trade"/>
      <sheetName val="bop"/>
      <sheetName val="r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6R"/>
      <sheetName val="Foreign Accounts"/>
      <sheetName val="BCC"/>
      <sheetName val="10R"/>
      <sheetName val="BC"/>
      <sheetName val="20R"/>
      <sheetName val="BEC"/>
      <sheetName val="20S"/>
      <sheetName val="FI"/>
      <sheetName val="40R"/>
      <sheetName val="40S"/>
    </sheetNames>
    <sheetDataSet>
      <sheetData sheetId="0" refreshError="1"/>
      <sheetData sheetId="1" refreshError="1"/>
      <sheetData sheetId="2">
        <row r="1">
          <cell r="A1" t="str">
            <v>Codigo FMI</v>
          </cell>
          <cell r="B1" t="str">
            <v>BANCO CENTRAL DE CHILE</v>
          </cell>
          <cell r="C1" t="str">
            <v>2003/1</v>
          </cell>
          <cell r="D1" t="str">
            <v>2003/02</v>
          </cell>
          <cell r="E1" t="str">
            <v>2003/3</v>
          </cell>
          <cell r="F1" t="str">
            <v>2003/4</v>
          </cell>
          <cell r="G1" t="str">
            <v>2003/5</v>
          </cell>
          <cell r="H1" t="str">
            <v>2003/6</v>
          </cell>
          <cell r="I1" t="str">
            <v>2003/7</v>
          </cell>
          <cell r="J1" t="str">
            <v>2003/8</v>
          </cell>
          <cell r="K1" t="str">
            <v>2003/9</v>
          </cell>
          <cell r="L1" t="str">
            <v>2003/10</v>
          </cell>
          <cell r="M1" t="str">
            <v>2003/11</v>
          </cell>
          <cell r="N1" t="str">
            <v>2003/12</v>
          </cell>
        </row>
        <row r="2">
          <cell r="A2" t="str">
            <v>10R . VZN</v>
          </cell>
          <cell r="B2" t="str">
            <v>ACTIVOS / PASIVOS</v>
          </cell>
          <cell r="C2">
            <v>0</v>
          </cell>
          <cell r="D2">
            <v>0</v>
          </cell>
          <cell r="E2">
            <v>0</v>
          </cell>
          <cell r="F2">
            <v>0</v>
          </cell>
          <cell r="G2">
            <v>0</v>
          </cell>
          <cell r="H2">
            <v>0</v>
          </cell>
          <cell r="I2">
            <v>0</v>
          </cell>
          <cell r="J2">
            <v>0</v>
          </cell>
          <cell r="K2">
            <v>0</v>
          </cell>
        </row>
        <row r="3">
          <cell r="A3" t="str">
            <v>13S . . ZN</v>
          </cell>
          <cell r="B3" t="str">
            <v>A C T I V O S</v>
          </cell>
          <cell r="C3">
            <v>37125901</v>
          </cell>
          <cell r="D3">
            <v>38047866</v>
          </cell>
          <cell r="E3">
            <v>36798617</v>
          </cell>
          <cell r="F3">
            <v>35621949</v>
          </cell>
          <cell r="G3">
            <v>35910882</v>
          </cell>
          <cell r="H3">
            <v>35001873</v>
          </cell>
          <cell r="I3">
            <v>35119459</v>
          </cell>
          <cell r="J3">
            <v>34767781</v>
          </cell>
          <cell r="K3">
            <v>34077292</v>
          </cell>
        </row>
        <row r="4">
          <cell r="A4" t="str">
            <v>12BAWZN</v>
          </cell>
          <cell r="B4" t="str">
            <v xml:space="preserve">  .ACTIVOS SOBRE EXTERIOR    M/N</v>
          </cell>
          <cell r="C4">
            <v>987452</v>
          </cell>
          <cell r="D4">
            <v>1009077</v>
          </cell>
          <cell r="E4">
            <v>997212</v>
          </cell>
          <cell r="F4">
            <v>644724</v>
          </cell>
          <cell r="G4">
            <v>666015</v>
          </cell>
          <cell r="H4">
            <v>645133</v>
          </cell>
          <cell r="I4">
            <v>648758</v>
          </cell>
          <cell r="J4">
            <v>636229</v>
          </cell>
          <cell r="K4">
            <v>628139</v>
          </cell>
        </row>
        <row r="5">
          <cell r="A5" t="str">
            <v>11BBEZN</v>
          </cell>
          <cell r="B5" t="str">
            <v xml:space="preserve">APORTE AL FMI </v>
          </cell>
          <cell r="C5">
            <v>667671</v>
          </cell>
          <cell r="D5">
            <v>682293</v>
          </cell>
          <cell r="E5">
            <v>660005</v>
          </cell>
          <cell r="F5">
            <v>644724</v>
          </cell>
          <cell r="G5">
            <v>666015</v>
          </cell>
          <cell r="H5">
            <v>645133</v>
          </cell>
          <cell r="I5">
            <v>648758</v>
          </cell>
          <cell r="J5">
            <v>636229</v>
          </cell>
          <cell r="K5">
            <v>628139</v>
          </cell>
        </row>
        <row r="6">
          <cell r="A6" t="str">
            <v>11BCEZN</v>
          </cell>
          <cell r="B6" t="str">
            <v>PRESTAMOS FMI CUENTA N° 1</v>
          </cell>
          <cell r="C6">
            <v>319781</v>
          </cell>
          <cell r="D6">
            <v>326784</v>
          </cell>
          <cell r="E6">
            <v>337207</v>
          </cell>
          <cell r="F6">
            <v>0</v>
          </cell>
          <cell r="G6">
            <v>0</v>
          </cell>
          <cell r="H6">
            <v>0</v>
          </cell>
          <cell r="I6">
            <v>0</v>
          </cell>
          <cell r="J6">
            <v>0</v>
          </cell>
          <cell r="K6">
            <v>0</v>
          </cell>
        </row>
        <row r="7">
          <cell r="A7" t="str">
            <v>12BAXZN</v>
          </cell>
          <cell r="B7" t="str">
            <v xml:space="preserve">  .ACTIVOS SOBRE EXTERIOR M/E</v>
          </cell>
          <cell r="C7">
            <v>11822806</v>
          </cell>
          <cell r="D7">
            <v>12158182</v>
          </cell>
          <cell r="E7">
            <v>11749293</v>
          </cell>
          <cell r="F7">
            <v>10958137</v>
          </cell>
          <cell r="G7">
            <v>11011910</v>
          </cell>
          <cell r="H7">
            <v>10586572</v>
          </cell>
          <cell r="I7">
            <v>10663465</v>
          </cell>
          <cell r="J7">
            <v>10518156</v>
          </cell>
          <cell r="K7">
            <v>10149750</v>
          </cell>
        </row>
        <row r="8">
          <cell r="A8" t="str">
            <v>11ABEZN</v>
          </cell>
          <cell r="B8" t="str">
            <v xml:space="preserve">CAJA ORO </v>
          </cell>
          <cell r="C8">
            <v>1691</v>
          </cell>
          <cell r="D8">
            <v>1810</v>
          </cell>
          <cell r="E8">
            <v>1816</v>
          </cell>
          <cell r="F8">
            <v>1775</v>
          </cell>
          <cell r="G8">
            <v>1739</v>
          </cell>
          <cell r="H8">
            <v>1699</v>
          </cell>
          <cell r="I8">
            <v>1746</v>
          </cell>
          <cell r="J8">
            <v>1769</v>
          </cell>
          <cell r="K8">
            <v>1688</v>
          </cell>
        </row>
        <row r="9">
          <cell r="A9" t="str">
            <v>11ACEZN</v>
          </cell>
          <cell r="B9" t="str">
            <v xml:space="preserve">ORO EN CASA MONEDA  </v>
          </cell>
          <cell r="C9">
            <v>0</v>
          </cell>
          <cell r="D9">
            <v>0</v>
          </cell>
          <cell r="E9">
            <v>0</v>
          </cell>
          <cell r="F9">
            <v>0</v>
          </cell>
          <cell r="G9">
            <v>0</v>
          </cell>
          <cell r="H9">
            <v>0</v>
          </cell>
          <cell r="I9">
            <v>0</v>
          </cell>
          <cell r="J9">
            <v>0</v>
          </cell>
          <cell r="K9">
            <v>0</v>
          </cell>
        </row>
        <row r="10">
          <cell r="A10" t="str">
            <v>11AEEZN</v>
          </cell>
          <cell r="B10" t="str">
            <v xml:space="preserve">CORRESP.EXTER.CUSTODIA ORO </v>
          </cell>
          <cell r="C10">
            <v>0</v>
          </cell>
          <cell r="D10">
            <v>0</v>
          </cell>
          <cell r="E10">
            <v>0</v>
          </cell>
          <cell r="F10">
            <v>0</v>
          </cell>
          <cell r="G10">
            <v>0</v>
          </cell>
          <cell r="H10">
            <v>0</v>
          </cell>
          <cell r="I10">
            <v>0</v>
          </cell>
          <cell r="J10">
            <v>0</v>
          </cell>
          <cell r="K10">
            <v>0</v>
          </cell>
        </row>
        <row r="11">
          <cell r="A11" t="str">
            <v>11AFEZN</v>
          </cell>
          <cell r="B11" t="str">
            <v>CORRESPONSALES EN EL PAIS CUSTODIA ORO</v>
          </cell>
          <cell r="C11">
            <v>0</v>
          </cell>
          <cell r="D11">
            <v>0</v>
          </cell>
          <cell r="E11">
            <v>0</v>
          </cell>
          <cell r="F11">
            <v>0</v>
          </cell>
          <cell r="G11">
            <v>0</v>
          </cell>
          <cell r="H11">
            <v>0</v>
          </cell>
          <cell r="I11">
            <v>0</v>
          </cell>
          <cell r="J11">
            <v>0</v>
          </cell>
          <cell r="K11">
            <v>0</v>
          </cell>
        </row>
        <row r="12">
          <cell r="A12" t="str">
            <v>11AGEZN</v>
          </cell>
          <cell r="B12" t="str">
            <v xml:space="preserve">ORO EN ENAMI </v>
          </cell>
          <cell r="C12">
            <v>0</v>
          </cell>
          <cell r="D12">
            <v>0</v>
          </cell>
          <cell r="E12">
            <v>0</v>
          </cell>
          <cell r="F12">
            <v>0</v>
          </cell>
          <cell r="G12">
            <v>0</v>
          </cell>
          <cell r="H12">
            <v>0</v>
          </cell>
          <cell r="I12">
            <v>0</v>
          </cell>
          <cell r="J12">
            <v>0</v>
          </cell>
          <cell r="K12">
            <v>0</v>
          </cell>
        </row>
        <row r="13">
          <cell r="A13" t="str">
            <v>11AJEZN</v>
          </cell>
          <cell r="B13" t="str">
            <v xml:space="preserve">DEPOSITOS A PLAZO EN ORO EN BCOS.EN EL EXTERIOR </v>
          </cell>
          <cell r="C13">
            <v>0</v>
          </cell>
          <cell r="D13">
            <v>0</v>
          </cell>
          <cell r="E13">
            <v>0</v>
          </cell>
          <cell r="F13">
            <v>0</v>
          </cell>
          <cell r="G13">
            <v>0</v>
          </cell>
          <cell r="H13">
            <v>0</v>
          </cell>
          <cell r="I13">
            <v>0</v>
          </cell>
          <cell r="J13">
            <v>0</v>
          </cell>
          <cell r="K13">
            <v>0</v>
          </cell>
        </row>
        <row r="14">
          <cell r="A14" t="str">
            <v>11AHEZN</v>
          </cell>
          <cell r="B14" t="str">
            <v>CORRESPONSALES EN EL EXTERIOR DEP.A LA VISTA ORO,</v>
          </cell>
          <cell r="C14">
            <v>0</v>
          </cell>
          <cell r="D14">
            <v>0</v>
          </cell>
          <cell r="E14">
            <v>0</v>
          </cell>
          <cell r="F14">
            <v>0</v>
          </cell>
          <cell r="G14">
            <v>0</v>
          </cell>
          <cell r="H14">
            <v>0</v>
          </cell>
          <cell r="I14">
            <v>0</v>
          </cell>
          <cell r="J14">
            <v>0</v>
          </cell>
          <cell r="K14">
            <v>0</v>
          </cell>
        </row>
        <row r="15">
          <cell r="A15" t="str">
            <v>11AKEZN</v>
          </cell>
          <cell r="B15" t="str">
            <v xml:space="preserve">ORO EN REFINACION </v>
          </cell>
          <cell r="C15">
            <v>0</v>
          </cell>
          <cell r="D15">
            <v>0</v>
          </cell>
          <cell r="E15">
            <v>0</v>
          </cell>
          <cell r="F15">
            <v>0</v>
          </cell>
          <cell r="G15">
            <v>0</v>
          </cell>
          <cell r="H15">
            <v>0</v>
          </cell>
          <cell r="I15">
            <v>0</v>
          </cell>
          <cell r="J15">
            <v>0</v>
          </cell>
          <cell r="K15">
            <v>0</v>
          </cell>
        </row>
        <row r="16">
          <cell r="A16" t="str">
            <v>11DBEZN</v>
          </cell>
          <cell r="B16" t="str">
            <v xml:space="preserve">CORRESP.EXT.CTAS CALL </v>
          </cell>
          <cell r="C16">
            <v>0</v>
          </cell>
          <cell r="D16">
            <v>0</v>
          </cell>
          <cell r="E16">
            <v>0</v>
          </cell>
          <cell r="F16">
            <v>0</v>
          </cell>
          <cell r="G16">
            <v>0</v>
          </cell>
          <cell r="H16">
            <v>0</v>
          </cell>
          <cell r="I16">
            <v>0</v>
          </cell>
          <cell r="J16">
            <v>0</v>
          </cell>
          <cell r="K16">
            <v>0</v>
          </cell>
        </row>
        <row r="17">
          <cell r="A17" t="str">
            <v>11DCEZN</v>
          </cell>
          <cell r="B17" t="str">
            <v xml:space="preserve">CORRESP.EXT.CTAS A VISTA </v>
          </cell>
          <cell r="C17">
            <v>106655</v>
          </cell>
          <cell r="D17">
            <v>179983</v>
          </cell>
          <cell r="E17">
            <v>263473</v>
          </cell>
          <cell r="F17">
            <v>290320</v>
          </cell>
          <cell r="G17">
            <v>231798</v>
          </cell>
          <cell r="H17">
            <v>222636</v>
          </cell>
          <cell r="I17">
            <v>199730</v>
          </cell>
          <cell r="J17">
            <v>201248</v>
          </cell>
          <cell r="K17">
            <v>133348</v>
          </cell>
        </row>
        <row r="18">
          <cell r="A18" t="str">
            <v>11DHEZN</v>
          </cell>
          <cell r="B18" t="str">
            <v xml:space="preserve">DEPOSITOS A PLAZO CON BCOS EN EL EXTERIOR, </v>
          </cell>
          <cell r="C18">
            <v>5552293</v>
          </cell>
          <cell r="D18">
            <v>5576322</v>
          </cell>
          <cell r="E18">
            <v>5374071</v>
          </cell>
          <cell r="F18">
            <v>5173572</v>
          </cell>
          <cell r="G18">
            <v>5202891</v>
          </cell>
          <cell r="H18">
            <v>5119166</v>
          </cell>
          <cell r="I18">
            <v>5220900</v>
          </cell>
          <cell r="J18">
            <v>5069698</v>
          </cell>
          <cell r="K18">
            <v>4967401</v>
          </cell>
        </row>
        <row r="19">
          <cell r="A19" t="str">
            <v>11DMEZN</v>
          </cell>
          <cell r="B19" t="str">
            <v xml:space="preserve">DEPOSITOS NOCTURNOS Y FIN SEMANA EN BANCOS EXTERIO, </v>
          </cell>
          <cell r="C19">
            <v>384051</v>
          </cell>
          <cell r="D19">
            <v>502568</v>
          </cell>
          <cell r="E19">
            <v>497262</v>
          </cell>
          <cell r="F19">
            <v>214629</v>
          </cell>
          <cell r="G19">
            <v>204297</v>
          </cell>
          <cell r="H19">
            <v>168416</v>
          </cell>
          <cell r="I19">
            <v>52350</v>
          </cell>
          <cell r="J19">
            <v>169084</v>
          </cell>
          <cell r="K19">
            <v>119430</v>
          </cell>
        </row>
        <row r="20">
          <cell r="A20" t="str">
            <v>11DIEZN</v>
          </cell>
          <cell r="B20" t="str">
            <v xml:space="preserve">CHEQUES POR REMESAR </v>
          </cell>
          <cell r="C20">
            <v>0</v>
          </cell>
          <cell r="D20">
            <v>0</v>
          </cell>
          <cell r="E20">
            <v>0</v>
          </cell>
          <cell r="F20">
            <v>0</v>
          </cell>
          <cell r="G20">
            <v>0</v>
          </cell>
          <cell r="H20">
            <v>0</v>
          </cell>
          <cell r="I20">
            <v>1</v>
          </cell>
          <cell r="J20">
            <v>0</v>
          </cell>
          <cell r="K20">
            <v>1</v>
          </cell>
        </row>
        <row r="21">
          <cell r="A21" t="str">
            <v>11ECEZN</v>
          </cell>
          <cell r="B21" t="str">
            <v>APORTE ART.6 ACDO.STO DOM.</v>
          </cell>
          <cell r="C21">
            <v>0</v>
          </cell>
          <cell r="D21">
            <v>0</v>
          </cell>
          <cell r="E21">
            <v>0</v>
          </cell>
          <cell r="F21">
            <v>0</v>
          </cell>
          <cell r="G21">
            <v>0</v>
          </cell>
          <cell r="H21">
            <v>0</v>
          </cell>
          <cell r="I21">
            <v>0</v>
          </cell>
          <cell r="J21">
            <v>0</v>
          </cell>
          <cell r="K21">
            <v>0</v>
          </cell>
        </row>
        <row r="22">
          <cell r="A22" t="str">
            <v>11DNEZN</v>
          </cell>
          <cell r="B22" t="str">
            <v xml:space="preserve">CTA.CTE CORREDORES OPERACIONES A FUTURO </v>
          </cell>
          <cell r="C22">
            <v>0</v>
          </cell>
          <cell r="D22">
            <v>0</v>
          </cell>
          <cell r="E22">
            <v>0</v>
          </cell>
          <cell r="F22">
            <v>0</v>
          </cell>
          <cell r="G22">
            <v>0</v>
          </cell>
          <cell r="H22">
            <v>0</v>
          </cell>
          <cell r="I22">
            <v>0</v>
          </cell>
          <cell r="J22">
            <v>0</v>
          </cell>
          <cell r="K22">
            <v>0</v>
          </cell>
        </row>
        <row r="23">
          <cell r="A23" t="str">
            <v>11DPEZN</v>
          </cell>
          <cell r="B23" t="str">
            <v>LINEA DE CREDITO POR OPERACION REVERSE REPOS.</v>
          </cell>
          <cell r="C23">
            <v>0</v>
          </cell>
          <cell r="D23">
            <v>0</v>
          </cell>
          <cell r="E23">
            <v>0</v>
          </cell>
          <cell r="F23">
            <v>0</v>
          </cell>
          <cell r="G23">
            <v>0</v>
          </cell>
          <cell r="H23">
            <v>0</v>
          </cell>
          <cell r="I23">
            <v>0</v>
          </cell>
          <cell r="J23">
            <v>0</v>
          </cell>
          <cell r="K23">
            <v>0</v>
          </cell>
        </row>
        <row r="24">
          <cell r="A24" t="str">
            <v>11DFEZN</v>
          </cell>
          <cell r="B24" t="str">
            <v>CAJA MONEDAS EXTRANJERAS,</v>
          </cell>
          <cell r="C24">
            <v>426</v>
          </cell>
          <cell r="D24">
            <v>435</v>
          </cell>
          <cell r="E24">
            <v>411</v>
          </cell>
          <cell r="F24">
            <v>394</v>
          </cell>
          <cell r="G24">
            <v>383</v>
          </cell>
          <cell r="H24">
            <v>361</v>
          </cell>
          <cell r="I24">
            <v>353</v>
          </cell>
          <cell r="J24">
            <v>337</v>
          </cell>
          <cell r="K24">
            <v>289</v>
          </cell>
        </row>
        <row r="25">
          <cell r="A25" t="str">
            <v>11DGEZN</v>
          </cell>
          <cell r="B25" t="str">
            <v xml:space="preserve">REMESAS EN TRANSITO </v>
          </cell>
          <cell r="C25">
            <v>0</v>
          </cell>
          <cell r="D25">
            <v>0</v>
          </cell>
          <cell r="E25">
            <v>0</v>
          </cell>
          <cell r="F25">
            <v>0</v>
          </cell>
          <cell r="G25">
            <v>0</v>
          </cell>
          <cell r="H25">
            <v>0</v>
          </cell>
          <cell r="I25">
            <v>0</v>
          </cell>
          <cell r="J25">
            <v>0</v>
          </cell>
          <cell r="K25">
            <v>0</v>
          </cell>
        </row>
        <row r="26">
          <cell r="A26" t="str">
            <v xml:space="preserve">  .1B . EZN</v>
          </cell>
          <cell r="B26" t="str">
            <v xml:space="preserve">TENENCIAS DEG FMI, </v>
          </cell>
          <cell r="C26">
            <v>27158</v>
          </cell>
          <cell r="D26">
            <v>28788</v>
          </cell>
          <cell r="E26">
            <v>27847</v>
          </cell>
          <cell r="F26">
            <v>27202</v>
          </cell>
          <cell r="G26">
            <v>29048</v>
          </cell>
          <cell r="H26">
            <v>28137</v>
          </cell>
          <cell r="I26">
            <v>28295</v>
          </cell>
          <cell r="J26">
            <v>28598</v>
          </cell>
          <cell r="K26">
            <v>28234</v>
          </cell>
        </row>
        <row r="27">
          <cell r="A27" t="str">
            <v>11CCEZN</v>
          </cell>
          <cell r="B27" t="str">
            <v>APORTE AL FMI -</v>
          </cell>
          <cell r="C27">
            <v>197715</v>
          </cell>
          <cell r="D27">
            <v>202046</v>
          </cell>
          <cell r="E27">
            <v>195444</v>
          </cell>
          <cell r="F27">
            <v>190918</v>
          </cell>
          <cell r="G27">
            <v>197224</v>
          </cell>
          <cell r="H27">
            <v>191040</v>
          </cell>
          <cell r="I27">
            <v>192113</v>
          </cell>
          <cell r="J27">
            <v>188405</v>
          </cell>
          <cell r="K27">
            <v>186009</v>
          </cell>
        </row>
        <row r="28">
          <cell r="A28" t="str">
            <v>11EGEZN</v>
          </cell>
          <cell r="B28" t="str">
            <v xml:space="preserve">BONOS DE GBNOS INSTITUCIONES Y BCOS EXTRANJEROS, </v>
          </cell>
          <cell r="C28">
            <v>3508175</v>
          </cell>
          <cell r="D28">
            <v>3699198</v>
          </cell>
          <cell r="E28">
            <v>3438608</v>
          </cell>
          <cell r="F28">
            <v>3005867</v>
          </cell>
          <cell r="G28">
            <v>2170213</v>
          </cell>
          <cell r="H28">
            <v>2020731</v>
          </cell>
          <cell r="I28">
            <v>2463407</v>
          </cell>
          <cell r="J28">
            <v>2399153</v>
          </cell>
          <cell r="K28">
            <v>1955380</v>
          </cell>
        </row>
        <row r="29">
          <cell r="A29" t="str">
            <v>11EEEZN</v>
          </cell>
          <cell r="B29" t="str">
            <v>CERT.DE DEP.DE BCOS EXTERN</v>
          </cell>
          <cell r="C29">
            <v>0</v>
          </cell>
          <cell r="D29">
            <v>0</v>
          </cell>
          <cell r="E29">
            <v>0</v>
          </cell>
          <cell r="F29">
            <v>0</v>
          </cell>
          <cell r="G29">
            <v>0</v>
          </cell>
          <cell r="H29">
            <v>0</v>
          </cell>
          <cell r="I29">
            <v>0</v>
          </cell>
          <cell r="J29">
            <v>0</v>
          </cell>
          <cell r="K29">
            <v>0</v>
          </cell>
        </row>
        <row r="30">
          <cell r="A30" t="str">
            <v>13ANEZN</v>
          </cell>
          <cell r="B30" t="str">
            <v>PREMIO BONOS GOB-INST-EXT.</v>
          </cell>
          <cell r="C30">
            <v>58097</v>
          </cell>
          <cell r="D30">
            <v>72734</v>
          </cell>
          <cell r="E30">
            <v>79419</v>
          </cell>
          <cell r="F30">
            <v>73787</v>
          </cell>
          <cell r="G30">
            <v>72690</v>
          </cell>
          <cell r="H30">
            <v>67519</v>
          </cell>
          <cell r="I30">
            <v>60521</v>
          </cell>
          <cell r="J30">
            <v>46529</v>
          </cell>
          <cell r="K30">
            <v>48482</v>
          </cell>
        </row>
        <row r="31">
          <cell r="A31" t="str">
            <v>11DKEZN</v>
          </cell>
          <cell r="B31" t="str">
            <v>ANTICIPO A CUENTA INSTRUM INVERSION,</v>
          </cell>
          <cell r="C31">
            <v>0</v>
          </cell>
          <cell r="D31">
            <v>0</v>
          </cell>
          <cell r="E31">
            <v>0</v>
          </cell>
          <cell r="F31">
            <v>0</v>
          </cell>
          <cell r="G31">
            <v>0</v>
          </cell>
          <cell r="H31">
            <v>0</v>
          </cell>
          <cell r="I31">
            <v>0</v>
          </cell>
          <cell r="J31">
            <v>0</v>
          </cell>
          <cell r="K31">
            <v>0</v>
          </cell>
        </row>
        <row r="32">
          <cell r="A32" t="str">
            <v>11DLEZN</v>
          </cell>
          <cell r="B32" t="str">
            <v xml:space="preserve">PAGARES Y LETRAS  </v>
          </cell>
          <cell r="C32">
            <v>0</v>
          </cell>
          <cell r="D32">
            <v>0</v>
          </cell>
          <cell r="E32">
            <v>0</v>
          </cell>
          <cell r="F32">
            <v>0</v>
          </cell>
          <cell r="G32">
            <v>0</v>
          </cell>
          <cell r="H32">
            <v>0</v>
          </cell>
          <cell r="I32">
            <v>0</v>
          </cell>
          <cell r="J32">
            <v>0</v>
          </cell>
          <cell r="K32">
            <v>0</v>
          </cell>
        </row>
        <row r="33">
          <cell r="A33" t="str">
            <v>11EFEZN</v>
          </cell>
          <cell r="B33" t="str">
            <v>LETRAS DEL TESORO DE GOBIERNOS EXTRANJEROS,</v>
          </cell>
          <cell r="C33">
            <v>0</v>
          </cell>
          <cell r="D33">
            <v>0</v>
          </cell>
          <cell r="E33">
            <v>0</v>
          </cell>
          <cell r="F33">
            <v>0</v>
          </cell>
          <cell r="G33">
            <v>0</v>
          </cell>
          <cell r="H33">
            <v>0</v>
          </cell>
          <cell r="I33">
            <v>0</v>
          </cell>
          <cell r="J33">
            <v>0</v>
          </cell>
          <cell r="K33">
            <v>0</v>
          </cell>
        </row>
        <row r="34">
          <cell r="A34" t="str">
            <v>11EHEZN</v>
          </cell>
          <cell r="B34" t="str">
            <v>CERTIFICADOS DE DEPOSITOS,</v>
          </cell>
          <cell r="C34">
            <v>0</v>
          </cell>
          <cell r="D34">
            <v>0</v>
          </cell>
          <cell r="E34">
            <v>0</v>
          </cell>
          <cell r="F34">
            <v>0</v>
          </cell>
          <cell r="G34">
            <v>0</v>
          </cell>
          <cell r="H34">
            <v>0</v>
          </cell>
          <cell r="I34">
            <v>0</v>
          </cell>
          <cell r="J34">
            <v>0</v>
          </cell>
          <cell r="K34">
            <v>0</v>
          </cell>
        </row>
        <row r="35">
          <cell r="A35" t="str">
            <v>11FNEZN</v>
          </cell>
          <cell r="B35" t="str">
            <v xml:space="preserve">CONV.CRED.RECIPROCOS.DEBIT </v>
          </cell>
          <cell r="C35">
            <v>1120</v>
          </cell>
          <cell r="D35">
            <v>2642</v>
          </cell>
          <cell r="E35">
            <v>3388</v>
          </cell>
          <cell r="F35">
            <v>4481</v>
          </cell>
          <cell r="G35">
            <v>1293</v>
          </cell>
          <cell r="H35">
            <v>3503</v>
          </cell>
          <cell r="I35">
            <v>4967</v>
          </cell>
          <cell r="J35">
            <v>5037</v>
          </cell>
          <cell r="K35">
            <v>1589</v>
          </cell>
        </row>
        <row r="36">
          <cell r="A36" t="str">
            <v>11DREZN</v>
          </cell>
          <cell r="B36" t="str">
            <v>DEPOSITOS A PLAZO C/BCOS EN EXTERIOR J.P.MORGAN</v>
          </cell>
          <cell r="C36">
            <v>0</v>
          </cell>
          <cell r="D36">
            <v>0</v>
          </cell>
          <cell r="E36">
            <v>0</v>
          </cell>
          <cell r="F36">
            <v>0</v>
          </cell>
          <cell r="G36">
            <v>0</v>
          </cell>
          <cell r="H36">
            <v>0</v>
          </cell>
          <cell r="I36">
            <v>0</v>
          </cell>
          <cell r="J36">
            <v>0</v>
          </cell>
          <cell r="K36">
            <v>0</v>
          </cell>
        </row>
        <row r="37">
          <cell r="A37" t="str">
            <v>11DSEZN</v>
          </cell>
          <cell r="B37" t="str">
            <v>DEPOSITOS A PLAZO C/BCOS EN EXT.MORGAN GRENFELL</v>
          </cell>
          <cell r="C37">
            <v>4146</v>
          </cell>
          <cell r="D37">
            <v>7635</v>
          </cell>
          <cell r="E37">
            <v>11863</v>
          </cell>
          <cell r="F37">
            <v>6472</v>
          </cell>
          <cell r="G37">
            <v>6676</v>
          </cell>
          <cell r="H37">
            <v>4565</v>
          </cell>
          <cell r="I37">
            <v>6056</v>
          </cell>
          <cell r="J37">
            <v>3374</v>
          </cell>
          <cell r="K37">
            <v>3090</v>
          </cell>
        </row>
        <row r="38">
          <cell r="A38" t="str">
            <v>11DTEZN</v>
          </cell>
          <cell r="B38" t="str">
            <v>CUENTAS CORRIENTES EXTERNAL MANAGERS</v>
          </cell>
          <cell r="C38">
            <v>103056</v>
          </cell>
          <cell r="D38">
            <v>85863</v>
          </cell>
          <cell r="E38">
            <v>86224</v>
          </cell>
          <cell r="F38">
            <v>71263</v>
          </cell>
          <cell r="G38">
            <v>88010</v>
          </cell>
          <cell r="H38">
            <v>60735</v>
          </cell>
          <cell r="I38">
            <v>58827</v>
          </cell>
          <cell r="J38">
            <v>51849</v>
          </cell>
          <cell r="K38">
            <v>57167</v>
          </cell>
        </row>
        <row r="39">
          <cell r="A39" t="str">
            <v>11DUEZN</v>
          </cell>
          <cell r="B39" t="str">
            <v>INSTR.DE INVERS.EN EL EXT.J.P.MORGAN INV.</v>
          </cell>
          <cell r="C39">
            <v>0</v>
          </cell>
          <cell r="D39">
            <v>0</v>
          </cell>
          <cell r="E39">
            <v>0</v>
          </cell>
          <cell r="F39">
            <v>0</v>
          </cell>
          <cell r="G39">
            <v>0</v>
          </cell>
          <cell r="H39">
            <v>0</v>
          </cell>
          <cell r="I39">
            <v>0</v>
          </cell>
          <cell r="J39">
            <v>0</v>
          </cell>
          <cell r="K39">
            <v>0</v>
          </cell>
        </row>
        <row r="40">
          <cell r="A40" t="str">
            <v>11DVEZN</v>
          </cell>
          <cell r="B40" t="str">
            <v>INSTR.DE INVERS.EN EL EXT.MORGAN GRENFELL ASSETS.</v>
          </cell>
          <cell r="C40">
            <v>2886</v>
          </cell>
          <cell r="D40">
            <v>3031</v>
          </cell>
          <cell r="E40">
            <v>3393</v>
          </cell>
          <cell r="F40">
            <v>3447</v>
          </cell>
          <cell r="G40">
            <v>3667</v>
          </cell>
          <cell r="H40">
            <v>3718</v>
          </cell>
          <cell r="I40">
            <v>3243</v>
          </cell>
          <cell r="J40">
            <v>3080</v>
          </cell>
          <cell r="K40">
            <v>3462</v>
          </cell>
        </row>
        <row r="41">
          <cell r="A41" t="str">
            <v>11DWEZN</v>
          </cell>
          <cell r="B41" t="str">
            <v>PREMIOS S. INSTR.EN EL EXT.J.P.MORGAN INV.</v>
          </cell>
          <cell r="C41">
            <v>0</v>
          </cell>
          <cell r="D41">
            <v>0</v>
          </cell>
          <cell r="E41">
            <v>0</v>
          </cell>
          <cell r="F41">
            <v>0</v>
          </cell>
          <cell r="G41">
            <v>0</v>
          </cell>
          <cell r="H41">
            <v>0</v>
          </cell>
          <cell r="I41">
            <v>0</v>
          </cell>
          <cell r="J41">
            <v>0</v>
          </cell>
          <cell r="K41">
            <v>0</v>
          </cell>
        </row>
        <row r="42">
          <cell r="A42" t="str">
            <v>11DXEZN</v>
          </cell>
          <cell r="B42" t="str">
            <v>PREMIOS S. INSTR.EN EL EXT.MORGAN GRENFELL ASSET.</v>
          </cell>
          <cell r="C42">
            <v>111100</v>
          </cell>
          <cell r="D42">
            <v>98176</v>
          </cell>
          <cell r="E42">
            <v>86173</v>
          </cell>
          <cell r="F42">
            <v>88259</v>
          </cell>
          <cell r="G42">
            <v>75464</v>
          </cell>
          <cell r="H42">
            <v>63913</v>
          </cell>
          <cell r="I42">
            <v>84179</v>
          </cell>
          <cell r="J42">
            <v>49703</v>
          </cell>
          <cell r="K42">
            <v>60355</v>
          </cell>
        </row>
        <row r="43">
          <cell r="A43" t="str">
            <v>11EJEZN</v>
          </cell>
          <cell r="B43" t="str">
            <v>INSTRUMENTOS DE INVERS.EN EL EXT. DRESDNER BANK</v>
          </cell>
          <cell r="C43">
            <v>3582</v>
          </cell>
          <cell r="D43">
            <v>3384</v>
          </cell>
          <cell r="E43">
            <v>2925</v>
          </cell>
          <cell r="F43">
            <v>2659</v>
          </cell>
          <cell r="G43">
            <v>2665</v>
          </cell>
          <cell r="H43">
            <v>2549</v>
          </cell>
          <cell r="I43">
            <v>8281</v>
          </cell>
          <cell r="J43">
            <v>7854</v>
          </cell>
          <cell r="K43">
            <v>3767</v>
          </cell>
        </row>
        <row r="44">
          <cell r="A44" t="str">
            <v>11EKEZN</v>
          </cell>
          <cell r="B44" t="str">
            <v>PREMIOS S/INST. DE INVERS.EN EL EXT.DRESDNER BANK</v>
          </cell>
          <cell r="C44">
            <v>0</v>
          </cell>
          <cell r="D44">
            <v>0</v>
          </cell>
          <cell r="E44">
            <v>0</v>
          </cell>
          <cell r="F44">
            <v>0</v>
          </cell>
          <cell r="G44">
            <v>0</v>
          </cell>
          <cell r="H44">
            <v>0</v>
          </cell>
          <cell r="I44">
            <v>0</v>
          </cell>
          <cell r="J44">
            <v>0</v>
          </cell>
          <cell r="K44">
            <v>0</v>
          </cell>
        </row>
        <row r="45">
          <cell r="A45" t="str">
            <v>11ELEZN</v>
          </cell>
          <cell r="B45" t="str">
            <v>DEPOSITOS O/N Y W/E EN BCOS DEL EXT J.P. MORGAN  INV</v>
          </cell>
          <cell r="C45">
            <v>34572</v>
          </cell>
          <cell r="D45">
            <v>35783</v>
          </cell>
          <cell r="E45">
            <v>27096</v>
          </cell>
          <cell r="F45">
            <v>26351</v>
          </cell>
          <cell r="G45">
            <v>26434</v>
          </cell>
          <cell r="H45">
            <v>25264</v>
          </cell>
          <cell r="I45">
            <v>23929</v>
          </cell>
          <cell r="J45">
            <v>23343</v>
          </cell>
          <cell r="K45">
            <v>23172</v>
          </cell>
        </row>
        <row r="46">
          <cell r="A46" t="str">
            <v>11EMEZN</v>
          </cell>
          <cell r="B46" t="str">
            <v>MAYOR VALOR SOBRE INSTRUM. INDEXADOS</v>
          </cell>
          <cell r="C46">
            <v>1581025</v>
          </cell>
          <cell r="D46">
            <v>1399089</v>
          </cell>
          <cell r="E46">
            <v>1535591</v>
          </cell>
          <cell r="F46">
            <v>1480336</v>
          </cell>
          <cell r="G46">
            <v>2310095</v>
          </cell>
          <cell r="H46">
            <v>2223956</v>
          </cell>
          <cell r="I46">
            <v>1845891</v>
          </cell>
          <cell r="J46">
            <v>1848648</v>
          </cell>
          <cell r="K46">
            <v>2316557</v>
          </cell>
        </row>
        <row r="47">
          <cell r="A47" t="str">
            <v>11ENEZN</v>
          </cell>
          <cell r="B47" t="str">
            <v>OPERACIONES SECURITIES LENDING CHASE M.</v>
          </cell>
          <cell r="C47">
            <v>0</v>
          </cell>
          <cell r="D47">
            <v>0</v>
          </cell>
          <cell r="E47">
            <v>0</v>
          </cell>
          <cell r="F47">
            <v>0</v>
          </cell>
          <cell r="G47">
            <v>0</v>
          </cell>
          <cell r="H47">
            <v>6554</v>
          </cell>
          <cell r="I47">
            <v>0</v>
          </cell>
          <cell r="J47">
            <v>0</v>
          </cell>
          <cell r="K47">
            <v>0</v>
          </cell>
        </row>
        <row r="48">
          <cell r="A48" t="str">
            <v>11EREZN</v>
          </cell>
          <cell r="B48" t="str">
            <v>DEPOSITOS   O/N Y W/E  EN BCOS EXT.FISHER  F.</v>
          </cell>
          <cell r="C48">
            <v>4773</v>
          </cell>
          <cell r="D48">
            <v>3391</v>
          </cell>
          <cell r="E48">
            <v>1932</v>
          </cell>
          <cell r="F48">
            <v>2535</v>
          </cell>
          <cell r="G48">
            <v>1173</v>
          </cell>
          <cell r="H48">
            <v>0</v>
          </cell>
          <cell r="I48">
            <v>9173</v>
          </cell>
          <cell r="J48">
            <v>5595</v>
          </cell>
          <cell r="K48">
            <v>0</v>
          </cell>
        </row>
        <row r="49">
          <cell r="A49" t="str">
            <v>11EOEZN</v>
          </cell>
          <cell r="B49" t="str">
            <v>OPERAC. SECURITIES LENDING DEUTSCHE MORGAN</v>
          </cell>
          <cell r="C49">
            <v>90991</v>
          </cell>
          <cell r="D49">
            <v>171086</v>
          </cell>
          <cell r="E49">
            <v>25114</v>
          </cell>
          <cell r="F49">
            <v>89795</v>
          </cell>
          <cell r="G49">
            <v>171559</v>
          </cell>
          <cell r="H49">
            <v>129999</v>
          </cell>
          <cell r="I49">
            <v>180253</v>
          </cell>
          <cell r="J49">
            <v>154523</v>
          </cell>
          <cell r="K49">
            <v>0</v>
          </cell>
        </row>
        <row r="50">
          <cell r="A50" t="str">
            <v>11ETEZN</v>
          </cell>
          <cell r="B50" t="str">
            <v>OPERACIONES SECURITIES LENDING J.P.MORGAN</v>
          </cell>
          <cell r="C50">
            <v>25529</v>
          </cell>
          <cell r="D50">
            <v>47247</v>
          </cell>
          <cell r="E50">
            <v>44038</v>
          </cell>
          <cell r="F50">
            <v>55231</v>
          </cell>
          <cell r="G50">
            <v>45838</v>
          </cell>
          <cell r="H50">
            <v>71780</v>
          </cell>
          <cell r="I50">
            <v>68781</v>
          </cell>
          <cell r="J50">
            <v>75835</v>
          </cell>
          <cell r="K50">
            <v>70558</v>
          </cell>
        </row>
        <row r="51">
          <cell r="A51" t="str">
            <v>11EUEZN</v>
          </cell>
          <cell r="B51" t="str">
            <v>OPERACIONES SECURITIES LENDING FISCHER FRANCIS</v>
          </cell>
          <cell r="C51">
            <v>23765</v>
          </cell>
          <cell r="D51">
            <v>36971</v>
          </cell>
          <cell r="E51">
            <v>43205</v>
          </cell>
          <cell r="F51">
            <v>43941</v>
          </cell>
          <cell r="G51">
            <v>60502</v>
          </cell>
          <cell r="H51">
            <v>64982</v>
          </cell>
          <cell r="I51">
            <v>46925</v>
          </cell>
          <cell r="J51">
            <v>80121</v>
          </cell>
          <cell r="K51">
            <v>67953</v>
          </cell>
        </row>
        <row r="52">
          <cell r="A52" t="str">
            <v>22811EXEZN...</v>
          </cell>
          <cell r="B52" t="str">
            <v>OPERAC. SEC. LENDING DEUTSCHE ASSET M.</v>
          </cell>
          <cell r="C52">
            <v>0</v>
          </cell>
          <cell r="D52">
            <v>0</v>
          </cell>
          <cell r="E52">
            <v>0</v>
          </cell>
          <cell r="F52">
            <v>0</v>
          </cell>
          <cell r="G52">
            <v>0</v>
          </cell>
          <cell r="H52">
            <v>0</v>
          </cell>
          <cell r="I52">
            <v>0</v>
          </cell>
          <cell r="J52">
            <v>0</v>
          </cell>
          <cell r="K52">
            <v>0</v>
          </cell>
        </row>
        <row r="53">
          <cell r="A53" t="str">
            <v>22811EYEZN...</v>
          </cell>
          <cell r="B53" t="str">
            <v>DEPOSITOS A PLAZO C/BCOS. EN EL EXT.FISHER</v>
          </cell>
          <cell r="C53">
            <v>0</v>
          </cell>
          <cell r="D53">
            <v>0</v>
          </cell>
          <cell r="E53">
            <v>0</v>
          </cell>
          <cell r="F53">
            <v>0</v>
          </cell>
          <cell r="G53">
            <v>0</v>
          </cell>
          <cell r="H53">
            <v>0</v>
          </cell>
          <cell r="I53">
            <v>0</v>
          </cell>
          <cell r="J53">
            <v>0</v>
          </cell>
          <cell r="K53">
            <v>0</v>
          </cell>
        </row>
        <row r="54">
          <cell r="A54" t="str">
            <v>22811FQEZN...</v>
          </cell>
          <cell r="B54" t="str">
            <v>INSTR DE INVERSION EN EL EXT STATE STREET</v>
          </cell>
          <cell r="C54">
            <v>0</v>
          </cell>
          <cell r="D54">
            <v>0</v>
          </cell>
          <cell r="E54">
            <v>0</v>
          </cell>
          <cell r="F54">
            <v>28179</v>
          </cell>
          <cell r="G54">
            <v>55122</v>
          </cell>
          <cell r="H54">
            <v>47769</v>
          </cell>
          <cell r="I54">
            <v>47104</v>
          </cell>
          <cell r="J54">
            <v>51960</v>
          </cell>
          <cell r="K54">
            <v>37203</v>
          </cell>
        </row>
        <row r="55">
          <cell r="A55" t="str">
            <v>22811FREZN...</v>
          </cell>
          <cell r="B55" t="str">
            <v>PREMISO S/INST DE INV EN EL EXT STATE STREET</v>
          </cell>
          <cell r="C55">
            <v>0</v>
          </cell>
          <cell r="D55">
            <v>0</v>
          </cell>
          <cell r="E55">
            <v>0</v>
          </cell>
          <cell r="F55">
            <v>4482</v>
          </cell>
          <cell r="G55">
            <v>4042</v>
          </cell>
          <cell r="H55">
            <v>3899</v>
          </cell>
          <cell r="I55">
            <v>4422</v>
          </cell>
          <cell r="J55">
            <v>3456</v>
          </cell>
          <cell r="K55">
            <v>4328</v>
          </cell>
        </row>
        <row r="56">
          <cell r="A56" t="str">
            <v>22811FSEZN...</v>
          </cell>
          <cell r="B56" t="str">
            <v>OPERACIONES SEC.LENDING STATE STREET GLOB.</v>
          </cell>
          <cell r="C56">
            <v>0</v>
          </cell>
          <cell r="D56">
            <v>0</v>
          </cell>
          <cell r="E56">
            <v>0</v>
          </cell>
          <cell r="F56">
            <v>72242</v>
          </cell>
          <cell r="G56">
            <v>49087</v>
          </cell>
          <cell r="H56">
            <v>53681</v>
          </cell>
          <cell r="I56">
            <v>52018</v>
          </cell>
          <cell r="J56">
            <v>48957</v>
          </cell>
          <cell r="K56">
            <v>60287</v>
          </cell>
        </row>
        <row r="57">
          <cell r="A57" t="str">
            <v>12BBWZN</v>
          </cell>
          <cell r="B57" t="str">
            <v xml:space="preserve">  .OTROS ACTIVOS SOBRE EXTERIOR</v>
          </cell>
          <cell r="C57">
            <v>108370</v>
          </cell>
          <cell r="D57">
            <v>0</v>
          </cell>
          <cell r="E57">
            <v>0</v>
          </cell>
          <cell r="F57">
            <v>0</v>
          </cell>
          <cell r="G57">
            <v>0</v>
          </cell>
          <cell r="H57">
            <v>0</v>
          </cell>
          <cell r="I57">
            <v>0</v>
          </cell>
          <cell r="J57">
            <v>0</v>
          </cell>
          <cell r="K57">
            <v>0</v>
          </cell>
        </row>
        <row r="58">
          <cell r="A58" t="str">
            <v>12JBEZN</v>
          </cell>
          <cell r="B58" t="str">
            <v xml:space="preserve">ACCIONES Y APORTES BID </v>
          </cell>
          <cell r="C58">
            <v>108370</v>
          </cell>
          <cell r="D58">
            <v>0</v>
          </cell>
          <cell r="E58">
            <v>0</v>
          </cell>
          <cell r="F58">
            <v>0</v>
          </cell>
          <cell r="G58">
            <v>0</v>
          </cell>
          <cell r="H58">
            <v>0</v>
          </cell>
          <cell r="I58">
            <v>0</v>
          </cell>
          <cell r="J58">
            <v>0</v>
          </cell>
          <cell r="K58">
            <v>0</v>
          </cell>
        </row>
        <row r="59">
          <cell r="A59" t="str">
            <v>13AZNZN</v>
          </cell>
          <cell r="B59" t="str">
            <v>PLATA EN OTRAS FORMAS,</v>
          </cell>
          <cell r="C59">
            <v>0</v>
          </cell>
          <cell r="D59">
            <v>0</v>
          </cell>
          <cell r="E59">
            <v>0</v>
          </cell>
          <cell r="F59">
            <v>0</v>
          </cell>
          <cell r="G59">
            <v>0</v>
          </cell>
          <cell r="H59">
            <v>0</v>
          </cell>
          <cell r="I59">
            <v>0</v>
          </cell>
          <cell r="J59">
            <v>0</v>
          </cell>
          <cell r="K59">
            <v>0</v>
          </cell>
        </row>
        <row r="60">
          <cell r="A60" t="str">
            <v>13CYNZN</v>
          </cell>
          <cell r="B60" t="str">
            <v xml:space="preserve">PLATA SELLADA CHILENA </v>
          </cell>
          <cell r="C60">
            <v>0</v>
          </cell>
          <cell r="D60">
            <v>0</v>
          </cell>
          <cell r="E60">
            <v>0</v>
          </cell>
          <cell r="F60">
            <v>0</v>
          </cell>
          <cell r="G60">
            <v>0</v>
          </cell>
          <cell r="H60">
            <v>0</v>
          </cell>
          <cell r="I60">
            <v>0</v>
          </cell>
          <cell r="J60">
            <v>0</v>
          </cell>
          <cell r="K60">
            <v>0</v>
          </cell>
        </row>
        <row r="61">
          <cell r="A61" t="str">
            <v>13CXNZN</v>
          </cell>
          <cell r="B61" t="str">
            <v>CORREC.MONETARIA PROVIS.TENENCIAS PLATA DEBE,</v>
          </cell>
          <cell r="C61">
            <v>0</v>
          </cell>
          <cell r="D61">
            <v>0</v>
          </cell>
          <cell r="E61">
            <v>0</v>
          </cell>
          <cell r="F61">
            <v>0</v>
          </cell>
          <cell r="G61">
            <v>0</v>
          </cell>
          <cell r="H61">
            <v>0</v>
          </cell>
          <cell r="I61">
            <v>0</v>
          </cell>
          <cell r="J61">
            <v>0</v>
          </cell>
          <cell r="K61">
            <v>0</v>
          </cell>
        </row>
        <row r="62">
          <cell r="A62" t="str">
            <v>12BBXZN</v>
          </cell>
          <cell r="B62" t="str">
            <v xml:space="preserve">  .OTROS ACTIVOS SOBRE EXTERIOR</v>
          </cell>
          <cell r="C62">
            <v>120707</v>
          </cell>
          <cell r="D62">
            <v>218640</v>
          </cell>
          <cell r="E62">
            <v>217693</v>
          </cell>
          <cell r="F62">
            <v>216004</v>
          </cell>
          <cell r="G62">
            <v>219851</v>
          </cell>
          <cell r="H62">
            <v>216502</v>
          </cell>
          <cell r="I62">
            <v>208440</v>
          </cell>
          <cell r="J62">
            <v>188256</v>
          </cell>
          <cell r="K62">
            <v>222178</v>
          </cell>
        </row>
        <row r="63">
          <cell r="A63" t="str">
            <v>12KBEZN</v>
          </cell>
          <cell r="B63" t="str">
            <v xml:space="preserve">ACCIONES Y APORTES BID  </v>
          </cell>
          <cell r="C63">
            <v>26931</v>
          </cell>
          <cell r="D63">
            <v>138838</v>
          </cell>
          <cell r="E63">
            <v>134015</v>
          </cell>
          <cell r="F63">
            <v>129954</v>
          </cell>
          <cell r="G63">
            <v>130838</v>
          </cell>
          <cell r="H63">
            <v>128463</v>
          </cell>
          <cell r="I63">
            <v>130013</v>
          </cell>
          <cell r="J63">
            <v>128861</v>
          </cell>
          <cell r="K63">
            <v>122549</v>
          </cell>
        </row>
        <row r="64">
          <cell r="A64" t="str">
            <v>12IFEZN</v>
          </cell>
          <cell r="B64" t="str">
            <v>INT P/RECIB S/INVERSIONES Y VARIOS</v>
          </cell>
          <cell r="C64">
            <v>88753</v>
          </cell>
          <cell r="D64">
            <v>75835</v>
          </cell>
          <cell r="E64">
            <v>80353</v>
          </cell>
          <cell r="F64">
            <v>81182</v>
          </cell>
          <cell r="G64">
            <v>83434</v>
          </cell>
          <cell r="H64">
            <v>83333</v>
          </cell>
          <cell r="I64">
            <v>73500</v>
          </cell>
          <cell r="J64">
            <v>55564</v>
          </cell>
          <cell r="K64">
            <v>55375</v>
          </cell>
        </row>
        <row r="65">
          <cell r="A65" t="str">
            <v>12JLEZN</v>
          </cell>
          <cell r="B65" t="str">
            <v xml:space="preserve">UTILID. POR RECIBIR S/CONTRATOS DE COBERTURA FUTUR, </v>
          </cell>
          <cell r="C65">
            <v>157</v>
          </cell>
          <cell r="D65">
            <v>245</v>
          </cell>
          <cell r="E65">
            <v>261</v>
          </cell>
          <cell r="F65">
            <v>180</v>
          </cell>
          <cell r="G65">
            <v>244</v>
          </cell>
          <cell r="H65">
            <v>301</v>
          </cell>
          <cell r="I65">
            <v>101</v>
          </cell>
          <cell r="J65">
            <v>163</v>
          </cell>
          <cell r="K65">
            <v>217</v>
          </cell>
        </row>
        <row r="66">
          <cell r="A66" t="str">
            <v>13EXEZN</v>
          </cell>
          <cell r="B66" t="str">
            <v xml:space="preserve">VARIOS DEUDORES INTS.POR RECIBIR C.ORIGEN C.18-19, </v>
          </cell>
          <cell r="C66">
            <v>0</v>
          </cell>
          <cell r="D66">
            <v>0</v>
          </cell>
          <cell r="E66">
            <v>0</v>
          </cell>
          <cell r="F66">
            <v>0</v>
          </cell>
          <cell r="G66">
            <v>0</v>
          </cell>
          <cell r="H66">
            <v>0</v>
          </cell>
          <cell r="I66">
            <v>0</v>
          </cell>
          <cell r="J66">
            <v>0</v>
          </cell>
          <cell r="K66">
            <v>0</v>
          </cell>
        </row>
        <row r="67">
          <cell r="A67" t="str">
            <v>11DDEZN</v>
          </cell>
          <cell r="B67" t="str">
            <v xml:space="preserve">CORRESP.EXT.CTAS ESPEC. </v>
          </cell>
          <cell r="C67">
            <v>0</v>
          </cell>
          <cell r="D67">
            <v>0</v>
          </cell>
          <cell r="E67">
            <v>0</v>
          </cell>
          <cell r="F67">
            <v>0</v>
          </cell>
          <cell r="G67">
            <v>0</v>
          </cell>
          <cell r="H67">
            <v>0</v>
          </cell>
          <cell r="I67">
            <v>0</v>
          </cell>
          <cell r="J67">
            <v>0</v>
          </cell>
          <cell r="K67">
            <v>0</v>
          </cell>
        </row>
        <row r="68">
          <cell r="A68" t="str">
            <v>11DEEZN</v>
          </cell>
          <cell r="B68" t="str">
            <v>CORRESP.EXT.DEP.CONGEL.</v>
          </cell>
          <cell r="C68">
            <v>0</v>
          </cell>
          <cell r="D68">
            <v>0</v>
          </cell>
          <cell r="E68">
            <v>0</v>
          </cell>
          <cell r="F68">
            <v>0</v>
          </cell>
          <cell r="G68">
            <v>0</v>
          </cell>
          <cell r="H68">
            <v>0</v>
          </cell>
          <cell r="I68">
            <v>0</v>
          </cell>
          <cell r="J68">
            <v>0</v>
          </cell>
          <cell r="K68">
            <v>0</v>
          </cell>
        </row>
        <row r="69">
          <cell r="A69" t="str">
            <v>11ADEZN</v>
          </cell>
          <cell r="B69" t="str">
            <v xml:space="preserve">PLATA EN CASA MONEDA </v>
          </cell>
          <cell r="C69">
            <v>0</v>
          </cell>
          <cell r="D69">
            <v>0</v>
          </cell>
          <cell r="E69">
            <v>0</v>
          </cell>
          <cell r="F69">
            <v>0</v>
          </cell>
          <cell r="G69">
            <v>0</v>
          </cell>
          <cell r="H69">
            <v>0</v>
          </cell>
          <cell r="I69">
            <v>0</v>
          </cell>
          <cell r="J69">
            <v>0</v>
          </cell>
          <cell r="K69">
            <v>0</v>
          </cell>
        </row>
        <row r="70">
          <cell r="A70" t="str">
            <v>13AWEZN</v>
          </cell>
          <cell r="B70" t="str">
            <v>PLATA EN OTRAS FORMAS</v>
          </cell>
          <cell r="C70">
            <v>0</v>
          </cell>
          <cell r="D70">
            <v>0</v>
          </cell>
          <cell r="E70">
            <v>0</v>
          </cell>
          <cell r="F70">
            <v>0</v>
          </cell>
          <cell r="G70">
            <v>0</v>
          </cell>
          <cell r="H70">
            <v>0</v>
          </cell>
          <cell r="I70">
            <v>0</v>
          </cell>
          <cell r="J70">
            <v>0</v>
          </cell>
          <cell r="K70">
            <v>0</v>
          </cell>
        </row>
        <row r="71">
          <cell r="A71" t="str">
            <v>13AFEZN</v>
          </cell>
          <cell r="B71" t="str">
            <v xml:space="preserve">PLATA SELLADA CHILENA </v>
          </cell>
          <cell r="C71">
            <v>0</v>
          </cell>
          <cell r="D71">
            <v>0</v>
          </cell>
          <cell r="E71">
            <v>0</v>
          </cell>
          <cell r="F71">
            <v>0</v>
          </cell>
          <cell r="G71">
            <v>0</v>
          </cell>
          <cell r="H71">
            <v>0</v>
          </cell>
          <cell r="I71">
            <v>0</v>
          </cell>
          <cell r="J71">
            <v>0</v>
          </cell>
          <cell r="K71">
            <v>0</v>
          </cell>
        </row>
        <row r="72">
          <cell r="A72" t="str">
            <v>12DDEZN</v>
          </cell>
          <cell r="B72" t="str">
            <v xml:space="preserve">LIN CRED CONV CAF 24-2-75 </v>
          </cell>
          <cell r="C72">
            <v>0</v>
          </cell>
          <cell r="D72">
            <v>0</v>
          </cell>
          <cell r="E72">
            <v>0</v>
          </cell>
          <cell r="F72">
            <v>0</v>
          </cell>
          <cell r="G72">
            <v>0</v>
          </cell>
          <cell r="H72">
            <v>0</v>
          </cell>
          <cell r="I72">
            <v>0</v>
          </cell>
          <cell r="J72">
            <v>0</v>
          </cell>
          <cell r="K72">
            <v>0</v>
          </cell>
        </row>
        <row r="73">
          <cell r="A73" t="str">
            <v>11DQEZN</v>
          </cell>
          <cell r="B73" t="str">
            <v>INSTR.FINANC.EN GAR.POR CRED.RECIB.(REPOS)</v>
          </cell>
          <cell r="C73">
            <v>0</v>
          </cell>
          <cell r="D73">
            <v>0</v>
          </cell>
          <cell r="E73">
            <v>0</v>
          </cell>
          <cell r="F73">
            <v>0</v>
          </cell>
          <cell r="G73">
            <v>0</v>
          </cell>
          <cell r="H73">
            <v>0</v>
          </cell>
          <cell r="I73">
            <v>0</v>
          </cell>
          <cell r="J73">
            <v>0</v>
          </cell>
          <cell r="K73">
            <v>0</v>
          </cell>
        </row>
        <row r="74">
          <cell r="A74" t="str">
            <v>13ASEZN</v>
          </cell>
          <cell r="B74" t="str">
            <v>L/C B.CENTRALES FINAN.EXPORT</v>
          </cell>
          <cell r="C74">
            <v>0</v>
          </cell>
          <cell r="D74">
            <v>0</v>
          </cell>
          <cell r="E74">
            <v>0</v>
          </cell>
          <cell r="F74">
            <v>0</v>
          </cell>
          <cell r="G74">
            <v>0</v>
          </cell>
          <cell r="H74">
            <v>0</v>
          </cell>
          <cell r="I74">
            <v>0</v>
          </cell>
          <cell r="J74">
            <v>0</v>
          </cell>
          <cell r="K74">
            <v>0</v>
          </cell>
        </row>
        <row r="75">
          <cell r="A75" t="str">
            <v>12FREZN</v>
          </cell>
          <cell r="B75" t="str">
            <v>PRESTAMO A BANCO CENTRAL DE BOLIVIA SES.1405</v>
          </cell>
          <cell r="C75">
            <v>0</v>
          </cell>
          <cell r="D75">
            <v>0</v>
          </cell>
          <cell r="E75">
            <v>0</v>
          </cell>
          <cell r="F75">
            <v>0</v>
          </cell>
          <cell r="G75">
            <v>0</v>
          </cell>
          <cell r="H75">
            <v>0</v>
          </cell>
          <cell r="I75">
            <v>0</v>
          </cell>
          <cell r="J75">
            <v>0</v>
          </cell>
          <cell r="K75">
            <v>0</v>
          </cell>
        </row>
        <row r="76">
          <cell r="A76" t="str">
            <v>11DJEZN</v>
          </cell>
          <cell r="B76" t="str">
            <v>SUSCRIPCION ACCIONES SISTEMA SWIFT</v>
          </cell>
          <cell r="C76">
            <v>2</v>
          </cell>
          <cell r="D76">
            <v>2</v>
          </cell>
          <cell r="E76">
            <v>2</v>
          </cell>
          <cell r="F76">
            <v>2</v>
          </cell>
          <cell r="G76">
            <v>2</v>
          </cell>
          <cell r="H76">
            <v>2</v>
          </cell>
          <cell r="I76">
            <v>2</v>
          </cell>
          <cell r="J76">
            <v>2</v>
          </cell>
          <cell r="K76">
            <v>2</v>
          </cell>
        </row>
        <row r="77">
          <cell r="A77" t="str">
            <v>11DYEZN</v>
          </cell>
          <cell r="B77" t="str">
            <v>INTER.P.REC.P.INV.EN EL EXTERIOR J.P.MORGAN</v>
          </cell>
          <cell r="C77">
            <v>2555</v>
          </cell>
          <cell r="D77">
            <v>1819</v>
          </cell>
          <cell r="E77">
            <v>1416</v>
          </cell>
          <cell r="F77">
            <v>1719</v>
          </cell>
          <cell r="G77">
            <v>1550</v>
          </cell>
          <cell r="H77">
            <v>1332</v>
          </cell>
          <cell r="I77">
            <v>1786</v>
          </cell>
          <cell r="J77">
            <v>1449</v>
          </cell>
          <cell r="K77">
            <v>1764</v>
          </cell>
        </row>
        <row r="78">
          <cell r="A78" t="str">
            <v>11DZEZN</v>
          </cell>
          <cell r="B78" t="str">
            <v>INTER.P.REC.P.INV.EN EL EXTERIOR MORGAN GRENFELL</v>
          </cell>
          <cell r="C78">
            <v>0</v>
          </cell>
          <cell r="D78">
            <v>0</v>
          </cell>
          <cell r="E78">
            <v>0</v>
          </cell>
          <cell r="F78">
            <v>0</v>
          </cell>
          <cell r="G78">
            <v>0</v>
          </cell>
          <cell r="H78">
            <v>0</v>
          </cell>
          <cell r="I78">
            <v>0</v>
          </cell>
          <cell r="J78">
            <v>0</v>
          </cell>
          <cell r="K78">
            <v>0</v>
          </cell>
        </row>
        <row r="79">
          <cell r="A79" t="str">
            <v>11EPEZN</v>
          </cell>
          <cell r="B79" t="str">
            <v>INTERS.P.REC.P.INV.S.EXTERIOR DRESDNER BANK</v>
          </cell>
          <cell r="C79">
            <v>2171</v>
          </cell>
          <cell r="D79">
            <v>1788</v>
          </cell>
          <cell r="E79">
            <v>1572</v>
          </cell>
          <cell r="F79">
            <v>1729</v>
          </cell>
          <cell r="G79">
            <v>2751</v>
          </cell>
          <cell r="H79">
            <v>1743</v>
          </cell>
          <cell r="I79">
            <v>1618</v>
          </cell>
          <cell r="J79">
            <v>1005</v>
          </cell>
          <cell r="K79">
            <v>1282</v>
          </cell>
        </row>
        <row r="80">
          <cell r="A80" t="str">
            <v>11EQEZN</v>
          </cell>
          <cell r="B80" t="str">
            <v>COMISIONES P. REC.SEC LENDING CHASE MANHATTAN</v>
          </cell>
          <cell r="C80">
            <v>117</v>
          </cell>
          <cell r="D80">
            <v>92</v>
          </cell>
          <cell r="E80">
            <v>55</v>
          </cell>
          <cell r="F80">
            <v>40</v>
          </cell>
          <cell r="G80">
            <v>67</v>
          </cell>
          <cell r="H80">
            <v>95</v>
          </cell>
          <cell r="I80">
            <v>102</v>
          </cell>
          <cell r="J80">
            <v>103</v>
          </cell>
          <cell r="K80">
            <v>84</v>
          </cell>
        </row>
        <row r="81">
          <cell r="A81" t="str">
            <v>11ESEZN</v>
          </cell>
          <cell r="B81" t="str">
            <v>COMISIONES P. REC.SEC LENDING DEUTSCHE BANK</v>
          </cell>
          <cell r="C81">
            <v>5</v>
          </cell>
          <cell r="D81">
            <v>6</v>
          </cell>
          <cell r="E81">
            <v>8</v>
          </cell>
          <cell r="F81">
            <v>3</v>
          </cell>
          <cell r="G81">
            <v>15</v>
          </cell>
          <cell r="H81">
            <v>7</v>
          </cell>
          <cell r="I81">
            <v>7</v>
          </cell>
          <cell r="J81">
            <v>9</v>
          </cell>
          <cell r="K81">
            <v>3</v>
          </cell>
        </row>
        <row r="82">
          <cell r="A82" t="str">
            <v>11EVEZN</v>
          </cell>
          <cell r="B82" t="str">
            <v>COMISIONES P. REC.SEC LENDING J.P.MORGAN</v>
          </cell>
          <cell r="C82">
            <v>2</v>
          </cell>
          <cell r="D82">
            <v>1</v>
          </cell>
          <cell r="E82">
            <v>2</v>
          </cell>
          <cell r="F82">
            <v>3</v>
          </cell>
          <cell r="G82">
            <v>3</v>
          </cell>
          <cell r="H82">
            <v>10</v>
          </cell>
          <cell r="I82">
            <v>13</v>
          </cell>
          <cell r="J82">
            <v>15</v>
          </cell>
          <cell r="K82">
            <v>8</v>
          </cell>
        </row>
        <row r="83">
          <cell r="A83" t="str">
            <v>22811EZEZN...</v>
          </cell>
          <cell r="B83" t="str">
            <v>COMISIONES P. REC.SEC LENDING DEUTSCHE</v>
          </cell>
          <cell r="C83">
            <v>0</v>
          </cell>
          <cell r="D83">
            <v>0</v>
          </cell>
          <cell r="E83">
            <v>0</v>
          </cell>
          <cell r="F83">
            <v>0</v>
          </cell>
          <cell r="G83">
            <v>0</v>
          </cell>
          <cell r="H83">
            <v>0</v>
          </cell>
          <cell r="I83">
            <v>0</v>
          </cell>
          <cell r="J83">
            <v>0</v>
          </cell>
          <cell r="K83">
            <v>0</v>
          </cell>
        </row>
        <row r="84">
          <cell r="A84" t="str">
            <v>11EWEZN</v>
          </cell>
          <cell r="B84" t="str">
            <v>COMISIONES P. REC.SEC LENDING FISCHER</v>
          </cell>
          <cell r="C84">
            <v>14</v>
          </cell>
          <cell r="D84">
            <v>14</v>
          </cell>
          <cell r="E84">
            <v>9</v>
          </cell>
          <cell r="F84">
            <v>9</v>
          </cell>
          <cell r="G84">
            <v>10</v>
          </cell>
          <cell r="H84">
            <v>5</v>
          </cell>
          <cell r="I84">
            <v>7</v>
          </cell>
          <cell r="J84">
            <v>8</v>
          </cell>
          <cell r="K84">
            <v>5</v>
          </cell>
        </row>
        <row r="85">
          <cell r="A85" t="str">
            <v>22811FTEZN...</v>
          </cell>
          <cell r="B85" t="str">
            <v>INTR POR RECIBIR P/INV S/EL  EXTERIOR  STATE</v>
          </cell>
          <cell r="C85">
            <v>0</v>
          </cell>
          <cell r="D85">
            <v>0</v>
          </cell>
          <cell r="E85">
            <v>0</v>
          </cell>
          <cell r="F85">
            <v>1182</v>
          </cell>
          <cell r="G85">
            <v>934</v>
          </cell>
          <cell r="H85">
            <v>1208</v>
          </cell>
          <cell r="I85">
            <v>1286</v>
          </cell>
          <cell r="J85">
            <v>1066</v>
          </cell>
          <cell r="K85">
            <v>887</v>
          </cell>
        </row>
        <row r="86">
          <cell r="A86" t="str">
            <v>22811FUEZN...</v>
          </cell>
          <cell r="B86" t="str">
            <v>COMISIONES P/REC SEC  LENDING STATE STREET</v>
          </cell>
          <cell r="C86">
            <v>0</v>
          </cell>
          <cell r="D86">
            <v>0</v>
          </cell>
          <cell r="E86">
            <v>0</v>
          </cell>
          <cell r="F86">
            <v>1</v>
          </cell>
          <cell r="G86">
            <v>3</v>
          </cell>
          <cell r="H86">
            <v>3</v>
          </cell>
          <cell r="I86">
            <v>5</v>
          </cell>
          <cell r="J86">
            <v>11</v>
          </cell>
          <cell r="K86">
            <v>9</v>
          </cell>
        </row>
        <row r="87">
          <cell r="A87" t="str">
            <v>22811FVEZN...</v>
          </cell>
          <cell r="B87" t="str">
            <v>ACCIONES BANCO DE PAGOS INTERNACIONALES (BIS)</v>
          </cell>
          <cell r="K87">
            <v>39993</v>
          </cell>
        </row>
        <row r="88">
          <cell r="A88" t="str">
            <v>12BCWZN</v>
          </cell>
          <cell r="B88" t="str">
            <v xml:space="preserve">  .CRÉDITO INTERNO M/N</v>
          </cell>
          <cell r="C88">
            <v>1427687</v>
          </cell>
          <cell r="D88">
            <v>1326686</v>
          </cell>
          <cell r="E88">
            <v>1332882</v>
          </cell>
          <cell r="F88">
            <v>1392530</v>
          </cell>
          <cell r="G88">
            <v>1363796</v>
          </cell>
          <cell r="H88">
            <v>1444497</v>
          </cell>
          <cell r="I88">
            <v>1370980</v>
          </cell>
          <cell r="J88">
            <v>1356753</v>
          </cell>
          <cell r="K88">
            <v>1358783</v>
          </cell>
        </row>
        <row r="89">
          <cell r="A89" t="str">
            <v>12JCEZN</v>
          </cell>
          <cell r="B89" t="str">
            <v xml:space="preserve">ACCIONES  BIRF </v>
          </cell>
          <cell r="C89">
            <v>0</v>
          </cell>
          <cell r="D89">
            <v>0</v>
          </cell>
          <cell r="E89">
            <v>0</v>
          </cell>
          <cell r="F89">
            <v>0</v>
          </cell>
          <cell r="G89">
            <v>0</v>
          </cell>
          <cell r="H89">
            <v>0</v>
          </cell>
          <cell r="I89">
            <v>0</v>
          </cell>
          <cell r="J89">
            <v>0</v>
          </cell>
          <cell r="K89">
            <v>0</v>
          </cell>
        </row>
        <row r="90">
          <cell r="A90" t="str">
            <v>-</v>
          </cell>
          <cell r="B90" t="str">
            <v xml:space="preserve">ACCIONES  CFI  </v>
          </cell>
          <cell r="C90">
            <v>0</v>
          </cell>
          <cell r="D90">
            <v>0</v>
          </cell>
          <cell r="E90">
            <v>0</v>
          </cell>
          <cell r="F90">
            <v>0</v>
          </cell>
          <cell r="G90">
            <v>0</v>
          </cell>
          <cell r="H90">
            <v>0</v>
          </cell>
          <cell r="I90">
            <v>0</v>
          </cell>
          <cell r="J90">
            <v>0</v>
          </cell>
          <cell r="K90">
            <v>0</v>
          </cell>
        </row>
        <row r="91">
          <cell r="A91" t="str">
            <v>12JDEZN</v>
          </cell>
          <cell r="B91" t="str">
            <v>SUSCRIPCION ACCIONES AIF</v>
          </cell>
          <cell r="C91">
            <v>0</v>
          </cell>
          <cell r="D91">
            <v>0</v>
          </cell>
          <cell r="E91">
            <v>0</v>
          </cell>
          <cell r="F91">
            <v>0</v>
          </cell>
          <cell r="G91">
            <v>0</v>
          </cell>
          <cell r="H91">
            <v>0</v>
          </cell>
          <cell r="I91">
            <v>0</v>
          </cell>
          <cell r="J91">
            <v>0</v>
          </cell>
          <cell r="K91">
            <v>0</v>
          </cell>
        </row>
        <row r="92">
          <cell r="A92" t="str">
            <v>12JFEZN</v>
          </cell>
          <cell r="B92" t="str">
            <v>SUSCRIP.ACCIONES DL 2085</v>
          </cell>
          <cell r="C92">
            <v>0</v>
          </cell>
          <cell r="D92">
            <v>0</v>
          </cell>
          <cell r="E92">
            <v>0</v>
          </cell>
          <cell r="F92">
            <v>0</v>
          </cell>
          <cell r="G92">
            <v>0</v>
          </cell>
          <cell r="H92">
            <v>0</v>
          </cell>
          <cell r="I92">
            <v>0</v>
          </cell>
          <cell r="J92">
            <v>0</v>
          </cell>
          <cell r="K92">
            <v>0</v>
          </cell>
        </row>
        <row r="93">
          <cell r="A93" t="str">
            <v>12ABNZN</v>
          </cell>
          <cell r="B93" t="str">
            <v>LIN.CRED.FISCO-PLANE TESOR.</v>
          </cell>
          <cell r="C93">
            <v>0</v>
          </cell>
          <cell r="D93">
            <v>0</v>
          </cell>
          <cell r="E93">
            <v>0</v>
          </cell>
          <cell r="F93">
            <v>0</v>
          </cell>
          <cell r="G93">
            <v>0</v>
          </cell>
          <cell r="H93">
            <v>0</v>
          </cell>
          <cell r="I93">
            <v>0</v>
          </cell>
          <cell r="J93">
            <v>0</v>
          </cell>
          <cell r="K93">
            <v>0</v>
          </cell>
        </row>
        <row r="94">
          <cell r="A94" t="str">
            <v>12ACNZN</v>
          </cell>
          <cell r="B94" t="str">
            <v>CONSOL.DEUDA FISCO.OTR.SP</v>
          </cell>
          <cell r="C94">
            <v>0</v>
          </cell>
          <cell r="D94">
            <v>0</v>
          </cell>
          <cell r="E94">
            <v>0</v>
          </cell>
          <cell r="F94">
            <v>0</v>
          </cell>
          <cell r="G94">
            <v>0</v>
          </cell>
          <cell r="H94">
            <v>0</v>
          </cell>
          <cell r="I94">
            <v>0</v>
          </cell>
          <cell r="J94">
            <v>0</v>
          </cell>
          <cell r="K94">
            <v>0</v>
          </cell>
        </row>
        <row r="95">
          <cell r="A95" t="str">
            <v>12ADNZN</v>
          </cell>
          <cell r="B95" t="str">
            <v>PRESTAMOS AL FISCO-</v>
          </cell>
          <cell r="C95">
            <v>0</v>
          </cell>
          <cell r="D95">
            <v>0</v>
          </cell>
          <cell r="E95">
            <v>0</v>
          </cell>
          <cell r="F95">
            <v>0</v>
          </cell>
          <cell r="G95">
            <v>0</v>
          </cell>
          <cell r="H95">
            <v>0</v>
          </cell>
          <cell r="I95">
            <v>0</v>
          </cell>
          <cell r="J95">
            <v>0</v>
          </cell>
          <cell r="K95">
            <v>0</v>
          </cell>
        </row>
        <row r="96">
          <cell r="A96" t="str">
            <v>-</v>
          </cell>
          <cell r="B96" t="str">
            <v>PAGO CTA-RENEG.DEUDA EXTER.</v>
          </cell>
          <cell r="C96">
            <v>0</v>
          </cell>
          <cell r="D96">
            <v>0</v>
          </cell>
          <cell r="E96">
            <v>0</v>
          </cell>
          <cell r="F96">
            <v>0</v>
          </cell>
          <cell r="G96">
            <v>0</v>
          </cell>
          <cell r="H96">
            <v>0</v>
          </cell>
          <cell r="I96">
            <v>0</v>
          </cell>
          <cell r="J96">
            <v>0</v>
          </cell>
          <cell r="K96">
            <v>0</v>
          </cell>
        </row>
        <row r="97">
          <cell r="A97" t="str">
            <v>12HRNZN</v>
          </cell>
          <cell r="B97" t="str">
            <v xml:space="preserve">LETRAS DE CREDITO CON GARANTIA ESTATAL FINAN.DAVEN, </v>
          </cell>
          <cell r="C97">
            <v>0</v>
          </cell>
          <cell r="D97">
            <v>0</v>
          </cell>
          <cell r="E97">
            <v>0</v>
          </cell>
          <cell r="F97">
            <v>0</v>
          </cell>
          <cell r="G97">
            <v>0</v>
          </cell>
          <cell r="H97">
            <v>0</v>
          </cell>
          <cell r="I97">
            <v>0</v>
          </cell>
          <cell r="J97">
            <v>0</v>
          </cell>
          <cell r="K97">
            <v>0</v>
          </cell>
        </row>
        <row r="98">
          <cell r="A98" t="str">
            <v>12KFNZN</v>
          </cell>
          <cell r="B98" t="str">
            <v xml:space="preserve">REAJ.P/COBRAR LTS.CRED.C.GAR.ESTATAL FINANC.DAVENS, </v>
          </cell>
          <cell r="C98">
            <v>0</v>
          </cell>
          <cell r="D98">
            <v>0</v>
          </cell>
          <cell r="E98">
            <v>0</v>
          </cell>
          <cell r="F98">
            <v>0</v>
          </cell>
          <cell r="G98">
            <v>0</v>
          </cell>
          <cell r="H98">
            <v>0</v>
          </cell>
          <cell r="I98">
            <v>0</v>
          </cell>
          <cell r="J98">
            <v>0</v>
          </cell>
          <cell r="K98">
            <v>0</v>
          </cell>
        </row>
        <row r="99">
          <cell r="A99" t="str">
            <v>12KGNZN</v>
          </cell>
          <cell r="B99" t="str">
            <v xml:space="preserve">BONOS BANCARIOS AC.1475 CON GARANTIA ESTATAL </v>
          </cell>
          <cell r="C99">
            <v>0</v>
          </cell>
          <cell r="D99">
            <v>0</v>
          </cell>
          <cell r="E99">
            <v>0</v>
          </cell>
          <cell r="F99">
            <v>0</v>
          </cell>
          <cell r="G99">
            <v>0</v>
          </cell>
          <cell r="H99">
            <v>0</v>
          </cell>
          <cell r="I99">
            <v>0</v>
          </cell>
          <cell r="J99">
            <v>0</v>
          </cell>
          <cell r="K99">
            <v>0</v>
          </cell>
        </row>
        <row r="100">
          <cell r="A100" t="str">
            <v>12KHNZN</v>
          </cell>
          <cell r="B100" t="str">
            <v>REAJ.P/COBRAR B.BANCARIOS AC.1475 CON,</v>
          </cell>
          <cell r="C100">
            <v>0</v>
          </cell>
          <cell r="D100">
            <v>0</v>
          </cell>
          <cell r="E100">
            <v>0</v>
          </cell>
          <cell r="F100">
            <v>0</v>
          </cell>
          <cell r="G100">
            <v>0</v>
          </cell>
          <cell r="H100">
            <v>0</v>
          </cell>
          <cell r="I100">
            <v>0</v>
          </cell>
          <cell r="J100">
            <v>0</v>
          </cell>
          <cell r="K100">
            <v>0</v>
          </cell>
        </row>
        <row r="101">
          <cell r="A101" t="str">
            <v>-</v>
          </cell>
          <cell r="B101" t="str">
            <v>PTMOS.P/IMPORT.INST.SEMIFISC</v>
          </cell>
          <cell r="C101">
            <v>0</v>
          </cell>
          <cell r="D101">
            <v>0</v>
          </cell>
          <cell r="E101">
            <v>0</v>
          </cell>
          <cell r="F101">
            <v>0</v>
          </cell>
          <cell r="G101">
            <v>0</v>
          </cell>
          <cell r="H101">
            <v>0</v>
          </cell>
          <cell r="I101">
            <v>0</v>
          </cell>
          <cell r="J101">
            <v>0</v>
          </cell>
          <cell r="K101">
            <v>0</v>
          </cell>
        </row>
        <row r="102">
          <cell r="A102" t="str">
            <v>-</v>
          </cell>
          <cell r="B102" t="str">
            <v>L/C CONVENIO BID INSTIT.SEMIFISCALES</v>
          </cell>
          <cell r="C102">
            <v>0</v>
          </cell>
          <cell r="D102">
            <v>0</v>
          </cell>
          <cell r="E102">
            <v>0</v>
          </cell>
          <cell r="F102">
            <v>0</v>
          </cell>
          <cell r="G102">
            <v>0</v>
          </cell>
          <cell r="H102">
            <v>0</v>
          </cell>
          <cell r="I102">
            <v>0</v>
          </cell>
          <cell r="J102">
            <v>0</v>
          </cell>
          <cell r="K102">
            <v>0</v>
          </cell>
        </row>
        <row r="103">
          <cell r="A103" t="str">
            <v>12BVNZN</v>
          </cell>
          <cell r="B103" t="str">
            <v xml:space="preserve">CRED.CAJA.CTRL.DL.2824 </v>
          </cell>
          <cell r="C103">
            <v>0</v>
          </cell>
          <cell r="D103">
            <v>0</v>
          </cell>
          <cell r="E103">
            <v>0</v>
          </cell>
          <cell r="F103">
            <v>0</v>
          </cell>
          <cell r="G103">
            <v>0</v>
          </cell>
          <cell r="H103">
            <v>0</v>
          </cell>
          <cell r="I103">
            <v>0</v>
          </cell>
          <cell r="J103">
            <v>0</v>
          </cell>
          <cell r="K103">
            <v>0</v>
          </cell>
        </row>
        <row r="104">
          <cell r="A104" t="str">
            <v>12BYNZN</v>
          </cell>
          <cell r="B104" t="str">
            <v>L/C CAJA CENTRAL DL.2824</v>
          </cell>
          <cell r="C104">
            <v>0</v>
          </cell>
          <cell r="D104">
            <v>0</v>
          </cell>
          <cell r="E104">
            <v>0</v>
          </cell>
          <cell r="F104">
            <v>0</v>
          </cell>
          <cell r="G104">
            <v>0</v>
          </cell>
          <cell r="H104">
            <v>0</v>
          </cell>
          <cell r="I104">
            <v>0</v>
          </cell>
          <cell r="J104">
            <v>0</v>
          </cell>
          <cell r="K104">
            <v>0</v>
          </cell>
        </row>
        <row r="105">
          <cell r="A105" t="str">
            <v>12DCNZN</v>
          </cell>
          <cell r="B105" t="str">
            <v>CRED.AREA SOC.ADM.DELEG.</v>
          </cell>
          <cell r="C105">
            <v>0</v>
          </cell>
          <cell r="D105">
            <v>0</v>
          </cell>
          <cell r="E105">
            <v>0</v>
          </cell>
          <cell r="F105">
            <v>0</v>
          </cell>
          <cell r="G105">
            <v>0</v>
          </cell>
          <cell r="H105">
            <v>0</v>
          </cell>
          <cell r="I105">
            <v>0</v>
          </cell>
          <cell r="J105">
            <v>0</v>
          </cell>
          <cell r="K105">
            <v>0</v>
          </cell>
        </row>
        <row r="106">
          <cell r="A106" t="str">
            <v>12BHNZN</v>
          </cell>
          <cell r="B106" t="str">
            <v xml:space="preserve">DEUD.POR CJE.VHR-CAR SINAP </v>
          </cell>
          <cell r="C106">
            <v>0</v>
          </cell>
          <cell r="D106">
            <v>0</v>
          </cell>
          <cell r="E106">
            <v>0</v>
          </cell>
          <cell r="F106">
            <v>0</v>
          </cell>
          <cell r="G106">
            <v>0</v>
          </cell>
          <cell r="H106">
            <v>0</v>
          </cell>
          <cell r="I106">
            <v>0</v>
          </cell>
          <cell r="J106">
            <v>0</v>
          </cell>
          <cell r="K106">
            <v>0</v>
          </cell>
        </row>
        <row r="107">
          <cell r="A107" t="str">
            <v>12DDNZN</v>
          </cell>
          <cell r="B107" t="str">
            <v xml:space="preserve">REAJ P/COBRAR S/CRED AREA SOCIAL EN ADM, </v>
          </cell>
          <cell r="C107">
            <v>0</v>
          </cell>
          <cell r="D107">
            <v>0</v>
          </cell>
          <cell r="E107">
            <v>0</v>
          </cell>
          <cell r="F107">
            <v>0</v>
          </cell>
          <cell r="G107">
            <v>0</v>
          </cell>
          <cell r="H107">
            <v>0</v>
          </cell>
          <cell r="I107">
            <v>0</v>
          </cell>
          <cell r="J107">
            <v>0</v>
          </cell>
          <cell r="K107">
            <v>0</v>
          </cell>
        </row>
        <row r="108">
          <cell r="A108" t="str">
            <v>13DXNZN</v>
          </cell>
          <cell r="B108" t="str">
            <v>REAJ P/COBRAR S/L C CCAP DL 2824</v>
          </cell>
          <cell r="C108">
            <v>0</v>
          </cell>
          <cell r="D108">
            <v>0</v>
          </cell>
          <cell r="E108">
            <v>0</v>
          </cell>
          <cell r="F108">
            <v>0</v>
          </cell>
          <cell r="G108">
            <v>0</v>
          </cell>
          <cell r="H108">
            <v>0</v>
          </cell>
          <cell r="I108">
            <v>0</v>
          </cell>
          <cell r="J108">
            <v>0</v>
          </cell>
          <cell r="K108">
            <v>0</v>
          </cell>
        </row>
        <row r="109">
          <cell r="A109" t="str">
            <v>13CINZN</v>
          </cell>
          <cell r="B109" t="str">
            <v xml:space="preserve">REAJ P/COBRAR S/DEUDORES CANJE VHR A CAR, </v>
          </cell>
          <cell r="C109">
            <v>0</v>
          </cell>
          <cell r="D109">
            <v>0</v>
          </cell>
          <cell r="E109">
            <v>0</v>
          </cell>
          <cell r="F109">
            <v>0</v>
          </cell>
          <cell r="G109">
            <v>0</v>
          </cell>
          <cell r="H109">
            <v>0</v>
          </cell>
          <cell r="I109">
            <v>0</v>
          </cell>
          <cell r="J109">
            <v>0</v>
          </cell>
          <cell r="K109">
            <v>0</v>
          </cell>
        </row>
        <row r="110">
          <cell r="A110" t="str">
            <v>12CGNZN</v>
          </cell>
          <cell r="B110" t="str">
            <v xml:space="preserve">LC.PROGRAM.ORG.INTERN. INST.SEMIF.AUT.Y OTRAS  </v>
          </cell>
          <cell r="C110">
            <v>98</v>
          </cell>
          <cell r="D110">
            <v>96</v>
          </cell>
          <cell r="E110">
            <v>94</v>
          </cell>
          <cell r="F110">
            <v>92</v>
          </cell>
          <cell r="G110">
            <v>89</v>
          </cell>
          <cell r="H110">
            <v>87</v>
          </cell>
          <cell r="I110">
            <v>85</v>
          </cell>
          <cell r="J110">
            <v>83</v>
          </cell>
          <cell r="K110">
            <v>81</v>
          </cell>
        </row>
        <row r="111">
          <cell r="A111" t="str">
            <v>13DFNZN</v>
          </cell>
          <cell r="B111" t="str">
            <v xml:space="preserve">REAJ.P.COBRAR S.LC.PROG.ORG.INT.INST.SEMIF.AUT. </v>
          </cell>
          <cell r="C111">
            <v>4206</v>
          </cell>
          <cell r="D111">
            <v>4102</v>
          </cell>
          <cell r="E111">
            <v>3999</v>
          </cell>
          <cell r="F111">
            <v>3896</v>
          </cell>
          <cell r="G111">
            <v>3792</v>
          </cell>
          <cell r="H111">
            <v>3689</v>
          </cell>
          <cell r="I111">
            <v>3585</v>
          </cell>
          <cell r="J111">
            <v>3482</v>
          </cell>
          <cell r="K111">
            <v>3378</v>
          </cell>
        </row>
        <row r="112">
          <cell r="A112" t="str">
            <v>12ERNZN</v>
          </cell>
          <cell r="B112" t="str">
            <v xml:space="preserve">REFINANCIAMIENTO CORFO  </v>
          </cell>
          <cell r="C112">
            <v>0</v>
          </cell>
          <cell r="D112">
            <v>0</v>
          </cell>
          <cell r="E112">
            <v>0</v>
          </cell>
          <cell r="F112">
            <v>0</v>
          </cell>
          <cell r="G112">
            <v>0</v>
          </cell>
          <cell r="H112">
            <v>0</v>
          </cell>
          <cell r="I112">
            <v>0</v>
          </cell>
          <cell r="J112">
            <v>0</v>
          </cell>
          <cell r="K112">
            <v>0</v>
          </cell>
        </row>
        <row r="113">
          <cell r="A113" t="str">
            <v>12HNNZN</v>
          </cell>
          <cell r="B113" t="str">
            <v xml:space="preserve">REAJ.P.COBRAR S.REFINANC.A CORFO </v>
          </cell>
          <cell r="C113">
            <v>0</v>
          </cell>
          <cell r="D113">
            <v>0</v>
          </cell>
          <cell r="E113">
            <v>0</v>
          </cell>
          <cell r="F113">
            <v>0</v>
          </cell>
          <cell r="G113">
            <v>0</v>
          </cell>
          <cell r="H113">
            <v>0</v>
          </cell>
          <cell r="I113">
            <v>0</v>
          </cell>
          <cell r="J113">
            <v>0</v>
          </cell>
          <cell r="K113">
            <v>0</v>
          </cell>
        </row>
        <row r="114">
          <cell r="A114" t="str">
            <v>-</v>
          </cell>
          <cell r="B114" t="str">
            <v xml:space="preserve">PAGARES CORFO ACDO.1045 </v>
          </cell>
          <cell r="C114">
            <v>0</v>
          </cell>
          <cell r="D114">
            <v>0</v>
          </cell>
          <cell r="E114">
            <v>0</v>
          </cell>
          <cell r="F114">
            <v>0</v>
          </cell>
          <cell r="G114">
            <v>0</v>
          </cell>
          <cell r="H114">
            <v>0</v>
          </cell>
          <cell r="I114">
            <v>0</v>
          </cell>
          <cell r="J114">
            <v>0</v>
          </cell>
          <cell r="K114">
            <v>0</v>
          </cell>
        </row>
        <row r="115">
          <cell r="A115" t="str">
            <v>12HGNZN</v>
          </cell>
          <cell r="B115" t="str">
            <v>VALORES POR RECIBIR DE CORFO LEY 18401</v>
          </cell>
          <cell r="C115">
            <v>1596</v>
          </cell>
          <cell r="D115">
            <v>1595</v>
          </cell>
          <cell r="E115">
            <v>1603</v>
          </cell>
          <cell r="F115">
            <v>1476</v>
          </cell>
          <cell r="G115">
            <v>1475</v>
          </cell>
          <cell r="H115">
            <v>1470</v>
          </cell>
          <cell r="I115">
            <v>1468</v>
          </cell>
          <cell r="J115">
            <v>1467</v>
          </cell>
          <cell r="K115">
            <v>1469</v>
          </cell>
        </row>
        <row r="116">
          <cell r="A116" t="str">
            <v>12JMNZN</v>
          </cell>
          <cell r="B116" t="str">
            <v>DEUDORES POR CANJE DE VHR A CAR</v>
          </cell>
          <cell r="C116">
            <v>0</v>
          </cell>
          <cell r="D116">
            <v>0</v>
          </cell>
          <cell r="E116">
            <v>0</v>
          </cell>
          <cell r="F116">
            <v>0</v>
          </cell>
          <cell r="G116">
            <v>0</v>
          </cell>
          <cell r="H116">
            <v>0</v>
          </cell>
          <cell r="I116">
            <v>0</v>
          </cell>
          <cell r="J116">
            <v>0</v>
          </cell>
          <cell r="K116">
            <v>0</v>
          </cell>
        </row>
        <row r="117">
          <cell r="A117" t="str">
            <v>12JPNZN</v>
          </cell>
          <cell r="B117" t="str">
            <v>GTOS.JUD.Y NOTARIALES L/C TRANSP.CORFO AC 1513</v>
          </cell>
          <cell r="C117">
            <v>0</v>
          </cell>
          <cell r="D117">
            <v>0</v>
          </cell>
          <cell r="E117">
            <v>0</v>
          </cell>
          <cell r="F117">
            <v>0</v>
          </cell>
          <cell r="G117">
            <v>0</v>
          </cell>
          <cell r="H117">
            <v>0</v>
          </cell>
          <cell r="I117">
            <v>0</v>
          </cell>
          <cell r="J117">
            <v>0</v>
          </cell>
          <cell r="K117">
            <v>0</v>
          </cell>
        </row>
        <row r="118">
          <cell r="A118" t="str">
            <v>12ALNZN</v>
          </cell>
          <cell r="B118" t="str">
            <v>DEUDORES EN CTA.CTE. BCO.DEL ESTADO</v>
          </cell>
          <cell r="C118">
            <v>0</v>
          </cell>
          <cell r="D118">
            <v>0</v>
          </cell>
          <cell r="E118">
            <v>0</v>
          </cell>
          <cell r="F118">
            <v>0</v>
          </cell>
          <cell r="G118">
            <v>0</v>
          </cell>
          <cell r="H118">
            <v>0</v>
          </cell>
          <cell r="I118">
            <v>0</v>
          </cell>
          <cell r="J118">
            <v>0</v>
          </cell>
          <cell r="K118">
            <v>0</v>
          </cell>
        </row>
        <row r="119">
          <cell r="A119" t="str">
            <v>12FLNZN</v>
          </cell>
          <cell r="B119" t="str">
            <v xml:space="preserve">PTMO.P/IMPORT.AUTOS P/LISIADOS-BCO.ESTADO </v>
          </cell>
          <cell r="C119">
            <v>0</v>
          </cell>
          <cell r="D119">
            <v>0</v>
          </cell>
          <cell r="E119">
            <v>0</v>
          </cell>
          <cell r="F119">
            <v>0</v>
          </cell>
          <cell r="G119">
            <v>0</v>
          </cell>
          <cell r="H119">
            <v>0</v>
          </cell>
          <cell r="I119">
            <v>0</v>
          </cell>
          <cell r="J119">
            <v>0</v>
          </cell>
          <cell r="K119">
            <v>0</v>
          </cell>
        </row>
        <row r="120">
          <cell r="A120" t="str">
            <v>12FMNZN</v>
          </cell>
          <cell r="B120" t="str">
            <v xml:space="preserve">REFINANC.REAJUST.BCO.ESTADO </v>
          </cell>
          <cell r="C120">
            <v>0</v>
          </cell>
          <cell r="D120">
            <v>0</v>
          </cell>
          <cell r="E120">
            <v>0</v>
          </cell>
          <cell r="F120">
            <v>0</v>
          </cell>
          <cell r="G120">
            <v>0</v>
          </cell>
          <cell r="H120">
            <v>0</v>
          </cell>
          <cell r="I120">
            <v>0</v>
          </cell>
          <cell r="J120">
            <v>0</v>
          </cell>
          <cell r="K120">
            <v>0</v>
          </cell>
        </row>
        <row r="121">
          <cell r="A121" t="str">
            <v>12FNNZN</v>
          </cell>
          <cell r="B121" t="str">
            <v xml:space="preserve">REFINANC.BCOS ESTADO </v>
          </cell>
          <cell r="C121">
            <v>0</v>
          </cell>
          <cell r="D121">
            <v>0</v>
          </cell>
          <cell r="E121">
            <v>0</v>
          </cell>
          <cell r="F121">
            <v>0</v>
          </cell>
          <cell r="G121">
            <v>0</v>
          </cell>
          <cell r="H121">
            <v>0</v>
          </cell>
          <cell r="I121">
            <v>0</v>
          </cell>
          <cell r="J121">
            <v>0</v>
          </cell>
          <cell r="K121">
            <v>0</v>
          </cell>
        </row>
        <row r="122">
          <cell r="A122" t="str">
            <v>-</v>
          </cell>
          <cell r="B122" t="str">
            <v>PRESTAMOS PARA IMPORTACIONES BCO.DEL ESTADO</v>
          </cell>
          <cell r="C122">
            <v>0</v>
          </cell>
          <cell r="D122">
            <v>0</v>
          </cell>
          <cell r="E122">
            <v>0</v>
          </cell>
          <cell r="F122">
            <v>0</v>
          </cell>
          <cell r="G122">
            <v>0</v>
          </cell>
          <cell r="H122">
            <v>0</v>
          </cell>
          <cell r="I122">
            <v>0</v>
          </cell>
          <cell r="J122">
            <v>0</v>
          </cell>
          <cell r="K122">
            <v>0</v>
          </cell>
        </row>
        <row r="123">
          <cell r="A123" t="str">
            <v>12MMNZN</v>
          </cell>
          <cell r="B123" t="str">
            <v xml:space="preserve">LINEA DE CREDITO DE LIQUIDEZ BECH </v>
          </cell>
          <cell r="C123">
            <v>39000</v>
          </cell>
          <cell r="D123">
            <v>0</v>
          </cell>
          <cell r="E123">
            <v>5000</v>
          </cell>
          <cell r="F123">
            <v>4000</v>
          </cell>
          <cell r="G123">
            <v>0</v>
          </cell>
          <cell r="H123">
            <v>39000</v>
          </cell>
          <cell r="I123">
            <v>0</v>
          </cell>
          <cell r="J123">
            <v>3500</v>
          </cell>
          <cell r="K123">
            <v>0</v>
          </cell>
        </row>
        <row r="124">
          <cell r="A124" t="str">
            <v>12FRNZN</v>
          </cell>
          <cell r="B124" t="str">
            <v>REFIN.CRED.XI REG.B.ESTADO</v>
          </cell>
          <cell r="C124">
            <v>0</v>
          </cell>
          <cell r="D124">
            <v>0</v>
          </cell>
          <cell r="E124">
            <v>0</v>
          </cell>
          <cell r="F124">
            <v>0</v>
          </cell>
          <cell r="G124">
            <v>0</v>
          </cell>
          <cell r="H124">
            <v>0</v>
          </cell>
          <cell r="I124">
            <v>0</v>
          </cell>
          <cell r="J124">
            <v>0</v>
          </cell>
          <cell r="K124">
            <v>0</v>
          </cell>
        </row>
        <row r="125">
          <cell r="A125" t="str">
            <v>12MANZN</v>
          </cell>
          <cell r="B125" t="str">
            <v>REAJ P/COBRAR S/REFIN REAJ BCO ESTADO</v>
          </cell>
          <cell r="C125">
            <v>0</v>
          </cell>
          <cell r="D125">
            <v>0</v>
          </cell>
          <cell r="E125">
            <v>0</v>
          </cell>
          <cell r="F125">
            <v>0</v>
          </cell>
          <cell r="G125">
            <v>0</v>
          </cell>
          <cell r="H125">
            <v>0</v>
          </cell>
          <cell r="I125">
            <v>0</v>
          </cell>
          <cell r="J125">
            <v>0</v>
          </cell>
          <cell r="K125">
            <v>0</v>
          </cell>
        </row>
        <row r="126">
          <cell r="A126" t="str">
            <v>12CFNZN</v>
          </cell>
          <cell r="B126" t="str">
            <v xml:space="preserve">LC.PROGRAM.ORG.INTERNACIONALES BCO. ESTADO </v>
          </cell>
          <cell r="C126">
            <v>0</v>
          </cell>
          <cell r="D126">
            <v>0</v>
          </cell>
          <cell r="E126">
            <v>0</v>
          </cell>
          <cell r="F126">
            <v>0</v>
          </cell>
          <cell r="G126">
            <v>0</v>
          </cell>
          <cell r="H126">
            <v>0</v>
          </cell>
          <cell r="I126">
            <v>0</v>
          </cell>
          <cell r="J126">
            <v>0</v>
          </cell>
          <cell r="K126">
            <v>0</v>
          </cell>
        </row>
        <row r="127">
          <cell r="A127" t="str">
            <v>13DKNZN</v>
          </cell>
          <cell r="B127" t="str">
            <v xml:space="preserve">REAJ.P.COBRAR S.LC.PROG.ORG.INTER.BCO. ESTADO   </v>
          </cell>
          <cell r="C127">
            <v>0</v>
          </cell>
          <cell r="D127">
            <v>0</v>
          </cell>
          <cell r="E127">
            <v>0</v>
          </cell>
          <cell r="F127">
            <v>0</v>
          </cell>
          <cell r="G127">
            <v>0</v>
          </cell>
          <cell r="H127">
            <v>0</v>
          </cell>
          <cell r="I127">
            <v>0</v>
          </cell>
          <cell r="J127">
            <v>0</v>
          </cell>
          <cell r="K127">
            <v>0</v>
          </cell>
        </row>
        <row r="128">
          <cell r="A128" t="str">
            <v>13CGNZN</v>
          </cell>
          <cell r="B128" t="str">
            <v>REAJ P/COBRAR S/L C XI REGION BCO ESTADO</v>
          </cell>
          <cell r="C128">
            <v>0</v>
          </cell>
          <cell r="D128">
            <v>0</v>
          </cell>
          <cell r="E128">
            <v>0</v>
          </cell>
          <cell r="F128">
            <v>0</v>
          </cell>
          <cell r="G128">
            <v>0</v>
          </cell>
          <cell r="H128">
            <v>0</v>
          </cell>
          <cell r="I128">
            <v>0</v>
          </cell>
          <cell r="J128">
            <v>0</v>
          </cell>
          <cell r="K128">
            <v>0</v>
          </cell>
        </row>
        <row r="129">
          <cell r="A129" t="str">
            <v>12FYNZN</v>
          </cell>
          <cell r="B129" t="str">
            <v xml:space="preserve">PRESTAMOS DE URGENCIA BCO.DEL ESTADO </v>
          </cell>
          <cell r="C129">
            <v>0</v>
          </cell>
          <cell r="D129">
            <v>0</v>
          </cell>
          <cell r="E129">
            <v>0</v>
          </cell>
          <cell r="F129">
            <v>0</v>
          </cell>
          <cell r="G129">
            <v>0</v>
          </cell>
          <cell r="H129">
            <v>0</v>
          </cell>
          <cell r="I129">
            <v>0</v>
          </cell>
          <cell r="J129">
            <v>0</v>
          </cell>
          <cell r="K129">
            <v>0</v>
          </cell>
        </row>
        <row r="130">
          <cell r="A130" t="str">
            <v>-</v>
          </cell>
          <cell r="B130" t="str">
            <v>ANTICIPO POR SALDO DE PREC.PAGARE ADQ.BCO.ESTAD</v>
          </cell>
          <cell r="C130">
            <v>0</v>
          </cell>
          <cell r="D130">
            <v>0</v>
          </cell>
          <cell r="E130">
            <v>0</v>
          </cell>
          <cell r="F130">
            <v>0</v>
          </cell>
          <cell r="G130">
            <v>0</v>
          </cell>
          <cell r="H130">
            <v>0</v>
          </cell>
          <cell r="I130">
            <v>0</v>
          </cell>
          <cell r="J130">
            <v>0</v>
          </cell>
          <cell r="K130">
            <v>0</v>
          </cell>
        </row>
        <row r="131">
          <cell r="A131" t="str">
            <v>12AINZN</v>
          </cell>
          <cell r="B131" t="str">
            <v xml:space="preserve">BONOS ADQUIRIDOS A BCO.DEL ESTADO </v>
          </cell>
          <cell r="C131">
            <v>0</v>
          </cell>
          <cell r="D131">
            <v>0</v>
          </cell>
          <cell r="E131">
            <v>0</v>
          </cell>
          <cell r="F131">
            <v>0</v>
          </cell>
          <cell r="G131">
            <v>0</v>
          </cell>
          <cell r="H131">
            <v>0</v>
          </cell>
          <cell r="I131">
            <v>0</v>
          </cell>
          <cell r="J131">
            <v>0</v>
          </cell>
          <cell r="K131">
            <v>0</v>
          </cell>
        </row>
        <row r="132">
          <cell r="A132" t="str">
            <v>12AUNZN</v>
          </cell>
          <cell r="B132" t="str">
            <v>REAJ.P.COBRAR S/BONOS BCO.DEL ESTADO</v>
          </cell>
          <cell r="C132">
            <v>0</v>
          </cell>
          <cell r="D132">
            <v>0</v>
          </cell>
          <cell r="E132">
            <v>0</v>
          </cell>
          <cell r="F132">
            <v>0</v>
          </cell>
          <cell r="G132">
            <v>0</v>
          </cell>
          <cell r="H132">
            <v>0</v>
          </cell>
          <cell r="I132">
            <v>0</v>
          </cell>
          <cell r="J132">
            <v>0</v>
          </cell>
          <cell r="K132">
            <v>0</v>
          </cell>
        </row>
        <row r="133">
          <cell r="A133" t="str">
            <v>12CNNZN</v>
          </cell>
          <cell r="B133" t="str">
            <v xml:space="preserve">LINEA CREDITO A BCO.ESTADO P.CPRA.CARTERA AL 70% M, </v>
          </cell>
          <cell r="C133">
            <v>0</v>
          </cell>
          <cell r="D133">
            <v>0</v>
          </cell>
          <cell r="E133">
            <v>0</v>
          </cell>
          <cell r="F133">
            <v>0</v>
          </cell>
          <cell r="G133">
            <v>0</v>
          </cell>
          <cell r="H133">
            <v>0</v>
          </cell>
          <cell r="I133">
            <v>0</v>
          </cell>
          <cell r="J133">
            <v>0</v>
          </cell>
          <cell r="K133">
            <v>0</v>
          </cell>
        </row>
        <row r="134">
          <cell r="A134" t="str">
            <v>12CHNZN</v>
          </cell>
          <cell r="B134" t="str">
            <v>DESCUENTOS INSTRUMENTOS FINANCIEROS BCO.DEL ESTADO</v>
          </cell>
          <cell r="C134">
            <v>0</v>
          </cell>
          <cell r="D134">
            <v>0</v>
          </cell>
          <cell r="E134">
            <v>0</v>
          </cell>
          <cell r="F134">
            <v>0</v>
          </cell>
          <cell r="G134">
            <v>0</v>
          </cell>
          <cell r="H134">
            <v>0</v>
          </cell>
          <cell r="I134">
            <v>0</v>
          </cell>
          <cell r="J134">
            <v>0</v>
          </cell>
          <cell r="K134">
            <v>0</v>
          </cell>
        </row>
        <row r="135">
          <cell r="A135" t="str">
            <v>12CUNZN</v>
          </cell>
          <cell r="B135" t="str">
            <v>DOCUMENTOS CRED.HIPOTEC.ADQ.BCO.ESTADO</v>
          </cell>
          <cell r="C135">
            <v>6</v>
          </cell>
          <cell r="D135">
            <v>6</v>
          </cell>
          <cell r="E135">
            <v>6</v>
          </cell>
          <cell r="F135">
            <v>5</v>
          </cell>
          <cell r="G135">
            <v>5</v>
          </cell>
          <cell r="H135">
            <v>5</v>
          </cell>
          <cell r="I135">
            <v>3</v>
          </cell>
          <cell r="J135">
            <v>3</v>
          </cell>
          <cell r="K135">
            <v>3</v>
          </cell>
        </row>
        <row r="136">
          <cell r="A136" t="str">
            <v>12MPNZN</v>
          </cell>
          <cell r="B136" t="str">
            <v xml:space="preserve">REAJ.P.COB.S.CPRA.DOC.CRED.HIPOT.ADQ.BCO.ESTADO </v>
          </cell>
          <cell r="C136">
            <v>48</v>
          </cell>
          <cell r="D136">
            <v>48</v>
          </cell>
          <cell r="E136">
            <v>48</v>
          </cell>
          <cell r="F136">
            <v>38</v>
          </cell>
          <cell r="G136">
            <v>38</v>
          </cell>
          <cell r="H136">
            <v>38</v>
          </cell>
          <cell r="I136">
            <v>22</v>
          </cell>
          <cell r="J136">
            <v>22</v>
          </cell>
          <cell r="K136">
            <v>22</v>
          </cell>
        </row>
        <row r="137">
          <cell r="A137" t="str">
            <v>12MSNZN</v>
          </cell>
          <cell r="B137" t="str">
            <v xml:space="preserve">REAJ.P.COB.S.LC.BCO.ESTADO P.CPRA.CARTERA 70 % </v>
          </cell>
          <cell r="C137">
            <v>0</v>
          </cell>
          <cell r="D137">
            <v>0</v>
          </cell>
          <cell r="E137">
            <v>0</v>
          </cell>
          <cell r="F137">
            <v>0</v>
          </cell>
          <cell r="G137">
            <v>0</v>
          </cell>
          <cell r="H137">
            <v>0</v>
          </cell>
          <cell r="I137">
            <v>0</v>
          </cell>
          <cell r="J137">
            <v>0</v>
          </cell>
          <cell r="K137">
            <v>0</v>
          </cell>
        </row>
        <row r="138">
          <cell r="A138" t="str">
            <v>12CPNZN</v>
          </cell>
          <cell r="B138" t="str">
            <v>ANTIC.DE CRED.AL SISTEMA FINANCIERO BECH</v>
          </cell>
          <cell r="C138">
            <v>0</v>
          </cell>
          <cell r="D138">
            <v>0</v>
          </cell>
          <cell r="E138">
            <v>0</v>
          </cell>
          <cell r="F138">
            <v>0</v>
          </cell>
          <cell r="G138">
            <v>0</v>
          </cell>
          <cell r="H138">
            <v>0</v>
          </cell>
          <cell r="I138">
            <v>0</v>
          </cell>
          <cell r="J138">
            <v>0</v>
          </cell>
          <cell r="K138">
            <v>0</v>
          </cell>
        </row>
        <row r="139">
          <cell r="A139" t="str">
            <v>12CVNZN</v>
          </cell>
          <cell r="B139" t="str">
            <v>L.CREDITO.P.REPROGRAMACION DEUDAS BCO.ESTADO</v>
          </cell>
          <cell r="C139">
            <v>0</v>
          </cell>
          <cell r="D139">
            <v>0</v>
          </cell>
          <cell r="E139">
            <v>0</v>
          </cell>
          <cell r="F139">
            <v>0</v>
          </cell>
          <cell r="G139">
            <v>0</v>
          </cell>
          <cell r="H139">
            <v>0</v>
          </cell>
          <cell r="I139">
            <v>0</v>
          </cell>
          <cell r="J139">
            <v>0</v>
          </cell>
          <cell r="K139">
            <v>0</v>
          </cell>
        </row>
        <row r="140">
          <cell r="A140" t="str">
            <v>12CWNZN</v>
          </cell>
          <cell r="B140" t="str">
            <v>REAJ.P.COB.S.LC.P.REPROGRAM.DEUDAS BCO.ESTADO</v>
          </cell>
          <cell r="C140">
            <v>0</v>
          </cell>
          <cell r="D140">
            <v>0</v>
          </cell>
          <cell r="E140">
            <v>0</v>
          </cell>
          <cell r="F140">
            <v>0</v>
          </cell>
          <cell r="G140">
            <v>0</v>
          </cell>
          <cell r="H140">
            <v>0</v>
          </cell>
          <cell r="I140">
            <v>0</v>
          </cell>
          <cell r="J140">
            <v>0</v>
          </cell>
          <cell r="K140">
            <v>0</v>
          </cell>
        </row>
        <row r="141">
          <cell r="A141" t="str">
            <v>12CSNZN</v>
          </cell>
          <cell r="B141" t="str">
            <v>REAJ.P..COB.S.DESC.INST.FINANC.BCO.DEL ESTADO</v>
          </cell>
          <cell r="C141">
            <v>0</v>
          </cell>
          <cell r="D141">
            <v>0</v>
          </cell>
          <cell r="E141">
            <v>0</v>
          </cell>
          <cell r="F141">
            <v>0</v>
          </cell>
          <cell r="G141">
            <v>0</v>
          </cell>
          <cell r="H141">
            <v>0</v>
          </cell>
          <cell r="I141">
            <v>0</v>
          </cell>
          <cell r="J141">
            <v>0</v>
          </cell>
          <cell r="K141">
            <v>0</v>
          </cell>
        </row>
        <row r="142">
          <cell r="A142" t="str">
            <v>12IXNZN</v>
          </cell>
          <cell r="B142" t="str">
            <v xml:space="preserve">LINEA DE CREDITO DE CORTO PLAZO A BANCO DEL ESTADO, </v>
          </cell>
          <cell r="C142">
            <v>0</v>
          </cell>
          <cell r="D142">
            <v>0</v>
          </cell>
          <cell r="E142">
            <v>0</v>
          </cell>
          <cell r="F142">
            <v>0</v>
          </cell>
          <cell r="G142">
            <v>0</v>
          </cell>
          <cell r="H142">
            <v>0</v>
          </cell>
          <cell r="I142">
            <v>0</v>
          </cell>
          <cell r="J142">
            <v>0</v>
          </cell>
          <cell r="K142">
            <v>0</v>
          </cell>
        </row>
        <row r="143">
          <cell r="A143" t="str">
            <v>-</v>
          </cell>
          <cell r="B143" t="str">
            <v>COBRAR S/L/C DE CORTO PLAZO BANCO DEL ESTADO</v>
          </cell>
          <cell r="C143">
            <v>0</v>
          </cell>
          <cell r="D143">
            <v>0</v>
          </cell>
          <cell r="E143">
            <v>0</v>
          </cell>
          <cell r="F143">
            <v>0</v>
          </cell>
          <cell r="G143">
            <v>0</v>
          </cell>
          <cell r="H143">
            <v>0</v>
          </cell>
          <cell r="I143">
            <v>0</v>
          </cell>
          <cell r="J143">
            <v>0</v>
          </cell>
          <cell r="K143">
            <v>0</v>
          </cell>
        </row>
        <row r="144">
          <cell r="A144" t="str">
            <v>12DHNZN</v>
          </cell>
          <cell r="B144" t="str">
            <v xml:space="preserve">LC.REPROGRAMACION DEUDAS HIPOTECARIAS BCO.ESTADO </v>
          </cell>
          <cell r="C144">
            <v>4366</v>
          </cell>
          <cell r="D144">
            <v>4232</v>
          </cell>
          <cell r="E144">
            <v>4119</v>
          </cell>
          <cell r="F144">
            <v>3990</v>
          </cell>
          <cell r="G144">
            <v>3901</v>
          </cell>
          <cell r="H144">
            <v>3730</v>
          </cell>
          <cell r="I144">
            <v>3628</v>
          </cell>
          <cell r="J144">
            <v>3543</v>
          </cell>
          <cell r="K144">
            <v>3468</v>
          </cell>
        </row>
        <row r="145">
          <cell r="A145" t="str">
            <v>12DINZN</v>
          </cell>
          <cell r="B145" t="str">
            <v xml:space="preserve">REAJ.P.COB.S/LC.P.REPROGRAM.DEUDAS HIP.BCO.ESTADO, </v>
          </cell>
          <cell r="C145">
            <v>81</v>
          </cell>
          <cell r="D145">
            <v>81</v>
          </cell>
          <cell r="E145">
            <v>89</v>
          </cell>
          <cell r="F145">
            <v>98</v>
          </cell>
          <cell r="G145">
            <v>102</v>
          </cell>
          <cell r="H145">
            <v>95</v>
          </cell>
          <cell r="I145">
            <v>93</v>
          </cell>
          <cell r="J145">
            <v>78</v>
          </cell>
          <cell r="K145">
            <v>39</v>
          </cell>
        </row>
        <row r="146">
          <cell r="A146" t="str">
            <v>12DNNZN</v>
          </cell>
          <cell r="B146" t="str">
            <v xml:space="preserve">LC.P.CONTRATO CON BCO.ESTADO POR CESION CARTERA, </v>
          </cell>
          <cell r="C146">
            <v>0</v>
          </cell>
          <cell r="D146">
            <v>0</v>
          </cell>
          <cell r="E146">
            <v>0</v>
          </cell>
          <cell r="F146">
            <v>0</v>
          </cell>
          <cell r="G146">
            <v>0</v>
          </cell>
          <cell r="H146">
            <v>0</v>
          </cell>
          <cell r="I146">
            <v>0</v>
          </cell>
          <cell r="J146">
            <v>0</v>
          </cell>
          <cell r="K146">
            <v>0</v>
          </cell>
        </row>
        <row r="147">
          <cell r="A147" t="str">
            <v>12DPNZN</v>
          </cell>
          <cell r="B147" t="str">
            <v xml:space="preserve">REAJ.P.COB.P.LC.CONTR.C.BCO.ESTADO P.CESION CARTER, </v>
          </cell>
          <cell r="C147">
            <v>0</v>
          </cell>
          <cell r="D147">
            <v>0</v>
          </cell>
          <cell r="E147">
            <v>0</v>
          </cell>
          <cell r="F147">
            <v>0</v>
          </cell>
          <cell r="G147">
            <v>0</v>
          </cell>
          <cell r="H147">
            <v>0</v>
          </cell>
          <cell r="I147">
            <v>0</v>
          </cell>
          <cell r="J147">
            <v>0</v>
          </cell>
          <cell r="K147">
            <v>0</v>
          </cell>
        </row>
        <row r="148">
          <cell r="A148" t="str">
            <v>12EUNZN</v>
          </cell>
          <cell r="B148" t="str">
            <v xml:space="preserve">LINEA DE CREDITO PARA CAPITAL DE TRABAJO BECH </v>
          </cell>
          <cell r="C148">
            <v>0</v>
          </cell>
          <cell r="D148">
            <v>0</v>
          </cell>
          <cell r="E148">
            <v>0</v>
          </cell>
          <cell r="F148">
            <v>0</v>
          </cell>
          <cell r="G148">
            <v>0</v>
          </cell>
          <cell r="H148">
            <v>0</v>
          </cell>
          <cell r="I148">
            <v>0</v>
          </cell>
          <cell r="J148">
            <v>0</v>
          </cell>
          <cell r="K148">
            <v>0</v>
          </cell>
        </row>
        <row r="149">
          <cell r="A149" t="str">
            <v>12EVNZN</v>
          </cell>
          <cell r="B149" t="str">
            <v>REAJ.P.COBRAR P.LC P.CAPITAL DE TRABAJO BECH</v>
          </cell>
          <cell r="C149">
            <v>0</v>
          </cell>
          <cell r="D149">
            <v>0</v>
          </cell>
          <cell r="E149">
            <v>0</v>
          </cell>
          <cell r="F149">
            <v>0</v>
          </cell>
          <cell r="G149">
            <v>0</v>
          </cell>
          <cell r="H149">
            <v>0</v>
          </cell>
          <cell r="I149">
            <v>0</v>
          </cell>
          <cell r="J149">
            <v>0</v>
          </cell>
          <cell r="K149">
            <v>0</v>
          </cell>
        </row>
        <row r="150">
          <cell r="A150" t="str">
            <v>-</v>
          </cell>
          <cell r="B150" t="str">
            <v>L.C PARA PAGO OBLIG.C.EXTERIOR DEL BUF Y BHC</v>
          </cell>
          <cell r="C150">
            <v>0</v>
          </cell>
          <cell r="D150">
            <v>0</v>
          </cell>
          <cell r="E150">
            <v>0</v>
          </cell>
          <cell r="F150">
            <v>0</v>
          </cell>
          <cell r="G150">
            <v>0</v>
          </cell>
          <cell r="H150">
            <v>0</v>
          </cell>
          <cell r="I150">
            <v>0</v>
          </cell>
          <cell r="J150">
            <v>0</v>
          </cell>
          <cell r="K150">
            <v>0</v>
          </cell>
        </row>
        <row r="151">
          <cell r="A151" t="str">
            <v>12CANZN</v>
          </cell>
          <cell r="B151" t="str">
            <v>REPROG.DEUDAS S.PRODUCTIVO (ACDO.1578) B.ESTADO</v>
          </cell>
          <cell r="C151">
            <v>0</v>
          </cell>
          <cell r="D151">
            <v>0</v>
          </cell>
          <cell r="E151">
            <v>0</v>
          </cell>
          <cell r="F151">
            <v>0</v>
          </cell>
          <cell r="G151">
            <v>0</v>
          </cell>
          <cell r="H151">
            <v>0</v>
          </cell>
          <cell r="I151">
            <v>0</v>
          </cell>
          <cell r="J151">
            <v>0</v>
          </cell>
          <cell r="K151">
            <v>0</v>
          </cell>
        </row>
        <row r="152">
          <cell r="A152" t="str">
            <v>12DANZN</v>
          </cell>
          <cell r="B152" t="str">
            <v xml:space="preserve">REAJ.P.COBRAR S.REPROG.DEUDAS SEC.PROD.(ACDO 1578), </v>
          </cell>
          <cell r="C152">
            <v>0</v>
          </cell>
          <cell r="D152">
            <v>0</v>
          </cell>
          <cell r="E152">
            <v>0</v>
          </cell>
          <cell r="F152">
            <v>0</v>
          </cell>
          <cell r="G152">
            <v>0</v>
          </cell>
          <cell r="H152">
            <v>0</v>
          </cell>
          <cell r="I152">
            <v>0</v>
          </cell>
          <cell r="J152">
            <v>0</v>
          </cell>
          <cell r="K152">
            <v>0</v>
          </cell>
        </row>
        <row r="153">
          <cell r="A153" t="str">
            <v>12BANZN</v>
          </cell>
          <cell r="B153" t="str">
            <v>LINEA DE CREDITO DE MEDIANO PLAZO</v>
          </cell>
          <cell r="C153">
            <v>0</v>
          </cell>
          <cell r="D153">
            <v>0</v>
          </cell>
          <cell r="E153">
            <v>0</v>
          </cell>
          <cell r="F153">
            <v>0</v>
          </cell>
          <cell r="G153">
            <v>0</v>
          </cell>
          <cell r="H153">
            <v>0</v>
          </cell>
          <cell r="I153">
            <v>0</v>
          </cell>
          <cell r="J153">
            <v>0</v>
          </cell>
          <cell r="K153">
            <v>0</v>
          </cell>
        </row>
        <row r="154">
          <cell r="A154" t="str">
            <v>12GANZN</v>
          </cell>
          <cell r="B154" t="str">
            <v xml:space="preserve">REAJ.P.COB.LC.MEDIANO PLAZO BECH </v>
          </cell>
          <cell r="C154">
            <v>0</v>
          </cell>
          <cell r="D154">
            <v>0</v>
          </cell>
          <cell r="E154">
            <v>0</v>
          </cell>
          <cell r="F154">
            <v>0</v>
          </cell>
          <cell r="G154">
            <v>0</v>
          </cell>
          <cell r="H154">
            <v>0</v>
          </cell>
          <cell r="I154">
            <v>0</v>
          </cell>
          <cell r="J154">
            <v>0</v>
          </cell>
          <cell r="K154">
            <v>0</v>
          </cell>
        </row>
        <row r="155">
          <cell r="A155" t="str">
            <v>12HHNZN</v>
          </cell>
          <cell r="B155" t="str">
            <v xml:space="preserve">LC.DEPOSITOS ACDO.1657 BANCO DEL ESTADO </v>
          </cell>
          <cell r="C155">
            <v>0</v>
          </cell>
          <cell r="D155">
            <v>0</v>
          </cell>
          <cell r="E155">
            <v>0</v>
          </cell>
          <cell r="F155">
            <v>0</v>
          </cell>
          <cell r="G155">
            <v>0</v>
          </cell>
          <cell r="H155">
            <v>0</v>
          </cell>
          <cell r="I155">
            <v>0</v>
          </cell>
          <cell r="J155">
            <v>0</v>
          </cell>
          <cell r="K155">
            <v>0</v>
          </cell>
        </row>
        <row r="156">
          <cell r="A156" t="str">
            <v>12HSNZN</v>
          </cell>
          <cell r="B156" t="str">
            <v xml:space="preserve">CRED.MODALIDAD UNO LIBOR AJUSTADA AC 1686 BECH </v>
          </cell>
          <cell r="C156">
            <v>0</v>
          </cell>
          <cell r="D156">
            <v>0</v>
          </cell>
          <cell r="E156">
            <v>0</v>
          </cell>
          <cell r="F156">
            <v>0</v>
          </cell>
          <cell r="G156">
            <v>0</v>
          </cell>
          <cell r="H156">
            <v>0</v>
          </cell>
          <cell r="I156">
            <v>0</v>
          </cell>
          <cell r="J156">
            <v>0</v>
          </cell>
          <cell r="K156">
            <v>0</v>
          </cell>
        </row>
        <row r="157">
          <cell r="A157" t="str">
            <v>12JGNZN</v>
          </cell>
          <cell r="B157" t="str">
            <v xml:space="preserve">CRED.MOD.UNO TIP 91-365 BCO.DEL ESTADO </v>
          </cell>
          <cell r="C157">
            <v>0</v>
          </cell>
          <cell r="D157">
            <v>0</v>
          </cell>
          <cell r="E157">
            <v>0</v>
          </cell>
          <cell r="F157">
            <v>0</v>
          </cell>
          <cell r="G157">
            <v>0</v>
          </cell>
          <cell r="H157">
            <v>0</v>
          </cell>
          <cell r="I157">
            <v>0</v>
          </cell>
          <cell r="J157">
            <v>0</v>
          </cell>
          <cell r="K157">
            <v>0</v>
          </cell>
        </row>
        <row r="158">
          <cell r="A158" t="str">
            <v>12HTNZN</v>
          </cell>
          <cell r="B158" t="str">
            <v xml:space="preserve">CRED.MODAL.DOS TIP 91-365 BCO.ESTADO </v>
          </cell>
          <cell r="C158">
            <v>0</v>
          </cell>
          <cell r="D158">
            <v>0</v>
          </cell>
          <cell r="E158">
            <v>0</v>
          </cell>
          <cell r="F158">
            <v>0</v>
          </cell>
          <cell r="G158">
            <v>0</v>
          </cell>
          <cell r="H158">
            <v>0</v>
          </cell>
          <cell r="I158">
            <v>0</v>
          </cell>
          <cell r="J158">
            <v>0</v>
          </cell>
          <cell r="K158">
            <v>0</v>
          </cell>
        </row>
        <row r="159">
          <cell r="A159" t="str">
            <v>-</v>
          </cell>
          <cell r="B159" t="str">
            <v>CRED MODALIDAD DOS TIP 30-89 DIAS BCO DEL ESTADO</v>
          </cell>
          <cell r="C159">
            <v>0</v>
          </cell>
          <cell r="D159">
            <v>0</v>
          </cell>
          <cell r="E159">
            <v>0</v>
          </cell>
          <cell r="F159">
            <v>0</v>
          </cell>
          <cell r="G159">
            <v>0</v>
          </cell>
          <cell r="H159">
            <v>0</v>
          </cell>
          <cell r="I159">
            <v>0</v>
          </cell>
          <cell r="J159">
            <v>0</v>
          </cell>
          <cell r="K159">
            <v>0</v>
          </cell>
        </row>
        <row r="160">
          <cell r="A160" t="str">
            <v>12JJNZN</v>
          </cell>
          <cell r="B160" t="str">
            <v xml:space="preserve">L/C PARA CONSTITUIR RESERVA TECNICA BANCO ESTADO </v>
          </cell>
          <cell r="C160">
            <v>0</v>
          </cell>
          <cell r="D160">
            <v>0</v>
          </cell>
          <cell r="E160">
            <v>0</v>
          </cell>
          <cell r="F160">
            <v>0</v>
          </cell>
          <cell r="G160">
            <v>0</v>
          </cell>
          <cell r="H160">
            <v>0</v>
          </cell>
          <cell r="I160">
            <v>0</v>
          </cell>
          <cell r="J160">
            <v>0</v>
          </cell>
          <cell r="K160">
            <v>0</v>
          </cell>
        </row>
        <row r="161">
          <cell r="A161" t="str">
            <v>12JNNZN</v>
          </cell>
          <cell r="B161" t="str">
            <v xml:space="preserve">REAJ.P/COBR S/L/C PARA CONSTITUIR RES.TEC.BECH </v>
          </cell>
          <cell r="C161">
            <v>0</v>
          </cell>
          <cell r="D161">
            <v>0</v>
          </cell>
          <cell r="E161">
            <v>0</v>
          </cell>
          <cell r="F161">
            <v>0</v>
          </cell>
          <cell r="G161">
            <v>0</v>
          </cell>
          <cell r="H161">
            <v>0</v>
          </cell>
          <cell r="I161">
            <v>0</v>
          </cell>
          <cell r="J161">
            <v>0</v>
          </cell>
          <cell r="K161">
            <v>0</v>
          </cell>
        </row>
        <row r="162">
          <cell r="A162" t="str">
            <v>12JSNZN</v>
          </cell>
          <cell r="B162" t="str">
            <v xml:space="preserve">L/C P.LICIT.CART.HIPOT.ANAP AC.1901 BCO.ESTADO </v>
          </cell>
          <cell r="C162">
            <v>3762</v>
          </cell>
          <cell r="D162">
            <v>3689</v>
          </cell>
          <cell r="E162">
            <v>3615</v>
          </cell>
          <cell r="F162">
            <v>3542</v>
          </cell>
          <cell r="G162">
            <v>3542</v>
          </cell>
          <cell r="H162">
            <v>3393</v>
          </cell>
          <cell r="I162">
            <v>3318</v>
          </cell>
          <cell r="J162">
            <v>3318</v>
          </cell>
          <cell r="K162">
            <v>3167</v>
          </cell>
        </row>
        <row r="163">
          <cell r="A163" t="str">
            <v>12JTNZN</v>
          </cell>
          <cell r="B163" t="str">
            <v>REAJ.P.L/C.LICIT.CART.HIP.ANAP.AC.1901 BECH</v>
          </cell>
          <cell r="C163">
            <v>9294</v>
          </cell>
          <cell r="D163">
            <v>9107</v>
          </cell>
          <cell r="E163">
            <v>9000</v>
          </cell>
          <cell r="F163">
            <v>8949</v>
          </cell>
          <cell r="G163">
            <v>8985</v>
          </cell>
          <cell r="H163">
            <v>8570</v>
          </cell>
          <cell r="I163">
            <v>8367</v>
          </cell>
          <cell r="J163">
            <v>8358</v>
          </cell>
          <cell r="K163">
            <v>7990</v>
          </cell>
        </row>
        <row r="164">
          <cell r="A164" t="str">
            <v>12KJNZN</v>
          </cell>
          <cell r="B164" t="str">
            <v xml:space="preserve">LTS.CREDITO POR CESION DE CARTERA HIP.BUF-BHC BECH, </v>
          </cell>
          <cell r="C164">
            <v>0</v>
          </cell>
          <cell r="D164">
            <v>0</v>
          </cell>
          <cell r="E164">
            <v>0</v>
          </cell>
          <cell r="F164">
            <v>0</v>
          </cell>
          <cell r="G164">
            <v>0</v>
          </cell>
          <cell r="H164">
            <v>0</v>
          </cell>
          <cell r="I164">
            <v>0</v>
          </cell>
          <cell r="J164">
            <v>0</v>
          </cell>
          <cell r="K164">
            <v>0</v>
          </cell>
        </row>
        <row r="165">
          <cell r="A165" t="str">
            <v>12KKNZN</v>
          </cell>
          <cell r="B165" t="str">
            <v>REAJ.P.COB.S.LTS.CRED.CS.CART.HIP.BUF-BHC BECH,</v>
          </cell>
          <cell r="C165">
            <v>0</v>
          </cell>
          <cell r="D165">
            <v>0</v>
          </cell>
          <cell r="E165">
            <v>0</v>
          </cell>
          <cell r="F165">
            <v>0</v>
          </cell>
          <cell r="G165">
            <v>0</v>
          </cell>
          <cell r="H165">
            <v>0</v>
          </cell>
          <cell r="I165">
            <v>0</v>
          </cell>
          <cell r="J165">
            <v>0</v>
          </cell>
          <cell r="K165">
            <v>0</v>
          </cell>
        </row>
        <row r="166">
          <cell r="A166" t="str">
            <v>(12KLNZN)</v>
          </cell>
          <cell r="B166" t="str">
            <v>PACTO RETROVENTA BCO.DEL ESTADO</v>
          </cell>
          <cell r="C166">
            <v>0</v>
          </cell>
          <cell r="D166">
            <v>0</v>
          </cell>
          <cell r="E166">
            <v>0</v>
          </cell>
          <cell r="F166">
            <v>0</v>
          </cell>
          <cell r="G166">
            <v>0</v>
          </cell>
          <cell r="H166">
            <v>0</v>
          </cell>
          <cell r="I166">
            <v>0</v>
          </cell>
          <cell r="J166">
            <v>0</v>
          </cell>
          <cell r="K166">
            <v>0</v>
          </cell>
        </row>
        <row r="167">
          <cell r="A167" t="str">
            <v>12FBNZN</v>
          </cell>
          <cell r="B167" t="str">
            <v>REFIN.REAJ.BCOS COMERC</v>
          </cell>
          <cell r="C167">
            <v>0</v>
          </cell>
          <cell r="D167">
            <v>0</v>
          </cell>
          <cell r="E167">
            <v>0</v>
          </cell>
          <cell r="F167">
            <v>0</v>
          </cell>
          <cell r="G167">
            <v>0</v>
          </cell>
          <cell r="H167">
            <v>0</v>
          </cell>
          <cell r="I167">
            <v>0</v>
          </cell>
          <cell r="J167">
            <v>0</v>
          </cell>
          <cell r="K167">
            <v>0</v>
          </cell>
        </row>
        <row r="168">
          <cell r="A168" t="str">
            <v>-</v>
          </cell>
          <cell r="B168" t="str">
            <v>PRESTAMOS PARA IMPORTACIONES BCOS.COMERC.Y FOMENTO</v>
          </cell>
          <cell r="C168">
            <v>0</v>
          </cell>
          <cell r="D168">
            <v>0</v>
          </cell>
          <cell r="E168">
            <v>0</v>
          </cell>
          <cell r="F168">
            <v>0</v>
          </cell>
          <cell r="G168">
            <v>0</v>
          </cell>
          <cell r="H168">
            <v>0</v>
          </cell>
          <cell r="I168">
            <v>0</v>
          </cell>
          <cell r="J168">
            <v>0</v>
          </cell>
          <cell r="K168">
            <v>0</v>
          </cell>
        </row>
        <row r="169">
          <cell r="A169" t="str">
            <v>12ATNZN</v>
          </cell>
          <cell r="B169" t="str">
            <v>DEUDORES EN CTA.CTE.BCOS.COMERCIALES</v>
          </cell>
          <cell r="C169">
            <v>0</v>
          </cell>
          <cell r="D169">
            <v>0</v>
          </cell>
          <cell r="E169">
            <v>0</v>
          </cell>
          <cell r="F169">
            <v>0</v>
          </cell>
          <cell r="G169">
            <v>0</v>
          </cell>
          <cell r="H169">
            <v>0</v>
          </cell>
          <cell r="I169">
            <v>0</v>
          </cell>
          <cell r="J169">
            <v>0</v>
          </cell>
          <cell r="K169">
            <v>0</v>
          </cell>
        </row>
        <row r="170">
          <cell r="A170" t="str">
            <v>12FCNZN</v>
          </cell>
          <cell r="B170" t="str">
            <v xml:space="preserve">REFINANC.BCOS COMERCIALES </v>
          </cell>
          <cell r="C170">
            <v>0</v>
          </cell>
          <cell r="D170">
            <v>0</v>
          </cell>
          <cell r="E170">
            <v>0</v>
          </cell>
          <cell r="F170">
            <v>0</v>
          </cell>
          <cell r="G170">
            <v>0</v>
          </cell>
          <cell r="H170">
            <v>0</v>
          </cell>
          <cell r="I170">
            <v>0</v>
          </cell>
          <cell r="J170">
            <v>0</v>
          </cell>
          <cell r="K170">
            <v>0</v>
          </cell>
        </row>
        <row r="171">
          <cell r="A171" t="str">
            <v>12FDNZN</v>
          </cell>
          <cell r="B171" t="str">
            <v xml:space="preserve">PTMO.P/IMPORT.AUTOS P/LISIADOS-BCOS.COMERCIALES </v>
          </cell>
          <cell r="C171">
            <v>0</v>
          </cell>
          <cell r="D171">
            <v>0</v>
          </cell>
          <cell r="E171">
            <v>0</v>
          </cell>
          <cell r="F171">
            <v>0</v>
          </cell>
          <cell r="G171">
            <v>0</v>
          </cell>
          <cell r="H171">
            <v>0</v>
          </cell>
          <cell r="I171">
            <v>0</v>
          </cell>
          <cell r="J171">
            <v>0</v>
          </cell>
          <cell r="K171">
            <v>0</v>
          </cell>
        </row>
        <row r="172">
          <cell r="A172" t="str">
            <v>12MGNZN</v>
          </cell>
          <cell r="B172" t="str">
            <v>LINEA DE CREDITO DE LIQUIDEZ A BANCOS COMERC.</v>
          </cell>
          <cell r="C172">
            <v>10100</v>
          </cell>
          <cell r="D172">
            <v>12000</v>
          </cell>
          <cell r="E172">
            <v>6000</v>
          </cell>
          <cell r="F172">
            <v>32477</v>
          </cell>
          <cell r="G172">
            <v>3000</v>
          </cell>
          <cell r="H172">
            <v>49982</v>
          </cell>
          <cell r="I172">
            <v>18150</v>
          </cell>
          <cell r="J172">
            <v>636</v>
          </cell>
          <cell r="K172">
            <v>5261</v>
          </cell>
        </row>
        <row r="173">
          <cell r="A173" t="str">
            <v>12FWNZN</v>
          </cell>
          <cell r="B173" t="str">
            <v xml:space="preserve">REAJ P/COBRAR S/REFLN REAJ BCO COMER, </v>
          </cell>
          <cell r="C173">
            <v>0</v>
          </cell>
          <cell r="D173">
            <v>0</v>
          </cell>
          <cell r="E173">
            <v>0</v>
          </cell>
          <cell r="F173">
            <v>0</v>
          </cell>
          <cell r="G173">
            <v>0</v>
          </cell>
          <cell r="H173">
            <v>0</v>
          </cell>
          <cell r="I173">
            <v>0</v>
          </cell>
          <cell r="J173">
            <v>0</v>
          </cell>
          <cell r="K173">
            <v>0</v>
          </cell>
        </row>
        <row r="174">
          <cell r="A174" t="str">
            <v>12BTNZN</v>
          </cell>
          <cell r="B174" t="str">
            <v xml:space="preserve">LC.PROGRAM.ORG.INTERNACIONALES BCOS.COMERCIALES </v>
          </cell>
          <cell r="C174">
            <v>0</v>
          </cell>
          <cell r="D174">
            <v>0</v>
          </cell>
          <cell r="E174">
            <v>0</v>
          </cell>
          <cell r="F174">
            <v>0</v>
          </cell>
          <cell r="G174">
            <v>0</v>
          </cell>
          <cell r="H174">
            <v>0</v>
          </cell>
          <cell r="I174">
            <v>0</v>
          </cell>
          <cell r="J174">
            <v>0</v>
          </cell>
          <cell r="K174">
            <v>0</v>
          </cell>
        </row>
        <row r="175">
          <cell r="A175" t="str">
            <v>13DJNZN</v>
          </cell>
          <cell r="B175" t="str">
            <v xml:space="preserve">REAJ.P.COBRAR S.LC.PROG.ORG.INTER.BCOS.COMERC. </v>
          </cell>
          <cell r="C175">
            <v>0</v>
          </cell>
          <cell r="D175">
            <v>0</v>
          </cell>
          <cell r="E175">
            <v>0</v>
          </cell>
          <cell r="F175">
            <v>0</v>
          </cell>
          <cell r="G175">
            <v>0</v>
          </cell>
          <cell r="H175">
            <v>0</v>
          </cell>
          <cell r="I175">
            <v>0</v>
          </cell>
          <cell r="J175">
            <v>0</v>
          </cell>
          <cell r="K175">
            <v>0</v>
          </cell>
        </row>
        <row r="176">
          <cell r="A176" t="str">
            <v>12FSNZN</v>
          </cell>
          <cell r="B176" t="str">
            <v>SOBREGIROS CTAS.CTES BANCOS NACIONALES</v>
          </cell>
          <cell r="C176">
            <v>0</v>
          </cell>
          <cell r="D176">
            <v>0</v>
          </cell>
          <cell r="E176">
            <v>0</v>
          </cell>
          <cell r="F176">
            <v>0</v>
          </cell>
          <cell r="G176">
            <v>0</v>
          </cell>
          <cell r="H176">
            <v>0</v>
          </cell>
          <cell r="I176">
            <v>0</v>
          </cell>
          <cell r="J176">
            <v>0</v>
          </cell>
          <cell r="K176">
            <v>0</v>
          </cell>
        </row>
        <row r="177">
          <cell r="A177" t="str">
            <v>12CKNZN</v>
          </cell>
          <cell r="B177" t="str">
            <v xml:space="preserve">PAG.ADQ.BCOS.COMERCIALES EN LIQ </v>
          </cell>
          <cell r="C177">
            <v>0</v>
          </cell>
          <cell r="D177">
            <v>0</v>
          </cell>
          <cell r="E177">
            <v>0</v>
          </cell>
          <cell r="F177">
            <v>0</v>
          </cell>
          <cell r="G177">
            <v>0</v>
          </cell>
          <cell r="H177">
            <v>0</v>
          </cell>
          <cell r="I177">
            <v>0</v>
          </cell>
          <cell r="J177">
            <v>0</v>
          </cell>
          <cell r="K177">
            <v>0</v>
          </cell>
        </row>
        <row r="178">
          <cell r="A178" t="str">
            <v>12ANNZN</v>
          </cell>
          <cell r="B178" t="str">
            <v xml:space="preserve">CONSOLIDAC. PREST.URGENCIA BCOS. COMERCIALES </v>
          </cell>
          <cell r="C178">
            <v>0</v>
          </cell>
          <cell r="D178">
            <v>0</v>
          </cell>
          <cell r="E178">
            <v>0</v>
          </cell>
          <cell r="F178">
            <v>0</v>
          </cell>
          <cell r="G178">
            <v>0</v>
          </cell>
          <cell r="H178">
            <v>0</v>
          </cell>
          <cell r="I178">
            <v>0</v>
          </cell>
          <cell r="J178">
            <v>0</v>
          </cell>
          <cell r="K178">
            <v>0</v>
          </cell>
        </row>
        <row r="179">
          <cell r="A179" t="str">
            <v>12AJNZN</v>
          </cell>
          <cell r="B179" t="str">
            <v>FONDOS LICITADOS A BANCOS COMERCIALES,</v>
          </cell>
          <cell r="C179">
            <v>0</v>
          </cell>
          <cell r="D179">
            <v>0</v>
          </cell>
          <cell r="E179">
            <v>0</v>
          </cell>
          <cell r="F179">
            <v>0</v>
          </cell>
          <cell r="G179">
            <v>0</v>
          </cell>
          <cell r="H179">
            <v>0</v>
          </cell>
          <cell r="I179">
            <v>0</v>
          </cell>
          <cell r="J179">
            <v>0</v>
          </cell>
          <cell r="K179">
            <v>0</v>
          </cell>
        </row>
        <row r="180">
          <cell r="A180" t="str">
            <v>12AVNZN</v>
          </cell>
          <cell r="B180" t="str">
            <v>REAJ.P.RECIBIR P.FDOS.LICITADOS A BCOS.COMERC.</v>
          </cell>
          <cell r="C180">
            <v>0</v>
          </cell>
          <cell r="D180">
            <v>0</v>
          </cell>
          <cell r="E180">
            <v>0</v>
          </cell>
          <cell r="F180">
            <v>0</v>
          </cell>
          <cell r="G180">
            <v>0</v>
          </cell>
          <cell r="H180">
            <v>0</v>
          </cell>
          <cell r="I180">
            <v>0</v>
          </cell>
          <cell r="J180">
            <v>0</v>
          </cell>
          <cell r="K180">
            <v>0</v>
          </cell>
        </row>
        <row r="181">
          <cell r="A181" t="str">
            <v>12AZNZN</v>
          </cell>
          <cell r="B181" t="str">
            <v>BONOS ADQUIRIDOS A BCOS.COMERCIALES</v>
          </cell>
          <cell r="C181">
            <v>0</v>
          </cell>
          <cell r="D181">
            <v>0</v>
          </cell>
          <cell r="E181">
            <v>0</v>
          </cell>
          <cell r="F181">
            <v>0</v>
          </cell>
          <cell r="G181">
            <v>0</v>
          </cell>
          <cell r="H181">
            <v>0</v>
          </cell>
          <cell r="I181">
            <v>0</v>
          </cell>
          <cell r="J181">
            <v>0</v>
          </cell>
          <cell r="K181">
            <v>0</v>
          </cell>
        </row>
        <row r="182">
          <cell r="A182" t="str">
            <v>12CCNZN</v>
          </cell>
          <cell r="B182" t="str">
            <v xml:space="preserve">REAJ.P.COBRAR S.BONOS BCOS.COMERCIALES </v>
          </cell>
          <cell r="C182">
            <v>0</v>
          </cell>
          <cell r="D182">
            <v>0</v>
          </cell>
          <cell r="E182">
            <v>0</v>
          </cell>
          <cell r="F182">
            <v>0</v>
          </cell>
          <cell r="G182">
            <v>0</v>
          </cell>
          <cell r="H182">
            <v>0</v>
          </cell>
          <cell r="I182">
            <v>0</v>
          </cell>
          <cell r="J182">
            <v>0</v>
          </cell>
          <cell r="K182">
            <v>0</v>
          </cell>
        </row>
        <row r="183">
          <cell r="A183" t="str">
            <v>12CINZN</v>
          </cell>
          <cell r="B183" t="str">
            <v xml:space="preserve">CARTERA ADQ.C.PACTO DE RETOVTA.BCOS.COM.(ACDO.1488, </v>
          </cell>
          <cell r="C183">
            <v>0</v>
          </cell>
          <cell r="D183">
            <v>0</v>
          </cell>
          <cell r="E183">
            <v>0</v>
          </cell>
          <cell r="F183">
            <v>0</v>
          </cell>
          <cell r="G183">
            <v>0</v>
          </cell>
          <cell r="H183">
            <v>0</v>
          </cell>
          <cell r="I183">
            <v>0</v>
          </cell>
          <cell r="J183">
            <v>0</v>
          </cell>
          <cell r="K183">
            <v>0</v>
          </cell>
        </row>
        <row r="184">
          <cell r="A184" t="str">
            <v>-</v>
          </cell>
          <cell r="B184" t="str">
            <v xml:space="preserve">PRESTAMOS PARA CUBRIR DEFICIT DE ENCAJE BCOS.COMER, </v>
          </cell>
          <cell r="C184">
            <v>0</v>
          </cell>
          <cell r="D184">
            <v>0</v>
          </cell>
          <cell r="E184">
            <v>0</v>
          </cell>
          <cell r="F184">
            <v>0</v>
          </cell>
          <cell r="G184">
            <v>0</v>
          </cell>
          <cell r="H184">
            <v>0</v>
          </cell>
          <cell r="I184">
            <v>0</v>
          </cell>
          <cell r="J184">
            <v>0</v>
          </cell>
          <cell r="K184">
            <v>0</v>
          </cell>
        </row>
        <row r="185">
          <cell r="A185" t="str">
            <v>12MTNZN</v>
          </cell>
          <cell r="B185" t="str">
            <v xml:space="preserve">DOCUMENTOS DE CDTO.HIPOTECARIO ADQ.BCOS.COMERC. </v>
          </cell>
          <cell r="C185">
            <v>627</v>
          </cell>
          <cell r="D185">
            <v>623</v>
          </cell>
          <cell r="E185">
            <v>612</v>
          </cell>
          <cell r="F185">
            <v>477</v>
          </cell>
          <cell r="G185">
            <v>474</v>
          </cell>
          <cell r="H185">
            <v>462</v>
          </cell>
          <cell r="I185">
            <v>331</v>
          </cell>
          <cell r="J185">
            <v>329</v>
          </cell>
          <cell r="K185">
            <v>316</v>
          </cell>
        </row>
        <row r="186">
          <cell r="A186" t="str">
            <v>12CQNZN</v>
          </cell>
          <cell r="B186" t="str">
            <v>REAJ.COBRAR S.CPRA.DOC.CDTO HIP ADQ.B.COM.</v>
          </cell>
          <cell r="C186">
            <v>4881</v>
          </cell>
          <cell r="D186">
            <v>4848</v>
          </cell>
          <cell r="E186">
            <v>4790</v>
          </cell>
          <cell r="F186">
            <v>3777</v>
          </cell>
          <cell r="G186">
            <v>3770</v>
          </cell>
          <cell r="H186">
            <v>3664</v>
          </cell>
          <cell r="I186">
            <v>2619</v>
          </cell>
          <cell r="J186">
            <v>2597</v>
          </cell>
          <cell r="K186">
            <v>2505</v>
          </cell>
        </row>
        <row r="187">
          <cell r="A187" t="str">
            <v>-</v>
          </cell>
          <cell r="B187" t="str">
            <v xml:space="preserve">ANTICIPOS DE CREDITOS AL SISTEMA FINANC.BCOS.COMER, </v>
          </cell>
          <cell r="C187">
            <v>0</v>
          </cell>
          <cell r="D187">
            <v>0</v>
          </cell>
          <cell r="E187">
            <v>0</v>
          </cell>
          <cell r="F187">
            <v>0</v>
          </cell>
          <cell r="G187">
            <v>0</v>
          </cell>
          <cell r="H187">
            <v>0</v>
          </cell>
          <cell r="I187">
            <v>0</v>
          </cell>
          <cell r="J187">
            <v>0</v>
          </cell>
          <cell r="K187">
            <v>0</v>
          </cell>
        </row>
        <row r="188">
          <cell r="A188" t="str">
            <v>12MUNZN</v>
          </cell>
          <cell r="B188" t="str">
            <v xml:space="preserve">CONSOLIDACION PRESTAMOS URGENCIA BCOS.COMERCIALES, </v>
          </cell>
          <cell r="C188">
            <v>0</v>
          </cell>
          <cell r="D188">
            <v>0</v>
          </cell>
          <cell r="E188">
            <v>0</v>
          </cell>
          <cell r="F188">
            <v>0</v>
          </cell>
          <cell r="G188">
            <v>0</v>
          </cell>
          <cell r="H188">
            <v>0</v>
          </cell>
          <cell r="I188">
            <v>0</v>
          </cell>
          <cell r="J188">
            <v>0</v>
          </cell>
          <cell r="K188">
            <v>0</v>
          </cell>
        </row>
        <row r="189">
          <cell r="A189" t="str">
            <v>12CRNZN</v>
          </cell>
          <cell r="B189" t="str">
            <v xml:space="preserve">L.CR.P.REPROGRAMACION DEUDAS BCOS.COMERCIALES </v>
          </cell>
          <cell r="C189">
            <v>0</v>
          </cell>
          <cell r="D189">
            <v>0</v>
          </cell>
          <cell r="E189">
            <v>0</v>
          </cell>
          <cell r="F189">
            <v>0</v>
          </cell>
          <cell r="G189">
            <v>0</v>
          </cell>
          <cell r="H189">
            <v>0</v>
          </cell>
          <cell r="I189">
            <v>0</v>
          </cell>
          <cell r="J189">
            <v>0</v>
          </cell>
          <cell r="K189">
            <v>0</v>
          </cell>
        </row>
        <row r="190">
          <cell r="A190" t="str">
            <v>12CTNZN</v>
          </cell>
          <cell r="B190" t="str">
            <v xml:space="preserve">REAJ.P.COB.S.LC.REPROG.DEUDAS BCOS.COMERCIALRS </v>
          </cell>
          <cell r="C190">
            <v>0</v>
          </cell>
          <cell r="D190">
            <v>0</v>
          </cell>
          <cell r="E190">
            <v>0</v>
          </cell>
          <cell r="F190">
            <v>0</v>
          </cell>
          <cell r="G190">
            <v>0</v>
          </cell>
          <cell r="H190">
            <v>0</v>
          </cell>
          <cell r="I190">
            <v>0</v>
          </cell>
          <cell r="J190">
            <v>0</v>
          </cell>
          <cell r="K190">
            <v>0</v>
          </cell>
        </row>
        <row r="191">
          <cell r="A191" t="str">
            <v>12HPNZN</v>
          </cell>
          <cell r="B191" t="str">
            <v xml:space="preserve">LINEA CREDITO CORTO PLAZO A BCOS.COMERCIALES </v>
          </cell>
          <cell r="C191">
            <v>0</v>
          </cell>
          <cell r="D191">
            <v>0</v>
          </cell>
          <cell r="E191">
            <v>0</v>
          </cell>
          <cell r="F191">
            <v>0</v>
          </cell>
          <cell r="G191">
            <v>0</v>
          </cell>
          <cell r="H191">
            <v>0</v>
          </cell>
          <cell r="I191">
            <v>0</v>
          </cell>
          <cell r="J191">
            <v>0</v>
          </cell>
          <cell r="K191">
            <v>0</v>
          </cell>
        </row>
        <row r="192">
          <cell r="A192" t="str">
            <v>12HKNZN</v>
          </cell>
          <cell r="B192" t="str">
            <v xml:space="preserve">REAJ.P.COBRAR S/L/C.CORTO PLAZO BANCOS COMERCIALES, </v>
          </cell>
          <cell r="C192">
            <v>0</v>
          </cell>
          <cell r="D192">
            <v>0</v>
          </cell>
          <cell r="E192">
            <v>0</v>
          </cell>
          <cell r="F192">
            <v>0</v>
          </cell>
          <cell r="G192">
            <v>0</v>
          </cell>
          <cell r="H192">
            <v>0</v>
          </cell>
          <cell r="I192">
            <v>0</v>
          </cell>
          <cell r="J192">
            <v>0</v>
          </cell>
          <cell r="K192">
            <v>0</v>
          </cell>
        </row>
        <row r="193">
          <cell r="A193" t="str">
            <v>12KINZN</v>
          </cell>
          <cell r="B193" t="str">
            <v xml:space="preserve">REAJUSTES POR COBRAR S.CONSOLID.PRES.URGENCIA </v>
          </cell>
          <cell r="C193">
            <v>0</v>
          </cell>
          <cell r="D193">
            <v>0</v>
          </cell>
          <cell r="E193">
            <v>0</v>
          </cell>
          <cell r="F193">
            <v>0</v>
          </cell>
          <cell r="G193">
            <v>0</v>
          </cell>
          <cell r="H193">
            <v>0</v>
          </cell>
          <cell r="I193">
            <v>0</v>
          </cell>
          <cell r="J193">
            <v>0</v>
          </cell>
          <cell r="K193">
            <v>0</v>
          </cell>
        </row>
        <row r="194">
          <cell r="A194" t="str">
            <v>12DQNZN</v>
          </cell>
          <cell r="B194" t="str">
            <v xml:space="preserve">LC.P.REPROGRAM.DEUDAS HIPOTECARIAS BCOS.COMERCIALE, </v>
          </cell>
          <cell r="C194">
            <v>27114</v>
          </cell>
          <cell r="D194">
            <v>26564</v>
          </cell>
          <cell r="E194">
            <v>26031</v>
          </cell>
          <cell r="F194">
            <v>25379</v>
          </cell>
          <cell r="G194">
            <v>24994</v>
          </cell>
          <cell r="H194">
            <v>24216</v>
          </cell>
          <cell r="I194">
            <v>23782</v>
          </cell>
          <cell r="J194">
            <v>23203</v>
          </cell>
          <cell r="K194">
            <v>22887</v>
          </cell>
        </row>
        <row r="195">
          <cell r="A195" t="str">
            <v>12DRNZN</v>
          </cell>
          <cell r="B195" t="str">
            <v xml:space="preserve">REAJ.P.COB.S.LC.REPROGRAM.DEUDAS HIPOT.BCOS.COMERC, </v>
          </cell>
          <cell r="C195">
            <v>288</v>
          </cell>
          <cell r="D195">
            <v>174</v>
          </cell>
          <cell r="E195">
            <v>282</v>
          </cell>
          <cell r="F195">
            <v>525</v>
          </cell>
          <cell r="G195">
            <v>570</v>
          </cell>
          <cell r="H195">
            <v>409</v>
          </cell>
          <cell r="I195">
            <v>370</v>
          </cell>
          <cell r="J195">
            <v>319</v>
          </cell>
          <cell r="K195">
            <v>333</v>
          </cell>
        </row>
        <row r="196">
          <cell r="A196" t="str">
            <v>12EWNZN</v>
          </cell>
          <cell r="B196" t="str">
            <v xml:space="preserve">CONTRATOS VTAS.CARTERA ADQ.A INST.FINANC.LIQ.B.COM, </v>
          </cell>
          <cell r="C196">
            <v>28</v>
          </cell>
          <cell r="D196">
            <v>28</v>
          </cell>
          <cell r="E196">
            <v>23</v>
          </cell>
          <cell r="F196">
            <v>23</v>
          </cell>
          <cell r="G196">
            <v>23</v>
          </cell>
          <cell r="H196">
            <v>18</v>
          </cell>
          <cell r="I196">
            <v>18</v>
          </cell>
          <cell r="J196">
            <v>18</v>
          </cell>
          <cell r="K196">
            <v>13</v>
          </cell>
        </row>
        <row r="197">
          <cell r="A197" t="str">
            <v>12DSNZN</v>
          </cell>
          <cell r="B197" t="str">
            <v>REAJ.P.COB S.CONTR.VTAS.CARTERA ADQ.INS.FIN.LIQ.B.</v>
          </cell>
          <cell r="C197">
            <v>143</v>
          </cell>
          <cell r="D197">
            <v>139</v>
          </cell>
          <cell r="E197">
            <v>119</v>
          </cell>
          <cell r="F197">
            <v>120</v>
          </cell>
          <cell r="G197">
            <v>117</v>
          </cell>
          <cell r="H197">
            <v>95</v>
          </cell>
          <cell r="I197">
            <v>94</v>
          </cell>
          <cell r="J197">
            <v>90</v>
          </cell>
          <cell r="K197">
            <v>68</v>
          </cell>
        </row>
        <row r="198">
          <cell r="A198" t="str">
            <v>12DTNZN</v>
          </cell>
          <cell r="B198" t="str">
            <v>LINEA CREDITO PARA CAPITAL DE TRABAJO BCOS.COM.,</v>
          </cell>
          <cell r="C198">
            <v>0</v>
          </cell>
          <cell r="D198">
            <v>0</v>
          </cell>
          <cell r="E198">
            <v>0</v>
          </cell>
          <cell r="F198">
            <v>0</v>
          </cell>
          <cell r="G198">
            <v>0</v>
          </cell>
          <cell r="H198">
            <v>0</v>
          </cell>
          <cell r="I198">
            <v>0</v>
          </cell>
          <cell r="J198">
            <v>0</v>
          </cell>
          <cell r="K198">
            <v>0</v>
          </cell>
        </row>
        <row r="199">
          <cell r="A199" t="str">
            <v>12DUNZN</v>
          </cell>
          <cell r="B199" t="str">
            <v xml:space="preserve">REAJ.P.COB.LC PARA CAPITAL DE TRABAJO BCOS.COM., </v>
          </cell>
          <cell r="C199">
            <v>0</v>
          </cell>
          <cell r="D199">
            <v>0</v>
          </cell>
          <cell r="E199">
            <v>0</v>
          </cell>
          <cell r="F199">
            <v>0</v>
          </cell>
          <cell r="G199">
            <v>0</v>
          </cell>
          <cell r="H199">
            <v>0</v>
          </cell>
          <cell r="I199">
            <v>0</v>
          </cell>
          <cell r="J199">
            <v>0</v>
          </cell>
          <cell r="K199">
            <v>0</v>
          </cell>
        </row>
        <row r="200">
          <cell r="A200" t="str">
            <v>12EYNZN</v>
          </cell>
          <cell r="B200" t="str">
            <v xml:space="preserve">PRESTAMO A BANCOS COMERCIALES </v>
          </cell>
          <cell r="C200">
            <v>0</v>
          </cell>
          <cell r="D200">
            <v>0</v>
          </cell>
          <cell r="E200">
            <v>0</v>
          </cell>
          <cell r="F200">
            <v>0</v>
          </cell>
          <cell r="G200">
            <v>0</v>
          </cell>
          <cell r="H200">
            <v>0</v>
          </cell>
          <cell r="I200">
            <v>0</v>
          </cell>
          <cell r="J200">
            <v>0</v>
          </cell>
          <cell r="K200">
            <v>0</v>
          </cell>
        </row>
        <row r="201">
          <cell r="A201" t="str">
            <v>12EZNZN</v>
          </cell>
          <cell r="B201" t="str">
            <v xml:space="preserve">REAJ.P.COB.POR PRESTAMOS A BANCOS COMERCIALES </v>
          </cell>
          <cell r="C201">
            <v>0</v>
          </cell>
          <cell r="D201">
            <v>0</v>
          </cell>
          <cell r="E201">
            <v>0</v>
          </cell>
          <cell r="F201">
            <v>0</v>
          </cell>
          <cell r="G201">
            <v>0</v>
          </cell>
          <cell r="H201">
            <v>0</v>
          </cell>
          <cell r="I201">
            <v>0</v>
          </cell>
          <cell r="J201">
            <v>0</v>
          </cell>
          <cell r="K201">
            <v>0</v>
          </cell>
        </row>
        <row r="202">
          <cell r="A202" t="str">
            <v>12GXNZN</v>
          </cell>
          <cell r="B202" t="str">
            <v xml:space="preserve">COMPRA CARTERA C/PACTO DE REVENTA P.CONTADO B.COM., </v>
          </cell>
          <cell r="C202">
            <v>0</v>
          </cell>
          <cell r="D202">
            <v>0</v>
          </cell>
          <cell r="E202">
            <v>0</v>
          </cell>
          <cell r="F202">
            <v>0</v>
          </cell>
          <cell r="G202">
            <v>0</v>
          </cell>
          <cell r="H202">
            <v>0</v>
          </cell>
          <cell r="I202">
            <v>0</v>
          </cell>
          <cell r="J202">
            <v>0</v>
          </cell>
          <cell r="K202">
            <v>0</v>
          </cell>
        </row>
        <row r="203">
          <cell r="A203" t="str">
            <v>12GYNZN</v>
          </cell>
          <cell r="B203" t="str">
            <v xml:space="preserve">REAJ.COMP.CART.C/PACTO DE REVENTA P.CONTADO B.COM., </v>
          </cell>
          <cell r="C203">
            <v>0</v>
          </cell>
          <cell r="D203">
            <v>0</v>
          </cell>
          <cell r="E203">
            <v>0</v>
          </cell>
          <cell r="F203">
            <v>0</v>
          </cell>
          <cell r="G203">
            <v>0</v>
          </cell>
          <cell r="H203">
            <v>0</v>
          </cell>
          <cell r="I203">
            <v>0</v>
          </cell>
          <cell r="J203">
            <v>0</v>
          </cell>
          <cell r="K203">
            <v>0</v>
          </cell>
        </row>
        <row r="204">
          <cell r="A204" t="str">
            <v>12CXNZN</v>
          </cell>
          <cell r="B204" t="str">
            <v xml:space="preserve">REPROG.CRED.DE CONSUMO BCOS.COMERCIALES </v>
          </cell>
          <cell r="C204">
            <v>0</v>
          </cell>
          <cell r="D204">
            <v>0</v>
          </cell>
          <cell r="E204">
            <v>0</v>
          </cell>
          <cell r="F204">
            <v>0</v>
          </cell>
          <cell r="G204">
            <v>0</v>
          </cell>
          <cell r="H204">
            <v>0</v>
          </cell>
          <cell r="I204">
            <v>0</v>
          </cell>
          <cell r="J204">
            <v>0</v>
          </cell>
          <cell r="K204">
            <v>0</v>
          </cell>
        </row>
        <row r="205">
          <cell r="A205" t="str">
            <v>12CYNZN</v>
          </cell>
          <cell r="B205" t="str">
            <v>REAJ.P.COBRAR S.REPROG.CRED.CONSUMO B.COMERC.</v>
          </cell>
          <cell r="C205">
            <v>0</v>
          </cell>
          <cell r="D205">
            <v>0</v>
          </cell>
          <cell r="E205">
            <v>0</v>
          </cell>
          <cell r="F205">
            <v>0</v>
          </cell>
          <cell r="G205">
            <v>0</v>
          </cell>
          <cell r="H205">
            <v>0</v>
          </cell>
          <cell r="I205">
            <v>0</v>
          </cell>
          <cell r="J205">
            <v>0</v>
          </cell>
          <cell r="K205">
            <v>0</v>
          </cell>
        </row>
        <row r="206">
          <cell r="A206" t="str">
            <v>12CZNZN</v>
          </cell>
          <cell r="B206" t="str">
            <v xml:space="preserve">REPROG.DEUDAS SECTOR PRODUC.(ACDO 1578) B.COMERC., </v>
          </cell>
          <cell r="C206">
            <v>0</v>
          </cell>
          <cell r="D206">
            <v>0</v>
          </cell>
          <cell r="E206">
            <v>0</v>
          </cell>
          <cell r="F206">
            <v>0</v>
          </cell>
          <cell r="G206">
            <v>0</v>
          </cell>
          <cell r="H206">
            <v>0</v>
          </cell>
          <cell r="I206">
            <v>0</v>
          </cell>
          <cell r="J206">
            <v>0</v>
          </cell>
          <cell r="K206">
            <v>0</v>
          </cell>
        </row>
        <row r="207">
          <cell r="A207" t="str">
            <v>12GZNZN</v>
          </cell>
          <cell r="B207" t="str">
            <v xml:space="preserve">REAJ.P.COBRAR S.REPROG.DEUDAS SECTOR PRODUC.B.COM., </v>
          </cell>
          <cell r="C207">
            <v>0</v>
          </cell>
          <cell r="D207">
            <v>0</v>
          </cell>
          <cell r="E207">
            <v>0</v>
          </cell>
          <cell r="F207">
            <v>0</v>
          </cell>
          <cell r="G207">
            <v>0</v>
          </cell>
          <cell r="H207">
            <v>0</v>
          </cell>
          <cell r="I207">
            <v>0</v>
          </cell>
          <cell r="J207">
            <v>0</v>
          </cell>
          <cell r="K207">
            <v>0</v>
          </cell>
        </row>
        <row r="208">
          <cell r="A208" t="str">
            <v>12NQNZN</v>
          </cell>
          <cell r="B208" t="str">
            <v xml:space="preserve">DESCUENTO DE INSTRUMENTOS FINANCIEROS B.COMERC.MN, </v>
          </cell>
          <cell r="C208">
            <v>0</v>
          </cell>
          <cell r="D208">
            <v>0</v>
          </cell>
          <cell r="E208">
            <v>0</v>
          </cell>
          <cell r="F208">
            <v>0</v>
          </cell>
          <cell r="G208">
            <v>0</v>
          </cell>
          <cell r="H208">
            <v>0</v>
          </cell>
          <cell r="I208">
            <v>0</v>
          </cell>
          <cell r="J208">
            <v>0</v>
          </cell>
          <cell r="K208">
            <v>0</v>
          </cell>
        </row>
        <row r="209">
          <cell r="A209" t="str">
            <v>12NRNZN</v>
          </cell>
          <cell r="B209" t="str">
            <v>REAJ.P.COBRAR S.DESC.INSTRUM.FINANC.B.COMERC.</v>
          </cell>
          <cell r="C209">
            <v>0</v>
          </cell>
          <cell r="D209">
            <v>0</v>
          </cell>
          <cell r="E209">
            <v>0</v>
          </cell>
          <cell r="F209">
            <v>0</v>
          </cell>
          <cell r="G209">
            <v>0</v>
          </cell>
          <cell r="H209">
            <v>0</v>
          </cell>
          <cell r="I209">
            <v>0</v>
          </cell>
          <cell r="J209">
            <v>0</v>
          </cell>
          <cell r="K209">
            <v>0</v>
          </cell>
        </row>
        <row r="210">
          <cell r="A210" t="str">
            <v>12NUNZN</v>
          </cell>
          <cell r="B210" t="str">
            <v>LINEA DE CREDITO DE MEDIANO PLAZO A BCOS.COMERC.</v>
          </cell>
          <cell r="C210">
            <v>0</v>
          </cell>
          <cell r="D210">
            <v>0</v>
          </cell>
          <cell r="E210">
            <v>0</v>
          </cell>
          <cell r="F210">
            <v>0</v>
          </cell>
          <cell r="G210">
            <v>0</v>
          </cell>
          <cell r="H210">
            <v>0</v>
          </cell>
          <cell r="I210">
            <v>0</v>
          </cell>
          <cell r="J210">
            <v>0</v>
          </cell>
          <cell r="K210">
            <v>0</v>
          </cell>
        </row>
        <row r="211">
          <cell r="A211" t="str">
            <v>12NVNZN</v>
          </cell>
          <cell r="B211" t="str">
            <v>REAJ.P.COB.S.LC.DE MEDIANO PLAZO A BCOS.COMERC.</v>
          </cell>
          <cell r="C211">
            <v>0</v>
          </cell>
          <cell r="D211">
            <v>0</v>
          </cell>
          <cell r="E211">
            <v>0</v>
          </cell>
          <cell r="F211">
            <v>0</v>
          </cell>
          <cell r="G211">
            <v>0</v>
          </cell>
          <cell r="H211">
            <v>0</v>
          </cell>
          <cell r="I211">
            <v>0</v>
          </cell>
          <cell r="J211">
            <v>0</v>
          </cell>
          <cell r="K211">
            <v>0</v>
          </cell>
        </row>
        <row r="212">
          <cell r="A212" t="str">
            <v>12HJNZN</v>
          </cell>
          <cell r="B212" t="str">
            <v>CONTRATO NOVACION CARTERA POR OBLIGACION SUBORDINA</v>
          </cell>
          <cell r="C212">
            <v>762145</v>
          </cell>
          <cell r="D212">
            <v>762145</v>
          </cell>
          <cell r="E212">
            <v>762145</v>
          </cell>
          <cell r="F212">
            <v>895586</v>
          </cell>
          <cell r="G212">
            <v>895586</v>
          </cell>
          <cell r="H212">
            <v>895586</v>
          </cell>
          <cell r="I212">
            <v>895586</v>
          </cell>
          <cell r="J212">
            <v>895586</v>
          </cell>
          <cell r="K212">
            <v>895586</v>
          </cell>
        </row>
        <row r="213">
          <cell r="A213" t="str">
            <v>12HONZN</v>
          </cell>
          <cell r="B213" t="str">
            <v xml:space="preserve">REAJUSTES P.COBRAR S.CONTRATO NOVACION CART.SUBOR., </v>
          </cell>
          <cell r="C213">
            <v>97685</v>
          </cell>
          <cell r="D213">
            <v>97268</v>
          </cell>
          <cell r="E213">
            <v>102419</v>
          </cell>
          <cell r="F213">
            <v>0</v>
          </cell>
          <cell r="G213">
            <v>2573</v>
          </cell>
          <cell r="H213">
            <v>-204</v>
          </cell>
          <cell r="I213">
            <v>-1280</v>
          </cell>
          <cell r="J213">
            <v>-1914</v>
          </cell>
          <cell r="K213">
            <v>-924</v>
          </cell>
        </row>
        <row r="214">
          <cell r="A214" t="str">
            <v>12HUNZN</v>
          </cell>
          <cell r="B214" t="str">
            <v xml:space="preserve">CRED.MODALIDAD UNO LIBOR AJUSTADA AC 1686 BCOM </v>
          </cell>
          <cell r="C214">
            <v>481</v>
          </cell>
          <cell r="D214">
            <v>442</v>
          </cell>
          <cell r="E214">
            <v>0</v>
          </cell>
          <cell r="F214">
            <v>0</v>
          </cell>
          <cell r="G214">
            <v>0</v>
          </cell>
          <cell r="H214">
            <v>0</v>
          </cell>
          <cell r="I214">
            <v>0</v>
          </cell>
          <cell r="J214">
            <v>0</v>
          </cell>
          <cell r="K214">
            <v>0</v>
          </cell>
        </row>
        <row r="215">
          <cell r="A215" t="str">
            <v>12HINZN</v>
          </cell>
          <cell r="B215" t="str">
            <v xml:space="preserve">CRED.MODALIDAD UNO TIP 91-365 BCOS.COMERCIALES </v>
          </cell>
          <cell r="C215">
            <v>0</v>
          </cell>
          <cell r="D215">
            <v>0</v>
          </cell>
          <cell r="E215">
            <v>0</v>
          </cell>
          <cell r="F215">
            <v>0</v>
          </cell>
          <cell r="G215">
            <v>0</v>
          </cell>
          <cell r="H215">
            <v>0</v>
          </cell>
          <cell r="I215">
            <v>0</v>
          </cell>
          <cell r="J215">
            <v>0</v>
          </cell>
          <cell r="K215">
            <v>0</v>
          </cell>
        </row>
        <row r="216">
          <cell r="A216" t="str">
            <v>12HVNZN</v>
          </cell>
          <cell r="B216" t="str">
            <v xml:space="preserve">CRED.MODALIDAD DOS LIBOR AJUSTADA AC 1686 BCOM </v>
          </cell>
          <cell r="C216">
            <v>548</v>
          </cell>
          <cell r="D216">
            <v>548</v>
          </cell>
          <cell r="E216">
            <v>551</v>
          </cell>
          <cell r="F216">
            <v>557</v>
          </cell>
          <cell r="G216">
            <v>559</v>
          </cell>
          <cell r="H216">
            <v>557</v>
          </cell>
          <cell r="I216">
            <v>446</v>
          </cell>
          <cell r="J216">
            <v>446</v>
          </cell>
          <cell r="K216">
            <v>446</v>
          </cell>
        </row>
        <row r="217">
          <cell r="A217" t="str">
            <v>12IYNZN</v>
          </cell>
          <cell r="B217" t="str">
            <v>CRED.MODALIDAD DOS TIP 91-365 BCOS.COMERCIALES</v>
          </cell>
          <cell r="C217">
            <v>0</v>
          </cell>
          <cell r="D217">
            <v>0</v>
          </cell>
          <cell r="E217">
            <v>0</v>
          </cell>
          <cell r="F217">
            <v>0</v>
          </cell>
          <cell r="G217">
            <v>0</v>
          </cell>
          <cell r="H217">
            <v>0</v>
          </cell>
          <cell r="I217">
            <v>0</v>
          </cell>
          <cell r="J217">
            <v>0</v>
          </cell>
          <cell r="K217">
            <v>0</v>
          </cell>
        </row>
        <row r="218">
          <cell r="A218" t="str">
            <v>12HWNZN</v>
          </cell>
          <cell r="B218" t="str">
            <v>CRED.MODALIDAD DOS TIP 30-89 DS BCOS.COMER.</v>
          </cell>
          <cell r="C218">
            <v>0</v>
          </cell>
          <cell r="D218">
            <v>0</v>
          </cell>
          <cell r="E218">
            <v>0</v>
          </cell>
          <cell r="F218">
            <v>0</v>
          </cell>
          <cell r="G218">
            <v>0</v>
          </cell>
          <cell r="H218">
            <v>0</v>
          </cell>
          <cell r="I218">
            <v>0</v>
          </cell>
          <cell r="J218">
            <v>0</v>
          </cell>
          <cell r="K218">
            <v>0</v>
          </cell>
        </row>
        <row r="219">
          <cell r="A219" t="str">
            <v>12HZNZN</v>
          </cell>
          <cell r="B219" t="str">
            <v xml:space="preserve">REPROGRAMAC.DEUDAS ACDO.1589 BCOS.COMERCIALES </v>
          </cell>
          <cell r="C219">
            <v>0</v>
          </cell>
          <cell r="D219">
            <v>0</v>
          </cell>
          <cell r="E219">
            <v>0</v>
          </cell>
          <cell r="F219">
            <v>0</v>
          </cell>
          <cell r="G219">
            <v>0</v>
          </cell>
          <cell r="H219">
            <v>0</v>
          </cell>
          <cell r="I219">
            <v>0</v>
          </cell>
          <cell r="J219">
            <v>0</v>
          </cell>
          <cell r="K219">
            <v>0</v>
          </cell>
        </row>
        <row r="220">
          <cell r="A220" t="str">
            <v>12HYNZN</v>
          </cell>
          <cell r="B220" t="str">
            <v>REAJ.P/COBR.S/REPROG.DEUDAS AC.1589 BCOS.COMERC.</v>
          </cell>
          <cell r="C220">
            <v>0</v>
          </cell>
          <cell r="D220">
            <v>0</v>
          </cell>
          <cell r="E220">
            <v>0</v>
          </cell>
          <cell r="F220">
            <v>0</v>
          </cell>
          <cell r="G220">
            <v>0</v>
          </cell>
          <cell r="H220">
            <v>0</v>
          </cell>
          <cell r="I220">
            <v>0</v>
          </cell>
          <cell r="J220">
            <v>0</v>
          </cell>
          <cell r="K220">
            <v>0</v>
          </cell>
        </row>
        <row r="221">
          <cell r="A221" t="str">
            <v>12IZNZN</v>
          </cell>
          <cell r="B221" t="str">
            <v>L/C P.CONSTITUIR RESERVA TECNICA BCOS.COMERC.</v>
          </cell>
          <cell r="C221">
            <v>0</v>
          </cell>
          <cell r="D221">
            <v>0</v>
          </cell>
          <cell r="E221">
            <v>0</v>
          </cell>
          <cell r="F221">
            <v>0</v>
          </cell>
          <cell r="G221">
            <v>0</v>
          </cell>
          <cell r="H221">
            <v>0</v>
          </cell>
          <cell r="I221">
            <v>0</v>
          </cell>
          <cell r="J221">
            <v>0</v>
          </cell>
          <cell r="K221">
            <v>0</v>
          </cell>
        </row>
        <row r="222">
          <cell r="A222" t="str">
            <v>12JENZN</v>
          </cell>
          <cell r="B222" t="str">
            <v>REAJ.P.COBRAR S/L/C P.CONSTITUIR RESERVA TEC.BCOM,</v>
          </cell>
          <cell r="C222">
            <v>0</v>
          </cell>
          <cell r="D222">
            <v>0</v>
          </cell>
          <cell r="E222">
            <v>0</v>
          </cell>
          <cell r="F222">
            <v>0</v>
          </cell>
          <cell r="G222">
            <v>0</v>
          </cell>
          <cell r="H222">
            <v>0</v>
          </cell>
          <cell r="I222">
            <v>0</v>
          </cell>
          <cell r="J222">
            <v>0</v>
          </cell>
          <cell r="K222">
            <v>0</v>
          </cell>
        </row>
        <row r="223">
          <cell r="A223" t="str">
            <v>-</v>
          </cell>
          <cell r="B223" t="str">
            <v>L/REDES.PARA FINANC.DE EXPORT.AC.1719 BCOS COMER.</v>
          </cell>
          <cell r="C223">
            <v>0</v>
          </cell>
          <cell r="D223">
            <v>0</v>
          </cell>
          <cell r="E223">
            <v>0</v>
          </cell>
          <cell r="F223">
            <v>0</v>
          </cell>
          <cell r="G223">
            <v>0</v>
          </cell>
          <cell r="H223">
            <v>0</v>
          </cell>
          <cell r="I223">
            <v>0</v>
          </cell>
          <cell r="J223">
            <v>0</v>
          </cell>
          <cell r="K223">
            <v>0</v>
          </cell>
        </row>
        <row r="224">
          <cell r="A224" t="str">
            <v>12JUNZN</v>
          </cell>
          <cell r="B224" t="str">
            <v>L/C P.LICIT.CART.HIPOT.ANAP.AC.1901 BCOS.COMER.</v>
          </cell>
          <cell r="C224">
            <v>6284</v>
          </cell>
          <cell r="D224">
            <v>6161</v>
          </cell>
          <cell r="E224">
            <v>6039</v>
          </cell>
          <cell r="F224">
            <v>5915</v>
          </cell>
          <cell r="G224">
            <v>5915</v>
          </cell>
          <cell r="H224">
            <v>5667</v>
          </cell>
          <cell r="I224">
            <v>5541</v>
          </cell>
          <cell r="J224">
            <v>5541</v>
          </cell>
          <cell r="K224">
            <v>5289</v>
          </cell>
        </row>
        <row r="225">
          <cell r="A225" t="str">
            <v>12JVNZN</v>
          </cell>
          <cell r="B225" t="str">
            <v>REAJ.P.L/C. LICIT.CART.HIP.ANAP AC.1901 B.COMER.</v>
          </cell>
          <cell r="C225">
            <v>15277</v>
          </cell>
          <cell r="D225">
            <v>14969</v>
          </cell>
          <cell r="E225">
            <v>14795</v>
          </cell>
          <cell r="F225">
            <v>14712</v>
          </cell>
          <cell r="G225">
            <v>14771</v>
          </cell>
          <cell r="H225">
            <v>14089</v>
          </cell>
          <cell r="I225">
            <v>13754</v>
          </cell>
          <cell r="J225">
            <v>13741</v>
          </cell>
          <cell r="K225">
            <v>13135</v>
          </cell>
        </row>
        <row r="226">
          <cell r="A226" t="str">
            <v>12JXNZN</v>
          </cell>
          <cell r="B226" t="str">
            <v>COMPRA PAGARES DEL BC C/PACTO RETROV. BCOM.</v>
          </cell>
          <cell r="C226">
            <v>63000</v>
          </cell>
          <cell r="D226">
            <v>0</v>
          </cell>
          <cell r="E226">
            <v>0</v>
          </cell>
          <cell r="F226">
            <v>0</v>
          </cell>
          <cell r="G226">
            <v>0</v>
          </cell>
          <cell r="H226">
            <v>0</v>
          </cell>
          <cell r="I226">
            <v>0</v>
          </cell>
          <cell r="J226">
            <v>0</v>
          </cell>
          <cell r="K226">
            <v>0</v>
          </cell>
        </row>
        <row r="227">
          <cell r="A227" t="str">
            <v>12MQNZN</v>
          </cell>
          <cell r="B227" t="str">
            <v>SALDOS DE PRECIO POR VENTA DE ACTIVO FIJO,</v>
          </cell>
          <cell r="C227">
            <v>0</v>
          </cell>
          <cell r="D227">
            <v>0</v>
          </cell>
          <cell r="E227">
            <v>0</v>
          </cell>
          <cell r="F227">
            <v>0</v>
          </cell>
          <cell r="G227">
            <v>0</v>
          </cell>
          <cell r="H227">
            <v>0</v>
          </cell>
          <cell r="I227">
            <v>0</v>
          </cell>
          <cell r="J227">
            <v>0</v>
          </cell>
          <cell r="K227">
            <v>0</v>
          </cell>
        </row>
        <row r="228">
          <cell r="A228" t="str">
            <v>13DZNZN</v>
          </cell>
          <cell r="B228" t="str">
            <v xml:space="preserve">VTAS.CBIO.PZO.C/FINANC.EN </v>
          </cell>
          <cell r="C228">
            <v>0</v>
          </cell>
          <cell r="D228">
            <v>0</v>
          </cell>
          <cell r="E228">
            <v>0</v>
          </cell>
          <cell r="F228">
            <v>0</v>
          </cell>
          <cell r="G228">
            <v>0</v>
          </cell>
          <cell r="H228">
            <v>0</v>
          </cell>
          <cell r="I228">
            <v>0</v>
          </cell>
          <cell r="J228">
            <v>0</v>
          </cell>
          <cell r="K228">
            <v>0</v>
          </cell>
        </row>
        <row r="229">
          <cell r="A229" t="str">
            <v>12EANZN</v>
          </cell>
          <cell r="B229" t="str">
            <v>REAJ.P.COBRAR.S.VTA.CBIO. C.FTO.EN ME O.INST</v>
          </cell>
          <cell r="C229">
            <v>0</v>
          </cell>
          <cell r="D229">
            <v>0</v>
          </cell>
          <cell r="E229">
            <v>0</v>
          </cell>
          <cell r="F229">
            <v>0</v>
          </cell>
          <cell r="G229">
            <v>0</v>
          </cell>
          <cell r="H229">
            <v>0</v>
          </cell>
          <cell r="I229">
            <v>0</v>
          </cell>
          <cell r="J229">
            <v>0</v>
          </cell>
          <cell r="K229">
            <v>0</v>
          </cell>
        </row>
        <row r="230">
          <cell r="A230" t="str">
            <v>13CANZN</v>
          </cell>
          <cell r="B230" t="str">
            <v xml:space="preserve">REF.REAJUSTABLES OTRAS INSTITUCIONES, </v>
          </cell>
          <cell r="C230">
            <v>0</v>
          </cell>
          <cell r="D230">
            <v>0</v>
          </cell>
          <cell r="E230">
            <v>0</v>
          </cell>
          <cell r="F230">
            <v>0</v>
          </cell>
          <cell r="G230">
            <v>0</v>
          </cell>
          <cell r="H230">
            <v>0</v>
          </cell>
          <cell r="I230">
            <v>0</v>
          </cell>
          <cell r="J230">
            <v>0</v>
          </cell>
          <cell r="K230">
            <v>0</v>
          </cell>
        </row>
        <row r="231">
          <cell r="A231" t="str">
            <v>12MRNZN</v>
          </cell>
          <cell r="B231" t="str">
            <v>PAGARES ADQUIRIDOS OTRAS INSTITUCIONES</v>
          </cell>
          <cell r="C231">
            <v>0</v>
          </cell>
          <cell r="D231">
            <v>0</v>
          </cell>
          <cell r="E231">
            <v>0</v>
          </cell>
          <cell r="F231">
            <v>0</v>
          </cell>
          <cell r="G231">
            <v>0</v>
          </cell>
          <cell r="H231">
            <v>0</v>
          </cell>
          <cell r="I231">
            <v>0</v>
          </cell>
          <cell r="J231">
            <v>0</v>
          </cell>
          <cell r="K231">
            <v>0</v>
          </cell>
        </row>
        <row r="232">
          <cell r="A232" t="str">
            <v>12MNNZN</v>
          </cell>
          <cell r="B232" t="str">
            <v>REDESCUENTOS A SOCIEDADES FINANCIERAS,</v>
          </cell>
          <cell r="C232">
            <v>0</v>
          </cell>
          <cell r="D232">
            <v>0</v>
          </cell>
          <cell r="E232">
            <v>0</v>
          </cell>
          <cell r="F232">
            <v>0</v>
          </cell>
          <cell r="G232">
            <v>0</v>
          </cell>
          <cell r="H232">
            <v>0</v>
          </cell>
          <cell r="I232">
            <v>0</v>
          </cell>
          <cell r="J232">
            <v>0</v>
          </cell>
          <cell r="K232">
            <v>0</v>
          </cell>
        </row>
        <row r="233">
          <cell r="A233" t="str">
            <v>12DENZN</v>
          </cell>
          <cell r="B233" t="str">
            <v xml:space="preserve">CONV.CRED.OPERAC.CAF </v>
          </cell>
          <cell r="C233">
            <v>0</v>
          </cell>
          <cell r="D233">
            <v>0</v>
          </cell>
          <cell r="E233">
            <v>0</v>
          </cell>
          <cell r="F233">
            <v>0</v>
          </cell>
          <cell r="G233">
            <v>0</v>
          </cell>
          <cell r="H233">
            <v>0</v>
          </cell>
          <cell r="I233">
            <v>0</v>
          </cell>
          <cell r="J233">
            <v>0</v>
          </cell>
          <cell r="K233">
            <v>0</v>
          </cell>
        </row>
        <row r="234">
          <cell r="A234" t="str">
            <v>12BWNZN</v>
          </cell>
          <cell r="B234" t="str">
            <v xml:space="preserve">CRED.AAP.NAC.DEL.2824 </v>
          </cell>
          <cell r="C234">
            <v>0</v>
          </cell>
          <cell r="D234">
            <v>0</v>
          </cell>
          <cell r="E234">
            <v>0</v>
          </cell>
          <cell r="F234">
            <v>0</v>
          </cell>
          <cell r="G234">
            <v>0</v>
          </cell>
          <cell r="H234">
            <v>0</v>
          </cell>
          <cell r="I234">
            <v>0</v>
          </cell>
          <cell r="J234">
            <v>0</v>
          </cell>
          <cell r="K234">
            <v>0</v>
          </cell>
        </row>
        <row r="235">
          <cell r="A235" t="str">
            <v>12BZNZN</v>
          </cell>
          <cell r="B235" t="str">
            <v xml:space="preserve">L/C AAP NAC.DL 2824 </v>
          </cell>
          <cell r="C235">
            <v>0</v>
          </cell>
          <cell r="D235">
            <v>0</v>
          </cell>
          <cell r="E235">
            <v>0</v>
          </cell>
          <cell r="F235">
            <v>0</v>
          </cell>
          <cell r="G235">
            <v>0</v>
          </cell>
          <cell r="H235">
            <v>0</v>
          </cell>
          <cell r="I235">
            <v>0</v>
          </cell>
          <cell r="J235">
            <v>0</v>
          </cell>
          <cell r="K235">
            <v>0</v>
          </cell>
        </row>
        <row r="236">
          <cell r="A236" t="str">
            <v>12EGNZN</v>
          </cell>
          <cell r="B236" t="str">
            <v xml:space="preserve">LC INSTIT.FINANCIERAS NO BANCARIAS </v>
          </cell>
          <cell r="C236">
            <v>0</v>
          </cell>
          <cell r="D236">
            <v>0</v>
          </cell>
          <cell r="E236">
            <v>0</v>
          </cell>
          <cell r="F236">
            <v>0</v>
          </cell>
          <cell r="G236">
            <v>0</v>
          </cell>
          <cell r="H236">
            <v>0</v>
          </cell>
          <cell r="I236">
            <v>0</v>
          </cell>
          <cell r="J236">
            <v>0</v>
          </cell>
          <cell r="K236">
            <v>0</v>
          </cell>
        </row>
        <row r="237">
          <cell r="A237" t="str">
            <v>12GKNZN</v>
          </cell>
          <cell r="B237" t="str">
            <v xml:space="preserve">LIN.REAJ.A BCOS. FOMENTO </v>
          </cell>
          <cell r="C237">
            <v>0</v>
          </cell>
          <cell r="D237">
            <v>0</v>
          </cell>
          <cell r="E237">
            <v>0</v>
          </cell>
          <cell r="F237">
            <v>0</v>
          </cell>
          <cell r="G237">
            <v>0</v>
          </cell>
          <cell r="H237">
            <v>0</v>
          </cell>
          <cell r="I237">
            <v>0</v>
          </cell>
          <cell r="J237">
            <v>0</v>
          </cell>
          <cell r="K237">
            <v>0</v>
          </cell>
        </row>
        <row r="238">
          <cell r="A238" t="str">
            <v>12CJNZN</v>
          </cell>
          <cell r="B238" t="str">
            <v xml:space="preserve">LC.PROGRAM.ORG.INTERNACIONALES OTRAS INSTITUC. </v>
          </cell>
          <cell r="C238">
            <v>209</v>
          </cell>
          <cell r="D238">
            <v>209</v>
          </cell>
          <cell r="E238">
            <v>209</v>
          </cell>
          <cell r="F238">
            <v>209</v>
          </cell>
          <cell r="G238">
            <v>209</v>
          </cell>
          <cell r="H238">
            <v>209</v>
          </cell>
          <cell r="I238">
            <v>209</v>
          </cell>
          <cell r="J238">
            <v>209</v>
          </cell>
          <cell r="K238">
            <v>209</v>
          </cell>
        </row>
        <row r="239">
          <cell r="A239" t="str">
            <v>12ELNZN</v>
          </cell>
          <cell r="B239" t="str">
            <v xml:space="preserve">REAJ P/COBRAR S/REFIN OTR INSTITUCIONES, </v>
          </cell>
          <cell r="C239">
            <v>0</v>
          </cell>
          <cell r="D239">
            <v>0</v>
          </cell>
          <cell r="E239">
            <v>0</v>
          </cell>
          <cell r="F239">
            <v>0</v>
          </cell>
          <cell r="G239">
            <v>0</v>
          </cell>
          <cell r="H239">
            <v>0</v>
          </cell>
          <cell r="I239">
            <v>0</v>
          </cell>
          <cell r="J239">
            <v>0</v>
          </cell>
          <cell r="K239">
            <v>0</v>
          </cell>
        </row>
        <row r="240">
          <cell r="A240" t="str">
            <v>13CLNZN</v>
          </cell>
          <cell r="B240" t="str">
            <v>REAJ.P/COB.LC.INST.FINAN.NO BANCARIAS,</v>
          </cell>
          <cell r="C240">
            <v>0</v>
          </cell>
          <cell r="D240">
            <v>0</v>
          </cell>
          <cell r="E240">
            <v>0</v>
          </cell>
          <cell r="F240">
            <v>0</v>
          </cell>
          <cell r="G240">
            <v>0</v>
          </cell>
          <cell r="H240">
            <v>0</v>
          </cell>
          <cell r="I240">
            <v>0</v>
          </cell>
          <cell r="J240">
            <v>0</v>
          </cell>
          <cell r="K240">
            <v>0</v>
          </cell>
        </row>
        <row r="241">
          <cell r="A241" t="str">
            <v>12NFNZN</v>
          </cell>
          <cell r="B241" t="str">
            <v xml:space="preserve">REAJ.P/COBRAR S/L.C.REAJUSTABLE BCOS. FOMENTO </v>
          </cell>
          <cell r="C241">
            <v>0</v>
          </cell>
          <cell r="D241">
            <v>0</v>
          </cell>
          <cell r="E241">
            <v>0</v>
          </cell>
          <cell r="F241">
            <v>0</v>
          </cell>
          <cell r="G241">
            <v>0</v>
          </cell>
          <cell r="H241">
            <v>0</v>
          </cell>
          <cell r="I241">
            <v>0</v>
          </cell>
          <cell r="J241">
            <v>0</v>
          </cell>
          <cell r="K241">
            <v>0</v>
          </cell>
        </row>
        <row r="242">
          <cell r="A242" t="str">
            <v>13BYNZN</v>
          </cell>
          <cell r="B242" t="str">
            <v>REAJ P/COBRAR S/L C AAP DL 2824,</v>
          </cell>
          <cell r="C242">
            <v>0</v>
          </cell>
          <cell r="D242">
            <v>0</v>
          </cell>
          <cell r="E242">
            <v>0</v>
          </cell>
          <cell r="F242">
            <v>0</v>
          </cell>
          <cell r="G242">
            <v>0</v>
          </cell>
          <cell r="H242">
            <v>0</v>
          </cell>
          <cell r="I242">
            <v>0</v>
          </cell>
          <cell r="J242">
            <v>0</v>
          </cell>
          <cell r="K242">
            <v>0</v>
          </cell>
        </row>
        <row r="243">
          <cell r="A243" t="str">
            <v>13DLNZN</v>
          </cell>
          <cell r="B243" t="str">
            <v>REAJ.P.COBRAR S.LC.PROG.ORG.INTER.OTRO.INSTITUC</v>
          </cell>
          <cell r="C243">
            <v>11167</v>
          </cell>
          <cell r="D243">
            <v>11167</v>
          </cell>
          <cell r="E243">
            <v>11167</v>
          </cell>
          <cell r="F243">
            <v>11167</v>
          </cell>
          <cell r="G243">
            <v>11167</v>
          </cell>
          <cell r="H243">
            <v>11167</v>
          </cell>
          <cell r="I243">
            <v>11167</v>
          </cell>
          <cell r="J243">
            <v>11167</v>
          </cell>
          <cell r="K243">
            <v>11167</v>
          </cell>
        </row>
        <row r="244">
          <cell r="A244" t="str">
            <v>13CPNZN</v>
          </cell>
          <cell r="B244" t="str">
            <v>REAJ.P/COB.VENTA BIENES RAICES</v>
          </cell>
          <cell r="C244">
            <v>0</v>
          </cell>
          <cell r="D244">
            <v>0</v>
          </cell>
          <cell r="E244">
            <v>0</v>
          </cell>
          <cell r="F244">
            <v>0</v>
          </cell>
          <cell r="G244">
            <v>0</v>
          </cell>
          <cell r="H244">
            <v>0</v>
          </cell>
          <cell r="I244">
            <v>0</v>
          </cell>
          <cell r="J244">
            <v>0</v>
          </cell>
          <cell r="K244">
            <v>0</v>
          </cell>
        </row>
        <row r="245">
          <cell r="A245" t="str">
            <v>12FXNZN</v>
          </cell>
          <cell r="B245" t="str">
            <v>PRESTAMOS DE URGENCIA OTRAS INSTITUCIONES</v>
          </cell>
          <cell r="C245">
            <v>0</v>
          </cell>
          <cell r="D245">
            <v>0</v>
          </cell>
          <cell r="E245">
            <v>0</v>
          </cell>
          <cell r="F245">
            <v>0</v>
          </cell>
          <cell r="G245">
            <v>0</v>
          </cell>
          <cell r="H245">
            <v>0</v>
          </cell>
          <cell r="I245">
            <v>0</v>
          </cell>
          <cell r="J245">
            <v>0</v>
          </cell>
          <cell r="K245">
            <v>0</v>
          </cell>
        </row>
        <row r="246">
          <cell r="A246" t="str">
            <v>12APNZN</v>
          </cell>
          <cell r="B246" t="str">
            <v>CONSOLIDAC. PREST.URGENCIA OTRAS INSTITUCIONES</v>
          </cell>
          <cell r="C246">
            <v>0</v>
          </cell>
          <cell r="D246">
            <v>0</v>
          </cell>
          <cell r="E246">
            <v>0</v>
          </cell>
          <cell r="F246">
            <v>0</v>
          </cell>
          <cell r="G246">
            <v>0</v>
          </cell>
          <cell r="H246">
            <v>0</v>
          </cell>
          <cell r="I246">
            <v>0</v>
          </cell>
          <cell r="J246">
            <v>0</v>
          </cell>
          <cell r="K246">
            <v>0</v>
          </cell>
        </row>
        <row r="247">
          <cell r="A247" t="str">
            <v>12AWNZN</v>
          </cell>
          <cell r="B247" t="str">
            <v>FONDOS LICITADOS A OTRAS INSTITUCIONES</v>
          </cell>
          <cell r="C247">
            <v>0</v>
          </cell>
          <cell r="D247">
            <v>0</v>
          </cell>
          <cell r="E247">
            <v>0</v>
          </cell>
          <cell r="F247">
            <v>0</v>
          </cell>
          <cell r="G247">
            <v>0</v>
          </cell>
          <cell r="H247">
            <v>0</v>
          </cell>
          <cell r="I247">
            <v>0</v>
          </cell>
          <cell r="J247">
            <v>0</v>
          </cell>
          <cell r="K247">
            <v>0</v>
          </cell>
        </row>
        <row r="248">
          <cell r="A248" t="str">
            <v>12AXNZN</v>
          </cell>
          <cell r="B248" t="str">
            <v>REAJ.P.RECIB.P.FDOS.LICITADOS A OTRAS INSTITUC.,</v>
          </cell>
          <cell r="C248">
            <v>0</v>
          </cell>
          <cell r="D248">
            <v>0</v>
          </cell>
          <cell r="E248">
            <v>0</v>
          </cell>
          <cell r="F248">
            <v>0</v>
          </cell>
          <cell r="G248">
            <v>0</v>
          </cell>
          <cell r="H248">
            <v>0</v>
          </cell>
          <cell r="I248">
            <v>0</v>
          </cell>
          <cell r="J248">
            <v>0</v>
          </cell>
          <cell r="K248">
            <v>0</v>
          </cell>
        </row>
        <row r="249">
          <cell r="A249" t="str">
            <v>12CENZN</v>
          </cell>
          <cell r="B249" t="str">
            <v>BONOS ADQUIRIDOS A OTRAS INSTITUCIONES</v>
          </cell>
          <cell r="C249">
            <v>0</v>
          </cell>
          <cell r="D249">
            <v>0</v>
          </cell>
          <cell r="E249">
            <v>0</v>
          </cell>
          <cell r="F249">
            <v>0</v>
          </cell>
          <cell r="G249">
            <v>0</v>
          </cell>
          <cell r="H249">
            <v>0</v>
          </cell>
          <cell r="I249">
            <v>0</v>
          </cell>
          <cell r="J249">
            <v>0</v>
          </cell>
          <cell r="K249">
            <v>0</v>
          </cell>
        </row>
        <row r="250">
          <cell r="A250" t="str">
            <v>12CLNZN</v>
          </cell>
          <cell r="B250" t="str">
            <v>REAJ.P.COBRAR S.BONOS DE OTRAS INSTITUCIONES</v>
          </cell>
          <cell r="C250">
            <v>0</v>
          </cell>
          <cell r="D250">
            <v>0</v>
          </cell>
          <cell r="E250">
            <v>0</v>
          </cell>
          <cell r="F250">
            <v>0</v>
          </cell>
          <cell r="G250">
            <v>0</v>
          </cell>
          <cell r="H250">
            <v>0</v>
          </cell>
          <cell r="I250">
            <v>0</v>
          </cell>
          <cell r="J250">
            <v>0</v>
          </cell>
          <cell r="K250">
            <v>0</v>
          </cell>
        </row>
        <row r="251">
          <cell r="A251" t="str">
            <v>12CMNZN</v>
          </cell>
          <cell r="B251" t="str">
            <v xml:space="preserve">CARTERA ADQ.C.PACTO RETROVTA.OT.INSTITUC.(ACDO 148, </v>
          </cell>
          <cell r="C251">
            <v>0</v>
          </cell>
          <cell r="D251">
            <v>0</v>
          </cell>
          <cell r="E251">
            <v>0</v>
          </cell>
          <cell r="F251">
            <v>0</v>
          </cell>
          <cell r="G251">
            <v>0</v>
          </cell>
          <cell r="H251">
            <v>0</v>
          </cell>
          <cell r="I251">
            <v>0</v>
          </cell>
          <cell r="J251">
            <v>0</v>
          </cell>
          <cell r="K251">
            <v>0</v>
          </cell>
        </row>
        <row r="252">
          <cell r="A252" t="str">
            <v>-</v>
          </cell>
          <cell r="B252" t="str">
            <v xml:space="preserve">PRESTAMOS PARA CUBRIR DEFICIT DE ENCAJE O.INSTITUC, </v>
          </cell>
          <cell r="C252">
            <v>0</v>
          </cell>
          <cell r="D252">
            <v>0</v>
          </cell>
          <cell r="E252">
            <v>0</v>
          </cell>
          <cell r="F252">
            <v>0</v>
          </cell>
          <cell r="G252">
            <v>0</v>
          </cell>
          <cell r="H252">
            <v>0</v>
          </cell>
          <cell r="I252">
            <v>0</v>
          </cell>
          <cell r="J252">
            <v>0</v>
          </cell>
          <cell r="K252">
            <v>0</v>
          </cell>
        </row>
        <row r="253">
          <cell r="A253" t="str">
            <v>12MVNZN</v>
          </cell>
          <cell r="B253" t="str">
            <v>DOCUMENTOS CDTO.HIPOTECARIO ADQ.OTRAS INSTITUC.</v>
          </cell>
          <cell r="C253">
            <v>0</v>
          </cell>
          <cell r="D253">
            <v>0</v>
          </cell>
          <cell r="E253">
            <v>0</v>
          </cell>
          <cell r="F253">
            <v>0</v>
          </cell>
          <cell r="G253">
            <v>0</v>
          </cell>
          <cell r="H253">
            <v>0</v>
          </cell>
          <cell r="I253">
            <v>0</v>
          </cell>
          <cell r="J253">
            <v>0</v>
          </cell>
          <cell r="K253">
            <v>0</v>
          </cell>
        </row>
        <row r="254">
          <cell r="A254" t="str">
            <v>12MWNZN</v>
          </cell>
          <cell r="B254" t="str">
            <v>REAJ.P.COB.S.CPRA.DOC.CRED.HIPOT.ADQ.OT.INSTIT</v>
          </cell>
          <cell r="C254">
            <v>0</v>
          </cell>
          <cell r="D254">
            <v>0</v>
          </cell>
          <cell r="E254">
            <v>0</v>
          </cell>
          <cell r="F254">
            <v>0</v>
          </cell>
          <cell r="G254">
            <v>0</v>
          </cell>
          <cell r="H254">
            <v>0</v>
          </cell>
          <cell r="I254">
            <v>0</v>
          </cell>
          <cell r="J254">
            <v>0</v>
          </cell>
          <cell r="K254">
            <v>0</v>
          </cell>
        </row>
        <row r="255">
          <cell r="A255" t="str">
            <v>-</v>
          </cell>
          <cell r="B255" t="str">
            <v xml:space="preserve">ANTICIPOS DE CREDITOS AL SISTEMA FINANC.OTRAS INST, </v>
          </cell>
          <cell r="C255">
            <v>0</v>
          </cell>
          <cell r="D255">
            <v>0</v>
          </cell>
          <cell r="E255">
            <v>0</v>
          </cell>
          <cell r="F255">
            <v>0</v>
          </cell>
          <cell r="G255">
            <v>0</v>
          </cell>
          <cell r="H255">
            <v>0</v>
          </cell>
          <cell r="I255">
            <v>0</v>
          </cell>
          <cell r="J255">
            <v>0</v>
          </cell>
          <cell r="K255">
            <v>0</v>
          </cell>
        </row>
        <row r="256">
          <cell r="A256" t="str">
            <v>12MYNZN</v>
          </cell>
          <cell r="B256" t="str">
            <v>CONSOLIDACION PRESTAMOS URGENCIA OT.INSTITUC.</v>
          </cell>
          <cell r="C256">
            <v>0</v>
          </cell>
          <cell r="D256">
            <v>0</v>
          </cell>
          <cell r="E256">
            <v>0</v>
          </cell>
          <cell r="F256">
            <v>0</v>
          </cell>
          <cell r="G256">
            <v>0</v>
          </cell>
          <cell r="H256">
            <v>0</v>
          </cell>
          <cell r="I256">
            <v>0</v>
          </cell>
          <cell r="J256">
            <v>0</v>
          </cell>
          <cell r="K256">
            <v>0</v>
          </cell>
        </row>
        <row r="257">
          <cell r="A257" t="str">
            <v>12DJNZN</v>
          </cell>
          <cell r="B257" t="str">
            <v>L.C. P.REPROGRAMACION DEUDAS OTRAS INSTITUC.</v>
          </cell>
          <cell r="C257">
            <v>0</v>
          </cell>
          <cell r="D257">
            <v>0</v>
          </cell>
          <cell r="E257">
            <v>0</v>
          </cell>
          <cell r="F257">
            <v>0</v>
          </cell>
          <cell r="G257">
            <v>0</v>
          </cell>
          <cell r="H257">
            <v>0</v>
          </cell>
          <cell r="I257">
            <v>0</v>
          </cell>
          <cell r="J257">
            <v>0</v>
          </cell>
          <cell r="K257">
            <v>0</v>
          </cell>
        </row>
        <row r="258">
          <cell r="A258" t="str">
            <v>12DKNZN</v>
          </cell>
          <cell r="B258" t="str">
            <v>REAJ.P.COB.S.LC.REPROG.DEUDAS OTRAS INSTITUC</v>
          </cell>
          <cell r="C258">
            <v>0</v>
          </cell>
          <cell r="D258">
            <v>0</v>
          </cell>
          <cell r="E258">
            <v>0</v>
          </cell>
          <cell r="F258">
            <v>0</v>
          </cell>
          <cell r="G258">
            <v>0</v>
          </cell>
          <cell r="H258">
            <v>0</v>
          </cell>
          <cell r="I258">
            <v>0</v>
          </cell>
          <cell r="J258">
            <v>0</v>
          </cell>
          <cell r="K258">
            <v>0</v>
          </cell>
        </row>
        <row r="259">
          <cell r="A259" t="str">
            <v>12DLNZN</v>
          </cell>
          <cell r="B259" t="str">
            <v xml:space="preserve">DCTOS.VCDOS P.CRED.C.REC.ORG.INT.A FAVOR FISCO </v>
          </cell>
          <cell r="C259">
            <v>0</v>
          </cell>
          <cell r="D259">
            <v>0</v>
          </cell>
          <cell r="E259">
            <v>0</v>
          </cell>
          <cell r="F259">
            <v>0</v>
          </cell>
          <cell r="G259">
            <v>0</v>
          </cell>
          <cell r="H259">
            <v>0</v>
          </cell>
          <cell r="I259">
            <v>0</v>
          </cell>
          <cell r="J259">
            <v>0</v>
          </cell>
          <cell r="K259">
            <v>0</v>
          </cell>
        </row>
        <row r="260">
          <cell r="A260" t="str">
            <v>-</v>
          </cell>
          <cell r="B260" t="str">
            <v>OPER.CRED.EMITIDAS P.BCOS.EN LIQ.Y PAG.A B.CENT.</v>
          </cell>
          <cell r="C260">
            <v>0</v>
          </cell>
          <cell r="D260">
            <v>0</v>
          </cell>
          <cell r="E260">
            <v>0</v>
          </cell>
          <cell r="F260">
            <v>0</v>
          </cell>
          <cell r="G260">
            <v>0</v>
          </cell>
          <cell r="H260">
            <v>0</v>
          </cell>
          <cell r="I260">
            <v>0</v>
          </cell>
          <cell r="J260">
            <v>0</v>
          </cell>
          <cell r="K260">
            <v>0</v>
          </cell>
        </row>
        <row r="261">
          <cell r="A261" t="str">
            <v>12HQNZN</v>
          </cell>
          <cell r="B261" t="str">
            <v>LINEA CREDITO CORTO PLAZO A SOCIEDADES FINANC.</v>
          </cell>
          <cell r="C261">
            <v>0</v>
          </cell>
          <cell r="D261">
            <v>0</v>
          </cell>
          <cell r="E261">
            <v>0</v>
          </cell>
          <cell r="F261">
            <v>0</v>
          </cell>
          <cell r="G261">
            <v>0</v>
          </cell>
          <cell r="H261">
            <v>0</v>
          </cell>
          <cell r="I261">
            <v>0</v>
          </cell>
          <cell r="J261">
            <v>0</v>
          </cell>
          <cell r="K261">
            <v>0</v>
          </cell>
        </row>
        <row r="262">
          <cell r="A262" t="str">
            <v>12HLNZN</v>
          </cell>
          <cell r="B262" t="str">
            <v xml:space="preserve">REAJ.P.COBRAR S/L/C.CORTO PLAZO OTRAS INSTITUCIONE, </v>
          </cell>
          <cell r="C262">
            <v>0</v>
          </cell>
          <cell r="D262">
            <v>0</v>
          </cell>
          <cell r="E262">
            <v>0</v>
          </cell>
          <cell r="F262">
            <v>0</v>
          </cell>
          <cell r="G262">
            <v>0</v>
          </cell>
          <cell r="H262">
            <v>0</v>
          </cell>
          <cell r="I262">
            <v>0</v>
          </cell>
          <cell r="J262">
            <v>0</v>
          </cell>
          <cell r="K262">
            <v>0</v>
          </cell>
        </row>
        <row r="263">
          <cell r="A263" t="str">
            <v>12DVNZN</v>
          </cell>
          <cell r="B263" t="str">
            <v xml:space="preserve">LC.P.REPROGRAM.DEUDAS HIPOTECARIAS OTRAS INSTITUC., </v>
          </cell>
          <cell r="C263">
            <v>0</v>
          </cell>
          <cell r="D263">
            <v>0</v>
          </cell>
          <cell r="E263">
            <v>0</v>
          </cell>
          <cell r="F263">
            <v>0</v>
          </cell>
          <cell r="G263">
            <v>0</v>
          </cell>
          <cell r="H263">
            <v>0</v>
          </cell>
          <cell r="I263">
            <v>0</v>
          </cell>
          <cell r="J263">
            <v>0</v>
          </cell>
          <cell r="K263">
            <v>0</v>
          </cell>
        </row>
        <row r="264">
          <cell r="A264" t="str">
            <v>12DWNZN</v>
          </cell>
          <cell r="B264" t="str">
            <v xml:space="preserve">REAJ.P.COB. S.LC.REPROGRAM.DEUD.HIPOTEC.OTRAS INST, </v>
          </cell>
          <cell r="C264">
            <v>0</v>
          </cell>
          <cell r="D264">
            <v>0</v>
          </cell>
          <cell r="E264">
            <v>0</v>
          </cell>
          <cell r="F264">
            <v>0</v>
          </cell>
          <cell r="G264">
            <v>0</v>
          </cell>
          <cell r="H264">
            <v>0</v>
          </cell>
          <cell r="I264">
            <v>0</v>
          </cell>
          <cell r="J264">
            <v>0</v>
          </cell>
          <cell r="K264">
            <v>0</v>
          </cell>
        </row>
        <row r="265">
          <cell r="A265" t="str">
            <v>12DXNZN</v>
          </cell>
          <cell r="B265" t="str">
            <v xml:space="preserve">CONTRATOS VTAS.CARTERAS ADQ.INST.FINANC.LIQ.OT.INS, </v>
          </cell>
          <cell r="C265">
            <v>0</v>
          </cell>
          <cell r="D265">
            <v>0</v>
          </cell>
          <cell r="E265">
            <v>0</v>
          </cell>
          <cell r="F265">
            <v>0</v>
          </cell>
          <cell r="G265">
            <v>0</v>
          </cell>
          <cell r="H265">
            <v>0</v>
          </cell>
          <cell r="I265">
            <v>0</v>
          </cell>
          <cell r="J265">
            <v>0</v>
          </cell>
          <cell r="K265">
            <v>0</v>
          </cell>
        </row>
        <row r="266">
          <cell r="A266" t="str">
            <v>12DYNZN</v>
          </cell>
          <cell r="B266" t="str">
            <v>REAJ.P.COB.S.CONTR.VTAS.CARTERA ADQ.INS.FIN.LIQ.O.</v>
          </cell>
          <cell r="C266">
            <v>0</v>
          </cell>
          <cell r="D266">
            <v>0</v>
          </cell>
          <cell r="E266">
            <v>0</v>
          </cell>
          <cell r="F266">
            <v>0</v>
          </cell>
          <cell r="G266">
            <v>0</v>
          </cell>
          <cell r="H266">
            <v>0</v>
          </cell>
          <cell r="I266">
            <v>0</v>
          </cell>
          <cell r="J266">
            <v>0</v>
          </cell>
          <cell r="K266">
            <v>0</v>
          </cell>
        </row>
        <row r="267">
          <cell r="A267" t="str">
            <v>12DZNZN</v>
          </cell>
          <cell r="B267" t="str">
            <v>LINEA CREDITO PARA CAPITAL DE TRABAJO OTR.INST.</v>
          </cell>
          <cell r="C267">
            <v>0</v>
          </cell>
          <cell r="D267">
            <v>0</v>
          </cell>
          <cell r="E267">
            <v>0</v>
          </cell>
          <cell r="F267">
            <v>0</v>
          </cell>
          <cell r="G267">
            <v>0</v>
          </cell>
          <cell r="H267">
            <v>0</v>
          </cell>
          <cell r="I267">
            <v>0</v>
          </cell>
          <cell r="J267">
            <v>0</v>
          </cell>
          <cell r="K267">
            <v>0</v>
          </cell>
        </row>
        <row r="268">
          <cell r="A268" t="str">
            <v>12EMNZN</v>
          </cell>
          <cell r="B268" t="str">
            <v>REAJ.P.COB.P.LC. P.CAPITAL DE TRABAJO OTR.INSTITUC</v>
          </cell>
          <cell r="C268">
            <v>0</v>
          </cell>
          <cell r="D268">
            <v>0</v>
          </cell>
          <cell r="E268">
            <v>0</v>
          </cell>
          <cell r="F268">
            <v>0</v>
          </cell>
          <cell r="G268">
            <v>0</v>
          </cell>
          <cell r="H268">
            <v>0</v>
          </cell>
          <cell r="I268">
            <v>0</v>
          </cell>
          <cell r="J268">
            <v>0</v>
          </cell>
          <cell r="K268">
            <v>0</v>
          </cell>
        </row>
        <row r="269">
          <cell r="A269" t="str">
            <v>12MDNZN</v>
          </cell>
          <cell r="B269" t="str">
            <v xml:space="preserve">REAJ.P.COBRAR S.PAGARES ADQUIRIDOS OTRAS INSTITUC., </v>
          </cell>
          <cell r="C269">
            <v>0</v>
          </cell>
          <cell r="D269">
            <v>0</v>
          </cell>
          <cell r="E269">
            <v>0</v>
          </cell>
          <cell r="F269">
            <v>0</v>
          </cell>
          <cell r="G269">
            <v>0</v>
          </cell>
          <cell r="H269">
            <v>0</v>
          </cell>
          <cell r="I269">
            <v>0</v>
          </cell>
          <cell r="J269">
            <v>0</v>
          </cell>
          <cell r="K269">
            <v>0</v>
          </cell>
        </row>
        <row r="270">
          <cell r="A270" t="str">
            <v>12HENZN</v>
          </cell>
          <cell r="B270" t="str">
            <v xml:space="preserve">COMPRA CARTERA C/PACTO DE REVTA.P.CONTADO OT.INST., </v>
          </cell>
          <cell r="C270">
            <v>0</v>
          </cell>
          <cell r="D270">
            <v>0</v>
          </cell>
          <cell r="E270">
            <v>0</v>
          </cell>
          <cell r="F270">
            <v>0</v>
          </cell>
          <cell r="G270">
            <v>0</v>
          </cell>
          <cell r="H270">
            <v>0</v>
          </cell>
          <cell r="I270">
            <v>0</v>
          </cell>
          <cell r="J270">
            <v>0</v>
          </cell>
          <cell r="K270">
            <v>0</v>
          </cell>
        </row>
        <row r="271">
          <cell r="A271" t="str">
            <v>12HFNZN</v>
          </cell>
          <cell r="B271" t="str">
            <v xml:space="preserve">REAJ.COMP.CART.C/PACTO DE REVTA.P.CONTADO OT.INST., </v>
          </cell>
          <cell r="C271">
            <v>0</v>
          </cell>
          <cell r="D271">
            <v>0</v>
          </cell>
          <cell r="E271">
            <v>0</v>
          </cell>
          <cell r="F271">
            <v>0</v>
          </cell>
          <cell r="G271">
            <v>0</v>
          </cell>
          <cell r="H271">
            <v>0</v>
          </cell>
          <cell r="I271">
            <v>0</v>
          </cell>
          <cell r="J271">
            <v>0</v>
          </cell>
          <cell r="K271">
            <v>0</v>
          </cell>
        </row>
        <row r="272">
          <cell r="A272" t="str">
            <v>12MXNZN</v>
          </cell>
          <cell r="B272" t="str">
            <v>REPROG.CRED.DE CONSUMO OTRAS INSTITUCIONES,</v>
          </cell>
          <cell r="C272">
            <v>0</v>
          </cell>
          <cell r="D272">
            <v>0</v>
          </cell>
          <cell r="E272">
            <v>0</v>
          </cell>
          <cell r="F272">
            <v>0</v>
          </cell>
          <cell r="G272">
            <v>0</v>
          </cell>
          <cell r="H272">
            <v>0</v>
          </cell>
          <cell r="I272">
            <v>0</v>
          </cell>
          <cell r="J272">
            <v>0</v>
          </cell>
          <cell r="K272">
            <v>0</v>
          </cell>
        </row>
        <row r="273">
          <cell r="A273" t="str">
            <v>12MZNZN</v>
          </cell>
          <cell r="B273" t="str">
            <v xml:space="preserve">REAJ.P.COBRAR S.REPROG.CRED.CONSUMO OT.INSTITUCION, </v>
          </cell>
          <cell r="C273">
            <v>0</v>
          </cell>
          <cell r="D273">
            <v>0</v>
          </cell>
          <cell r="E273">
            <v>0</v>
          </cell>
          <cell r="F273">
            <v>0</v>
          </cell>
          <cell r="G273">
            <v>0</v>
          </cell>
          <cell r="H273">
            <v>0</v>
          </cell>
          <cell r="I273">
            <v>0</v>
          </cell>
          <cell r="J273">
            <v>0</v>
          </cell>
          <cell r="K273">
            <v>0</v>
          </cell>
        </row>
        <row r="274">
          <cell r="A274" t="str">
            <v>12NGNZN</v>
          </cell>
          <cell r="B274" t="str">
            <v>REPROG.DEUDAS SECTOR PRODUC.(ACDO.1578)O.INSTIT</v>
          </cell>
          <cell r="C274">
            <v>0</v>
          </cell>
          <cell r="D274">
            <v>0</v>
          </cell>
          <cell r="E274">
            <v>0</v>
          </cell>
          <cell r="F274">
            <v>0</v>
          </cell>
          <cell r="G274">
            <v>0</v>
          </cell>
          <cell r="H274">
            <v>0</v>
          </cell>
          <cell r="I274">
            <v>0</v>
          </cell>
          <cell r="J274">
            <v>0</v>
          </cell>
          <cell r="K274">
            <v>0</v>
          </cell>
        </row>
        <row r="275">
          <cell r="A275" t="str">
            <v>12NPNZN</v>
          </cell>
          <cell r="B275" t="str">
            <v>REAJ.P.COBRAR S.REPROG.DEUDAS SEC.PROD.O.INSTIT</v>
          </cell>
          <cell r="C275">
            <v>0</v>
          </cell>
          <cell r="D275">
            <v>0</v>
          </cell>
          <cell r="E275">
            <v>0</v>
          </cell>
          <cell r="F275">
            <v>0</v>
          </cell>
          <cell r="G275">
            <v>0</v>
          </cell>
          <cell r="H275">
            <v>0</v>
          </cell>
          <cell r="I275">
            <v>0</v>
          </cell>
          <cell r="J275">
            <v>0</v>
          </cell>
          <cell r="K275">
            <v>0</v>
          </cell>
        </row>
        <row r="276">
          <cell r="A276" t="str">
            <v>12NSNZN</v>
          </cell>
          <cell r="B276" t="str">
            <v>DESCUENTO DE INSTRUMENTOS FINANCIEROS OT.INSTIT</v>
          </cell>
          <cell r="C276">
            <v>0</v>
          </cell>
          <cell r="D276">
            <v>0</v>
          </cell>
          <cell r="E276">
            <v>0</v>
          </cell>
          <cell r="F276">
            <v>0</v>
          </cell>
          <cell r="G276">
            <v>0</v>
          </cell>
          <cell r="H276">
            <v>0</v>
          </cell>
          <cell r="I276">
            <v>0</v>
          </cell>
          <cell r="J276">
            <v>0</v>
          </cell>
          <cell r="K276">
            <v>0</v>
          </cell>
        </row>
        <row r="277">
          <cell r="A277" t="str">
            <v>12NTNZN</v>
          </cell>
          <cell r="B277" t="str">
            <v>REAJ.P.COBRAR S.DESC.INSTRUM.FINANC.OT.INSTIT</v>
          </cell>
          <cell r="C277">
            <v>0</v>
          </cell>
          <cell r="D277">
            <v>0</v>
          </cell>
          <cell r="E277">
            <v>0</v>
          </cell>
          <cell r="F277">
            <v>0</v>
          </cell>
          <cell r="G277">
            <v>0</v>
          </cell>
          <cell r="H277">
            <v>0</v>
          </cell>
          <cell r="I277">
            <v>0</v>
          </cell>
          <cell r="J277">
            <v>0</v>
          </cell>
          <cell r="K277">
            <v>0</v>
          </cell>
        </row>
        <row r="278">
          <cell r="A278" t="str">
            <v>12NWNZN</v>
          </cell>
          <cell r="B278" t="str">
            <v>LINEA DE CREDITO DE MEDIANO PLAZO A OT.INSTITUC</v>
          </cell>
          <cell r="C278">
            <v>0</v>
          </cell>
          <cell r="D278">
            <v>0</v>
          </cell>
          <cell r="E278">
            <v>0</v>
          </cell>
          <cell r="F278">
            <v>0</v>
          </cell>
          <cell r="G278">
            <v>0</v>
          </cell>
          <cell r="H278">
            <v>0</v>
          </cell>
          <cell r="I278">
            <v>0</v>
          </cell>
          <cell r="J278">
            <v>0</v>
          </cell>
          <cell r="K278">
            <v>0</v>
          </cell>
        </row>
        <row r="279">
          <cell r="A279" t="str">
            <v>12NXNZN</v>
          </cell>
          <cell r="B279" t="str">
            <v>REAJ.P.COB.S.L/C DE MEDIANO PLAZO A OT.INSTITUC.</v>
          </cell>
          <cell r="C279">
            <v>0</v>
          </cell>
          <cell r="D279">
            <v>0</v>
          </cell>
          <cell r="E279">
            <v>0</v>
          </cell>
          <cell r="F279">
            <v>0</v>
          </cell>
          <cell r="G279">
            <v>0</v>
          </cell>
          <cell r="H279">
            <v>0</v>
          </cell>
          <cell r="I279">
            <v>0</v>
          </cell>
          <cell r="J279">
            <v>0</v>
          </cell>
          <cell r="K279">
            <v>0</v>
          </cell>
        </row>
        <row r="280">
          <cell r="A280" t="str">
            <v>12HMNZN</v>
          </cell>
          <cell r="B280" t="str">
            <v>CREDITOS P.DEPOS.AC.1657-09 OTRAS INSTITUCIONES,</v>
          </cell>
          <cell r="C280">
            <v>0</v>
          </cell>
          <cell r="D280">
            <v>0</v>
          </cell>
          <cell r="E280">
            <v>0</v>
          </cell>
          <cell r="F280">
            <v>0</v>
          </cell>
          <cell r="G280">
            <v>0</v>
          </cell>
          <cell r="H280">
            <v>0</v>
          </cell>
          <cell r="I280">
            <v>0</v>
          </cell>
          <cell r="J280">
            <v>0</v>
          </cell>
          <cell r="K280">
            <v>0</v>
          </cell>
        </row>
        <row r="281">
          <cell r="A281" t="str">
            <v>12HXNZN</v>
          </cell>
          <cell r="B281" t="str">
            <v xml:space="preserve">CRED.MODAL.UNO TIP 91-365 OTRAS INSTITUCIONES </v>
          </cell>
          <cell r="C281">
            <v>0</v>
          </cell>
          <cell r="D281">
            <v>0</v>
          </cell>
          <cell r="E281">
            <v>0</v>
          </cell>
          <cell r="F281">
            <v>0</v>
          </cell>
          <cell r="G281">
            <v>0</v>
          </cell>
          <cell r="H281">
            <v>0</v>
          </cell>
          <cell r="I281">
            <v>0</v>
          </cell>
          <cell r="J281">
            <v>0</v>
          </cell>
          <cell r="K281">
            <v>0</v>
          </cell>
        </row>
        <row r="282">
          <cell r="A282" t="str">
            <v>-</v>
          </cell>
          <cell r="B282" t="str">
            <v>CRED MODALIDAD DOS TIP 30-89 DIAS OTRAS INSTITUCIO,</v>
          </cell>
          <cell r="C282">
            <v>0</v>
          </cell>
          <cell r="D282">
            <v>0</v>
          </cell>
          <cell r="E282">
            <v>0</v>
          </cell>
          <cell r="F282">
            <v>0</v>
          </cell>
          <cell r="G282">
            <v>0</v>
          </cell>
          <cell r="H282">
            <v>0</v>
          </cell>
          <cell r="I282">
            <v>0</v>
          </cell>
          <cell r="J282">
            <v>0</v>
          </cell>
          <cell r="K282">
            <v>0</v>
          </cell>
        </row>
        <row r="283">
          <cell r="A283" t="str">
            <v>-</v>
          </cell>
          <cell r="B283" t="str">
            <v xml:space="preserve">C PARA CONSTITUIR RESERVA TECNICA OTRAS INSTITUCIO, </v>
          </cell>
          <cell r="C283">
            <v>0</v>
          </cell>
          <cell r="D283">
            <v>0</v>
          </cell>
          <cell r="E283">
            <v>0</v>
          </cell>
          <cell r="F283">
            <v>0</v>
          </cell>
          <cell r="G283">
            <v>0</v>
          </cell>
          <cell r="H283">
            <v>0</v>
          </cell>
          <cell r="I283">
            <v>0</v>
          </cell>
          <cell r="J283">
            <v>0</v>
          </cell>
          <cell r="K283">
            <v>0</v>
          </cell>
        </row>
        <row r="284">
          <cell r="A284" t="str">
            <v>-</v>
          </cell>
          <cell r="B284" t="str">
            <v xml:space="preserve">COBRAR S/L/C PARA CONSTITUIR RESERVA TECNICA OTS I, </v>
          </cell>
          <cell r="C284">
            <v>0</v>
          </cell>
          <cell r="D284">
            <v>0</v>
          </cell>
          <cell r="E284">
            <v>0</v>
          </cell>
          <cell r="F284">
            <v>0</v>
          </cell>
          <cell r="G284">
            <v>0</v>
          </cell>
          <cell r="H284">
            <v>0</v>
          </cell>
          <cell r="I284">
            <v>0</v>
          </cell>
          <cell r="J284">
            <v>0</v>
          </cell>
          <cell r="K284">
            <v>0</v>
          </cell>
        </row>
        <row r="285">
          <cell r="A285" t="str">
            <v>12JHNZN</v>
          </cell>
          <cell r="B285" t="str">
            <v xml:space="preserve">CREDITO INSA SA EN LIQUIDACION ACDO 1792, </v>
          </cell>
          <cell r="C285">
            <v>0</v>
          </cell>
          <cell r="D285">
            <v>0</v>
          </cell>
          <cell r="E285">
            <v>0</v>
          </cell>
          <cell r="F285">
            <v>0</v>
          </cell>
          <cell r="G285">
            <v>0</v>
          </cell>
          <cell r="H285">
            <v>0</v>
          </cell>
          <cell r="I285">
            <v>0</v>
          </cell>
          <cell r="J285">
            <v>0</v>
          </cell>
          <cell r="K285">
            <v>0</v>
          </cell>
        </row>
        <row r="286">
          <cell r="A286" t="str">
            <v>12JINZN</v>
          </cell>
          <cell r="B286" t="str">
            <v>REAJ.P.COBRAR S/CRED.INSA SA EN LIQUIDAC.ACDO.1792,</v>
          </cell>
          <cell r="C286">
            <v>0</v>
          </cell>
          <cell r="D286">
            <v>0</v>
          </cell>
          <cell r="E286">
            <v>0</v>
          </cell>
          <cell r="F286">
            <v>0</v>
          </cell>
          <cell r="G286">
            <v>0</v>
          </cell>
          <cell r="H286">
            <v>0</v>
          </cell>
          <cell r="I286">
            <v>0</v>
          </cell>
          <cell r="J286">
            <v>0</v>
          </cell>
          <cell r="K286">
            <v>0</v>
          </cell>
        </row>
        <row r="287">
          <cell r="A287" t="str">
            <v>12JQNZN</v>
          </cell>
          <cell r="B287" t="str">
            <v>L/C LIC.CARTERA HIPOT.ANAP ACDO.1901 O.INST</v>
          </cell>
          <cell r="C287">
            <v>0</v>
          </cell>
          <cell r="D287">
            <v>0</v>
          </cell>
          <cell r="E287">
            <v>0</v>
          </cell>
          <cell r="F287">
            <v>0</v>
          </cell>
          <cell r="G287">
            <v>0</v>
          </cell>
          <cell r="H287">
            <v>0</v>
          </cell>
          <cell r="I287">
            <v>0</v>
          </cell>
          <cell r="J287">
            <v>0</v>
          </cell>
          <cell r="K287">
            <v>0</v>
          </cell>
        </row>
        <row r="288">
          <cell r="A288" t="str">
            <v>12JRNZN</v>
          </cell>
          <cell r="B288" t="str">
            <v>REAJ.P/COB.L/C LIC.CARTERA HIP.ANAP AC.1901 O.INS,</v>
          </cell>
          <cell r="C288">
            <v>0</v>
          </cell>
          <cell r="D288">
            <v>0</v>
          </cell>
          <cell r="E288">
            <v>0</v>
          </cell>
          <cell r="F288">
            <v>0</v>
          </cell>
          <cell r="G288">
            <v>0</v>
          </cell>
          <cell r="H288">
            <v>0</v>
          </cell>
          <cell r="I288">
            <v>0</v>
          </cell>
          <cell r="J288">
            <v>0</v>
          </cell>
          <cell r="K288">
            <v>0</v>
          </cell>
        </row>
        <row r="289">
          <cell r="A289" t="str">
            <v>12JWNZN</v>
          </cell>
          <cell r="B289" t="str">
            <v xml:space="preserve">LIQUIDACION SINAP LEY 18900 </v>
          </cell>
          <cell r="C289">
            <v>365253</v>
          </cell>
          <cell r="D289">
            <v>366445</v>
          </cell>
          <cell r="E289">
            <v>370127</v>
          </cell>
          <cell r="F289">
            <v>375520</v>
          </cell>
          <cell r="G289">
            <v>378139</v>
          </cell>
          <cell r="H289">
            <v>378503</v>
          </cell>
          <cell r="I289">
            <v>379624</v>
          </cell>
          <cell r="J289">
            <v>380931</v>
          </cell>
          <cell r="K289">
            <v>382875</v>
          </cell>
        </row>
        <row r="290">
          <cell r="A290" t="str">
            <v>12JZNZN</v>
          </cell>
          <cell r="B290" t="str">
            <v>PACTO RETROVENTA OTRAS INSTITUC.,</v>
          </cell>
          <cell r="C290">
            <v>0</v>
          </cell>
          <cell r="D290">
            <v>0</v>
          </cell>
          <cell r="E290">
            <v>0</v>
          </cell>
          <cell r="F290">
            <v>0</v>
          </cell>
          <cell r="G290">
            <v>0</v>
          </cell>
          <cell r="H290">
            <v>0</v>
          </cell>
          <cell r="I290">
            <v>0</v>
          </cell>
          <cell r="J290">
            <v>0</v>
          </cell>
          <cell r="K290">
            <v>0</v>
          </cell>
        </row>
        <row r="291">
          <cell r="A291" t="str">
            <v>12JYNZN</v>
          </cell>
          <cell r="B291" t="str">
            <v>SALDO DE PRECIO LEY N| 19.396</v>
          </cell>
          <cell r="C291">
            <v>0</v>
          </cell>
          <cell r="D291">
            <v>0</v>
          </cell>
          <cell r="E291">
            <v>0</v>
          </cell>
          <cell r="F291">
            <v>0</v>
          </cell>
          <cell r="G291">
            <v>0</v>
          </cell>
          <cell r="H291">
            <v>0</v>
          </cell>
          <cell r="I291">
            <v>0</v>
          </cell>
          <cell r="J291">
            <v>0</v>
          </cell>
          <cell r="K291">
            <v>0</v>
          </cell>
        </row>
        <row r="292">
          <cell r="A292" t="str">
            <v>12BCXZN</v>
          </cell>
          <cell r="B292" t="str">
            <v xml:space="preserve">  .CRÉDITO INTERNO M/E</v>
          </cell>
          <cell r="C292">
            <v>13324</v>
          </cell>
          <cell r="D292">
            <v>13671</v>
          </cell>
          <cell r="E292">
            <v>13198</v>
          </cell>
          <cell r="F292">
            <v>12824</v>
          </cell>
          <cell r="G292">
            <v>12987</v>
          </cell>
          <cell r="H292">
            <v>12501</v>
          </cell>
          <cell r="I292">
            <v>12646</v>
          </cell>
          <cell r="J292">
            <v>12499</v>
          </cell>
          <cell r="K292">
            <v>11937</v>
          </cell>
        </row>
        <row r="293">
          <cell r="A293" t="str">
            <v>12KEEZN</v>
          </cell>
          <cell r="B293" t="str">
            <v xml:space="preserve">ACCIONES  BIRF  </v>
          </cell>
          <cell r="C293">
            <v>0</v>
          </cell>
          <cell r="D293">
            <v>0</v>
          </cell>
          <cell r="E293">
            <v>0</v>
          </cell>
          <cell r="F293">
            <v>0</v>
          </cell>
          <cell r="G293">
            <v>0</v>
          </cell>
          <cell r="H293">
            <v>0</v>
          </cell>
          <cell r="I293">
            <v>0</v>
          </cell>
          <cell r="J293">
            <v>0</v>
          </cell>
          <cell r="K293">
            <v>0</v>
          </cell>
        </row>
        <row r="294">
          <cell r="A294" t="str">
            <v>12KDEZN</v>
          </cell>
          <cell r="B294" t="str">
            <v xml:space="preserve">ACCIONES  CFI   </v>
          </cell>
          <cell r="C294">
            <v>0</v>
          </cell>
          <cell r="D294">
            <v>0</v>
          </cell>
          <cell r="E294">
            <v>0</v>
          </cell>
          <cell r="F294">
            <v>0</v>
          </cell>
          <cell r="G294">
            <v>0</v>
          </cell>
          <cell r="H294">
            <v>0</v>
          </cell>
          <cell r="I294">
            <v>0</v>
          </cell>
          <cell r="J294">
            <v>0</v>
          </cell>
          <cell r="K294">
            <v>0</v>
          </cell>
        </row>
        <row r="295">
          <cell r="A295" t="str">
            <v>-</v>
          </cell>
          <cell r="B295" t="str">
            <v xml:space="preserve">SUSCRIPCION ACCIONES AIF  </v>
          </cell>
          <cell r="C295">
            <v>0</v>
          </cell>
          <cell r="D295">
            <v>0</v>
          </cell>
          <cell r="E295">
            <v>0</v>
          </cell>
          <cell r="F295">
            <v>0</v>
          </cell>
          <cell r="G295">
            <v>0</v>
          </cell>
          <cell r="H295">
            <v>0</v>
          </cell>
          <cell r="I295">
            <v>0</v>
          </cell>
          <cell r="J295">
            <v>0</v>
          </cell>
          <cell r="K295">
            <v>0</v>
          </cell>
        </row>
        <row r="296">
          <cell r="A296" t="str">
            <v>-</v>
          </cell>
          <cell r="B296" t="str">
            <v xml:space="preserve">SUSCRIP.ACCIONES DL 2085 </v>
          </cell>
          <cell r="C296">
            <v>0</v>
          </cell>
          <cell r="D296">
            <v>0</v>
          </cell>
          <cell r="E296">
            <v>0</v>
          </cell>
          <cell r="F296">
            <v>0</v>
          </cell>
          <cell r="G296">
            <v>0</v>
          </cell>
          <cell r="H296">
            <v>0</v>
          </cell>
          <cell r="I296">
            <v>0</v>
          </cell>
          <cell r="J296">
            <v>0</v>
          </cell>
          <cell r="K296">
            <v>0</v>
          </cell>
        </row>
        <row r="297">
          <cell r="A297" t="str">
            <v>12ABEZN</v>
          </cell>
          <cell r="B297" t="str">
            <v>LIN.CRED.FISCO-PLANE TESOR.</v>
          </cell>
          <cell r="C297">
            <v>0</v>
          </cell>
          <cell r="D297">
            <v>0</v>
          </cell>
          <cell r="E297">
            <v>0</v>
          </cell>
          <cell r="F297">
            <v>0</v>
          </cell>
          <cell r="G297">
            <v>0</v>
          </cell>
          <cell r="H297">
            <v>0</v>
          </cell>
          <cell r="I297">
            <v>0</v>
          </cell>
          <cell r="J297">
            <v>0</v>
          </cell>
          <cell r="K297">
            <v>0</v>
          </cell>
        </row>
        <row r="298">
          <cell r="A298" t="str">
            <v>12ACEZN</v>
          </cell>
          <cell r="B298" t="str">
            <v>CONSOL.DEUDA FISCO.OTR.SP</v>
          </cell>
          <cell r="C298">
            <v>0</v>
          </cell>
          <cell r="D298">
            <v>0</v>
          </cell>
          <cell r="E298">
            <v>0</v>
          </cell>
          <cell r="F298">
            <v>0</v>
          </cell>
          <cell r="G298">
            <v>0</v>
          </cell>
          <cell r="H298">
            <v>0</v>
          </cell>
          <cell r="I298">
            <v>0</v>
          </cell>
          <cell r="J298">
            <v>0</v>
          </cell>
          <cell r="K298">
            <v>0</v>
          </cell>
        </row>
        <row r="299">
          <cell r="A299" t="str">
            <v>12ADEZN</v>
          </cell>
          <cell r="B299" t="str">
            <v>PRESTAMOS AL FISCO</v>
          </cell>
          <cell r="C299">
            <v>0</v>
          </cell>
          <cell r="D299">
            <v>0</v>
          </cell>
          <cell r="E299">
            <v>0</v>
          </cell>
          <cell r="F299">
            <v>0</v>
          </cell>
          <cell r="G299">
            <v>0</v>
          </cell>
          <cell r="H299">
            <v>0</v>
          </cell>
          <cell r="I299">
            <v>0</v>
          </cell>
          <cell r="J299">
            <v>0</v>
          </cell>
          <cell r="K299">
            <v>0</v>
          </cell>
        </row>
        <row r="300">
          <cell r="A300" t="str">
            <v>12AFEZN</v>
          </cell>
          <cell r="B300" t="str">
            <v>PAGO CTA-RENEG.DEUDA EXTER.</v>
          </cell>
          <cell r="C300">
            <v>0</v>
          </cell>
          <cell r="D300">
            <v>0</v>
          </cell>
          <cell r="E300">
            <v>0</v>
          </cell>
          <cell r="F300">
            <v>0</v>
          </cell>
          <cell r="G300">
            <v>0</v>
          </cell>
          <cell r="H300">
            <v>0</v>
          </cell>
          <cell r="I300">
            <v>0</v>
          </cell>
          <cell r="J300">
            <v>0</v>
          </cell>
          <cell r="K300">
            <v>0</v>
          </cell>
        </row>
        <row r="301">
          <cell r="A301" t="str">
            <v>12HREZN</v>
          </cell>
          <cell r="B301" t="str">
            <v xml:space="preserve">LETRAS DE CREDITO CON GARANTIA ESTATAL FINAN.DAVEN, </v>
          </cell>
          <cell r="C301">
            <v>0</v>
          </cell>
          <cell r="D301">
            <v>0</v>
          </cell>
          <cell r="E301">
            <v>0</v>
          </cell>
          <cell r="F301">
            <v>0</v>
          </cell>
          <cell r="G301">
            <v>0</v>
          </cell>
          <cell r="H301">
            <v>0</v>
          </cell>
          <cell r="I301">
            <v>0</v>
          </cell>
          <cell r="J301">
            <v>0</v>
          </cell>
          <cell r="K301">
            <v>0</v>
          </cell>
        </row>
        <row r="302">
          <cell r="A302" t="str">
            <v>-</v>
          </cell>
          <cell r="B302" t="str">
            <v xml:space="preserve">REAJ.P/COBRAR LTS.CRED.C.GAR.ESTATAL FINANC.DAVENS, </v>
          </cell>
          <cell r="C302">
            <v>0</v>
          </cell>
          <cell r="D302">
            <v>0</v>
          </cell>
          <cell r="E302">
            <v>0</v>
          </cell>
          <cell r="F302">
            <v>0</v>
          </cell>
          <cell r="G302">
            <v>0</v>
          </cell>
          <cell r="H302">
            <v>0</v>
          </cell>
          <cell r="I302">
            <v>0</v>
          </cell>
          <cell r="J302">
            <v>0</v>
          </cell>
          <cell r="K302">
            <v>0</v>
          </cell>
        </row>
        <row r="303">
          <cell r="A303" t="str">
            <v>-</v>
          </cell>
          <cell r="B303" t="str">
            <v>BONOS BANCARIOS AC.1475 CON GARANTIA ESTATAL</v>
          </cell>
          <cell r="C303">
            <v>0</v>
          </cell>
          <cell r="D303">
            <v>0</v>
          </cell>
          <cell r="E303">
            <v>0</v>
          </cell>
          <cell r="F303">
            <v>0</v>
          </cell>
          <cell r="G303">
            <v>0</v>
          </cell>
          <cell r="H303">
            <v>0</v>
          </cell>
          <cell r="I303">
            <v>0</v>
          </cell>
          <cell r="J303">
            <v>0</v>
          </cell>
          <cell r="K303">
            <v>0</v>
          </cell>
        </row>
        <row r="304">
          <cell r="A304" t="str">
            <v>-</v>
          </cell>
          <cell r="B304" t="str">
            <v>REAJ.P/COBRAR B.BANCARIOS AC.1475 CON,</v>
          </cell>
          <cell r="C304">
            <v>0</v>
          </cell>
          <cell r="D304">
            <v>0</v>
          </cell>
          <cell r="E304">
            <v>0</v>
          </cell>
          <cell r="F304">
            <v>0</v>
          </cell>
          <cell r="G304">
            <v>0</v>
          </cell>
          <cell r="H304">
            <v>0</v>
          </cell>
          <cell r="I304">
            <v>0</v>
          </cell>
          <cell r="J304">
            <v>0</v>
          </cell>
          <cell r="K304">
            <v>0</v>
          </cell>
        </row>
        <row r="305">
          <cell r="A305" t="str">
            <v>13CAEZN</v>
          </cell>
          <cell r="B305" t="str">
            <v>PTMOS.P/IMPORT.INST.SEMIFISC.</v>
          </cell>
          <cell r="C305">
            <v>1039</v>
          </cell>
          <cell r="D305">
            <v>1065</v>
          </cell>
          <cell r="E305">
            <v>1030</v>
          </cell>
          <cell r="F305">
            <v>1025</v>
          </cell>
          <cell r="G305">
            <v>1108</v>
          </cell>
          <cell r="H305">
            <v>837</v>
          </cell>
          <cell r="I305">
            <v>841</v>
          </cell>
          <cell r="J305">
            <v>799</v>
          </cell>
          <cell r="K305">
            <v>810</v>
          </cell>
        </row>
        <row r="306">
          <cell r="A306" t="str">
            <v>12BIEZN</v>
          </cell>
          <cell r="B306" t="str">
            <v>L/C CONVENIO BID INSTIT.SEMIFISCALES</v>
          </cell>
          <cell r="C306">
            <v>0</v>
          </cell>
          <cell r="D306">
            <v>0</v>
          </cell>
          <cell r="E306">
            <v>0</v>
          </cell>
          <cell r="F306">
            <v>0</v>
          </cell>
          <cell r="G306">
            <v>0</v>
          </cell>
          <cell r="H306">
            <v>0</v>
          </cell>
          <cell r="I306">
            <v>0</v>
          </cell>
          <cell r="J306">
            <v>0</v>
          </cell>
          <cell r="K306">
            <v>0</v>
          </cell>
        </row>
        <row r="307">
          <cell r="A307" t="str">
            <v>-</v>
          </cell>
          <cell r="B307" t="str">
            <v>CRED.CAJA.CTRL.DL.2824</v>
          </cell>
          <cell r="C307">
            <v>0</v>
          </cell>
          <cell r="D307">
            <v>0</v>
          </cell>
          <cell r="E307">
            <v>0</v>
          </cell>
          <cell r="F307">
            <v>0</v>
          </cell>
          <cell r="G307">
            <v>0</v>
          </cell>
          <cell r="H307">
            <v>0</v>
          </cell>
          <cell r="I307">
            <v>0</v>
          </cell>
          <cell r="J307">
            <v>0</v>
          </cell>
          <cell r="K307">
            <v>0</v>
          </cell>
        </row>
        <row r="308">
          <cell r="A308" t="str">
            <v>-</v>
          </cell>
          <cell r="B308" t="str">
            <v xml:space="preserve">L/C CAJA CENTRAL DL.2824 </v>
          </cell>
          <cell r="C308">
            <v>0</v>
          </cell>
          <cell r="D308">
            <v>0</v>
          </cell>
          <cell r="E308">
            <v>0</v>
          </cell>
          <cell r="F308">
            <v>0</v>
          </cell>
          <cell r="G308">
            <v>0</v>
          </cell>
          <cell r="H308">
            <v>0</v>
          </cell>
          <cell r="I308">
            <v>0</v>
          </cell>
          <cell r="J308">
            <v>0</v>
          </cell>
          <cell r="K308">
            <v>0</v>
          </cell>
        </row>
        <row r="309">
          <cell r="A309" t="str">
            <v>12DGEZN</v>
          </cell>
          <cell r="B309" t="str">
            <v xml:space="preserve">CRED.AREA SOC.ADM.DELEG. </v>
          </cell>
          <cell r="C309">
            <v>0</v>
          </cell>
          <cell r="D309">
            <v>0</v>
          </cell>
          <cell r="E309">
            <v>0</v>
          </cell>
          <cell r="F309">
            <v>0</v>
          </cell>
          <cell r="G309">
            <v>0</v>
          </cell>
          <cell r="H309">
            <v>0</v>
          </cell>
          <cell r="I309">
            <v>0</v>
          </cell>
          <cell r="J309">
            <v>0</v>
          </cell>
          <cell r="K309">
            <v>0</v>
          </cell>
        </row>
        <row r="310">
          <cell r="A310" t="str">
            <v>-</v>
          </cell>
          <cell r="B310" t="str">
            <v xml:space="preserve">DEUD.POR CJE.VHR-CAR SINAP </v>
          </cell>
          <cell r="C310">
            <v>0</v>
          </cell>
          <cell r="D310">
            <v>0</v>
          </cell>
          <cell r="E310">
            <v>0</v>
          </cell>
          <cell r="F310">
            <v>0</v>
          </cell>
          <cell r="G310">
            <v>0</v>
          </cell>
          <cell r="H310">
            <v>0</v>
          </cell>
          <cell r="I310">
            <v>0</v>
          </cell>
          <cell r="J310">
            <v>0</v>
          </cell>
          <cell r="K310">
            <v>0</v>
          </cell>
        </row>
        <row r="311">
          <cell r="A311" t="str">
            <v>-</v>
          </cell>
          <cell r="B311" t="str">
            <v>REAJ P/COBRAR S/CRED AREA SOCIAL EN ADM,</v>
          </cell>
          <cell r="C311">
            <v>0</v>
          </cell>
          <cell r="D311">
            <v>0</v>
          </cell>
          <cell r="E311">
            <v>0</v>
          </cell>
          <cell r="F311">
            <v>0</v>
          </cell>
          <cell r="G311">
            <v>0</v>
          </cell>
          <cell r="H311">
            <v>0</v>
          </cell>
          <cell r="I311">
            <v>0</v>
          </cell>
          <cell r="J311">
            <v>0</v>
          </cell>
          <cell r="K311">
            <v>0</v>
          </cell>
        </row>
        <row r="312">
          <cell r="A312" t="str">
            <v>-</v>
          </cell>
          <cell r="B312" t="str">
            <v>REAJ P/COBRAR S/L C CCAP DL 2824,</v>
          </cell>
          <cell r="C312">
            <v>0</v>
          </cell>
          <cell r="D312">
            <v>0</v>
          </cell>
          <cell r="E312">
            <v>0</v>
          </cell>
          <cell r="F312">
            <v>0</v>
          </cell>
          <cell r="G312">
            <v>0</v>
          </cell>
          <cell r="H312">
            <v>0</v>
          </cell>
          <cell r="I312">
            <v>0</v>
          </cell>
          <cell r="J312">
            <v>0</v>
          </cell>
          <cell r="K312">
            <v>0</v>
          </cell>
        </row>
        <row r="313">
          <cell r="A313" t="str">
            <v>-</v>
          </cell>
          <cell r="B313" t="str">
            <v xml:space="preserve">REAJ P/COBRAR S/DEUDORES CANJE VHR A CAR, </v>
          </cell>
          <cell r="C313">
            <v>0</v>
          </cell>
          <cell r="D313">
            <v>0</v>
          </cell>
          <cell r="E313">
            <v>0</v>
          </cell>
          <cell r="F313">
            <v>0</v>
          </cell>
          <cell r="G313">
            <v>0</v>
          </cell>
          <cell r="H313">
            <v>0</v>
          </cell>
          <cell r="I313">
            <v>0</v>
          </cell>
          <cell r="J313">
            <v>0</v>
          </cell>
          <cell r="K313">
            <v>0</v>
          </cell>
        </row>
        <row r="314">
          <cell r="A314" t="str">
            <v>-</v>
          </cell>
          <cell r="B314" t="str">
            <v xml:space="preserve">LC.PROGRAM.ORG.INTERN. INST.SEMIF.AUT.Y OTRAS  </v>
          </cell>
          <cell r="C314">
            <v>0</v>
          </cell>
          <cell r="D314">
            <v>0</v>
          </cell>
          <cell r="E314">
            <v>0</v>
          </cell>
          <cell r="F314">
            <v>0</v>
          </cell>
          <cell r="G314">
            <v>0</v>
          </cell>
          <cell r="H314">
            <v>0</v>
          </cell>
          <cell r="I314">
            <v>0</v>
          </cell>
          <cell r="J314">
            <v>0</v>
          </cell>
          <cell r="K314">
            <v>0</v>
          </cell>
        </row>
        <row r="315">
          <cell r="A315" t="str">
            <v>-</v>
          </cell>
          <cell r="B315" t="str">
            <v>REAJ.P.COBRAR S.LC.PROG.ORG.INT.INST.SEMIF.AUT.</v>
          </cell>
          <cell r="C315">
            <v>0</v>
          </cell>
          <cell r="D315">
            <v>0</v>
          </cell>
          <cell r="E315">
            <v>0</v>
          </cell>
          <cell r="F315">
            <v>0</v>
          </cell>
          <cell r="G315">
            <v>0</v>
          </cell>
          <cell r="H315">
            <v>0</v>
          </cell>
          <cell r="I315">
            <v>0</v>
          </cell>
          <cell r="J315">
            <v>0</v>
          </cell>
          <cell r="K315">
            <v>0</v>
          </cell>
        </row>
        <row r="316">
          <cell r="A316" t="str">
            <v>12EREZN</v>
          </cell>
          <cell r="B316" t="str">
            <v xml:space="preserve">REFINANCIAMIENTO CORFO  </v>
          </cell>
          <cell r="C316">
            <v>0</v>
          </cell>
          <cell r="D316">
            <v>0</v>
          </cell>
          <cell r="E316">
            <v>0</v>
          </cell>
          <cell r="F316">
            <v>0</v>
          </cell>
          <cell r="G316">
            <v>0</v>
          </cell>
          <cell r="H316">
            <v>0</v>
          </cell>
          <cell r="I316">
            <v>0</v>
          </cell>
          <cell r="J316">
            <v>0</v>
          </cell>
          <cell r="K316">
            <v>0</v>
          </cell>
        </row>
        <row r="317">
          <cell r="A317" t="str">
            <v>-</v>
          </cell>
          <cell r="B317" t="str">
            <v xml:space="preserve">REAJ.P.COBRAR S.REFINANC.A CORFO </v>
          </cell>
          <cell r="C317">
            <v>0</v>
          </cell>
          <cell r="D317">
            <v>0</v>
          </cell>
          <cell r="E317">
            <v>0</v>
          </cell>
          <cell r="F317">
            <v>0</v>
          </cell>
          <cell r="G317">
            <v>0</v>
          </cell>
          <cell r="H317">
            <v>0</v>
          </cell>
          <cell r="I317">
            <v>0</v>
          </cell>
          <cell r="J317">
            <v>0</v>
          </cell>
          <cell r="K317">
            <v>0</v>
          </cell>
        </row>
        <row r="318">
          <cell r="A318" t="str">
            <v>12BEEZN</v>
          </cell>
          <cell r="B318" t="str">
            <v xml:space="preserve">PAGARES CORFO ACDO.1045 </v>
          </cell>
          <cell r="C318">
            <v>0</v>
          </cell>
          <cell r="D318">
            <v>0</v>
          </cell>
          <cell r="E318">
            <v>0</v>
          </cell>
          <cell r="F318">
            <v>0</v>
          </cell>
          <cell r="G318">
            <v>0</v>
          </cell>
          <cell r="H318">
            <v>0</v>
          </cell>
          <cell r="I318">
            <v>0</v>
          </cell>
          <cell r="J318">
            <v>0</v>
          </cell>
          <cell r="K318">
            <v>0</v>
          </cell>
        </row>
        <row r="319">
          <cell r="A319" t="str">
            <v>-</v>
          </cell>
          <cell r="B319" t="str">
            <v>VALORES POR RECIBIR DE CORFO LEY 18401</v>
          </cell>
          <cell r="C319">
            <v>0</v>
          </cell>
          <cell r="D319">
            <v>0</v>
          </cell>
          <cell r="E319">
            <v>0</v>
          </cell>
          <cell r="F319">
            <v>0</v>
          </cell>
          <cell r="G319">
            <v>0</v>
          </cell>
          <cell r="H319">
            <v>0</v>
          </cell>
          <cell r="I319">
            <v>0</v>
          </cell>
          <cell r="J319">
            <v>0</v>
          </cell>
          <cell r="K319">
            <v>0</v>
          </cell>
        </row>
        <row r="320">
          <cell r="A320" t="str">
            <v>-</v>
          </cell>
          <cell r="B320" t="str">
            <v xml:space="preserve">DEUDORES POR CANJE DE VHR A CAR </v>
          </cell>
          <cell r="C320">
            <v>0</v>
          </cell>
          <cell r="D320">
            <v>0</v>
          </cell>
          <cell r="E320">
            <v>0</v>
          </cell>
          <cell r="F320">
            <v>0</v>
          </cell>
          <cell r="G320">
            <v>0</v>
          </cell>
          <cell r="H320">
            <v>0</v>
          </cell>
          <cell r="I320">
            <v>0</v>
          </cell>
          <cell r="J320">
            <v>0</v>
          </cell>
          <cell r="K320">
            <v>0</v>
          </cell>
        </row>
        <row r="321">
          <cell r="A321" t="str">
            <v>-</v>
          </cell>
          <cell r="B321" t="str">
            <v>GTOS.JUD.Y NOTARIALES L/C TRANSP.CORFO AC 1513</v>
          </cell>
          <cell r="C321">
            <v>0</v>
          </cell>
          <cell r="D321">
            <v>0</v>
          </cell>
          <cell r="E321">
            <v>0</v>
          </cell>
          <cell r="F321">
            <v>0</v>
          </cell>
          <cell r="G321">
            <v>0</v>
          </cell>
          <cell r="H321">
            <v>0</v>
          </cell>
          <cell r="I321">
            <v>0</v>
          </cell>
          <cell r="J321">
            <v>0</v>
          </cell>
          <cell r="K321">
            <v>0</v>
          </cell>
        </row>
        <row r="322">
          <cell r="A322" t="str">
            <v>-</v>
          </cell>
          <cell r="B322" t="str">
            <v>DEUDORES EN CTA.CTE. BCO.DEL ESTADO</v>
          </cell>
          <cell r="C322">
            <v>0</v>
          </cell>
          <cell r="D322">
            <v>0</v>
          </cell>
          <cell r="E322">
            <v>0</v>
          </cell>
          <cell r="F322">
            <v>0</v>
          </cell>
          <cell r="G322">
            <v>0</v>
          </cell>
          <cell r="H322">
            <v>0</v>
          </cell>
          <cell r="I322">
            <v>0</v>
          </cell>
          <cell r="J322">
            <v>0</v>
          </cell>
          <cell r="K322">
            <v>0</v>
          </cell>
        </row>
        <row r="323">
          <cell r="A323" t="str">
            <v>-</v>
          </cell>
          <cell r="B323" t="str">
            <v xml:space="preserve">PTMO.P/IMPORT.AUTOS P/LISIADOS-BCO.ESTADO </v>
          </cell>
          <cell r="C323">
            <v>0</v>
          </cell>
          <cell r="D323">
            <v>0</v>
          </cell>
          <cell r="E323">
            <v>0</v>
          </cell>
          <cell r="F323">
            <v>0</v>
          </cell>
          <cell r="G323">
            <v>0</v>
          </cell>
          <cell r="H323">
            <v>0</v>
          </cell>
          <cell r="I323">
            <v>0</v>
          </cell>
          <cell r="J323">
            <v>0</v>
          </cell>
          <cell r="K323">
            <v>0</v>
          </cell>
        </row>
        <row r="324">
          <cell r="A324" t="str">
            <v>-</v>
          </cell>
          <cell r="B324" t="str">
            <v>REFINANC.REAJUST.BCO.ESTADO</v>
          </cell>
          <cell r="C324">
            <v>0</v>
          </cell>
          <cell r="D324">
            <v>0</v>
          </cell>
          <cell r="E324">
            <v>0</v>
          </cell>
          <cell r="F324">
            <v>0</v>
          </cell>
          <cell r="G324">
            <v>0</v>
          </cell>
          <cell r="H324">
            <v>0</v>
          </cell>
          <cell r="I324">
            <v>0</v>
          </cell>
          <cell r="J324">
            <v>0</v>
          </cell>
          <cell r="K324">
            <v>0</v>
          </cell>
        </row>
        <row r="325">
          <cell r="A325" t="str">
            <v>12FHEZN</v>
          </cell>
          <cell r="B325" t="str">
            <v xml:space="preserve">REFINANC.BCOS ESTADO </v>
          </cell>
          <cell r="C325">
            <v>0</v>
          </cell>
          <cell r="D325">
            <v>0</v>
          </cell>
          <cell r="E325">
            <v>0</v>
          </cell>
          <cell r="F325">
            <v>0</v>
          </cell>
          <cell r="G325">
            <v>0</v>
          </cell>
          <cell r="H325">
            <v>0</v>
          </cell>
          <cell r="I325">
            <v>0</v>
          </cell>
          <cell r="J325">
            <v>0</v>
          </cell>
          <cell r="K325">
            <v>0</v>
          </cell>
        </row>
        <row r="326">
          <cell r="A326" t="str">
            <v>12FIEZN</v>
          </cell>
          <cell r="B326" t="str">
            <v>PRESTAMOS PARA IMPORTACIONES BCO.DEL ESTADO,</v>
          </cell>
          <cell r="C326">
            <v>0</v>
          </cell>
          <cell r="D326">
            <v>0</v>
          </cell>
          <cell r="E326">
            <v>0</v>
          </cell>
          <cell r="F326">
            <v>0</v>
          </cell>
          <cell r="G326">
            <v>0</v>
          </cell>
          <cell r="H326">
            <v>0</v>
          </cell>
          <cell r="I326">
            <v>0</v>
          </cell>
          <cell r="J326">
            <v>0</v>
          </cell>
          <cell r="K326">
            <v>0</v>
          </cell>
        </row>
        <row r="327">
          <cell r="A327" t="str">
            <v>12MMEZN</v>
          </cell>
          <cell r="B327" t="str">
            <v xml:space="preserve">LINEA DE CREDITO DE LIQUIDEZ BECH </v>
          </cell>
          <cell r="C327">
            <v>0</v>
          </cell>
          <cell r="D327">
            <v>0</v>
          </cell>
          <cell r="E327">
            <v>0</v>
          </cell>
          <cell r="F327">
            <v>0</v>
          </cell>
          <cell r="G327">
            <v>0</v>
          </cell>
          <cell r="H327">
            <v>0</v>
          </cell>
          <cell r="I327">
            <v>0</v>
          </cell>
          <cell r="J327">
            <v>0</v>
          </cell>
          <cell r="K327">
            <v>0</v>
          </cell>
        </row>
        <row r="328">
          <cell r="A328" t="str">
            <v>-</v>
          </cell>
          <cell r="B328" t="str">
            <v xml:space="preserve">REFIN.CRED.XI REG.B.ESTADO </v>
          </cell>
          <cell r="C328">
            <v>0</v>
          </cell>
          <cell r="D328">
            <v>0</v>
          </cell>
          <cell r="E328">
            <v>0</v>
          </cell>
          <cell r="F328">
            <v>0</v>
          </cell>
          <cell r="G328">
            <v>0</v>
          </cell>
          <cell r="H328">
            <v>0</v>
          </cell>
          <cell r="I328">
            <v>0</v>
          </cell>
          <cell r="J328">
            <v>0</v>
          </cell>
          <cell r="K328">
            <v>0</v>
          </cell>
        </row>
        <row r="329">
          <cell r="A329" t="str">
            <v>-</v>
          </cell>
          <cell r="B329" t="str">
            <v>REAJ P/COBRAR S/REFIN REAJ BCO ESTADO</v>
          </cell>
          <cell r="C329">
            <v>0</v>
          </cell>
          <cell r="D329">
            <v>0</v>
          </cell>
          <cell r="E329">
            <v>0</v>
          </cell>
          <cell r="F329">
            <v>0</v>
          </cell>
          <cell r="G329">
            <v>0</v>
          </cell>
          <cell r="H329">
            <v>0</v>
          </cell>
          <cell r="I329">
            <v>0</v>
          </cell>
          <cell r="J329">
            <v>0</v>
          </cell>
          <cell r="K329">
            <v>0</v>
          </cell>
        </row>
        <row r="330">
          <cell r="A330" t="str">
            <v>-</v>
          </cell>
          <cell r="B330" t="str">
            <v xml:space="preserve">LC.PROGRAM.ORG.INTERNACIONALES BCO. ESTADO  </v>
          </cell>
          <cell r="C330">
            <v>0</v>
          </cell>
          <cell r="D330">
            <v>0</v>
          </cell>
          <cell r="E330">
            <v>0</v>
          </cell>
          <cell r="F330">
            <v>0</v>
          </cell>
          <cell r="G330">
            <v>0</v>
          </cell>
          <cell r="H330">
            <v>0</v>
          </cell>
          <cell r="I330">
            <v>0</v>
          </cell>
          <cell r="J330">
            <v>0</v>
          </cell>
          <cell r="K330">
            <v>0</v>
          </cell>
        </row>
        <row r="331">
          <cell r="A331" t="str">
            <v>-</v>
          </cell>
          <cell r="B331" t="str">
            <v xml:space="preserve">REAJ.P.COBRAR S.LC.PROG.ORG.INTER.BCO. ESTADO </v>
          </cell>
          <cell r="C331">
            <v>0</v>
          </cell>
          <cell r="D331">
            <v>0</v>
          </cell>
          <cell r="E331">
            <v>0</v>
          </cell>
          <cell r="F331">
            <v>0</v>
          </cell>
          <cell r="G331">
            <v>0</v>
          </cell>
          <cell r="H331">
            <v>0</v>
          </cell>
          <cell r="I331">
            <v>0</v>
          </cell>
          <cell r="J331">
            <v>0</v>
          </cell>
          <cell r="K331">
            <v>0</v>
          </cell>
        </row>
        <row r="332">
          <cell r="A332" t="str">
            <v>-</v>
          </cell>
          <cell r="B332" t="str">
            <v>REAJ P/COBRAR S/L C XI REGION BCO ESTADO</v>
          </cell>
          <cell r="C332">
            <v>0</v>
          </cell>
          <cell r="D332">
            <v>0</v>
          </cell>
          <cell r="E332">
            <v>0</v>
          </cell>
          <cell r="F332">
            <v>0</v>
          </cell>
          <cell r="G332">
            <v>0</v>
          </cell>
          <cell r="H332">
            <v>0</v>
          </cell>
          <cell r="I332">
            <v>0</v>
          </cell>
          <cell r="J332">
            <v>0</v>
          </cell>
          <cell r="K332">
            <v>0</v>
          </cell>
        </row>
        <row r="333">
          <cell r="A333" t="str">
            <v>-</v>
          </cell>
          <cell r="B333" t="str">
            <v xml:space="preserve">PRESTAMOS DE URGENCIA BCO.DEL ESTADO </v>
          </cell>
          <cell r="C333">
            <v>0</v>
          </cell>
          <cell r="D333">
            <v>0</v>
          </cell>
          <cell r="E333">
            <v>0</v>
          </cell>
          <cell r="F333">
            <v>0</v>
          </cell>
          <cell r="G333">
            <v>0</v>
          </cell>
          <cell r="H333">
            <v>0</v>
          </cell>
          <cell r="I333">
            <v>0</v>
          </cell>
          <cell r="J333">
            <v>0</v>
          </cell>
          <cell r="K333">
            <v>0</v>
          </cell>
        </row>
        <row r="334">
          <cell r="A334" t="str">
            <v>12AMEZN</v>
          </cell>
          <cell r="B334" t="str">
            <v>ANTICIPO POR SALDO DE PREC.PAGARE ADQ.BCO.ESTAD.</v>
          </cell>
          <cell r="C334">
            <v>0</v>
          </cell>
          <cell r="D334">
            <v>0</v>
          </cell>
          <cell r="E334">
            <v>0</v>
          </cell>
          <cell r="F334">
            <v>0</v>
          </cell>
          <cell r="G334">
            <v>0</v>
          </cell>
          <cell r="H334">
            <v>0</v>
          </cell>
          <cell r="I334">
            <v>0</v>
          </cell>
          <cell r="J334">
            <v>0</v>
          </cell>
          <cell r="K334">
            <v>0</v>
          </cell>
        </row>
        <row r="335">
          <cell r="A335" t="str">
            <v>-</v>
          </cell>
          <cell r="B335" t="str">
            <v xml:space="preserve">BONOS ADQUIRIDOS A BCO.DEL ESTADO </v>
          </cell>
          <cell r="C335">
            <v>0</v>
          </cell>
          <cell r="D335">
            <v>0</v>
          </cell>
          <cell r="E335">
            <v>0</v>
          </cell>
          <cell r="F335">
            <v>0</v>
          </cell>
          <cell r="G335">
            <v>0</v>
          </cell>
          <cell r="H335">
            <v>0</v>
          </cell>
          <cell r="I335">
            <v>0</v>
          </cell>
          <cell r="J335">
            <v>0</v>
          </cell>
          <cell r="K335">
            <v>0</v>
          </cell>
        </row>
        <row r="336">
          <cell r="A336" t="str">
            <v>-</v>
          </cell>
          <cell r="B336" t="str">
            <v xml:space="preserve">REAJ.P.COBRAR S/BONOS BCO.DEL ESTADO </v>
          </cell>
          <cell r="C336">
            <v>0</v>
          </cell>
          <cell r="D336">
            <v>0</v>
          </cell>
          <cell r="E336">
            <v>0</v>
          </cell>
          <cell r="F336">
            <v>0</v>
          </cell>
          <cell r="G336">
            <v>0</v>
          </cell>
          <cell r="H336">
            <v>0</v>
          </cell>
          <cell r="I336">
            <v>0</v>
          </cell>
          <cell r="J336">
            <v>0</v>
          </cell>
          <cell r="K336">
            <v>0</v>
          </cell>
        </row>
        <row r="337">
          <cell r="A337" t="str">
            <v>12CNEZN</v>
          </cell>
          <cell r="B337" t="str">
            <v xml:space="preserve">LINEA CREDITO A BCO.ESTADO P.CPRA.CARTERA AL 70% </v>
          </cell>
          <cell r="C337">
            <v>0</v>
          </cell>
          <cell r="D337">
            <v>0</v>
          </cell>
          <cell r="E337">
            <v>0</v>
          </cell>
          <cell r="F337">
            <v>0</v>
          </cell>
          <cell r="G337">
            <v>0</v>
          </cell>
          <cell r="H337">
            <v>0</v>
          </cell>
          <cell r="I337">
            <v>0</v>
          </cell>
          <cell r="J337">
            <v>0</v>
          </cell>
          <cell r="K337">
            <v>0</v>
          </cell>
        </row>
        <row r="338">
          <cell r="A338" t="str">
            <v>-</v>
          </cell>
          <cell r="B338" t="str">
            <v xml:space="preserve">DESCUENTOS INSTRUMENTOS FINANCIEROS BCO.DEL ESTADO, </v>
          </cell>
          <cell r="C338">
            <v>0</v>
          </cell>
          <cell r="D338">
            <v>0</v>
          </cell>
          <cell r="E338">
            <v>0</v>
          </cell>
          <cell r="F338">
            <v>0</v>
          </cell>
          <cell r="G338">
            <v>0</v>
          </cell>
          <cell r="H338">
            <v>0</v>
          </cell>
          <cell r="I338">
            <v>0</v>
          </cell>
          <cell r="J338">
            <v>0</v>
          </cell>
          <cell r="K338">
            <v>0</v>
          </cell>
        </row>
        <row r="339">
          <cell r="A339" t="str">
            <v>-</v>
          </cell>
          <cell r="B339" t="str">
            <v xml:space="preserve">DOCUMENTOS CRED.HIPOTEC.ADQ.BCO.ESTADO </v>
          </cell>
          <cell r="C339">
            <v>0</v>
          </cell>
          <cell r="D339">
            <v>0</v>
          </cell>
          <cell r="E339">
            <v>0</v>
          </cell>
          <cell r="F339">
            <v>0</v>
          </cell>
          <cell r="G339">
            <v>0</v>
          </cell>
          <cell r="H339">
            <v>0</v>
          </cell>
          <cell r="I339">
            <v>0</v>
          </cell>
          <cell r="J339">
            <v>0</v>
          </cell>
          <cell r="K339">
            <v>0</v>
          </cell>
        </row>
        <row r="340">
          <cell r="A340" t="str">
            <v>-</v>
          </cell>
          <cell r="B340" t="str">
            <v>REAJ.P.COB.S.CPRA.DOC.CRED.HIPOT.ADQ.BCO.ESTADO</v>
          </cell>
          <cell r="C340">
            <v>0</v>
          </cell>
          <cell r="D340">
            <v>0</v>
          </cell>
          <cell r="E340">
            <v>0</v>
          </cell>
          <cell r="F340">
            <v>0</v>
          </cell>
          <cell r="G340">
            <v>0</v>
          </cell>
          <cell r="H340">
            <v>0</v>
          </cell>
          <cell r="I340">
            <v>0</v>
          </cell>
          <cell r="J340">
            <v>0</v>
          </cell>
          <cell r="K340">
            <v>0</v>
          </cell>
        </row>
        <row r="341">
          <cell r="A341" t="str">
            <v>-</v>
          </cell>
          <cell r="B341" t="str">
            <v xml:space="preserve">REAJ.P.COB.S.LC.BCO.ESTADO P.CPRA.CARTERA 70 %  </v>
          </cell>
          <cell r="C341">
            <v>0</v>
          </cell>
          <cell r="D341">
            <v>0</v>
          </cell>
          <cell r="E341">
            <v>0</v>
          </cell>
          <cell r="F341">
            <v>0</v>
          </cell>
          <cell r="G341">
            <v>0</v>
          </cell>
          <cell r="H341">
            <v>0</v>
          </cell>
          <cell r="I341">
            <v>0</v>
          </cell>
          <cell r="J341">
            <v>0</v>
          </cell>
          <cell r="K341">
            <v>0</v>
          </cell>
        </row>
        <row r="342">
          <cell r="A342" t="str">
            <v>12CPEZN</v>
          </cell>
          <cell r="B342" t="str">
            <v xml:space="preserve">ANTIC.DE CRED.AL SISTEMA FINANCIERO BECH </v>
          </cell>
          <cell r="C342">
            <v>0</v>
          </cell>
          <cell r="D342">
            <v>0</v>
          </cell>
          <cell r="E342">
            <v>0</v>
          </cell>
          <cell r="F342">
            <v>0</v>
          </cell>
          <cell r="G342">
            <v>0</v>
          </cell>
          <cell r="H342">
            <v>0</v>
          </cell>
          <cell r="I342">
            <v>0</v>
          </cell>
          <cell r="J342">
            <v>0</v>
          </cell>
          <cell r="K342">
            <v>0</v>
          </cell>
        </row>
        <row r="343">
          <cell r="A343" t="str">
            <v>12CVEZN</v>
          </cell>
          <cell r="B343" t="str">
            <v xml:space="preserve">L.CREDITO.P.REPROGRAMACION DEUDAS BCO.ESTADO </v>
          </cell>
          <cell r="C343">
            <v>0</v>
          </cell>
          <cell r="D343">
            <v>0</v>
          </cell>
          <cell r="E343">
            <v>0</v>
          </cell>
          <cell r="F343">
            <v>0</v>
          </cell>
          <cell r="G343">
            <v>0</v>
          </cell>
          <cell r="H343">
            <v>0</v>
          </cell>
          <cell r="I343">
            <v>0</v>
          </cell>
          <cell r="J343">
            <v>0</v>
          </cell>
          <cell r="K343">
            <v>0</v>
          </cell>
        </row>
        <row r="344">
          <cell r="A344" t="str">
            <v>-</v>
          </cell>
          <cell r="B344" t="str">
            <v xml:space="preserve">REAJ.P.COB.S.LC.P.REPROGRAM.DEUDAS BCO.ESTADO </v>
          </cell>
          <cell r="C344">
            <v>0</v>
          </cell>
          <cell r="D344">
            <v>0</v>
          </cell>
          <cell r="E344">
            <v>0</v>
          </cell>
          <cell r="F344">
            <v>0</v>
          </cell>
          <cell r="G344">
            <v>0</v>
          </cell>
          <cell r="H344">
            <v>0</v>
          </cell>
          <cell r="I344">
            <v>0</v>
          </cell>
          <cell r="J344">
            <v>0</v>
          </cell>
          <cell r="K344">
            <v>0</v>
          </cell>
        </row>
        <row r="345">
          <cell r="A345" t="str">
            <v>-</v>
          </cell>
          <cell r="B345" t="str">
            <v>REAJ.P..COB.S.DESC.INST.FINANC.BCO.DEL ESTADO</v>
          </cell>
          <cell r="C345">
            <v>0</v>
          </cell>
          <cell r="D345">
            <v>0</v>
          </cell>
          <cell r="E345">
            <v>0</v>
          </cell>
          <cell r="F345">
            <v>0</v>
          </cell>
          <cell r="G345">
            <v>0</v>
          </cell>
          <cell r="H345">
            <v>0</v>
          </cell>
          <cell r="I345">
            <v>0</v>
          </cell>
          <cell r="J345">
            <v>0</v>
          </cell>
          <cell r="K345">
            <v>0</v>
          </cell>
        </row>
        <row r="346">
          <cell r="A346" t="str">
            <v>-</v>
          </cell>
          <cell r="B346" t="str">
            <v xml:space="preserve">LINEA DE CREDITO DE CORTO PLAZO A BANCO DEL ESTADO, </v>
          </cell>
          <cell r="C346">
            <v>0</v>
          </cell>
          <cell r="D346">
            <v>0</v>
          </cell>
          <cell r="E346">
            <v>0</v>
          </cell>
          <cell r="F346">
            <v>0</v>
          </cell>
          <cell r="G346">
            <v>0</v>
          </cell>
          <cell r="H346">
            <v>0</v>
          </cell>
          <cell r="I346">
            <v>0</v>
          </cell>
          <cell r="J346">
            <v>0</v>
          </cell>
          <cell r="K346">
            <v>0</v>
          </cell>
        </row>
        <row r="347">
          <cell r="A347" t="str">
            <v>-</v>
          </cell>
          <cell r="B347" t="str">
            <v>COBRAR S/L/C DE CORTO PLAZO BANCO DEL ESTADO</v>
          </cell>
          <cell r="C347">
            <v>0</v>
          </cell>
          <cell r="D347">
            <v>0</v>
          </cell>
          <cell r="E347">
            <v>0</v>
          </cell>
          <cell r="F347">
            <v>0</v>
          </cell>
          <cell r="G347">
            <v>0</v>
          </cell>
          <cell r="H347">
            <v>0</v>
          </cell>
          <cell r="I347">
            <v>0</v>
          </cell>
          <cell r="J347">
            <v>0</v>
          </cell>
          <cell r="K347">
            <v>0</v>
          </cell>
        </row>
        <row r="348">
          <cell r="A348" t="str">
            <v>-</v>
          </cell>
          <cell r="B348" t="str">
            <v xml:space="preserve">LC.REPROGRAMACION DEUDAS HIPOTECARIAS BCO.ESTADO </v>
          </cell>
          <cell r="C348">
            <v>0</v>
          </cell>
          <cell r="D348">
            <v>0</v>
          </cell>
          <cell r="E348">
            <v>0</v>
          </cell>
          <cell r="F348">
            <v>0</v>
          </cell>
          <cell r="G348">
            <v>0</v>
          </cell>
          <cell r="H348">
            <v>0</v>
          </cell>
          <cell r="I348">
            <v>0</v>
          </cell>
          <cell r="J348">
            <v>0</v>
          </cell>
          <cell r="K348">
            <v>0</v>
          </cell>
        </row>
        <row r="349">
          <cell r="A349" t="str">
            <v>-</v>
          </cell>
          <cell r="B349" t="str">
            <v xml:space="preserve">REAJ.P.COB.S/LC.P.REPROGRAM.DEUDAS HIP.BCO.ESTADO, </v>
          </cell>
          <cell r="C349">
            <v>0</v>
          </cell>
          <cell r="D349">
            <v>0</v>
          </cell>
          <cell r="E349">
            <v>0</v>
          </cell>
          <cell r="F349">
            <v>0</v>
          </cell>
          <cell r="G349">
            <v>0</v>
          </cell>
          <cell r="H349">
            <v>0</v>
          </cell>
          <cell r="I349">
            <v>0</v>
          </cell>
          <cell r="J349">
            <v>0</v>
          </cell>
          <cell r="K349">
            <v>0</v>
          </cell>
        </row>
        <row r="350">
          <cell r="A350" t="str">
            <v>-</v>
          </cell>
          <cell r="B350" t="str">
            <v xml:space="preserve">LC.P.CONTRATO CON BCO.ESTADO POR CESION CARTERA, </v>
          </cell>
          <cell r="C350">
            <v>0</v>
          </cell>
          <cell r="D350">
            <v>0</v>
          </cell>
          <cell r="E350">
            <v>0</v>
          </cell>
          <cell r="F350">
            <v>0</v>
          </cell>
          <cell r="G350">
            <v>0</v>
          </cell>
          <cell r="H350">
            <v>0</v>
          </cell>
          <cell r="I350">
            <v>0</v>
          </cell>
          <cell r="J350">
            <v>0</v>
          </cell>
          <cell r="K350">
            <v>0</v>
          </cell>
        </row>
        <row r="351">
          <cell r="A351" t="str">
            <v>-</v>
          </cell>
          <cell r="B351" t="str">
            <v xml:space="preserve">REAJ.P.COB.P.LC.CONTR.C.BCO.ESTADO P.CESION CARTER, </v>
          </cell>
          <cell r="C351">
            <v>0</v>
          </cell>
          <cell r="D351">
            <v>0</v>
          </cell>
          <cell r="E351">
            <v>0</v>
          </cell>
          <cell r="F351">
            <v>0</v>
          </cell>
          <cell r="G351">
            <v>0</v>
          </cell>
          <cell r="H351">
            <v>0</v>
          </cell>
          <cell r="I351">
            <v>0</v>
          </cell>
          <cell r="J351">
            <v>0</v>
          </cell>
          <cell r="K351">
            <v>0</v>
          </cell>
        </row>
        <row r="352">
          <cell r="A352" t="str">
            <v>-</v>
          </cell>
          <cell r="B352" t="str">
            <v>LINEA DE CREDITO PARA CAPITAL DE TRABAJO BECH</v>
          </cell>
          <cell r="C352">
            <v>0</v>
          </cell>
          <cell r="D352">
            <v>0</v>
          </cell>
          <cell r="E352">
            <v>0</v>
          </cell>
          <cell r="F352">
            <v>0</v>
          </cell>
          <cell r="G352">
            <v>0</v>
          </cell>
          <cell r="H352">
            <v>0</v>
          </cell>
          <cell r="I352">
            <v>0</v>
          </cell>
          <cell r="J352">
            <v>0</v>
          </cell>
          <cell r="K352">
            <v>0</v>
          </cell>
        </row>
        <row r="353">
          <cell r="A353" t="str">
            <v>-</v>
          </cell>
          <cell r="B353" t="str">
            <v xml:space="preserve">REAJ.P.COBRAR P.LC P.CAPITAL DE TRABAJO BECH </v>
          </cell>
          <cell r="C353">
            <v>0</v>
          </cell>
          <cell r="D353">
            <v>0</v>
          </cell>
          <cell r="E353">
            <v>0</v>
          </cell>
          <cell r="F353">
            <v>0</v>
          </cell>
          <cell r="G353">
            <v>0</v>
          </cell>
          <cell r="H353">
            <v>0</v>
          </cell>
          <cell r="I353">
            <v>0</v>
          </cell>
          <cell r="J353">
            <v>0</v>
          </cell>
          <cell r="K353">
            <v>0</v>
          </cell>
        </row>
        <row r="354">
          <cell r="A354" t="str">
            <v>12EXEZN</v>
          </cell>
          <cell r="B354" t="str">
            <v xml:space="preserve">L.C PARA PAGO OBLIG.C.EXTERIOR DEL BUF Y BHC </v>
          </cell>
          <cell r="C354">
            <v>12285</v>
          </cell>
          <cell r="D354">
            <v>12606</v>
          </cell>
          <cell r="E354">
            <v>12168</v>
          </cell>
          <cell r="F354">
            <v>11799</v>
          </cell>
          <cell r="G354">
            <v>11879</v>
          </cell>
          <cell r="H354">
            <v>11664</v>
          </cell>
          <cell r="I354">
            <v>11805</v>
          </cell>
          <cell r="J354">
            <v>11700</v>
          </cell>
          <cell r="K354">
            <v>11127</v>
          </cell>
        </row>
        <row r="355">
          <cell r="A355" t="str">
            <v>12CAEZN</v>
          </cell>
          <cell r="B355" t="str">
            <v xml:space="preserve">REPROG.DEUDAS S.PRODUCTIVO (ACDO.1578) B.ESTADO </v>
          </cell>
          <cell r="C355">
            <v>0</v>
          </cell>
          <cell r="D355">
            <v>0</v>
          </cell>
          <cell r="E355">
            <v>0</v>
          </cell>
          <cell r="F355">
            <v>0</v>
          </cell>
          <cell r="G355">
            <v>0</v>
          </cell>
          <cell r="H355">
            <v>0</v>
          </cell>
          <cell r="I355">
            <v>0</v>
          </cell>
          <cell r="J355">
            <v>0</v>
          </cell>
          <cell r="K355">
            <v>0</v>
          </cell>
        </row>
        <row r="356">
          <cell r="A356" t="str">
            <v>-</v>
          </cell>
          <cell r="B356" t="str">
            <v xml:space="preserve">REAJ.P.COBRAR S.REPROG.DEUDAS SEC.PROD.(ACDO 1578), </v>
          </cell>
          <cell r="C356">
            <v>0</v>
          </cell>
          <cell r="D356">
            <v>0</v>
          </cell>
          <cell r="E356">
            <v>0</v>
          </cell>
          <cell r="F356">
            <v>0</v>
          </cell>
          <cell r="G356">
            <v>0</v>
          </cell>
          <cell r="H356">
            <v>0</v>
          </cell>
          <cell r="I356">
            <v>0</v>
          </cell>
          <cell r="J356">
            <v>0</v>
          </cell>
          <cell r="K356">
            <v>0</v>
          </cell>
        </row>
        <row r="357">
          <cell r="A357" t="str">
            <v>-</v>
          </cell>
          <cell r="B357" t="str">
            <v xml:space="preserve">LINEA DE CREDITO DE MEDIANO PLAZO </v>
          </cell>
          <cell r="C357">
            <v>0</v>
          </cell>
          <cell r="D357">
            <v>0</v>
          </cell>
          <cell r="E357">
            <v>0</v>
          </cell>
          <cell r="F357">
            <v>0</v>
          </cell>
          <cell r="G357">
            <v>0</v>
          </cell>
          <cell r="H357">
            <v>0</v>
          </cell>
          <cell r="I357">
            <v>0</v>
          </cell>
          <cell r="J357">
            <v>0</v>
          </cell>
          <cell r="K357">
            <v>0</v>
          </cell>
        </row>
        <row r="358">
          <cell r="A358" t="str">
            <v>-</v>
          </cell>
          <cell r="B358" t="str">
            <v xml:space="preserve">REAJ.P.COB.LC.MEDIANO PLAZO BECH </v>
          </cell>
          <cell r="C358">
            <v>0</v>
          </cell>
          <cell r="D358">
            <v>0</v>
          </cell>
          <cell r="E358">
            <v>0</v>
          </cell>
          <cell r="F358">
            <v>0</v>
          </cell>
          <cell r="G358">
            <v>0</v>
          </cell>
          <cell r="H358">
            <v>0</v>
          </cell>
          <cell r="I358">
            <v>0</v>
          </cell>
          <cell r="J358">
            <v>0</v>
          </cell>
          <cell r="K358">
            <v>0</v>
          </cell>
        </row>
        <row r="359">
          <cell r="A359" t="str">
            <v>-</v>
          </cell>
          <cell r="B359" t="str">
            <v xml:space="preserve">LC.DEPOSITOS ACDO.1657 BANCO DEL ESTADO </v>
          </cell>
          <cell r="C359">
            <v>0</v>
          </cell>
          <cell r="D359">
            <v>0</v>
          </cell>
          <cell r="E359">
            <v>0</v>
          </cell>
          <cell r="F359">
            <v>0</v>
          </cell>
          <cell r="G359">
            <v>0</v>
          </cell>
          <cell r="H359">
            <v>0</v>
          </cell>
          <cell r="I359">
            <v>0</v>
          </cell>
          <cell r="J359">
            <v>0</v>
          </cell>
          <cell r="K359">
            <v>0</v>
          </cell>
        </row>
        <row r="360">
          <cell r="A360" t="str">
            <v>-</v>
          </cell>
          <cell r="B360" t="str">
            <v xml:space="preserve">CRED.MODALIDAD UNO LIBOR AJUSTADA AC 1686 BECH </v>
          </cell>
          <cell r="C360">
            <v>0</v>
          </cell>
          <cell r="D360">
            <v>0</v>
          </cell>
          <cell r="E360">
            <v>0</v>
          </cell>
          <cell r="F360">
            <v>0</v>
          </cell>
          <cell r="G360">
            <v>0</v>
          </cell>
          <cell r="H360">
            <v>0</v>
          </cell>
          <cell r="I360">
            <v>0</v>
          </cell>
          <cell r="J360">
            <v>0</v>
          </cell>
          <cell r="K360">
            <v>0</v>
          </cell>
        </row>
        <row r="361">
          <cell r="A361" t="str">
            <v>-</v>
          </cell>
          <cell r="B361" t="str">
            <v xml:space="preserve">CRED.MOD.UNO TIP 91-365 BCO.DEL ESTADO </v>
          </cell>
          <cell r="C361">
            <v>0</v>
          </cell>
          <cell r="D361">
            <v>0</v>
          </cell>
          <cell r="E361">
            <v>0</v>
          </cell>
          <cell r="F361">
            <v>0</v>
          </cell>
          <cell r="G361">
            <v>0</v>
          </cell>
          <cell r="H361">
            <v>0</v>
          </cell>
          <cell r="I361">
            <v>0</v>
          </cell>
          <cell r="J361">
            <v>0</v>
          </cell>
          <cell r="K361">
            <v>0</v>
          </cell>
        </row>
        <row r="362">
          <cell r="A362" t="str">
            <v>-</v>
          </cell>
          <cell r="B362" t="str">
            <v xml:space="preserve">CRED.MODAL.DOS TIP 91-365 BCO.ESTADO </v>
          </cell>
          <cell r="C362">
            <v>0</v>
          </cell>
          <cell r="D362">
            <v>0</v>
          </cell>
          <cell r="E362">
            <v>0</v>
          </cell>
          <cell r="F362">
            <v>0</v>
          </cell>
          <cell r="G362">
            <v>0</v>
          </cell>
          <cell r="H362">
            <v>0</v>
          </cell>
          <cell r="I362">
            <v>0</v>
          </cell>
          <cell r="J362">
            <v>0</v>
          </cell>
          <cell r="K362">
            <v>0</v>
          </cell>
        </row>
        <row r="363">
          <cell r="A363" t="str">
            <v>-</v>
          </cell>
          <cell r="B363" t="str">
            <v xml:space="preserve">CRED MODALIDAD DOS TIP 30-89 DIAS BCO DEL ESTADO, </v>
          </cell>
          <cell r="C363">
            <v>0</v>
          </cell>
          <cell r="D363">
            <v>0</v>
          </cell>
          <cell r="E363">
            <v>0</v>
          </cell>
          <cell r="F363">
            <v>0</v>
          </cell>
          <cell r="G363">
            <v>0</v>
          </cell>
          <cell r="H363">
            <v>0</v>
          </cell>
          <cell r="I363">
            <v>0</v>
          </cell>
          <cell r="J363">
            <v>0</v>
          </cell>
          <cell r="K363">
            <v>0</v>
          </cell>
        </row>
        <row r="364">
          <cell r="A364" t="str">
            <v>-</v>
          </cell>
          <cell r="B364" t="str">
            <v xml:space="preserve">L/C PARA CONSTITUIR RESERVA TECNICA BANCO ESTADO </v>
          </cell>
          <cell r="C364">
            <v>0</v>
          </cell>
          <cell r="D364">
            <v>0</v>
          </cell>
          <cell r="E364">
            <v>0</v>
          </cell>
          <cell r="F364">
            <v>0</v>
          </cell>
          <cell r="G364">
            <v>0</v>
          </cell>
          <cell r="H364">
            <v>0</v>
          </cell>
          <cell r="I364">
            <v>0</v>
          </cell>
          <cell r="J364">
            <v>0</v>
          </cell>
          <cell r="K364">
            <v>0</v>
          </cell>
        </row>
        <row r="365">
          <cell r="A365" t="str">
            <v>-</v>
          </cell>
          <cell r="B365" t="str">
            <v xml:space="preserve">REAJ.P/COBR S/L/C PARA CONSTITUIR RES.TEC.BECH </v>
          </cell>
          <cell r="C365">
            <v>0</v>
          </cell>
          <cell r="D365">
            <v>0</v>
          </cell>
          <cell r="E365">
            <v>0</v>
          </cell>
          <cell r="F365">
            <v>0</v>
          </cell>
          <cell r="G365">
            <v>0</v>
          </cell>
          <cell r="H365">
            <v>0</v>
          </cell>
          <cell r="I365">
            <v>0</v>
          </cell>
          <cell r="J365">
            <v>0</v>
          </cell>
          <cell r="K365">
            <v>0</v>
          </cell>
        </row>
        <row r="366">
          <cell r="A366" t="str">
            <v>-</v>
          </cell>
          <cell r="B366" t="str">
            <v xml:space="preserve">L/C P.LICIT.CART.HIPOT.ANAP AC.1901 BCO.ESTADO </v>
          </cell>
          <cell r="C366">
            <v>0</v>
          </cell>
          <cell r="D366">
            <v>0</v>
          </cell>
          <cell r="E366">
            <v>0</v>
          </cell>
          <cell r="F366">
            <v>0</v>
          </cell>
          <cell r="G366">
            <v>0</v>
          </cell>
          <cell r="H366">
            <v>0</v>
          </cell>
          <cell r="I366">
            <v>0</v>
          </cell>
          <cell r="J366">
            <v>0</v>
          </cell>
          <cell r="K366">
            <v>0</v>
          </cell>
        </row>
        <row r="367">
          <cell r="A367" t="str">
            <v>-</v>
          </cell>
          <cell r="B367" t="str">
            <v xml:space="preserve">REAJ.P.L/C.LICIT.CART.HIP.ANAP.AC.1901 BECH </v>
          </cell>
          <cell r="C367">
            <v>0</v>
          </cell>
          <cell r="D367">
            <v>0</v>
          </cell>
          <cell r="E367">
            <v>0</v>
          </cell>
          <cell r="F367">
            <v>0</v>
          </cell>
          <cell r="G367">
            <v>0</v>
          </cell>
          <cell r="H367">
            <v>0</v>
          </cell>
          <cell r="I367">
            <v>0</v>
          </cell>
          <cell r="J367">
            <v>0</v>
          </cell>
          <cell r="K367">
            <v>0</v>
          </cell>
        </row>
        <row r="368">
          <cell r="A368" t="str">
            <v>-</v>
          </cell>
          <cell r="B368" t="str">
            <v>LTS.CREDITO POR CESION DE CARTERA HIP.BUF-BHC BECH, BBC, BCC</v>
          </cell>
          <cell r="C368">
            <v>0</v>
          </cell>
          <cell r="D368">
            <v>0</v>
          </cell>
          <cell r="E368">
            <v>0</v>
          </cell>
          <cell r="F368">
            <v>0</v>
          </cell>
          <cell r="G368">
            <v>0</v>
          </cell>
          <cell r="H368">
            <v>0</v>
          </cell>
          <cell r="I368">
            <v>0</v>
          </cell>
          <cell r="J368">
            <v>0</v>
          </cell>
          <cell r="K368">
            <v>0</v>
          </cell>
        </row>
        <row r="369">
          <cell r="A369" t="str">
            <v>-</v>
          </cell>
          <cell r="B369" t="str">
            <v xml:space="preserve">REAJ.P.COB.S.LTS.CRED.CS.CART.HIP.BUF-BHC BECH, </v>
          </cell>
          <cell r="C369">
            <v>0</v>
          </cell>
          <cell r="D369">
            <v>0</v>
          </cell>
          <cell r="E369">
            <v>0</v>
          </cell>
          <cell r="F369">
            <v>0</v>
          </cell>
          <cell r="G369">
            <v>0</v>
          </cell>
          <cell r="H369">
            <v>0</v>
          </cell>
          <cell r="I369">
            <v>0</v>
          </cell>
          <cell r="J369">
            <v>0</v>
          </cell>
          <cell r="K369">
            <v>0</v>
          </cell>
        </row>
        <row r="370">
          <cell r="A370" t="str">
            <v>-</v>
          </cell>
          <cell r="B370" t="str">
            <v>PACTO RETROVENTA BCO.DEL ESTADO,</v>
          </cell>
          <cell r="C370">
            <v>0</v>
          </cell>
          <cell r="D370">
            <v>0</v>
          </cell>
          <cell r="E370">
            <v>0</v>
          </cell>
          <cell r="F370">
            <v>0</v>
          </cell>
          <cell r="G370">
            <v>0</v>
          </cell>
          <cell r="H370">
            <v>0</v>
          </cell>
          <cell r="I370">
            <v>0</v>
          </cell>
          <cell r="J370">
            <v>0</v>
          </cell>
          <cell r="K370">
            <v>0</v>
          </cell>
        </row>
        <row r="371">
          <cell r="A371" t="str">
            <v>-</v>
          </cell>
          <cell r="B371" t="str">
            <v>REFIN.REAJ.BCOS COMERC</v>
          </cell>
          <cell r="C371">
            <v>0</v>
          </cell>
          <cell r="D371">
            <v>0</v>
          </cell>
          <cell r="E371">
            <v>0</v>
          </cell>
          <cell r="F371">
            <v>0</v>
          </cell>
          <cell r="G371">
            <v>0</v>
          </cell>
          <cell r="H371">
            <v>0</v>
          </cell>
          <cell r="I371">
            <v>0</v>
          </cell>
          <cell r="J371">
            <v>0</v>
          </cell>
          <cell r="K371">
            <v>0</v>
          </cell>
        </row>
        <row r="372">
          <cell r="A372" t="str">
            <v>12FBEZN</v>
          </cell>
          <cell r="B372" t="str">
            <v>PRESTAMOS PARA IMPORTACIONES BCOS.COMERC.Y FOMENTO</v>
          </cell>
          <cell r="C372">
            <v>0</v>
          </cell>
          <cell r="D372">
            <v>0</v>
          </cell>
          <cell r="E372">
            <v>0</v>
          </cell>
          <cell r="F372">
            <v>0</v>
          </cell>
          <cell r="G372">
            <v>0</v>
          </cell>
          <cell r="H372">
            <v>0</v>
          </cell>
          <cell r="I372">
            <v>0</v>
          </cell>
          <cell r="J372">
            <v>0</v>
          </cell>
          <cell r="K372">
            <v>0</v>
          </cell>
        </row>
        <row r="373">
          <cell r="A373" t="str">
            <v>-</v>
          </cell>
          <cell r="B373" t="str">
            <v>DEUDORES EN CTA.CTE.BCOS.COMERCIALES</v>
          </cell>
          <cell r="C373">
            <v>0</v>
          </cell>
          <cell r="D373">
            <v>0</v>
          </cell>
          <cell r="E373">
            <v>0</v>
          </cell>
          <cell r="F373">
            <v>0</v>
          </cell>
          <cell r="G373">
            <v>0</v>
          </cell>
          <cell r="H373">
            <v>0</v>
          </cell>
          <cell r="I373">
            <v>0</v>
          </cell>
          <cell r="J373">
            <v>0</v>
          </cell>
          <cell r="K373">
            <v>0</v>
          </cell>
        </row>
        <row r="374">
          <cell r="A374" t="str">
            <v>12FCEZN</v>
          </cell>
          <cell r="B374" t="str">
            <v xml:space="preserve">REFINANC.BCOS COMERCIALES </v>
          </cell>
          <cell r="C374">
            <v>0</v>
          </cell>
          <cell r="D374">
            <v>0</v>
          </cell>
          <cell r="E374">
            <v>0</v>
          </cell>
          <cell r="F374">
            <v>0</v>
          </cell>
          <cell r="G374">
            <v>0</v>
          </cell>
          <cell r="H374">
            <v>0</v>
          </cell>
          <cell r="I374">
            <v>0</v>
          </cell>
          <cell r="J374">
            <v>0</v>
          </cell>
          <cell r="K374">
            <v>0</v>
          </cell>
        </row>
        <row r="375">
          <cell r="A375" t="str">
            <v>-</v>
          </cell>
          <cell r="B375" t="str">
            <v xml:space="preserve">PTMO.P/IMPORT.AUTOS P/LISIADOS-BCOS.COMERCIALES </v>
          </cell>
          <cell r="C375">
            <v>0</v>
          </cell>
          <cell r="D375">
            <v>0</v>
          </cell>
          <cell r="E375">
            <v>0</v>
          </cell>
          <cell r="F375">
            <v>0</v>
          </cell>
          <cell r="G375">
            <v>0</v>
          </cell>
          <cell r="H375">
            <v>0</v>
          </cell>
          <cell r="I375">
            <v>0</v>
          </cell>
          <cell r="J375">
            <v>0</v>
          </cell>
          <cell r="K375">
            <v>0</v>
          </cell>
        </row>
        <row r="376">
          <cell r="A376" t="str">
            <v>12MGEZN</v>
          </cell>
          <cell r="B376" t="str">
            <v>LINEA DE CREDITO DE LIQUIDEZ A BANCOS COMERC.</v>
          </cell>
          <cell r="C376">
            <v>0</v>
          </cell>
          <cell r="D376">
            <v>0</v>
          </cell>
          <cell r="E376">
            <v>0</v>
          </cell>
          <cell r="F376">
            <v>0</v>
          </cell>
          <cell r="G376">
            <v>0</v>
          </cell>
          <cell r="H376">
            <v>0</v>
          </cell>
          <cell r="I376">
            <v>0</v>
          </cell>
          <cell r="J376">
            <v>0</v>
          </cell>
          <cell r="K376">
            <v>0</v>
          </cell>
        </row>
        <row r="377">
          <cell r="A377" t="str">
            <v>-</v>
          </cell>
          <cell r="B377" t="str">
            <v xml:space="preserve">REAJ P/COBRAR S/REFLN REAJ BCO COMER, </v>
          </cell>
          <cell r="C377">
            <v>0</v>
          </cell>
          <cell r="D377">
            <v>0</v>
          </cell>
          <cell r="E377">
            <v>0</v>
          </cell>
          <cell r="F377">
            <v>0</v>
          </cell>
          <cell r="G377">
            <v>0</v>
          </cell>
          <cell r="H377">
            <v>0</v>
          </cell>
          <cell r="I377">
            <v>0</v>
          </cell>
          <cell r="J377">
            <v>0</v>
          </cell>
          <cell r="K377">
            <v>0</v>
          </cell>
        </row>
        <row r="378">
          <cell r="A378" t="str">
            <v>12BTEZN</v>
          </cell>
          <cell r="B378" t="str">
            <v xml:space="preserve">LC.PROGRAM.ORG.INTERNACIONALES BCOS.COMERCIALES </v>
          </cell>
          <cell r="C378">
            <v>0</v>
          </cell>
          <cell r="D378">
            <v>0</v>
          </cell>
          <cell r="E378">
            <v>0</v>
          </cell>
          <cell r="F378">
            <v>0</v>
          </cell>
          <cell r="G378">
            <v>0</v>
          </cell>
          <cell r="H378">
            <v>0</v>
          </cell>
          <cell r="I378">
            <v>0</v>
          </cell>
          <cell r="J378">
            <v>0</v>
          </cell>
          <cell r="K378">
            <v>0</v>
          </cell>
        </row>
        <row r="379">
          <cell r="A379" t="str">
            <v>-</v>
          </cell>
          <cell r="B379" t="str">
            <v xml:space="preserve">REAJ.P.COBRAR S.LC.PROG.ORG.INTER.BCOS.COMERC. </v>
          </cell>
          <cell r="C379">
            <v>0</v>
          </cell>
          <cell r="D379">
            <v>0</v>
          </cell>
          <cell r="E379">
            <v>0</v>
          </cell>
          <cell r="F379">
            <v>0</v>
          </cell>
          <cell r="G379">
            <v>0</v>
          </cell>
          <cell r="H379">
            <v>0</v>
          </cell>
          <cell r="I379">
            <v>0</v>
          </cell>
          <cell r="J379">
            <v>0</v>
          </cell>
          <cell r="K379">
            <v>0</v>
          </cell>
        </row>
        <row r="380">
          <cell r="A380" t="str">
            <v>-</v>
          </cell>
          <cell r="B380" t="str">
            <v xml:space="preserve">SOBREGIROS CTAS.CTES BANCOS NACIONALES </v>
          </cell>
          <cell r="C380">
            <v>0</v>
          </cell>
          <cell r="D380">
            <v>0</v>
          </cell>
          <cell r="E380">
            <v>0</v>
          </cell>
          <cell r="F380">
            <v>0</v>
          </cell>
          <cell r="G380">
            <v>0</v>
          </cell>
          <cell r="H380">
            <v>0</v>
          </cell>
          <cell r="I380">
            <v>0</v>
          </cell>
          <cell r="J380">
            <v>0</v>
          </cell>
          <cell r="K380">
            <v>0</v>
          </cell>
        </row>
        <row r="381">
          <cell r="A381" t="str">
            <v>-</v>
          </cell>
          <cell r="B381" t="str">
            <v xml:space="preserve">PAG.ADQ.BCOS.COMERCIALES EN LIQ </v>
          </cell>
          <cell r="C381">
            <v>0</v>
          </cell>
          <cell r="D381">
            <v>0</v>
          </cell>
          <cell r="E381">
            <v>0</v>
          </cell>
          <cell r="F381">
            <v>0</v>
          </cell>
          <cell r="G381">
            <v>0</v>
          </cell>
          <cell r="H381">
            <v>0</v>
          </cell>
          <cell r="I381">
            <v>0</v>
          </cell>
          <cell r="J381">
            <v>0</v>
          </cell>
          <cell r="K381">
            <v>0</v>
          </cell>
        </row>
        <row r="382">
          <cell r="A382" t="str">
            <v>-</v>
          </cell>
          <cell r="B382" t="str">
            <v xml:space="preserve">CONSOLIDAC. PREST.URGENCIA BCOS. COMERCIALES </v>
          </cell>
          <cell r="C382">
            <v>0</v>
          </cell>
          <cell r="D382">
            <v>0</v>
          </cell>
          <cell r="E382">
            <v>0</v>
          </cell>
          <cell r="F382">
            <v>0</v>
          </cell>
          <cell r="G382">
            <v>0</v>
          </cell>
          <cell r="H382">
            <v>0</v>
          </cell>
          <cell r="I382">
            <v>0</v>
          </cell>
          <cell r="J382">
            <v>0</v>
          </cell>
          <cell r="K382">
            <v>0</v>
          </cell>
        </row>
        <row r="383">
          <cell r="A383" t="str">
            <v>-</v>
          </cell>
          <cell r="B383" t="str">
            <v>FONDOS LICITADOS A BANCOS COMERCIALES,</v>
          </cell>
          <cell r="C383">
            <v>0</v>
          </cell>
          <cell r="D383">
            <v>0</v>
          </cell>
          <cell r="E383">
            <v>0</v>
          </cell>
          <cell r="F383">
            <v>0</v>
          </cell>
          <cell r="G383">
            <v>0</v>
          </cell>
          <cell r="H383">
            <v>0</v>
          </cell>
          <cell r="I383">
            <v>0</v>
          </cell>
          <cell r="J383">
            <v>0</v>
          </cell>
          <cell r="K383">
            <v>0</v>
          </cell>
        </row>
        <row r="384">
          <cell r="A384" t="str">
            <v>-</v>
          </cell>
          <cell r="B384" t="str">
            <v>REAJ.P.RECIBIR P.FDOS.LICITADOS A BCOS.COMERC</v>
          </cell>
          <cell r="C384">
            <v>0</v>
          </cell>
          <cell r="D384">
            <v>0</v>
          </cell>
          <cell r="E384">
            <v>0</v>
          </cell>
          <cell r="F384">
            <v>0</v>
          </cell>
          <cell r="G384">
            <v>0</v>
          </cell>
          <cell r="H384">
            <v>0</v>
          </cell>
          <cell r="I384">
            <v>0</v>
          </cell>
          <cell r="J384">
            <v>0</v>
          </cell>
          <cell r="K384">
            <v>0</v>
          </cell>
        </row>
        <row r="385">
          <cell r="A385" t="str">
            <v>-</v>
          </cell>
          <cell r="B385" t="str">
            <v>BONOS ADQUIRIDOS A BCOS.COMERCIALES</v>
          </cell>
          <cell r="C385">
            <v>0</v>
          </cell>
          <cell r="D385">
            <v>0</v>
          </cell>
          <cell r="E385">
            <v>0</v>
          </cell>
          <cell r="F385">
            <v>0</v>
          </cell>
          <cell r="G385">
            <v>0</v>
          </cell>
          <cell r="H385">
            <v>0</v>
          </cell>
          <cell r="I385">
            <v>0</v>
          </cell>
          <cell r="J385">
            <v>0</v>
          </cell>
          <cell r="K385">
            <v>0</v>
          </cell>
        </row>
        <row r="386">
          <cell r="A386" t="str">
            <v>-</v>
          </cell>
          <cell r="B386" t="str">
            <v xml:space="preserve">REAJ.P.COBRAR S.BONOS BCOS.COMERCIALES </v>
          </cell>
          <cell r="C386">
            <v>0</v>
          </cell>
          <cell r="D386">
            <v>0</v>
          </cell>
          <cell r="E386">
            <v>0</v>
          </cell>
          <cell r="F386">
            <v>0</v>
          </cell>
          <cell r="G386">
            <v>0</v>
          </cell>
          <cell r="H386">
            <v>0</v>
          </cell>
          <cell r="I386">
            <v>0</v>
          </cell>
          <cell r="J386">
            <v>0</v>
          </cell>
          <cell r="K386">
            <v>0</v>
          </cell>
        </row>
        <row r="387">
          <cell r="A387" t="str">
            <v>-</v>
          </cell>
          <cell r="B387" t="str">
            <v xml:space="preserve">CARTERA ADQ.C.PACTO DE RETOVTA.BCOS.COM.(ACDO.1488, </v>
          </cell>
          <cell r="C387">
            <v>0</v>
          </cell>
          <cell r="D387">
            <v>0</v>
          </cell>
          <cell r="E387">
            <v>0</v>
          </cell>
          <cell r="F387">
            <v>0</v>
          </cell>
          <cell r="G387">
            <v>0</v>
          </cell>
          <cell r="H387">
            <v>0</v>
          </cell>
          <cell r="I387">
            <v>0</v>
          </cell>
          <cell r="J387">
            <v>0</v>
          </cell>
          <cell r="K387">
            <v>0</v>
          </cell>
        </row>
        <row r="388">
          <cell r="A388" t="str">
            <v>-</v>
          </cell>
          <cell r="B388" t="str">
            <v xml:space="preserve">PRESTAMOS PARA CUBRIR DEFICIT DE ENCAJE BCOS.COMER, </v>
          </cell>
          <cell r="C388">
            <v>0</v>
          </cell>
          <cell r="D388">
            <v>0</v>
          </cell>
          <cell r="E388">
            <v>0</v>
          </cell>
          <cell r="F388">
            <v>0</v>
          </cell>
          <cell r="G388">
            <v>0</v>
          </cell>
          <cell r="H388">
            <v>0</v>
          </cell>
          <cell r="I388">
            <v>0</v>
          </cell>
          <cell r="J388">
            <v>0</v>
          </cell>
          <cell r="K388">
            <v>0</v>
          </cell>
        </row>
        <row r="389">
          <cell r="A389" t="str">
            <v>-</v>
          </cell>
          <cell r="B389" t="str">
            <v xml:space="preserve">DOCUMENTOS DE CDTO.HIPOTECARIO ADQ.BCOS.COMERC. </v>
          </cell>
          <cell r="C389">
            <v>0</v>
          </cell>
          <cell r="D389">
            <v>0</v>
          </cell>
          <cell r="E389">
            <v>0</v>
          </cell>
          <cell r="F389">
            <v>0</v>
          </cell>
          <cell r="G389">
            <v>0</v>
          </cell>
          <cell r="H389">
            <v>0</v>
          </cell>
          <cell r="I389">
            <v>0</v>
          </cell>
          <cell r="J389">
            <v>0</v>
          </cell>
          <cell r="K389">
            <v>0</v>
          </cell>
        </row>
        <row r="390">
          <cell r="A390" t="str">
            <v>-</v>
          </cell>
          <cell r="B390" t="str">
            <v>REAJ.COBRAR S.CPRA.DOC.CDTO HIP ADQ.B.COM.</v>
          </cell>
          <cell r="C390">
            <v>0</v>
          </cell>
          <cell r="D390">
            <v>0</v>
          </cell>
          <cell r="E390">
            <v>0</v>
          </cell>
          <cell r="F390">
            <v>0</v>
          </cell>
          <cell r="G390">
            <v>0</v>
          </cell>
          <cell r="H390">
            <v>0</v>
          </cell>
          <cell r="I390">
            <v>0</v>
          </cell>
          <cell r="J390">
            <v>0</v>
          </cell>
          <cell r="K390">
            <v>0</v>
          </cell>
        </row>
        <row r="391">
          <cell r="A391" t="str">
            <v>-</v>
          </cell>
          <cell r="B391" t="str">
            <v xml:space="preserve">ANTICIPOS DE CREDITOS AL SISTEMA FINANC.BCOS.COMER, </v>
          </cell>
          <cell r="C391">
            <v>0</v>
          </cell>
          <cell r="D391">
            <v>0</v>
          </cell>
          <cell r="E391">
            <v>0</v>
          </cell>
          <cell r="F391">
            <v>0</v>
          </cell>
          <cell r="G391">
            <v>0</v>
          </cell>
          <cell r="H391">
            <v>0</v>
          </cell>
          <cell r="I391">
            <v>0</v>
          </cell>
          <cell r="J391">
            <v>0</v>
          </cell>
          <cell r="K391">
            <v>0</v>
          </cell>
        </row>
        <row r="392">
          <cell r="A392" t="str">
            <v>-</v>
          </cell>
          <cell r="B392" t="str">
            <v xml:space="preserve">CONSOLIDACION PRESTAMOS URGENCIA BCOS.COMERCIALES, </v>
          </cell>
          <cell r="C392">
            <v>0</v>
          </cell>
          <cell r="D392">
            <v>0</v>
          </cell>
          <cell r="E392">
            <v>0</v>
          </cell>
          <cell r="F392">
            <v>0</v>
          </cell>
          <cell r="G392">
            <v>0</v>
          </cell>
          <cell r="H392">
            <v>0</v>
          </cell>
          <cell r="I392">
            <v>0</v>
          </cell>
          <cell r="J392">
            <v>0</v>
          </cell>
          <cell r="K392">
            <v>0</v>
          </cell>
        </row>
        <row r="393">
          <cell r="A393" t="str">
            <v>12CREZN</v>
          </cell>
          <cell r="B393" t="str">
            <v>L.CR.P.REPROGRAMACION DEUDAS BCOS.COMERCIALES</v>
          </cell>
          <cell r="C393">
            <v>0</v>
          </cell>
          <cell r="D393">
            <v>0</v>
          </cell>
          <cell r="E393">
            <v>0</v>
          </cell>
          <cell r="F393">
            <v>0</v>
          </cell>
          <cell r="G393">
            <v>0</v>
          </cell>
          <cell r="H393">
            <v>0</v>
          </cell>
          <cell r="I393">
            <v>0</v>
          </cell>
          <cell r="J393">
            <v>0</v>
          </cell>
          <cell r="K393">
            <v>0</v>
          </cell>
        </row>
        <row r="394">
          <cell r="A394" t="str">
            <v>-</v>
          </cell>
          <cell r="B394" t="str">
            <v>REAJ.P.COB.S.LC.REPROG.DEUDAS BCOS.COMERCIALRS</v>
          </cell>
          <cell r="C394">
            <v>0</v>
          </cell>
          <cell r="D394">
            <v>0</v>
          </cell>
          <cell r="E394">
            <v>0</v>
          </cell>
          <cell r="F394">
            <v>0</v>
          </cell>
          <cell r="G394">
            <v>0</v>
          </cell>
          <cell r="H394">
            <v>0</v>
          </cell>
          <cell r="I394">
            <v>0</v>
          </cell>
          <cell r="J394">
            <v>0</v>
          </cell>
          <cell r="K394">
            <v>0</v>
          </cell>
        </row>
        <row r="395">
          <cell r="A395" t="str">
            <v>-</v>
          </cell>
          <cell r="B395" t="str">
            <v>LINEA CREDITO CORTO PLAZO A BCOS.COMERCIALES</v>
          </cell>
          <cell r="C395">
            <v>0</v>
          </cell>
          <cell r="D395">
            <v>0</v>
          </cell>
          <cell r="E395">
            <v>0</v>
          </cell>
          <cell r="F395">
            <v>0</v>
          </cell>
          <cell r="G395">
            <v>0</v>
          </cell>
          <cell r="H395">
            <v>0</v>
          </cell>
          <cell r="I395">
            <v>0</v>
          </cell>
          <cell r="J395">
            <v>0</v>
          </cell>
          <cell r="K395">
            <v>0</v>
          </cell>
        </row>
        <row r="396">
          <cell r="A396" t="str">
            <v>-</v>
          </cell>
          <cell r="B396" t="str">
            <v xml:space="preserve">REAJ.P.COBRAR S/L/C.CORTO PLAZO BANCOS COMERCIALES, </v>
          </cell>
          <cell r="C396">
            <v>0</v>
          </cell>
          <cell r="D396">
            <v>0</v>
          </cell>
          <cell r="E396">
            <v>0</v>
          </cell>
          <cell r="F396">
            <v>0</v>
          </cell>
          <cell r="G396">
            <v>0</v>
          </cell>
          <cell r="H396">
            <v>0</v>
          </cell>
          <cell r="I396">
            <v>0</v>
          </cell>
          <cell r="J396">
            <v>0</v>
          </cell>
          <cell r="K396">
            <v>0</v>
          </cell>
        </row>
        <row r="397">
          <cell r="A397" t="str">
            <v>-</v>
          </cell>
          <cell r="B397" t="str">
            <v xml:space="preserve">REAJUSTES POR COBRAR S.CONSOLID.PRES.URGENCIA </v>
          </cell>
          <cell r="C397">
            <v>0</v>
          </cell>
          <cell r="D397">
            <v>0</v>
          </cell>
          <cell r="E397">
            <v>0</v>
          </cell>
          <cell r="F397">
            <v>0</v>
          </cell>
          <cell r="G397">
            <v>0</v>
          </cell>
          <cell r="H397">
            <v>0</v>
          </cell>
          <cell r="I397">
            <v>0</v>
          </cell>
          <cell r="J397">
            <v>0</v>
          </cell>
          <cell r="K397">
            <v>0</v>
          </cell>
        </row>
        <row r="398">
          <cell r="A398" t="str">
            <v>-</v>
          </cell>
          <cell r="B398" t="str">
            <v xml:space="preserve">LC.P.REPROGRAM.DEUDAS HIPOTECARIAS BCOS.COMERCIALE, </v>
          </cell>
          <cell r="C398">
            <v>0</v>
          </cell>
          <cell r="D398">
            <v>0</v>
          </cell>
          <cell r="E398">
            <v>0</v>
          </cell>
          <cell r="F398">
            <v>0</v>
          </cell>
          <cell r="G398">
            <v>0</v>
          </cell>
          <cell r="H398">
            <v>0</v>
          </cell>
          <cell r="I398">
            <v>0</v>
          </cell>
          <cell r="J398">
            <v>0</v>
          </cell>
          <cell r="K398">
            <v>0</v>
          </cell>
        </row>
        <row r="399">
          <cell r="A399" t="str">
            <v>-</v>
          </cell>
          <cell r="B399" t="str">
            <v xml:space="preserve">REAJ.P.COB.S.LC.REPROGRAM.DEUDAS HIPOT.BCOS.COMERC, </v>
          </cell>
          <cell r="C399">
            <v>0</v>
          </cell>
          <cell r="D399">
            <v>0</v>
          </cell>
          <cell r="E399">
            <v>0</v>
          </cell>
          <cell r="F399">
            <v>0</v>
          </cell>
          <cell r="G399">
            <v>0</v>
          </cell>
          <cell r="H399">
            <v>0</v>
          </cell>
          <cell r="I399">
            <v>0</v>
          </cell>
          <cell r="J399">
            <v>0</v>
          </cell>
          <cell r="K399">
            <v>0</v>
          </cell>
        </row>
        <row r="400">
          <cell r="A400" t="str">
            <v>-</v>
          </cell>
          <cell r="B400" t="str">
            <v xml:space="preserve">CONTRATOS VTAS.CARTERA ADQ.A INST.FINANC.LIQ.B.COM, </v>
          </cell>
          <cell r="C400">
            <v>0</v>
          </cell>
          <cell r="D400">
            <v>0</v>
          </cell>
          <cell r="E400">
            <v>0</v>
          </cell>
          <cell r="F400">
            <v>0</v>
          </cell>
          <cell r="G400">
            <v>0</v>
          </cell>
          <cell r="H400">
            <v>0</v>
          </cell>
          <cell r="I400">
            <v>0</v>
          </cell>
          <cell r="J400">
            <v>0</v>
          </cell>
          <cell r="K400">
            <v>0</v>
          </cell>
        </row>
        <row r="401">
          <cell r="A401" t="str">
            <v>-</v>
          </cell>
          <cell r="B401" t="str">
            <v>REAJ.P.COB S.CONTR.VTAS.CARTERA ADQ.INS.FIN.LIQ.B.,</v>
          </cell>
          <cell r="C401">
            <v>0</v>
          </cell>
          <cell r="D401">
            <v>0</v>
          </cell>
          <cell r="E401">
            <v>0</v>
          </cell>
          <cell r="F401">
            <v>0</v>
          </cell>
          <cell r="G401">
            <v>0</v>
          </cell>
          <cell r="H401">
            <v>0</v>
          </cell>
          <cell r="I401">
            <v>0</v>
          </cell>
          <cell r="J401">
            <v>0</v>
          </cell>
          <cell r="K401">
            <v>0</v>
          </cell>
        </row>
        <row r="402">
          <cell r="A402" t="str">
            <v>-</v>
          </cell>
          <cell r="B402" t="str">
            <v>LINEA CREDITO PARA CAPITAL DE TRABAJO BCOS.COM.,</v>
          </cell>
          <cell r="C402">
            <v>0</v>
          </cell>
          <cell r="D402">
            <v>0</v>
          </cell>
          <cell r="E402">
            <v>0</v>
          </cell>
          <cell r="F402">
            <v>0</v>
          </cell>
          <cell r="G402">
            <v>0</v>
          </cell>
          <cell r="H402">
            <v>0</v>
          </cell>
          <cell r="I402">
            <v>0</v>
          </cell>
          <cell r="J402">
            <v>0</v>
          </cell>
          <cell r="K402">
            <v>0</v>
          </cell>
        </row>
        <row r="403">
          <cell r="A403" t="str">
            <v>-</v>
          </cell>
          <cell r="B403" t="str">
            <v>REAJ.P.COB.LC PARA CAPITAL DE TRABAJO BCOS.COM.,</v>
          </cell>
          <cell r="C403">
            <v>0</v>
          </cell>
          <cell r="D403">
            <v>0</v>
          </cell>
          <cell r="E403">
            <v>0</v>
          </cell>
          <cell r="F403">
            <v>0</v>
          </cell>
          <cell r="G403">
            <v>0</v>
          </cell>
          <cell r="H403">
            <v>0</v>
          </cell>
          <cell r="I403">
            <v>0</v>
          </cell>
          <cell r="J403">
            <v>0</v>
          </cell>
          <cell r="K403">
            <v>0</v>
          </cell>
        </row>
        <row r="404">
          <cell r="A404" t="str">
            <v>-</v>
          </cell>
          <cell r="B404" t="str">
            <v xml:space="preserve">PRESTAMO A BANCOS COMERCIALES </v>
          </cell>
          <cell r="C404">
            <v>0</v>
          </cell>
          <cell r="D404">
            <v>0</v>
          </cell>
          <cell r="E404">
            <v>0</v>
          </cell>
          <cell r="F404">
            <v>0</v>
          </cell>
          <cell r="G404">
            <v>0</v>
          </cell>
          <cell r="H404">
            <v>0</v>
          </cell>
          <cell r="I404">
            <v>0</v>
          </cell>
          <cell r="J404">
            <v>0</v>
          </cell>
          <cell r="K404">
            <v>0</v>
          </cell>
        </row>
        <row r="405">
          <cell r="A405" t="str">
            <v>-</v>
          </cell>
          <cell r="B405" t="str">
            <v xml:space="preserve">REAJ.P.COB.POR PRESTAMOS A BANCOS COMERCIALES </v>
          </cell>
          <cell r="C405">
            <v>0</v>
          </cell>
          <cell r="D405">
            <v>0</v>
          </cell>
          <cell r="E405">
            <v>0</v>
          </cell>
          <cell r="F405">
            <v>0</v>
          </cell>
          <cell r="G405">
            <v>0</v>
          </cell>
          <cell r="H405">
            <v>0</v>
          </cell>
          <cell r="I405">
            <v>0</v>
          </cell>
          <cell r="J405">
            <v>0</v>
          </cell>
          <cell r="K405">
            <v>0</v>
          </cell>
        </row>
        <row r="406">
          <cell r="A406" t="str">
            <v>-</v>
          </cell>
          <cell r="B406" t="str">
            <v xml:space="preserve">COMPRA CARTERA C/PACTO DE REVENTA P.CONTADO B.COM., </v>
          </cell>
          <cell r="C406">
            <v>0</v>
          </cell>
          <cell r="D406">
            <v>0</v>
          </cell>
          <cell r="E406">
            <v>0</v>
          </cell>
          <cell r="F406">
            <v>0</v>
          </cell>
          <cell r="G406">
            <v>0</v>
          </cell>
          <cell r="H406">
            <v>0</v>
          </cell>
          <cell r="I406">
            <v>0</v>
          </cell>
          <cell r="J406">
            <v>0</v>
          </cell>
          <cell r="K406">
            <v>0</v>
          </cell>
        </row>
        <row r="407">
          <cell r="A407" t="str">
            <v>-</v>
          </cell>
          <cell r="B407" t="str">
            <v xml:space="preserve">REAJ.COMP.CART.C/PACTO DE REVENTA P.CONTADO B.COM., </v>
          </cell>
          <cell r="C407">
            <v>0</v>
          </cell>
          <cell r="D407">
            <v>0</v>
          </cell>
          <cell r="E407">
            <v>0</v>
          </cell>
          <cell r="F407">
            <v>0</v>
          </cell>
          <cell r="G407">
            <v>0</v>
          </cell>
          <cell r="H407">
            <v>0</v>
          </cell>
          <cell r="I407">
            <v>0</v>
          </cell>
          <cell r="J407">
            <v>0</v>
          </cell>
          <cell r="K407">
            <v>0</v>
          </cell>
        </row>
        <row r="408">
          <cell r="A408" t="str">
            <v>12CXEZN</v>
          </cell>
          <cell r="B408" t="str">
            <v>REPROG.CRED.DE CONSUMO BCOS.COMERCIALES</v>
          </cell>
          <cell r="C408">
            <v>0</v>
          </cell>
          <cell r="D408">
            <v>0</v>
          </cell>
          <cell r="E408">
            <v>0</v>
          </cell>
          <cell r="F408">
            <v>0</v>
          </cell>
          <cell r="G408">
            <v>0</v>
          </cell>
          <cell r="H408">
            <v>0</v>
          </cell>
          <cell r="I408">
            <v>0</v>
          </cell>
          <cell r="J408">
            <v>0</v>
          </cell>
          <cell r="K408">
            <v>0</v>
          </cell>
        </row>
        <row r="409">
          <cell r="A409" t="str">
            <v>-</v>
          </cell>
          <cell r="B409" t="str">
            <v>REAJ.P.COBRAR S.REPROG.CRED.CONSUMO B.COMERC.</v>
          </cell>
          <cell r="C409">
            <v>0</v>
          </cell>
          <cell r="D409">
            <v>0</v>
          </cell>
          <cell r="E409">
            <v>0</v>
          </cell>
          <cell r="F409">
            <v>0</v>
          </cell>
          <cell r="G409">
            <v>0</v>
          </cell>
          <cell r="H409">
            <v>0</v>
          </cell>
          <cell r="I409">
            <v>0</v>
          </cell>
          <cell r="J409">
            <v>0</v>
          </cell>
          <cell r="K409">
            <v>0</v>
          </cell>
        </row>
        <row r="410">
          <cell r="A410" t="str">
            <v>12CZEZN</v>
          </cell>
          <cell r="B410" t="str">
            <v xml:space="preserve">REPROG.DEUDAS SECTOR PRODUC.(ACDO 1578) B.COMERC., </v>
          </cell>
          <cell r="C410">
            <v>0</v>
          </cell>
          <cell r="D410">
            <v>0</v>
          </cell>
          <cell r="E410">
            <v>0</v>
          </cell>
          <cell r="F410">
            <v>0</v>
          </cell>
          <cell r="G410">
            <v>0</v>
          </cell>
          <cell r="H410">
            <v>0</v>
          </cell>
          <cell r="I410">
            <v>0</v>
          </cell>
          <cell r="J410">
            <v>0</v>
          </cell>
          <cell r="K410">
            <v>0</v>
          </cell>
        </row>
        <row r="411">
          <cell r="A411" t="str">
            <v>12GZEZN</v>
          </cell>
          <cell r="B411" t="str">
            <v xml:space="preserve">REAJ.P.COBRAR S.REPROG.DEUDAS SECTOR PRODUC.B.COM., </v>
          </cell>
          <cell r="C411">
            <v>0</v>
          </cell>
          <cell r="D411">
            <v>0</v>
          </cell>
          <cell r="E411">
            <v>0</v>
          </cell>
          <cell r="F411">
            <v>0</v>
          </cell>
          <cell r="G411">
            <v>0</v>
          </cell>
          <cell r="H411">
            <v>0</v>
          </cell>
          <cell r="I411">
            <v>0</v>
          </cell>
          <cell r="J411">
            <v>0</v>
          </cell>
          <cell r="K411">
            <v>0</v>
          </cell>
        </row>
        <row r="412">
          <cell r="A412" t="str">
            <v>-</v>
          </cell>
          <cell r="B412" t="str">
            <v>DESCUENTO DE INSTRUMENTOS FINANCIEROS B.COMERC.</v>
          </cell>
          <cell r="C412">
            <v>0</v>
          </cell>
          <cell r="D412">
            <v>0</v>
          </cell>
          <cell r="E412">
            <v>0</v>
          </cell>
          <cell r="F412">
            <v>0</v>
          </cell>
          <cell r="G412">
            <v>0</v>
          </cell>
          <cell r="H412">
            <v>0</v>
          </cell>
          <cell r="I412">
            <v>0</v>
          </cell>
          <cell r="J412">
            <v>0</v>
          </cell>
          <cell r="K412">
            <v>0</v>
          </cell>
        </row>
        <row r="413">
          <cell r="A413" t="str">
            <v>-</v>
          </cell>
          <cell r="B413" t="str">
            <v xml:space="preserve">REAJ.P.COBRAR S.DESC.INSTRUM.FINANC.B.COMERC. </v>
          </cell>
          <cell r="C413">
            <v>0</v>
          </cell>
          <cell r="D413">
            <v>0</v>
          </cell>
          <cell r="E413">
            <v>0</v>
          </cell>
          <cell r="F413">
            <v>0</v>
          </cell>
          <cell r="G413">
            <v>0</v>
          </cell>
          <cell r="H413">
            <v>0</v>
          </cell>
          <cell r="I413">
            <v>0</v>
          </cell>
          <cell r="J413">
            <v>0</v>
          </cell>
          <cell r="K413">
            <v>0</v>
          </cell>
        </row>
        <row r="414">
          <cell r="A414" t="str">
            <v>-</v>
          </cell>
          <cell r="B414" t="str">
            <v>LINEA DE CREDITO DE MEDIANO PLAZO A BCOS.COMERC.</v>
          </cell>
          <cell r="C414">
            <v>0</v>
          </cell>
          <cell r="D414">
            <v>0</v>
          </cell>
          <cell r="E414">
            <v>0</v>
          </cell>
          <cell r="F414">
            <v>0</v>
          </cell>
          <cell r="G414">
            <v>0</v>
          </cell>
          <cell r="H414">
            <v>0</v>
          </cell>
          <cell r="I414">
            <v>0</v>
          </cell>
          <cell r="J414">
            <v>0</v>
          </cell>
          <cell r="K414">
            <v>0</v>
          </cell>
        </row>
        <row r="415">
          <cell r="A415" t="str">
            <v>-</v>
          </cell>
          <cell r="B415" t="str">
            <v>REAJ.P.COB.S.LC.DE MEDIANO PLAZO A BCOS.COMERC.</v>
          </cell>
          <cell r="C415">
            <v>0</v>
          </cell>
          <cell r="D415">
            <v>0</v>
          </cell>
          <cell r="E415">
            <v>0</v>
          </cell>
          <cell r="F415">
            <v>0</v>
          </cell>
          <cell r="G415">
            <v>0</v>
          </cell>
          <cell r="H415">
            <v>0</v>
          </cell>
          <cell r="I415">
            <v>0</v>
          </cell>
          <cell r="J415">
            <v>0</v>
          </cell>
          <cell r="K415">
            <v>0</v>
          </cell>
        </row>
        <row r="416">
          <cell r="A416" t="str">
            <v>-</v>
          </cell>
          <cell r="B416" t="str">
            <v xml:space="preserve">CONTRATO NOVACION CARTERA POR OBLIGACION SUBORDINA, </v>
          </cell>
          <cell r="C416">
            <v>0</v>
          </cell>
          <cell r="D416">
            <v>0</v>
          </cell>
          <cell r="E416">
            <v>0</v>
          </cell>
          <cell r="F416">
            <v>0</v>
          </cell>
          <cell r="G416">
            <v>0</v>
          </cell>
          <cell r="H416">
            <v>0</v>
          </cell>
          <cell r="I416">
            <v>0</v>
          </cell>
          <cell r="J416">
            <v>0</v>
          </cell>
          <cell r="K416">
            <v>0</v>
          </cell>
        </row>
        <row r="417">
          <cell r="A417" t="str">
            <v>-</v>
          </cell>
          <cell r="B417" t="str">
            <v xml:space="preserve">REAJUSTES P.COBRAR S.CONTRATO NOVACION CART.SUBOR., </v>
          </cell>
          <cell r="C417">
            <v>0</v>
          </cell>
          <cell r="D417">
            <v>0</v>
          </cell>
          <cell r="E417">
            <v>0</v>
          </cell>
          <cell r="F417">
            <v>0</v>
          </cell>
          <cell r="G417">
            <v>0</v>
          </cell>
          <cell r="H417">
            <v>0</v>
          </cell>
          <cell r="I417">
            <v>0</v>
          </cell>
          <cell r="J417">
            <v>0</v>
          </cell>
          <cell r="K417">
            <v>0</v>
          </cell>
        </row>
        <row r="418">
          <cell r="A418" t="str">
            <v>-</v>
          </cell>
          <cell r="B418" t="str">
            <v xml:space="preserve">CRED.MODALIDAD UNO LIBOR AJUSTADA AC 1686 BCOM </v>
          </cell>
          <cell r="C418">
            <v>0</v>
          </cell>
          <cell r="D418">
            <v>0</v>
          </cell>
          <cell r="E418">
            <v>0</v>
          </cell>
          <cell r="F418">
            <v>0</v>
          </cell>
          <cell r="G418">
            <v>0</v>
          </cell>
          <cell r="H418">
            <v>0</v>
          </cell>
          <cell r="I418">
            <v>0</v>
          </cell>
          <cell r="J418">
            <v>0</v>
          </cell>
          <cell r="K418">
            <v>0</v>
          </cell>
        </row>
        <row r="419">
          <cell r="A419" t="str">
            <v>-</v>
          </cell>
          <cell r="B419" t="str">
            <v xml:space="preserve">CRED.MODALIDAD UNO TIP 91-365 BCOS.COMERCIALES </v>
          </cell>
          <cell r="C419">
            <v>0</v>
          </cell>
          <cell r="D419">
            <v>0</v>
          </cell>
          <cell r="E419">
            <v>0</v>
          </cell>
          <cell r="F419">
            <v>0</v>
          </cell>
          <cell r="G419">
            <v>0</v>
          </cell>
          <cell r="H419">
            <v>0</v>
          </cell>
          <cell r="I419">
            <v>0</v>
          </cell>
          <cell r="J419">
            <v>0</v>
          </cell>
          <cell r="K419">
            <v>0</v>
          </cell>
        </row>
        <row r="420">
          <cell r="A420" t="str">
            <v>-</v>
          </cell>
          <cell r="B420" t="str">
            <v xml:space="preserve">CRED.MODALIDAD DOS LIBOR AJUSTADA AC 1686 BCOM </v>
          </cell>
          <cell r="C420">
            <v>0</v>
          </cell>
          <cell r="D420">
            <v>0</v>
          </cell>
          <cell r="E420">
            <v>0</v>
          </cell>
          <cell r="F420">
            <v>0</v>
          </cell>
          <cell r="G420">
            <v>0</v>
          </cell>
          <cell r="H420">
            <v>0</v>
          </cell>
          <cell r="I420">
            <v>0</v>
          </cell>
          <cell r="J420">
            <v>0</v>
          </cell>
          <cell r="K420">
            <v>0</v>
          </cell>
        </row>
        <row r="421">
          <cell r="A421" t="str">
            <v>-</v>
          </cell>
          <cell r="B421" t="str">
            <v xml:space="preserve">CRED.MODALIDAD DOS TIP 91-365 BCOS.COMERCIALES </v>
          </cell>
          <cell r="C421">
            <v>0</v>
          </cell>
          <cell r="D421">
            <v>0</v>
          </cell>
          <cell r="E421">
            <v>0</v>
          </cell>
          <cell r="F421">
            <v>0</v>
          </cell>
          <cell r="G421">
            <v>0</v>
          </cell>
          <cell r="H421">
            <v>0</v>
          </cell>
          <cell r="I421">
            <v>0</v>
          </cell>
          <cell r="J421">
            <v>0</v>
          </cell>
          <cell r="K421">
            <v>0</v>
          </cell>
        </row>
        <row r="422">
          <cell r="A422" t="str">
            <v>-</v>
          </cell>
          <cell r="B422" t="str">
            <v>CRED.MODALIDAD DOS TIP 30-89 DS BCOS.COMER.</v>
          </cell>
          <cell r="C422">
            <v>0</v>
          </cell>
          <cell r="D422">
            <v>0</v>
          </cell>
          <cell r="E422">
            <v>0</v>
          </cell>
          <cell r="F422">
            <v>0</v>
          </cell>
          <cell r="G422">
            <v>0</v>
          </cell>
          <cell r="H422">
            <v>0</v>
          </cell>
          <cell r="I422">
            <v>0</v>
          </cell>
          <cell r="J422">
            <v>0</v>
          </cell>
          <cell r="K422">
            <v>0</v>
          </cell>
        </row>
        <row r="423">
          <cell r="A423" t="str">
            <v>-</v>
          </cell>
          <cell r="B423" t="str">
            <v xml:space="preserve">REPROGRAMAC.DEUDAS ACDO.1589 BCOS.COMERCIALES </v>
          </cell>
          <cell r="C423">
            <v>0</v>
          </cell>
          <cell r="D423">
            <v>0</v>
          </cell>
          <cell r="E423">
            <v>0</v>
          </cell>
          <cell r="F423">
            <v>0</v>
          </cell>
          <cell r="G423">
            <v>0</v>
          </cell>
          <cell r="H423">
            <v>0</v>
          </cell>
          <cell r="I423">
            <v>0</v>
          </cell>
          <cell r="J423">
            <v>0</v>
          </cell>
          <cell r="K423">
            <v>0</v>
          </cell>
        </row>
        <row r="424">
          <cell r="A424" t="str">
            <v>-</v>
          </cell>
          <cell r="B424" t="str">
            <v>REAJ.P/COBR.S/REPROG.DEUDAS AC.1589 BCOS.COMERC.</v>
          </cell>
          <cell r="C424">
            <v>0</v>
          </cell>
          <cell r="D424">
            <v>0</v>
          </cell>
          <cell r="E424">
            <v>0</v>
          </cell>
          <cell r="F424">
            <v>0</v>
          </cell>
          <cell r="G424">
            <v>0</v>
          </cell>
          <cell r="H424">
            <v>0</v>
          </cell>
          <cell r="I424">
            <v>0</v>
          </cell>
          <cell r="J424">
            <v>0</v>
          </cell>
          <cell r="K424">
            <v>0</v>
          </cell>
        </row>
        <row r="425">
          <cell r="A425" t="str">
            <v>-</v>
          </cell>
          <cell r="B425" t="str">
            <v>L/C P.CONSTITUIR RESERVA TECNICA BCOS.COMERC.</v>
          </cell>
          <cell r="C425">
            <v>0</v>
          </cell>
          <cell r="D425">
            <v>0</v>
          </cell>
          <cell r="E425">
            <v>0</v>
          </cell>
          <cell r="F425">
            <v>0</v>
          </cell>
          <cell r="G425">
            <v>0</v>
          </cell>
          <cell r="H425">
            <v>0</v>
          </cell>
          <cell r="I425">
            <v>0</v>
          </cell>
          <cell r="J425">
            <v>0</v>
          </cell>
          <cell r="K425">
            <v>0</v>
          </cell>
        </row>
        <row r="426">
          <cell r="A426" t="str">
            <v>-</v>
          </cell>
          <cell r="B426" t="str">
            <v xml:space="preserve">REAJ.P.COBRAR S/L/C P.CONSTITUIR RESERVA TEC.BCOM, </v>
          </cell>
          <cell r="C426">
            <v>0</v>
          </cell>
          <cell r="D426">
            <v>0</v>
          </cell>
          <cell r="E426">
            <v>0</v>
          </cell>
          <cell r="F426">
            <v>0</v>
          </cell>
          <cell r="G426">
            <v>0</v>
          </cell>
          <cell r="H426">
            <v>0</v>
          </cell>
          <cell r="I426">
            <v>0</v>
          </cell>
          <cell r="J426">
            <v>0</v>
          </cell>
          <cell r="K426">
            <v>0</v>
          </cell>
        </row>
        <row r="427">
          <cell r="A427" t="str">
            <v>12JKEZN</v>
          </cell>
          <cell r="B427" t="str">
            <v>L/REDES.PARA FINANC.DE EXPORT.AC.1719 BCOS COMER.</v>
          </cell>
          <cell r="C427">
            <v>0</v>
          </cell>
          <cell r="D427">
            <v>0</v>
          </cell>
          <cell r="E427">
            <v>0</v>
          </cell>
          <cell r="F427">
            <v>0</v>
          </cell>
          <cell r="G427">
            <v>0</v>
          </cell>
          <cell r="H427">
            <v>0</v>
          </cell>
          <cell r="I427">
            <v>0</v>
          </cell>
          <cell r="J427">
            <v>0</v>
          </cell>
          <cell r="K427">
            <v>0</v>
          </cell>
        </row>
        <row r="428">
          <cell r="A428" t="str">
            <v>-</v>
          </cell>
          <cell r="B428" t="str">
            <v>L/C P.LICIT.CART.HIPOT.ANAP.AC.1901 BCOS.COMER.</v>
          </cell>
          <cell r="C428">
            <v>0</v>
          </cell>
          <cell r="D428">
            <v>0</v>
          </cell>
          <cell r="E428">
            <v>0</v>
          </cell>
          <cell r="F428">
            <v>0</v>
          </cell>
          <cell r="G428">
            <v>0</v>
          </cell>
          <cell r="H428">
            <v>0</v>
          </cell>
          <cell r="I428">
            <v>0</v>
          </cell>
          <cell r="J428">
            <v>0</v>
          </cell>
          <cell r="K428">
            <v>0</v>
          </cell>
        </row>
        <row r="429">
          <cell r="A429" t="str">
            <v>-</v>
          </cell>
          <cell r="B429" t="str">
            <v>REAJ.P.L/C. LICIT.CART.HIP.ANAP AC.1901 B.COMER.</v>
          </cell>
          <cell r="C429">
            <v>0</v>
          </cell>
          <cell r="D429">
            <v>0</v>
          </cell>
          <cell r="E429">
            <v>0</v>
          </cell>
          <cell r="F429">
            <v>0</v>
          </cell>
          <cell r="G429">
            <v>0</v>
          </cell>
          <cell r="H429">
            <v>0</v>
          </cell>
          <cell r="I429">
            <v>0</v>
          </cell>
          <cell r="J429">
            <v>0</v>
          </cell>
          <cell r="K429">
            <v>0</v>
          </cell>
        </row>
        <row r="430">
          <cell r="A430" t="str">
            <v>-</v>
          </cell>
          <cell r="B430" t="str">
            <v>COMPRA PAGARES DEL BC C/PACTO RETROV. BCOM.</v>
          </cell>
          <cell r="C430">
            <v>0</v>
          </cell>
          <cell r="D430">
            <v>0</v>
          </cell>
          <cell r="E430">
            <v>0</v>
          </cell>
          <cell r="F430">
            <v>0</v>
          </cell>
          <cell r="G430">
            <v>0</v>
          </cell>
          <cell r="H430">
            <v>0</v>
          </cell>
          <cell r="I430">
            <v>0</v>
          </cell>
          <cell r="J430">
            <v>0</v>
          </cell>
          <cell r="K430">
            <v>0</v>
          </cell>
        </row>
        <row r="431">
          <cell r="A431" t="str">
            <v>-</v>
          </cell>
          <cell r="B431" t="str">
            <v xml:space="preserve">SALDOS DE PRECIO POR VENTA DE ACTIVO FIJO, BBC, </v>
          </cell>
          <cell r="C431">
            <v>0</v>
          </cell>
          <cell r="D431">
            <v>0</v>
          </cell>
          <cell r="E431">
            <v>0</v>
          </cell>
          <cell r="F431">
            <v>0</v>
          </cell>
          <cell r="G431">
            <v>0</v>
          </cell>
          <cell r="H431">
            <v>0</v>
          </cell>
          <cell r="I431">
            <v>0</v>
          </cell>
          <cell r="J431">
            <v>0</v>
          </cell>
          <cell r="K431">
            <v>0</v>
          </cell>
        </row>
        <row r="432">
          <cell r="A432" t="str">
            <v>13DAEZN</v>
          </cell>
          <cell r="B432" t="str">
            <v xml:space="preserve">VTAS.CBIO.PZO.C/FINANC.EN </v>
          </cell>
          <cell r="C432">
            <v>0</v>
          </cell>
          <cell r="D432">
            <v>0</v>
          </cell>
          <cell r="E432">
            <v>0</v>
          </cell>
          <cell r="F432">
            <v>0</v>
          </cell>
          <cell r="G432">
            <v>0</v>
          </cell>
          <cell r="H432">
            <v>0</v>
          </cell>
          <cell r="I432">
            <v>0</v>
          </cell>
          <cell r="J432">
            <v>0</v>
          </cell>
          <cell r="K432">
            <v>0</v>
          </cell>
        </row>
        <row r="433">
          <cell r="A433" t="str">
            <v>-</v>
          </cell>
          <cell r="B433" t="str">
            <v>REAJ.P.COBRAR.S.VTA.CBIO. C.FTO.EN ME O.INST.</v>
          </cell>
          <cell r="C433">
            <v>0</v>
          </cell>
          <cell r="D433">
            <v>0</v>
          </cell>
          <cell r="E433">
            <v>0</v>
          </cell>
          <cell r="F433">
            <v>0</v>
          </cell>
          <cell r="G433">
            <v>0</v>
          </cell>
          <cell r="H433">
            <v>0</v>
          </cell>
          <cell r="I433">
            <v>0</v>
          </cell>
          <cell r="J433">
            <v>0</v>
          </cell>
          <cell r="K433">
            <v>0</v>
          </cell>
        </row>
        <row r="434">
          <cell r="A434" t="str">
            <v>-</v>
          </cell>
          <cell r="B434" t="str">
            <v>REF.REAJUSTABLES OTRAS INSTITUCIONES</v>
          </cell>
          <cell r="C434">
            <v>0</v>
          </cell>
          <cell r="D434">
            <v>0</v>
          </cell>
          <cell r="E434">
            <v>0</v>
          </cell>
          <cell r="F434">
            <v>0</v>
          </cell>
          <cell r="G434">
            <v>0</v>
          </cell>
          <cell r="H434">
            <v>0</v>
          </cell>
          <cell r="I434">
            <v>0</v>
          </cell>
          <cell r="J434">
            <v>0</v>
          </cell>
          <cell r="K434">
            <v>0</v>
          </cell>
        </row>
        <row r="435">
          <cell r="A435" t="str">
            <v>12MREZN</v>
          </cell>
          <cell r="B435" t="str">
            <v xml:space="preserve">PAGARES ADQUIRIDOS OTRAS INSTITUCIONES, </v>
          </cell>
          <cell r="C435">
            <v>0</v>
          </cell>
          <cell r="D435">
            <v>0</v>
          </cell>
          <cell r="E435">
            <v>0</v>
          </cell>
          <cell r="F435">
            <v>0</v>
          </cell>
          <cell r="G435">
            <v>0</v>
          </cell>
          <cell r="H435">
            <v>0</v>
          </cell>
          <cell r="I435">
            <v>0</v>
          </cell>
          <cell r="J435">
            <v>0</v>
          </cell>
          <cell r="K435">
            <v>0</v>
          </cell>
        </row>
        <row r="436">
          <cell r="A436" t="str">
            <v>-</v>
          </cell>
          <cell r="B436" t="str">
            <v>REDESCUENTOS A SOCIEDADES FINANCIERAS,</v>
          </cell>
          <cell r="C436">
            <v>0</v>
          </cell>
          <cell r="D436">
            <v>0</v>
          </cell>
          <cell r="E436">
            <v>0</v>
          </cell>
          <cell r="F436">
            <v>0</v>
          </cell>
          <cell r="G436">
            <v>0</v>
          </cell>
          <cell r="H436">
            <v>0</v>
          </cell>
          <cell r="I436">
            <v>0</v>
          </cell>
          <cell r="J436">
            <v>0</v>
          </cell>
          <cell r="K436">
            <v>0</v>
          </cell>
        </row>
        <row r="437">
          <cell r="A437" t="str">
            <v>12DEEZN</v>
          </cell>
          <cell r="B437" t="str">
            <v xml:space="preserve">CONV.CRED.OPERAC.CAF  </v>
          </cell>
          <cell r="C437">
            <v>0</v>
          </cell>
          <cell r="D437">
            <v>0</v>
          </cell>
          <cell r="E437">
            <v>0</v>
          </cell>
          <cell r="F437">
            <v>0</v>
          </cell>
          <cell r="G437">
            <v>0</v>
          </cell>
          <cell r="H437">
            <v>0</v>
          </cell>
          <cell r="I437">
            <v>0</v>
          </cell>
          <cell r="J437">
            <v>0</v>
          </cell>
          <cell r="K437">
            <v>0</v>
          </cell>
        </row>
        <row r="438">
          <cell r="A438" t="str">
            <v>-</v>
          </cell>
          <cell r="B438" t="str">
            <v xml:space="preserve">CRED.AAP.NAC.DEL.2824 </v>
          </cell>
          <cell r="C438">
            <v>0</v>
          </cell>
          <cell r="D438">
            <v>0</v>
          </cell>
          <cell r="E438">
            <v>0</v>
          </cell>
          <cell r="F438">
            <v>0</v>
          </cell>
          <cell r="G438">
            <v>0</v>
          </cell>
          <cell r="H438">
            <v>0</v>
          </cell>
          <cell r="I438">
            <v>0</v>
          </cell>
          <cell r="J438">
            <v>0</v>
          </cell>
          <cell r="K438">
            <v>0</v>
          </cell>
        </row>
        <row r="439">
          <cell r="A439" t="str">
            <v>-</v>
          </cell>
          <cell r="B439" t="str">
            <v xml:space="preserve">L/C AAP NAC.DL 2824 </v>
          </cell>
          <cell r="C439">
            <v>0</v>
          </cell>
          <cell r="D439">
            <v>0</v>
          </cell>
          <cell r="E439">
            <v>0</v>
          </cell>
          <cell r="F439">
            <v>0</v>
          </cell>
          <cell r="G439">
            <v>0</v>
          </cell>
          <cell r="H439">
            <v>0</v>
          </cell>
          <cell r="I439">
            <v>0</v>
          </cell>
          <cell r="J439">
            <v>0</v>
          </cell>
          <cell r="K439">
            <v>0</v>
          </cell>
        </row>
        <row r="440">
          <cell r="A440" t="str">
            <v>-</v>
          </cell>
          <cell r="B440" t="str">
            <v xml:space="preserve">LC INSTIT.FINANCIERAS NO BANCARIAS </v>
          </cell>
          <cell r="C440">
            <v>0</v>
          </cell>
          <cell r="D440">
            <v>0</v>
          </cell>
          <cell r="E440">
            <v>0</v>
          </cell>
          <cell r="F440">
            <v>0</v>
          </cell>
          <cell r="G440">
            <v>0</v>
          </cell>
          <cell r="H440">
            <v>0</v>
          </cell>
          <cell r="I440">
            <v>0</v>
          </cell>
          <cell r="J440">
            <v>0</v>
          </cell>
          <cell r="K440">
            <v>0</v>
          </cell>
        </row>
        <row r="441">
          <cell r="A441" t="str">
            <v>-</v>
          </cell>
          <cell r="B441" t="str">
            <v xml:space="preserve">LIN.REAJ.A BCOS. FOMENTO </v>
          </cell>
          <cell r="C441">
            <v>0</v>
          </cell>
          <cell r="D441">
            <v>0</v>
          </cell>
          <cell r="E441">
            <v>0</v>
          </cell>
          <cell r="F441">
            <v>0</v>
          </cell>
          <cell r="G441">
            <v>0</v>
          </cell>
          <cell r="H441">
            <v>0</v>
          </cell>
          <cell r="I441">
            <v>0</v>
          </cell>
          <cell r="J441">
            <v>0</v>
          </cell>
          <cell r="K441">
            <v>0</v>
          </cell>
        </row>
        <row r="442">
          <cell r="A442" t="str">
            <v>12CJEZN</v>
          </cell>
          <cell r="B442" t="str">
            <v>LC.PROGRAM.ORG.INTERNACIONALES OTRAS INSTITUC.</v>
          </cell>
          <cell r="C442">
            <v>0</v>
          </cell>
          <cell r="D442">
            <v>0</v>
          </cell>
          <cell r="E442">
            <v>0</v>
          </cell>
          <cell r="F442">
            <v>0</v>
          </cell>
          <cell r="G442">
            <v>0</v>
          </cell>
          <cell r="H442">
            <v>0</v>
          </cell>
          <cell r="I442">
            <v>0</v>
          </cell>
          <cell r="J442">
            <v>0</v>
          </cell>
          <cell r="K442">
            <v>0</v>
          </cell>
        </row>
        <row r="443">
          <cell r="A443" t="str">
            <v>-</v>
          </cell>
          <cell r="B443" t="str">
            <v>REAJ P/COBRAR S/REFIN OTR INSTITUCIONES</v>
          </cell>
          <cell r="C443">
            <v>0</v>
          </cell>
          <cell r="D443">
            <v>0</v>
          </cell>
          <cell r="E443">
            <v>0</v>
          </cell>
          <cell r="F443">
            <v>0</v>
          </cell>
          <cell r="G443">
            <v>0</v>
          </cell>
          <cell r="H443">
            <v>0</v>
          </cell>
          <cell r="I443">
            <v>0</v>
          </cell>
          <cell r="J443">
            <v>0</v>
          </cell>
          <cell r="K443">
            <v>0</v>
          </cell>
        </row>
        <row r="444">
          <cell r="A444" t="str">
            <v>-</v>
          </cell>
          <cell r="B444" t="str">
            <v>REAJ.P/COB.LC.INST.FINAN.NO BANCARIAS,</v>
          </cell>
          <cell r="C444">
            <v>0</v>
          </cell>
          <cell r="D444">
            <v>0</v>
          </cell>
          <cell r="E444">
            <v>0</v>
          </cell>
          <cell r="F444">
            <v>0</v>
          </cell>
          <cell r="G444">
            <v>0</v>
          </cell>
          <cell r="H444">
            <v>0</v>
          </cell>
          <cell r="I444">
            <v>0</v>
          </cell>
          <cell r="J444">
            <v>0</v>
          </cell>
          <cell r="K444">
            <v>0</v>
          </cell>
        </row>
        <row r="445">
          <cell r="A445" t="str">
            <v>-</v>
          </cell>
          <cell r="B445" t="str">
            <v xml:space="preserve">REAJ.P/COBRAR S/L.C.REAJUSTABLE BCOS. FOMENTO </v>
          </cell>
          <cell r="C445">
            <v>0</v>
          </cell>
          <cell r="D445">
            <v>0</v>
          </cell>
          <cell r="E445">
            <v>0</v>
          </cell>
          <cell r="F445">
            <v>0</v>
          </cell>
          <cell r="G445">
            <v>0</v>
          </cell>
          <cell r="H445">
            <v>0</v>
          </cell>
          <cell r="I445">
            <v>0</v>
          </cell>
          <cell r="J445">
            <v>0</v>
          </cell>
          <cell r="K445">
            <v>0</v>
          </cell>
        </row>
        <row r="446">
          <cell r="A446" t="str">
            <v>-</v>
          </cell>
          <cell r="B446" t="str">
            <v>REAJ P/COBRAR S/L C AAP DL 2824,</v>
          </cell>
          <cell r="C446">
            <v>0</v>
          </cell>
          <cell r="D446">
            <v>0</v>
          </cell>
          <cell r="E446">
            <v>0</v>
          </cell>
          <cell r="F446">
            <v>0</v>
          </cell>
          <cell r="G446">
            <v>0</v>
          </cell>
          <cell r="H446">
            <v>0</v>
          </cell>
          <cell r="I446">
            <v>0</v>
          </cell>
          <cell r="J446">
            <v>0</v>
          </cell>
          <cell r="K446">
            <v>0</v>
          </cell>
        </row>
        <row r="447">
          <cell r="A447" t="str">
            <v>-</v>
          </cell>
          <cell r="B447" t="str">
            <v>REAJ.P.COBRAR S.LC.PROG.ORG.INTER.OTRO.INSTITUC.</v>
          </cell>
          <cell r="C447">
            <v>0</v>
          </cell>
          <cell r="D447">
            <v>0</v>
          </cell>
          <cell r="E447">
            <v>0</v>
          </cell>
          <cell r="F447">
            <v>0</v>
          </cell>
          <cell r="G447">
            <v>0</v>
          </cell>
          <cell r="H447">
            <v>0</v>
          </cell>
          <cell r="I447">
            <v>0</v>
          </cell>
          <cell r="J447">
            <v>0</v>
          </cell>
          <cell r="K447">
            <v>0</v>
          </cell>
        </row>
        <row r="448">
          <cell r="A448" t="str">
            <v>-</v>
          </cell>
          <cell r="B448" t="str">
            <v xml:space="preserve">REAJ.P/COB.VENTA BIENES RAICES, </v>
          </cell>
          <cell r="C448">
            <v>0</v>
          </cell>
          <cell r="D448">
            <v>0</v>
          </cell>
          <cell r="E448">
            <v>0</v>
          </cell>
          <cell r="F448">
            <v>0</v>
          </cell>
          <cell r="G448">
            <v>0</v>
          </cell>
          <cell r="H448">
            <v>0</v>
          </cell>
          <cell r="I448">
            <v>0</v>
          </cell>
          <cell r="J448">
            <v>0</v>
          </cell>
          <cell r="K448">
            <v>0</v>
          </cell>
        </row>
        <row r="449">
          <cell r="A449" t="str">
            <v>-</v>
          </cell>
          <cell r="B449" t="str">
            <v xml:space="preserve">PRESTAMOS DE URGENCIA OTRAS INSTITUCIONES </v>
          </cell>
          <cell r="C449">
            <v>0</v>
          </cell>
          <cell r="D449">
            <v>0</v>
          </cell>
          <cell r="E449">
            <v>0</v>
          </cell>
          <cell r="F449">
            <v>0</v>
          </cell>
          <cell r="G449">
            <v>0</v>
          </cell>
          <cell r="H449">
            <v>0</v>
          </cell>
          <cell r="I449">
            <v>0</v>
          </cell>
          <cell r="J449">
            <v>0</v>
          </cell>
          <cell r="K449">
            <v>0</v>
          </cell>
        </row>
        <row r="450">
          <cell r="A450" t="str">
            <v>-</v>
          </cell>
          <cell r="B450" t="str">
            <v xml:space="preserve">CONSOLIDAC. PREST.URGENCIA OTRAS INSTITUCIONES </v>
          </cell>
          <cell r="C450">
            <v>0</v>
          </cell>
          <cell r="D450">
            <v>0</v>
          </cell>
          <cell r="E450">
            <v>0</v>
          </cell>
          <cell r="F450">
            <v>0</v>
          </cell>
          <cell r="G450">
            <v>0</v>
          </cell>
          <cell r="H450">
            <v>0</v>
          </cell>
          <cell r="I450">
            <v>0</v>
          </cell>
          <cell r="J450">
            <v>0</v>
          </cell>
          <cell r="K450">
            <v>0</v>
          </cell>
        </row>
        <row r="451">
          <cell r="A451" t="str">
            <v>-</v>
          </cell>
          <cell r="B451" t="str">
            <v>FONDOS LICITADOS A OTRAS INSTITUCIONES,</v>
          </cell>
          <cell r="C451">
            <v>0</v>
          </cell>
          <cell r="D451">
            <v>0</v>
          </cell>
          <cell r="E451">
            <v>0</v>
          </cell>
          <cell r="F451">
            <v>0</v>
          </cell>
          <cell r="G451">
            <v>0</v>
          </cell>
          <cell r="H451">
            <v>0</v>
          </cell>
          <cell r="I451">
            <v>0</v>
          </cell>
          <cell r="J451">
            <v>0</v>
          </cell>
          <cell r="K451">
            <v>0</v>
          </cell>
        </row>
        <row r="452">
          <cell r="A452" t="str">
            <v>-</v>
          </cell>
          <cell r="B452" t="str">
            <v>REAJ.P.RECIB.P.FDOS.LICITADOS A OTRAS INSTITUC.</v>
          </cell>
          <cell r="C452">
            <v>0</v>
          </cell>
          <cell r="D452">
            <v>0</v>
          </cell>
          <cell r="E452">
            <v>0</v>
          </cell>
          <cell r="F452">
            <v>0</v>
          </cell>
          <cell r="G452">
            <v>0</v>
          </cell>
          <cell r="H452">
            <v>0</v>
          </cell>
          <cell r="I452">
            <v>0</v>
          </cell>
          <cell r="J452">
            <v>0</v>
          </cell>
          <cell r="K452">
            <v>0</v>
          </cell>
        </row>
        <row r="453">
          <cell r="A453" t="str">
            <v>-</v>
          </cell>
          <cell r="B453" t="str">
            <v>BONOS ADQUIRIDOS A OTRAS INSTITUCIONES</v>
          </cell>
          <cell r="C453">
            <v>0</v>
          </cell>
          <cell r="D453">
            <v>0</v>
          </cell>
          <cell r="E453">
            <v>0</v>
          </cell>
          <cell r="F453">
            <v>0</v>
          </cell>
          <cell r="G453">
            <v>0</v>
          </cell>
          <cell r="H453">
            <v>0</v>
          </cell>
          <cell r="I453">
            <v>0</v>
          </cell>
          <cell r="J453">
            <v>0</v>
          </cell>
          <cell r="K453">
            <v>0</v>
          </cell>
        </row>
        <row r="454">
          <cell r="A454" t="str">
            <v>-</v>
          </cell>
          <cell r="B454" t="str">
            <v xml:space="preserve">REAJ.P.COBRAR S.BONOS DE OTRAS INSTITUCIONES </v>
          </cell>
          <cell r="C454">
            <v>0</v>
          </cell>
          <cell r="D454">
            <v>0</v>
          </cell>
          <cell r="E454">
            <v>0</v>
          </cell>
          <cell r="F454">
            <v>0</v>
          </cell>
          <cell r="G454">
            <v>0</v>
          </cell>
          <cell r="H454">
            <v>0</v>
          </cell>
          <cell r="I454">
            <v>0</v>
          </cell>
          <cell r="J454">
            <v>0</v>
          </cell>
          <cell r="K454">
            <v>0</v>
          </cell>
        </row>
        <row r="455">
          <cell r="A455" t="str">
            <v>-</v>
          </cell>
          <cell r="B455" t="str">
            <v xml:space="preserve">CARTERA ADQ.C.PACTO RETROVTA.OT.INSTITUC.(ACDO 148, </v>
          </cell>
          <cell r="C455">
            <v>0</v>
          </cell>
          <cell r="D455">
            <v>0</v>
          </cell>
          <cell r="E455">
            <v>0</v>
          </cell>
          <cell r="F455">
            <v>0</v>
          </cell>
          <cell r="G455">
            <v>0</v>
          </cell>
          <cell r="H455">
            <v>0</v>
          </cell>
          <cell r="I455">
            <v>0</v>
          </cell>
          <cell r="J455">
            <v>0</v>
          </cell>
          <cell r="K455">
            <v>0</v>
          </cell>
        </row>
        <row r="456">
          <cell r="A456" t="str">
            <v>-</v>
          </cell>
          <cell r="B456" t="str">
            <v xml:space="preserve">PRESTAMOS PARA CUBRIR DEFICIT DE ENCAJE O.INSTITUC, </v>
          </cell>
          <cell r="C456">
            <v>0</v>
          </cell>
          <cell r="D456">
            <v>0</v>
          </cell>
          <cell r="E456">
            <v>0</v>
          </cell>
          <cell r="F456">
            <v>0</v>
          </cell>
          <cell r="G456">
            <v>0</v>
          </cell>
          <cell r="H456">
            <v>0</v>
          </cell>
          <cell r="I456">
            <v>0</v>
          </cell>
          <cell r="J456">
            <v>0</v>
          </cell>
          <cell r="K456">
            <v>0</v>
          </cell>
        </row>
        <row r="457">
          <cell r="A457" t="str">
            <v>-</v>
          </cell>
          <cell r="B457" t="str">
            <v>DOCUMENTOS CDTO.HIPOTECARIO ADQ.OTRAS INSTITUC.</v>
          </cell>
          <cell r="C457">
            <v>0</v>
          </cell>
          <cell r="D457">
            <v>0</v>
          </cell>
          <cell r="E457">
            <v>0</v>
          </cell>
          <cell r="F457">
            <v>0</v>
          </cell>
          <cell r="G457">
            <v>0</v>
          </cell>
          <cell r="H457">
            <v>0</v>
          </cell>
          <cell r="I457">
            <v>0</v>
          </cell>
          <cell r="J457">
            <v>0</v>
          </cell>
          <cell r="K457">
            <v>0</v>
          </cell>
        </row>
        <row r="458">
          <cell r="A458" t="str">
            <v>-</v>
          </cell>
          <cell r="B458" t="str">
            <v xml:space="preserve">REAJ.P.COB.S.CPRA.DOC.CRED.HIPOT.ADQ.OT.INSTIT. </v>
          </cell>
          <cell r="C458">
            <v>0</v>
          </cell>
          <cell r="D458">
            <v>0</v>
          </cell>
          <cell r="E458">
            <v>0</v>
          </cell>
          <cell r="F458">
            <v>0</v>
          </cell>
          <cell r="G458">
            <v>0</v>
          </cell>
          <cell r="H458">
            <v>0</v>
          </cell>
          <cell r="I458">
            <v>0</v>
          </cell>
          <cell r="J458">
            <v>0</v>
          </cell>
          <cell r="K458">
            <v>0</v>
          </cell>
        </row>
        <row r="459">
          <cell r="A459" t="str">
            <v>-</v>
          </cell>
          <cell r="B459" t="str">
            <v xml:space="preserve">ANTICIPOS DE CREDITOS AL SISTEMA FINANC.OTRAS INST, </v>
          </cell>
          <cell r="C459">
            <v>0</v>
          </cell>
          <cell r="D459">
            <v>0</v>
          </cell>
          <cell r="E459">
            <v>0</v>
          </cell>
          <cell r="F459">
            <v>0</v>
          </cell>
          <cell r="G459">
            <v>0</v>
          </cell>
          <cell r="H459">
            <v>0</v>
          </cell>
          <cell r="I459">
            <v>0</v>
          </cell>
          <cell r="J459">
            <v>0</v>
          </cell>
          <cell r="K459">
            <v>0</v>
          </cell>
        </row>
        <row r="460">
          <cell r="A460" t="str">
            <v>-</v>
          </cell>
          <cell r="B460" t="str">
            <v>CONSOLIDACION PRESTAMOS URGENCIA OT.INSTITUC.</v>
          </cell>
          <cell r="C460">
            <v>0</v>
          </cell>
          <cell r="D460">
            <v>0</v>
          </cell>
          <cell r="E460">
            <v>0</v>
          </cell>
          <cell r="F460">
            <v>0</v>
          </cell>
          <cell r="G460">
            <v>0</v>
          </cell>
          <cell r="H460">
            <v>0</v>
          </cell>
          <cell r="I460">
            <v>0</v>
          </cell>
          <cell r="J460">
            <v>0</v>
          </cell>
          <cell r="K460">
            <v>0</v>
          </cell>
        </row>
        <row r="461">
          <cell r="A461" t="str">
            <v>12DJEZN</v>
          </cell>
          <cell r="B461" t="str">
            <v>L.C. P.REPROGRAMACION DEUDAS OTRAS INSTITUC</v>
          </cell>
          <cell r="C461">
            <v>0</v>
          </cell>
          <cell r="D461">
            <v>0</v>
          </cell>
          <cell r="E461">
            <v>0</v>
          </cell>
          <cell r="F461">
            <v>0</v>
          </cell>
          <cell r="G461">
            <v>0</v>
          </cell>
          <cell r="H461">
            <v>0</v>
          </cell>
          <cell r="I461">
            <v>0</v>
          </cell>
          <cell r="J461">
            <v>0</v>
          </cell>
          <cell r="K461">
            <v>0</v>
          </cell>
        </row>
        <row r="462">
          <cell r="A462" t="str">
            <v>-</v>
          </cell>
          <cell r="B462" t="str">
            <v>REAJ.P.COB.S.LC.REPROG.DEUDAS OTRAS INSTITUC.</v>
          </cell>
          <cell r="C462">
            <v>0</v>
          </cell>
          <cell r="D462">
            <v>0</v>
          </cell>
          <cell r="E462">
            <v>0</v>
          </cell>
          <cell r="F462">
            <v>0</v>
          </cell>
          <cell r="G462">
            <v>0</v>
          </cell>
          <cell r="H462">
            <v>0</v>
          </cell>
          <cell r="I462">
            <v>0</v>
          </cell>
          <cell r="J462">
            <v>0</v>
          </cell>
          <cell r="K462">
            <v>0</v>
          </cell>
        </row>
        <row r="463">
          <cell r="A463" t="str">
            <v>12DLEZN</v>
          </cell>
          <cell r="B463" t="str">
            <v xml:space="preserve">DCTOS.VCDOS P.CRED.C.REC.ORG.INT.A FAVOR FISCO </v>
          </cell>
          <cell r="C463">
            <v>0</v>
          </cell>
          <cell r="D463">
            <v>0</v>
          </cell>
          <cell r="E463">
            <v>0</v>
          </cell>
          <cell r="F463">
            <v>0</v>
          </cell>
          <cell r="G463">
            <v>0</v>
          </cell>
          <cell r="H463">
            <v>0</v>
          </cell>
          <cell r="I463">
            <v>0</v>
          </cell>
          <cell r="J463">
            <v>0</v>
          </cell>
          <cell r="K463">
            <v>0</v>
          </cell>
        </row>
        <row r="464">
          <cell r="A464" t="str">
            <v>12DMEZN</v>
          </cell>
          <cell r="B464" t="str">
            <v>OPER.CRED.EMITIDAS P.BCOS.EN LIQ.Y PAG.A B.CENT</v>
          </cell>
          <cell r="C464">
            <v>0</v>
          </cell>
          <cell r="D464">
            <v>0</v>
          </cell>
          <cell r="E464">
            <v>0</v>
          </cell>
          <cell r="F464">
            <v>0</v>
          </cell>
          <cell r="G464">
            <v>0</v>
          </cell>
          <cell r="H464">
            <v>0</v>
          </cell>
          <cell r="I464">
            <v>0</v>
          </cell>
          <cell r="J464">
            <v>0</v>
          </cell>
          <cell r="K464">
            <v>0</v>
          </cell>
        </row>
        <row r="465">
          <cell r="A465" t="str">
            <v>-</v>
          </cell>
          <cell r="B465" t="str">
            <v>LINEA CREDITO CORTO PLAZO A SOCIEDADES FINANC.</v>
          </cell>
          <cell r="C465">
            <v>0</v>
          </cell>
          <cell r="D465">
            <v>0</v>
          </cell>
          <cell r="E465">
            <v>0</v>
          </cell>
          <cell r="F465">
            <v>0</v>
          </cell>
          <cell r="G465">
            <v>0</v>
          </cell>
          <cell r="H465">
            <v>0</v>
          </cell>
          <cell r="I465">
            <v>0</v>
          </cell>
          <cell r="J465">
            <v>0</v>
          </cell>
          <cell r="K465">
            <v>0</v>
          </cell>
        </row>
        <row r="466">
          <cell r="A466" t="str">
            <v>-</v>
          </cell>
          <cell r="B466" t="str">
            <v xml:space="preserve">REAJ.P.COBRAR S/L/C.CORTO PLAZO OTRAS INSTITUCIONE, </v>
          </cell>
          <cell r="C466">
            <v>0</v>
          </cell>
          <cell r="D466">
            <v>0</v>
          </cell>
          <cell r="E466">
            <v>0</v>
          </cell>
          <cell r="F466">
            <v>0</v>
          </cell>
          <cell r="G466">
            <v>0</v>
          </cell>
          <cell r="H466">
            <v>0</v>
          </cell>
          <cell r="I466">
            <v>0</v>
          </cell>
          <cell r="J466">
            <v>0</v>
          </cell>
          <cell r="K466">
            <v>0</v>
          </cell>
        </row>
        <row r="467">
          <cell r="A467" t="str">
            <v>-</v>
          </cell>
          <cell r="B467" t="str">
            <v xml:space="preserve">LC.P.REPROGRAM.DEUDAS HIPOTECARIAS OTRAS INSTITUC., </v>
          </cell>
          <cell r="C467">
            <v>0</v>
          </cell>
          <cell r="D467">
            <v>0</v>
          </cell>
          <cell r="E467">
            <v>0</v>
          </cell>
          <cell r="F467">
            <v>0</v>
          </cell>
          <cell r="G467">
            <v>0</v>
          </cell>
          <cell r="H467">
            <v>0</v>
          </cell>
          <cell r="I467">
            <v>0</v>
          </cell>
          <cell r="J467">
            <v>0</v>
          </cell>
          <cell r="K467">
            <v>0</v>
          </cell>
        </row>
        <row r="468">
          <cell r="A468" t="str">
            <v>-</v>
          </cell>
          <cell r="B468" t="str">
            <v xml:space="preserve">REAJ.P.COB. S.LC.REPROGRAM.DEUD.HIPOTEC.OTRAS INST, </v>
          </cell>
          <cell r="C468">
            <v>0</v>
          </cell>
          <cell r="D468">
            <v>0</v>
          </cell>
          <cell r="E468">
            <v>0</v>
          </cell>
          <cell r="F468">
            <v>0</v>
          </cell>
          <cell r="G468">
            <v>0</v>
          </cell>
          <cell r="H468">
            <v>0</v>
          </cell>
          <cell r="I468">
            <v>0</v>
          </cell>
          <cell r="J468">
            <v>0</v>
          </cell>
          <cell r="K468">
            <v>0</v>
          </cell>
        </row>
        <row r="469">
          <cell r="A469" t="str">
            <v>-</v>
          </cell>
          <cell r="B469" t="str">
            <v xml:space="preserve">CONTRATOS VTAS.CARTERAS ADQ.INST.FINANC.LIQ.OT.INS, </v>
          </cell>
          <cell r="C469">
            <v>0</v>
          </cell>
          <cell r="D469">
            <v>0</v>
          </cell>
          <cell r="E469">
            <v>0</v>
          </cell>
          <cell r="F469">
            <v>0</v>
          </cell>
          <cell r="G469">
            <v>0</v>
          </cell>
          <cell r="H469">
            <v>0</v>
          </cell>
          <cell r="I469">
            <v>0</v>
          </cell>
          <cell r="J469">
            <v>0</v>
          </cell>
          <cell r="K469">
            <v>0</v>
          </cell>
        </row>
        <row r="470">
          <cell r="A470" t="str">
            <v>-</v>
          </cell>
          <cell r="B470" t="str">
            <v>REAJ.P.COB.S.CONTR.VTAS.CARTERA ADQ.INS.FIN.LIQ.O.,</v>
          </cell>
          <cell r="C470">
            <v>0</v>
          </cell>
          <cell r="D470">
            <v>0</v>
          </cell>
          <cell r="E470">
            <v>0</v>
          </cell>
          <cell r="F470">
            <v>0</v>
          </cell>
          <cell r="G470">
            <v>0</v>
          </cell>
          <cell r="H470">
            <v>0</v>
          </cell>
          <cell r="I470">
            <v>0</v>
          </cell>
          <cell r="J470">
            <v>0</v>
          </cell>
          <cell r="K470">
            <v>0</v>
          </cell>
        </row>
        <row r="471">
          <cell r="A471" t="str">
            <v>-</v>
          </cell>
          <cell r="B471" t="str">
            <v>LINEA CREDITO PARA CAPITAL DE TRABAJO OTR.INST.,</v>
          </cell>
          <cell r="C471">
            <v>0</v>
          </cell>
          <cell r="D471">
            <v>0</v>
          </cell>
          <cell r="E471">
            <v>0</v>
          </cell>
          <cell r="F471">
            <v>0</v>
          </cell>
          <cell r="G471">
            <v>0</v>
          </cell>
          <cell r="H471">
            <v>0</v>
          </cell>
          <cell r="I471">
            <v>0</v>
          </cell>
          <cell r="J471">
            <v>0</v>
          </cell>
          <cell r="K471">
            <v>0</v>
          </cell>
        </row>
        <row r="472">
          <cell r="A472" t="str">
            <v>-</v>
          </cell>
          <cell r="B472" t="str">
            <v>REAJ.P.COB.P.LC. P.CAPITAL DE TRABAJO OTR.INSTITUC,</v>
          </cell>
          <cell r="C472">
            <v>0</v>
          </cell>
          <cell r="D472">
            <v>0</v>
          </cell>
          <cell r="E472">
            <v>0</v>
          </cell>
          <cell r="F472">
            <v>0</v>
          </cell>
          <cell r="G472">
            <v>0</v>
          </cell>
          <cell r="H472">
            <v>0</v>
          </cell>
          <cell r="I472">
            <v>0</v>
          </cell>
          <cell r="J472">
            <v>0</v>
          </cell>
          <cell r="K472">
            <v>0</v>
          </cell>
        </row>
        <row r="473">
          <cell r="A473" t="str">
            <v>-</v>
          </cell>
          <cell r="B473" t="str">
            <v xml:space="preserve">REAJ.P.COBRAR S.PAGARES ADQUIRIDOS OTRAS INSTITUC., </v>
          </cell>
          <cell r="C473">
            <v>0</v>
          </cell>
          <cell r="D473">
            <v>0</v>
          </cell>
          <cell r="E473">
            <v>0</v>
          </cell>
          <cell r="F473">
            <v>0</v>
          </cell>
          <cell r="G473">
            <v>0</v>
          </cell>
          <cell r="H473">
            <v>0</v>
          </cell>
          <cell r="I473">
            <v>0</v>
          </cell>
          <cell r="J473">
            <v>0</v>
          </cell>
          <cell r="K473">
            <v>0</v>
          </cell>
        </row>
        <row r="474">
          <cell r="A474" t="str">
            <v>-</v>
          </cell>
          <cell r="B474" t="str">
            <v xml:space="preserve">COMPRA CARTERA C/PACTO DE REVTA.P.CONTADO OT.INST., </v>
          </cell>
          <cell r="C474">
            <v>0</v>
          </cell>
          <cell r="D474">
            <v>0</v>
          </cell>
          <cell r="E474">
            <v>0</v>
          </cell>
          <cell r="F474">
            <v>0</v>
          </cell>
          <cell r="G474">
            <v>0</v>
          </cell>
          <cell r="H474">
            <v>0</v>
          </cell>
          <cell r="I474">
            <v>0</v>
          </cell>
          <cell r="J474">
            <v>0</v>
          </cell>
          <cell r="K474">
            <v>0</v>
          </cell>
        </row>
        <row r="475">
          <cell r="A475" t="str">
            <v>-</v>
          </cell>
          <cell r="B475" t="str">
            <v xml:space="preserve">REAJ.COMP.CART.C/PACTO DE REVTA.P.CONTADO OT.INST., </v>
          </cell>
          <cell r="C475">
            <v>0</v>
          </cell>
          <cell r="D475">
            <v>0</v>
          </cell>
          <cell r="E475">
            <v>0</v>
          </cell>
          <cell r="F475">
            <v>0</v>
          </cell>
          <cell r="G475">
            <v>0</v>
          </cell>
          <cell r="H475">
            <v>0</v>
          </cell>
          <cell r="I475">
            <v>0</v>
          </cell>
          <cell r="J475">
            <v>0</v>
          </cell>
          <cell r="K475">
            <v>0</v>
          </cell>
        </row>
        <row r="476">
          <cell r="A476" t="str">
            <v>-</v>
          </cell>
          <cell r="B476" t="str">
            <v>REPROG.CRED.DE CONSUMO OTRAS INSTITUCIONES,</v>
          </cell>
          <cell r="C476">
            <v>0</v>
          </cell>
          <cell r="D476">
            <v>0</v>
          </cell>
          <cell r="E476">
            <v>0</v>
          </cell>
          <cell r="F476">
            <v>0</v>
          </cell>
          <cell r="G476">
            <v>0</v>
          </cell>
          <cell r="H476">
            <v>0</v>
          </cell>
          <cell r="I476">
            <v>0</v>
          </cell>
          <cell r="J476">
            <v>0</v>
          </cell>
          <cell r="K476">
            <v>0</v>
          </cell>
        </row>
        <row r="477">
          <cell r="A477" t="str">
            <v>-</v>
          </cell>
          <cell r="B477" t="str">
            <v xml:space="preserve">REAJ.P.COBRAR S.REPROG.CRED.CONSUMO OT.INSTITUCION, </v>
          </cell>
          <cell r="C477">
            <v>0</v>
          </cell>
          <cell r="D477">
            <v>0</v>
          </cell>
          <cell r="E477">
            <v>0</v>
          </cell>
          <cell r="F477">
            <v>0</v>
          </cell>
          <cell r="G477">
            <v>0</v>
          </cell>
          <cell r="H477">
            <v>0</v>
          </cell>
          <cell r="I477">
            <v>0</v>
          </cell>
          <cell r="J477">
            <v>0</v>
          </cell>
          <cell r="K477">
            <v>0</v>
          </cell>
        </row>
        <row r="478">
          <cell r="A478" t="str">
            <v>12NGEZN</v>
          </cell>
          <cell r="B478" t="str">
            <v>REPROG.DEUDAS SECTOR PRODUC.(ACDO.1578)O.INSTIT.</v>
          </cell>
          <cell r="C478">
            <v>0</v>
          </cell>
          <cell r="D478">
            <v>0</v>
          </cell>
          <cell r="E478">
            <v>0</v>
          </cell>
          <cell r="F478">
            <v>0</v>
          </cell>
          <cell r="G478">
            <v>0</v>
          </cell>
          <cell r="H478">
            <v>0</v>
          </cell>
          <cell r="I478">
            <v>0</v>
          </cell>
          <cell r="J478">
            <v>0</v>
          </cell>
          <cell r="K478">
            <v>0</v>
          </cell>
        </row>
        <row r="479">
          <cell r="A479" t="str">
            <v>12NPEZN</v>
          </cell>
          <cell r="B479" t="str">
            <v>REAJ.P.COBRAR S.REPROG.DEUDAS SEC.PROD.O.INSTIT.</v>
          </cell>
          <cell r="C479">
            <v>0</v>
          </cell>
          <cell r="D479">
            <v>0</v>
          </cell>
          <cell r="E479">
            <v>0</v>
          </cell>
          <cell r="F479">
            <v>0</v>
          </cell>
          <cell r="G479">
            <v>0</v>
          </cell>
          <cell r="H479">
            <v>0</v>
          </cell>
          <cell r="I479">
            <v>0</v>
          </cell>
          <cell r="J479">
            <v>0</v>
          </cell>
          <cell r="K479">
            <v>0</v>
          </cell>
        </row>
        <row r="480">
          <cell r="A480" t="str">
            <v>-</v>
          </cell>
          <cell r="B480" t="str">
            <v>DESCUENTO DE INSTRUMENTOS FINANCIEROS OT.INSTIT.</v>
          </cell>
          <cell r="C480">
            <v>0</v>
          </cell>
          <cell r="D480">
            <v>0</v>
          </cell>
          <cell r="E480">
            <v>0</v>
          </cell>
          <cell r="F480">
            <v>0</v>
          </cell>
          <cell r="G480">
            <v>0</v>
          </cell>
          <cell r="H480">
            <v>0</v>
          </cell>
          <cell r="I480">
            <v>0</v>
          </cell>
          <cell r="J480">
            <v>0</v>
          </cell>
          <cell r="K480">
            <v>0</v>
          </cell>
        </row>
        <row r="481">
          <cell r="A481" t="str">
            <v>-</v>
          </cell>
          <cell r="B481" t="str">
            <v>REAJ.P.COBRAR S.DESC.INSTRUM.FINANC.OT.INSTIT.</v>
          </cell>
          <cell r="C481">
            <v>0</v>
          </cell>
          <cell r="D481">
            <v>0</v>
          </cell>
          <cell r="E481">
            <v>0</v>
          </cell>
          <cell r="F481">
            <v>0</v>
          </cell>
          <cell r="G481">
            <v>0</v>
          </cell>
          <cell r="H481">
            <v>0</v>
          </cell>
          <cell r="I481">
            <v>0</v>
          </cell>
          <cell r="J481">
            <v>0</v>
          </cell>
          <cell r="K481">
            <v>0</v>
          </cell>
        </row>
        <row r="482">
          <cell r="A482" t="str">
            <v>-</v>
          </cell>
          <cell r="B482" t="str">
            <v>LINEA DE CREDITO DE MEDIANO PLAZO A OT.INSTITUC.</v>
          </cell>
          <cell r="C482">
            <v>0</v>
          </cell>
          <cell r="D482">
            <v>0</v>
          </cell>
          <cell r="E482">
            <v>0</v>
          </cell>
          <cell r="F482">
            <v>0</v>
          </cell>
          <cell r="G482">
            <v>0</v>
          </cell>
          <cell r="H482">
            <v>0</v>
          </cell>
          <cell r="I482">
            <v>0</v>
          </cell>
          <cell r="J482">
            <v>0</v>
          </cell>
          <cell r="K482">
            <v>0</v>
          </cell>
        </row>
        <row r="483">
          <cell r="A483" t="str">
            <v>-</v>
          </cell>
          <cell r="B483" t="str">
            <v>REAJ.P.COB.S.L/C DE MEDIANO PLAZO A OT.INSTITUC</v>
          </cell>
          <cell r="C483">
            <v>0</v>
          </cell>
          <cell r="D483">
            <v>0</v>
          </cell>
          <cell r="E483">
            <v>0</v>
          </cell>
          <cell r="F483">
            <v>0</v>
          </cell>
          <cell r="G483">
            <v>0</v>
          </cell>
          <cell r="H483">
            <v>0</v>
          </cell>
          <cell r="I483">
            <v>0</v>
          </cell>
          <cell r="J483">
            <v>0</v>
          </cell>
          <cell r="K483">
            <v>0</v>
          </cell>
        </row>
        <row r="484">
          <cell r="A484" t="str">
            <v>-</v>
          </cell>
          <cell r="B484" t="str">
            <v xml:space="preserve">CREDITOS P.DEPOS.AC.1657-09 OTRAS INSTITUCIONES, </v>
          </cell>
          <cell r="C484">
            <v>0</v>
          </cell>
          <cell r="D484">
            <v>0</v>
          </cell>
          <cell r="E484">
            <v>0</v>
          </cell>
          <cell r="F484">
            <v>0</v>
          </cell>
          <cell r="G484">
            <v>0</v>
          </cell>
          <cell r="H484">
            <v>0</v>
          </cell>
          <cell r="I484">
            <v>0</v>
          </cell>
          <cell r="J484">
            <v>0</v>
          </cell>
          <cell r="K484">
            <v>0</v>
          </cell>
        </row>
        <row r="485">
          <cell r="A485" t="str">
            <v>-</v>
          </cell>
          <cell r="B485" t="str">
            <v xml:space="preserve">CRED.MODAL.UNO TIP 91-365 OTRAS INSTITUCIONES </v>
          </cell>
          <cell r="C485">
            <v>0</v>
          </cell>
          <cell r="D485">
            <v>0</v>
          </cell>
          <cell r="E485">
            <v>0</v>
          </cell>
          <cell r="F485">
            <v>0</v>
          </cell>
          <cell r="G485">
            <v>0</v>
          </cell>
          <cell r="H485">
            <v>0</v>
          </cell>
          <cell r="I485">
            <v>0</v>
          </cell>
          <cell r="J485">
            <v>0</v>
          </cell>
          <cell r="K485">
            <v>0</v>
          </cell>
        </row>
        <row r="486">
          <cell r="A486" t="str">
            <v>-</v>
          </cell>
          <cell r="B486" t="str">
            <v xml:space="preserve">CRED MODALIDAD DOS TIP 30-89 DIAS OTRAS INSTITUCIO, </v>
          </cell>
          <cell r="C486">
            <v>0</v>
          </cell>
          <cell r="D486">
            <v>0</v>
          </cell>
          <cell r="E486">
            <v>0</v>
          </cell>
          <cell r="F486">
            <v>0</v>
          </cell>
          <cell r="G486">
            <v>0</v>
          </cell>
          <cell r="H486">
            <v>0</v>
          </cell>
          <cell r="I486">
            <v>0</v>
          </cell>
          <cell r="J486">
            <v>0</v>
          </cell>
          <cell r="K486">
            <v>0</v>
          </cell>
        </row>
        <row r="487">
          <cell r="A487" t="str">
            <v>-</v>
          </cell>
          <cell r="B487" t="str">
            <v xml:space="preserve">C PARA CONSTITUIR RESERVA TECNICA OTRAS INSTITUCIO, </v>
          </cell>
          <cell r="C487">
            <v>0</v>
          </cell>
          <cell r="D487">
            <v>0</v>
          </cell>
          <cell r="E487">
            <v>0</v>
          </cell>
          <cell r="F487">
            <v>0</v>
          </cell>
          <cell r="G487">
            <v>0</v>
          </cell>
          <cell r="H487">
            <v>0</v>
          </cell>
          <cell r="I487">
            <v>0</v>
          </cell>
          <cell r="J487">
            <v>0</v>
          </cell>
          <cell r="K487">
            <v>0</v>
          </cell>
        </row>
        <row r="488">
          <cell r="A488" t="str">
            <v>-</v>
          </cell>
          <cell r="B488" t="str">
            <v xml:space="preserve">COBRAR S/L/C PARA CONSTITUIR RESERVA TECNICA OTS I, </v>
          </cell>
          <cell r="C488">
            <v>0</v>
          </cell>
          <cell r="D488">
            <v>0</v>
          </cell>
          <cell r="E488">
            <v>0</v>
          </cell>
          <cell r="F488">
            <v>0</v>
          </cell>
          <cell r="G488">
            <v>0</v>
          </cell>
          <cell r="H488">
            <v>0</v>
          </cell>
          <cell r="I488">
            <v>0</v>
          </cell>
          <cell r="J488">
            <v>0</v>
          </cell>
          <cell r="K488">
            <v>0</v>
          </cell>
        </row>
        <row r="489">
          <cell r="A489" t="str">
            <v>-</v>
          </cell>
          <cell r="B489" t="str">
            <v>CREDITO INSA SA EN LIQUIDACION ACDO 1792,</v>
          </cell>
          <cell r="C489">
            <v>0</v>
          </cell>
          <cell r="D489">
            <v>0</v>
          </cell>
          <cell r="E489">
            <v>0</v>
          </cell>
          <cell r="F489">
            <v>0</v>
          </cell>
          <cell r="G489">
            <v>0</v>
          </cell>
          <cell r="H489">
            <v>0</v>
          </cell>
          <cell r="I489">
            <v>0</v>
          </cell>
          <cell r="J489">
            <v>0</v>
          </cell>
          <cell r="K489">
            <v>0</v>
          </cell>
        </row>
        <row r="490">
          <cell r="A490" t="str">
            <v>-</v>
          </cell>
          <cell r="B490" t="str">
            <v>REAJ.P.COBRAR S/CRED.INSA SA EN LIQUIDAC.ACDO.1792</v>
          </cell>
          <cell r="C490">
            <v>0</v>
          </cell>
          <cell r="D490">
            <v>0</v>
          </cell>
          <cell r="E490">
            <v>0</v>
          </cell>
          <cell r="F490">
            <v>0</v>
          </cell>
          <cell r="G490">
            <v>0</v>
          </cell>
          <cell r="H490">
            <v>0</v>
          </cell>
          <cell r="I490">
            <v>0</v>
          </cell>
          <cell r="J490">
            <v>0</v>
          </cell>
          <cell r="K490">
            <v>0</v>
          </cell>
        </row>
        <row r="491">
          <cell r="A491" t="str">
            <v>-</v>
          </cell>
          <cell r="B491" t="str">
            <v>L/C LIC.CARTERA HIPOT.ANAP ACDO.1901 O.INST.</v>
          </cell>
          <cell r="C491">
            <v>0</v>
          </cell>
          <cell r="D491">
            <v>0</v>
          </cell>
          <cell r="E491">
            <v>0</v>
          </cell>
          <cell r="F491">
            <v>0</v>
          </cell>
          <cell r="G491">
            <v>0</v>
          </cell>
          <cell r="H491">
            <v>0</v>
          </cell>
          <cell r="I491">
            <v>0</v>
          </cell>
          <cell r="J491">
            <v>0</v>
          </cell>
          <cell r="K491">
            <v>0</v>
          </cell>
        </row>
        <row r="492">
          <cell r="A492" t="str">
            <v>-</v>
          </cell>
          <cell r="B492" t="str">
            <v>REAJ.P/COB.L/C LIC.CARTERA HIP.ANAP AC.1901 O.INS,</v>
          </cell>
          <cell r="C492">
            <v>0</v>
          </cell>
          <cell r="D492">
            <v>0</v>
          </cell>
          <cell r="E492">
            <v>0</v>
          </cell>
          <cell r="F492">
            <v>0</v>
          </cell>
          <cell r="G492">
            <v>0</v>
          </cell>
          <cell r="H492">
            <v>0</v>
          </cell>
          <cell r="I492">
            <v>0</v>
          </cell>
          <cell r="J492">
            <v>0</v>
          </cell>
          <cell r="K492">
            <v>0</v>
          </cell>
        </row>
        <row r="493">
          <cell r="A493" t="str">
            <v>12JWEZN</v>
          </cell>
          <cell r="B493" t="str">
            <v xml:space="preserve">LIQUIDACION SINAP LEY 18900 </v>
          </cell>
          <cell r="C493">
            <v>0</v>
          </cell>
          <cell r="D493">
            <v>0</v>
          </cell>
          <cell r="E493">
            <v>0</v>
          </cell>
          <cell r="F493">
            <v>0</v>
          </cell>
          <cell r="G493">
            <v>0</v>
          </cell>
          <cell r="H493">
            <v>0</v>
          </cell>
          <cell r="I493">
            <v>0</v>
          </cell>
          <cell r="J493">
            <v>0</v>
          </cell>
          <cell r="K493">
            <v>0</v>
          </cell>
        </row>
        <row r="494">
          <cell r="A494" t="str">
            <v>-</v>
          </cell>
          <cell r="B494" t="str">
            <v>PACTO RETROVENTA OTRAS INSTITUC.</v>
          </cell>
          <cell r="C494">
            <v>0</v>
          </cell>
          <cell r="D494">
            <v>0</v>
          </cell>
          <cell r="E494">
            <v>0</v>
          </cell>
          <cell r="F494">
            <v>0</v>
          </cell>
          <cell r="G494">
            <v>0</v>
          </cell>
          <cell r="H494">
            <v>0</v>
          </cell>
          <cell r="I494">
            <v>0</v>
          </cell>
          <cell r="J494">
            <v>0</v>
          </cell>
          <cell r="K494">
            <v>0</v>
          </cell>
        </row>
        <row r="495">
          <cell r="A495" t="str">
            <v>12BDWZN</v>
          </cell>
          <cell r="B495" t="str">
            <v xml:space="preserve">  .INVERSIONES Y OTROS ACT.M/N</v>
          </cell>
          <cell r="C495">
            <v>53194</v>
          </cell>
          <cell r="D495">
            <v>56654</v>
          </cell>
          <cell r="E495">
            <v>60805</v>
          </cell>
          <cell r="F495">
            <v>20724</v>
          </cell>
          <cell r="G495">
            <v>24994</v>
          </cell>
          <cell r="H495">
            <v>28734</v>
          </cell>
          <cell r="I495">
            <v>32729</v>
          </cell>
          <cell r="J495">
            <v>36920</v>
          </cell>
          <cell r="K495">
            <v>40705</v>
          </cell>
        </row>
        <row r="496">
          <cell r="A496" t="str">
            <v>12IFNZN</v>
          </cell>
          <cell r="B496" t="str">
            <v>INT.P/REC.BCOS.COMERCIALES</v>
          </cell>
          <cell r="C496">
            <v>33464</v>
          </cell>
          <cell r="D496">
            <v>36774</v>
          </cell>
          <cell r="E496">
            <v>40759</v>
          </cell>
          <cell r="F496">
            <v>519</v>
          </cell>
          <cell r="G496">
            <v>4561</v>
          </cell>
          <cell r="H496">
            <v>8193</v>
          </cell>
          <cell r="I496">
            <v>12026</v>
          </cell>
          <cell r="J496">
            <v>16002</v>
          </cell>
          <cell r="K496">
            <v>19709</v>
          </cell>
        </row>
        <row r="497">
          <cell r="A497" t="str">
            <v>12IGNZN</v>
          </cell>
          <cell r="B497" t="str">
            <v xml:space="preserve">INT.P/REC.BCO.ESTADO </v>
          </cell>
          <cell r="C497">
            <v>77</v>
          </cell>
          <cell r="D497">
            <v>75</v>
          </cell>
          <cell r="E497">
            <v>78</v>
          </cell>
          <cell r="F497">
            <v>73</v>
          </cell>
          <cell r="G497">
            <v>138</v>
          </cell>
          <cell r="H497">
            <v>82</v>
          </cell>
          <cell r="I497">
            <v>82</v>
          </cell>
          <cell r="J497">
            <v>131</v>
          </cell>
          <cell r="K497">
            <v>44</v>
          </cell>
        </row>
        <row r="498">
          <cell r="A498" t="str">
            <v>12HBNZN</v>
          </cell>
          <cell r="B498" t="str">
            <v xml:space="preserve">INTERESES P/RECIB.FISCO  </v>
          </cell>
          <cell r="C498">
            <v>0</v>
          </cell>
          <cell r="D498">
            <v>0</v>
          </cell>
          <cell r="E498">
            <v>0</v>
          </cell>
          <cell r="F498">
            <v>0</v>
          </cell>
          <cell r="G498">
            <v>0</v>
          </cell>
          <cell r="H498">
            <v>0</v>
          </cell>
          <cell r="I498">
            <v>0</v>
          </cell>
          <cell r="J498">
            <v>0</v>
          </cell>
          <cell r="K498">
            <v>0</v>
          </cell>
        </row>
        <row r="499">
          <cell r="A499" t="str">
            <v>12ICNZN</v>
          </cell>
          <cell r="B499" t="str">
            <v xml:space="preserve">INT.P/REC.OTR.INSTITUC. </v>
          </cell>
          <cell r="C499">
            <v>0</v>
          </cell>
          <cell r="D499">
            <v>0</v>
          </cell>
          <cell r="E499">
            <v>0</v>
          </cell>
          <cell r="F499">
            <v>0</v>
          </cell>
          <cell r="G499">
            <v>0</v>
          </cell>
          <cell r="H499">
            <v>0</v>
          </cell>
          <cell r="I499">
            <v>0</v>
          </cell>
          <cell r="J499">
            <v>0</v>
          </cell>
          <cell r="K499">
            <v>0</v>
          </cell>
        </row>
        <row r="500">
          <cell r="A500" t="str">
            <v>12HDNZN</v>
          </cell>
          <cell r="B500" t="str">
            <v xml:space="preserve">INTER.P/REC.INST.SEMIFISC. </v>
          </cell>
          <cell r="C500">
            <v>0</v>
          </cell>
          <cell r="D500">
            <v>0</v>
          </cell>
          <cell r="E500">
            <v>0</v>
          </cell>
          <cell r="F500">
            <v>0</v>
          </cell>
          <cell r="G500">
            <v>0</v>
          </cell>
          <cell r="H500">
            <v>0</v>
          </cell>
          <cell r="I500">
            <v>0</v>
          </cell>
          <cell r="J500">
            <v>0</v>
          </cell>
          <cell r="K500">
            <v>0</v>
          </cell>
        </row>
        <row r="501">
          <cell r="A501" t="str">
            <v>13DHNZN</v>
          </cell>
          <cell r="B501" t="str">
            <v>INTS.P.REC.P.INVERS.Y VARIOS S/OP.INTERNAS</v>
          </cell>
          <cell r="C501">
            <v>0</v>
          </cell>
          <cell r="D501">
            <v>0</v>
          </cell>
          <cell r="E501">
            <v>0</v>
          </cell>
          <cell r="F501">
            <v>0</v>
          </cell>
          <cell r="G501">
            <v>0</v>
          </cell>
          <cell r="H501">
            <v>0</v>
          </cell>
          <cell r="I501">
            <v>0</v>
          </cell>
          <cell r="J501">
            <v>0</v>
          </cell>
          <cell r="K501">
            <v>0</v>
          </cell>
        </row>
        <row r="502">
          <cell r="A502" t="str">
            <v>13DENZN</v>
          </cell>
          <cell r="B502" t="str">
            <v xml:space="preserve">INT.P.REC.S.LC.PROG.ORG.INT.BANCOS COMERCIALES  </v>
          </cell>
          <cell r="C502">
            <v>0</v>
          </cell>
          <cell r="D502">
            <v>0</v>
          </cell>
          <cell r="E502">
            <v>0</v>
          </cell>
          <cell r="F502">
            <v>0</v>
          </cell>
          <cell r="G502">
            <v>0</v>
          </cell>
          <cell r="H502">
            <v>0</v>
          </cell>
          <cell r="I502">
            <v>0</v>
          </cell>
          <cell r="J502">
            <v>0</v>
          </cell>
          <cell r="K502">
            <v>0</v>
          </cell>
        </row>
        <row r="503">
          <cell r="A503" t="str">
            <v>13AYNZN</v>
          </cell>
          <cell r="B503" t="str">
            <v xml:space="preserve">INT.P.REC.S.LC.PROG.ORG.INT.BANC.ESTADO  </v>
          </cell>
          <cell r="C503">
            <v>0</v>
          </cell>
          <cell r="D503">
            <v>0</v>
          </cell>
          <cell r="E503">
            <v>0</v>
          </cell>
          <cell r="F503">
            <v>0</v>
          </cell>
          <cell r="G503">
            <v>0</v>
          </cell>
          <cell r="H503">
            <v>0</v>
          </cell>
          <cell r="I503">
            <v>0</v>
          </cell>
          <cell r="J503">
            <v>0</v>
          </cell>
          <cell r="K503">
            <v>0</v>
          </cell>
        </row>
        <row r="504">
          <cell r="A504" t="str">
            <v>13BGNZN</v>
          </cell>
          <cell r="B504" t="str">
            <v xml:space="preserve">INT.P.REC.S.LC.PROG.ORG.INT.OTRAS INSTITUCIONES </v>
          </cell>
          <cell r="C504">
            <v>19636</v>
          </cell>
          <cell r="D504">
            <v>19791</v>
          </cell>
          <cell r="E504">
            <v>19952</v>
          </cell>
          <cell r="F504">
            <v>20117</v>
          </cell>
          <cell r="G504">
            <v>20279</v>
          </cell>
          <cell r="H504">
            <v>20445</v>
          </cell>
          <cell r="I504">
            <v>20606</v>
          </cell>
          <cell r="J504">
            <v>20773</v>
          </cell>
          <cell r="K504">
            <v>20939</v>
          </cell>
        </row>
        <row r="505">
          <cell r="A505" t="str">
            <v>13DDNZN</v>
          </cell>
          <cell r="B505" t="str">
            <v>INT.P.REC.S.LC.PROG.ORG.INT.INST.SEMIF.AUT.Y OTR.</v>
          </cell>
          <cell r="C505">
            <v>17</v>
          </cell>
          <cell r="D505">
            <v>14</v>
          </cell>
          <cell r="E505">
            <v>16</v>
          </cell>
          <cell r="F505">
            <v>15</v>
          </cell>
          <cell r="G505">
            <v>16</v>
          </cell>
          <cell r="H505">
            <v>14</v>
          </cell>
          <cell r="I505">
            <v>15</v>
          </cell>
          <cell r="J505">
            <v>14</v>
          </cell>
          <cell r="K505">
            <v>13</v>
          </cell>
        </row>
        <row r="506">
          <cell r="A506" t="str">
            <v>12IRNZN</v>
          </cell>
          <cell r="B506" t="str">
            <v xml:space="preserve">COMISIONES POR RECIBIR SOBRE CUSTODIA AFP, </v>
          </cell>
          <cell r="C506">
            <v>0</v>
          </cell>
          <cell r="D506">
            <v>0</v>
          </cell>
          <cell r="E506">
            <v>0</v>
          </cell>
          <cell r="F506">
            <v>0</v>
          </cell>
          <cell r="G506">
            <v>0</v>
          </cell>
          <cell r="H506">
            <v>0</v>
          </cell>
          <cell r="I506">
            <v>0</v>
          </cell>
          <cell r="J506">
            <v>0</v>
          </cell>
          <cell r="K506">
            <v>0</v>
          </cell>
        </row>
        <row r="507">
          <cell r="A507" t="str">
            <v>13BRNZN</v>
          </cell>
          <cell r="B507" t="str">
            <v xml:space="preserve">COMISIONES POR RECIBIR  </v>
          </cell>
          <cell r="C507">
            <v>0</v>
          </cell>
          <cell r="D507">
            <v>0</v>
          </cell>
          <cell r="E507">
            <v>0</v>
          </cell>
          <cell r="F507">
            <v>0</v>
          </cell>
          <cell r="G507">
            <v>0</v>
          </cell>
          <cell r="H507">
            <v>0</v>
          </cell>
          <cell r="I507">
            <v>0</v>
          </cell>
          <cell r="J507">
            <v>0</v>
          </cell>
          <cell r="K507">
            <v>0</v>
          </cell>
        </row>
        <row r="508">
          <cell r="A508" t="str">
            <v>13DGNZN</v>
          </cell>
          <cell r="B508" t="str">
            <v xml:space="preserve">DIFERENCIAS DE PRECIO POR RECIBIR </v>
          </cell>
          <cell r="C508">
            <v>0</v>
          </cell>
          <cell r="D508">
            <v>0</v>
          </cell>
          <cell r="E508">
            <v>0</v>
          </cell>
          <cell r="F508">
            <v>0</v>
          </cell>
          <cell r="G508">
            <v>0</v>
          </cell>
          <cell r="H508">
            <v>0</v>
          </cell>
          <cell r="I508">
            <v>0</v>
          </cell>
          <cell r="J508">
            <v>0</v>
          </cell>
          <cell r="K508">
            <v>0</v>
          </cell>
        </row>
        <row r="509">
          <cell r="A509" t="str">
            <v>13EVNZN</v>
          </cell>
          <cell r="B509" t="str">
            <v xml:space="preserve">DIFERENCIAL CAMBIARIO POR RECIBIR </v>
          </cell>
          <cell r="C509">
            <v>0</v>
          </cell>
          <cell r="D509">
            <v>0</v>
          </cell>
          <cell r="E509">
            <v>0</v>
          </cell>
          <cell r="F509">
            <v>0</v>
          </cell>
          <cell r="G509">
            <v>0</v>
          </cell>
          <cell r="H509">
            <v>0</v>
          </cell>
          <cell r="I509">
            <v>0</v>
          </cell>
          <cell r="J509">
            <v>0</v>
          </cell>
          <cell r="K509">
            <v>0</v>
          </cell>
        </row>
        <row r="510">
          <cell r="A510" t="str">
            <v>12BDXZN</v>
          </cell>
          <cell r="B510" t="str">
            <v xml:space="preserve">  .INVERSIONES Y OTROS ACT.M/E</v>
          </cell>
          <cell r="C510">
            <v>3</v>
          </cell>
          <cell r="D510">
            <v>5</v>
          </cell>
          <cell r="E510">
            <v>8</v>
          </cell>
          <cell r="F510">
            <v>10</v>
          </cell>
          <cell r="G510">
            <v>14</v>
          </cell>
          <cell r="H510">
            <v>0</v>
          </cell>
          <cell r="I510">
            <v>2</v>
          </cell>
          <cell r="J510">
            <v>4</v>
          </cell>
          <cell r="K510">
            <v>6</v>
          </cell>
        </row>
        <row r="511">
          <cell r="A511" t="str">
            <v>12IDEZN</v>
          </cell>
          <cell r="B511" t="str">
            <v xml:space="preserve">INT.P/REC.BCOS.COMERCIALES </v>
          </cell>
          <cell r="C511">
            <v>0</v>
          </cell>
          <cell r="D511">
            <v>0</v>
          </cell>
          <cell r="E511">
            <v>0</v>
          </cell>
          <cell r="F511">
            <v>0</v>
          </cell>
          <cell r="G511">
            <v>0</v>
          </cell>
          <cell r="H511">
            <v>0</v>
          </cell>
          <cell r="I511">
            <v>0</v>
          </cell>
          <cell r="J511">
            <v>0</v>
          </cell>
          <cell r="K511">
            <v>0</v>
          </cell>
        </row>
        <row r="512">
          <cell r="A512" t="str">
            <v>12IEEZN</v>
          </cell>
          <cell r="B512" t="str">
            <v xml:space="preserve">INT.P/REC.BCO.ESTADO </v>
          </cell>
          <cell r="C512">
            <v>0</v>
          </cell>
          <cell r="D512">
            <v>0</v>
          </cell>
          <cell r="E512">
            <v>0</v>
          </cell>
          <cell r="F512">
            <v>0</v>
          </cell>
          <cell r="G512">
            <v>0</v>
          </cell>
          <cell r="H512">
            <v>0</v>
          </cell>
          <cell r="I512">
            <v>0</v>
          </cell>
          <cell r="J512">
            <v>0</v>
          </cell>
          <cell r="K512">
            <v>0</v>
          </cell>
        </row>
        <row r="513">
          <cell r="A513" t="str">
            <v>12HBEZN</v>
          </cell>
          <cell r="B513" t="str">
            <v xml:space="preserve">INTERESES P/RECIB.FISCO  </v>
          </cell>
          <cell r="C513">
            <v>0</v>
          </cell>
          <cell r="D513">
            <v>0</v>
          </cell>
          <cell r="E513">
            <v>0</v>
          </cell>
          <cell r="F513">
            <v>0</v>
          </cell>
          <cell r="G513">
            <v>0</v>
          </cell>
          <cell r="H513">
            <v>0</v>
          </cell>
          <cell r="I513">
            <v>0</v>
          </cell>
          <cell r="J513">
            <v>0</v>
          </cell>
          <cell r="K513">
            <v>0</v>
          </cell>
        </row>
        <row r="514">
          <cell r="A514" t="str">
            <v>12IBEZN</v>
          </cell>
          <cell r="B514" t="str">
            <v xml:space="preserve">INT.P/REC.OTR.INSTITUC. </v>
          </cell>
          <cell r="C514">
            <v>0</v>
          </cell>
          <cell r="D514">
            <v>0</v>
          </cell>
          <cell r="E514">
            <v>0</v>
          </cell>
          <cell r="F514">
            <v>0</v>
          </cell>
          <cell r="G514">
            <v>0</v>
          </cell>
          <cell r="H514">
            <v>0</v>
          </cell>
          <cell r="I514">
            <v>0</v>
          </cell>
          <cell r="J514">
            <v>0</v>
          </cell>
          <cell r="K514">
            <v>0</v>
          </cell>
        </row>
        <row r="515">
          <cell r="A515" t="str">
            <v>13LAEZN</v>
          </cell>
          <cell r="B515" t="str">
            <v xml:space="preserve">INTER.P/REC.INST.SEMIFISC. </v>
          </cell>
          <cell r="C515">
            <v>3</v>
          </cell>
          <cell r="D515">
            <v>5</v>
          </cell>
          <cell r="E515">
            <v>8</v>
          </cell>
          <cell r="F515">
            <v>10</v>
          </cell>
          <cell r="G515">
            <v>14</v>
          </cell>
          <cell r="H515">
            <v>0</v>
          </cell>
          <cell r="I515">
            <v>2</v>
          </cell>
          <cell r="J515">
            <v>4</v>
          </cell>
          <cell r="K515">
            <v>6</v>
          </cell>
        </row>
        <row r="516">
          <cell r="A516" t="str">
            <v>13DHEZN</v>
          </cell>
          <cell r="B516" t="str">
            <v xml:space="preserve">INTS.P.REC.P.INVERS.Y VARIOS S/OP.INTERNAS </v>
          </cell>
          <cell r="C516">
            <v>0</v>
          </cell>
          <cell r="D516">
            <v>0</v>
          </cell>
          <cell r="E516">
            <v>0</v>
          </cell>
          <cell r="F516">
            <v>0</v>
          </cell>
          <cell r="G516">
            <v>0</v>
          </cell>
          <cell r="H516">
            <v>0</v>
          </cell>
          <cell r="I516">
            <v>0</v>
          </cell>
          <cell r="J516">
            <v>0</v>
          </cell>
          <cell r="K516">
            <v>0</v>
          </cell>
        </row>
        <row r="517">
          <cell r="A517" t="str">
            <v>13DEEZN</v>
          </cell>
          <cell r="B517" t="str">
            <v xml:space="preserve">INT.P.REC.S.LC.PROG.ORG.INT.BANCOS COMERCIALES  </v>
          </cell>
          <cell r="C517">
            <v>0</v>
          </cell>
          <cell r="D517">
            <v>0</v>
          </cell>
          <cell r="E517">
            <v>0</v>
          </cell>
          <cell r="F517">
            <v>0</v>
          </cell>
          <cell r="G517">
            <v>0</v>
          </cell>
          <cell r="H517">
            <v>0</v>
          </cell>
          <cell r="I517">
            <v>0</v>
          </cell>
          <cell r="J517">
            <v>0</v>
          </cell>
          <cell r="K517">
            <v>0</v>
          </cell>
        </row>
        <row r="518">
          <cell r="A518" t="str">
            <v>-</v>
          </cell>
          <cell r="B518" t="str">
            <v xml:space="preserve">INT.P.REC.S.LC.PROG.ORG.INT.BANC.ESTADO  </v>
          </cell>
          <cell r="C518">
            <v>0</v>
          </cell>
          <cell r="D518">
            <v>0</v>
          </cell>
          <cell r="E518">
            <v>0</v>
          </cell>
          <cell r="F518">
            <v>0</v>
          </cell>
          <cell r="G518">
            <v>0</v>
          </cell>
          <cell r="H518">
            <v>0</v>
          </cell>
          <cell r="I518">
            <v>0</v>
          </cell>
          <cell r="J518">
            <v>0</v>
          </cell>
          <cell r="K518">
            <v>0</v>
          </cell>
        </row>
        <row r="519">
          <cell r="A519" t="str">
            <v>13BXEZN</v>
          </cell>
          <cell r="B519" t="str">
            <v xml:space="preserve">INT.P.REC.S.LC.PROG.ORG.INT.OTRAS INSTITUCIONES </v>
          </cell>
          <cell r="C519">
            <v>0</v>
          </cell>
          <cell r="D519">
            <v>0</v>
          </cell>
          <cell r="E519">
            <v>0</v>
          </cell>
          <cell r="F519">
            <v>0</v>
          </cell>
          <cell r="G519">
            <v>0</v>
          </cell>
          <cell r="H519">
            <v>0</v>
          </cell>
          <cell r="I519">
            <v>0</v>
          </cell>
          <cell r="J519">
            <v>0</v>
          </cell>
          <cell r="K519">
            <v>0</v>
          </cell>
        </row>
        <row r="520">
          <cell r="A520" t="str">
            <v>-</v>
          </cell>
          <cell r="B520" t="str">
            <v>INT.P.REC.S.LC.PROG.ORG.INT.INST.SEMIF.AUT.Y OTR.</v>
          </cell>
          <cell r="C520">
            <v>0</v>
          </cell>
          <cell r="D520">
            <v>0</v>
          </cell>
          <cell r="E520">
            <v>0</v>
          </cell>
          <cell r="F520">
            <v>0</v>
          </cell>
          <cell r="G520">
            <v>0</v>
          </cell>
          <cell r="H520">
            <v>0</v>
          </cell>
          <cell r="I520">
            <v>0</v>
          </cell>
          <cell r="J520">
            <v>0</v>
          </cell>
          <cell r="K520">
            <v>0</v>
          </cell>
        </row>
        <row r="521">
          <cell r="A521" t="str">
            <v>-</v>
          </cell>
          <cell r="B521" t="str">
            <v xml:space="preserve">COMISIONES POR RECIBIR SOBRE CUSTODIA AFP, </v>
          </cell>
          <cell r="C521">
            <v>0</v>
          </cell>
          <cell r="D521">
            <v>0</v>
          </cell>
          <cell r="E521">
            <v>0</v>
          </cell>
          <cell r="F521">
            <v>0</v>
          </cell>
          <cell r="G521">
            <v>0</v>
          </cell>
          <cell r="H521">
            <v>0</v>
          </cell>
          <cell r="I521">
            <v>0</v>
          </cell>
          <cell r="J521">
            <v>0</v>
          </cell>
          <cell r="K521">
            <v>0</v>
          </cell>
        </row>
        <row r="522">
          <cell r="A522" t="str">
            <v>-</v>
          </cell>
          <cell r="B522" t="str">
            <v xml:space="preserve">COMISIONES POR RECIBIR  </v>
          </cell>
          <cell r="C522">
            <v>0</v>
          </cell>
          <cell r="D522">
            <v>0</v>
          </cell>
          <cell r="E522">
            <v>0</v>
          </cell>
          <cell r="F522">
            <v>0</v>
          </cell>
          <cell r="G522">
            <v>0</v>
          </cell>
          <cell r="H522">
            <v>0</v>
          </cell>
          <cell r="I522">
            <v>0</v>
          </cell>
          <cell r="J522">
            <v>0</v>
          </cell>
          <cell r="K522">
            <v>0</v>
          </cell>
        </row>
        <row r="523">
          <cell r="A523" t="str">
            <v>-</v>
          </cell>
          <cell r="B523" t="str">
            <v xml:space="preserve">DIFERENCIAS DE PRECIO POR RECIBIR </v>
          </cell>
          <cell r="C523">
            <v>0</v>
          </cell>
          <cell r="D523">
            <v>0</v>
          </cell>
          <cell r="E523">
            <v>0</v>
          </cell>
          <cell r="F523">
            <v>0</v>
          </cell>
          <cell r="G523">
            <v>0</v>
          </cell>
          <cell r="H523">
            <v>0</v>
          </cell>
          <cell r="I523">
            <v>0</v>
          </cell>
          <cell r="J523">
            <v>0</v>
          </cell>
          <cell r="K523">
            <v>0</v>
          </cell>
        </row>
        <row r="524">
          <cell r="A524" t="str">
            <v>-</v>
          </cell>
          <cell r="B524" t="str">
            <v xml:space="preserve">DIFERENCIAL CAMBIARIO POR RECIBIR </v>
          </cell>
          <cell r="C524">
            <v>0</v>
          </cell>
          <cell r="D524">
            <v>0</v>
          </cell>
          <cell r="E524">
            <v>0</v>
          </cell>
          <cell r="F524">
            <v>0</v>
          </cell>
          <cell r="G524">
            <v>0</v>
          </cell>
          <cell r="H524">
            <v>0</v>
          </cell>
          <cell r="I524">
            <v>0</v>
          </cell>
          <cell r="J524">
            <v>0</v>
          </cell>
          <cell r="K524">
            <v>0</v>
          </cell>
        </row>
        <row r="525">
          <cell r="A525" t="str">
            <v>12BEWZN</v>
          </cell>
          <cell r="B525" t="str">
            <v xml:space="preserve">  .ACTIVO FIJO M/N</v>
          </cell>
          <cell r="C525">
            <v>25627</v>
          </cell>
          <cell r="D525">
            <v>25504</v>
          </cell>
          <cell r="E525">
            <v>25735</v>
          </cell>
          <cell r="F525">
            <v>26023</v>
          </cell>
          <cell r="G525">
            <v>25925</v>
          </cell>
          <cell r="H525">
            <v>25877</v>
          </cell>
          <cell r="I525">
            <v>26139</v>
          </cell>
          <cell r="J525">
            <v>25790</v>
          </cell>
          <cell r="K525">
            <v>25889</v>
          </cell>
        </row>
        <row r="526">
          <cell r="A526" t="str">
            <v>13AKNZN</v>
          </cell>
          <cell r="B526" t="str">
            <v>INVER.ACTIV.FIS.BS RAICES.</v>
          </cell>
          <cell r="C526">
            <v>15930</v>
          </cell>
          <cell r="D526">
            <v>15930</v>
          </cell>
          <cell r="E526">
            <v>15930</v>
          </cell>
          <cell r="F526">
            <v>15930</v>
          </cell>
          <cell r="G526">
            <v>15930</v>
          </cell>
          <cell r="H526">
            <v>15930</v>
          </cell>
          <cell r="I526">
            <v>15930</v>
          </cell>
          <cell r="J526">
            <v>15601</v>
          </cell>
          <cell r="K526">
            <v>15601</v>
          </cell>
        </row>
        <row r="527">
          <cell r="A527" t="str">
            <v>13CQNZN</v>
          </cell>
          <cell r="B527" t="str">
            <v xml:space="preserve">CORRECCION MONETARIA PROVIS BS RAICES, </v>
          </cell>
          <cell r="C527">
            <v>-64</v>
          </cell>
          <cell r="D527">
            <v>-48</v>
          </cell>
          <cell r="E527">
            <v>80</v>
          </cell>
          <cell r="F527">
            <v>255</v>
          </cell>
          <cell r="G527">
            <v>239</v>
          </cell>
          <cell r="H527">
            <v>175</v>
          </cell>
          <cell r="I527">
            <v>175</v>
          </cell>
          <cell r="J527">
            <v>172</v>
          </cell>
          <cell r="K527">
            <v>187</v>
          </cell>
        </row>
        <row r="528">
          <cell r="A528" t="str">
            <v>13CDNZN</v>
          </cell>
          <cell r="B528" t="str">
            <v xml:space="preserve">BIENES MUEBLES </v>
          </cell>
          <cell r="C528">
            <v>3235</v>
          </cell>
          <cell r="D528">
            <v>3168</v>
          </cell>
          <cell r="E528">
            <v>3194</v>
          </cell>
          <cell r="F528">
            <v>3227</v>
          </cell>
          <cell r="G528">
            <v>3185</v>
          </cell>
          <cell r="H528">
            <v>3211</v>
          </cell>
          <cell r="I528">
            <v>3473</v>
          </cell>
          <cell r="J528">
            <v>3420</v>
          </cell>
          <cell r="K528">
            <v>3503</v>
          </cell>
        </row>
        <row r="529">
          <cell r="A529" t="str">
            <v>13CRNZN</v>
          </cell>
          <cell r="B529" t="str">
            <v>CORRECCION MONETARIA PROVIS BS MUEBLES,</v>
          </cell>
          <cell r="C529">
            <v>-12</v>
          </cell>
          <cell r="D529">
            <v>-9</v>
          </cell>
          <cell r="E529">
            <v>16</v>
          </cell>
          <cell r="F529">
            <v>50</v>
          </cell>
          <cell r="G529">
            <v>46</v>
          </cell>
          <cell r="H529">
            <v>33</v>
          </cell>
          <cell r="I529">
            <v>33</v>
          </cell>
          <cell r="J529">
            <v>31</v>
          </cell>
          <cell r="K529">
            <v>35</v>
          </cell>
        </row>
        <row r="530">
          <cell r="A530" t="str">
            <v>13DCNZN</v>
          </cell>
          <cell r="B530" t="str">
            <v>CORREC.MONETARIA PROV.S/INSTALACIONES (DEBE),</v>
          </cell>
          <cell r="C530">
            <v>-18</v>
          </cell>
          <cell r="D530">
            <v>-14</v>
          </cell>
          <cell r="E530">
            <v>23</v>
          </cell>
          <cell r="F530">
            <v>72</v>
          </cell>
          <cell r="G530">
            <v>68</v>
          </cell>
          <cell r="H530">
            <v>50</v>
          </cell>
          <cell r="I530">
            <v>50</v>
          </cell>
          <cell r="J530">
            <v>49</v>
          </cell>
          <cell r="K530">
            <v>54</v>
          </cell>
        </row>
        <row r="531">
          <cell r="A531" t="str">
            <v>13BWNZN</v>
          </cell>
          <cell r="B531" t="str">
            <v xml:space="preserve">INSTALACIONES </v>
          </cell>
          <cell r="C531">
            <v>4506</v>
          </cell>
          <cell r="D531">
            <v>4506</v>
          </cell>
          <cell r="E531">
            <v>4506</v>
          </cell>
          <cell r="F531">
            <v>4506</v>
          </cell>
          <cell r="G531">
            <v>4631</v>
          </cell>
          <cell r="H531">
            <v>4631</v>
          </cell>
          <cell r="I531">
            <v>4631</v>
          </cell>
          <cell r="J531">
            <v>4631</v>
          </cell>
          <cell r="K531">
            <v>4631</v>
          </cell>
        </row>
        <row r="532">
          <cell r="A532" t="str">
            <v>13AMNZN</v>
          </cell>
          <cell r="B532" t="str">
            <v>VEHICULOS</v>
          </cell>
          <cell r="C532">
            <v>261</v>
          </cell>
          <cell r="D532">
            <v>188</v>
          </cell>
          <cell r="E532">
            <v>188</v>
          </cell>
          <cell r="F532">
            <v>163</v>
          </cell>
          <cell r="G532">
            <v>163</v>
          </cell>
          <cell r="H532">
            <v>163</v>
          </cell>
          <cell r="I532">
            <v>163</v>
          </cell>
          <cell r="J532">
            <v>202</v>
          </cell>
          <cell r="K532">
            <v>202</v>
          </cell>
        </row>
        <row r="533">
          <cell r="A533" t="str">
            <v>13CSNZN</v>
          </cell>
          <cell r="B533" t="str">
            <v xml:space="preserve">CORRECCION MONETARIA PROVIS. VEHICULOS, </v>
          </cell>
          <cell r="C533">
            <v>-1</v>
          </cell>
          <cell r="D533">
            <v>0</v>
          </cell>
          <cell r="E533">
            <v>1</v>
          </cell>
          <cell r="F533">
            <v>3</v>
          </cell>
          <cell r="G533">
            <v>3</v>
          </cell>
          <cell r="H533">
            <v>2</v>
          </cell>
          <cell r="I533">
            <v>2</v>
          </cell>
          <cell r="J533">
            <v>2</v>
          </cell>
          <cell r="K533">
            <v>2</v>
          </cell>
        </row>
        <row r="534">
          <cell r="A534" t="str">
            <v>13ANNZN</v>
          </cell>
          <cell r="B534" t="str">
            <v>INVER.ACT.FIS.-OBR.CONSTR.</v>
          </cell>
          <cell r="C534">
            <v>123</v>
          </cell>
          <cell r="D534">
            <v>123</v>
          </cell>
          <cell r="E534">
            <v>123</v>
          </cell>
          <cell r="F534">
            <v>124</v>
          </cell>
          <cell r="G534">
            <v>0</v>
          </cell>
          <cell r="H534">
            <v>0</v>
          </cell>
          <cell r="I534">
            <v>0</v>
          </cell>
          <cell r="J534">
            <v>0</v>
          </cell>
          <cell r="K534">
            <v>0</v>
          </cell>
        </row>
        <row r="535">
          <cell r="A535" t="str">
            <v>13AONZN</v>
          </cell>
          <cell r="B535" t="str">
            <v xml:space="preserve">CORRECCION MONETARIA PROVISIONAL DE OBRAS EN CONST, </v>
          </cell>
          <cell r="C535">
            <v>0</v>
          </cell>
          <cell r="D535">
            <v>0</v>
          </cell>
          <cell r="E535">
            <v>1</v>
          </cell>
          <cell r="F535">
            <v>2</v>
          </cell>
          <cell r="G535">
            <v>0</v>
          </cell>
          <cell r="H535">
            <v>0</v>
          </cell>
          <cell r="I535">
            <v>0</v>
          </cell>
          <cell r="J535">
            <v>0</v>
          </cell>
          <cell r="K535">
            <v>0</v>
          </cell>
        </row>
        <row r="536">
          <cell r="A536" t="str">
            <v>13EINZN</v>
          </cell>
          <cell r="B536" t="str">
            <v xml:space="preserve">COLECCION DE BILLETES Y MONEDAS, </v>
          </cell>
          <cell r="C536">
            <v>328</v>
          </cell>
          <cell r="D536">
            <v>328</v>
          </cell>
          <cell r="E536">
            <v>328</v>
          </cell>
          <cell r="F536">
            <v>328</v>
          </cell>
          <cell r="G536">
            <v>328</v>
          </cell>
          <cell r="H536">
            <v>328</v>
          </cell>
          <cell r="I536">
            <v>328</v>
          </cell>
          <cell r="J536">
            <v>328</v>
          </cell>
          <cell r="K536">
            <v>328</v>
          </cell>
        </row>
        <row r="537">
          <cell r="A537" t="str">
            <v>13DBNZN</v>
          </cell>
          <cell r="B537" t="str">
            <v xml:space="preserve">CORREC.MONETARIA PROV.COLECCION BILLETES Y MDAS </v>
          </cell>
          <cell r="C537">
            <v>8</v>
          </cell>
          <cell r="D537">
            <v>8</v>
          </cell>
          <cell r="E537">
            <v>11</v>
          </cell>
          <cell r="F537">
            <v>15</v>
          </cell>
          <cell r="G537">
            <v>-15</v>
          </cell>
          <cell r="H537">
            <v>13</v>
          </cell>
          <cell r="I537">
            <v>13</v>
          </cell>
          <cell r="J537">
            <v>13</v>
          </cell>
          <cell r="K537">
            <v>4</v>
          </cell>
        </row>
        <row r="538">
          <cell r="A538" t="str">
            <v>13APNZN</v>
          </cell>
          <cell r="B538" t="str">
            <v xml:space="preserve">INVER.ACT.FIS.-OBR.DE.ARTE </v>
          </cell>
          <cell r="C538">
            <v>1308</v>
          </cell>
          <cell r="D538">
            <v>1308</v>
          </cell>
          <cell r="E538">
            <v>1308</v>
          </cell>
          <cell r="F538">
            <v>1308</v>
          </cell>
          <cell r="G538">
            <v>1308</v>
          </cell>
          <cell r="H538">
            <v>1308</v>
          </cell>
          <cell r="I538">
            <v>1308</v>
          </cell>
          <cell r="J538">
            <v>1308</v>
          </cell>
          <cell r="K538">
            <v>1308</v>
          </cell>
        </row>
        <row r="539">
          <cell r="A539" t="str">
            <v>13CTNZN</v>
          </cell>
          <cell r="B539" t="str">
            <v xml:space="preserve">CORRECCION MONETARIA PROVIS. OBRAS DE ARTE, </v>
          </cell>
          <cell r="C539">
            <v>-5</v>
          </cell>
          <cell r="D539">
            <v>-4</v>
          </cell>
          <cell r="E539">
            <v>7</v>
          </cell>
          <cell r="F539">
            <v>21</v>
          </cell>
          <cell r="G539">
            <v>20</v>
          </cell>
          <cell r="H539">
            <v>14</v>
          </cell>
          <cell r="I539">
            <v>14</v>
          </cell>
          <cell r="J539">
            <v>14</v>
          </cell>
          <cell r="K539">
            <v>16</v>
          </cell>
        </row>
        <row r="540">
          <cell r="A540" t="str">
            <v>13ARNZN</v>
          </cell>
          <cell r="B540" t="str">
            <v>OTR.INV.-MEDALLAS CONMEMOR.</v>
          </cell>
          <cell r="C540">
            <v>0</v>
          </cell>
          <cell r="D540">
            <v>0</v>
          </cell>
          <cell r="E540">
            <v>0</v>
          </cell>
          <cell r="F540">
            <v>0</v>
          </cell>
          <cell r="G540">
            <v>0</v>
          </cell>
          <cell r="H540">
            <v>0</v>
          </cell>
          <cell r="I540">
            <v>0</v>
          </cell>
          <cell r="J540">
            <v>0</v>
          </cell>
          <cell r="K540">
            <v>0</v>
          </cell>
        </row>
        <row r="541">
          <cell r="A541" t="str">
            <v>13CUNZN</v>
          </cell>
          <cell r="B541" t="str">
            <v xml:space="preserve">CORRECCION MONETARIA PROVIS. MEDALLAS FRN Y OTROS, </v>
          </cell>
          <cell r="C541">
            <v>0</v>
          </cell>
          <cell r="D541">
            <v>0</v>
          </cell>
          <cell r="E541">
            <v>0</v>
          </cell>
          <cell r="F541">
            <v>0</v>
          </cell>
          <cell r="G541">
            <v>0</v>
          </cell>
          <cell r="H541">
            <v>0</v>
          </cell>
          <cell r="I541">
            <v>0</v>
          </cell>
          <cell r="J541">
            <v>0</v>
          </cell>
          <cell r="K541">
            <v>0</v>
          </cell>
        </row>
        <row r="542">
          <cell r="A542" t="str">
            <v>13CWNZN</v>
          </cell>
          <cell r="B542" t="str">
            <v>MEDALLAS CONMEMOR ANOS DE SERVICIOS,</v>
          </cell>
          <cell r="C542">
            <v>8</v>
          </cell>
          <cell r="D542">
            <v>0</v>
          </cell>
          <cell r="E542">
            <v>0</v>
          </cell>
          <cell r="F542">
            <v>0</v>
          </cell>
          <cell r="G542">
            <v>0</v>
          </cell>
          <cell r="H542">
            <v>0</v>
          </cell>
          <cell r="I542">
            <v>0</v>
          </cell>
          <cell r="J542">
            <v>0</v>
          </cell>
          <cell r="K542">
            <v>0</v>
          </cell>
        </row>
        <row r="543">
          <cell r="A543" t="str">
            <v>13BUNZN</v>
          </cell>
          <cell r="B543" t="str">
            <v xml:space="preserve">PAEL P/IMPRESION BILLETES </v>
          </cell>
          <cell r="C543">
            <v>7</v>
          </cell>
          <cell r="D543">
            <v>7</v>
          </cell>
          <cell r="E543">
            <v>7</v>
          </cell>
          <cell r="F543">
            <v>7</v>
          </cell>
          <cell r="G543">
            <v>7</v>
          </cell>
          <cell r="H543">
            <v>7</v>
          </cell>
          <cell r="I543">
            <v>7</v>
          </cell>
          <cell r="J543">
            <v>7</v>
          </cell>
          <cell r="K543">
            <v>7</v>
          </cell>
        </row>
        <row r="544">
          <cell r="A544" t="str">
            <v>13BVNZN</v>
          </cell>
          <cell r="B544" t="str">
            <v xml:space="preserve">METALES NO PREC.P/ACUNAC  </v>
          </cell>
          <cell r="C544">
            <v>0</v>
          </cell>
          <cell r="D544">
            <v>0</v>
          </cell>
          <cell r="E544">
            <v>0</v>
          </cell>
          <cell r="F544">
            <v>0</v>
          </cell>
          <cell r="G544">
            <v>0</v>
          </cell>
          <cell r="H544">
            <v>0</v>
          </cell>
          <cell r="I544">
            <v>0</v>
          </cell>
          <cell r="J544">
            <v>0</v>
          </cell>
          <cell r="K544">
            <v>0</v>
          </cell>
        </row>
        <row r="545">
          <cell r="A545" t="str">
            <v>13CZNZN</v>
          </cell>
          <cell r="B545" t="str">
            <v>CORRECCION MON PROV RE EXISTENCIAS</v>
          </cell>
          <cell r="C545">
            <v>1</v>
          </cell>
          <cell r="D545">
            <v>1</v>
          </cell>
          <cell r="E545">
            <v>0</v>
          </cell>
          <cell r="F545">
            <v>0</v>
          </cell>
          <cell r="G545">
            <v>0</v>
          </cell>
          <cell r="H545">
            <v>0</v>
          </cell>
          <cell r="I545">
            <v>0</v>
          </cell>
          <cell r="J545">
            <v>0</v>
          </cell>
          <cell r="K545">
            <v>-1</v>
          </cell>
        </row>
        <row r="546">
          <cell r="A546" t="str">
            <v>13CONZN</v>
          </cell>
          <cell r="B546" t="str">
            <v xml:space="preserve">PAPEL DE SEGURIDAD </v>
          </cell>
          <cell r="C546">
            <v>12</v>
          </cell>
          <cell r="D546">
            <v>12</v>
          </cell>
          <cell r="E546">
            <v>12</v>
          </cell>
          <cell r="F546">
            <v>12</v>
          </cell>
          <cell r="G546">
            <v>12</v>
          </cell>
          <cell r="H546">
            <v>12</v>
          </cell>
          <cell r="I546">
            <v>12</v>
          </cell>
          <cell r="J546">
            <v>12</v>
          </cell>
          <cell r="K546">
            <v>12</v>
          </cell>
        </row>
        <row r="547">
          <cell r="A547" t="str">
            <v>12BEXZN</v>
          </cell>
          <cell r="B547" t="str">
            <v xml:space="preserve">  .ACTIVO FIJO M/E</v>
          </cell>
          <cell r="C547">
            <v>859</v>
          </cell>
          <cell r="D547">
            <v>919</v>
          </cell>
          <cell r="E547">
            <v>922</v>
          </cell>
          <cell r="F547">
            <v>902</v>
          </cell>
          <cell r="G547">
            <v>884</v>
          </cell>
          <cell r="H547">
            <v>863</v>
          </cell>
          <cell r="I547">
            <v>887</v>
          </cell>
          <cell r="J547">
            <v>898</v>
          </cell>
          <cell r="K547">
            <v>857</v>
          </cell>
        </row>
        <row r="548">
          <cell r="A548" t="str">
            <v>-</v>
          </cell>
          <cell r="B548" t="str">
            <v>INVER.ACTIV.FIS.BS RAICES.</v>
          </cell>
          <cell r="C548">
            <v>0</v>
          </cell>
          <cell r="D548">
            <v>0</v>
          </cell>
          <cell r="E548">
            <v>0</v>
          </cell>
          <cell r="F548">
            <v>0</v>
          </cell>
          <cell r="G548">
            <v>0</v>
          </cell>
          <cell r="H548">
            <v>0</v>
          </cell>
          <cell r="I548">
            <v>0</v>
          </cell>
          <cell r="J548">
            <v>0</v>
          </cell>
          <cell r="K548">
            <v>0</v>
          </cell>
        </row>
        <row r="549">
          <cell r="A549" t="str">
            <v>-</v>
          </cell>
          <cell r="B549" t="str">
            <v>CORRECCION MONETARIA PROVIS BS RAICES,</v>
          </cell>
          <cell r="C549">
            <v>0</v>
          </cell>
          <cell r="D549">
            <v>0</v>
          </cell>
          <cell r="E549">
            <v>0</v>
          </cell>
          <cell r="F549">
            <v>0</v>
          </cell>
          <cell r="G549">
            <v>0</v>
          </cell>
          <cell r="H549">
            <v>0</v>
          </cell>
          <cell r="I549">
            <v>0</v>
          </cell>
          <cell r="J549">
            <v>0</v>
          </cell>
          <cell r="K549">
            <v>0</v>
          </cell>
        </row>
        <row r="550">
          <cell r="A550" t="str">
            <v>-</v>
          </cell>
          <cell r="B550" t="str">
            <v xml:space="preserve">BIENES MUEBLES </v>
          </cell>
          <cell r="C550">
            <v>0</v>
          </cell>
          <cell r="D550">
            <v>0</v>
          </cell>
          <cell r="E550">
            <v>0</v>
          </cell>
          <cell r="F550">
            <v>0</v>
          </cell>
          <cell r="G550">
            <v>0</v>
          </cell>
          <cell r="H550">
            <v>0</v>
          </cell>
          <cell r="I550">
            <v>0</v>
          </cell>
          <cell r="J550">
            <v>0</v>
          </cell>
          <cell r="K550">
            <v>0</v>
          </cell>
        </row>
        <row r="551">
          <cell r="A551" t="str">
            <v>-</v>
          </cell>
          <cell r="B551" t="str">
            <v>CORRECCION MONETARIA PROVIS BS MUEBLES,</v>
          </cell>
          <cell r="C551">
            <v>0</v>
          </cell>
          <cell r="D551">
            <v>0</v>
          </cell>
          <cell r="E551">
            <v>0</v>
          </cell>
          <cell r="F551">
            <v>0</v>
          </cell>
          <cell r="G551">
            <v>0</v>
          </cell>
          <cell r="H551">
            <v>0</v>
          </cell>
          <cell r="I551">
            <v>0</v>
          </cell>
          <cell r="J551">
            <v>0</v>
          </cell>
          <cell r="K551">
            <v>0</v>
          </cell>
        </row>
        <row r="552">
          <cell r="A552" t="str">
            <v>-</v>
          </cell>
          <cell r="B552" t="str">
            <v>CORREC.MONETARIA PROV.S/INSTALACIONES (DEBE),</v>
          </cell>
          <cell r="C552">
            <v>0</v>
          </cell>
          <cell r="D552">
            <v>0</v>
          </cell>
          <cell r="E552">
            <v>0</v>
          </cell>
          <cell r="F552">
            <v>0</v>
          </cell>
          <cell r="G552">
            <v>0</v>
          </cell>
          <cell r="H552">
            <v>0</v>
          </cell>
          <cell r="I552">
            <v>0</v>
          </cell>
          <cell r="J552">
            <v>0</v>
          </cell>
          <cell r="K552">
            <v>0</v>
          </cell>
        </row>
        <row r="553">
          <cell r="A553" t="str">
            <v>-</v>
          </cell>
          <cell r="B553" t="str">
            <v xml:space="preserve">INSTALACIONES </v>
          </cell>
          <cell r="C553">
            <v>0</v>
          </cell>
          <cell r="D553">
            <v>0</v>
          </cell>
          <cell r="E553">
            <v>0</v>
          </cell>
          <cell r="F553">
            <v>0</v>
          </cell>
          <cell r="G553">
            <v>0</v>
          </cell>
          <cell r="H553">
            <v>0</v>
          </cell>
          <cell r="I553">
            <v>0</v>
          </cell>
          <cell r="J553">
            <v>0</v>
          </cell>
          <cell r="K553">
            <v>0</v>
          </cell>
        </row>
        <row r="554">
          <cell r="A554" t="str">
            <v>-</v>
          </cell>
          <cell r="B554" t="str">
            <v xml:space="preserve">VEHICULOS, </v>
          </cell>
          <cell r="C554">
            <v>0</v>
          </cell>
          <cell r="D554">
            <v>0</v>
          </cell>
          <cell r="E554">
            <v>0</v>
          </cell>
          <cell r="F554">
            <v>0</v>
          </cell>
          <cell r="G554">
            <v>0</v>
          </cell>
          <cell r="H554">
            <v>0</v>
          </cell>
          <cell r="I554">
            <v>0</v>
          </cell>
          <cell r="J554">
            <v>0</v>
          </cell>
          <cell r="K554">
            <v>0</v>
          </cell>
        </row>
        <row r="555">
          <cell r="A555" t="str">
            <v>-</v>
          </cell>
          <cell r="B555" t="str">
            <v>CORRECCION MONETARIA PROVIS. VEHICULOS,</v>
          </cell>
          <cell r="C555">
            <v>0</v>
          </cell>
          <cell r="D555">
            <v>0</v>
          </cell>
          <cell r="E555">
            <v>0</v>
          </cell>
          <cell r="F555">
            <v>0</v>
          </cell>
          <cell r="G555">
            <v>0</v>
          </cell>
          <cell r="H555">
            <v>0</v>
          </cell>
          <cell r="I555">
            <v>0</v>
          </cell>
          <cell r="J555">
            <v>0</v>
          </cell>
          <cell r="K555">
            <v>0</v>
          </cell>
        </row>
        <row r="556">
          <cell r="A556" t="str">
            <v>-</v>
          </cell>
          <cell r="B556" t="str">
            <v>INVER.ACT.FIS.-OBR.CONSTR.</v>
          </cell>
          <cell r="C556">
            <v>0</v>
          </cell>
          <cell r="D556">
            <v>0</v>
          </cell>
          <cell r="E556">
            <v>0</v>
          </cell>
          <cell r="F556">
            <v>0</v>
          </cell>
          <cell r="G556">
            <v>0</v>
          </cell>
          <cell r="H556">
            <v>0</v>
          </cell>
          <cell r="I556">
            <v>0</v>
          </cell>
          <cell r="J556">
            <v>0</v>
          </cell>
          <cell r="K556">
            <v>0</v>
          </cell>
        </row>
        <row r="557">
          <cell r="A557" t="str">
            <v>-</v>
          </cell>
          <cell r="B557" t="str">
            <v xml:space="preserve">CORRECCION MONETARIA PROVISIONAL DE OBRAS EN CONST, </v>
          </cell>
          <cell r="C557">
            <v>0</v>
          </cell>
          <cell r="D557">
            <v>0</v>
          </cell>
          <cell r="E557">
            <v>0</v>
          </cell>
          <cell r="F557">
            <v>0</v>
          </cell>
          <cell r="G557">
            <v>0</v>
          </cell>
          <cell r="H557">
            <v>0</v>
          </cell>
          <cell r="I557">
            <v>0</v>
          </cell>
          <cell r="J557">
            <v>0</v>
          </cell>
          <cell r="K557">
            <v>0</v>
          </cell>
        </row>
        <row r="558">
          <cell r="A558" t="str">
            <v>13EIEZN</v>
          </cell>
          <cell r="B558" t="str">
            <v>COLECCION DE BILLETES Y MONEDAS</v>
          </cell>
          <cell r="C558">
            <v>859</v>
          </cell>
          <cell r="D558">
            <v>919</v>
          </cell>
          <cell r="E558">
            <v>922</v>
          </cell>
          <cell r="F558">
            <v>902</v>
          </cell>
          <cell r="G558">
            <v>884</v>
          </cell>
          <cell r="H558">
            <v>863</v>
          </cell>
          <cell r="I558">
            <v>887</v>
          </cell>
          <cell r="J558">
            <v>898</v>
          </cell>
          <cell r="K558">
            <v>857</v>
          </cell>
        </row>
        <row r="559">
          <cell r="A559" t="str">
            <v>-</v>
          </cell>
          <cell r="B559" t="str">
            <v xml:space="preserve">CORREC.MONETARIA PROV.COLECCION BILLETES Y MDAS </v>
          </cell>
          <cell r="C559">
            <v>0</v>
          </cell>
          <cell r="D559">
            <v>0</v>
          </cell>
          <cell r="E559">
            <v>0</v>
          </cell>
          <cell r="F559">
            <v>0</v>
          </cell>
          <cell r="G559">
            <v>0</v>
          </cell>
          <cell r="H559">
            <v>0</v>
          </cell>
          <cell r="I559">
            <v>0</v>
          </cell>
          <cell r="J559">
            <v>0</v>
          </cell>
          <cell r="K559">
            <v>0</v>
          </cell>
        </row>
        <row r="560">
          <cell r="A560" t="str">
            <v>-</v>
          </cell>
          <cell r="B560" t="str">
            <v xml:space="preserve">INVER.ACT.FIS.-OBR.DE.ARTE </v>
          </cell>
          <cell r="C560">
            <v>0</v>
          </cell>
          <cell r="D560">
            <v>0</v>
          </cell>
          <cell r="E560">
            <v>0</v>
          </cell>
          <cell r="F560">
            <v>0</v>
          </cell>
          <cell r="G560">
            <v>0</v>
          </cell>
          <cell r="H560">
            <v>0</v>
          </cell>
          <cell r="I560">
            <v>0</v>
          </cell>
          <cell r="J560">
            <v>0</v>
          </cell>
          <cell r="K560">
            <v>0</v>
          </cell>
        </row>
        <row r="561">
          <cell r="A561" t="str">
            <v>-</v>
          </cell>
          <cell r="B561" t="str">
            <v>CORRECCION MONETARIA PROVIS. OBRAS DE ARTE,</v>
          </cell>
          <cell r="C561">
            <v>0</v>
          </cell>
          <cell r="D561">
            <v>0</v>
          </cell>
          <cell r="E561">
            <v>0</v>
          </cell>
          <cell r="F561">
            <v>0</v>
          </cell>
          <cell r="G561">
            <v>0</v>
          </cell>
          <cell r="H561">
            <v>0</v>
          </cell>
          <cell r="I561">
            <v>0</v>
          </cell>
          <cell r="J561">
            <v>0</v>
          </cell>
          <cell r="K561">
            <v>0</v>
          </cell>
        </row>
        <row r="562">
          <cell r="A562" t="str">
            <v>-</v>
          </cell>
          <cell r="B562" t="str">
            <v>OTR.INV.-MEDALLAS CONMEMOR.</v>
          </cell>
          <cell r="C562">
            <v>0</v>
          </cell>
          <cell r="D562">
            <v>0</v>
          </cell>
          <cell r="E562">
            <v>0</v>
          </cell>
          <cell r="F562">
            <v>0</v>
          </cell>
          <cell r="G562">
            <v>0</v>
          </cell>
          <cell r="H562">
            <v>0</v>
          </cell>
          <cell r="I562">
            <v>0</v>
          </cell>
          <cell r="J562">
            <v>0</v>
          </cell>
          <cell r="K562">
            <v>0</v>
          </cell>
        </row>
        <row r="563">
          <cell r="A563" t="str">
            <v>-</v>
          </cell>
          <cell r="B563" t="str">
            <v xml:space="preserve">CORRECCION MONETARIA PROVIS. MEDALLAS FRN Y OTROS, </v>
          </cell>
          <cell r="C563">
            <v>0</v>
          </cell>
          <cell r="D563">
            <v>0</v>
          </cell>
          <cell r="E563">
            <v>0</v>
          </cell>
          <cell r="F563">
            <v>0</v>
          </cell>
          <cell r="G563">
            <v>0</v>
          </cell>
          <cell r="H563">
            <v>0</v>
          </cell>
          <cell r="I563">
            <v>0</v>
          </cell>
          <cell r="J563">
            <v>0</v>
          </cell>
          <cell r="K563">
            <v>0</v>
          </cell>
        </row>
        <row r="564">
          <cell r="A564" t="str">
            <v>-</v>
          </cell>
          <cell r="B564" t="str">
            <v>MEDALLAS CONMEMOR ANOS DE SERVICIOS,</v>
          </cell>
          <cell r="C564">
            <v>0</v>
          </cell>
          <cell r="D564">
            <v>0</v>
          </cell>
          <cell r="E564">
            <v>0</v>
          </cell>
          <cell r="F564">
            <v>0</v>
          </cell>
          <cell r="G564">
            <v>0</v>
          </cell>
          <cell r="H564">
            <v>0</v>
          </cell>
          <cell r="I564">
            <v>0</v>
          </cell>
          <cell r="J564">
            <v>0</v>
          </cell>
          <cell r="K564">
            <v>0</v>
          </cell>
        </row>
        <row r="565">
          <cell r="A565" t="str">
            <v>13BUEZN</v>
          </cell>
          <cell r="B565" t="str">
            <v xml:space="preserve">PAEL P/IMPRESION BILLETES </v>
          </cell>
          <cell r="C565">
            <v>0</v>
          </cell>
          <cell r="D565">
            <v>0</v>
          </cell>
          <cell r="E565">
            <v>0</v>
          </cell>
          <cell r="F565">
            <v>0</v>
          </cell>
          <cell r="G565">
            <v>0</v>
          </cell>
          <cell r="H565">
            <v>0</v>
          </cell>
          <cell r="I565">
            <v>0</v>
          </cell>
          <cell r="J565">
            <v>0</v>
          </cell>
          <cell r="K565">
            <v>0</v>
          </cell>
        </row>
        <row r="566">
          <cell r="A566" t="str">
            <v>-</v>
          </cell>
          <cell r="B566" t="str">
            <v xml:space="preserve">METALES NO PREC.P/ACUNAC  </v>
          </cell>
          <cell r="C566">
            <v>0</v>
          </cell>
          <cell r="D566">
            <v>0</v>
          </cell>
          <cell r="E566">
            <v>0</v>
          </cell>
          <cell r="F566">
            <v>0</v>
          </cell>
          <cell r="G566">
            <v>0</v>
          </cell>
          <cell r="H566">
            <v>0</v>
          </cell>
          <cell r="I566">
            <v>0</v>
          </cell>
          <cell r="J566">
            <v>0</v>
          </cell>
          <cell r="K566">
            <v>0</v>
          </cell>
        </row>
        <row r="567">
          <cell r="A567" t="str">
            <v>-</v>
          </cell>
          <cell r="B567" t="str">
            <v xml:space="preserve">CORRECCION MON PROV RE EXISTENCIAS </v>
          </cell>
          <cell r="C567">
            <v>0</v>
          </cell>
          <cell r="D567">
            <v>0</v>
          </cell>
          <cell r="E567">
            <v>0</v>
          </cell>
          <cell r="F567">
            <v>0</v>
          </cell>
          <cell r="G567">
            <v>0</v>
          </cell>
          <cell r="H567">
            <v>0</v>
          </cell>
          <cell r="I567">
            <v>0</v>
          </cell>
          <cell r="J567">
            <v>0</v>
          </cell>
          <cell r="K567">
            <v>0</v>
          </cell>
        </row>
        <row r="568">
          <cell r="A568" t="str">
            <v>-</v>
          </cell>
          <cell r="B568" t="str">
            <v xml:space="preserve">PAPEL DE SEGURIDAD </v>
          </cell>
          <cell r="C568">
            <v>0</v>
          </cell>
          <cell r="D568">
            <v>0</v>
          </cell>
          <cell r="E568">
            <v>0</v>
          </cell>
          <cell r="F568">
            <v>0</v>
          </cell>
          <cell r="G568">
            <v>0</v>
          </cell>
          <cell r="H568">
            <v>0</v>
          </cell>
          <cell r="I568">
            <v>0</v>
          </cell>
          <cell r="J568">
            <v>0</v>
          </cell>
          <cell r="K568">
            <v>0</v>
          </cell>
        </row>
        <row r="569">
          <cell r="A569" t="str">
            <v>12BFWZN</v>
          </cell>
          <cell r="B569" t="str">
            <v xml:space="preserve">  .CUENTAS DIVERSAS M/N</v>
          </cell>
          <cell r="C569">
            <v>18034725</v>
          </cell>
          <cell r="D569">
            <v>18380936</v>
          </cell>
          <cell r="E569">
            <v>17743984</v>
          </cell>
          <cell r="F569">
            <v>17662759</v>
          </cell>
          <cell r="G569">
            <v>17833845</v>
          </cell>
          <cell r="H569">
            <v>17370216</v>
          </cell>
          <cell r="I569">
            <v>17419921</v>
          </cell>
          <cell r="J569">
            <v>17133335</v>
          </cell>
          <cell r="K569">
            <v>16501717</v>
          </cell>
        </row>
        <row r="570">
          <cell r="A570" t="str">
            <v>13AUNZN</v>
          </cell>
          <cell r="B570" t="str">
            <v>OFICINAS</v>
          </cell>
          <cell r="C570">
            <v>0</v>
          </cell>
          <cell r="D570">
            <v>0</v>
          </cell>
          <cell r="E570">
            <v>0</v>
          </cell>
          <cell r="F570">
            <v>0</v>
          </cell>
          <cell r="G570">
            <v>0</v>
          </cell>
          <cell r="H570">
            <v>0</v>
          </cell>
          <cell r="I570">
            <v>0</v>
          </cell>
          <cell r="J570">
            <v>0</v>
          </cell>
          <cell r="K570">
            <v>0</v>
          </cell>
        </row>
        <row r="571">
          <cell r="A571" t="str">
            <v>13ATNZN</v>
          </cell>
          <cell r="B571" t="str">
            <v xml:space="preserve">OPERACIONES PENDIENTES </v>
          </cell>
          <cell r="C571">
            <v>247</v>
          </cell>
          <cell r="D571">
            <v>247</v>
          </cell>
          <cell r="E571">
            <v>252</v>
          </cell>
          <cell r="F571">
            <v>241</v>
          </cell>
          <cell r="G571">
            <v>280</v>
          </cell>
          <cell r="H571">
            <v>281</v>
          </cell>
          <cell r="I571">
            <v>249</v>
          </cell>
          <cell r="J571">
            <v>277</v>
          </cell>
          <cell r="K571">
            <v>287</v>
          </cell>
        </row>
        <row r="572">
          <cell r="A572" t="str">
            <v>13BLNZN</v>
          </cell>
          <cell r="B572" t="str">
            <v xml:space="preserve">GASTOS ANTICIPADOS </v>
          </cell>
          <cell r="C572">
            <v>92</v>
          </cell>
          <cell r="D572">
            <v>82</v>
          </cell>
          <cell r="E572">
            <v>73</v>
          </cell>
          <cell r="F572">
            <v>63</v>
          </cell>
          <cell r="G572">
            <v>54</v>
          </cell>
          <cell r="H572">
            <v>45</v>
          </cell>
          <cell r="I572">
            <v>36</v>
          </cell>
          <cell r="J572">
            <v>27</v>
          </cell>
          <cell r="K572">
            <v>36</v>
          </cell>
        </row>
        <row r="573">
          <cell r="A573" t="str">
            <v>12MLNZN</v>
          </cell>
          <cell r="B573" t="str">
            <v xml:space="preserve">INTS.PAG.ANTIC.P/VTAS.PDBC </v>
          </cell>
          <cell r="C573">
            <v>40046</v>
          </cell>
          <cell r="D573">
            <v>37085</v>
          </cell>
          <cell r="E573">
            <v>32919</v>
          </cell>
          <cell r="F573">
            <v>30917</v>
          </cell>
          <cell r="G573">
            <v>27523</v>
          </cell>
          <cell r="H573">
            <v>24763</v>
          </cell>
          <cell r="I573">
            <v>22578</v>
          </cell>
          <cell r="J573">
            <v>20364</v>
          </cell>
          <cell r="K573">
            <v>18261</v>
          </cell>
        </row>
        <row r="574">
          <cell r="A574" t="str">
            <v>12AQNZN</v>
          </cell>
          <cell r="B574" t="str">
            <v xml:space="preserve">INTERES PAG.ANTICIP.POR VTAS DE PDBC </v>
          </cell>
          <cell r="C574">
            <v>115</v>
          </cell>
          <cell r="D574">
            <v>40</v>
          </cell>
          <cell r="E574">
            <v>7</v>
          </cell>
          <cell r="F574">
            <v>0</v>
          </cell>
          <cell r="G574">
            <v>27</v>
          </cell>
          <cell r="H574">
            <v>17</v>
          </cell>
          <cell r="I574">
            <v>7</v>
          </cell>
          <cell r="J574">
            <v>0</v>
          </cell>
          <cell r="K574">
            <v>0</v>
          </cell>
        </row>
        <row r="575">
          <cell r="A575" t="str">
            <v>13DNNZN</v>
          </cell>
          <cell r="B575" t="str">
            <v>INTERESES Y DESC.PAGADOS ANTICIPADAMENTE</v>
          </cell>
          <cell r="C575">
            <v>344745</v>
          </cell>
          <cell r="D575">
            <v>334783</v>
          </cell>
          <cell r="E575">
            <v>327170</v>
          </cell>
          <cell r="F575">
            <v>320576</v>
          </cell>
          <cell r="G575">
            <v>309547</v>
          </cell>
          <cell r="H575">
            <v>301220</v>
          </cell>
          <cell r="I575">
            <v>294380</v>
          </cell>
          <cell r="J575">
            <v>286522</v>
          </cell>
          <cell r="K575">
            <v>276834</v>
          </cell>
        </row>
        <row r="576">
          <cell r="A576" t="str">
            <v>-</v>
          </cell>
          <cell r="B576" t="str">
            <v xml:space="preserve">EGRESOS SUJETOS A LIQUID.FINAL S.CONT.EURODOLARES, </v>
          </cell>
          <cell r="C576">
            <v>0</v>
          </cell>
          <cell r="D576">
            <v>0</v>
          </cell>
          <cell r="E576">
            <v>0</v>
          </cell>
          <cell r="F576">
            <v>0</v>
          </cell>
          <cell r="G576">
            <v>0</v>
          </cell>
          <cell r="H576">
            <v>0</v>
          </cell>
          <cell r="I576">
            <v>0</v>
          </cell>
          <cell r="J576">
            <v>0</v>
          </cell>
          <cell r="K576">
            <v>0</v>
          </cell>
        </row>
        <row r="577">
          <cell r="A577" t="str">
            <v>-</v>
          </cell>
          <cell r="B577" t="str">
            <v xml:space="preserve">COMISIONES PAGADAS Y NO DEVENGADAS POR CRED.EXT </v>
          </cell>
          <cell r="C577">
            <v>0</v>
          </cell>
          <cell r="D577">
            <v>0</v>
          </cell>
          <cell r="E577">
            <v>0</v>
          </cell>
          <cell r="F577">
            <v>0</v>
          </cell>
          <cell r="G577">
            <v>0</v>
          </cell>
          <cell r="H577">
            <v>0</v>
          </cell>
          <cell r="I577">
            <v>0</v>
          </cell>
          <cell r="J577">
            <v>0</v>
          </cell>
          <cell r="K577">
            <v>0</v>
          </cell>
        </row>
        <row r="578">
          <cell r="A578" t="str">
            <v>13EYNZN</v>
          </cell>
          <cell r="B578" t="str">
            <v xml:space="preserve">CARGO DIFERIDO POR INDEMNIZACION ANOS DE SERVICIO, </v>
          </cell>
          <cell r="C578">
            <v>0</v>
          </cell>
          <cell r="D578">
            <v>0</v>
          </cell>
          <cell r="E578">
            <v>0</v>
          </cell>
          <cell r="F578">
            <v>0</v>
          </cell>
          <cell r="G578">
            <v>0</v>
          </cell>
          <cell r="H578">
            <v>0</v>
          </cell>
          <cell r="I578">
            <v>0</v>
          </cell>
          <cell r="J578">
            <v>0</v>
          </cell>
          <cell r="K578">
            <v>0</v>
          </cell>
        </row>
        <row r="579">
          <cell r="A579" t="str">
            <v>13FBNZN</v>
          </cell>
          <cell r="B579" t="str">
            <v xml:space="preserve">FONDOS POR RENDIR </v>
          </cell>
          <cell r="C579">
            <v>0</v>
          </cell>
          <cell r="D579">
            <v>7</v>
          </cell>
          <cell r="E579">
            <v>6</v>
          </cell>
          <cell r="F579">
            <v>11</v>
          </cell>
          <cell r="G579">
            <v>8</v>
          </cell>
          <cell r="H579">
            <v>6</v>
          </cell>
          <cell r="I579">
            <v>9</v>
          </cell>
          <cell r="J579">
            <v>5</v>
          </cell>
          <cell r="K579">
            <v>2</v>
          </cell>
        </row>
        <row r="580">
          <cell r="A580" t="str">
            <v>13FCNZN</v>
          </cell>
          <cell r="B580" t="str">
            <v>ANTICIPOS</v>
          </cell>
          <cell r="C580">
            <v>204</v>
          </cell>
          <cell r="D580">
            <v>250</v>
          </cell>
          <cell r="E580">
            <v>258</v>
          </cell>
          <cell r="F580">
            <v>213</v>
          </cell>
          <cell r="G580">
            <v>186</v>
          </cell>
          <cell r="H580">
            <v>215</v>
          </cell>
          <cell r="I580">
            <v>199</v>
          </cell>
          <cell r="J580">
            <v>215</v>
          </cell>
          <cell r="K580">
            <v>238</v>
          </cell>
        </row>
        <row r="581">
          <cell r="A581" t="str">
            <v>-</v>
          </cell>
          <cell r="B581" t="str">
            <v>DESCUENTOS POR PAGARES FISCO LEY 18768</v>
          </cell>
          <cell r="C581">
            <v>0</v>
          </cell>
          <cell r="D581">
            <v>0</v>
          </cell>
          <cell r="E581">
            <v>0</v>
          </cell>
          <cell r="F581">
            <v>0</v>
          </cell>
          <cell r="G581">
            <v>0</v>
          </cell>
          <cell r="H581">
            <v>0</v>
          </cell>
          <cell r="I581">
            <v>0</v>
          </cell>
          <cell r="J581">
            <v>0</v>
          </cell>
          <cell r="K581">
            <v>0</v>
          </cell>
        </row>
        <row r="582">
          <cell r="A582" t="str">
            <v>13FENZN</v>
          </cell>
          <cell r="B582" t="str">
            <v xml:space="preserve">DESCUENTOS POR EFECTUAR EN VENTA DE PAGARES A AFP, </v>
          </cell>
          <cell r="C582">
            <v>0</v>
          </cell>
          <cell r="D582">
            <v>0</v>
          </cell>
          <cell r="E582">
            <v>0</v>
          </cell>
          <cell r="F582">
            <v>0</v>
          </cell>
          <cell r="G582">
            <v>0</v>
          </cell>
          <cell r="H582">
            <v>0</v>
          </cell>
          <cell r="I582">
            <v>0</v>
          </cell>
          <cell r="J582">
            <v>0</v>
          </cell>
          <cell r="K582">
            <v>0</v>
          </cell>
        </row>
        <row r="583">
          <cell r="A583" t="str">
            <v>-</v>
          </cell>
          <cell r="B583" t="str">
            <v>TITULOS RECONOCIMIENTO DEUDA CAP XIX DEL CNCI POR,</v>
          </cell>
          <cell r="C583">
            <v>0</v>
          </cell>
          <cell r="D583">
            <v>0</v>
          </cell>
          <cell r="E583">
            <v>0</v>
          </cell>
          <cell r="F583">
            <v>0</v>
          </cell>
          <cell r="G583">
            <v>0</v>
          </cell>
          <cell r="H583">
            <v>0</v>
          </cell>
          <cell r="I583">
            <v>0</v>
          </cell>
          <cell r="J583">
            <v>0</v>
          </cell>
          <cell r="K583">
            <v>0</v>
          </cell>
        </row>
        <row r="584">
          <cell r="A584" t="str">
            <v>-</v>
          </cell>
          <cell r="B584" t="str">
            <v xml:space="preserve">DOLARES P.REC.DE BCOS.P.COMP.MESA DE DINERO </v>
          </cell>
          <cell r="C584">
            <v>0</v>
          </cell>
          <cell r="D584">
            <v>0</v>
          </cell>
          <cell r="E584">
            <v>0</v>
          </cell>
          <cell r="F584">
            <v>0</v>
          </cell>
          <cell r="G584">
            <v>0</v>
          </cell>
          <cell r="H584">
            <v>0</v>
          </cell>
          <cell r="I584">
            <v>0</v>
          </cell>
          <cell r="J584">
            <v>0</v>
          </cell>
          <cell r="K584">
            <v>0</v>
          </cell>
        </row>
        <row r="585">
          <cell r="A585" t="str">
            <v>13FGNZN</v>
          </cell>
          <cell r="B585" t="str">
            <v>PESOS P.REC.DE BCOS.P.VTA.DOLARES MESA DE DINERO</v>
          </cell>
          <cell r="C585">
            <v>0</v>
          </cell>
          <cell r="D585">
            <v>0</v>
          </cell>
          <cell r="E585">
            <v>0</v>
          </cell>
          <cell r="F585">
            <v>0</v>
          </cell>
          <cell r="G585">
            <v>0</v>
          </cell>
          <cell r="H585">
            <v>0</v>
          </cell>
          <cell r="I585">
            <v>0</v>
          </cell>
          <cell r="J585">
            <v>0</v>
          </cell>
          <cell r="K585">
            <v>0</v>
          </cell>
        </row>
        <row r="586">
          <cell r="A586" t="str">
            <v>12MKNZN</v>
          </cell>
          <cell r="B586" t="str">
            <v>CPRA.PDBC C/PACTO RETROVTA.</v>
          </cell>
          <cell r="C586">
            <v>0</v>
          </cell>
          <cell r="D586">
            <v>0</v>
          </cell>
          <cell r="E586">
            <v>0</v>
          </cell>
          <cell r="F586">
            <v>0</v>
          </cell>
          <cell r="G586">
            <v>0</v>
          </cell>
          <cell r="H586">
            <v>0</v>
          </cell>
          <cell r="I586">
            <v>0</v>
          </cell>
          <cell r="J586">
            <v>0</v>
          </cell>
          <cell r="K586">
            <v>0</v>
          </cell>
        </row>
        <row r="587">
          <cell r="A587" t="str">
            <v>12ARNZN</v>
          </cell>
          <cell r="B587" t="str">
            <v xml:space="preserve">COMPRA DE PDBC CON PACTO DE RETROVENTA </v>
          </cell>
          <cell r="C587">
            <v>0</v>
          </cell>
          <cell r="D587">
            <v>0</v>
          </cell>
          <cell r="E587">
            <v>0</v>
          </cell>
          <cell r="F587">
            <v>0</v>
          </cell>
          <cell r="G587">
            <v>0</v>
          </cell>
          <cell r="H587">
            <v>0</v>
          </cell>
          <cell r="I587">
            <v>0</v>
          </cell>
          <cell r="J587">
            <v>0</v>
          </cell>
          <cell r="K587">
            <v>0</v>
          </cell>
        </row>
        <row r="588">
          <cell r="A588" t="str">
            <v>12ASNZN</v>
          </cell>
          <cell r="B588" t="str">
            <v>REAJ.P/RECIBIR POR PDBC COMPRADOS CON PACTO RETR.</v>
          </cell>
          <cell r="C588">
            <v>0</v>
          </cell>
          <cell r="D588">
            <v>0</v>
          </cell>
          <cell r="E588">
            <v>0</v>
          </cell>
          <cell r="F588">
            <v>0</v>
          </cell>
          <cell r="G588">
            <v>0</v>
          </cell>
          <cell r="H588">
            <v>0</v>
          </cell>
          <cell r="I588">
            <v>0</v>
          </cell>
          <cell r="J588">
            <v>0</v>
          </cell>
          <cell r="K588">
            <v>0</v>
          </cell>
        </row>
        <row r="589">
          <cell r="A589" t="str">
            <v>13ASNZN</v>
          </cell>
          <cell r="B589" t="str">
            <v>CANJE</v>
          </cell>
          <cell r="C589">
            <v>17</v>
          </cell>
          <cell r="D589">
            <v>10</v>
          </cell>
          <cell r="E589">
            <v>4</v>
          </cell>
          <cell r="F589">
            <v>9177</v>
          </cell>
          <cell r="G589">
            <v>13</v>
          </cell>
          <cell r="H589">
            <v>12</v>
          </cell>
          <cell r="I589">
            <v>5</v>
          </cell>
          <cell r="J589">
            <v>14</v>
          </cell>
          <cell r="K589">
            <v>10</v>
          </cell>
        </row>
        <row r="590">
          <cell r="A590" t="str">
            <v>-</v>
          </cell>
          <cell r="B590" t="str">
            <v xml:space="preserve">DEUDORES P/ARBITRAJES A FUTURO </v>
          </cell>
          <cell r="C590">
            <v>0</v>
          </cell>
          <cell r="D590">
            <v>0</v>
          </cell>
          <cell r="E590">
            <v>0</v>
          </cell>
          <cell r="F590">
            <v>0</v>
          </cell>
          <cell r="G590">
            <v>0</v>
          </cell>
          <cell r="H590">
            <v>0</v>
          </cell>
          <cell r="I590">
            <v>0</v>
          </cell>
          <cell r="J590">
            <v>0</v>
          </cell>
          <cell r="K590">
            <v>0</v>
          </cell>
        </row>
        <row r="591">
          <cell r="A591" t="str">
            <v>13AGNZN</v>
          </cell>
          <cell r="B591" t="str">
            <v xml:space="preserve">DOCUMENTOS VENCIDOS  </v>
          </cell>
          <cell r="C591">
            <v>55</v>
          </cell>
          <cell r="D591">
            <v>55</v>
          </cell>
          <cell r="E591">
            <v>14</v>
          </cell>
          <cell r="F591">
            <v>9</v>
          </cell>
          <cell r="G591">
            <v>9</v>
          </cell>
          <cell r="H591">
            <v>9</v>
          </cell>
          <cell r="I591">
            <v>9</v>
          </cell>
          <cell r="J591">
            <v>9</v>
          </cell>
          <cell r="K591">
            <v>9</v>
          </cell>
        </row>
        <row r="592">
          <cell r="A592" t="str">
            <v>13AHNZN</v>
          </cell>
          <cell r="B592" t="str">
            <v xml:space="preserve">DOCUM.EN COBRO JUDICIAL </v>
          </cell>
          <cell r="C592">
            <v>0</v>
          </cell>
          <cell r="D592">
            <v>0</v>
          </cell>
          <cell r="E592">
            <v>0</v>
          </cell>
          <cell r="F592">
            <v>0</v>
          </cell>
          <cell r="G592">
            <v>0</v>
          </cell>
          <cell r="H592">
            <v>0</v>
          </cell>
          <cell r="I592">
            <v>0</v>
          </cell>
          <cell r="J592">
            <v>0</v>
          </cell>
          <cell r="K592">
            <v>0</v>
          </cell>
        </row>
        <row r="593">
          <cell r="A593" t="str">
            <v>13BMNZN</v>
          </cell>
          <cell r="B593" t="str">
            <v xml:space="preserve">DOCUMENTOS CASTIGADOS </v>
          </cell>
          <cell r="C593">
            <v>0</v>
          </cell>
          <cell r="D593">
            <v>0</v>
          </cell>
          <cell r="E593">
            <v>0</v>
          </cell>
          <cell r="F593">
            <v>0</v>
          </cell>
          <cell r="G593">
            <v>0</v>
          </cell>
          <cell r="H593">
            <v>0</v>
          </cell>
          <cell r="I593">
            <v>0</v>
          </cell>
          <cell r="J593">
            <v>0</v>
          </cell>
          <cell r="K593">
            <v>0</v>
          </cell>
        </row>
        <row r="594">
          <cell r="A594" t="str">
            <v>14AENZN</v>
          </cell>
          <cell r="B594" t="str">
            <v>CAJA ME  CUENTAS DIVERSAS,</v>
          </cell>
          <cell r="C594">
            <v>1945332</v>
          </cell>
          <cell r="D594">
            <v>1887051</v>
          </cell>
          <cell r="E594">
            <v>1793110</v>
          </cell>
          <cell r="F594">
            <v>2085568</v>
          </cell>
          <cell r="G594">
            <v>1995378</v>
          </cell>
          <cell r="H594">
            <v>2121063</v>
          </cell>
          <cell r="I594">
            <v>2077592</v>
          </cell>
          <cell r="J594">
            <v>2019148</v>
          </cell>
          <cell r="K594">
            <v>1947257</v>
          </cell>
        </row>
        <row r="595">
          <cell r="A595" t="str">
            <v>13CVNZN</v>
          </cell>
          <cell r="B595" t="str">
            <v xml:space="preserve">BILLETES INUTILIZADOS Y NO DESTRUIDOS </v>
          </cell>
          <cell r="C595">
            <v>0</v>
          </cell>
          <cell r="D595">
            <v>0</v>
          </cell>
          <cell r="E595">
            <v>0</v>
          </cell>
          <cell r="F595">
            <v>0</v>
          </cell>
          <cell r="G595">
            <v>0</v>
          </cell>
          <cell r="H595">
            <v>0</v>
          </cell>
          <cell r="I595">
            <v>0</v>
          </cell>
          <cell r="J595">
            <v>0</v>
          </cell>
          <cell r="K595">
            <v>0</v>
          </cell>
        </row>
        <row r="596">
          <cell r="A596" t="str">
            <v>13BQNZN</v>
          </cell>
          <cell r="B596" t="str">
            <v>CUENTA CON ESTADIO</v>
          </cell>
          <cell r="C596">
            <v>0</v>
          </cell>
          <cell r="D596">
            <v>0</v>
          </cell>
          <cell r="E596">
            <v>0</v>
          </cell>
          <cell r="F596">
            <v>0</v>
          </cell>
          <cell r="G596">
            <v>0</v>
          </cell>
          <cell r="H596">
            <v>0</v>
          </cell>
          <cell r="I596">
            <v>0</v>
          </cell>
          <cell r="J596">
            <v>0</v>
          </cell>
          <cell r="K596">
            <v>0</v>
          </cell>
        </row>
        <row r="597">
          <cell r="A597" t="str">
            <v>12FKNZN</v>
          </cell>
          <cell r="B597" t="str">
            <v xml:space="preserve">CORRESP.EN PAIS-BCO.ESTADO </v>
          </cell>
          <cell r="C597">
            <v>0</v>
          </cell>
          <cell r="D597">
            <v>0</v>
          </cell>
          <cell r="E597">
            <v>0</v>
          </cell>
          <cell r="F597">
            <v>0</v>
          </cell>
          <cell r="G597">
            <v>0</v>
          </cell>
          <cell r="H597">
            <v>0</v>
          </cell>
          <cell r="I597">
            <v>0</v>
          </cell>
          <cell r="J597">
            <v>0</v>
          </cell>
          <cell r="K597">
            <v>0</v>
          </cell>
        </row>
        <row r="598">
          <cell r="A598" t="str">
            <v>14AFNZN</v>
          </cell>
          <cell r="B598" t="str">
            <v xml:space="preserve">REMESAS EN TRANSITO </v>
          </cell>
          <cell r="C598">
            <v>-9000</v>
          </cell>
          <cell r="D598">
            <v>0</v>
          </cell>
          <cell r="E598">
            <v>20</v>
          </cell>
          <cell r="F598">
            <v>0</v>
          </cell>
          <cell r="G598">
            <v>0</v>
          </cell>
          <cell r="H598">
            <v>0</v>
          </cell>
          <cell r="I598">
            <v>0</v>
          </cell>
          <cell r="J598">
            <v>0</v>
          </cell>
          <cell r="K598">
            <v>0</v>
          </cell>
        </row>
        <row r="599">
          <cell r="A599" t="str">
            <v>13BPNZN</v>
          </cell>
          <cell r="B599" t="str">
            <v>CUENTA CON BALNEARIO</v>
          </cell>
          <cell r="C599">
            <v>0</v>
          </cell>
          <cell r="D599">
            <v>0</v>
          </cell>
          <cell r="E599">
            <v>0</v>
          </cell>
          <cell r="F599">
            <v>0</v>
          </cell>
          <cell r="G599">
            <v>0</v>
          </cell>
          <cell r="H599">
            <v>0</v>
          </cell>
          <cell r="I599">
            <v>0</v>
          </cell>
          <cell r="J599">
            <v>0</v>
          </cell>
          <cell r="K599">
            <v>0</v>
          </cell>
        </row>
        <row r="600">
          <cell r="A600" t="str">
            <v>-</v>
          </cell>
          <cell r="B600" t="str">
            <v xml:space="preserve">INTS.P/REC.SUJ.ANALISIS </v>
          </cell>
          <cell r="C600">
            <v>0</v>
          </cell>
          <cell r="D600">
            <v>0</v>
          </cell>
          <cell r="E600">
            <v>0</v>
          </cell>
          <cell r="F600">
            <v>0</v>
          </cell>
          <cell r="G600">
            <v>0</v>
          </cell>
          <cell r="H600">
            <v>0</v>
          </cell>
          <cell r="I600">
            <v>0</v>
          </cell>
          <cell r="J600">
            <v>0</v>
          </cell>
          <cell r="K600">
            <v>0</v>
          </cell>
        </row>
        <row r="601">
          <cell r="A601" t="str">
            <v>13AQNZN</v>
          </cell>
          <cell r="B601" t="str">
            <v xml:space="preserve">ANTICIPO CRED AGRIC BID IC-CH </v>
          </cell>
          <cell r="C601">
            <v>0</v>
          </cell>
          <cell r="D601">
            <v>0</v>
          </cell>
          <cell r="E601">
            <v>0</v>
          </cell>
          <cell r="F601">
            <v>0</v>
          </cell>
          <cell r="G601">
            <v>0</v>
          </cell>
          <cell r="H601">
            <v>0</v>
          </cell>
          <cell r="I601">
            <v>0</v>
          </cell>
          <cell r="J601">
            <v>0</v>
          </cell>
          <cell r="K601">
            <v>0</v>
          </cell>
        </row>
        <row r="602">
          <cell r="A602" t="str">
            <v>13AWNZN</v>
          </cell>
          <cell r="B602" t="str">
            <v>ANTICIPOS PARA BENEFICIO DEL PERSONAL</v>
          </cell>
          <cell r="C602">
            <v>14</v>
          </cell>
          <cell r="D602">
            <v>13</v>
          </cell>
          <cell r="E602">
            <v>12</v>
          </cell>
          <cell r="F602">
            <v>25</v>
          </cell>
          <cell r="G602">
            <v>39</v>
          </cell>
          <cell r="H602">
            <v>38</v>
          </cell>
          <cell r="I602">
            <v>31</v>
          </cell>
          <cell r="J602">
            <v>25</v>
          </cell>
          <cell r="K602">
            <v>20</v>
          </cell>
        </row>
        <row r="603">
          <cell r="A603" t="str">
            <v>12AFNZN</v>
          </cell>
          <cell r="B603" t="str">
            <v xml:space="preserve">IMPTOS.VTAS.SERV.IVA-CRE.FISC, </v>
          </cell>
          <cell r="C603">
            <v>2501</v>
          </cell>
          <cell r="D603">
            <v>2497</v>
          </cell>
          <cell r="E603">
            <v>2499</v>
          </cell>
          <cell r="F603">
            <v>2524</v>
          </cell>
          <cell r="G603">
            <v>2553</v>
          </cell>
          <cell r="H603">
            <v>2559</v>
          </cell>
          <cell r="I603">
            <v>2555</v>
          </cell>
          <cell r="J603">
            <v>2557</v>
          </cell>
          <cell r="K603">
            <v>2554</v>
          </cell>
        </row>
        <row r="604">
          <cell r="A604" t="str">
            <v>13ACNZN</v>
          </cell>
          <cell r="B604" t="str">
            <v xml:space="preserve">IMPORT.DEL BCO.EN TRAMITE </v>
          </cell>
          <cell r="C604">
            <v>3</v>
          </cell>
          <cell r="D604">
            <v>3</v>
          </cell>
          <cell r="E604">
            <v>3</v>
          </cell>
          <cell r="F604">
            <v>3</v>
          </cell>
          <cell r="G604">
            <v>0</v>
          </cell>
          <cell r="H604">
            <v>0</v>
          </cell>
          <cell r="I604">
            <v>0</v>
          </cell>
          <cell r="J604">
            <v>0</v>
          </cell>
          <cell r="K604">
            <v>0</v>
          </cell>
        </row>
        <row r="605">
          <cell r="A605" t="str">
            <v>13AENZN</v>
          </cell>
          <cell r="B605" t="str">
            <v xml:space="preserve">CUENTAS DIVERSAS  </v>
          </cell>
          <cell r="C605">
            <v>149</v>
          </cell>
          <cell r="D605">
            <v>149</v>
          </cell>
          <cell r="E605">
            <v>149</v>
          </cell>
          <cell r="F605">
            <v>149</v>
          </cell>
          <cell r="G605">
            <v>150</v>
          </cell>
          <cell r="H605">
            <v>150</v>
          </cell>
          <cell r="I605">
            <v>150</v>
          </cell>
          <cell r="J605">
            <v>150</v>
          </cell>
          <cell r="K605">
            <v>141</v>
          </cell>
        </row>
        <row r="606">
          <cell r="A606" t="str">
            <v>13AFNZN</v>
          </cell>
          <cell r="B606" t="str">
            <v xml:space="preserve">VARIOS DEUDORES  </v>
          </cell>
          <cell r="C606">
            <v>0</v>
          </cell>
          <cell r="D606">
            <v>1</v>
          </cell>
          <cell r="E606">
            <v>0</v>
          </cell>
          <cell r="F606">
            <v>0</v>
          </cell>
          <cell r="G606">
            <v>3</v>
          </cell>
          <cell r="H606">
            <v>0</v>
          </cell>
          <cell r="I606">
            <v>0</v>
          </cell>
          <cell r="J606">
            <v>227</v>
          </cell>
          <cell r="K606">
            <v>0</v>
          </cell>
        </row>
        <row r="607">
          <cell r="A607" t="str">
            <v>13DMNZN</v>
          </cell>
          <cell r="B607" t="str">
            <v xml:space="preserve">APORTE A ISAPRE </v>
          </cell>
          <cell r="C607">
            <v>0</v>
          </cell>
          <cell r="D607">
            <v>0</v>
          </cell>
          <cell r="E607">
            <v>0</v>
          </cell>
          <cell r="F607">
            <v>0</v>
          </cell>
          <cell r="G607">
            <v>0</v>
          </cell>
          <cell r="H607">
            <v>0</v>
          </cell>
          <cell r="I607">
            <v>0</v>
          </cell>
          <cell r="J607">
            <v>0</v>
          </cell>
          <cell r="K607">
            <v>0</v>
          </cell>
        </row>
        <row r="608">
          <cell r="A608" t="str">
            <v>-</v>
          </cell>
          <cell r="B608" t="str">
            <v>DIVISAS ARBITRADAS A FUTURO</v>
          </cell>
          <cell r="C608">
            <v>0</v>
          </cell>
          <cell r="D608">
            <v>0</v>
          </cell>
          <cell r="E608">
            <v>0</v>
          </cell>
          <cell r="F608">
            <v>0</v>
          </cell>
          <cell r="G608">
            <v>0</v>
          </cell>
          <cell r="H608">
            <v>0</v>
          </cell>
          <cell r="I608">
            <v>0</v>
          </cell>
          <cell r="J608">
            <v>0</v>
          </cell>
          <cell r="K608">
            <v>0</v>
          </cell>
        </row>
        <row r="609">
          <cell r="A609" t="str">
            <v>13DSNZN</v>
          </cell>
          <cell r="B609" t="str">
            <v>PAGARES FISCO POR TRANSFERENCIAS</v>
          </cell>
          <cell r="C609">
            <v>335102</v>
          </cell>
          <cell r="D609">
            <v>335102</v>
          </cell>
          <cell r="E609">
            <v>335102</v>
          </cell>
          <cell r="F609">
            <v>335102</v>
          </cell>
          <cell r="G609">
            <v>335102</v>
          </cell>
          <cell r="H609">
            <v>313149</v>
          </cell>
          <cell r="I609">
            <v>313149</v>
          </cell>
          <cell r="J609">
            <v>313149</v>
          </cell>
          <cell r="K609">
            <v>313149</v>
          </cell>
        </row>
        <row r="610">
          <cell r="A610" t="str">
            <v>13DTNZN</v>
          </cell>
          <cell r="B610" t="str">
            <v>REAJ.P.RECIB.S.PAGARES FISCO LEY 18267 ART.39,</v>
          </cell>
          <cell r="C610">
            <v>-1222</v>
          </cell>
          <cell r="D610">
            <v>-1384</v>
          </cell>
          <cell r="E610">
            <v>617</v>
          </cell>
          <cell r="F610">
            <v>4216</v>
          </cell>
          <cell r="G610">
            <v>5191</v>
          </cell>
          <cell r="H610">
            <v>-627</v>
          </cell>
          <cell r="I610">
            <v>-1002</v>
          </cell>
          <cell r="J610">
            <v>-1224</v>
          </cell>
          <cell r="K610">
            <v>-878</v>
          </cell>
        </row>
        <row r="611">
          <cell r="A611" t="str">
            <v>13DUNZN</v>
          </cell>
          <cell r="B611" t="str">
            <v>INTERESES POR RECIBIR SOBRE PAGARES FISCO</v>
          </cell>
          <cell r="C611">
            <v>425</v>
          </cell>
          <cell r="D611">
            <v>702</v>
          </cell>
          <cell r="E611">
            <v>985</v>
          </cell>
          <cell r="F611">
            <v>1278</v>
          </cell>
          <cell r="G611">
            <v>1565</v>
          </cell>
          <cell r="H611">
            <v>138</v>
          </cell>
          <cell r="I611">
            <v>397</v>
          </cell>
          <cell r="J611">
            <v>656</v>
          </cell>
          <cell r="K611">
            <v>916</v>
          </cell>
        </row>
        <row r="612">
          <cell r="A612" t="str">
            <v>-</v>
          </cell>
          <cell r="B612" t="str">
            <v xml:space="preserve">MONEDA CORRIENTE CONTRA FONDOS DE RESERVA, </v>
          </cell>
          <cell r="C612">
            <v>0</v>
          </cell>
          <cell r="D612">
            <v>0</v>
          </cell>
          <cell r="E612">
            <v>0</v>
          </cell>
          <cell r="F612">
            <v>0</v>
          </cell>
          <cell r="G612">
            <v>0</v>
          </cell>
          <cell r="H612">
            <v>0</v>
          </cell>
          <cell r="I612">
            <v>0</v>
          </cell>
          <cell r="J612">
            <v>0</v>
          </cell>
          <cell r="K612">
            <v>0</v>
          </cell>
        </row>
        <row r="613">
          <cell r="A613" t="str">
            <v>-</v>
          </cell>
          <cell r="B613" t="str">
            <v>EQUIVALENTE POR COMPRA DE CAMBIO FMI,</v>
          </cell>
          <cell r="C613">
            <v>0</v>
          </cell>
          <cell r="D613">
            <v>0</v>
          </cell>
          <cell r="E613">
            <v>0</v>
          </cell>
          <cell r="F613">
            <v>0</v>
          </cell>
          <cell r="G613">
            <v>0</v>
          </cell>
          <cell r="H613">
            <v>0</v>
          </cell>
          <cell r="I613">
            <v>0</v>
          </cell>
          <cell r="J613">
            <v>0</v>
          </cell>
          <cell r="K613">
            <v>0</v>
          </cell>
        </row>
        <row r="614">
          <cell r="A614" t="str">
            <v>-</v>
          </cell>
          <cell r="B614" t="str">
            <v xml:space="preserve">CAMBIO PROVISIONAL COMPRA DE DOLARES USA CON PACTO, </v>
          </cell>
          <cell r="C614">
            <v>0</v>
          </cell>
          <cell r="D614">
            <v>0</v>
          </cell>
          <cell r="E614">
            <v>0</v>
          </cell>
          <cell r="F614">
            <v>0</v>
          </cell>
          <cell r="G614">
            <v>0</v>
          </cell>
          <cell r="H614">
            <v>0</v>
          </cell>
          <cell r="I614">
            <v>0</v>
          </cell>
          <cell r="J614">
            <v>0</v>
          </cell>
          <cell r="K614">
            <v>0</v>
          </cell>
        </row>
        <row r="615">
          <cell r="A615" t="str">
            <v>-</v>
          </cell>
          <cell r="B615" t="str">
            <v>CAMBIO PROVISIONA</v>
          </cell>
          <cell r="C615">
            <v>534110</v>
          </cell>
          <cell r="D615">
            <v>894644</v>
          </cell>
          <cell r="E615">
            <v>340554</v>
          </cell>
          <cell r="F615">
            <v>-52603</v>
          </cell>
          <cell r="G615">
            <v>216687</v>
          </cell>
          <cell r="H615">
            <v>-139598</v>
          </cell>
          <cell r="I615">
            <v>2017</v>
          </cell>
          <cell r="J615">
            <v>-217554</v>
          </cell>
          <cell r="K615">
            <v>-720194</v>
          </cell>
        </row>
        <row r="616">
          <cell r="A616" t="str">
            <v>-</v>
          </cell>
          <cell r="B616" t="str">
            <v>CAMBIO DE US$</v>
          </cell>
          <cell r="C616">
            <v>11697185</v>
          </cell>
          <cell r="D616">
            <v>11751068</v>
          </cell>
          <cell r="E616">
            <v>11836487</v>
          </cell>
          <cell r="F616">
            <v>11963590</v>
          </cell>
          <cell r="G616">
            <v>12086421</v>
          </cell>
          <cell r="H616">
            <v>11949700</v>
          </cell>
          <cell r="I616">
            <v>11867504</v>
          </cell>
          <cell r="J616">
            <v>11852492</v>
          </cell>
          <cell r="K616">
            <v>11812422</v>
          </cell>
        </row>
        <row r="617">
          <cell r="A617" t="str">
            <v>-</v>
          </cell>
          <cell r="B617" t="str">
            <v>CAMBIO DE $ AUST</v>
          </cell>
          <cell r="C617">
            <v>114481</v>
          </cell>
          <cell r="D617">
            <v>66867</v>
          </cell>
          <cell r="E617">
            <v>-1195</v>
          </cell>
          <cell r="F617">
            <v>-1184</v>
          </cell>
          <cell r="G617">
            <v>-1184</v>
          </cell>
          <cell r="H617">
            <v>-1184</v>
          </cell>
          <cell r="I617">
            <v>-1184</v>
          </cell>
          <cell r="J617">
            <v>-1184</v>
          </cell>
          <cell r="K617">
            <v>66421</v>
          </cell>
        </row>
        <row r="618">
          <cell r="A618" t="str">
            <v>-</v>
          </cell>
          <cell r="B618" t="str">
            <v xml:space="preserve">CAMBIOS DE $ CAN, </v>
          </cell>
          <cell r="C618">
            <v>28527</v>
          </cell>
          <cell r="D618">
            <v>12918</v>
          </cell>
          <cell r="E618">
            <v>-1286</v>
          </cell>
          <cell r="F618">
            <v>-210</v>
          </cell>
          <cell r="G618">
            <v>-210</v>
          </cell>
          <cell r="H618">
            <v>-210</v>
          </cell>
          <cell r="I618">
            <v>-210</v>
          </cell>
          <cell r="J618">
            <v>-210</v>
          </cell>
          <cell r="K618">
            <v>-210</v>
          </cell>
        </row>
        <row r="619">
          <cell r="A619" t="str">
            <v>-</v>
          </cell>
          <cell r="B619" t="str">
            <v>CAMBIO DE CRD</v>
          </cell>
          <cell r="C619">
            <v>82997</v>
          </cell>
          <cell r="D619">
            <v>83534</v>
          </cell>
          <cell r="E619">
            <v>83534</v>
          </cell>
          <cell r="F619">
            <v>69318</v>
          </cell>
          <cell r="G619">
            <v>69318</v>
          </cell>
          <cell r="H619">
            <v>55183</v>
          </cell>
          <cell r="I619">
            <v>55183</v>
          </cell>
          <cell r="J619">
            <v>46544</v>
          </cell>
          <cell r="K619">
            <v>46544</v>
          </cell>
        </row>
        <row r="620">
          <cell r="A620" t="str">
            <v>-</v>
          </cell>
          <cell r="B620" t="str">
            <v>CAMBIO DE CR.N</v>
          </cell>
          <cell r="C620">
            <v>24976</v>
          </cell>
          <cell r="D620">
            <v>24976</v>
          </cell>
          <cell r="E620">
            <v>24976</v>
          </cell>
          <cell r="F620">
            <v>39929</v>
          </cell>
          <cell r="G620">
            <v>39929</v>
          </cell>
          <cell r="H620">
            <v>55355</v>
          </cell>
          <cell r="I620">
            <v>42767</v>
          </cell>
          <cell r="J620">
            <v>52106</v>
          </cell>
          <cell r="K620">
            <v>52106</v>
          </cell>
        </row>
        <row r="621">
          <cell r="A621" t="str">
            <v>-</v>
          </cell>
          <cell r="B621" t="str">
            <v>CAMBIOS DE CR.S</v>
          </cell>
          <cell r="C621">
            <v>9107</v>
          </cell>
          <cell r="D621">
            <v>1721</v>
          </cell>
          <cell r="E621">
            <v>-252</v>
          </cell>
          <cell r="F621">
            <v>-243</v>
          </cell>
          <cell r="G621">
            <v>652</v>
          </cell>
          <cell r="H621">
            <v>632</v>
          </cell>
          <cell r="I621">
            <v>1473</v>
          </cell>
          <cell r="J621">
            <v>1473</v>
          </cell>
          <cell r="K621">
            <v>1473</v>
          </cell>
        </row>
        <row r="622">
          <cell r="A622" t="str">
            <v>-</v>
          </cell>
          <cell r="B622" t="str">
            <v>CAMBIO DE PESOS ANDINOS</v>
          </cell>
          <cell r="C622">
            <v>0</v>
          </cell>
          <cell r="D622">
            <v>0</v>
          </cell>
          <cell r="E622">
            <v>0</v>
          </cell>
          <cell r="F622">
            <v>0</v>
          </cell>
          <cell r="G622">
            <v>0</v>
          </cell>
          <cell r="H622">
            <v>0</v>
          </cell>
          <cell r="I622">
            <v>0</v>
          </cell>
          <cell r="J622">
            <v>0</v>
          </cell>
          <cell r="K622">
            <v>0</v>
          </cell>
        </row>
        <row r="623">
          <cell r="A623" t="str">
            <v>-</v>
          </cell>
          <cell r="B623" t="str">
            <v>CAMBIO DE FL H</v>
          </cell>
          <cell r="C623">
            <v>0</v>
          </cell>
          <cell r="D623">
            <v>0</v>
          </cell>
          <cell r="E623">
            <v>0</v>
          </cell>
          <cell r="F623">
            <v>0</v>
          </cell>
          <cell r="G623">
            <v>0</v>
          </cell>
          <cell r="H623">
            <v>0</v>
          </cell>
          <cell r="I623">
            <v>0</v>
          </cell>
          <cell r="J623">
            <v>0</v>
          </cell>
          <cell r="K623">
            <v>0</v>
          </cell>
        </row>
        <row r="624">
          <cell r="A624" t="str">
            <v>-</v>
          </cell>
          <cell r="B624" t="str">
            <v>CAMBIO DE FR.B</v>
          </cell>
          <cell r="C624">
            <v>0</v>
          </cell>
          <cell r="D624">
            <v>0</v>
          </cell>
          <cell r="E624">
            <v>0</v>
          </cell>
          <cell r="F624">
            <v>0</v>
          </cell>
          <cell r="G624">
            <v>0</v>
          </cell>
          <cell r="H624">
            <v>0</v>
          </cell>
          <cell r="I624">
            <v>0</v>
          </cell>
          <cell r="J624">
            <v>0</v>
          </cell>
          <cell r="K624">
            <v>0</v>
          </cell>
        </row>
        <row r="625">
          <cell r="A625" t="str">
            <v>-</v>
          </cell>
          <cell r="B625" t="str">
            <v>CAMBIO DE FR.F</v>
          </cell>
          <cell r="C625">
            <v>0</v>
          </cell>
          <cell r="D625">
            <v>0</v>
          </cell>
          <cell r="E625">
            <v>0</v>
          </cell>
          <cell r="F625">
            <v>0</v>
          </cell>
          <cell r="G625">
            <v>0</v>
          </cell>
          <cell r="H625">
            <v>0</v>
          </cell>
          <cell r="I625">
            <v>0</v>
          </cell>
          <cell r="J625">
            <v>0</v>
          </cell>
          <cell r="K625">
            <v>0</v>
          </cell>
        </row>
        <row r="626">
          <cell r="A626" t="str">
            <v>-</v>
          </cell>
          <cell r="B626" t="str">
            <v>CAMBIO DE FR.S</v>
          </cell>
          <cell r="C626">
            <v>41</v>
          </cell>
          <cell r="D626">
            <v>45</v>
          </cell>
          <cell r="E626">
            <v>45</v>
          </cell>
          <cell r="F626">
            <v>43</v>
          </cell>
          <cell r="G626">
            <v>43</v>
          </cell>
          <cell r="H626">
            <v>44</v>
          </cell>
          <cell r="I626">
            <v>44</v>
          </cell>
          <cell r="J626">
            <v>44</v>
          </cell>
          <cell r="K626">
            <v>39</v>
          </cell>
        </row>
        <row r="627">
          <cell r="A627" t="str">
            <v>-</v>
          </cell>
          <cell r="B627" t="str">
            <v>CAMBIO DE L.E</v>
          </cell>
          <cell r="C627">
            <v>591938</v>
          </cell>
          <cell r="D627">
            <v>596790</v>
          </cell>
          <cell r="E627">
            <v>596902</v>
          </cell>
          <cell r="F627">
            <v>576152</v>
          </cell>
          <cell r="G627">
            <v>543184</v>
          </cell>
          <cell r="H627">
            <v>542826</v>
          </cell>
          <cell r="I627">
            <v>627397</v>
          </cell>
          <cell r="J627">
            <v>627141</v>
          </cell>
          <cell r="K627">
            <v>627908</v>
          </cell>
        </row>
        <row r="628">
          <cell r="A628" t="str">
            <v>-</v>
          </cell>
          <cell r="B628" t="str">
            <v>CAMBIO LIT</v>
          </cell>
          <cell r="C628">
            <v>0</v>
          </cell>
          <cell r="D628">
            <v>0</v>
          </cell>
          <cell r="E628">
            <v>0</v>
          </cell>
          <cell r="F628">
            <v>0</v>
          </cell>
          <cell r="G628">
            <v>0</v>
          </cell>
          <cell r="H628">
            <v>0</v>
          </cell>
          <cell r="I628">
            <v>0</v>
          </cell>
          <cell r="J628">
            <v>0</v>
          </cell>
          <cell r="K628">
            <v>0</v>
          </cell>
        </row>
        <row r="629">
          <cell r="A629" t="str">
            <v>-</v>
          </cell>
          <cell r="B629" t="str">
            <v>CAMBIO D.M</v>
          </cell>
          <cell r="C629">
            <v>0</v>
          </cell>
          <cell r="D629">
            <v>0</v>
          </cell>
          <cell r="E629">
            <v>0</v>
          </cell>
          <cell r="F629">
            <v>0</v>
          </cell>
          <cell r="G629">
            <v>0</v>
          </cell>
          <cell r="H629">
            <v>0</v>
          </cell>
          <cell r="I629">
            <v>0</v>
          </cell>
          <cell r="J629">
            <v>0</v>
          </cell>
          <cell r="K629">
            <v>0</v>
          </cell>
        </row>
        <row r="630">
          <cell r="A630" t="str">
            <v>-</v>
          </cell>
          <cell r="B630" t="str">
            <v>CAMBIO DE PESETAS</v>
          </cell>
          <cell r="C630">
            <v>0</v>
          </cell>
          <cell r="D630">
            <v>0</v>
          </cell>
          <cell r="E630">
            <v>0</v>
          </cell>
          <cell r="F630">
            <v>0</v>
          </cell>
          <cell r="G630">
            <v>0</v>
          </cell>
          <cell r="H630">
            <v>0</v>
          </cell>
          <cell r="I630">
            <v>0</v>
          </cell>
          <cell r="J630">
            <v>0</v>
          </cell>
          <cell r="K630">
            <v>0</v>
          </cell>
        </row>
        <row r="631">
          <cell r="A631" t="str">
            <v>-</v>
          </cell>
          <cell r="B631" t="str">
            <v>CAMBIO DE US$ MESA DE DINERO</v>
          </cell>
          <cell r="C631">
            <v>-572201</v>
          </cell>
          <cell r="D631">
            <v>-572201</v>
          </cell>
          <cell r="E631">
            <v>-572778</v>
          </cell>
          <cell r="F631">
            <v>-572778</v>
          </cell>
          <cell r="G631">
            <v>-572778</v>
          </cell>
          <cell r="H631">
            <v>-572778</v>
          </cell>
          <cell r="I631">
            <v>-572778</v>
          </cell>
          <cell r="J631">
            <v>-572778</v>
          </cell>
          <cell r="K631">
            <v>-572778</v>
          </cell>
        </row>
        <row r="632">
          <cell r="A632" t="str">
            <v>-</v>
          </cell>
          <cell r="B632" t="str">
            <v>CAMBIO DE SCH.AUST</v>
          </cell>
          <cell r="C632">
            <v>0</v>
          </cell>
          <cell r="D632">
            <v>0</v>
          </cell>
          <cell r="E632">
            <v>0</v>
          </cell>
          <cell r="F632">
            <v>0</v>
          </cell>
          <cell r="G632">
            <v>0</v>
          </cell>
          <cell r="H632">
            <v>0</v>
          </cell>
          <cell r="I632">
            <v>0</v>
          </cell>
          <cell r="J632">
            <v>0</v>
          </cell>
          <cell r="K632">
            <v>0</v>
          </cell>
        </row>
        <row r="633">
          <cell r="A633" t="str">
            <v>-</v>
          </cell>
          <cell r="B633" t="str">
            <v>CAMBIO UNIDAD DE CUENTA BID</v>
          </cell>
          <cell r="C633">
            <v>0</v>
          </cell>
          <cell r="D633">
            <v>0</v>
          </cell>
          <cell r="E633">
            <v>0</v>
          </cell>
          <cell r="F633">
            <v>0</v>
          </cell>
          <cell r="G633">
            <v>0</v>
          </cell>
          <cell r="H633">
            <v>0</v>
          </cell>
          <cell r="I633">
            <v>0</v>
          </cell>
          <cell r="J633">
            <v>0</v>
          </cell>
          <cell r="K633">
            <v>0</v>
          </cell>
        </row>
        <row r="634">
          <cell r="A634" t="str">
            <v>-</v>
          </cell>
          <cell r="B634" t="str">
            <v>CAMBIO DE YENS</v>
          </cell>
          <cell r="C634">
            <v>146061</v>
          </cell>
          <cell r="D634">
            <v>203345</v>
          </cell>
          <cell r="E634">
            <v>307681</v>
          </cell>
          <cell r="F634">
            <v>298178</v>
          </cell>
          <cell r="G634">
            <v>282359</v>
          </cell>
          <cell r="H634">
            <v>281217</v>
          </cell>
          <cell r="I634">
            <v>278596</v>
          </cell>
          <cell r="J634">
            <v>278327</v>
          </cell>
          <cell r="K634">
            <v>202944</v>
          </cell>
        </row>
        <row r="635">
          <cell r="A635" t="str">
            <v>-</v>
          </cell>
          <cell r="B635" t="str">
            <v xml:space="preserve">CAMBIO DE MARKKA, </v>
          </cell>
          <cell r="C635">
            <v>0</v>
          </cell>
          <cell r="D635">
            <v>0</v>
          </cell>
          <cell r="E635">
            <v>0</v>
          </cell>
          <cell r="F635">
            <v>0</v>
          </cell>
          <cell r="G635">
            <v>0</v>
          </cell>
          <cell r="H635">
            <v>0</v>
          </cell>
          <cell r="I635">
            <v>0</v>
          </cell>
          <cell r="J635">
            <v>0</v>
          </cell>
          <cell r="K635">
            <v>0</v>
          </cell>
        </row>
        <row r="636">
          <cell r="A636" t="str">
            <v>-</v>
          </cell>
          <cell r="B636" t="str">
            <v>CAMBIO DE DEG</v>
          </cell>
          <cell r="C636">
            <v>97655</v>
          </cell>
          <cell r="D636">
            <v>97655</v>
          </cell>
          <cell r="E636">
            <v>97655</v>
          </cell>
          <cell r="F636">
            <v>97655</v>
          </cell>
          <cell r="G636">
            <v>97655</v>
          </cell>
          <cell r="H636">
            <v>97655</v>
          </cell>
          <cell r="I636">
            <v>97655</v>
          </cell>
          <cell r="J636">
            <v>97655</v>
          </cell>
          <cell r="K636">
            <v>136907</v>
          </cell>
        </row>
        <row r="637">
          <cell r="A637" t="str">
            <v>-</v>
          </cell>
          <cell r="B637" t="str">
            <v>CAMBIO DE $ ORO</v>
          </cell>
          <cell r="C637">
            <v>2219</v>
          </cell>
          <cell r="D637">
            <v>2219</v>
          </cell>
          <cell r="E637">
            <v>2219</v>
          </cell>
          <cell r="F637">
            <v>2219</v>
          </cell>
          <cell r="G637">
            <v>2219</v>
          </cell>
          <cell r="H637">
            <v>2219</v>
          </cell>
          <cell r="I637">
            <v>2219</v>
          </cell>
          <cell r="J637">
            <v>2219</v>
          </cell>
          <cell r="K637">
            <v>2219</v>
          </cell>
        </row>
        <row r="638">
          <cell r="A638" t="str">
            <v>-</v>
          </cell>
          <cell r="B638" t="str">
            <v xml:space="preserve">DEUDORES POR ARBITRAJES A FUTURO </v>
          </cell>
          <cell r="C638">
            <v>0</v>
          </cell>
          <cell r="D638">
            <v>0</v>
          </cell>
          <cell r="E638">
            <v>0</v>
          </cell>
          <cell r="F638">
            <v>0</v>
          </cell>
          <cell r="G638">
            <v>0</v>
          </cell>
          <cell r="H638">
            <v>0</v>
          </cell>
          <cell r="I638">
            <v>0</v>
          </cell>
          <cell r="J638">
            <v>0</v>
          </cell>
          <cell r="K638">
            <v>0</v>
          </cell>
        </row>
        <row r="639">
          <cell r="A639" t="str">
            <v>-</v>
          </cell>
          <cell r="B639" t="str">
            <v>REPROG.DEUDA TRANSPORTE ACDO 1513</v>
          </cell>
          <cell r="C639">
            <v>0</v>
          </cell>
          <cell r="D639">
            <v>0</v>
          </cell>
          <cell r="E639">
            <v>0</v>
          </cell>
          <cell r="F639">
            <v>0</v>
          </cell>
          <cell r="G639">
            <v>0</v>
          </cell>
          <cell r="H639">
            <v>0</v>
          </cell>
          <cell r="I639">
            <v>0</v>
          </cell>
          <cell r="J639">
            <v>0</v>
          </cell>
          <cell r="K639">
            <v>0</v>
          </cell>
        </row>
        <row r="640">
          <cell r="A640" t="str">
            <v>-</v>
          </cell>
          <cell r="B640" t="str">
            <v>CAMBIO ESPECIAL DIFERENCIAL CAMBIARIO</v>
          </cell>
          <cell r="C640">
            <v>0</v>
          </cell>
          <cell r="D640">
            <v>0</v>
          </cell>
          <cell r="E640">
            <v>0</v>
          </cell>
          <cell r="F640">
            <v>0</v>
          </cell>
          <cell r="G640">
            <v>0</v>
          </cell>
          <cell r="H640">
            <v>0</v>
          </cell>
          <cell r="I640">
            <v>0</v>
          </cell>
          <cell r="J640">
            <v>0</v>
          </cell>
          <cell r="K640">
            <v>0</v>
          </cell>
        </row>
        <row r="641">
          <cell r="A641" t="str">
            <v>-</v>
          </cell>
          <cell r="B641" t="str">
            <v>CAMBIO ESPECIAL ACDO 1470</v>
          </cell>
          <cell r="C641">
            <v>0</v>
          </cell>
          <cell r="D641">
            <v>0</v>
          </cell>
          <cell r="E641">
            <v>0</v>
          </cell>
          <cell r="F641">
            <v>0</v>
          </cell>
          <cell r="G641">
            <v>0</v>
          </cell>
          <cell r="H641">
            <v>0</v>
          </cell>
          <cell r="I641">
            <v>0</v>
          </cell>
          <cell r="J641">
            <v>0</v>
          </cell>
          <cell r="K641">
            <v>0</v>
          </cell>
        </row>
        <row r="642">
          <cell r="A642" t="str">
            <v>-</v>
          </cell>
          <cell r="B642" t="str">
            <v>COMPRA DE DOLARES CON PACTO DE RETROVENTA</v>
          </cell>
          <cell r="C642">
            <v>0</v>
          </cell>
          <cell r="D642">
            <v>0</v>
          </cell>
          <cell r="E642">
            <v>0</v>
          </cell>
          <cell r="F642">
            <v>0</v>
          </cell>
          <cell r="G642">
            <v>0</v>
          </cell>
          <cell r="H642">
            <v>0</v>
          </cell>
          <cell r="I642">
            <v>0</v>
          </cell>
          <cell r="J642">
            <v>0</v>
          </cell>
          <cell r="K642">
            <v>0</v>
          </cell>
        </row>
        <row r="643">
          <cell r="A643" t="str">
            <v>-</v>
          </cell>
          <cell r="B643" t="str">
            <v>CAMBIO OPERACIONES EXPRESADAS EN DOLARES</v>
          </cell>
          <cell r="C643">
            <v>0</v>
          </cell>
          <cell r="D643">
            <v>0</v>
          </cell>
          <cell r="E643">
            <v>0</v>
          </cell>
          <cell r="F643">
            <v>0</v>
          </cell>
          <cell r="G643">
            <v>0</v>
          </cell>
          <cell r="H643">
            <v>0</v>
          </cell>
          <cell r="I643">
            <v>0</v>
          </cell>
          <cell r="J643">
            <v>0</v>
          </cell>
          <cell r="K643">
            <v>0</v>
          </cell>
        </row>
        <row r="644">
          <cell r="A644" t="str">
            <v>-</v>
          </cell>
          <cell r="B644" t="str">
            <v xml:space="preserve">CAMBIO COMPRA DOLARES CON PACTO RETROVENTA CAP IV, </v>
          </cell>
          <cell r="C644">
            <v>0</v>
          </cell>
          <cell r="D644">
            <v>0</v>
          </cell>
          <cell r="E644">
            <v>0</v>
          </cell>
          <cell r="F644">
            <v>0</v>
          </cell>
          <cell r="G644">
            <v>0</v>
          </cell>
          <cell r="H644">
            <v>0</v>
          </cell>
          <cell r="I644">
            <v>0</v>
          </cell>
          <cell r="J644">
            <v>0</v>
          </cell>
          <cell r="K644">
            <v>0</v>
          </cell>
        </row>
        <row r="645">
          <cell r="A645" t="str">
            <v>13DPNZN</v>
          </cell>
          <cell r="B645" t="str">
            <v>PRESTAMOS HIPOTECARIOS ESPECIALES</v>
          </cell>
          <cell r="C645">
            <v>47</v>
          </cell>
          <cell r="D645">
            <v>46</v>
          </cell>
          <cell r="E645">
            <v>45</v>
          </cell>
          <cell r="F645">
            <v>47</v>
          </cell>
          <cell r="G645">
            <v>48</v>
          </cell>
          <cell r="H645">
            <v>47</v>
          </cell>
          <cell r="I645">
            <v>55</v>
          </cell>
          <cell r="J645">
            <v>51</v>
          </cell>
          <cell r="K645">
            <v>53</v>
          </cell>
        </row>
        <row r="646">
          <cell r="A646" t="str">
            <v>13DQNZN</v>
          </cell>
          <cell r="B646" t="str">
            <v xml:space="preserve">REAJ.P.RECIBIR S.PRESTAMOS HIPOTECARIOS ESPECIALES, </v>
          </cell>
          <cell r="C646">
            <v>0</v>
          </cell>
          <cell r="D646">
            <v>0</v>
          </cell>
          <cell r="E646">
            <v>0</v>
          </cell>
          <cell r="F646">
            <v>0</v>
          </cell>
          <cell r="G646">
            <v>0</v>
          </cell>
          <cell r="H646">
            <v>0</v>
          </cell>
          <cell r="I646">
            <v>0</v>
          </cell>
          <cell r="J646">
            <v>0</v>
          </cell>
          <cell r="K646">
            <v>0</v>
          </cell>
        </row>
        <row r="647">
          <cell r="A647" t="str">
            <v>-</v>
          </cell>
          <cell r="B647" t="str">
            <v>CAMBIO DE ECU</v>
          </cell>
          <cell r="C647">
            <v>0</v>
          </cell>
          <cell r="D647">
            <v>0</v>
          </cell>
          <cell r="E647">
            <v>0</v>
          </cell>
          <cell r="F647">
            <v>0</v>
          </cell>
          <cell r="G647">
            <v>0</v>
          </cell>
          <cell r="H647">
            <v>0</v>
          </cell>
          <cell r="I647">
            <v>0</v>
          </cell>
          <cell r="J647">
            <v>0</v>
          </cell>
          <cell r="K647">
            <v>0</v>
          </cell>
        </row>
        <row r="648">
          <cell r="A648" t="str">
            <v>-</v>
          </cell>
          <cell r="B648" t="str">
            <v>CAMBIO REPROGRAMACION DEUDAS EXPRESADAS EN US$ ACD</v>
          </cell>
          <cell r="C648">
            <v>0</v>
          </cell>
          <cell r="D648">
            <v>0</v>
          </cell>
          <cell r="E648">
            <v>0</v>
          </cell>
          <cell r="F648">
            <v>0</v>
          </cell>
          <cell r="G648">
            <v>0</v>
          </cell>
          <cell r="H648">
            <v>0</v>
          </cell>
          <cell r="I648">
            <v>0</v>
          </cell>
          <cell r="J648">
            <v>0</v>
          </cell>
          <cell r="K648">
            <v>0</v>
          </cell>
        </row>
        <row r="649">
          <cell r="A649" t="str">
            <v>-</v>
          </cell>
          <cell r="B649" t="str">
            <v>PACTO RETROVENTA CON T/C EN U.F</v>
          </cell>
          <cell r="C649">
            <v>0</v>
          </cell>
          <cell r="D649">
            <v>0</v>
          </cell>
          <cell r="E649">
            <v>0</v>
          </cell>
          <cell r="F649">
            <v>0</v>
          </cell>
          <cell r="G649">
            <v>0</v>
          </cell>
          <cell r="H649">
            <v>0</v>
          </cell>
          <cell r="I649">
            <v>0</v>
          </cell>
          <cell r="J649">
            <v>0</v>
          </cell>
          <cell r="K649">
            <v>0</v>
          </cell>
        </row>
        <row r="650">
          <cell r="A650" t="str">
            <v>-</v>
          </cell>
          <cell r="B650" t="str">
            <v>CAMBIO DE DOLAR NEOZELANDEZ</v>
          </cell>
          <cell r="C650">
            <v>54594</v>
          </cell>
          <cell r="D650">
            <v>45411</v>
          </cell>
          <cell r="E650">
            <v>14400</v>
          </cell>
          <cell r="F650">
            <v>14400</v>
          </cell>
          <cell r="G650">
            <v>14400</v>
          </cell>
          <cell r="H650">
            <v>14400</v>
          </cell>
          <cell r="I650">
            <v>14400</v>
          </cell>
          <cell r="J650">
            <v>14400</v>
          </cell>
          <cell r="K650">
            <v>14400</v>
          </cell>
        </row>
        <row r="651">
          <cell r="A651" t="str">
            <v>13DYNZN</v>
          </cell>
          <cell r="B651" t="str">
            <v xml:space="preserve">BINES RECIBIDOS EN PAGO O ADJUDICADOS </v>
          </cell>
          <cell r="C651">
            <v>0</v>
          </cell>
          <cell r="D651">
            <v>0</v>
          </cell>
          <cell r="E651">
            <v>0</v>
          </cell>
          <cell r="F651">
            <v>0</v>
          </cell>
          <cell r="G651">
            <v>0</v>
          </cell>
          <cell r="H651">
            <v>0</v>
          </cell>
          <cell r="I651">
            <v>0</v>
          </cell>
          <cell r="J651">
            <v>0</v>
          </cell>
          <cell r="K651">
            <v>0</v>
          </cell>
        </row>
        <row r="652">
          <cell r="A652" t="str">
            <v>-</v>
          </cell>
          <cell r="B652" t="str">
            <v>CAMBIO ACUERDO 1578 (DESDOLARIZACION)</v>
          </cell>
          <cell r="C652">
            <v>0</v>
          </cell>
          <cell r="D652">
            <v>0</v>
          </cell>
          <cell r="E652">
            <v>0</v>
          </cell>
          <cell r="F652">
            <v>0</v>
          </cell>
          <cell r="G652">
            <v>0</v>
          </cell>
          <cell r="H652">
            <v>0</v>
          </cell>
          <cell r="I652">
            <v>0</v>
          </cell>
          <cell r="J652">
            <v>0</v>
          </cell>
          <cell r="K652">
            <v>0</v>
          </cell>
        </row>
        <row r="653">
          <cell r="A653" t="str">
            <v>13EENZN</v>
          </cell>
          <cell r="B653" t="str">
            <v>CUENTA CORRIENTE CON CORFO LEY N 18401</v>
          </cell>
          <cell r="C653">
            <v>0</v>
          </cell>
          <cell r="D653">
            <v>0</v>
          </cell>
          <cell r="E653">
            <v>0</v>
          </cell>
          <cell r="F653">
            <v>0</v>
          </cell>
          <cell r="G653">
            <v>0</v>
          </cell>
          <cell r="H653">
            <v>0</v>
          </cell>
          <cell r="I653">
            <v>0</v>
          </cell>
          <cell r="J653">
            <v>0</v>
          </cell>
          <cell r="K653">
            <v>0</v>
          </cell>
        </row>
        <row r="654">
          <cell r="A654" t="str">
            <v>13EDNZN</v>
          </cell>
          <cell r="B654" t="str">
            <v xml:space="preserve">TRANSFERENCIA FISCAL ARTICULO 13 LEY 18401 </v>
          </cell>
          <cell r="C654">
            <v>74864</v>
          </cell>
          <cell r="D654">
            <v>74864</v>
          </cell>
          <cell r="E654">
            <v>74864</v>
          </cell>
          <cell r="F654">
            <v>74864</v>
          </cell>
          <cell r="G654">
            <v>74864</v>
          </cell>
          <cell r="H654">
            <v>74864</v>
          </cell>
          <cell r="I654">
            <v>74864</v>
          </cell>
          <cell r="J654">
            <v>74864</v>
          </cell>
          <cell r="K654">
            <v>74864</v>
          </cell>
        </row>
        <row r="655">
          <cell r="A655" t="str">
            <v>13DINZN</v>
          </cell>
          <cell r="B655" t="str">
            <v>REAJ.P/REC.DE TRANSF.FISCAL ART 13 LEY N 18401</v>
          </cell>
          <cell r="C655">
            <v>115341</v>
          </cell>
          <cell r="D655">
            <v>115249</v>
          </cell>
          <cell r="E655">
            <v>116388</v>
          </cell>
          <cell r="F655">
            <v>118439</v>
          </cell>
          <cell r="G655">
            <v>118994</v>
          </cell>
          <cell r="H655">
            <v>118395</v>
          </cell>
          <cell r="I655">
            <v>118162</v>
          </cell>
          <cell r="J655">
            <v>118026</v>
          </cell>
          <cell r="K655">
            <v>118239</v>
          </cell>
        </row>
        <row r="656">
          <cell r="A656" t="str">
            <v>-</v>
          </cell>
          <cell r="B656" t="str">
            <v>PACTO RETROVENTA CAP IV E 3 CNF</v>
          </cell>
          <cell r="C656">
            <v>0</v>
          </cell>
          <cell r="D656">
            <v>0</v>
          </cell>
          <cell r="E656">
            <v>0</v>
          </cell>
          <cell r="F656">
            <v>0</v>
          </cell>
          <cell r="G656">
            <v>0</v>
          </cell>
          <cell r="H656">
            <v>0</v>
          </cell>
          <cell r="I656">
            <v>0</v>
          </cell>
          <cell r="J656">
            <v>0</v>
          </cell>
          <cell r="K656">
            <v>0</v>
          </cell>
        </row>
        <row r="657">
          <cell r="A657" t="str">
            <v>-</v>
          </cell>
          <cell r="B657" t="str">
            <v xml:space="preserve">CAMBIO SALDO PRECIO PAGARE ADQUIRIDO AL BECH EXPR, </v>
          </cell>
          <cell r="C657">
            <v>0</v>
          </cell>
          <cell r="D657">
            <v>0</v>
          </cell>
          <cell r="E657">
            <v>0</v>
          </cell>
          <cell r="F657">
            <v>0</v>
          </cell>
          <cell r="G657">
            <v>0</v>
          </cell>
          <cell r="H657">
            <v>0</v>
          </cell>
          <cell r="I657">
            <v>0</v>
          </cell>
          <cell r="J657">
            <v>0</v>
          </cell>
          <cell r="K657">
            <v>0</v>
          </cell>
        </row>
        <row r="658">
          <cell r="A658" t="str">
            <v>13ECNZN</v>
          </cell>
          <cell r="B658" t="str">
            <v>CTA CTE ADMINISTRACION BCO.CONTINENTAL L.18430</v>
          </cell>
          <cell r="C658">
            <v>0</v>
          </cell>
          <cell r="D658">
            <v>0</v>
          </cell>
          <cell r="E658">
            <v>0</v>
          </cell>
          <cell r="F658">
            <v>0</v>
          </cell>
          <cell r="G658">
            <v>0</v>
          </cell>
          <cell r="H658">
            <v>0</v>
          </cell>
          <cell r="I658">
            <v>0</v>
          </cell>
          <cell r="J658">
            <v>0</v>
          </cell>
          <cell r="K658">
            <v>0</v>
          </cell>
        </row>
        <row r="659">
          <cell r="A659" t="str">
            <v>-</v>
          </cell>
          <cell r="B659" t="str">
            <v>CAMBIO DE REMMIMBY</v>
          </cell>
          <cell r="C659">
            <v>0</v>
          </cell>
          <cell r="D659">
            <v>0</v>
          </cell>
          <cell r="E659">
            <v>0</v>
          </cell>
          <cell r="F659">
            <v>0</v>
          </cell>
          <cell r="G659">
            <v>0</v>
          </cell>
          <cell r="H659">
            <v>0</v>
          </cell>
          <cell r="I659">
            <v>0</v>
          </cell>
          <cell r="J659">
            <v>0</v>
          </cell>
          <cell r="K659">
            <v>0</v>
          </cell>
        </row>
        <row r="660">
          <cell r="A660" t="str">
            <v>-</v>
          </cell>
          <cell r="B660" t="str">
            <v xml:space="preserve">CAMBIO CERTIFICADOS DE DEPOSITOS EXPR EN US$ ACDO, </v>
          </cell>
          <cell r="C660">
            <v>-3611</v>
          </cell>
          <cell r="D660">
            <v>-3611</v>
          </cell>
          <cell r="E660">
            <v>-3611</v>
          </cell>
          <cell r="F660">
            <v>-3611</v>
          </cell>
          <cell r="G660">
            <v>-3611</v>
          </cell>
          <cell r="H660">
            <v>-3611</v>
          </cell>
          <cell r="I660">
            <v>-2889</v>
          </cell>
          <cell r="J660">
            <v>-2889</v>
          </cell>
          <cell r="K660">
            <v>-2889</v>
          </cell>
        </row>
        <row r="661">
          <cell r="A661" t="str">
            <v>13EGNZN</v>
          </cell>
          <cell r="B661" t="str">
            <v>CUENTA CORRIENTE ADMINISTRACION BCNV LEY 18412</v>
          </cell>
          <cell r="C661">
            <v>0</v>
          </cell>
          <cell r="D661">
            <v>0</v>
          </cell>
          <cell r="E661">
            <v>0</v>
          </cell>
          <cell r="F661">
            <v>0</v>
          </cell>
          <cell r="G661">
            <v>0</v>
          </cell>
          <cell r="H661">
            <v>0</v>
          </cell>
          <cell r="I661">
            <v>0</v>
          </cell>
          <cell r="J661">
            <v>0</v>
          </cell>
          <cell r="K661">
            <v>0</v>
          </cell>
        </row>
        <row r="662">
          <cell r="A662" t="str">
            <v>13EFNZN</v>
          </cell>
          <cell r="B662" t="str">
            <v xml:space="preserve">CREDITO FISCAL COTIZACION ADICIONAL DE SALUD </v>
          </cell>
          <cell r="C662">
            <v>0</v>
          </cell>
          <cell r="D662">
            <v>0</v>
          </cell>
          <cell r="E662">
            <v>0</v>
          </cell>
          <cell r="F662">
            <v>0</v>
          </cell>
          <cell r="G662">
            <v>0</v>
          </cell>
          <cell r="H662">
            <v>0</v>
          </cell>
          <cell r="I662">
            <v>0</v>
          </cell>
          <cell r="J662">
            <v>0</v>
          </cell>
          <cell r="K662">
            <v>0</v>
          </cell>
        </row>
        <row r="663">
          <cell r="A663" t="str">
            <v>13FHNZN</v>
          </cell>
          <cell r="B663" t="str">
            <v xml:space="preserve">MATERIALES EN EXISTENCIA </v>
          </cell>
          <cell r="C663">
            <v>31</v>
          </cell>
          <cell r="D663">
            <v>30</v>
          </cell>
          <cell r="E663">
            <v>30</v>
          </cell>
          <cell r="F663">
            <v>30</v>
          </cell>
          <cell r="G663">
            <v>30</v>
          </cell>
          <cell r="H663">
            <v>29</v>
          </cell>
          <cell r="I663">
            <v>30</v>
          </cell>
          <cell r="J663">
            <v>30</v>
          </cell>
          <cell r="K663">
            <v>30</v>
          </cell>
        </row>
        <row r="664">
          <cell r="A664" t="str">
            <v>12AGNZN</v>
          </cell>
          <cell r="B664" t="str">
            <v xml:space="preserve">CARTERA ADQUIRIDA A INST.FINANCIERAS </v>
          </cell>
          <cell r="C664">
            <v>0</v>
          </cell>
          <cell r="D664">
            <v>0</v>
          </cell>
          <cell r="E664">
            <v>0</v>
          </cell>
          <cell r="F664">
            <v>0</v>
          </cell>
          <cell r="G664">
            <v>0</v>
          </cell>
          <cell r="H664">
            <v>0</v>
          </cell>
          <cell r="I664">
            <v>0</v>
          </cell>
          <cell r="J664">
            <v>0</v>
          </cell>
          <cell r="K664">
            <v>0</v>
          </cell>
        </row>
        <row r="665">
          <cell r="A665" t="str">
            <v>12FZNZN</v>
          </cell>
          <cell r="B665" t="str">
            <v>REAJ.P.REC.S.CARTERA ADQUIRIDA A INST.FINANC.</v>
          </cell>
          <cell r="C665">
            <v>0</v>
          </cell>
          <cell r="D665">
            <v>0</v>
          </cell>
          <cell r="E665">
            <v>0</v>
          </cell>
          <cell r="F665">
            <v>0</v>
          </cell>
          <cell r="G665">
            <v>0</v>
          </cell>
          <cell r="H665">
            <v>0</v>
          </cell>
          <cell r="I665">
            <v>0</v>
          </cell>
          <cell r="J665">
            <v>0</v>
          </cell>
          <cell r="K665">
            <v>0</v>
          </cell>
        </row>
        <row r="666">
          <cell r="A666" t="str">
            <v>13DVNZN</v>
          </cell>
          <cell r="B666" t="str">
            <v xml:space="preserve">COMPRA CARTERA C/PACTO REVENTA PAG.LETRAS AC.1555, </v>
          </cell>
          <cell r="C666">
            <v>0</v>
          </cell>
          <cell r="D666">
            <v>0</v>
          </cell>
          <cell r="E666">
            <v>0</v>
          </cell>
          <cell r="F666">
            <v>0</v>
          </cell>
          <cell r="G666">
            <v>0</v>
          </cell>
          <cell r="H666">
            <v>0</v>
          </cell>
          <cell r="I666">
            <v>0</v>
          </cell>
          <cell r="J666">
            <v>0</v>
          </cell>
          <cell r="K666">
            <v>0</v>
          </cell>
        </row>
        <row r="667">
          <cell r="A667" t="str">
            <v>13DWNZN</v>
          </cell>
          <cell r="B667" t="str">
            <v xml:space="preserve">REAJ.COMP.CART.C/PACTO REVTA.PAG.C.LETRAS AC.1555, </v>
          </cell>
          <cell r="C667">
            <v>0</v>
          </cell>
          <cell r="D667">
            <v>0</v>
          </cell>
          <cell r="E667">
            <v>0</v>
          </cell>
          <cell r="F667">
            <v>0</v>
          </cell>
          <cell r="G667">
            <v>0</v>
          </cell>
          <cell r="H667">
            <v>0</v>
          </cell>
          <cell r="I667">
            <v>0</v>
          </cell>
          <cell r="J667">
            <v>0</v>
          </cell>
          <cell r="K667">
            <v>0</v>
          </cell>
        </row>
        <row r="668">
          <cell r="A668" t="str">
            <v>13EONZN</v>
          </cell>
          <cell r="B668" t="str">
            <v>ARTICULO 19 LEY N° 19396</v>
          </cell>
          <cell r="C668">
            <v>377981</v>
          </cell>
          <cell r="D668">
            <v>378360</v>
          </cell>
          <cell r="E668">
            <v>381396</v>
          </cell>
          <cell r="F668">
            <v>385571</v>
          </cell>
          <cell r="G668">
            <v>385191</v>
          </cell>
          <cell r="H668">
            <v>383673</v>
          </cell>
          <cell r="I668">
            <v>383673</v>
          </cell>
          <cell r="J668">
            <v>383673</v>
          </cell>
          <cell r="K668">
            <v>384053</v>
          </cell>
        </row>
        <row r="669">
          <cell r="A669" t="str">
            <v>13AINZN</v>
          </cell>
          <cell r="B669" t="str">
            <v xml:space="preserve">CUENTAS DE CAMBIOS </v>
          </cell>
          <cell r="C669">
            <v>0</v>
          </cell>
          <cell r="D669">
            <v>0</v>
          </cell>
          <cell r="E669">
            <v>0</v>
          </cell>
          <cell r="F669">
            <v>0</v>
          </cell>
          <cell r="G669">
            <v>0</v>
          </cell>
          <cell r="H669">
            <v>0</v>
          </cell>
          <cell r="I669">
            <v>0</v>
          </cell>
          <cell r="J669">
            <v>0</v>
          </cell>
          <cell r="K669">
            <v>0</v>
          </cell>
        </row>
        <row r="670">
          <cell r="A670" t="str">
            <v>13FINZN</v>
          </cell>
          <cell r="B670" t="str">
            <v>GASTOS ESTADIO EN ESPERA LIQUIDACION SEGURO</v>
          </cell>
          <cell r="C670">
            <v>0</v>
          </cell>
          <cell r="D670">
            <v>0</v>
          </cell>
          <cell r="E670">
            <v>0</v>
          </cell>
          <cell r="F670">
            <v>0</v>
          </cell>
          <cell r="G670">
            <v>0</v>
          </cell>
          <cell r="H670">
            <v>0</v>
          </cell>
          <cell r="I670">
            <v>0</v>
          </cell>
          <cell r="J670">
            <v>0</v>
          </cell>
          <cell r="K670">
            <v>0</v>
          </cell>
        </row>
        <row r="671">
          <cell r="A671" t="str">
            <v>13FJNZN</v>
          </cell>
          <cell r="B671" t="str">
            <v>VALORES P/REC EN REC.VTA. ACCIONES DACION PAGO</v>
          </cell>
          <cell r="C671">
            <v>0</v>
          </cell>
          <cell r="D671">
            <v>0</v>
          </cell>
          <cell r="E671">
            <v>0</v>
          </cell>
          <cell r="F671">
            <v>0</v>
          </cell>
          <cell r="G671">
            <v>0</v>
          </cell>
          <cell r="H671">
            <v>0</v>
          </cell>
          <cell r="I671">
            <v>0</v>
          </cell>
          <cell r="J671">
            <v>0</v>
          </cell>
          <cell r="K671">
            <v>0</v>
          </cell>
        </row>
        <row r="672">
          <cell r="A672" t="str">
            <v>-</v>
          </cell>
          <cell r="B672" t="str">
            <v>CAMBIO DE DOLAR SINGAPUR</v>
          </cell>
          <cell r="C672">
            <v>5</v>
          </cell>
          <cell r="D672">
            <v>5</v>
          </cell>
          <cell r="E672">
            <v>5</v>
          </cell>
          <cell r="F672">
            <v>5</v>
          </cell>
          <cell r="G672">
            <v>5</v>
          </cell>
          <cell r="H672">
            <v>5</v>
          </cell>
          <cell r="I672">
            <v>5</v>
          </cell>
          <cell r="J672">
            <v>5</v>
          </cell>
          <cell r="K672">
            <v>5</v>
          </cell>
        </row>
        <row r="673">
          <cell r="A673" t="str">
            <v>13FKNZN</v>
          </cell>
          <cell r="B673" t="str">
            <v>CUENTA CORRIENTE CON ESTADIO</v>
          </cell>
          <cell r="C673">
            <v>454</v>
          </cell>
          <cell r="D673">
            <v>464</v>
          </cell>
          <cell r="E673">
            <v>466</v>
          </cell>
          <cell r="F673">
            <v>472</v>
          </cell>
          <cell r="G673">
            <v>495</v>
          </cell>
          <cell r="H673">
            <v>502</v>
          </cell>
          <cell r="I673">
            <v>502</v>
          </cell>
          <cell r="J673">
            <v>505</v>
          </cell>
          <cell r="K673">
            <v>500</v>
          </cell>
        </row>
        <row r="674">
          <cell r="A674" t="str">
            <v>13FLNZN</v>
          </cell>
          <cell r="B674" t="str">
            <v>CUENTA CORRIENTE CON BALNEARIO</v>
          </cell>
          <cell r="C674">
            <v>22</v>
          </cell>
          <cell r="D674">
            <v>26</v>
          </cell>
          <cell r="E674">
            <v>29</v>
          </cell>
          <cell r="F674">
            <v>31</v>
          </cell>
          <cell r="G674">
            <v>31</v>
          </cell>
          <cell r="H674">
            <v>17</v>
          </cell>
          <cell r="I674">
            <v>11</v>
          </cell>
          <cell r="J674">
            <v>13</v>
          </cell>
          <cell r="K674">
            <v>16</v>
          </cell>
        </row>
        <row r="675">
          <cell r="A675" t="str">
            <v>-</v>
          </cell>
          <cell r="B675" t="str">
            <v>CAMBIO DE EURO</v>
          </cell>
          <cell r="C675">
            <v>1998343</v>
          </cell>
          <cell r="D675">
            <v>2009079</v>
          </cell>
          <cell r="E675">
            <v>1951530</v>
          </cell>
          <cell r="F675">
            <v>1861707</v>
          </cell>
          <cell r="G675">
            <v>1800781</v>
          </cell>
          <cell r="H675">
            <v>1747127</v>
          </cell>
          <cell r="I675">
            <v>1719418</v>
          </cell>
          <cell r="J675">
            <v>1735616</v>
          </cell>
          <cell r="K675">
            <v>1697206</v>
          </cell>
        </row>
        <row r="676">
          <cell r="A676" t="str">
            <v>22813FMNZN...</v>
          </cell>
          <cell r="B676" t="str">
            <v>INT. Y DESC. PAG ANTICIP. POR BONOS DEL BCENTRAL</v>
          </cell>
          <cell r="C676">
            <v>733</v>
          </cell>
          <cell r="D676">
            <v>739</v>
          </cell>
          <cell r="E676">
            <v>700</v>
          </cell>
          <cell r="F676">
            <v>666</v>
          </cell>
          <cell r="G676">
            <v>694</v>
          </cell>
          <cell r="H676">
            <v>669</v>
          </cell>
          <cell r="I676">
            <v>663</v>
          </cell>
          <cell r="J676">
            <v>645</v>
          </cell>
          <cell r="K676">
            <v>603</v>
          </cell>
        </row>
        <row r="677">
          <cell r="A677" t="str">
            <v>12BFXZN</v>
          </cell>
          <cell r="B677" t="str">
            <v xml:space="preserve">  .CUENTAS DIVERSAS M/E</v>
          </cell>
          <cell r="C677">
            <v>4304768</v>
          </cell>
          <cell r="D677">
            <v>4424383</v>
          </cell>
          <cell r="E677">
            <v>4277484</v>
          </cell>
          <cell r="F677">
            <v>4154481</v>
          </cell>
          <cell r="G677">
            <v>4189445</v>
          </cell>
          <cell r="H677">
            <v>3910045</v>
          </cell>
          <cell r="I677">
            <v>3962349</v>
          </cell>
          <cell r="J677">
            <v>3932349</v>
          </cell>
          <cell r="K677">
            <v>3744578</v>
          </cell>
        </row>
        <row r="678">
          <cell r="A678" t="str">
            <v>13AJEZN</v>
          </cell>
          <cell r="B678" t="str">
            <v xml:space="preserve">OFICINAS </v>
          </cell>
          <cell r="C678">
            <v>0</v>
          </cell>
          <cell r="D678">
            <v>0</v>
          </cell>
          <cell r="E678">
            <v>0</v>
          </cell>
          <cell r="F678">
            <v>0</v>
          </cell>
          <cell r="G678">
            <v>0</v>
          </cell>
          <cell r="H678">
            <v>0</v>
          </cell>
          <cell r="I678">
            <v>0</v>
          </cell>
          <cell r="J678">
            <v>0</v>
          </cell>
          <cell r="K678">
            <v>0</v>
          </cell>
        </row>
        <row r="679">
          <cell r="A679" t="str">
            <v>13AHEZN</v>
          </cell>
          <cell r="B679" t="str">
            <v>OPERACIONES PENDIENTES</v>
          </cell>
          <cell r="C679">
            <v>2</v>
          </cell>
          <cell r="D679">
            <v>2</v>
          </cell>
          <cell r="E679">
            <v>2</v>
          </cell>
          <cell r="F679">
            <v>2</v>
          </cell>
          <cell r="G679">
            <v>16</v>
          </cell>
          <cell r="H679">
            <v>0</v>
          </cell>
          <cell r="I679">
            <v>0</v>
          </cell>
          <cell r="J679">
            <v>1</v>
          </cell>
          <cell r="K679">
            <v>2</v>
          </cell>
        </row>
        <row r="680">
          <cell r="A680" t="str">
            <v>13AXEZN</v>
          </cell>
          <cell r="B680" t="str">
            <v xml:space="preserve">GASTOS ANTICIPADOS </v>
          </cell>
          <cell r="C680">
            <v>43</v>
          </cell>
          <cell r="D680">
            <v>45</v>
          </cell>
          <cell r="E680">
            <v>43</v>
          </cell>
          <cell r="F680">
            <v>42</v>
          </cell>
          <cell r="G680">
            <v>52</v>
          </cell>
          <cell r="H680">
            <v>41</v>
          </cell>
          <cell r="I680">
            <v>42</v>
          </cell>
          <cell r="J680">
            <v>40</v>
          </cell>
          <cell r="K680">
            <v>40</v>
          </cell>
        </row>
        <row r="681">
          <cell r="A681" t="str">
            <v>-</v>
          </cell>
          <cell r="B681" t="str">
            <v>INTS.PAG.ANTIC.P/VTAS.PDBC</v>
          </cell>
          <cell r="C681">
            <v>0</v>
          </cell>
          <cell r="D681">
            <v>0</v>
          </cell>
          <cell r="E681">
            <v>0</v>
          </cell>
          <cell r="F681">
            <v>0</v>
          </cell>
          <cell r="G681">
            <v>0</v>
          </cell>
          <cell r="H681">
            <v>0</v>
          </cell>
          <cell r="I681">
            <v>0</v>
          </cell>
          <cell r="J681">
            <v>0</v>
          </cell>
          <cell r="K681">
            <v>0</v>
          </cell>
        </row>
        <row r="682">
          <cell r="A682" t="str">
            <v>-</v>
          </cell>
          <cell r="B682" t="str">
            <v>INTERES PAG.ANTICIP.POR VTAS DE PDBC</v>
          </cell>
          <cell r="C682">
            <v>0</v>
          </cell>
          <cell r="D682">
            <v>0</v>
          </cell>
          <cell r="E682">
            <v>0</v>
          </cell>
          <cell r="F682">
            <v>0</v>
          </cell>
          <cell r="G682">
            <v>0</v>
          </cell>
          <cell r="H682">
            <v>0</v>
          </cell>
          <cell r="I682">
            <v>0</v>
          </cell>
          <cell r="J682">
            <v>0</v>
          </cell>
          <cell r="K682">
            <v>0</v>
          </cell>
        </row>
        <row r="683">
          <cell r="A683" t="str">
            <v>13DNEZN</v>
          </cell>
          <cell r="B683" t="str">
            <v>INTERESES Y DESC.PAGADOS ANTICIPADAMENTE</v>
          </cell>
          <cell r="C683">
            <v>0</v>
          </cell>
          <cell r="D683">
            <v>0</v>
          </cell>
          <cell r="E683">
            <v>0</v>
          </cell>
          <cell r="F683">
            <v>0</v>
          </cell>
          <cell r="G683">
            <v>0</v>
          </cell>
          <cell r="H683">
            <v>0</v>
          </cell>
          <cell r="I683">
            <v>0</v>
          </cell>
          <cell r="J683">
            <v>0</v>
          </cell>
          <cell r="K683">
            <v>0</v>
          </cell>
        </row>
        <row r="684">
          <cell r="A684" t="str">
            <v>13DVEZN</v>
          </cell>
          <cell r="B684" t="str">
            <v xml:space="preserve">EGRESOS SUJETOS A LIQUID.FINAL S.CONT.EURODOLARES, </v>
          </cell>
          <cell r="C684">
            <v>0</v>
          </cell>
          <cell r="D684">
            <v>0</v>
          </cell>
          <cell r="E684">
            <v>0</v>
          </cell>
          <cell r="F684">
            <v>0</v>
          </cell>
          <cell r="G684">
            <v>0</v>
          </cell>
          <cell r="H684">
            <v>0</v>
          </cell>
          <cell r="I684">
            <v>0</v>
          </cell>
          <cell r="J684">
            <v>0</v>
          </cell>
          <cell r="K684">
            <v>0</v>
          </cell>
        </row>
        <row r="685">
          <cell r="A685" t="str">
            <v>13DOEZN</v>
          </cell>
          <cell r="B685" t="str">
            <v xml:space="preserve">COMISIONES PAGADAS Y NO DEVENGADAS POR CRED.EXT </v>
          </cell>
          <cell r="C685">
            <v>0</v>
          </cell>
          <cell r="D685">
            <v>0</v>
          </cell>
          <cell r="E685">
            <v>0</v>
          </cell>
          <cell r="F685">
            <v>0</v>
          </cell>
          <cell r="G685">
            <v>0</v>
          </cell>
          <cell r="H685">
            <v>0</v>
          </cell>
          <cell r="I685">
            <v>0</v>
          </cell>
          <cell r="J685">
            <v>0</v>
          </cell>
          <cell r="K685">
            <v>0</v>
          </cell>
        </row>
        <row r="686">
          <cell r="A686" t="str">
            <v>-</v>
          </cell>
          <cell r="B686" t="str">
            <v xml:space="preserve">CARGO DIFERIDO POR INDEMNIZACION ANOS DE SERVICIO, </v>
          </cell>
          <cell r="C686">
            <v>0</v>
          </cell>
          <cell r="D686">
            <v>0</v>
          </cell>
          <cell r="E686">
            <v>0</v>
          </cell>
          <cell r="F686">
            <v>0</v>
          </cell>
          <cell r="G686">
            <v>0</v>
          </cell>
          <cell r="H686">
            <v>0</v>
          </cell>
          <cell r="I686">
            <v>0</v>
          </cell>
          <cell r="J686">
            <v>0</v>
          </cell>
          <cell r="K686">
            <v>0</v>
          </cell>
        </row>
        <row r="687">
          <cell r="A687" t="str">
            <v>13FBEZN</v>
          </cell>
          <cell r="B687" t="str">
            <v xml:space="preserve">FONDOS POR RENDIR </v>
          </cell>
          <cell r="C687">
            <v>0</v>
          </cell>
          <cell r="D687">
            <v>0</v>
          </cell>
          <cell r="E687">
            <v>0</v>
          </cell>
          <cell r="F687">
            <v>0</v>
          </cell>
          <cell r="G687">
            <v>0</v>
          </cell>
          <cell r="H687">
            <v>0</v>
          </cell>
          <cell r="I687">
            <v>0</v>
          </cell>
          <cell r="J687">
            <v>0</v>
          </cell>
          <cell r="K687">
            <v>0</v>
          </cell>
        </row>
        <row r="688">
          <cell r="A688" t="str">
            <v>-</v>
          </cell>
          <cell r="B688" t="str">
            <v>ANTICIPOS</v>
          </cell>
          <cell r="C688">
            <v>0</v>
          </cell>
          <cell r="D688">
            <v>0</v>
          </cell>
          <cell r="E688">
            <v>0</v>
          </cell>
          <cell r="F688">
            <v>0</v>
          </cell>
          <cell r="G688">
            <v>0</v>
          </cell>
          <cell r="H688">
            <v>0</v>
          </cell>
          <cell r="I688">
            <v>0</v>
          </cell>
          <cell r="J688">
            <v>0</v>
          </cell>
          <cell r="K688">
            <v>0</v>
          </cell>
        </row>
        <row r="689">
          <cell r="A689" t="str">
            <v>13FDEZN</v>
          </cell>
          <cell r="B689" t="str">
            <v xml:space="preserve">DESCUENTOS POR PAGARES FISCO LEY 18768 </v>
          </cell>
          <cell r="C689">
            <v>0</v>
          </cell>
          <cell r="D689">
            <v>0</v>
          </cell>
          <cell r="E689">
            <v>0</v>
          </cell>
          <cell r="F689">
            <v>0</v>
          </cell>
          <cell r="G689">
            <v>0</v>
          </cell>
          <cell r="H689">
            <v>0</v>
          </cell>
          <cell r="I689">
            <v>0</v>
          </cell>
          <cell r="J689">
            <v>0</v>
          </cell>
          <cell r="K689">
            <v>0</v>
          </cell>
        </row>
        <row r="690">
          <cell r="A690" t="str">
            <v>-</v>
          </cell>
          <cell r="B690" t="str">
            <v xml:space="preserve">DESCUENTOS POR EFECTUAR EN VENTA DE PAGARES A AFP, </v>
          </cell>
          <cell r="C690">
            <v>0</v>
          </cell>
          <cell r="D690">
            <v>0</v>
          </cell>
          <cell r="E690">
            <v>0</v>
          </cell>
          <cell r="F690">
            <v>0</v>
          </cell>
          <cell r="G690">
            <v>0</v>
          </cell>
          <cell r="H690">
            <v>0</v>
          </cell>
          <cell r="I690">
            <v>0</v>
          </cell>
          <cell r="J690">
            <v>0</v>
          </cell>
          <cell r="K690">
            <v>0</v>
          </cell>
        </row>
        <row r="691">
          <cell r="A691" t="str">
            <v>-</v>
          </cell>
          <cell r="B691" t="str">
            <v xml:space="preserve">TITULOS RECONOCIMIENTO DEUDA CAP XIX DEL CNCI POR, </v>
          </cell>
          <cell r="C691">
            <v>0</v>
          </cell>
          <cell r="D691">
            <v>0</v>
          </cell>
          <cell r="E691">
            <v>0</v>
          </cell>
          <cell r="F691">
            <v>0</v>
          </cell>
          <cell r="G691">
            <v>0</v>
          </cell>
          <cell r="H691">
            <v>0</v>
          </cell>
          <cell r="I691">
            <v>0</v>
          </cell>
          <cell r="J691">
            <v>0</v>
          </cell>
          <cell r="K691">
            <v>0</v>
          </cell>
        </row>
        <row r="692">
          <cell r="A692" t="str">
            <v>13FFEZN</v>
          </cell>
          <cell r="B692" t="str">
            <v xml:space="preserve">DOLARES P.REC.DE BCOS.P.COMP.MESA DE DINERO </v>
          </cell>
          <cell r="C692">
            <v>0</v>
          </cell>
          <cell r="D692">
            <v>0</v>
          </cell>
          <cell r="E692">
            <v>0</v>
          </cell>
          <cell r="F692">
            <v>0</v>
          </cell>
          <cell r="G692">
            <v>0</v>
          </cell>
          <cell r="H692">
            <v>0</v>
          </cell>
          <cell r="I692">
            <v>0</v>
          </cell>
          <cell r="J692">
            <v>0</v>
          </cell>
          <cell r="K692">
            <v>0</v>
          </cell>
        </row>
        <row r="693">
          <cell r="A693" t="str">
            <v>-</v>
          </cell>
          <cell r="B693" t="str">
            <v xml:space="preserve">PESOS P.REC.DE BCOS.P.VTA.DOLARES MESA DE DINERO </v>
          </cell>
          <cell r="C693">
            <v>0</v>
          </cell>
          <cell r="D693">
            <v>0</v>
          </cell>
          <cell r="E693">
            <v>0</v>
          </cell>
          <cell r="F693">
            <v>0</v>
          </cell>
          <cell r="G693">
            <v>0</v>
          </cell>
          <cell r="H693">
            <v>0</v>
          </cell>
          <cell r="I693">
            <v>0</v>
          </cell>
          <cell r="J693">
            <v>0</v>
          </cell>
          <cell r="K693">
            <v>0</v>
          </cell>
        </row>
        <row r="694">
          <cell r="A694" t="str">
            <v>-</v>
          </cell>
          <cell r="B694" t="str">
            <v>CPRA.PDBC C/PACTO RETROVTA.</v>
          </cell>
          <cell r="C694">
            <v>0</v>
          </cell>
          <cell r="D694">
            <v>0</v>
          </cell>
          <cell r="E694">
            <v>0</v>
          </cell>
          <cell r="F694">
            <v>0</v>
          </cell>
          <cell r="G694">
            <v>0</v>
          </cell>
          <cell r="H694">
            <v>0</v>
          </cell>
          <cell r="I694">
            <v>0</v>
          </cell>
          <cell r="J694">
            <v>0</v>
          </cell>
          <cell r="K694">
            <v>0</v>
          </cell>
        </row>
        <row r="695">
          <cell r="A695" t="str">
            <v>-</v>
          </cell>
          <cell r="B695" t="str">
            <v xml:space="preserve">COMPRA DE PDBC CON PACTO DE RETROVENTA </v>
          </cell>
          <cell r="C695">
            <v>0</v>
          </cell>
          <cell r="D695">
            <v>0</v>
          </cell>
          <cell r="E695">
            <v>0</v>
          </cell>
          <cell r="F695">
            <v>0</v>
          </cell>
          <cell r="G695">
            <v>0</v>
          </cell>
          <cell r="H695">
            <v>0</v>
          </cell>
          <cell r="I695">
            <v>0</v>
          </cell>
          <cell r="J695">
            <v>0</v>
          </cell>
          <cell r="K695">
            <v>0</v>
          </cell>
        </row>
        <row r="696">
          <cell r="A696" t="str">
            <v>-</v>
          </cell>
          <cell r="B696" t="str">
            <v xml:space="preserve">REAJ.P/RECIBIR POR PDBC COMPRADOS CON PACTO RETR.M, </v>
          </cell>
          <cell r="C696">
            <v>0</v>
          </cell>
          <cell r="D696">
            <v>0</v>
          </cell>
          <cell r="E696">
            <v>0</v>
          </cell>
          <cell r="F696">
            <v>0</v>
          </cell>
          <cell r="G696">
            <v>0</v>
          </cell>
          <cell r="H696">
            <v>0</v>
          </cell>
          <cell r="I696">
            <v>0</v>
          </cell>
          <cell r="J696">
            <v>0</v>
          </cell>
          <cell r="K696">
            <v>0</v>
          </cell>
        </row>
        <row r="697">
          <cell r="A697" t="str">
            <v>-</v>
          </cell>
          <cell r="B697" t="str">
            <v xml:space="preserve">CANJE </v>
          </cell>
          <cell r="C697">
            <v>0</v>
          </cell>
          <cell r="D697">
            <v>0</v>
          </cell>
          <cell r="E697">
            <v>0</v>
          </cell>
          <cell r="F697">
            <v>0</v>
          </cell>
          <cell r="G697">
            <v>0</v>
          </cell>
          <cell r="H697">
            <v>0</v>
          </cell>
          <cell r="I697">
            <v>0</v>
          </cell>
          <cell r="J697">
            <v>0</v>
          </cell>
          <cell r="K697">
            <v>0</v>
          </cell>
        </row>
        <row r="698">
          <cell r="A698" t="str">
            <v>13AIEZN</v>
          </cell>
          <cell r="B698" t="str">
            <v>DEUDORES P/ARBITRAJES A FUTURO</v>
          </cell>
          <cell r="C698">
            <v>0</v>
          </cell>
          <cell r="D698">
            <v>0</v>
          </cell>
          <cell r="E698">
            <v>0</v>
          </cell>
          <cell r="F698">
            <v>0</v>
          </cell>
          <cell r="G698">
            <v>0</v>
          </cell>
          <cell r="H698">
            <v>0</v>
          </cell>
          <cell r="I698">
            <v>0</v>
          </cell>
          <cell r="J698">
            <v>0</v>
          </cell>
          <cell r="K698">
            <v>0</v>
          </cell>
        </row>
        <row r="699">
          <cell r="A699" t="str">
            <v>13ADEZN</v>
          </cell>
          <cell r="B699" t="str">
            <v xml:space="preserve">DOCUMENTOS VENCIDOS  </v>
          </cell>
          <cell r="C699">
            <v>0</v>
          </cell>
          <cell r="D699">
            <v>0</v>
          </cell>
          <cell r="E699">
            <v>0</v>
          </cell>
          <cell r="F699">
            <v>0</v>
          </cell>
          <cell r="G699">
            <v>0</v>
          </cell>
          <cell r="H699">
            <v>0</v>
          </cell>
          <cell r="I699">
            <v>0</v>
          </cell>
          <cell r="J699">
            <v>0</v>
          </cell>
          <cell r="K699">
            <v>0</v>
          </cell>
        </row>
        <row r="700">
          <cell r="A700" t="str">
            <v>-</v>
          </cell>
          <cell r="B700" t="str">
            <v xml:space="preserve">DOCUM.EN COBRO JUDICIAL </v>
          </cell>
          <cell r="C700">
            <v>0</v>
          </cell>
          <cell r="D700">
            <v>0</v>
          </cell>
          <cell r="E700">
            <v>0</v>
          </cell>
          <cell r="F700">
            <v>0</v>
          </cell>
          <cell r="G700">
            <v>0</v>
          </cell>
          <cell r="H700">
            <v>0</v>
          </cell>
          <cell r="I700">
            <v>0</v>
          </cell>
          <cell r="J700">
            <v>0</v>
          </cell>
          <cell r="K700">
            <v>0</v>
          </cell>
        </row>
        <row r="701">
          <cell r="A701" t="str">
            <v>-</v>
          </cell>
          <cell r="B701" t="str">
            <v xml:space="preserve">DOCUMENTOS CASTIGADOS  </v>
          </cell>
          <cell r="C701">
            <v>0</v>
          </cell>
          <cell r="D701">
            <v>0</v>
          </cell>
          <cell r="E701">
            <v>0</v>
          </cell>
          <cell r="F701">
            <v>0</v>
          </cell>
          <cell r="G701">
            <v>0</v>
          </cell>
          <cell r="H701">
            <v>0</v>
          </cell>
          <cell r="I701">
            <v>0</v>
          </cell>
          <cell r="J701">
            <v>0</v>
          </cell>
          <cell r="K701">
            <v>0</v>
          </cell>
        </row>
        <row r="702">
          <cell r="A702" t="str">
            <v>14AEEZN</v>
          </cell>
          <cell r="B702" t="str">
            <v xml:space="preserve">CAJA </v>
          </cell>
          <cell r="C702">
            <v>0</v>
          </cell>
          <cell r="D702">
            <v>0</v>
          </cell>
          <cell r="E702">
            <v>0</v>
          </cell>
          <cell r="F702">
            <v>0</v>
          </cell>
          <cell r="G702">
            <v>0</v>
          </cell>
          <cell r="H702">
            <v>0</v>
          </cell>
          <cell r="I702">
            <v>0</v>
          </cell>
          <cell r="J702">
            <v>0</v>
          </cell>
          <cell r="K702">
            <v>0</v>
          </cell>
        </row>
        <row r="703">
          <cell r="A703" t="str">
            <v>-</v>
          </cell>
          <cell r="B703" t="str">
            <v xml:space="preserve">BILLETES INUTILIZADOS Y NO DESTRUIDOS </v>
          </cell>
          <cell r="C703">
            <v>0</v>
          </cell>
          <cell r="D703">
            <v>0</v>
          </cell>
          <cell r="E703">
            <v>0</v>
          </cell>
          <cell r="F703">
            <v>0</v>
          </cell>
          <cell r="G703">
            <v>0</v>
          </cell>
          <cell r="H703">
            <v>0</v>
          </cell>
          <cell r="I703">
            <v>0</v>
          </cell>
          <cell r="J703">
            <v>0</v>
          </cell>
          <cell r="K703">
            <v>0</v>
          </cell>
        </row>
        <row r="704">
          <cell r="A704" t="str">
            <v>-</v>
          </cell>
          <cell r="B704" t="str">
            <v xml:space="preserve">CUENTA CON ESTADIO    </v>
          </cell>
          <cell r="C704">
            <v>0</v>
          </cell>
          <cell r="D704">
            <v>0</v>
          </cell>
          <cell r="E704">
            <v>0</v>
          </cell>
          <cell r="F704">
            <v>0</v>
          </cell>
          <cell r="G704">
            <v>0</v>
          </cell>
          <cell r="H704">
            <v>0</v>
          </cell>
          <cell r="I704">
            <v>0</v>
          </cell>
          <cell r="J704">
            <v>0</v>
          </cell>
          <cell r="K704">
            <v>0</v>
          </cell>
        </row>
        <row r="705">
          <cell r="A705" t="str">
            <v>-</v>
          </cell>
          <cell r="B705" t="str">
            <v xml:space="preserve">CORRESP.EN PAIS-BCO.ESTADO </v>
          </cell>
          <cell r="C705">
            <v>0</v>
          </cell>
          <cell r="D705">
            <v>0</v>
          </cell>
          <cell r="E705">
            <v>0</v>
          </cell>
          <cell r="F705">
            <v>0</v>
          </cell>
          <cell r="G705">
            <v>0</v>
          </cell>
          <cell r="H705">
            <v>0</v>
          </cell>
          <cell r="I705">
            <v>0</v>
          </cell>
          <cell r="J705">
            <v>0</v>
          </cell>
          <cell r="K705">
            <v>0</v>
          </cell>
        </row>
        <row r="706">
          <cell r="A706" t="str">
            <v>-</v>
          </cell>
          <cell r="B706" t="str">
            <v xml:space="preserve">REMESAS EN TRANSITO </v>
          </cell>
          <cell r="C706">
            <v>0</v>
          </cell>
          <cell r="D706">
            <v>0</v>
          </cell>
          <cell r="E706">
            <v>0</v>
          </cell>
          <cell r="F706">
            <v>0</v>
          </cell>
          <cell r="G706">
            <v>0</v>
          </cell>
          <cell r="H706">
            <v>0</v>
          </cell>
          <cell r="I706">
            <v>0</v>
          </cell>
          <cell r="J706">
            <v>0</v>
          </cell>
          <cell r="K706">
            <v>0</v>
          </cell>
        </row>
        <row r="707">
          <cell r="A707" t="str">
            <v>12AEEZN</v>
          </cell>
          <cell r="B707" t="str">
            <v xml:space="preserve">CUENTA CON BALNEARIO </v>
          </cell>
          <cell r="C707">
            <v>0</v>
          </cell>
          <cell r="D707">
            <v>0</v>
          </cell>
          <cell r="E707">
            <v>0</v>
          </cell>
          <cell r="F707">
            <v>0</v>
          </cell>
          <cell r="G707">
            <v>0</v>
          </cell>
          <cell r="H707">
            <v>0</v>
          </cell>
          <cell r="I707">
            <v>0</v>
          </cell>
          <cell r="J707">
            <v>0</v>
          </cell>
          <cell r="K707">
            <v>0</v>
          </cell>
        </row>
        <row r="708">
          <cell r="A708" t="str">
            <v>13APEZN</v>
          </cell>
          <cell r="B708" t="str">
            <v xml:space="preserve">INTS.P/REC.SUJ.ANALISIS </v>
          </cell>
          <cell r="C708">
            <v>0</v>
          </cell>
          <cell r="D708">
            <v>0</v>
          </cell>
          <cell r="E708">
            <v>0</v>
          </cell>
          <cell r="F708">
            <v>0</v>
          </cell>
          <cell r="G708">
            <v>0</v>
          </cell>
          <cell r="H708">
            <v>0</v>
          </cell>
          <cell r="I708">
            <v>0</v>
          </cell>
          <cell r="J708">
            <v>0</v>
          </cell>
          <cell r="K708">
            <v>9</v>
          </cell>
        </row>
        <row r="709">
          <cell r="A709" t="str">
            <v>13AQEZN</v>
          </cell>
          <cell r="B709" t="str">
            <v xml:space="preserve">ANTICIPO CRED AGRIC BID IC-CH ME, </v>
          </cell>
          <cell r="C709">
            <v>0</v>
          </cell>
          <cell r="D709">
            <v>0</v>
          </cell>
          <cell r="E709">
            <v>0</v>
          </cell>
          <cell r="F709">
            <v>0</v>
          </cell>
          <cell r="G709">
            <v>0</v>
          </cell>
          <cell r="H709">
            <v>0</v>
          </cell>
          <cell r="I709">
            <v>0</v>
          </cell>
          <cell r="J709">
            <v>0</v>
          </cell>
          <cell r="K709">
            <v>0</v>
          </cell>
        </row>
        <row r="710">
          <cell r="A710" t="str">
            <v>-</v>
          </cell>
          <cell r="B710" t="str">
            <v xml:space="preserve">ANTICIPOS PARA BENEFICIO DEL PERSONAL </v>
          </cell>
          <cell r="C710">
            <v>0</v>
          </cell>
          <cell r="D710">
            <v>0</v>
          </cell>
          <cell r="E710">
            <v>0</v>
          </cell>
          <cell r="F710">
            <v>0</v>
          </cell>
          <cell r="G710">
            <v>0</v>
          </cell>
          <cell r="H710">
            <v>0</v>
          </cell>
          <cell r="I710">
            <v>0</v>
          </cell>
          <cell r="J710">
            <v>0</v>
          </cell>
          <cell r="K710">
            <v>0</v>
          </cell>
        </row>
        <row r="711">
          <cell r="A711" t="str">
            <v>-</v>
          </cell>
          <cell r="B711" t="str">
            <v xml:space="preserve">IMPTOS.VTAS.SERV.IVA-CRE.FISC, </v>
          </cell>
          <cell r="C711">
            <v>0</v>
          </cell>
          <cell r="D711">
            <v>0</v>
          </cell>
          <cell r="E711">
            <v>0</v>
          </cell>
          <cell r="F711">
            <v>0</v>
          </cell>
          <cell r="G711">
            <v>0</v>
          </cell>
          <cell r="H711">
            <v>0</v>
          </cell>
          <cell r="I711">
            <v>0</v>
          </cell>
          <cell r="J711">
            <v>0</v>
          </cell>
          <cell r="K711">
            <v>0</v>
          </cell>
        </row>
        <row r="712">
          <cell r="A712" t="str">
            <v>13ABEZN</v>
          </cell>
          <cell r="B712" t="str">
            <v xml:space="preserve">IMPORT.DEL BCO.EN TRAMITE </v>
          </cell>
          <cell r="C712">
            <v>0</v>
          </cell>
          <cell r="D712">
            <v>0</v>
          </cell>
          <cell r="E712">
            <v>0</v>
          </cell>
          <cell r="F712">
            <v>0</v>
          </cell>
          <cell r="G712">
            <v>13</v>
          </cell>
          <cell r="H712">
            <v>13</v>
          </cell>
          <cell r="I712">
            <v>13</v>
          </cell>
          <cell r="J712">
            <v>13</v>
          </cell>
          <cell r="K712">
            <v>12</v>
          </cell>
        </row>
        <row r="713">
          <cell r="A713" t="str">
            <v>13AEEZN</v>
          </cell>
          <cell r="B713" t="str">
            <v xml:space="preserve">CUENTAS DIVERSAS </v>
          </cell>
          <cell r="C713">
            <v>0</v>
          </cell>
          <cell r="D713">
            <v>0</v>
          </cell>
          <cell r="E713">
            <v>0</v>
          </cell>
          <cell r="F713">
            <v>0</v>
          </cell>
          <cell r="G713">
            <v>0</v>
          </cell>
          <cell r="H713">
            <v>0</v>
          </cell>
          <cell r="I713">
            <v>0</v>
          </cell>
          <cell r="J713">
            <v>0</v>
          </cell>
          <cell r="K713">
            <v>0</v>
          </cell>
        </row>
        <row r="714">
          <cell r="A714" t="str">
            <v>13ACEZN</v>
          </cell>
          <cell r="B714" t="str">
            <v xml:space="preserve">VARIOS DEUDORES </v>
          </cell>
          <cell r="C714">
            <v>0</v>
          </cell>
          <cell r="D714">
            <v>0</v>
          </cell>
          <cell r="E714">
            <v>0</v>
          </cell>
          <cell r="F714">
            <v>0</v>
          </cell>
          <cell r="G714">
            <v>0</v>
          </cell>
          <cell r="H714">
            <v>0</v>
          </cell>
          <cell r="I714">
            <v>0</v>
          </cell>
          <cell r="J714">
            <v>0</v>
          </cell>
          <cell r="K714">
            <v>0</v>
          </cell>
        </row>
        <row r="715">
          <cell r="A715" t="str">
            <v>-</v>
          </cell>
          <cell r="B715" t="str">
            <v>APORTE A ISAPRE SPB,</v>
          </cell>
          <cell r="C715">
            <v>0</v>
          </cell>
          <cell r="D715">
            <v>0</v>
          </cell>
          <cell r="E715">
            <v>0</v>
          </cell>
          <cell r="F715">
            <v>0</v>
          </cell>
          <cell r="G715">
            <v>0</v>
          </cell>
          <cell r="H715">
            <v>0</v>
          </cell>
          <cell r="I715">
            <v>0</v>
          </cell>
          <cell r="J715">
            <v>0</v>
          </cell>
          <cell r="K715">
            <v>0</v>
          </cell>
        </row>
        <row r="716">
          <cell r="A716" t="str">
            <v>13AVEZN</v>
          </cell>
          <cell r="B716" t="str">
            <v>DIVISAS ARBITRADAS A FUTURO,</v>
          </cell>
          <cell r="C716">
            <v>0</v>
          </cell>
          <cell r="D716">
            <v>0</v>
          </cell>
          <cell r="E716">
            <v>0</v>
          </cell>
          <cell r="F716">
            <v>0</v>
          </cell>
          <cell r="G716">
            <v>0</v>
          </cell>
          <cell r="H716">
            <v>0</v>
          </cell>
          <cell r="I716">
            <v>0</v>
          </cell>
          <cell r="J716">
            <v>0</v>
          </cell>
          <cell r="K716">
            <v>0</v>
          </cell>
        </row>
        <row r="717">
          <cell r="A717" t="str">
            <v>13DSEZN</v>
          </cell>
          <cell r="B717" t="str">
            <v>PAGARES FISCO POR TRANSFERENCIAS</v>
          </cell>
          <cell r="C717">
            <v>4294171</v>
          </cell>
          <cell r="D717">
            <v>4406446</v>
          </cell>
          <cell r="E717">
            <v>4253354</v>
          </cell>
          <cell r="F717">
            <v>4124472</v>
          </cell>
          <cell r="G717">
            <v>4152540</v>
          </cell>
          <cell r="H717">
            <v>3907282</v>
          </cell>
          <cell r="I717">
            <v>3954412</v>
          </cell>
          <cell r="J717">
            <v>3919387</v>
          </cell>
          <cell r="K717">
            <v>3727394</v>
          </cell>
        </row>
        <row r="718">
          <cell r="A718" t="str">
            <v>-</v>
          </cell>
          <cell r="B718" t="str">
            <v>REAJ.P.RECIB.S.PAGARES FISCO LEY 18267 ART.39</v>
          </cell>
          <cell r="C718">
            <v>0</v>
          </cell>
          <cell r="D718">
            <v>0</v>
          </cell>
          <cell r="E718">
            <v>0</v>
          </cell>
          <cell r="F718">
            <v>0</v>
          </cell>
          <cell r="G718">
            <v>0</v>
          </cell>
          <cell r="H718">
            <v>0</v>
          </cell>
          <cell r="I718">
            <v>0</v>
          </cell>
          <cell r="J718">
            <v>0</v>
          </cell>
          <cell r="K718">
            <v>0</v>
          </cell>
        </row>
        <row r="719">
          <cell r="A719" t="str">
            <v>13DUEZN</v>
          </cell>
          <cell r="B719" t="str">
            <v xml:space="preserve">INTERESES POR RECIBIR SOBRE PAGARES FISCO </v>
          </cell>
          <cell r="C719">
            <v>10552</v>
          </cell>
          <cell r="D719">
            <v>17890</v>
          </cell>
          <cell r="E719">
            <v>24085</v>
          </cell>
          <cell r="F719">
            <v>29965</v>
          </cell>
          <cell r="G719">
            <v>36824</v>
          </cell>
          <cell r="H719">
            <v>2709</v>
          </cell>
          <cell r="I719">
            <v>7882</v>
          </cell>
          <cell r="J719">
            <v>12908</v>
          </cell>
          <cell r="K719">
            <v>17121</v>
          </cell>
        </row>
        <row r="720">
          <cell r="A720" t="str">
            <v>-</v>
          </cell>
          <cell r="B720" t="str">
            <v>MONEDA CORRIENTE CONTRA FONDOS DE RESERVA</v>
          </cell>
          <cell r="C720">
            <v>0</v>
          </cell>
          <cell r="D720">
            <v>0</v>
          </cell>
          <cell r="E720">
            <v>0</v>
          </cell>
          <cell r="F720">
            <v>0</v>
          </cell>
          <cell r="G720">
            <v>0</v>
          </cell>
          <cell r="H720">
            <v>0</v>
          </cell>
          <cell r="I720">
            <v>0</v>
          </cell>
          <cell r="J720">
            <v>0</v>
          </cell>
          <cell r="K720">
            <v>0</v>
          </cell>
        </row>
        <row r="721">
          <cell r="A721" t="str">
            <v>-</v>
          </cell>
          <cell r="B721" t="str">
            <v>EQUIVALENTE POR COMPRA DE CAMBIO FMI,</v>
          </cell>
          <cell r="C721">
            <v>0</v>
          </cell>
          <cell r="D721">
            <v>0</v>
          </cell>
          <cell r="E721">
            <v>0</v>
          </cell>
          <cell r="F721">
            <v>0</v>
          </cell>
          <cell r="G721">
            <v>0</v>
          </cell>
          <cell r="H721">
            <v>0</v>
          </cell>
          <cell r="I721">
            <v>0</v>
          </cell>
          <cell r="J721">
            <v>0</v>
          </cell>
          <cell r="K721">
            <v>0</v>
          </cell>
        </row>
        <row r="722">
          <cell r="A722" t="str">
            <v>-</v>
          </cell>
          <cell r="B722" t="str">
            <v xml:space="preserve">CAMBIO PROVISIONAL COMPRA DE DOLARES USA CON PACTO, </v>
          </cell>
          <cell r="C722">
            <v>0</v>
          </cell>
          <cell r="D722">
            <v>0</v>
          </cell>
          <cell r="E722">
            <v>0</v>
          </cell>
          <cell r="F722">
            <v>0</v>
          </cell>
          <cell r="G722">
            <v>0</v>
          </cell>
          <cell r="H722">
            <v>0</v>
          </cell>
          <cell r="I722">
            <v>0</v>
          </cell>
          <cell r="J722">
            <v>0</v>
          </cell>
          <cell r="K722">
            <v>0</v>
          </cell>
        </row>
        <row r="723">
          <cell r="A723" t="str">
            <v>-</v>
          </cell>
          <cell r="B723" t="str">
            <v>CAMBIO PROVISIONAL</v>
          </cell>
          <cell r="C723">
            <v>0</v>
          </cell>
          <cell r="D723">
            <v>0</v>
          </cell>
          <cell r="E723">
            <v>0</v>
          </cell>
          <cell r="F723">
            <v>0</v>
          </cell>
          <cell r="G723">
            <v>0</v>
          </cell>
          <cell r="H723">
            <v>0</v>
          </cell>
          <cell r="I723">
            <v>0</v>
          </cell>
          <cell r="J723">
            <v>0</v>
          </cell>
          <cell r="K723">
            <v>0</v>
          </cell>
        </row>
        <row r="724">
          <cell r="A724" t="str">
            <v>-</v>
          </cell>
          <cell r="B724" t="str">
            <v>CAMBIO DE US$,</v>
          </cell>
          <cell r="C724">
            <v>0</v>
          </cell>
          <cell r="D724">
            <v>0</v>
          </cell>
          <cell r="E724">
            <v>0</v>
          </cell>
          <cell r="F724">
            <v>0</v>
          </cell>
          <cell r="G724">
            <v>0</v>
          </cell>
          <cell r="H724">
            <v>0</v>
          </cell>
          <cell r="I724">
            <v>0</v>
          </cell>
          <cell r="J724">
            <v>0</v>
          </cell>
          <cell r="K724">
            <v>0</v>
          </cell>
        </row>
        <row r="725">
          <cell r="A725" t="str">
            <v>-</v>
          </cell>
          <cell r="B725" t="str">
            <v>CAMBIO DE $ AUST</v>
          </cell>
          <cell r="C725">
            <v>0</v>
          </cell>
          <cell r="D725">
            <v>0</v>
          </cell>
          <cell r="E725">
            <v>0</v>
          </cell>
          <cell r="F725">
            <v>0</v>
          </cell>
          <cell r="G725">
            <v>0</v>
          </cell>
          <cell r="H725">
            <v>0</v>
          </cell>
          <cell r="I725">
            <v>0</v>
          </cell>
          <cell r="J725">
            <v>0</v>
          </cell>
          <cell r="K725">
            <v>0</v>
          </cell>
        </row>
        <row r="726">
          <cell r="A726" t="str">
            <v>-</v>
          </cell>
          <cell r="B726" t="str">
            <v>CAMBIOS DE $ CAN</v>
          </cell>
          <cell r="C726">
            <v>0</v>
          </cell>
          <cell r="D726">
            <v>0</v>
          </cell>
          <cell r="E726">
            <v>0</v>
          </cell>
          <cell r="F726">
            <v>0</v>
          </cell>
          <cell r="G726">
            <v>0</v>
          </cell>
          <cell r="H726">
            <v>0</v>
          </cell>
          <cell r="I726">
            <v>0</v>
          </cell>
          <cell r="J726">
            <v>0</v>
          </cell>
          <cell r="K726">
            <v>0</v>
          </cell>
        </row>
        <row r="727">
          <cell r="A727" t="str">
            <v>-</v>
          </cell>
          <cell r="B727" t="str">
            <v>CAMBIO DE CRD</v>
          </cell>
          <cell r="C727">
            <v>0</v>
          </cell>
          <cell r="D727">
            <v>0</v>
          </cell>
          <cell r="E727">
            <v>0</v>
          </cell>
          <cell r="F727">
            <v>0</v>
          </cell>
          <cell r="G727">
            <v>0</v>
          </cell>
          <cell r="H727">
            <v>0</v>
          </cell>
          <cell r="I727">
            <v>0</v>
          </cell>
          <cell r="J727">
            <v>0</v>
          </cell>
          <cell r="K727">
            <v>0</v>
          </cell>
        </row>
        <row r="728">
          <cell r="A728" t="str">
            <v>-</v>
          </cell>
          <cell r="B728" t="str">
            <v>CAMBIO DE CR.N,</v>
          </cell>
          <cell r="C728">
            <v>0</v>
          </cell>
          <cell r="D728">
            <v>0</v>
          </cell>
          <cell r="E728">
            <v>0</v>
          </cell>
          <cell r="F728">
            <v>0</v>
          </cell>
          <cell r="G728">
            <v>0</v>
          </cell>
          <cell r="H728">
            <v>0</v>
          </cell>
          <cell r="I728">
            <v>0</v>
          </cell>
          <cell r="J728">
            <v>0</v>
          </cell>
          <cell r="K728">
            <v>0</v>
          </cell>
        </row>
        <row r="729">
          <cell r="A729" t="str">
            <v>-</v>
          </cell>
          <cell r="B729" t="str">
            <v>CAMBIOS DE CR.S.</v>
          </cell>
          <cell r="C729">
            <v>0</v>
          </cell>
          <cell r="D729">
            <v>0</v>
          </cell>
          <cell r="E729">
            <v>0</v>
          </cell>
          <cell r="F729">
            <v>0</v>
          </cell>
          <cell r="G729">
            <v>0</v>
          </cell>
          <cell r="H729">
            <v>0</v>
          </cell>
          <cell r="I729">
            <v>0</v>
          </cell>
          <cell r="J729">
            <v>0</v>
          </cell>
          <cell r="K729">
            <v>0</v>
          </cell>
        </row>
        <row r="730">
          <cell r="A730" t="str">
            <v>-</v>
          </cell>
          <cell r="B730" t="str">
            <v>CAMBIO DE PESOS ANDINOS,</v>
          </cell>
          <cell r="C730">
            <v>0</v>
          </cell>
          <cell r="D730">
            <v>0</v>
          </cell>
          <cell r="E730">
            <v>0</v>
          </cell>
          <cell r="F730">
            <v>0</v>
          </cell>
          <cell r="G730">
            <v>0</v>
          </cell>
          <cell r="H730">
            <v>0</v>
          </cell>
          <cell r="I730">
            <v>0</v>
          </cell>
          <cell r="J730">
            <v>0</v>
          </cell>
          <cell r="K730">
            <v>0</v>
          </cell>
        </row>
        <row r="731">
          <cell r="A731" t="str">
            <v>-</v>
          </cell>
          <cell r="B731" t="str">
            <v>CAMBIO DE FL H</v>
          </cell>
          <cell r="C731">
            <v>0</v>
          </cell>
          <cell r="D731">
            <v>0</v>
          </cell>
          <cell r="E731">
            <v>0</v>
          </cell>
          <cell r="F731">
            <v>0</v>
          </cell>
          <cell r="G731">
            <v>0</v>
          </cell>
          <cell r="H731">
            <v>0</v>
          </cell>
          <cell r="I731">
            <v>0</v>
          </cell>
          <cell r="J731">
            <v>0</v>
          </cell>
          <cell r="K731">
            <v>0</v>
          </cell>
        </row>
        <row r="732">
          <cell r="A732" t="str">
            <v>-</v>
          </cell>
          <cell r="B732" t="str">
            <v>CAMBIO DE FR.B</v>
          </cell>
          <cell r="C732">
            <v>0</v>
          </cell>
          <cell r="D732">
            <v>0</v>
          </cell>
          <cell r="E732">
            <v>0</v>
          </cell>
          <cell r="F732">
            <v>0</v>
          </cell>
          <cell r="G732">
            <v>0</v>
          </cell>
          <cell r="H732">
            <v>0</v>
          </cell>
          <cell r="I732">
            <v>0</v>
          </cell>
          <cell r="J732">
            <v>0</v>
          </cell>
          <cell r="K732">
            <v>0</v>
          </cell>
        </row>
        <row r="733">
          <cell r="A733" t="str">
            <v>-</v>
          </cell>
          <cell r="B733" t="str">
            <v>CAMBIO DE FR.F</v>
          </cell>
          <cell r="C733">
            <v>0</v>
          </cell>
          <cell r="D733">
            <v>0</v>
          </cell>
          <cell r="E733">
            <v>0</v>
          </cell>
          <cell r="F733">
            <v>0</v>
          </cell>
          <cell r="G733">
            <v>0</v>
          </cell>
          <cell r="H733">
            <v>0</v>
          </cell>
          <cell r="I733">
            <v>0</v>
          </cell>
          <cell r="J733">
            <v>0</v>
          </cell>
          <cell r="K733">
            <v>0</v>
          </cell>
        </row>
        <row r="734">
          <cell r="A734" t="str">
            <v>-</v>
          </cell>
          <cell r="B734" t="str">
            <v>CAMBIO DE FR.S</v>
          </cell>
          <cell r="C734">
            <v>0</v>
          </cell>
          <cell r="D734">
            <v>0</v>
          </cell>
          <cell r="E734">
            <v>0</v>
          </cell>
          <cell r="F734">
            <v>0</v>
          </cell>
          <cell r="G734">
            <v>0</v>
          </cell>
          <cell r="H734">
            <v>0</v>
          </cell>
          <cell r="I734">
            <v>0</v>
          </cell>
          <cell r="J734">
            <v>0</v>
          </cell>
          <cell r="K734">
            <v>0</v>
          </cell>
        </row>
        <row r="735">
          <cell r="A735" t="str">
            <v>-</v>
          </cell>
          <cell r="B735" t="str">
            <v>CAMBIO DE L.E</v>
          </cell>
          <cell r="C735">
            <v>0</v>
          </cell>
          <cell r="D735">
            <v>0</v>
          </cell>
          <cell r="E735">
            <v>0</v>
          </cell>
          <cell r="F735">
            <v>0</v>
          </cell>
          <cell r="G735">
            <v>0</v>
          </cell>
          <cell r="H735">
            <v>0</v>
          </cell>
          <cell r="I735">
            <v>0</v>
          </cell>
          <cell r="J735">
            <v>0</v>
          </cell>
          <cell r="K735">
            <v>0</v>
          </cell>
        </row>
        <row r="736">
          <cell r="A736" t="str">
            <v>-</v>
          </cell>
          <cell r="B736" t="str">
            <v>CAMBIO LIT</v>
          </cell>
          <cell r="C736">
            <v>0</v>
          </cell>
          <cell r="D736">
            <v>0</v>
          </cell>
          <cell r="E736">
            <v>0</v>
          </cell>
          <cell r="F736">
            <v>0</v>
          </cell>
          <cell r="G736">
            <v>0</v>
          </cell>
          <cell r="H736">
            <v>0</v>
          </cell>
          <cell r="I736">
            <v>0</v>
          </cell>
          <cell r="J736">
            <v>0</v>
          </cell>
          <cell r="K736">
            <v>0</v>
          </cell>
        </row>
        <row r="737">
          <cell r="A737" t="str">
            <v>-</v>
          </cell>
          <cell r="B737" t="str">
            <v>CAMBIO D.M</v>
          </cell>
          <cell r="C737">
            <v>0</v>
          </cell>
          <cell r="D737">
            <v>0</v>
          </cell>
          <cell r="E737">
            <v>0</v>
          </cell>
          <cell r="F737">
            <v>0</v>
          </cell>
          <cell r="G737">
            <v>0</v>
          </cell>
          <cell r="H737">
            <v>0</v>
          </cell>
          <cell r="I737">
            <v>0</v>
          </cell>
          <cell r="J737">
            <v>0</v>
          </cell>
          <cell r="K737">
            <v>0</v>
          </cell>
        </row>
        <row r="738">
          <cell r="A738" t="str">
            <v>-</v>
          </cell>
          <cell r="B738" t="str">
            <v>CAMBIO DE PESETAS</v>
          </cell>
          <cell r="C738">
            <v>0</v>
          </cell>
          <cell r="D738">
            <v>0</v>
          </cell>
          <cell r="E738">
            <v>0</v>
          </cell>
          <cell r="F738">
            <v>0</v>
          </cell>
          <cell r="G738">
            <v>0</v>
          </cell>
          <cell r="H738">
            <v>0</v>
          </cell>
          <cell r="I738">
            <v>0</v>
          </cell>
          <cell r="J738">
            <v>0</v>
          </cell>
          <cell r="K738">
            <v>0</v>
          </cell>
        </row>
        <row r="739">
          <cell r="A739" t="str">
            <v>-</v>
          </cell>
          <cell r="B739" t="str">
            <v>CAMBIO DE US$ MESA DE DINERO</v>
          </cell>
          <cell r="C739">
            <v>0</v>
          </cell>
          <cell r="D739">
            <v>0</v>
          </cell>
          <cell r="E739">
            <v>0</v>
          </cell>
          <cell r="F739">
            <v>0</v>
          </cell>
          <cell r="G739">
            <v>0</v>
          </cell>
          <cell r="H739">
            <v>0</v>
          </cell>
          <cell r="I739">
            <v>0</v>
          </cell>
          <cell r="J739">
            <v>0</v>
          </cell>
          <cell r="K739">
            <v>0</v>
          </cell>
        </row>
        <row r="740">
          <cell r="A740" t="str">
            <v>-</v>
          </cell>
          <cell r="B740" t="str">
            <v>CAMBIO DE SCH.AUST</v>
          </cell>
          <cell r="C740">
            <v>0</v>
          </cell>
          <cell r="D740">
            <v>0</v>
          </cell>
          <cell r="E740">
            <v>0</v>
          </cell>
          <cell r="F740">
            <v>0</v>
          </cell>
          <cell r="G740">
            <v>0</v>
          </cell>
          <cell r="H740">
            <v>0</v>
          </cell>
          <cell r="I740">
            <v>0</v>
          </cell>
          <cell r="J740">
            <v>0</v>
          </cell>
          <cell r="K740">
            <v>0</v>
          </cell>
        </row>
        <row r="741">
          <cell r="A741" t="str">
            <v>-</v>
          </cell>
          <cell r="B741" t="str">
            <v>CAMBIO UNIDAD DE CUENTA BID</v>
          </cell>
          <cell r="C741">
            <v>0</v>
          </cell>
          <cell r="D741">
            <v>0</v>
          </cell>
          <cell r="E741">
            <v>0</v>
          </cell>
          <cell r="F741">
            <v>0</v>
          </cell>
          <cell r="G741">
            <v>0</v>
          </cell>
          <cell r="H741">
            <v>0</v>
          </cell>
          <cell r="I741">
            <v>0</v>
          </cell>
          <cell r="J741">
            <v>0</v>
          </cell>
          <cell r="K741">
            <v>0</v>
          </cell>
        </row>
        <row r="742">
          <cell r="A742" t="str">
            <v>-</v>
          </cell>
          <cell r="B742" t="str">
            <v>CAMBIO DE YENS</v>
          </cell>
          <cell r="C742">
            <v>0</v>
          </cell>
          <cell r="D742">
            <v>0</v>
          </cell>
          <cell r="E742">
            <v>0</v>
          </cell>
          <cell r="F742">
            <v>0</v>
          </cell>
          <cell r="G742">
            <v>0</v>
          </cell>
          <cell r="H742">
            <v>0</v>
          </cell>
          <cell r="I742">
            <v>0</v>
          </cell>
          <cell r="J742">
            <v>0</v>
          </cell>
          <cell r="K742">
            <v>0</v>
          </cell>
        </row>
        <row r="743">
          <cell r="A743" t="str">
            <v>-</v>
          </cell>
          <cell r="B743" t="str">
            <v>CAMBIO DE MARKKA,</v>
          </cell>
          <cell r="C743">
            <v>0</v>
          </cell>
          <cell r="D743">
            <v>0</v>
          </cell>
          <cell r="E743">
            <v>0</v>
          </cell>
          <cell r="F743">
            <v>0</v>
          </cell>
          <cell r="G743">
            <v>0</v>
          </cell>
          <cell r="H743">
            <v>0</v>
          </cell>
          <cell r="I743">
            <v>0</v>
          </cell>
          <cell r="J743">
            <v>0</v>
          </cell>
          <cell r="K743">
            <v>0</v>
          </cell>
        </row>
        <row r="744">
          <cell r="A744" t="str">
            <v>-</v>
          </cell>
          <cell r="B744" t="str">
            <v>CAMBIO DE DEG</v>
          </cell>
          <cell r="C744">
            <v>0</v>
          </cell>
          <cell r="D744">
            <v>0</v>
          </cell>
          <cell r="E744">
            <v>0</v>
          </cell>
          <cell r="F744">
            <v>0</v>
          </cell>
          <cell r="G744">
            <v>0</v>
          </cell>
          <cell r="H744">
            <v>0</v>
          </cell>
          <cell r="I744">
            <v>0</v>
          </cell>
          <cell r="J744">
            <v>0</v>
          </cell>
          <cell r="K744">
            <v>0</v>
          </cell>
        </row>
        <row r="745">
          <cell r="A745" t="str">
            <v>-</v>
          </cell>
          <cell r="B745" t="str">
            <v>CAMBIO DE $ ORO</v>
          </cell>
          <cell r="C745">
            <v>0</v>
          </cell>
          <cell r="D745">
            <v>0</v>
          </cell>
          <cell r="E745">
            <v>0</v>
          </cell>
          <cell r="F745">
            <v>0</v>
          </cell>
          <cell r="G745">
            <v>0</v>
          </cell>
          <cell r="H745">
            <v>0</v>
          </cell>
          <cell r="I745">
            <v>0</v>
          </cell>
          <cell r="J745">
            <v>0</v>
          </cell>
          <cell r="K745">
            <v>0</v>
          </cell>
        </row>
        <row r="746">
          <cell r="A746" t="str">
            <v>13EWEZN</v>
          </cell>
          <cell r="B746" t="str">
            <v>DEUDORES POR ARBITRAJES A FUTURO</v>
          </cell>
          <cell r="C746">
            <v>0</v>
          </cell>
          <cell r="D746">
            <v>0</v>
          </cell>
          <cell r="E746">
            <v>0</v>
          </cell>
          <cell r="F746">
            <v>0</v>
          </cell>
          <cell r="G746">
            <v>0</v>
          </cell>
          <cell r="H746">
            <v>0</v>
          </cell>
          <cell r="I746">
            <v>0</v>
          </cell>
          <cell r="J746">
            <v>0</v>
          </cell>
          <cell r="K746">
            <v>0</v>
          </cell>
        </row>
        <row r="747">
          <cell r="A747" t="str">
            <v>-</v>
          </cell>
          <cell r="B747" t="str">
            <v>REPROG.DEUDA TRANSPORTE ACDO 1513</v>
          </cell>
          <cell r="C747">
            <v>0</v>
          </cell>
          <cell r="D747">
            <v>0</v>
          </cell>
          <cell r="E747">
            <v>0</v>
          </cell>
          <cell r="F747">
            <v>0</v>
          </cell>
          <cell r="G747">
            <v>0</v>
          </cell>
          <cell r="H747">
            <v>0</v>
          </cell>
          <cell r="I747">
            <v>0</v>
          </cell>
          <cell r="J747">
            <v>0</v>
          </cell>
          <cell r="K747">
            <v>0</v>
          </cell>
        </row>
        <row r="748">
          <cell r="A748" t="str">
            <v>-</v>
          </cell>
          <cell r="B748" t="str">
            <v>CAMBIO ESPECIAL DIFERENCIAL CAMBIARIO</v>
          </cell>
          <cell r="C748">
            <v>0</v>
          </cell>
          <cell r="D748">
            <v>0</v>
          </cell>
          <cell r="E748">
            <v>0</v>
          </cell>
          <cell r="F748">
            <v>0</v>
          </cell>
          <cell r="G748">
            <v>0</v>
          </cell>
          <cell r="H748">
            <v>0</v>
          </cell>
          <cell r="I748">
            <v>0</v>
          </cell>
          <cell r="J748">
            <v>0</v>
          </cell>
          <cell r="K748">
            <v>0</v>
          </cell>
        </row>
        <row r="749">
          <cell r="A749" t="str">
            <v>-</v>
          </cell>
          <cell r="B749" t="str">
            <v>CAMBIO ESPECIAL ACDO 1470,</v>
          </cell>
          <cell r="C749">
            <v>0</v>
          </cell>
          <cell r="D749">
            <v>0</v>
          </cell>
          <cell r="E749">
            <v>0</v>
          </cell>
          <cell r="F749">
            <v>0</v>
          </cell>
          <cell r="G749">
            <v>0</v>
          </cell>
          <cell r="H749">
            <v>0</v>
          </cell>
          <cell r="I749">
            <v>0</v>
          </cell>
          <cell r="J749">
            <v>0</v>
          </cell>
          <cell r="K749">
            <v>0</v>
          </cell>
        </row>
        <row r="750">
          <cell r="A750" t="str">
            <v>12AYEZN</v>
          </cell>
          <cell r="B750" t="str">
            <v>COMPRA DE DOLARES CON PACTO DE RETROVENTA,</v>
          </cell>
          <cell r="C750">
            <v>0</v>
          </cell>
          <cell r="D750">
            <v>0</v>
          </cell>
          <cell r="E750">
            <v>0</v>
          </cell>
          <cell r="F750">
            <v>0</v>
          </cell>
          <cell r="G750">
            <v>0</v>
          </cell>
          <cell r="H750">
            <v>0</v>
          </cell>
          <cell r="I750">
            <v>0</v>
          </cell>
          <cell r="J750">
            <v>0</v>
          </cell>
          <cell r="K750">
            <v>0</v>
          </cell>
        </row>
        <row r="751">
          <cell r="A751" t="str">
            <v>-</v>
          </cell>
          <cell r="B751" t="str">
            <v>CAMBIO OPERACIONES EXPRESADAS EN DOLARES</v>
          </cell>
          <cell r="C751">
            <v>0</v>
          </cell>
          <cell r="D751">
            <v>0</v>
          </cell>
          <cell r="E751">
            <v>0</v>
          </cell>
          <cell r="F751">
            <v>0</v>
          </cell>
          <cell r="G751">
            <v>0</v>
          </cell>
          <cell r="H751">
            <v>0</v>
          </cell>
          <cell r="I751">
            <v>0</v>
          </cell>
          <cell r="J751">
            <v>0</v>
          </cell>
          <cell r="K751">
            <v>0</v>
          </cell>
        </row>
        <row r="752">
          <cell r="A752" t="str">
            <v>-</v>
          </cell>
          <cell r="B752" t="str">
            <v xml:space="preserve">CAMBIO COMPRA DOLARES CON PACTO RETROVENTA CAP IV, </v>
          </cell>
          <cell r="C752">
            <v>0</v>
          </cell>
          <cell r="D752">
            <v>0</v>
          </cell>
          <cell r="E752">
            <v>0</v>
          </cell>
          <cell r="F752">
            <v>0</v>
          </cell>
          <cell r="G752">
            <v>0</v>
          </cell>
          <cell r="H752">
            <v>0</v>
          </cell>
          <cell r="I752">
            <v>0</v>
          </cell>
          <cell r="J752">
            <v>0</v>
          </cell>
          <cell r="K752">
            <v>0</v>
          </cell>
        </row>
        <row r="753">
          <cell r="A753" t="str">
            <v>-</v>
          </cell>
          <cell r="B753" t="str">
            <v xml:space="preserve">PRESTAMOS HIPOTECARIOS ESPECIALES </v>
          </cell>
          <cell r="C753">
            <v>0</v>
          </cell>
          <cell r="D753">
            <v>0</v>
          </cell>
          <cell r="E753">
            <v>0</v>
          </cell>
          <cell r="F753">
            <v>0</v>
          </cell>
          <cell r="G753">
            <v>0</v>
          </cell>
          <cell r="H753">
            <v>0</v>
          </cell>
          <cell r="I753">
            <v>0</v>
          </cell>
          <cell r="J753">
            <v>0</v>
          </cell>
          <cell r="K753">
            <v>0</v>
          </cell>
        </row>
        <row r="754">
          <cell r="A754" t="str">
            <v>-</v>
          </cell>
          <cell r="B754" t="str">
            <v xml:space="preserve">REAJ.P.RECIBIR S.PRESTAMOS HIPOTECARIOS ESPECIALES, </v>
          </cell>
          <cell r="C754">
            <v>0</v>
          </cell>
          <cell r="D754">
            <v>0</v>
          </cell>
          <cell r="E754">
            <v>0</v>
          </cell>
          <cell r="F754">
            <v>0</v>
          </cell>
          <cell r="G754">
            <v>0</v>
          </cell>
          <cell r="H754">
            <v>0</v>
          </cell>
          <cell r="I754">
            <v>0</v>
          </cell>
          <cell r="J754">
            <v>0</v>
          </cell>
          <cell r="K754">
            <v>0</v>
          </cell>
        </row>
        <row r="755">
          <cell r="A755" t="str">
            <v>-</v>
          </cell>
          <cell r="B755" t="str">
            <v>CAMBIO DE ECU</v>
          </cell>
          <cell r="C755">
            <v>0</v>
          </cell>
          <cell r="D755">
            <v>0</v>
          </cell>
          <cell r="E755">
            <v>0</v>
          </cell>
          <cell r="F755">
            <v>0</v>
          </cell>
          <cell r="G755">
            <v>0</v>
          </cell>
          <cell r="H755">
            <v>0</v>
          </cell>
          <cell r="I755">
            <v>0</v>
          </cell>
          <cell r="J755">
            <v>0</v>
          </cell>
          <cell r="K755">
            <v>0</v>
          </cell>
        </row>
        <row r="756">
          <cell r="A756" t="str">
            <v>-</v>
          </cell>
          <cell r="B756" t="str">
            <v>CAMBIO REPROGRAMACION DEUDAS EXPRESADAS EN US$ ACD</v>
          </cell>
          <cell r="C756">
            <v>0</v>
          </cell>
          <cell r="D756">
            <v>0</v>
          </cell>
          <cell r="E756">
            <v>0</v>
          </cell>
          <cell r="F756">
            <v>0</v>
          </cell>
          <cell r="G756">
            <v>0</v>
          </cell>
          <cell r="H756">
            <v>0</v>
          </cell>
          <cell r="I756">
            <v>0</v>
          </cell>
          <cell r="J756">
            <v>0</v>
          </cell>
          <cell r="K756">
            <v>0</v>
          </cell>
        </row>
        <row r="757">
          <cell r="A757" t="str">
            <v>-</v>
          </cell>
          <cell r="B757" t="str">
            <v>PACTO RETROVENTA CON T/C EN U.F.</v>
          </cell>
          <cell r="C757">
            <v>0</v>
          </cell>
          <cell r="D757">
            <v>0</v>
          </cell>
          <cell r="E757">
            <v>0</v>
          </cell>
          <cell r="F757">
            <v>0</v>
          </cell>
          <cell r="G757">
            <v>0</v>
          </cell>
          <cell r="H757">
            <v>0</v>
          </cell>
          <cell r="I757">
            <v>0</v>
          </cell>
          <cell r="J757">
            <v>0</v>
          </cell>
          <cell r="K757">
            <v>0</v>
          </cell>
        </row>
        <row r="758">
          <cell r="A758" t="str">
            <v>-</v>
          </cell>
          <cell r="B758" t="str">
            <v>C REPROG DEUDAS SECTOR PROD EXPR EN US$ AC1578,</v>
          </cell>
          <cell r="C758">
            <v>0</v>
          </cell>
          <cell r="D758">
            <v>0</v>
          </cell>
          <cell r="E758">
            <v>0</v>
          </cell>
          <cell r="F758">
            <v>0</v>
          </cell>
          <cell r="G758">
            <v>0</v>
          </cell>
          <cell r="H758">
            <v>0</v>
          </cell>
          <cell r="I758">
            <v>0</v>
          </cell>
          <cell r="J758">
            <v>0</v>
          </cell>
          <cell r="K758">
            <v>0</v>
          </cell>
        </row>
        <row r="759">
          <cell r="A759" t="str">
            <v>-</v>
          </cell>
          <cell r="B759" t="str">
            <v xml:space="preserve">BINES RECIBIDOS EN PAGO O ADJUDICADOS </v>
          </cell>
          <cell r="C759">
            <v>0</v>
          </cell>
          <cell r="D759">
            <v>0</v>
          </cell>
          <cell r="E759">
            <v>0</v>
          </cell>
          <cell r="F759">
            <v>0</v>
          </cell>
          <cell r="G759">
            <v>0</v>
          </cell>
          <cell r="H759">
            <v>0</v>
          </cell>
          <cell r="I759">
            <v>0</v>
          </cell>
          <cell r="J759">
            <v>0</v>
          </cell>
          <cell r="K759">
            <v>0</v>
          </cell>
        </row>
        <row r="760">
          <cell r="A760" t="str">
            <v>-</v>
          </cell>
          <cell r="B760" t="str">
            <v>CAMBIO ACUERDO 1578 (DESDOLARIZACION)</v>
          </cell>
          <cell r="C760">
            <v>0</v>
          </cell>
          <cell r="D760">
            <v>0</v>
          </cell>
          <cell r="E760">
            <v>0</v>
          </cell>
          <cell r="F760">
            <v>0</v>
          </cell>
          <cell r="G760">
            <v>0</v>
          </cell>
          <cell r="H760">
            <v>0</v>
          </cell>
          <cell r="I760">
            <v>0</v>
          </cell>
          <cell r="J760">
            <v>0</v>
          </cell>
          <cell r="K760">
            <v>0</v>
          </cell>
        </row>
        <row r="761">
          <cell r="A761" t="str">
            <v>-</v>
          </cell>
          <cell r="B761" t="str">
            <v>CUENTA CORRIENTE CON CORFO LEY N 18401</v>
          </cell>
          <cell r="C761">
            <v>0</v>
          </cell>
          <cell r="D761">
            <v>0</v>
          </cell>
          <cell r="E761">
            <v>0</v>
          </cell>
          <cell r="F761">
            <v>0</v>
          </cell>
          <cell r="G761">
            <v>0</v>
          </cell>
          <cell r="H761">
            <v>0</v>
          </cell>
          <cell r="I761">
            <v>0</v>
          </cell>
          <cell r="J761">
            <v>0</v>
          </cell>
          <cell r="K761">
            <v>0</v>
          </cell>
        </row>
        <row r="762">
          <cell r="A762" t="str">
            <v>-</v>
          </cell>
          <cell r="B762" t="str">
            <v>TRANSFERENCIA FISCAL ARTICULO 13 LEY 18401</v>
          </cell>
          <cell r="C762">
            <v>0</v>
          </cell>
          <cell r="D762">
            <v>0</v>
          </cell>
          <cell r="E762">
            <v>0</v>
          </cell>
          <cell r="F762">
            <v>0</v>
          </cell>
          <cell r="G762">
            <v>0</v>
          </cell>
          <cell r="H762">
            <v>0</v>
          </cell>
          <cell r="I762">
            <v>0</v>
          </cell>
          <cell r="J762">
            <v>0</v>
          </cell>
          <cell r="K762">
            <v>0</v>
          </cell>
        </row>
        <row r="763">
          <cell r="A763" t="str">
            <v>-</v>
          </cell>
          <cell r="B763" t="str">
            <v xml:space="preserve">REAJ.P/REC.DE TRANSF.FISCAL ART 13 LEY N 18401 </v>
          </cell>
          <cell r="C763">
            <v>0</v>
          </cell>
          <cell r="D763">
            <v>0</v>
          </cell>
          <cell r="E763">
            <v>0</v>
          </cell>
          <cell r="F763">
            <v>0</v>
          </cell>
          <cell r="G763">
            <v>0</v>
          </cell>
          <cell r="H763">
            <v>0</v>
          </cell>
          <cell r="I763">
            <v>0</v>
          </cell>
          <cell r="J763">
            <v>0</v>
          </cell>
          <cell r="K763">
            <v>0</v>
          </cell>
        </row>
        <row r="764">
          <cell r="A764" t="str">
            <v>-</v>
          </cell>
          <cell r="B764" t="str">
            <v>PACTO RETROVENTA CAP IV E 3 CNF</v>
          </cell>
          <cell r="C764">
            <v>0</v>
          </cell>
          <cell r="D764">
            <v>0</v>
          </cell>
          <cell r="E764">
            <v>0</v>
          </cell>
          <cell r="F764">
            <v>0</v>
          </cell>
          <cell r="G764">
            <v>0</v>
          </cell>
          <cell r="H764">
            <v>0</v>
          </cell>
          <cell r="I764">
            <v>0</v>
          </cell>
          <cell r="J764">
            <v>0</v>
          </cell>
          <cell r="K764">
            <v>0</v>
          </cell>
        </row>
        <row r="765">
          <cell r="A765" t="str">
            <v>-</v>
          </cell>
          <cell r="B765" t="str">
            <v xml:space="preserve">CAMBIO SALDO PRECIO PAGARE ADQUIRIDO AL BECH EXPR, </v>
          </cell>
          <cell r="C765">
            <v>0</v>
          </cell>
          <cell r="D765">
            <v>0</v>
          </cell>
          <cell r="E765">
            <v>0</v>
          </cell>
          <cell r="F765">
            <v>0</v>
          </cell>
          <cell r="G765">
            <v>0</v>
          </cell>
          <cell r="H765">
            <v>0</v>
          </cell>
          <cell r="I765">
            <v>0</v>
          </cell>
          <cell r="J765">
            <v>0</v>
          </cell>
          <cell r="K765">
            <v>0</v>
          </cell>
        </row>
        <row r="766">
          <cell r="A766" t="str">
            <v>13ECEZN</v>
          </cell>
          <cell r="B766" t="str">
            <v xml:space="preserve">CTA CTE ADMINISTRACION BCO.CONTINENTAL L.18430 </v>
          </cell>
          <cell r="C766">
            <v>0</v>
          </cell>
          <cell r="D766">
            <v>0</v>
          </cell>
          <cell r="E766">
            <v>0</v>
          </cell>
          <cell r="F766">
            <v>0</v>
          </cell>
          <cell r="G766">
            <v>0</v>
          </cell>
          <cell r="H766">
            <v>0</v>
          </cell>
          <cell r="I766">
            <v>0</v>
          </cell>
          <cell r="J766">
            <v>0</v>
          </cell>
          <cell r="K766">
            <v>0</v>
          </cell>
        </row>
        <row r="767">
          <cell r="A767" t="str">
            <v>-</v>
          </cell>
          <cell r="B767" t="str">
            <v>CAMBIO DE REMMIMBY</v>
          </cell>
          <cell r="C767">
            <v>0</v>
          </cell>
          <cell r="D767">
            <v>0</v>
          </cell>
          <cell r="E767">
            <v>0</v>
          </cell>
          <cell r="F767">
            <v>0</v>
          </cell>
          <cell r="G767">
            <v>0</v>
          </cell>
          <cell r="H767">
            <v>0</v>
          </cell>
          <cell r="I767">
            <v>0</v>
          </cell>
          <cell r="J767">
            <v>0</v>
          </cell>
          <cell r="K767">
            <v>0</v>
          </cell>
        </row>
        <row r="768">
          <cell r="A768" t="str">
            <v>-</v>
          </cell>
          <cell r="B768" t="str">
            <v xml:space="preserve">CAMBIO CERTIFICADOS DE DEPOSITOS EXPR EN US$ ACDO, </v>
          </cell>
          <cell r="C768">
            <v>0</v>
          </cell>
          <cell r="D768">
            <v>0</v>
          </cell>
          <cell r="E768">
            <v>0</v>
          </cell>
          <cell r="F768">
            <v>0</v>
          </cell>
          <cell r="G768">
            <v>0</v>
          </cell>
          <cell r="H768">
            <v>0</v>
          </cell>
          <cell r="I768">
            <v>0</v>
          </cell>
          <cell r="J768">
            <v>0</v>
          </cell>
          <cell r="K768">
            <v>0</v>
          </cell>
        </row>
        <row r="769">
          <cell r="A769" t="str">
            <v>-</v>
          </cell>
          <cell r="B769" t="str">
            <v xml:space="preserve">CUENTA CORRIENTE ADMINISTRACION BCNV LEY 18412 </v>
          </cell>
          <cell r="C769">
            <v>0</v>
          </cell>
          <cell r="D769">
            <v>0</v>
          </cell>
          <cell r="E769">
            <v>0</v>
          </cell>
          <cell r="F769">
            <v>0</v>
          </cell>
          <cell r="G769">
            <v>0</v>
          </cell>
          <cell r="H769">
            <v>0</v>
          </cell>
          <cell r="I769">
            <v>0</v>
          </cell>
          <cell r="J769">
            <v>0</v>
          </cell>
          <cell r="K769">
            <v>0</v>
          </cell>
        </row>
        <row r="770">
          <cell r="A770" t="str">
            <v>-</v>
          </cell>
          <cell r="B770" t="str">
            <v>CREDITO FISCAL COTIZACION ADICIONAL DE SALUD</v>
          </cell>
          <cell r="C770">
            <v>0</v>
          </cell>
          <cell r="D770">
            <v>0</v>
          </cell>
          <cell r="E770">
            <v>0</v>
          </cell>
          <cell r="F770">
            <v>0</v>
          </cell>
          <cell r="G770">
            <v>0</v>
          </cell>
          <cell r="H770">
            <v>0</v>
          </cell>
          <cell r="I770">
            <v>0</v>
          </cell>
          <cell r="J770">
            <v>0</v>
          </cell>
          <cell r="K770">
            <v>0</v>
          </cell>
        </row>
        <row r="771">
          <cell r="A771" t="str">
            <v>-</v>
          </cell>
          <cell r="B771" t="str">
            <v xml:space="preserve">MATERIALES EN EXISTENCIA </v>
          </cell>
          <cell r="C771">
            <v>0</v>
          </cell>
          <cell r="D771">
            <v>0</v>
          </cell>
          <cell r="E771">
            <v>0</v>
          </cell>
          <cell r="F771">
            <v>0</v>
          </cell>
          <cell r="G771">
            <v>0</v>
          </cell>
          <cell r="H771">
            <v>0</v>
          </cell>
          <cell r="I771">
            <v>0</v>
          </cell>
          <cell r="J771">
            <v>0</v>
          </cell>
          <cell r="K771">
            <v>0</v>
          </cell>
        </row>
        <row r="772">
          <cell r="A772" t="str">
            <v>13DREZN</v>
          </cell>
          <cell r="B772" t="str">
            <v xml:space="preserve">CARTERA ADQUIRIDA A INST.FINANCIERAS </v>
          </cell>
          <cell r="C772">
            <v>0</v>
          </cell>
          <cell r="D772">
            <v>0</v>
          </cell>
          <cell r="E772">
            <v>0</v>
          </cell>
          <cell r="F772">
            <v>0</v>
          </cell>
          <cell r="G772">
            <v>0</v>
          </cell>
          <cell r="H772">
            <v>0</v>
          </cell>
          <cell r="I772">
            <v>0</v>
          </cell>
          <cell r="J772">
            <v>0</v>
          </cell>
          <cell r="K772">
            <v>0</v>
          </cell>
        </row>
        <row r="773">
          <cell r="A773" t="str">
            <v>-</v>
          </cell>
          <cell r="B773" t="str">
            <v>REAJ.P.REC.S.CARTERA ADQUIRIDA A INST.FINANC.</v>
          </cell>
          <cell r="C773">
            <v>0</v>
          </cell>
          <cell r="D773">
            <v>0</v>
          </cell>
          <cell r="E773">
            <v>0</v>
          </cell>
          <cell r="F773">
            <v>0</v>
          </cell>
          <cell r="G773">
            <v>0</v>
          </cell>
          <cell r="H773">
            <v>0</v>
          </cell>
          <cell r="I773">
            <v>0</v>
          </cell>
          <cell r="J773">
            <v>0</v>
          </cell>
          <cell r="K773">
            <v>0</v>
          </cell>
        </row>
        <row r="774">
          <cell r="A774" t="str">
            <v>-</v>
          </cell>
          <cell r="B774" t="str">
            <v xml:space="preserve">COMPRA CARTERA C/PACTO REVENTA PAG.LETRAS AC.1555, </v>
          </cell>
          <cell r="C774">
            <v>0</v>
          </cell>
          <cell r="D774">
            <v>0</v>
          </cell>
          <cell r="E774">
            <v>0</v>
          </cell>
          <cell r="F774">
            <v>0</v>
          </cell>
          <cell r="G774">
            <v>0</v>
          </cell>
          <cell r="H774">
            <v>0</v>
          </cell>
          <cell r="I774">
            <v>0</v>
          </cell>
          <cell r="J774">
            <v>0</v>
          </cell>
          <cell r="K774">
            <v>0</v>
          </cell>
        </row>
        <row r="775">
          <cell r="A775" t="str">
            <v>-</v>
          </cell>
          <cell r="B775" t="str">
            <v>REAJ.COMP.CART.C/PACTO REVTA.PAG.C.LETRAS AC.1555</v>
          </cell>
          <cell r="C775">
            <v>0</v>
          </cell>
          <cell r="D775">
            <v>0</v>
          </cell>
          <cell r="E775">
            <v>0</v>
          </cell>
          <cell r="F775">
            <v>0</v>
          </cell>
          <cell r="G775">
            <v>0</v>
          </cell>
          <cell r="H775">
            <v>0</v>
          </cell>
          <cell r="I775">
            <v>0</v>
          </cell>
          <cell r="J775">
            <v>0</v>
          </cell>
          <cell r="K775">
            <v>0</v>
          </cell>
        </row>
        <row r="776">
          <cell r="A776" t="str">
            <v>12BHWZN</v>
          </cell>
          <cell r="B776" t="str">
            <v xml:space="preserve">  .PERDIDAS MONETARIAS MN</v>
          </cell>
          <cell r="C776">
            <v>132492</v>
          </cell>
          <cell r="D776">
            <v>266435</v>
          </cell>
          <cell r="E776">
            <v>130419</v>
          </cell>
          <cell r="F776">
            <v>204500</v>
          </cell>
          <cell r="G776">
            <v>155015</v>
          </cell>
          <cell r="H776">
            <v>279386</v>
          </cell>
          <cell r="I776">
            <v>178327</v>
          </cell>
          <cell r="J776">
            <v>257036</v>
          </cell>
          <cell r="K776">
            <v>601702</v>
          </cell>
        </row>
        <row r="777">
          <cell r="A777" t="str">
            <v>13PANZN</v>
          </cell>
          <cell r="B777" t="str">
            <v>REAJUSTES PAGADOS</v>
          </cell>
          <cell r="C777">
            <v>0</v>
          </cell>
          <cell r="D777">
            <v>0</v>
          </cell>
          <cell r="E777">
            <v>0</v>
          </cell>
          <cell r="F777">
            <v>0</v>
          </cell>
          <cell r="G777">
            <v>0</v>
          </cell>
          <cell r="H777">
            <v>0</v>
          </cell>
          <cell r="I777">
            <v>0</v>
          </cell>
          <cell r="J777">
            <v>0</v>
          </cell>
          <cell r="K777">
            <v>0</v>
          </cell>
        </row>
        <row r="778">
          <cell r="A778" t="str">
            <v>13PBNZN</v>
          </cell>
          <cell r="B778" t="str">
            <v xml:space="preserve">REAJUSTES PAGADOS S/OBL.FIS.P.ADM.LC.PROG OI BC </v>
          </cell>
          <cell r="C778">
            <v>0</v>
          </cell>
          <cell r="D778">
            <v>0</v>
          </cell>
          <cell r="E778">
            <v>0</v>
          </cell>
          <cell r="F778">
            <v>0</v>
          </cell>
          <cell r="G778">
            <v>0</v>
          </cell>
          <cell r="H778">
            <v>0</v>
          </cell>
          <cell r="I778">
            <v>0</v>
          </cell>
          <cell r="J778">
            <v>0</v>
          </cell>
          <cell r="K778">
            <v>0</v>
          </cell>
        </row>
        <row r="779">
          <cell r="A779" t="str">
            <v>13PCNZN</v>
          </cell>
          <cell r="B779" t="str">
            <v>REAJUSTES PAGADOS S/OBL.FIS.P.ADM.LC.PROG OI BECH, BBC, BCC,</v>
          </cell>
          <cell r="C779">
            <v>0</v>
          </cell>
          <cell r="D779">
            <v>0</v>
          </cell>
          <cell r="E779">
            <v>0</v>
          </cell>
          <cell r="F779">
            <v>0</v>
          </cell>
          <cell r="G779">
            <v>0</v>
          </cell>
          <cell r="H779">
            <v>0</v>
          </cell>
          <cell r="I779">
            <v>0</v>
          </cell>
          <cell r="J779">
            <v>0</v>
          </cell>
          <cell r="K779">
            <v>0</v>
          </cell>
        </row>
        <row r="780">
          <cell r="A780" t="str">
            <v>13PDNZN</v>
          </cell>
          <cell r="B780" t="str">
            <v>REAJUSTES PAGADOS S/OBL.FIS.P.ADM.LC.PROG OI O.INS</v>
          </cell>
          <cell r="C780">
            <v>0</v>
          </cell>
          <cell r="D780">
            <v>0</v>
          </cell>
          <cell r="E780">
            <v>0</v>
          </cell>
          <cell r="F780">
            <v>0</v>
          </cell>
          <cell r="G780">
            <v>0</v>
          </cell>
          <cell r="H780">
            <v>0</v>
          </cell>
          <cell r="I780">
            <v>0</v>
          </cell>
          <cell r="J780">
            <v>0</v>
          </cell>
          <cell r="K780">
            <v>0</v>
          </cell>
        </row>
        <row r="781">
          <cell r="A781" t="str">
            <v>13PENZN</v>
          </cell>
          <cell r="B781" t="str">
            <v>REAJUSTES PAGADOS S/OBL.FIS.P.ADM.LC.PROG OI INS.S,</v>
          </cell>
          <cell r="C781">
            <v>0</v>
          </cell>
          <cell r="D781">
            <v>0</v>
          </cell>
          <cell r="E781">
            <v>0</v>
          </cell>
          <cell r="F781">
            <v>0</v>
          </cell>
          <cell r="G781">
            <v>0</v>
          </cell>
          <cell r="H781">
            <v>0</v>
          </cell>
          <cell r="I781">
            <v>0</v>
          </cell>
          <cell r="J781">
            <v>0</v>
          </cell>
          <cell r="K781">
            <v>0</v>
          </cell>
        </row>
        <row r="782">
          <cell r="A782" t="str">
            <v>13PFNZN</v>
          </cell>
          <cell r="B782" t="str">
            <v>REAJUSTES PAGADOS POR PRBC SOC.FIN.</v>
          </cell>
          <cell r="C782">
            <v>-180</v>
          </cell>
          <cell r="D782">
            <v>-208</v>
          </cell>
          <cell r="E782">
            <v>-118</v>
          </cell>
          <cell r="F782">
            <v>-79</v>
          </cell>
          <cell r="G782">
            <v>-79</v>
          </cell>
          <cell r="H782">
            <v>-84</v>
          </cell>
          <cell r="I782">
            <v>-86</v>
          </cell>
          <cell r="J782">
            <v>-87</v>
          </cell>
          <cell r="K782">
            <v>-87</v>
          </cell>
        </row>
        <row r="783">
          <cell r="A783" t="str">
            <v>13PGNZN</v>
          </cell>
          <cell r="B783" t="str">
            <v xml:space="preserve">REAJUSTES PAGADOS POR PRBC-INTS.S.ENCAJE </v>
          </cell>
          <cell r="C783">
            <v>33060</v>
          </cell>
          <cell r="D783">
            <v>66689</v>
          </cell>
          <cell r="E783">
            <v>21486</v>
          </cell>
          <cell r="F783">
            <v>-19673</v>
          </cell>
          <cell r="G783">
            <v>-4562</v>
          </cell>
          <cell r="H783">
            <v>-40369</v>
          </cell>
          <cell r="I783">
            <v>-18566</v>
          </cell>
          <cell r="J783">
            <v>-36227</v>
          </cell>
          <cell r="K783">
            <v>-135783</v>
          </cell>
        </row>
        <row r="784">
          <cell r="A784" t="str">
            <v>13PHNZN</v>
          </cell>
          <cell r="B784" t="str">
            <v>REAJUSTES PAGADOS S/DEPOSITOS TESGRAL</v>
          </cell>
          <cell r="C784">
            <v>0</v>
          </cell>
          <cell r="D784">
            <v>0</v>
          </cell>
          <cell r="E784">
            <v>0</v>
          </cell>
          <cell r="F784">
            <v>0</v>
          </cell>
          <cell r="G784">
            <v>0</v>
          </cell>
          <cell r="H784">
            <v>0</v>
          </cell>
          <cell r="I784">
            <v>0</v>
          </cell>
          <cell r="J784">
            <v>0</v>
          </cell>
          <cell r="K784">
            <v>0</v>
          </cell>
        </row>
        <row r="785">
          <cell r="A785" t="str">
            <v>13PINZN</v>
          </cell>
          <cell r="B785" t="str">
            <v xml:space="preserve">REAJUSTES PAGADOS S/PAGARES DIF.CAMBIARIO </v>
          </cell>
          <cell r="C785">
            <v>0</v>
          </cell>
          <cell r="D785">
            <v>0</v>
          </cell>
          <cell r="E785">
            <v>0</v>
          </cell>
          <cell r="F785">
            <v>0</v>
          </cell>
          <cell r="G785">
            <v>0</v>
          </cell>
          <cell r="H785">
            <v>0</v>
          </cell>
          <cell r="I785">
            <v>0</v>
          </cell>
          <cell r="J785">
            <v>0</v>
          </cell>
          <cell r="K785">
            <v>0</v>
          </cell>
        </row>
        <row r="786">
          <cell r="A786" t="str">
            <v>13PJNZN</v>
          </cell>
          <cell r="B786" t="str">
            <v xml:space="preserve">REAJUSTES PAGADOS S/PAGARES BC.LETRAS DE CREDITO </v>
          </cell>
          <cell r="C786">
            <v>0</v>
          </cell>
          <cell r="D786">
            <v>0</v>
          </cell>
          <cell r="E786">
            <v>0</v>
          </cell>
          <cell r="F786">
            <v>0</v>
          </cell>
          <cell r="G786">
            <v>0</v>
          </cell>
          <cell r="H786">
            <v>0</v>
          </cell>
          <cell r="I786">
            <v>0</v>
          </cell>
          <cell r="J786">
            <v>0</v>
          </cell>
          <cell r="K786">
            <v>0</v>
          </cell>
        </row>
        <row r="787">
          <cell r="A787" t="str">
            <v>13PKNZN</v>
          </cell>
          <cell r="B787" t="str">
            <v>REAJUSTES PAGADOS S/PAGARES BC.REPROGRAMAC.DEUDAS</v>
          </cell>
          <cell r="C787">
            <v>0</v>
          </cell>
          <cell r="D787">
            <v>0</v>
          </cell>
          <cell r="E787">
            <v>0</v>
          </cell>
          <cell r="F787">
            <v>0</v>
          </cell>
          <cell r="G787">
            <v>0</v>
          </cell>
          <cell r="H787">
            <v>0</v>
          </cell>
          <cell r="I787">
            <v>0</v>
          </cell>
          <cell r="J787">
            <v>0</v>
          </cell>
          <cell r="K787">
            <v>0</v>
          </cell>
        </row>
        <row r="788">
          <cell r="A788" t="str">
            <v>13PLNZN</v>
          </cell>
          <cell r="B788" t="str">
            <v>REAJUSTES PAGADOS S/PAGARES BC.ADQ.BONOS BANCARIOS</v>
          </cell>
          <cell r="C788">
            <v>0</v>
          </cell>
          <cell r="D788">
            <v>0</v>
          </cell>
          <cell r="E788">
            <v>0</v>
          </cell>
          <cell r="F788">
            <v>0</v>
          </cell>
          <cell r="G788">
            <v>0</v>
          </cell>
          <cell r="H788">
            <v>0</v>
          </cell>
          <cell r="I788">
            <v>0</v>
          </cell>
          <cell r="J788">
            <v>0</v>
          </cell>
          <cell r="K788">
            <v>0</v>
          </cell>
        </row>
        <row r="789">
          <cell r="A789" t="str">
            <v>13PMNZN</v>
          </cell>
          <cell r="B789" t="str">
            <v xml:space="preserve">REAJUSTES PAGADOS S/OBLIGAC.C.BANCO ESTADO </v>
          </cell>
          <cell r="C789">
            <v>0</v>
          </cell>
          <cell r="D789">
            <v>0</v>
          </cell>
          <cell r="E789">
            <v>0</v>
          </cell>
          <cell r="F789">
            <v>0</v>
          </cell>
          <cell r="G789">
            <v>0</v>
          </cell>
          <cell r="H789">
            <v>0</v>
          </cell>
          <cell r="I789">
            <v>0</v>
          </cell>
          <cell r="J789">
            <v>0</v>
          </cell>
          <cell r="K789">
            <v>0</v>
          </cell>
        </row>
        <row r="790">
          <cell r="A790" t="str">
            <v>13PNNZN</v>
          </cell>
          <cell r="B790" t="str">
            <v>REAJUSTES PAGADOS S/PAGARES REPROG.DEUDAS HIPOT.</v>
          </cell>
          <cell r="C790">
            <v>0</v>
          </cell>
          <cell r="D790">
            <v>0</v>
          </cell>
          <cell r="E790">
            <v>0</v>
          </cell>
          <cell r="F790">
            <v>0</v>
          </cell>
          <cell r="G790">
            <v>0</v>
          </cell>
          <cell r="H790">
            <v>0</v>
          </cell>
          <cell r="I790">
            <v>0</v>
          </cell>
          <cell r="J790">
            <v>0</v>
          </cell>
          <cell r="K790">
            <v>0</v>
          </cell>
        </row>
        <row r="791">
          <cell r="A791" t="str">
            <v>13PPNZN</v>
          </cell>
          <cell r="B791" t="str">
            <v xml:space="preserve">REAJUSTES PAGADOS S/LETRAS EM.CPRA.CART.ACDO 1555, </v>
          </cell>
          <cell r="C791">
            <v>0</v>
          </cell>
          <cell r="D791">
            <v>0</v>
          </cell>
          <cell r="E791">
            <v>0</v>
          </cell>
          <cell r="F791">
            <v>0</v>
          </cell>
          <cell r="G791">
            <v>0</v>
          </cell>
          <cell r="H791">
            <v>0</v>
          </cell>
          <cell r="I791">
            <v>0</v>
          </cell>
          <cell r="J791">
            <v>0</v>
          </cell>
          <cell r="K791">
            <v>0</v>
          </cell>
        </row>
        <row r="792">
          <cell r="A792" t="str">
            <v>13PQNZN</v>
          </cell>
          <cell r="B792" t="str">
            <v xml:space="preserve">REAJUSTES PAGADOS S/PAGARES CPRA.CART.ACDO.1555, </v>
          </cell>
          <cell r="C792">
            <v>0</v>
          </cell>
          <cell r="D792">
            <v>0</v>
          </cell>
          <cell r="E792">
            <v>0</v>
          </cell>
          <cell r="F792">
            <v>0</v>
          </cell>
          <cell r="G792">
            <v>0</v>
          </cell>
          <cell r="H792">
            <v>0</v>
          </cell>
          <cell r="I792">
            <v>0</v>
          </cell>
          <cell r="J792">
            <v>0</v>
          </cell>
          <cell r="K792">
            <v>0</v>
          </cell>
        </row>
        <row r="793">
          <cell r="A793" t="str">
            <v>13PRNZN</v>
          </cell>
          <cell r="B793" t="str">
            <v>REAJUSTES PAGADOS S/PAGARES BC REPROG.CREDITO CONS</v>
          </cell>
          <cell r="C793">
            <v>0</v>
          </cell>
          <cell r="D793">
            <v>0</v>
          </cell>
          <cell r="E793">
            <v>0</v>
          </cell>
          <cell r="F793">
            <v>0</v>
          </cell>
          <cell r="G793">
            <v>0</v>
          </cell>
          <cell r="H793">
            <v>0</v>
          </cell>
          <cell r="I793">
            <v>0</v>
          </cell>
          <cell r="J793">
            <v>0</v>
          </cell>
          <cell r="K793">
            <v>0</v>
          </cell>
        </row>
        <row r="794">
          <cell r="A794" t="str">
            <v>13PSNZN</v>
          </cell>
          <cell r="B794" t="str">
            <v xml:space="preserve">REAJUSTES PAGADOS S/DEPOS.REPROG.DEUDAS SEC.PROD., </v>
          </cell>
          <cell r="C794">
            <v>0</v>
          </cell>
          <cell r="D794">
            <v>0</v>
          </cell>
          <cell r="E794">
            <v>0</v>
          </cell>
          <cell r="F794">
            <v>0</v>
          </cell>
          <cell r="G794">
            <v>0</v>
          </cell>
          <cell r="H794">
            <v>0</v>
          </cell>
          <cell r="I794">
            <v>0</v>
          </cell>
          <cell r="J794">
            <v>0</v>
          </cell>
          <cell r="K794">
            <v>0</v>
          </cell>
        </row>
        <row r="795">
          <cell r="A795" t="str">
            <v>13PTNZN</v>
          </cell>
          <cell r="B795" t="str">
            <v xml:space="preserve">REAJUSTES PAGADOS S/PAGARES BC REPR.DEV.SEC.PROD., </v>
          </cell>
          <cell r="C795">
            <v>0</v>
          </cell>
          <cell r="D795">
            <v>0</v>
          </cell>
          <cell r="E795">
            <v>0</v>
          </cell>
          <cell r="F795">
            <v>0</v>
          </cell>
          <cell r="G795">
            <v>0</v>
          </cell>
          <cell r="H795">
            <v>0</v>
          </cell>
          <cell r="I795">
            <v>0</v>
          </cell>
          <cell r="J795">
            <v>0</v>
          </cell>
          <cell r="K795">
            <v>0</v>
          </cell>
        </row>
        <row r="796">
          <cell r="A796" t="str">
            <v>13PXNZN</v>
          </cell>
          <cell r="B796" t="str">
            <v>REVAL.CRED.CITIBANK-CHILE AC.1634</v>
          </cell>
          <cell r="C796">
            <v>0</v>
          </cell>
          <cell r="D796">
            <v>0</v>
          </cell>
          <cell r="E796">
            <v>0</v>
          </cell>
          <cell r="F796">
            <v>0</v>
          </cell>
          <cell r="G796">
            <v>0</v>
          </cell>
          <cell r="H796">
            <v>0</v>
          </cell>
          <cell r="I796">
            <v>0</v>
          </cell>
          <cell r="J796">
            <v>0</v>
          </cell>
          <cell r="K796">
            <v>0</v>
          </cell>
        </row>
        <row r="797">
          <cell r="A797" t="str">
            <v>13PYNZN</v>
          </cell>
          <cell r="B797" t="str">
            <v xml:space="preserve">REAJ.PAG.P.CERTIFICADO DE DEPOSITO AC 1695 </v>
          </cell>
          <cell r="C797">
            <v>0</v>
          </cell>
          <cell r="D797">
            <v>0</v>
          </cell>
          <cell r="E797">
            <v>0</v>
          </cell>
          <cell r="F797">
            <v>0</v>
          </cell>
          <cell r="G797">
            <v>0</v>
          </cell>
          <cell r="H797">
            <v>0</v>
          </cell>
          <cell r="I797">
            <v>0</v>
          </cell>
          <cell r="J797">
            <v>0</v>
          </cell>
          <cell r="K797">
            <v>0</v>
          </cell>
        </row>
        <row r="798">
          <cell r="A798" t="str">
            <v>13EHNZN</v>
          </cell>
          <cell r="B798" t="str">
            <v>REVALORIZ.TIT.RECON.DEUDA CAP.19 C.CAMB.INTERN.</v>
          </cell>
          <cell r="C798">
            <v>0</v>
          </cell>
          <cell r="D798">
            <v>0</v>
          </cell>
          <cell r="E798">
            <v>0</v>
          </cell>
          <cell r="F798">
            <v>0</v>
          </cell>
          <cell r="G798">
            <v>0</v>
          </cell>
          <cell r="H798">
            <v>0</v>
          </cell>
          <cell r="I798">
            <v>0</v>
          </cell>
          <cell r="J798">
            <v>0</v>
          </cell>
          <cell r="K798">
            <v>0</v>
          </cell>
        </row>
        <row r="799">
          <cell r="A799" t="str">
            <v>13EJNZN</v>
          </cell>
          <cell r="B799" t="str">
            <v>REAJ.PAG.P/CERTIF.EXPRESADOS EN UF ACDO.1691</v>
          </cell>
          <cell r="C799">
            <v>0</v>
          </cell>
          <cell r="D799">
            <v>0</v>
          </cell>
          <cell r="E799">
            <v>0</v>
          </cell>
          <cell r="F799">
            <v>0</v>
          </cell>
          <cell r="G799">
            <v>0</v>
          </cell>
          <cell r="H799">
            <v>0</v>
          </cell>
          <cell r="I799">
            <v>0</v>
          </cell>
          <cell r="J799">
            <v>0</v>
          </cell>
          <cell r="K799">
            <v>0</v>
          </cell>
        </row>
        <row r="800">
          <cell r="A800" t="str">
            <v>13EKNZN</v>
          </cell>
          <cell r="B800" t="str">
            <v xml:space="preserve">REAJ.PAG.S/OBLIG.P/CONV.DE CRED.REDEN.AC.1674 </v>
          </cell>
          <cell r="C800">
            <v>0</v>
          </cell>
          <cell r="D800">
            <v>0</v>
          </cell>
          <cell r="E800">
            <v>0</v>
          </cell>
          <cell r="F800">
            <v>0</v>
          </cell>
          <cell r="G800">
            <v>0</v>
          </cell>
          <cell r="H800">
            <v>0</v>
          </cell>
          <cell r="I800">
            <v>0</v>
          </cell>
          <cell r="J800">
            <v>0</v>
          </cell>
          <cell r="K800">
            <v>0</v>
          </cell>
        </row>
        <row r="801">
          <cell r="A801" t="str">
            <v>13ELNZN</v>
          </cell>
          <cell r="B801" t="str">
            <v>REAJ.PAG.S/PAGARES BC REPROG.DEUD.INST.FIN.LIQ.158,</v>
          </cell>
          <cell r="C801">
            <v>0</v>
          </cell>
          <cell r="D801">
            <v>0</v>
          </cell>
          <cell r="E801">
            <v>0</v>
          </cell>
          <cell r="F801">
            <v>0</v>
          </cell>
          <cell r="G801">
            <v>0</v>
          </cell>
          <cell r="H801">
            <v>0</v>
          </cell>
          <cell r="I801">
            <v>0</v>
          </cell>
          <cell r="J801">
            <v>0</v>
          </cell>
          <cell r="K801">
            <v>0</v>
          </cell>
        </row>
        <row r="802">
          <cell r="A802" t="str">
            <v>13EMNZN</v>
          </cell>
          <cell r="B802" t="str">
            <v xml:space="preserve">REAJ.PAG.POR DEPOSITOS PARA RESERVA TECNICA, </v>
          </cell>
          <cell r="C802">
            <v>0</v>
          </cell>
          <cell r="D802">
            <v>0</v>
          </cell>
          <cell r="E802">
            <v>0</v>
          </cell>
          <cell r="F802">
            <v>0</v>
          </cell>
          <cell r="G802">
            <v>0</v>
          </cell>
          <cell r="H802">
            <v>0</v>
          </cell>
          <cell r="I802">
            <v>0</v>
          </cell>
          <cell r="J802">
            <v>0</v>
          </cell>
          <cell r="K802">
            <v>0</v>
          </cell>
        </row>
        <row r="803">
          <cell r="A803" t="str">
            <v>13ENNZN</v>
          </cell>
          <cell r="B803" t="str">
            <v xml:space="preserve">REAJ.PAG.P/EFECTOS DE COMERCIO REDENOM.TIT.DEU.EXT, </v>
          </cell>
          <cell r="C803">
            <v>-350</v>
          </cell>
          <cell r="D803">
            <v>-405</v>
          </cell>
          <cell r="E803">
            <v>264</v>
          </cell>
          <cell r="F803">
            <v>1455</v>
          </cell>
          <cell r="G803">
            <v>1776</v>
          </cell>
          <cell r="H803">
            <v>1433</v>
          </cell>
          <cell r="I803">
            <v>1301</v>
          </cell>
          <cell r="J803">
            <v>1224</v>
          </cell>
          <cell r="K803">
            <v>1344</v>
          </cell>
        </row>
        <row r="804">
          <cell r="A804" t="str">
            <v>13EPNZN</v>
          </cell>
          <cell r="B804" t="str">
            <v xml:space="preserve">REAJ.PAG.P.PAGARES REAJ.TASA DE INTERES FLOTANTE </v>
          </cell>
          <cell r="C804">
            <v>-2</v>
          </cell>
          <cell r="D804">
            <v>-3</v>
          </cell>
          <cell r="E804">
            <v>2</v>
          </cell>
          <cell r="F804">
            <v>8</v>
          </cell>
          <cell r="G804">
            <v>9</v>
          </cell>
          <cell r="H804">
            <v>8</v>
          </cell>
          <cell r="I804">
            <v>8</v>
          </cell>
          <cell r="J804">
            <v>8</v>
          </cell>
          <cell r="K804">
            <v>8</v>
          </cell>
        </row>
        <row r="805">
          <cell r="A805" t="str">
            <v>13EQNZN</v>
          </cell>
          <cell r="B805" t="str">
            <v>REAJ.PAG.DE C/DEL BANCO POR SALDOS EN CTAS.ESP</v>
          </cell>
          <cell r="C805">
            <v>-335</v>
          </cell>
          <cell r="D805">
            <v>-387</v>
          </cell>
          <cell r="E805">
            <v>253</v>
          </cell>
          <cell r="F805">
            <v>1404</v>
          </cell>
          <cell r="G805">
            <v>1743</v>
          </cell>
          <cell r="H805">
            <v>1743</v>
          </cell>
          <cell r="I805">
            <v>1743</v>
          </cell>
          <cell r="J805">
            <v>1743</v>
          </cell>
          <cell r="K805">
            <v>1743</v>
          </cell>
        </row>
        <row r="806">
          <cell r="A806" t="str">
            <v>13ERNZN</v>
          </cell>
          <cell r="B806" t="str">
            <v>REAJ.PAG.POR PAGARES EN UF ACDO.1836</v>
          </cell>
          <cell r="C806">
            <v>-523</v>
          </cell>
          <cell r="D806">
            <v>-602</v>
          </cell>
          <cell r="E806">
            <v>375</v>
          </cell>
          <cell r="F806">
            <v>418</v>
          </cell>
          <cell r="G806">
            <v>418</v>
          </cell>
          <cell r="H806">
            <v>418</v>
          </cell>
          <cell r="I806">
            <v>418</v>
          </cell>
          <cell r="J806">
            <v>418</v>
          </cell>
          <cell r="K806">
            <v>418</v>
          </cell>
        </row>
        <row r="807">
          <cell r="A807" t="str">
            <v>13ETNZN</v>
          </cell>
          <cell r="B807" t="str">
            <v>REAJ.PAG.P/DEP.A PLAZO EN UF BECH AC.1868</v>
          </cell>
          <cell r="C807">
            <v>0</v>
          </cell>
          <cell r="D807">
            <v>0</v>
          </cell>
          <cell r="E807">
            <v>0</v>
          </cell>
          <cell r="F807">
            <v>0</v>
          </cell>
          <cell r="G807">
            <v>0</v>
          </cell>
          <cell r="H807">
            <v>0</v>
          </cell>
          <cell r="I807">
            <v>0</v>
          </cell>
          <cell r="J807">
            <v>0</v>
          </cell>
          <cell r="K807">
            <v>0</v>
          </cell>
        </row>
        <row r="808">
          <cell r="A808" t="str">
            <v>13EUNZN</v>
          </cell>
          <cell r="B808" t="str">
            <v xml:space="preserve">REAJ.PAG.S/PAGARES REAJUSTABLES C.PAGO CUPONES PRC, </v>
          </cell>
          <cell r="C808">
            <v>80179</v>
          </cell>
          <cell r="D808">
            <v>162508</v>
          </cell>
          <cell r="E808">
            <v>79647</v>
          </cell>
          <cell r="F808">
            <v>45278</v>
          </cell>
          <cell r="G808">
            <v>77314</v>
          </cell>
          <cell r="H808">
            <v>13437</v>
          </cell>
          <cell r="I808">
            <v>38375</v>
          </cell>
          <cell r="J808">
            <v>11804</v>
          </cell>
          <cell r="K808">
            <v>-103730</v>
          </cell>
        </row>
        <row r="809">
          <cell r="A809" t="str">
            <v>13EZNZN</v>
          </cell>
          <cell r="B809" t="str">
            <v xml:space="preserve">REAJ.POR PAGAR S/PAGARES UF BECH.DEUD.ASUM.DE BUF, </v>
          </cell>
          <cell r="C809">
            <v>0</v>
          </cell>
          <cell r="D809">
            <v>0</v>
          </cell>
          <cell r="E809">
            <v>0</v>
          </cell>
          <cell r="F809">
            <v>0</v>
          </cell>
          <cell r="G809">
            <v>0</v>
          </cell>
          <cell r="H809">
            <v>0</v>
          </cell>
          <cell r="I809">
            <v>0</v>
          </cell>
          <cell r="J809">
            <v>0</v>
          </cell>
          <cell r="K809">
            <v>0</v>
          </cell>
        </row>
        <row r="810">
          <cell r="A810" t="str">
            <v>13PZNZN</v>
          </cell>
          <cell r="B810" t="str">
            <v xml:space="preserve">REAJ.PAGADOS POR SALDO PRECIO EXPRESADO EN US$ 162, </v>
          </cell>
          <cell r="C810">
            <v>0</v>
          </cell>
          <cell r="D810">
            <v>0</v>
          </cell>
          <cell r="E810">
            <v>0</v>
          </cell>
          <cell r="F810">
            <v>0</v>
          </cell>
          <cell r="G810">
            <v>0</v>
          </cell>
          <cell r="H810">
            <v>0</v>
          </cell>
          <cell r="I810">
            <v>0</v>
          </cell>
          <cell r="J810">
            <v>0</v>
          </cell>
          <cell r="K810">
            <v>0</v>
          </cell>
        </row>
        <row r="811">
          <cell r="A811" t="str">
            <v>13QBNZN</v>
          </cell>
          <cell r="B811" t="str">
            <v xml:space="preserve">REAJ.PAG.ACUERDO MARCO SOBRE MEDIO AMBIENTE, BBC, </v>
          </cell>
          <cell r="C811">
            <v>736</v>
          </cell>
          <cell r="D811">
            <v>969</v>
          </cell>
          <cell r="E811">
            <v>651</v>
          </cell>
          <cell r="F811">
            <v>752</v>
          </cell>
          <cell r="G811">
            <v>752</v>
          </cell>
          <cell r="H811">
            <v>752</v>
          </cell>
          <cell r="I811">
            <v>752</v>
          </cell>
          <cell r="J811">
            <v>752</v>
          </cell>
          <cell r="K811">
            <v>752</v>
          </cell>
        </row>
        <row r="812">
          <cell r="A812" t="str">
            <v>13PUNZN</v>
          </cell>
          <cell r="B812" t="str">
            <v>PERDIDAS CAMBIO MONETARIAS</v>
          </cell>
          <cell r="C812">
            <v>17750</v>
          </cell>
          <cell r="D812">
            <v>33270</v>
          </cell>
          <cell r="E812">
            <v>17693</v>
          </cell>
          <cell r="F812">
            <v>152519</v>
          </cell>
          <cell r="G812">
            <v>55394</v>
          </cell>
          <cell r="H812">
            <v>280524</v>
          </cell>
          <cell r="I812">
            <v>133159</v>
          </cell>
          <cell r="J812">
            <v>253983</v>
          </cell>
          <cell r="K812">
            <v>808816</v>
          </cell>
        </row>
        <row r="813">
          <cell r="A813" t="str">
            <v>13PVNZN</v>
          </cell>
          <cell r="B813" t="str">
            <v>PROD.REVAL.CTAS.C.ORG.INTER.</v>
          </cell>
          <cell r="C813">
            <v>0</v>
          </cell>
          <cell r="D813">
            <v>0</v>
          </cell>
          <cell r="E813">
            <v>0</v>
          </cell>
          <cell r="F813">
            <v>0</v>
          </cell>
          <cell r="G813">
            <v>0</v>
          </cell>
          <cell r="H813">
            <v>1246</v>
          </cell>
          <cell r="I813">
            <v>0</v>
          </cell>
          <cell r="J813">
            <v>1701</v>
          </cell>
          <cell r="K813">
            <v>3890</v>
          </cell>
        </row>
        <row r="814">
          <cell r="A814" t="str">
            <v>13PWNZN</v>
          </cell>
          <cell r="B814" t="str">
            <v>CORRECCION MONETARIA DEBE</v>
          </cell>
          <cell r="C814">
            <v>2157</v>
          </cell>
          <cell r="D814">
            <v>4604</v>
          </cell>
          <cell r="E814">
            <v>10166</v>
          </cell>
          <cell r="F814">
            <v>22418</v>
          </cell>
          <cell r="G814">
            <v>22250</v>
          </cell>
          <cell r="H814">
            <v>20278</v>
          </cell>
          <cell r="I814">
            <v>21223</v>
          </cell>
          <cell r="J814">
            <v>21717</v>
          </cell>
          <cell r="K814">
            <v>24331</v>
          </cell>
        </row>
        <row r="815">
          <cell r="A815" t="str">
            <v>13ESNZN</v>
          </cell>
          <cell r="B815" t="str">
            <v>PERDIDAS</v>
          </cell>
          <cell r="C815">
            <v>0</v>
          </cell>
          <cell r="D815">
            <v>0</v>
          </cell>
          <cell r="E815">
            <v>0</v>
          </cell>
          <cell r="F815">
            <v>0</v>
          </cell>
          <cell r="G815">
            <v>0</v>
          </cell>
          <cell r="H815">
            <v>0</v>
          </cell>
          <cell r="I815">
            <v>0</v>
          </cell>
          <cell r="J815">
            <v>0</v>
          </cell>
          <cell r="K815">
            <v>0</v>
          </cell>
        </row>
        <row r="816">
          <cell r="A816" t="str">
            <v>12BIWZN</v>
          </cell>
          <cell r="B816" t="str">
            <v xml:space="preserve">  .OTROS ACTIVOS M/N</v>
          </cell>
          <cell r="C816">
            <v>88777</v>
          </cell>
          <cell r="D816">
            <v>161789</v>
          </cell>
          <cell r="E816">
            <v>236559</v>
          </cell>
          <cell r="F816">
            <v>310794</v>
          </cell>
          <cell r="G816">
            <v>389934</v>
          </cell>
          <cell r="H816">
            <v>457116</v>
          </cell>
          <cell r="I816">
            <v>532048</v>
          </cell>
          <cell r="J816">
            <v>601989</v>
          </cell>
          <cell r="K816">
            <v>742202</v>
          </cell>
        </row>
        <row r="817">
          <cell r="A817" t="str">
            <v>12BJWZN</v>
          </cell>
          <cell r="B817" t="str">
            <v xml:space="preserve"> . .GASTOS DE OPERACIÓN M/N</v>
          </cell>
          <cell r="C817">
            <v>87285</v>
          </cell>
          <cell r="D817">
            <v>159286</v>
          </cell>
          <cell r="E817">
            <v>232090</v>
          </cell>
          <cell r="F817">
            <v>303975</v>
          </cell>
          <cell r="G817">
            <v>381511</v>
          </cell>
          <cell r="H817">
            <v>447278</v>
          </cell>
          <cell r="I817">
            <v>519937</v>
          </cell>
          <cell r="J817">
            <v>587900</v>
          </cell>
          <cell r="K817">
            <v>726283</v>
          </cell>
        </row>
        <row r="818">
          <cell r="A818" t="str">
            <v>12BKWZN</v>
          </cell>
          <cell r="B818" t="str">
            <v xml:space="preserve"> .. GASTOS APOYO OPERACIONAL M/N</v>
          </cell>
          <cell r="C818">
            <v>1492</v>
          </cell>
          <cell r="D818">
            <v>2503</v>
          </cell>
          <cell r="E818">
            <v>4469</v>
          </cell>
          <cell r="F818">
            <v>6819</v>
          </cell>
          <cell r="G818">
            <v>8423</v>
          </cell>
          <cell r="H818">
            <v>9838</v>
          </cell>
          <cell r="I818">
            <v>12111</v>
          </cell>
          <cell r="J818">
            <v>14089</v>
          </cell>
          <cell r="K818">
            <v>15919</v>
          </cell>
        </row>
        <row r="819">
          <cell r="A819" t="str">
            <v>12BIXZN</v>
          </cell>
          <cell r="B819" t="str">
            <v xml:space="preserve">  .OTROS ACTIVOS M/E</v>
          </cell>
          <cell r="C819">
            <v>5110</v>
          </cell>
          <cell r="D819">
            <v>4985</v>
          </cell>
          <cell r="E819">
            <v>12423</v>
          </cell>
          <cell r="F819">
            <v>17537</v>
          </cell>
          <cell r="G819">
            <v>16267</v>
          </cell>
          <cell r="H819">
            <v>24431</v>
          </cell>
          <cell r="I819">
            <v>62768</v>
          </cell>
          <cell r="J819">
            <v>67567</v>
          </cell>
          <cell r="K819">
            <v>48849</v>
          </cell>
        </row>
        <row r="820">
          <cell r="A820" t="str">
            <v>12BJXZN</v>
          </cell>
          <cell r="B820" t="str">
            <v xml:space="preserve">  .  .GASTOS DE OPERACIÓN M/E</v>
          </cell>
          <cell r="C820">
            <v>4942</v>
          </cell>
          <cell r="D820">
            <v>4697</v>
          </cell>
          <cell r="E820">
            <v>12203</v>
          </cell>
          <cell r="F820">
            <v>17033</v>
          </cell>
          <cell r="G820">
            <v>15811</v>
          </cell>
          <cell r="H820">
            <v>23538</v>
          </cell>
          <cell r="I820">
            <v>60053</v>
          </cell>
          <cell r="J820">
            <v>64864</v>
          </cell>
          <cell r="K820">
            <v>47582</v>
          </cell>
        </row>
        <row r="821">
          <cell r="A821" t="str">
            <v>12BKXZN</v>
          </cell>
          <cell r="B821" t="str">
            <v xml:space="preserve">  .  .GASTOS APOYO OPERACIONAL M/E</v>
          </cell>
          <cell r="C821">
            <v>168</v>
          </cell>
          <cell r="D821">
            <v>288</v>
          </cell>
          <cell r="E821">
            <v>220</v>
          </cell>
          <cell r="F821">
            <v>504</v>
          </cell>
          <cell r="G821">
            <v>456</v>
          </cell>
          <cell r="H821">
            <v>893</v>
          </cell>
          <cell r="I821">
            <v>2715</v>
          </cell>
          <cell r="J821">
            <v>2703</v>
          </cell>
          <cell r="K821">
            <v>1267</v>
          </cell>
        </row>
        <row r="822">
          <cell r="A822" t="str">
            <v>17S .ZN</v>
          </cell>
          <cell r="B822" t="str">
            <v>P A S I V O S</v>
          </cell>
          <cell r="C822">
            <v>37125901</v>
          </cell>
          <cell r="D822">
            <v>38047866</v>
          </cell>
          <cell r="E822">
            <v>36798617</v>
          </cell>
          <cell r="F822">
            <v>35621949</v>
          </cell>
          <cell r="G822">
            <v>35910882</v>
          </cell>
          <cell r="H822">
            <v>35001873</v>
          </cell>
          <cell r="I822">
            <v>35119459</v>
          </cell>
          <cell r="J822">
            <v>34767781</v>
          </cell>
          <cell r="K822">
            <v>34077292</v>
          </cell>
        </row>
        <row r="823">
          <cell r="A823" t="str">
            <v>14BAWZN</v>
          </cell>
          <cell r="B823" t="str">
            <v xml:space="preserve">  .PASIVOS C/EXTERIOR MN</v>
          </cell>
          <cell r="C823">
            <v>820322</v>
          </cell>
          <cell r="D823">
            <v>838287</v>
          </cell>
          <cell r="E823">
            <v>810904</v>
          </cell>
          <cell r="F823">
            <v>462730</v>
          </cell>
          <cell r="G823">
            <v>488737</v>
          </cell>
          <cell r="H823">
            <v>501250</v>
          </cell>
          <cell r="I823">
            <v>455005</v>
          </cell>
          <cell r="J823">
            <v>446217</v>
          </cell>
          <cell r="K823">
            <v>402426</v>
          </cell>
        </row>
        <row r="824">
          <cell r="A824" t="str">
            <v>17CCEZN</v>
          </cell>
          <cell r="B824" t="str">
            <v xml:space="preserve">FONDO MONETARIO INTERNACIONAL (CREDITOS) </v>
          </cell>
          <cell r="C824">
            <v>0</v>
          </cell>
          <cell r="D824">
            <v>0</v>
          </cell>
          <cell r="E824">
            <v>0</v>
          </cell>
          <cell r="F824">
            <v>0</v>
          </cell>
          <cell r="G824">
            <v>0</v>
          </cell>
          <cell r="H824">
            <v>0</v>
          </cell>
          <cell r="I824">
            <v>0</v>
          </cell>
          <cell r="J824">
            <v>0</v>
          </cell>
          <cell r="K824">
            <v>0</v>
          </cell>
        </row>
        <row r="825">
          <cell r="A825" t="str">
            <v>-</v>
          </cell>
          <cell r="B825" t="str">
            <v xml:space="preserve">FONDO MONETARIO INTERNACIONAL (CREDITOS) </v>
          </cell>
          <cell r="C825">
            <v>0</v>
          </cell>
          <cell r="D825">
            <v>0</v>
          </cell>
          <cell r="E825">
            <v>0</v>
          </cell>
          <cell r="F825">
            <v>0</v>
          </cell>
          <cell r="G825">
            <v>0</v>
          </cell>
          <cell r="H825">
            <v>0</v>
          </cell>
          <cell r="I825">
            <v>0</v>
          </cell>
          <cell r="J825">
            <v>0</v>
          </cell>
          <cell r="K825">
            <v>0</v>
          </cell>
        </row>
        <row r="826">
          <cell r="A826" t="str">
            <v>-</v>
          </cell>
          <cell r="B826" t="str">
            <v>DEPOSITOS A PLAZO DE BCOS DEL EXTERIOR,</v>
          </cell>
          <cell r="C826">
            <v>0</v>
          </cell>
          <cell r="D826">
            <v>0</v>
          </cell>
          <cell r="E826">
            <v>0</v>
          </cell>
          <cell r="F826">
            <v>0</v>
          </cell>
          <cell r="G826">
            <v>0</v>
          </cell>
          <cell r="H826">
            <v>0</v>
          </cell>
          <cell r="I826">
            <v>0</v>
          </cell>
          <cell r="J826">
            <v>0</v>
          </cell>
          <cell r="K826">
            <v>0</v>
          </cell>
        </row>
        <row r="827">
          <cell r="A827" t="str">
            <v>-</v>
          </cell>
          <cell r="B827" t="str">
            <v>DESC.BONOS GOB-INST-EXT</v>
          </cell>
          <cell r="C827">
            <v>0</v>
          </cell>
          <cell r="D827">
            <v>0</v>
          </cell>
          <cell r="E827">
            <v>0</v>
          </cell>
          <cell r="F827">
            <v>0</v>
          </cell>
          <cell r="G827">
            <v>0</v>
          </cell>
          <cell r="H827">
            <v>0</v>
          </cell>
          <cell r="I827">
            <v>0</v>
          </cell>
          <cell r="J827">
            <v>0</v>
          </cell>
          <cell r="K827">
            <v>0</v>
          </cell>
        </row>
        <row r="828">
          <cell r="A828" t="str">
            <v>-</v>
          </cell>
          <cell r="B828" t="str">
            <v>DESCTO.S/CERT.DEP.BC.EXTRJ.</v>
          </cell>
          <cell r="C828">
            <v>0</v>
          </cell>
          <cell r="D828">
            <v>0</v>
          </cell>
          <cell r="E828">
            <v>0</v>
          </cell>
          <cell r="F828">
            <v>0</v>
          </cell>
          <cell r="G828">
            <v>0</v>
          </cell>
          <cell r="H828">
            <v>0</v>
          </cell>
          <cell r="I828">
            <v>0</v>
          </cell>
          <cell r="J828">
            <v>0</v>
          </cell>
          <cell r="K828">
            <v>0</v>
          </cell>
        </row>
        <row r="829">
          <cell r="A829" t="str">
            <v>-</v>
          </cell>
          <cell r="B829" t="str">
            <v>DESC.S/CERTIF.SCHULDSCHEIND.</v>
          </cell>
          <cell r="C829">
            <v>0</v>
          </cell>
          <cell r="D829">
            <v>0</v>
          </cell>
          <cell r="E829">
            <v>0</v>
          </cell>
          <cell r="F829">
            <v>0</v>
          </cell>
          <cell r="G829">
            <v>0</v>
          </cell>
          <cell r="H829">
            <v>0</v>
          </cell>
          <cell r="I829">
            <v>0</v>
          </cell>
          <cell r="J829">
            <v>0</v>
          </cell>
          <cell r="K829">
            <v>0</v>
          </cell>
        </row>
        <row r="830">
          <cell r="A830" t="str">
            <v>-</v>
          </cell>
          <cell r="B830" t="str">
            <v>DESCUENTO SOBRE PAGARES Y LETRAS</v>
          </cell>
          <cell r="C830">
            <v>0</v>
          </cell>
          <cell r="D830">
            <v>0</v>
          </cell>
          <cell r="E830">
            <v>0</v>
          </cell>
          <cell r="F830">
            <v>0</v>
          </cell>
          <cell r="G830">
            <v>0</v>
          </cell>
          <cell r="H830">
            <v>0</v>
          </cell>
          <cell r="I830">
            <v>0</v>
          </cell>
          <cell r="J830">
            <v>0</v>
          </cell>
          <cell r="K830">
            <v>0</v>
          </cell>
        </row>
        <row r="831">
          <cell r="A831" t="str">
            <v>-</v>
          </cell>
          <cell r="B831" t="str">
            <v xml:space="preserve">DESC. S/LET.DEL TESORO DE GOB. EXTRANJEROS </v>
          </cell>
          <cell r="C831">
            <v>0</v>
          </cell>
          <cell r="D831">
            <v>0</v>
          </cell>
          <cell r="E831">
            <v>0</v>
          </cell>
          <cell r="F831">
            <v>0</v>
          </cell>
          <cell r="G831">
            <v>0</v>
          </cell>
          <cell r="H831">
            <v>0</v>
          </cell>
          <cell r="I831">
            <v>0</v>
          </cell>
          <cell r="J831">
            <v>0</v>
          </cell>
          <cell r="K831">
            <v>0</v>
          </cell>
        </row>
        <row r="832">
          <cell r="A832" t="str">
            <v>-</v>
          </cell>
          <cell r="B832" t="str">
            <v xml:space="preserve">DESCUENTOS SOBRE CERTIFICADOS DE DEPOSITOS </v>
          </cell>
          <cell r="C832">
            <v>0</v>
          </cell>
          <cell r="D832">
            <v>0</v>
          </cell>
          <cell r="E832">
            <v>0</v>
          </cell>
          <cell r="F832">
            <v>0</v>
          </cell>
          <cell r="G832">
            <v>0</v>
          </cell>
          <cell r="H832">
            <v>0</v>
          </cell>
          <cell r="I832">
            <v>0</v>
          </cell>
          <cell r="J832">
            <v>0</v>
          </cell>
          <cell r="K832">
            <v>0</v>
          </cell>
        </row>
        <row r="833">
          <cell r="A833" t="str">
            <v>-</v>
          </cell>
          <cell r="B833" t="str">
            <v xml:space="preserve">AJUSTE A VALOR MERCADO DE INVERSIONES EN EL EXTERI, </v>
          </cell>
          <cell r="C833">
            <v>0</v>
          </cell>
          <cell r="D833">
            <v>0</v>
          </cell>
          <cell r="E833">
            <v>0</v>
          </cell>
          <cell r="F833">
            <v>0</v>
          </cell>
          <cell r="G833">
            <v>0</v>
          </cell>
          <cell r="H833">
            <v>0</v>
          </cell>
          <cell r="I833">
            <v>0</v>
          </cell>
          <cell r="J833">
            <v>0</v>
          </cell>
          <cell r="K833">
            <v>0</v>
          </cell>
        </row>
        <row r="834">
          <cell r="A834" t="str">
            <v>17BWNZN</v>
          </cell>
          <cell r="B834" t="str">
            <v>CORREC MONETARIA PROV TENENCIAS PLATA HABER,</v>
          </cell>
          <cell r="C834">
            <v>0</v>
          </cell>
          <cell r="D834">
            <v>0</v>
          </cell>
          <cell r="E834">
            <v>0</v>
          </cell>
          <cell r="F834">
            <v>0</v>
          </cell>
          <cell r="G834">
            <v>0</v>
          </cell>
          <cell r="H834">
            <v>0</v>
          </cell>
          <cell r="I834">
            <v>0</v>
          </cell>
          <cell r="J834">
            <v>0</v>
          </cell>
          <cell r="K834">
            <v>0</v>
          </cell>
        </row>
        <row r="835">
          <cell r="A835" t="str">
            <v>17CBEZN</v>
          </cell>
          <cell r="B835" t="str">
            <v>FONDO MONETARIO INTERNACIONAL (DEPOSITOS)</v>
          </cell>
          <cell r="C835">
            <v>820322</v>
          </cell>
          <cell r="D835">
            <v>838287</v>
          </cell>
          <cell r="E835">
            <v>810904</v>
          </cell>
          <cell r="F835">
            <v>462730</v>
          </cell>
          <cell r="G835">
            <v>488737</v>
          </cell>
          <cell r="H835">
            <v>501250</v>
          </cell>
          <cell r="I835">
            <v>455005</v>
          </cell>
          <cell r="J835">
            <v>446217</v>
          </cell>
          <cell r="K835">
            <v>402426</v>
          </cell>
        </row>
        <row r="836">
          <cell r="A836" t="str">
            <v>14BAXZN</v>
          </cell>
          <cell r="B836" t="str">
            <v xml:space="preserve">  .PASIVOS C/EXTERIOR ME</v>
          </cell>
          <cell r="C836">
            <v>22721</v>
          </cell>
          <cell r="D836">
            <v>20051</v>
          </cell>
          <cell r="E836">
            <v>23173</v>
          </cell>
          <cell r="F836">
            <v>25549</v>
          </cell>
          <cell r="G836">
            <v>16208</v>
          </cell>
          <cell r="H836">
            <v>20769</v>
          </cell>
          <cell r="I836">
            <v>60200</v>
          </cell>
          <cell r="J836">
            <v>51914</v>
          </cell>
          <cell r="K836">
            <v>23938</v>
          </cell>
        </row>
        <row r="837">
          <cell r="A837" t="str">
            <v>-</v>
          </cell>
          <cell r="B837" t="str">
            <v xml:space="preserve">FONDO MONETARIO INTERNACIONAL (CREDITOS) </v>
          </cell>
          <cell r="C837">
            <v>0</v>
          </cell>
          <cell r="D837">
            <v>0</v>
          </cell>
          <cell r="E837">
            <v>0</v>
          </cell>
          <cell r="F837">
            <v>0</v>
          </cell>
          <cell r="G837">
            <v>0</v>
          </cell>
          <cell r="H837">
            <v>0</v>
          </cell>
          <cell r="I837">
            <v>0</v>
          </cell>
          <cell r="J837">
            <v>0</v>
          </cell>
          <cell r="K837">
            <v>0</v>
          </cell>
        </row>
        <row r="838">
          <cell r="A838" t="str">
            <v>16ANEZN</v>
          </cell>
          <cell r="B838" t="str">
            <v>CONV.RECIPROCOS CREDIT</v>
          </cell>
          <cell r="C838">
            <v>3282</v>
          </cell>
          <cell r="D838">
            <v>3813</v>
          </cell>
          <cell r="E838">
            <v>4710</v>
          </cell>
          <cell r="F838">
            <v>6628</v>
          </cell>
          <cell r="G838">
            <v>1613</v>
          </cell>
          <cell r="H838">
            <v>2663</v>
          </cell>
          <cell r="I838">
            <v>3932</v>
          </cell>
          <cell r="J838">
            <v>6932</v>
          </cell>
          <cell r="K838">
            <v>1297</v>
          </cell>
        </row>
        <row r="839">
          <cell r="A839" t="str">
            <v>15HIEZN</v>
          </cell>
          <cell r="B839" t="str">
            <v>DEPOSITOS A PLAZO DE BCOS DEL EXTERIOR</v>
          </cell>
          <cell r="C839">
            <v>0</v>
          </cell>
          <cell r="D839">
            <v>0</v>
          </cell>
          <cell r="E839">
            <v>0</v>
          </cell>
          <cell r="F839">
            <v>0</v>
          </cell>
          <cell r="G839">
            <v>0</v>
          </cell>
          <cell r="H839">
            <v>0</v>
          </cell>
          <cell r="I839">
            <v>0</v>
          </cell>
          <cell r="J839">
            <v>0</v>
          </cell>
          <cell r="K839">
            <v>0</v>
          </cell>
        </row>
        <row r="840">
          <cell r="A840" t="str">
            <v>17BPEZN</v>
          </cell>
          <cell r="B840" t="str">
            <v>DESC.BONOS GOB-INST-EXT</v>
          </cell>
          <cell r="C840">
            <v>16304</v>
          </cell>
          <cell r="D840">
            <v>15750</v>
          </cell>
          <cell r="E840">
            <v>15153</v>
          </cell>
          <cell r="F840">
            <v>14254</v>
          </cell>
          <cell r="G840">
            <v>14073</v>
          </cell>
          <cell r="H840">
            <v>12248</v>
          </cell>
          <cell r="I840">
            <v>19888</v>
          </cell>
          <cell r="J840">
            <v>17322</v>
          </cell>
          <cell r="K840">
            <v>16456</v>
          </cell>
        </row>
        <row r="841">
          <cell r="A841" t="str">
            <v>17BREZN</v>
          </cell>
          <cell r="B841" t="str">
            <v>DESCTO.S/CERT.DEP.BC.EXTRJ.</v>
          </cell>
          <cell r="C841">
            <v>0</v>
          </cell>
          <cell r="D841">
            <v>0</v>
          </cell>
          <cell r="E841">
            <v>0</v>
          </cell>
          <cell r="F841">
            <v>0</v>
          </cell>
          <cell r="G841">
            <v>0</v>
          </cell>
          <cell r="H841">
            <v>0</v>
          </cell>
          <cell r="I841">
            <v>0</v>
          </cell>
          <cell r="J841">
            <v>0</v>
          </cell>
          <cell r="K841">
            <v>0</v>
          </cell>
        </row>
        <row r="842">
          <cell r="A842" t="str">
            <v>17BSEZN</v>
          </cell>
          <cell r="B842" t="str">
            <v>DESC.S/CERTIF.SCHULDSCHEIND.</v>
          </cell>
          <cell r="C842">
            <v>0</v>
          </cell>
          <cell r="D842">
            <v>0</v>
          </cell>
          <cell r="E842">
            <v>0</v>
          </cell>
          <cell r="F842">
            <v>0</v>
          </cell>
          <cell r="G842">
            <v>0</v>
          </cell>
          <cell r="H842">
            <v>0</v>
          </cell>
          <cell r="I842">
            <v>0</v>
          </cell>
          <cell r="J842">
            <v>0</v>
          </cell>
          <cell r="K842">
            <v>0</v>
          </cell>
        </row>
        <row r="843">
          <cell r="A843" t="str">
            <v>16LDEZN</v>
          </cell>
          <cell r="B843" t="str">
            <v xml:space="preserve">DESCUENTO SOBRE PAGARES Y LETRAS </v>
          </cell>
          <cell r="C843">
            <v>0</v>
          </cell>
          <cell r="D843">
            <v>0</v>
          </cell>
          <cell r="E843">
            <v>0</v>
          </cell>
          <cell r="F843">
            <v>0</v>
          </cell>
          <cell r="G843">
            <v>0</v>
          </cell>
          <cell r="H843">
            <v>0</v>
          </cell>
          <cell r="I843">
            <v>0</v>
          </cell>
          <cell r="J843">
            <v>0</v>
          </cell>
          <cell r="K843">
            <v>0</v>
          </cell>
        </row>
        <row r="844">
          <cell r="A844" t="str">
            <v>17BUEZN</v>
          </cell>
          <cell r="B844" t="str">
            <v xml:space="preserve">DESC. S/LET.DEL TESORO DE GOB. EXTRANJEROS </v>
          </cell>
          <cell r="C844">
            <v>0</v>
          </cell>
          <cell r="D844">
            <v>0</v>
          </cell>
          <cell r="E844">
            <v>0</v>
          </cell>
          <cell r="F844">
            <v>0</v>
          </cell>
          <cell r="G844">
            <v>0</v>
          </cell>
          <cell r="H844">
            <v>0</v>
          </cell>
          <cell r="I844">
            <v>0</v>
          </cell>
          <cell r="J844">
            <v>0</v>
          </cell>
          <cell r="K844">
            <v>0</v>
          </cell>
        </row>
        <row r="845">
          <cell r="A845" t="str">
            <v>16AREZN</v>
          </cell>
          <cell r="B845" t="str">
            <v xml:space="preserve">DESCUENTOS SOBRE CERTIFICADOS DE DEPOSITOS </v>
          </cell>
          <cell r="C845">
            <v>0</v>
          </cell>
          <cell r="D845">
            <v>0</v>
          </cell>
          <cell r="E845">
            <v>0</v>
          </cell>
          <cell r="F845">
            <v>0</v>
          </cell>
          <cell r="G845">
            <v>0</v>
          </cell>
          <cell r="H845">
            <v>0</v>
          </cell>
          <cell r="I845">
            <v>0</v>
          </cell>
          <cell r="J845">
            <v>0</v>
          </cell>
          <cell r="K845">
            <v>0</v>
          </cell>
        </row>
        <row r="846">
          <cell r="A846" t="str">
            <v>16EREZN</v>
          </cell>
          <cell r="B846" t="str">
            <v xml:space="preserve">AJUSTE A VALOR MERCADO DE INVERSIONES EN EL EXTERI, </v>
          </cell>
          <cell r="C846">
            <v>2526</v>
          </cell>
          <cell r="D846">
            <v>77</v>
          </cell>
          <cell r="E846">
            <v>2546</v>
          </cell>
          <cell r="F846">
            <v>3466</v>
          </cell>
          <cell r="G846">
            <v>58</v>
          </cell>
          <cell r="H846">
            <v>5076</v>
          </cell>
          <cell r="I846">
            <v>28231</v>
          </cell>
          <cell r="J846">
            <v>20771</v>
          </cell>
          <cell r="K846">
            <v>4759</v>
          </cell>
        </row>
        <row r="847">
          <cell r="A847" t="str">
            <v>-</v>
          </cell>
          <cell r="B847" t="str">
            <v>CORREC MONETARIA PROV TENENCIAS PLATA HABER,</v>
          </cell>
          <cell r="C847">
            <v>0</v>
          </cell>
          <cell r="D847">
            <v>0</v>
          </cell>
          <cell r="E847">
            <v>0</v>
          </cell>
          <cell r="F847">
            <v>0</v>
          </cell>
          <cell r="G847">
            <v>0</v>
          </cell>
          <cell r="H847">
            <v>0</v>
          </cell>
          <cell r="I847">
            <v>0</v>
          </cell>
          <cell r="J847">
            <v>0</v>
          </cell>
          <cell r="K847">
            <v>0</v>
          </cell>
        </row>
        <row r="848">
          <cell r="A848" t="str">
            <v>-</v>
          </cell>
          <cell r="B848" t="str">
            <v xml:space="preserve">FONDO MONETARIO INTERNACIONAL (DEPOSITOS) </v>
          </cell>
          <cell r="C848">
            <v>0</v>
          </cell>
          <cell r="D848">
            <v>0</v>
          </cell>
          <cell r="E848">
            <v>0</v>
          </cell>
          <cell r="F848">
            <v>0</v>
          </cell>
          <cell r="G848">
            <v>0</v>
          </cell>
          <cell r="H848">
            <v>0</v>
          </cell>
          <cell r="I848">
            <v>0</v>
          </cell>
          <cell r="J848">
            <v>0</v>
          </cell>
          <cell r="K848">
            <v>0</v>
          </cell>
        </row>
        <row r="849">
          <cell r="A849" t="str">
            <v>16AUEZN</v>
          </cell>
          <cell r="B849" t="str">
            <v>DSCTO.S/INSTR.DE INVERS.J.P.MORGAN INV.</v>
          </cell>
          <cell r="C849">
            <v>158</v>
          </cell>
          <cell r="D849">
            <v>158</v>
          </cell>
          <cell r="E849">
            <v>177</v>
          </cell>
          <cell r="F849">
            <v>171</v>
          </cell>
          <cell r="G849">
            <v>104</v>
          </cell>
          <cell r="H849">
            <v>100</v>
          </cell>
          <cell r="I849">
            <v>136</v>
          </cell>
          <cell r="J849">
            <v>261</v>
          </cell>
          <cell r="K849">
            <v>294</v>
          </cell>
        </row>
        <row r="850">
          <cell r="A850" t="str">
            <v>16AVEZN</v>
          </cell>
          <cell r="B850" t="str">
            <v>DSCTO.S/INSTR.DE INVERS.J.P.MORGAN GRENFELL ASSETS.</v>
          </cell>
          <cell r="C850">
            <v>0</v>
          </cell>
          <cell r="D850">
            <v>0</v>
          </cell>
          <cell r="E850">
            <v>0</v>
          </cell>
          <cell r="F850">
            <v>0</v>
          </cell>
          <cell r="G850">
            <v>0</v>
          </cell>
          <cell r="H850">
            <v>0</v>
          </cell>
          <cell r="I850">
            <v>0</v>
          </cell>
          <cell r="J850">
            <v>0</v>
          </cell>
          <cell r="K850">
            <v>0</v>
          </cell>
        </row>
        <row r="851">
          <cell r="A851" t="str">
            <v>16AWEZN</v>
          </cell>
          <cell r="B851" t="str">
            <v>AJUSTE A VALOR MODO DE INV. J.P.MORGAN INV.</v>
          </cell>
          <cell r="C851">
            <v>0</v>
          </cell>
          <cell r="D851">
            <v>0</v>
          </cell>
          <cell r="E851">
            <v>282</v>
          </cell>
          <cell r="F851">
            <v>319</v>
          </cell>
          <cell r="G851">
            <v>10</v>
          </cell>
          <cell r="H851">
            <v>173</v>
          </cell>
          <cell r="I851">
            <v>2945</v>
          </cell>
          <cell r="J851">
            <v>2441</v>
          </cell>
          <cell r="K851">
            <v>357</v>
          </cell>
        </row>
        <row r="852">
          <cell r="A852" t="str">
            <v>16AXEZN</v>
          </cell>
          <cell r="B852" t="str">
            <v>DESC.S.INSTRUMENTOS DE INV. DRESDNER BANK</v>
          </cell>
          <cell r="C852">
            <v>259</v>
          </cell>
          <cell r="D852">
            <v>239</v>
          </cell>
          <cell r="E852">
            <v>116</v>
          </cell>
          <cell r="F852">
            <v>328</v>
          </cell>
          <cell r="G852">
            <v>330</v>
          </cell>
          <cell r="H852">
            <v>320</v>
          </cell>
          <cell r="I852">
            <v>221</v>
          </cell>
          <cell r="J852">
            <v>242</v>
          </cell>
          <cell r="K852">
            <v>126</v>
          </cell>
        </row>
        <row r="853">
          <cell r="A853" t="str">
            <v>16AYEZN</v>
          </cell>
          <cell r="B853" t="str">
            <v>AJUSTE A VALOR MODO DE INV. MORGAN GRENFELL</v>
          </cell>
          <cell r="C853">
            <v>0</v>
          </cell>
          <cell r="D853">
            <v>0</v>
          </cell>
          <cell r="E853">
            <v>0</v>
          </cell>
          <cell r="F853">
            <v>0</v>
          </cell>
          <cell r="G853">
            <v>0</v>
          </cell>
          <cell r="H853">
            <v>0</v>
          </cell>
          <cell r="I853">
            <v>0</v>
          </cell>
          <cell r="J853">
            <v>0</v>
          </cell>
          <cell r="K853">
            <v>0</v>
          </cell>
        </row>
        <row r="854">
          <cell r="A854" t="str">
            <v>16AZEZN</v>
          </cell>
          <cell r="B854" t="str">
            <v>AJUSTE A VALOR MODO DE INV. DRESDNER BANK</v>
          </cell>
          <cell r="C854">
            <v>192</v>
          </cell>
          <cell r="D854">
            <v>14</v>
          </cell>
          <cell r="E854">
            <v>189</v>
          </cell>
          <cell r="F854">
            <v>238</v>
          </cell>
          <cell r="G854">
            <v>13</v>
          </cell>
          <cell r="H854">
            <v>108</v>
          </cell>
          <cell r="I854">
            <v>3102</v>
          </cell>
          <cell r="J854">
            <v>2198</v>
          </cell>
          <cell r="K854">
            <v>223</v>
          </cell>
        </row>
        <row r="855">
          <cell r="A855" t="str">
            <v>22817BWEZN...</v>
          </cell>
          <cell r="B855" t="str">
            <v>DESCUENTOS S/INSTRUMENTOS DE INVERSION SSGA</v>
          </cell>
          <cell r="C855">
            <v>0</v>
          </cell>
          <cell r="D855">
            <v>0</v>
          </cell>
          <cell r="E855">
            <v>0</v>
          </cell>
          <cell r="F855">
            <v>0</v>
          </cell>
          <cell r="G855">
            <v>0</v>
          </cell>
          <cell r="H855">
            <v>0</v>
          </cell>
          <cell r="I855">
            <v>0</v>
          </cell>
          <cell r="J855">
            <v>181</v>
          </cell>
          <cell r="K855">
            <v>334</v>
          </cell>
        </row>
        <row r="856">
          <cell r="A856" t="str">
            <v>22816AOEZN...</v>
          </cell>
          <cell r="B856" t="str">
            <v>AJUSTE A VALOR DE MCDO DE INV EN EL EXTER</v>
          </cell>
          <cell r="C856">
            <v>0</v>
          </cell>
          <cell r="D856">
            <v>0</v>
          </cell>
          <cell r="E856">
            <v>0</v>
          </cell>
          <cell r="F856">
            <v>145</v>
          </cell>
          <cell r="G856">
            <v>7</v>
          </cell>
          <cell r="H856">
            <v>81</v>
          </cell>
          <cell r="I856">
            <v>1745</v>
          </cell>
          <cell r="J856">
            <v>1566</v>
          </cell>
          <cell r="K856">
            <v>92</v>
          </cell>
        </row>
        <row r="857">
          <cell r="A857" t="str">
            <v>14BBWZN</v>
          </cell>
          <cell r="B857" t="str">
            <v xml:space="preserve">  .PASIVOS EXTERNOS M/L PZO.MN</v>
          </cell>
          <cell r="C857">
            <v>148352</v>
          </cell>
          <cell r="D857">
            <v>83789</v>
          </cell>
          <cell r="E857">
            <v>81926</v>
          </cell>
          <cell r="F857">
            <v>80138</v>
          </cell>
          <cell r="G857">
            <v>80550</v>
          </cell>
          <cell r="H857">
            <v>68681</v>
          </cell>
          <cell r="I857">
            <v>69155</v>
          </cell>
          <cell r="J857">
            <v>68606</v>
          </cell>
          <cell r="K857">
            <v>66643</v>
          </cell>
        </row>
        <row r="858">
          <cell r="A858" t="str">
            <v>-</v>
          </cell>
          <cell r="B858" t="str">
            <v>PTMO.CONV.KREDITANSTALT ME, BBC, BCC, NAC</v>
          </cell>
          <cell r="C858">
            <v>0</v>
          </cell>
          <cell r="D858">
            <v>0</v>
          </cell>
          <cell r="E858">
            <v>0</v>
          </cell>
          <cell r="F858">
            <v>0</v>
          </cell>
          <cell r="G858">
            <v>0</v>
          </cell>
          <cell r="H858">
            <v>0</v>
          </cell>
          <cell r="I858">
            <v>0</v>
          </cell>
          <cell r="J858">
            <v>0</v>
          </cell>
          <cell r="K858">
            <v>0</v>
          </cell>
        </row>
        <row r="859">
          <cell r="A859" t="str">
            <v>-</v>
          </cell>
          <cell r="B859" t="str">
            <v>CREDIT.BANK OF NOVA SCOTIA ME, BBC, BCC, NAC</v>
          </cell>
          <cell r="C859">
            <v>0</v>
          </cell>
          <cell r="D859">
            <v>0</v>
          </cell>
          <cell r="E859">
            <v>0</v>
          </cell>
          <cell r="F859">
            <v>0</v>
          </cell>
          <cell r="G859">
            <v>0</v>
          </cell>
          <cell r="H859">
            <v>0</v>
          </cell>
          <cell r="I859">
            <v>0</v>
          </cell>
          <cell r="J859">
            <v>0</v>
          </cell>
          <cell r="K859">
            <v>0</v>
          </cell>
        </row>
        <row r="860">
          <cell r="A860" t="str">
            <v>-</v>
          </cell>
          <cell r="B860" t="str">
            <v>CRED.NATIONALE PARIS ME, BBC, BCC, NAC</v>
          </cell>
          <cell r="C860">
            <v>0</v>
          </cell>
          <cell r="D860">
            <v>0</v>
          </cell>
          <cell r="E860">
            <v>0</v>
          </cell>
          <cell r="F860">
            <v>0</v>
          </cell>
          <cell r="G860">
            <v>0</v>
          </cell>
          <cell r="H860">
            <v>0</v>
          </cell>
          <cell r="I860">
            <v>0</v>
          </cell>
          <cell r="J860">
            <v>0</v>
          </cell>
          <cell r="K860">
            <v>0</v>
          </cell>
        </row>
        <row r="861">
          <cell r="A861" t="str">
            <v>-</v>
          </cell>
          <cell r="B861" t="str">
            <v>CREDITO BID  ME, BBC, BCC, NAC</v>
          </cell>
          <cell r="C861">
            <v>0</v>
          </cell>
          <cell r="D861">
            <v>0</v>
          </cell>
          <cell r="E861">
            <v>0</v>
          </cell>
          <cell r="F861">
            <v>0</v>
          </cell>
          <cell r="G861">
            <v>0</v>
          </cell>
          <cell r="H861">
            <v>0</v>
          </cell>
          <cell r="I861">
            <v>0</v>
          </cell>
          <cell r="J861">
            <v>0</v>
          </cell>
          <cell r="K861">
            <v>0</v>
          </cell>
        </row>
        <row r="862">
          <cell r="A862" t="str">
            <v>-</v>
          </cell>
          <cell r="B862" t="str">
            <v>CRED.CONSOR.BCOS.SUIZOS. ME, BBC, BCC, NAC</v>
          </cell>
          <cell r="C862">
            <v>0</v>
          </cell>
          <cell r="D862">
            <v>0</v>
          </cell>
          <cell r="E862">
            <v>0</v>
          </cell>
          <cell r="F862">
            <v>0</v>
          </cell>
          <cell r="G862">
            <v>0</v>
          </cell>
          <cell r="H862">
            <v>0</v>
          </cell>
          <cell r="I862">
            <v>0</v>
          </cell>
          <cell r="J862">
            <v>0</v>
          </cell>
          <cell r="K862">
            <v>0</v>
          </cell>
        </row>
        <row r="863">
          <cell r="A863" t="str">
            <v>-</v>
          </cell>
          <cell r="B863" t="str">
            <v>SERCOBE-ESPANA   ME, BBC, BCC, NAC</v>
          </cell>
          <cell r="C863">
            <v>0</v>
          </cell>
          <cell r="D863">
            <v>0</v>
          </cell>
          <cell r="E863">
            <v>0</v>
          </cell>
          <cell r="F863">
            <v>0</v>
          </cell>
          <cell r="G863">
            <v>0</v>
          </cell>
          <cell r="H863">
            <v>0</v>
          </cell>
          <cell r="I863">
            <v>0</v>
          </cell>
          <cell r="J863">
            <v>0</v>
          </cell>
          <cell r="K863">
            <v>0</v>
          </cell>
        </row>
        <row r="864">
          <cell r="A864" t="str">
            <v>-</v>
          </cell>
          <cell r="B864" t="str">
            <v>CRED.CONSOR.BCOS.BELGAS ME, BBC, BCC, NAC</v>
          </cell>
          <cell r="C864">
            <v>0</v>
          </cell>
          <cell r="D864">
            <v>0</v>
          </cell>
          <cell r="E864">
            <v>0</v>
          </cell>
          <cell r="F864">
            <v>0</v>
          </cell>
          <cell r="G864">
            <v>0</v>
          </cell>
          <cell r="H864">
            <v>0</v>
          </cell>
          <cell r="I864">
            <v>0</v>
          </cell>
          <cell r="J864">
            <v>0</v>
          </cell>
          <cell r="K864">
            <v>0</v>
          </cell>
        </row>
        <row r="865">
          <cell r="A865" t="str">
            <v>-</v>
          </cell>
          <cell r="B865" t="str">
            <v>CREDITO CHECOSLOVAQUIA  ME, BBC, BCC, NAC</v>
          </cell>
          <cell r="C865">
            <v>0</v>
          </cell>
          <cell r="D865">
            <v>0</v>
          </cell>
          <cell r="E865">
            <v>0</v>
          </cell>
          <cell r="F865">
            <v>0</v>
          </cell>
          <cell r="G865">
            <v>0</v>
          </cell>
          <cell r="H865">
            <v>0</v>
          </cell>
          <cell r="I865">
            <v>0</v>
          </cell>
          <cell r="J865">
            <v>0</v>
          </cell>
          <cell r="K865">
            <v>0</v>
          </cell>
        </row>
        <row r="866">
          <cell r="A866" t="str">
            <v>-</v>
          </cell>
          <cell r="B866" t="str">
            <v>CREDITO AID  ME, BBC, BCC, NAC</v>
          </cell>
          <cell r="C866">
            <v>0</v>
          </cell>
          <cell r="D866">
            <v>0</v>
          </cell>
          <cell r="E866">
            <v>0</v>
          </cell>
          <cell r="F866">
            <v>0</v>
          </cell>
          <cell r="G866">
            <v>0</v>
          </cell>
          <cell r="H866">
            <v>0</v>
          </cell>
          <cell r="I866">
            <v>0</v>
          </cell>
          <cell r="J866">
            <v>0</v>
          </cell>
          <cell r="K866">
            <v>0</v>
          </cell>
        </row>
        <row r="867">
          <cell r="A867" t="str">
            <v>-</v>
          </cell>
          <cell r="B867" t="str">
            <v>BANK OF TOKYO  ME, BBC, BCC, NAC</v>
          </cell>
          <cell r="C867">
            <v>0</v>
          </cell>
          <cell r="D867">
            <v>0</v>
          </cell>
          <cell r="E867">
            <v>0</v>
          </cell>
          <cell r="F867">
            <v>0</v>
          </cell>
          <cell r="G867">
            <v>0</v>
          </cell>
          <cell r="H867">
            <v>0</v>
          </cell>
          <cell r="I867">
            <v>0</v>
          </cell>
          <cell r="J867">
            <v>0</v>
          </cell>
          <cell r="K867">
            <v>0</v>
          </cell>
        </row>
        <row r="868">
          <cell r="A868" t="str">
            <v>-</v>
          </cell>
          <cell r="B868" t="str">
            <v>BANCO DO BRASIL ME, BBC, BCC, NAC</v>
          </cell>
          <cell r="C868">
            <v>0</v>
          </cell>
          <cell r="D868">
            <v>0</v>
          </cell>
          <cell r="E868">
            <v>0</v>
          </cell>
          <cell r="F868">
            <v>0</v>
          </cell>
          <cell r="G868">
            <v>0</v>
          </cell>
          <cell r="H868">
            <v>0</v>
          </cell>
          <cell r="I868">
            <v>0</v>
          </cell>
          <cell r="J868">
            <v>0</v>
          </cell>
          <cell r="K868">
            <v>0</v>
          </cell>
        </row>
        <row r="869">
          <cell r="A869" t="str">
            <v>-</v>
          </cell>
          <cell r="B869" t="str">
            <v>CONSOR.BCOS.AGTE.W.FARGO ME, BBC, BCC, NAC</v>
          </cell>
          <cell r="C869">
            <v>0</v>
          </cell>
          <cell r="D869">
            <v>0</v>
          </cell>
          <cell r="E869">
            <v>0</v>
          </cell>
          <cell r="F869">
            <v>0</v>
          </cell>
          <cell r="G869">
            <v>0</v>
          </cell>
          <cell r="H869">
            <v>0</v>
          </cell>
          <cell r="I869">
            <v>0</v>
          </cell>
          <cell r="J869">
            <v>0</v>
          </cell>
          <cell r="K869">
            <v>0</v>
          </cell>
        </row>
        <row r="870">
          <cell r="A870" t="str">
            <v>-</v>
          </cell>
          <cell r="B870" t="str">
            <v>CREDI.BANCO EXT.ESPANA  ME, BBC, BCC, NAC</v>
          </cell>
          <cell r="C870">
            <v>0</v>
          </cell>
          <cell r="D870">
            <v>0</v>
          </cell>
          <cell r="E870">
            <v>0</v>
          </cell>
          <cell r="F870">
            <v>0</v>
          </cell>
          <cell r="G870">
            <v>0</v>
          </cell>
          <cell r="H870">
            <v>0</v>
          </cell>
          <cell r="I870">
            <v>0</v>
          </cell>
          <cell r="J870">
            <v>0</v>
          </cell>
          <cell r="K870">
            <v>0</v>
          </cell>
        </row>
        <row r="871">
          <cell r="A871" t="str">
            <v>-</v>
          </cell>
          <cell r="B871" t="str">
            <v>CREDITO BULGARIA ME, BBC, BCC, NAC</v>
          </cell>
          <cell r="C871">
            <v>0</v>
          </cell>
          <cell r="D871">
            <v>0</v>
          </cell>
          <cell r="E871">
            <v>0</v>
          </cell>
          <cell r="F871">
            <v>0</v>
          </cell>
          <cell r="G871">
            <v>0</v>
          </cell>
          <cell r="H871">
            <v>0</v>
          </cell>
          <cell r="I871">
            <v>0</v>
          </cell>
          <cell r="J871">
            <v>0</v>
          </cell>
          <cell r="K871">
            <v>0</v>
          </cell>
        </row>
        <row r="872">
          <cell r="A872" t="str">
            <v>-</v>
          </cell>
          <cell r="B872" t="str">
            <v>BCO.NAC.COM.EXTER-MEXICO ME, BBC, BCC, NAC</v>
          </cell>
          <cell r="C872">
            <v>0</v>
          </cell>
          <cell r="D872">
            <v>0</v>
          </cell>
          <cell r="E872">
            <v>0</v>
          </cell>
          <cell r="F872">
            <v>0</v>
          </cell>
          <cell r="G872">
            <v>0</v>
          </cell>
          <cell r="H872">
            <v>0</v>
          </cell>
          <cell r="I872">
            <v>0</v>
          </cell>
          <cell r="J872">
            <v>0</v>
          </cell>
          <cell r="K872">
            <v>0</v>
          </cell>
        </row>
        <row r="873">
          <cell r="A873" t="str">
            <v>-</v>
          </cell>
          <cell r="B873" t="str">
            <v>CREDI.REP.DEMOCR.ALEMANIA  ME, BBC, BCC, NAC</v>
          </cell>
          <cell r="C873">
            <v>0</v>
          </cell>
          <cell r="D873">
            <v>0</v>
          </cell>
          <cell r="E873">
            <v>0</v>
          </cell>
          <cell r="F873">
            <v>0</v>
          </cell>
          <cell r="G873">
            <v>0</v>
          </cell>
          <cell r="H873">
            <v>0</v>
          </cell>
          <cell r="I873">
            <v>0</v>
          </cell>
          <cell r="J873">
            <v>0</v>
          </cell>
          <cell r="K873">
            <v>0</v>
          </cell>
        </row>
        <row r="874">
          <cell r="A874" t="str">
            <v>-</v>
          </cell>
          <cell r="B874" t="str">
            <v>CRED.ARGENTINO  ME, BBC, BCC, NAC</v>
          </cell>
          <cell r="C874">
            <v>0</v>
          </cell>
          <cell r="D874">
            <v>0</v>
          </cell>
          <cell r="E874">
            <v>0</v>
          </cell>
          <cell r="F874">
            <v>0</v>
          </cell>
          <cell r="G874">
            <v>0</v>
          </cell>
          <cell r="H874">
            <v>0</v>
          </cell>
          <cell r="I874">
            <v>0</v>
          </cell>
          <cell r="J874">
            <v>0</v>
          </cell>
          <cell r="K874">
            <v>0</v>
          </cell>
        </row>
        <row r="875">
          <cell r="A875" t="str">
            <v>-</v>
          </cell>
          <cell r="B875" t="str">
            <v>CREDITO MANUFACTURERS HANOVER TRUST CO NEW YORK, BBC, BCC, N</v>
          </cell>
          <cell r="C875">
            <v>0</v>
          </cell>
          <cell r="D875">
            <v>0</v>
          </cell>
          <cell r="E875">
            <v>0</v>
          </cell>
          <cell r="F875">
            <v>0</v>
          </cell>
          <cell r="G875">
            <v>0</v>
          </cell>
          <cell r="H875">
            <v>0</v>
          </cell>
          <cell r="I875">
            <v>0</v>
          </cell>
          <cell r="J875">
            <v>0</v>
          </cell>
          <cell r="K875">
            <v>0</v>
          </cell>
        </row>
        <row r="876">
          <cell r="A876" t="str">
            <v>-</v>
          </cell>
          <cell r="B876" t="str">
            <v>CRED.WESTDEUTSCHG LANDESBANK, BBC, BCC, NAC</v>
          </cell>
          <cell r="C876">
            <v>0</v>
          </cell>
          <cell r="D876">
            <v>0</v>
          </cell>
          <cell r="E876">
            <v>0</v>
          </cell>
          <cell r="F876">
            <v>0</v>
          </cell>
          <cell r="G876">
            <v>0</v>
          </cell>
          <cell r="H876">
            <v>0</v>
          </cell>
          <cell r="I876">
            <v>0</v>
          </cell>
          <cell r="J876">
            <v>0</v>
          </cell>
          <cell r="K876">
            <v>0</v>
          </cell>
        </row>
        <row r="877">
          <cell r="A877" t="str">
            <v>-</v>
          </cell>
          <cell r="B877" t="str">
            <v>CRED.LLOYDS BANK INTERNATIONAL ME, BBC, BCC, NAC</v>
          </cell>
          <cell r="C877">
            <v>0</v>
          </cell>
          <cell r="D877">
            <v>0</v>
          </cell>
          <cell r="E877">
            <v>0</v>
          </cell>
          <cell r="F877">
            <v>0</v>
          </cell>
          <cell r="G877">
            <v>0</v>
          </cell>
          <cell r="H877">
            <v>0</v>
          </cell>
          <cell r="I877">
            <v>0</v>
          </cell>
          <cell r="J877">
            <v>0</v>
          </cell>
          <cell r="K877">
            <v>0</v>
          </cell>
        </row>
        <row r="878">
          <cell r="A878" t="str">
            <v>-</v>
          </cell>
          <cell r="B878" t="str">
            <v>CREDITO AUSTRIA, BBC, BCC, NAC</v>
          </cell>
          <cell r="C878">
            <v>0</v>
          </cell>
          <cell r="D878">
            <v>0</v>
          </cell>
          <cell r="E878">
            <v>0</v>
          </cell>
          <cell r="F878">
            <v>0</v>
          </cell>
          <cell r="G878">
            <v>0</v>
          </cell>
          <cell r="H878">
            <v>0</v>
          </cell>
          <cell r="I878">
            <v>0</v>
          </cell>
          <cell r="J878">
            <v>0</v>
          </cell>
          <cell r="K878">
            <v>0</v>
          </cell>
        </row>
        <row r="879">
          <cell r="A879" t="str">
            <v>-</v>
          </cell>
          <cell r="B879" t="str">
            <v>CREDITO  PERU  ME, BBC, BCC, NAC</v>
          </cell>
          <cell r="C879">
            <v>0</v>
          </cell>
          <cell r="D879">
            <v>0</v>
          </cell>
          <cell r="E879">
            <v>0</v>
          </cell>
          <cell r="F879">
            <v>0</v>
          </cell>
          <cell r="G879">
            <v>0</v>
          </cell>
          <cell r="H879">
            <v>0</v>
          </cell>
          <cell r="I879">
            <v>0</v>
          </cell>
          <cell r="J879">
            <v>0</v>
          </cell>
          <cell r="K879">
            <v>0</v>
          </cell>
        </row>
        <row r="880">
          <cell r="A880" t="str">
            <v>-</v>
          </cell>
          <cell r="B880" t="str">
            <v>CREDITO THE MITSUI BANK LIMITED, BBC, BCC, NAC</v>
          </cell>
          <cell r="C880">
            <v>0</v>
          </cell>
          <cell r="D880">
            <v>0</v>
          </cell>
          <cell r="E880">
            <v>0</v>
          </cell>
          <cell r="F880">
            <v>0</v>
          </cell>
          <cell r="G880">
            <v>0</v>
          </cell>
          <cell r="H880">
            <v>0</v>
          </cell>
          <cell r="I880">
            <v>0</v>
          </cell>
          <cell r="J880">
            <v>0</v>
          </cell>
          <cell r="K880">
            <v>0</v>
          </cell>
        </row>
        <row r="881">
          <cell r="A881" t="str">
            <v>-</v>
          </cell>
          <cell r="B881" t="str">
            <v>CANADIAN IMPERIAL BANK OF COMMERCE LONDON UK ME, BBC, BCC, N</v>
          </cell>
          <cell r="C881">
            <v>0</v>
          </cell>
          <cell r="D881">
            <v>0</v>
          </cell>
          <cell r="E881">
            <v>0</v>
          </cell>
          <cell r="F881">
            <v>0</v>
          </cell>
          <cell r="G881">
            <v>0</v>
          </cell>
          <cell r="H881">
            <v>0</v>
          </cell>
          <cell r="I881">
            <v>0</v>
          </cell>
          <cell r="J881">
            <v>0</v>
          </cell>
          <cell r="K881">
            <v>0</v>
          </cell>
        </row>
        <row r="882">
          <cell r="A882" t="str">
            <v>-</v>
          </cell>
          <cell r="B882" t="str">
            <v>CRED. THE FIRST NATIONAL BANK OF CHICAGO LTD.ME, BBC, BCC, N</v>
          </cell>
          <cell r="C882">
            <v>0</v>
          </cell>
          <cell r="D882">
            <v>0</v>
          </cell>
          <cell r="E882">
            <v>0</v>
          </cell>
          <cell r="F882">
            <v>0</v>
          </cell>
          <cell r="G882">
            <v>0</v>
          </cell>
          <cell r="H882">
            <v>0</v>
          </cell>
          <cell r="I882">
            <v>0</v>
          </cell>
          <cell r="J882">
            <v>0</v>
          </cell>
          <cell r="K882">
            <v>0</v>
          </cell>
        </row>
        <row r="883">
          <cell r="A883" t="str">
            <v>-</v>
          </cell>
          <cell r="B883" t="str">
            <v>RENEG.83-84 (MANUFA HANOVER) US$ 1.300 MILL.ME, BBC, BCC, NA</v>
          </cell>
          <cell r="C883">
            <v>0</v>
          </cell>
          <cell r="D883">
            <v>0</v>
          </cell>
          <cell r="E883">
            <v>0</v>
          </cell>
          <cell r="F883">
            <v>0</v>
          </cell>
          <cell r="G883">
            <v>0</v>
          </cell>
          <cell r="H883">
            <v>0</v>
          </cell>
          <cell r="I883">
            <v>0</v>
          </cell>
          <cell r="J883">
            <v>0</v>
          </cell>
          <cell r="K883">
            <v>0</v>
          </cell>
        </row>
        <row r="884">
          <cell r="A884" t="str">
            <v>-</v>
          </cell>
          <cell r="B884" t="str">
            <v>CONVENIO DE REESTRUCTURACION DE LA DEUDA EXTERNA M, BBC, BCC</v>
          </cell>
          <cell r="C884">
            <v>0</v>
          </cell>
          <cell r="D884">
            <v>0</v>
          </cell>
          <cell r="E884">
            <v>0</v>
          </cell>
          <cell r="F884">
            <v>0</v>
          </cell>
          <cell r="G884">
            <v>0</v>
          </cell>
          <cell r="H884">
            <v>0</v>
          </cell>
          <cell r="I884">
            <v>0</v>
          </cell>
          <cell r="J884">
            <v>0</v>
          </cell>
          <cell r="K884">
            <v>0</v>
          </cell>
        </row>
        <row r="885">
          <cell r="A885" t="str">
            <v>-</v>
          </cell>
          <cell r="B885" t="str">
            <v>CRED.RENEG.83-84 (MANUFACT.HANOVER) US$ 780 MILL.M, BBC, BCC</v>
          </cell>
          <cell r="C885">
            <v>0</v>
          </cell>
          <cell r="D885">
            <v>0</v>
          </cell>
          <cell r="E885">
            <v>0</v>
          </cell>
          <cell r="F885">
            <v>0</v>
          </cell>
          <cell r="G885">
            <v>0</v>
          </cell>
          <cell r="H885">
            <v>0</v>
          </cell>
          <cell r="I885">
            <v>0</v>
          </cell>
          <cell r="J885">
            <v>0</v>
          </cell>
          <cell r="K885">
            <v>0</v>
          </cell>
        </row>
        <row r="886">
          <cell r="A886" t="str">
            <v>-</v>
          </cell>
          <cell r="B886" t="str">
            <v>CREDITO CREDIT SUISSE PANAMA ME, BBC, BCC, NAC</v>
          </cell>
          <cell r="C886">
            <v>0</v>
          </cell>
          <cell r="D886">
            <v>0</v>
          </cell>
          <cell r="E886">
            <v>0</v>
          </cell>
          <cell r="F886">
            <v>0</v>
          </cell>
          <cell r="G886">
            <v>0</v>
          </cell>
          <cell r="H886">
            <v>0</v>
          </cell>
          <cell r="I886">
            <v>0</v>
          </cell>
          <cell r="J886">
            <v>0</v>
          </cell>
          <cell r="K886">
            <v>0</v>
          </cell>
        </row>
        <row r="887">
          <cell r="A887" t="str">
            <v>-</v>
          </cell>
          <cell r="B887" t="str">
            <v>CONVENIO CRED.US$785 MILL.AG.MANUFACTURERS HANOVER, BBC, BCC</v>
          </cell>
          <cell r="C887">
            <v>0</v>
          </cell>
          <cell r="D887">
            <v>0</v>
          </cell>
          <cell r="E887">
            <v>0</v>
          </cell>
          <cell r="F887">
            <v>0</v>
          </cell>
          <cell r="G887">
            <v>0</v>
          </cell>
          <cell r="H887">
            <v>0</v>
          </cell>
          <cell r="I887">
            <v>0</v>
          </cell>
          <cell r="J887">
            <v>0</v>
          </cell>
          <cell r="K887">
            <v>0</v>
          </cell>
        </row>
        <row r="888">
          <cell r="A888" t="str">
            <v>-</v>
          </cell>
          <cell r="B888" t="str">
            <v>PASIVOS CON EL EXTERIOR DEL BCO.CONTIN.ASUM POR BC, BBC, BCC</v>
          </cell>
          <cell r="C888">
            <v>0</v>
          </cell>
          <cell r="D888">
            <v>0</v>
          </cell>
          <cell r="E888">
            <v>0</v>
          </cell>
          <cell r="F888">
            <v>0</v>
          </cell>
          <cell r="G888">
            <v>0</v>
          </cell>
          <cell r="H888">
            <v>0</v>
          </cell>
          <cell r="I888">
            <v>0</v>
          </cell>
          <cell r="J888">
            <v>0</v>
          </cell>
          <cell r="K888">
            <v>0</v>
          </cell>
        </row>
        <row r="889">
          <cell r="A889" t="str">
            <v>-</v>
          </cell>
          <cell r="B889" t="str">
            <v>REESTRUCTURACION DEUDA EXTERNA (1985/1987) ME, BBC, BCC, NAC</v>
          </cell>
          <cell r="C889">
            <v>0</v>
          </cell>
          <cell r="D889">
            <v>0</v>
          </cell>
          <cell r="E889">
            <v>0</v>
          </cell>
          <cell r="F889">
            <v>0</v>
          </cell>
          <cell r="G889">
            <v>0</v>
          </cell>
          <cell r="H889">
            <v>0</v>
          </cell>
          <cell r="I889">
            <v>0</v>
          </cell>
          <cell r="J889">
            <v>0</v>
          </cell>
          <cell r="K889">
            <v>0</v>
          </cell>
        </row>
        <row r="890">
          <cell r="A890" t="str">
            <v>-</v>
          </cell>
          <cell r="B890" t="str">
            <v>REESTRUCTURACION DEUDA EXTERNA 1988-1991 ME, BBC, BCC, NAC</v>
          </cell>
          <cell r="C890">
            <v>0</v>
          </cell>
          <cell r="D890">
            <v>0</v>
          </cell>
          <cell r="E890">
            <v>0</v>
          </cell>
          <cell r="F890">
            <v>0</v>
          </cell>
          <cell r="G890">
            <v>0</v>
          </cell>
          <cell r="H890">
            <v>0</v>
          </cell>
          <cell r="I890">
            <v>0</v>
          </cell>
          <cell r="J890">
            <v>0</v>
          </cell>
          <cell r="K890">
            <v>0</v>
          </cell>
        </row>
        <row r="891">
          <cell r="A891" t="str">
            <v>-</v>
          </cell>
          <cell r="B891" t="str">
            <v>LINEA CREDITO CONTRATO EURODOLARES ME, BBC, BCC, NAC</v>
          </cell>
          <cell r="C891">
            <v>0</v>
          </cell>
          <cell r="D891">
            <v>0</v>
          </cell>
          <cell r="E891">
            <v>0</v>
          </cell>
          <cell r="F891">
            <v>0</v>
          </cell>
          <cell r="G891">
            <v>0</v>
          </cell>
          <cell r="H891">
            <v>0</v>
          </cell>
          <cell r="I891">
            <v>0</v>
          </cell>
          <cell r="J891">
            <v>0</v>
          </cell>
          <cell r="K891">
            <v>0</v>
          </cell>
        </row>
        <row r="892">
          <cell r="A892" t="str">
            <v>-</v>
          </cell>
          <cell r="B892" t="str">
            <v>CREDITO RECIB.C.GAR.DE INST.FINANC.(REPOS), BBC, BCC, NAC</v>
          </cell>
          <cell r="C892">
            <v>0</v>
          </cell>
          <cell r="D892">
            <v>0</v>
          </cell>
          <cell r="E892">
            <v>0</v>
          </cell>
          <cell r="F892">
            <v>0</v>
          </cell>
          <cell r="G892">
            <v>0</v>
          </cell>
          <cell r="H892">
            <v>0</v>
          </cell>
          <cell r="I892">
            <v>0</v>
          </cell>
          <cell r="J892">
            <v>0</v>
          </cell>
          <cell r="K892">
            <v>0</v>
          </cell>
        </row>
        <row r="893">
          <cell r="A893" t="str">
            <v>-</v>
          </cell>
          <cell r="B893" t="str">
            <v>V.A. PAISES SOCIAL. SUJ.RENEG., BBC, BCC, NAC</v>
          </cell>
          <cell r="C893">
            <v>0</v>
          </cell>
          <cell r="D893">
            <v>0</v>
          </cell>
          <cell r="E893">
            <v>0</v>
          </cell>
          <cell r="F893">
            <v>0</v>
          </cell>
          <cell r="G893">
            <v>0</v>
          </cell>
          <cell r="H893">
            <v>0</v>
          </cell>
          <cell r="I893">
            <v>0</v>
          </cell>
          <cell r="J893">
            <v>0</v>
          </cell>
          <cell r="K893">
            <v>0</v>
          </cell>
        </row>
        <row r="894">
          <cell r="A894" t="str">
            <v>-</v>
          </cell>
          <cell r="B894" t="str">
            <v>RENEG.DEUDA EXTERNA ME, BBC, BCC, NAC</v>
          </cell>
          <cell r="C894">
            <v>0</v>
          </cell>
          <cell r="D894">
            <v>0</v>
          </cell>
          <cell r="E894">
            <v>0</v>
          </cell>
          <cell r="F894">
            <v>0</v>
          </cell>
          <cell r="G894">
            <v>0</v>
          </cell>
          <cell r="H894">
            <v>0</v>
          </cell>
          <cell r="I894">
            <v>0</v>
          </cell>
          <cell r="J894">
            <v>0</v>
          </cell>
          <cell r="K894">
            <v>0</v>
          </cell>
        </row>
        <row r="895">
          <cell r="A895" t="str">
            <v>-</v>
          </cell>
          <cell r="B895" t="str">
            <v>DEPOSITOS A PLAZO BCOS. DEL EXTERIOR ME, BBC, BCC, NAC</v>
          </cell>
          <cell r="C895">
            <v>0</v>
          </cell>
          <cell r="D895">
            <v>0</v>
          </cell>
          <cell r="E895">
            <v>0</v>
          </cell>
          <cell r="F895">
            <v>0</v>
          </cell>
          <cell r="G895">
            <v>0</v>
          </cell>
          <cell r="H895">
            <v>0</v>
          </cell>
          <cell r="I895">
            <v>0</v>
          </cell>
          <cell r="J895">
            <v>0</v>
          </cell>
          <cell r="K895">
            <v>0</v>
          </cell>
        </row>
        <row r="896">
          <cell r="A896" t="str">
            <v>-</v>
          </cell>
          <cell r="B896" t="str">
            <v>PAGARE PLAN FINANCIERO 1983-1984 ACDO'1496  ME, BBC, BCC, NA</v>
          </cell>
          <cell r="C896">
            <v>0</v>
          </cell>
          <cell r="D896">
            <v>0</v>
          </cell>
          <cell r="E896">
            <v>0</v>
          </cell>
          <cell r="F896">
            <v>0</v>
          </cell>
          <cell r="G896">
            <v>0</v>
          </cell>
          <cell r="H896">
            <v>0</v>
          </cell>
          <cell r="I896">
            <v>0</v>
          </cell>
          <cell r="J896">
            <v>0</v>
          </cell>
          <cell r="K896">
            <v>0</v>
          </cell>
        </row>
        <row r="897">
          <cell r="A897" t="str">
            <v>-</v>
          </cell>
          <cell r="B897" t="str">
            <v xml:space="preserve">DEPS.AMORTIZAC.DIFERIDOS DE CDTOS.EXT.AC.1506 ME, BBC, BCC, </v>
          </cell>
          <cell r="C897">
            <v>0</v>
          </cell>
          <cell r="D897">
            <v>0</v>
          </cell>
          <cell r="E897">
            <v>0</v>
          </cell>
          <cell r="F897">
            <v>0</v>
          </cell>
          <cell r="G897">
            <v>0</v>
          </cell>
          <cell r="H897">
            <v>0</v>
          </cell>
          <cell r="I897">
            <v>0</v>
          </cell>
          <cell r="J897">
            <v>0</v>
          </cell>
          <cell r="K897">
            <v>0</v>
          </cell>
        </row>
        <row r="898">
          <cell r="A898" t="str">
            <v>-</v>
          </cell>
          <cell r="B898" t="str">
            <v>DEPOSITOS DE BANCOS DEL EXTERIOR P.PLAN FINANC.ME, BBC, BCC,</v>
          </cell>
          <cell r="C898">
            <v>0</v>
          </cell>
          <cell r="D898">
            <v>0</v>
          </cell>
          <cell r="E898">
            <v>0</v>
          </cell>
          <cell r="F898">
            <v>0</v>
          </cell>
          <cell r="G898">
            <v>0</v>
          </cell>
          <cell r="H898">
            <v>0</v>
          </cell>
          <cell r="I898">
            <v>0</v>
          </cell>
          <cell r="J898">
            <v>0</v>
          </cell>
          <cell r="K898">
            <v>0</v>
          </cell>
        </row>
        <row r="899">
          <cell r="A899" t="str">
            <v>-</v>
          </cell>
          <cell r="B899" t="str">
            <v>DEPOSITOS A CTA.PROGRAMA REESTRUCT.DEUDA EXTERNA M, BBC, BCC</v>
          </cell>
          <cell r="C899">
            <v>0</v>
          </cell>
          <cell r="D899">
            <v>0</v>
          </cell>
          <cell r="E899">
            <v>0</v>
          </cell>
          <cell r="F899">
            <v>0</v>
          </cell>
          <cell r="G899">
            <v>0</v>
          </cell>
          <cell r="H899">
            <v>0</v>
          </cell>
          <cell r="I899">
            <v>0</v>
          </cell>
          <cell r="J899">
            <v>0</v>
          </cell>
          <cell r="K899">
            <v>0</v>
          </cell>
        </row>
        <row r="900">
          <cell r="A900" t="str">
            <v>-</v>
          </cell>
          <cell r="B900" t="str">
            <v>DEPOS.AMORTIZACION DIFERIDAS DE CRED.EXT.AC.1619 M, BBC, BCC</v>
          </cell>
          <cell r="C900">
            <v>0</v>
          </cell>
          <cell r="D900">
            <v>0</v>
          </cell>
          <cell r="E900">
            <v>0</v>
          </cell>
          <cell r="F900">
            <v>0</v>
          </cell>
          <cell r="G900">
            <v>0</v>
          </cell>
          <cell r="H900">
            <v>0</v>
          </cell>
          <cell r="I900">
            <v>0</v>
          </cell>
          <cell r="J900">
            <v>0</v>
          </cell>
          <cell r="K900">
            <v>0</v>
          </cell>
        </row>
        <row r="901">
          <cell r="A901" t="str">
            <v>16DXNZN</v>
          </cell>
          <cell r="B901" t="str">
            <v>DEPOSITOS BANCO EXTERIOR DE ESPANA SA ACDO 1872</v>
          </cell>
          <cell r="C901">
            <v>0</v>
          </cell>
          <cell r="D901">
            <v>0</v>
          </cell>
          <cell r="E901">
            <v>0</v>
          </cell>
          <cell r="F901">
            <v>0</v>
          </cell>
          <cell r="G901">
            <v>0</v>
          </cell>
          <cell r="H901">
            <v>0</v>
          </cell>
          <cell r="I901">
            <v>0</v>
          </cell>
          <cell r="J901">
            <v>0</v>
          </cell>
          <cell r="K901">
            <v>0</v>
          </cell>
        </row>
        <row r="902">
          <cell r="A902" t="str">
            <v>-</v>
          </cell>
          <cell r="B902" t="str">
            <v xml:space="preserve">CTA.CTE CORREDORES OPERACIONES A FUTURO HABER </v>
          </cell>
          <cell r="C902">
            <v>0</v>
          </cell>
          <cell r="D902">
            <v>0</v>
          </cell>
          <cell r="E902">
            <v>0</v>
          </cell>
          <cell r="F902">
            <v>0</v>
          </cell>
          <cell r="G902">
            <v>0</v>
          </cell>
          <cell r="H902">
            <v>0</v>
          </cell>
          <cell r="I902">
            <v>0</v>
          </cell>
          <cell r="J902">
            <v>0</v>
          </cell>
          <cell r="K902">
            <v>0</v>
          </cell>
        </row>
        <row r="903">
          <cell r="A903" t="str">
            <v>17DBEZN</v>
          </cell>
          <cell r="B903" t="str">
            <v xml:space="preserve">CTA. CON BIRF </v>
          </cell>
          <cell r="C903">
            <v>23074</v>
          </cell>
          <cell r="D903">
            <v>23074</v>
          </cell>
          <cell r="E903">
            <v>23074</v>
          </cell>
          <cell r="F903">
            <v>23074</v>
          </cell>
          <cell r="G903">
            <v>23074</v>
          </cell>
          <cell r="H903">
            <v>23061</v>
          </cell>
          <cell r="I903">
            <v>23061</v>
          </cell>
          <cell r="J903">
            <v>23061</v>
          </cell>
          <cell r="K903">
            <v>23058</v>
          </cell>
        </row>
        <row r="904">
          <cell r="A904" t="str">
            <v>17DCEZN</v>
          </cell>
          <cell r="B904" t="str">
            <v xml:space="preserve">CTA.CON BID  </v>
          </cell>
          <cell r="C904">
            <v>58259</v>
          </cell>
          <cell r="D904">
            <v>59781</v>
          </cell>
          <cell r="E904">
            <v>57918</v>
          </cell>
          <cell r="F904">
            <v>56130</v>
          </cell>
          <cell r="G904">
            <v>56542</v>
          </cell>
          <cell r="H904">
            <v>44686</v>
          </cell>
          <cell r="I904">
            <v>45160</v>
          </cell>
          <cell r="J904">
            <v>44611</v>
          </cell>
          <cell r="K904">
            <v>42651</v>
          </cell>
        </row>
        <row r="905">
          <cell r="A905" t="str">
            <v>17DDEZN</v>
          </cell>
          <cell r="B905" t="str">
            <v xml:space="preserve">CTA. CON AIF </v>
          </cell>
          <cell r="C905">
            <v>901</v>
          </cell>
          <cell r="D905">
            <v>901</v>
          </cell>
          <cell r="E905">
            <v>901</v>
          </cell>
          <cell r="F905">
            <v>901</v>
          </cell>
          <cell r="G905">
            <v>901</v>
          </cell>
          <cell r="H905">
            <v>901</v>
          </cell>
          <cell r="I905">
            <v>901</v>
          </cell>
          <cell r="J905">
            <v>901</v>
          </cell>
          <cell r="K905">
            <v>901</v>
          </cell>
        </row>
        <row r="906">
          <cell r="A906" t="str">
            <v>17DEEZN</v>
          </cell>
          <cell r="B906" t="str">
            <v>BID-OBLIG.AUM.CAP.ORDIN.</v>
          </cell>
          <cell r="C906">
            <v>66085</v>
          </cell>
          <cell r="D906">
            <v>0</v>
          </cell>
          <cell r="E906">
            <v>0</v>
          </cell>
          <cell r="F906">
            <v>0</v>
          </cell>
          <cell r="G906">
            <v>0</v>
          </cell>
          <cell r="H906">
            <v>0</v>
          </cell>
          <cell r="I906">
            <v>0</v>
          </cell>
          <cell r="J906">
            <v>0</v>
          </cell>
          <cell r="K906">
            <v>0</v>
          </cell>
        </row>
        <row r="907">
          <cell r="A907" t="str">
            <v>17DIEZN</v>
          </cell>
          <cell r="B907" t="str">
            <v>CTA.CON AIF.CTA.F</v>
          </cell>
          <cell r="C907">
            <v>0</v>
          </cell>
          <cell r="D907">
            <v>0</v>
          </cell>
          <cell r="E907">
            <v>0</v>
          </cell>
          <cell r="F907">
            <v>0</v>
          </cell>
          <cell r="G907">
            <v>0</v>
          </cell>
          <cell r="H907">
            <v>0</v>
          </cell>
          <cell r="I907">
            <v>0</v>
          </cell>
          <cell r="J907">
            <v>0</v>
          </cell>
          <cell r="K907">
            <v>0</v>
          </cell>
        </row>
        <row r="908">
          <cell r="A908" t="str">
            <v>-</v>
          </cell>
          <cell r="B908" t="str">
            <v xml:space="preserve">DIR.VIAL.MOP.FDO.ROT.2DO.PROY.PTMO.BIRF 2297 </v>
          </cell>
          <cell r="C908">
            <v>0</v>
          </cell>
          <cell r="D908">
            <v>0</v>
          </cell>
          <cell r="E908">
            <v>0</v>
          </cell>
          <cell r="F908">
            <v>0</v>
          </cell>
          <cell r="G908">
            <v>0</v>
          </cell>
          <cell r="H908">
            <v>0</v>
          </cell>
          <cell r="I908">
            <v>0</v>
          </cell>
          <cell r="J908">
            <v>0</v>
          </cell>
          <cell r="K908">
            <v>0</v>
          </cell>
        </row>
        <row r="909">
          <cell r="A909" t="str">
            <v>17EUNZN</v>
          </cell>
          <cell r="B909" t="str">
            <v xml:space="preserve">ORGANISMO MULTILATERAL DE GARANTIA DE INVERSIONES, </v>
          </cell>
          <cell r="C909">
            <v>33</v>
          </cell>
          <cell r="D909">
            <v>33</v>
          </cell>
          <cell r="E909">
            <v>33</v>
          </cell>
          <cell r="F909">
            <v>33</v>
          </cell>
          <cell r="G909">
            <v>33</v>
          </cell>
          <cell r="H909">
            <v>33</v>
          </cell>
          <cell r="I909">
            <v>33</v>
          </cell>
          <cell r="J909">
            <v>33</v>
          </cell>
          <cell r="K909">
            <v>33</v>
          </cell>
        </row>
        <row r="910">
          <cell r="A910" t="str">
            <v>-</v>
          </cell>
          <cell r="B910" t="str">
            <v xml:space="preserve">CUENTA ESPECIAL FONDOS ROTATORIOS PARA CRED.EXIMB., </v>
          </cell>
          <cell r="C910">
            <v>0</v>
          </cell>
          <cell r="D910">
            <v>0</v>
          </cell>
          <cell r="E910">
            <v>0</v>
          </cell>
          <cell r="F910">
            <v>0</v>
          </cell>
          <cell r="G910">
            <v>0</v>
          </cell>
          <cell r="H910">
            <v>0</v>
          </cell>
          <cell r="I910">
            <v>0</v>
          </cell>
          <cell r="J910">
            <v>0</v>
          </cell>
          <cell r="K910">
            <v>0</v>
          </cell>
        </row>
        <row r="911">
          <cell r="A911" t="str">
            <v>14BBXZN</v>
          </cell>
          <cell r="B911" t="str">
            <v xml:space="preserve">  .PASIVOS EXTERNOS M/L PZO.ME</v>
          </cell>
          <cell r="C911">
            <v>945</v>
          </cell>
          <cell r="D911">
            <v>68782</v>
          </cell>
          <cell r="E911">
            <v>66392</v>
          </cell>
          <cell r="F911">
            <v>64381</v>
          </cell>
          <cell r="G911">
            <v>64819</v>
          </cell>
          <cell r="H911">
            <v>63643</v>
          </cell>
          <cell r="I911">
            <v>64297</v>
          </cell>
          <cell r="J911">
            <v>63727</v>
          </cell>
          <cell r="K911">
            <v>60605</v>
          </cell>
        </row>
        <row r="912">
          <cell r="A912" t="str">
            <v>16CBEZN</v>
          </cell>
          <cell r="B912" t="str">
            <v>PTMO.CONV.KREDITANSTALT ME, BBC, BCC, EXT</v>
          </cell>
          <cell r="C912">
            <v>0</v>
          </cell>
          <cell r="D912">
            <v>0</v>
          </cell>
          <cell r="E912">
            <v>0</v>
          </cell>
          <cell r="F912">
            <v>0</v>
          </cell>
          <cell r="G912">
            <v>0</v>
          </cell>
          <cell r="H912">
            <v>0</v>
          </cell>
          <cell r="I912">
            <v>0</v>
          </cell>
          <cell r="J912">
            <v>0</v>
          </cell>
          <cell r="K912">
            <v>0</v>
          </cell>
        </row>
        <row r="913">
          <cell r="A913" t="str">
            <v>16DHEZN</v>
          </cell>
          <cell r="B913" t="str">
            <v>CREDIT.BANK OF NOVA SCOTIA ME, BBC, BCC, EXT</v>
          </cell>
          <cell r="C913">
            <v>0</v>
          </cell>
          <cell r="D913">
            <v>0</v>
          </cell>
          <cell r="E913">
            <v>0</v>
          </cell>
          <cell r="F913">
            <v>0</v>
          </cell>
          <cell r="G913">
            <v>0</v>
          </cell>
          <cell r="H913">
            <v>0</v>
          </cell>
          <cell r="I913">
            <v>0</v>
          </cell>
          <cell r="J913">
            <v>0</v>
          </cell>
          <cell r="K913">
            <v>0</v>
          </cell>
        </row>
        <row r="914">
          <cell r="A914" t="str">
            <v>16CEEZN</v>
          </cell>
          <cell r="B914" t="str">
            <v>CRED.NATIONALE PARIS ME, BBC, BCC, EXT</v>
          </cell>
          <cell r="C914">
            <v>0</v>
          </cell>
          <cell r="D914">
            <v>0</v>
          </cell>
          <cell r="E914">
            <v>0</v>
          </cell>
          <cell r="F914">
            <v>0</v>
          </cell>
          <cell r="G914">
            <v>0</v>
          </cell>
          <cell r="H914">
            <v>0</v>
          </cell>
          <cell r="I914">
            <v>0</v>
          </cell>
          <cell r="J914">
            <v>0</v>
          </cell>
          <cell r="K914">
            <v>0</v>
          </cell>
        </row>
        <row r="915">
          <cell r="A915" t="str">
            <v>16CFEZN</v>
          </cell>
          <cell r="B915" t="str">
            <v>CREDITO BID  ME, BBC, BCC, EXT</v>
          </cell>
          <cell r="C915">
            <v>0</v>
          </cell>
          <cell r="D915">
            <v>0</v>
          </cell>
          <cell r="E915">
            <v>0</v>
          </cell>
          <cell r="F915">
            <v>0</v>
          </cell>
          <cell r="G915">
            <v>0</v>
          </cell>
          <cell r="H915">
            <v>0</v>
          </cell>
          <cell r="I915">
            <v>0</v>
          </cell>
          <cell r="J915">
            <v>0</v>
          </cell>
          <cell r="K915">
            <v>0</v>
          </cell>
        </row>
        <row r="916">
          <cell r="A916" t="str">
            <v>16DFEZN</v>
          </cell>
          <cell r="B916" t="str">
            <v>CRED.CONSOR.BCOS.SUIZOS. ME, BBC, BCC, EXT</v>
          </cell>
          <cell r="C916">
            <v>0</v>
          </cell>
          <cell r="D916">
            <v>0</v>
          </cell>
          <cell r="E916">
            <v>0</v>
          </cell>
          <cell r="F916">
            <v>0</v>
          </cell>
          <cell r="G916">
            <v>0</v>
          </cell>
          <cell r="H916">
            <v>0</v>
          </cell>
          <cell r="I916">
            <v>0</v>
          </cell>
          <cell r="J916">
            <v>0</v>
          </cell>
          <cell r="K916">
            <v>0</v>
          </cell>
        </row>
        <row r="917">
          <cell r="A917" t="str">
            <v>16CGEZN</v>
          </cell>
          <cell r="B917" t="str">
            <v>SERCOBE-ESPANA   ME, BBC, BCC, EXT</v>
          </cell>
          <cell r="C917">
            <v>0</v>
          </cell>
          <cell r="D917">
            <v>0</v>
          </cell>
          <cell r="E917">
            <v>0</v>
          </cell>
          <cell r="F917">
            <v>0</v>
          </cell>
          <cell r="G917">
            <v>0</v>
          </cell>
          <cell r="H917">
            <v>0</v>
          </cell>
          <cell r="I917">
            <v>0</v>
          </cell>
          <cell r="J917">
            <v>0</v>
          </cell>
          <cell r="K917">
            <v>0</v>
          </cell>
        </row>
        <row r="918">
          <cell r="A918" t="str">
            <v>16CHEZN</v>
          </cell>
          <cell r="B918" t="str">
            <v>CRED.CONSOR.BCOS.BELGAS ME, BBC, BCC, EXT</v>
          </cell>
          <cell r="C918">
            <v>0</v>
          </cell>
          <cell r="D918">
            <v>0</v>
          </cell>
          <cell r="E918">
            <v>0</v>
          </cell>
          <cell r="F918">
            <v>0</v>
          </cell>
          <cell r="G918">
            <v>0</v>
          </cell>
          <cell r="H918">
            <v>0</v>
          </cell>
          <cell r="I918">
            <v>0</v>
          </cell>
          <cell r="J918">
            <v>0</v>
          </cell>
          <cell r="K918">
            <v>0</v>
          </cell>
        </row>
        <row r="919">
          <cell r="A919" t="str">
            <v>16CIEZN</v>
          </cell>
          <cell r="B919" t="str">
            <v>CREDITO CHECOSLOVAQUIA  ME, BBC, BCC, EXT</v>
          </cell>
          <cell r="C919">
            <v>0</v>
          </cell>
          <cell r="D919">
            <v>0</v>
          </cell>
          <cell r="E919">
            <v>0</v>
          </cell>
          <cell r="F919">
            <v>0</v>
          </cell>
          <cell r="G919">
            <v>0</v>
          </cell>
          <cell r="H919">
            <v>0</v>
          </cell>
          <cell r="I919">
            <v>0</v>
          </cell>
          <cell r="J919">
            <v>0</v>
          </cell>
          <cell r="K919">
            <v>0</v>
          </cell>
        </row>
        <row r="920">
          <cell r="A920" t="str">
            <v>16CJEZN</v>
          </cell>
          <cell r="B920" t="str">
            <v>CREDITO AID  ME, BBC, BCC, EXT</v>
          </cell>
          <cell r="C920">
            <v>945</v>
          </cell>
          <cell r="D920">
            <v>970</v>
          </cell>
          <cell r="E920">
            <v>936</v>
          </cell>
          <cell r="F920">
            <v>908</v>
          </cell>
          <cell r="G920">
            <v>914</v>
          </cell>
          <cell r="H920">
            <v>898</v>
          </cell>
          <cell r="I920">
            <v>795</v>
          </cell>
          <cell r="J920">
            <v>788</v>
          </cell>
          <cell r="K920">
            <v>749</v>
          </cell>
        </row>
        <row r="921">
          <cell r="A921" t="str">
            <v>16CPEZN</v>
          </cell>
          <cell r="B921" t="str">
            <v>BANK OF TOKYO  ME, BBC, BCC, EXT</v>
          </cell>
          <cell r="C921">
            <v>0</v>
          </cell>
          <cell r="D921">
            <v>0</v>
          </cell>
          <cell r="E921">
            <v>0</v>
          </cell>
          <cell r="F921">
            <v>0</v>
          </cell>
          <cell r="G921">
            <v>0</v>
          </cell>
          <cell r="H921">
            <v>0</v>
          </cell>
          <cell r="I921">
            <v>0</v>
          </cell>
          <cell r="J921">
            <v>0</v>
          </cell>
          <cell r="K921">
            <v>0</v>
          </cell>
        </row>
        <row r="922">
          <cell r="A922" t="str">
            <v>16CQEZN</v>
          </cell>
          <cell r="B922" t="str">
            <v>BANCO DO BRASIL ME, BBC, BCC, EXT</v>
          </cell>
          <cell r="C922">
            <v>0</v>
          </cell>
          <cell r="D922">
            <v>0</v>
          </cell>
          <cell r="E922">
            <v>0</v>
          </cell>
          <cell r="F922">
            <v>0</v>
          </cell>
          <cell r="G922">
            <v>0</v>
          </cell>
          <cell r="H922">
            <v>0</v>
          </cell>
          <cell r="I922">
            <v>0</v>
          </cell>
          <cell r="J922">
            <v>0</v>
          </cell>
          <cell r="K922">
            <v>0</v>
          </cell>
        </row>
        <row r="923">
          <cell r="A923" t="str">
            <v>16CCEZN</v>
          </cell>
          <cell r="B923" t="str">
            <v>CONSOR.BCOS.AGTE.W.FARGO ME, BBC, BCC, EXT</v>
          </cell>
          <cell r="C923">
            <v>0</v>
          </cell>
          <cell r="D923">
            <v>0</v>
          </cell>
          <cell r="E923">
            <v>0</v>
          </cell>
          <cell r="F923">
            <v>0</v>
          </cell>
          <cell r="G923">
            <v>0</v>
          </cell>
          <cell r="H923">
            <v>0</v>
          </cell>
          <cell r="I923">
            <v>0</v>
          </cell>
          <cell r="J923">
            <v>0</v>
          </cell>
          <cell r="K923">
            <v>0</v>
          </cell>
        </row>
        <row r="924">
          <cell r="A924" t="str">
            <v>16DIEZN</v>
          </cell>
          <cell r="B924" t="str">
            <v>CREDI.BANCO EXT.ESPANA  ME, BBC, BCC, EXT</v>
          </cell>
          <cell r="C924">
            <v>0</v>
          </cell>
          <cell r="D924">
            <v>0</v>
          </cell>
          <cell r="E924">
            <v>0</v>
          </cell>
          <cell r="F924">
            <v>0</v>
          </cell>
          <cell r="G924">
            <v>0</v>
          </cell>
          <cell r="H924">
            <v>0</v>
          </cell>
          <cell r="I924">
            <v>0</v>
          </cell>
          <cell r="J924">
            <v>0</v>
          </cell>
          <cell r="K924">
            <v>0</v>
          </cell>
        </row>
        <row r="925">
          <cell r="A925" t="str">
            <v>16CUEZN</v>
          </cell>
          <cell r="B925" t="str">
            <v>CREDITO BULGARIA ME, BBC, BCC, EXT</v>
          </cell>
          <cell r="C925">
            <v>0</v>
          </cell>
          <cell r="D925">
            <v>0</v>
          </cell>
          <cell r="E925">
            <v>0</v>
          </cell>
          <cell r="F925">
            <v>0</v>
          </cell>
          <cell r="G925">
            <v>0</v>
          </cell>
          <cell r="H925">
            <v>0</v>
          </cell>
          <cell r="I925">
            <v>0</v>
          </cell>
          <cell r="J925">
            <v>0</v>
          </cell>
          <cell r="K925">
            <v>0</v>
          </cell>
        </row>
        <row r="926">
          <cell r="A926" t="str">
            <v>16CVEZN</v>
          </cell>
          <cell r="B926" t="str">
            <v>BCO.NAC.COM.EXTER-MEXICO ME, BBC, BCC, EXT</v>
          </cell>
          <cell r="C926">
            <v>0</v>
          </cell>
          <cell r="D926">
            <v>0</v>
          </cell>
          <cell r="E926">
            <v>0</v>
          </cell>
          <cell r="F926">
            <v>0</v>
          </cell>
          <cell r="G926">
            <v>0</v>
          </cell>
          <cell r="H926">
            <v>0</v>
          </cell>
          <cell r="I926">
            <v>0</v>
          </cell>
          <cell r="J926">
            <v>0</v>
          </cell>
          <cell r="K926">
            <v>0</v>
          </cell>
        </row>
        <row r="927">
          <cell r="A927" t="str">
            <v>16CWEZN</v>
          </cell>
          <cell r="B927" t="str">
            <v>CREDI.REP.DEMOCR.ALEMANIA  ME, BBC, BCC, EXT</v>
          </cell>
          <cell r="C927">
            <v>0</v>
          </cell>
          <cell r="D927">
            <v>0</v>
          </cell>
          <cell r="E927">
            <v>0</v>
          </cell>
          <cell r="F927">
            <v>0</v>
          </cell>
          <cell r="G927">
            <v>0</v>
          </cell>
          <cell r="H927">
            <v>0</v>
          </cell>
          <cell r="I927">
            <v>0</v>
          </cell>
          <cell r="J927">
            <v>0</v>
          </cell>
          <cell r="K927">
            <v>0</v>
          </cell>
        </row>
        <row r="928">
          <cell r="A928" t="str">
            <v>16DAEZN</v>
          </cell>
          <cell r="B928" t="str">
            <v>CRED.ARGENTINO  ME, BBC, BCC, EXT</v>
          </cell>
          <cell r="C928">
            <v>0</v>
          </cell>
          <cell r="D928">
            <v>0</v>
          </cell>
          <cell r="E928">
            <v>0</v>
          </cell>
          <cell r="F928">
            <v>0</v>
          </cell>
          <cell r="G928">
            <v>0</v>
          </cell>
          <cell r="H928">
            <v>0</v>
          </cell>
          <cell r="I928">
            <v>0</v>
          </cell>
          <cell r="J928">
            <v>0</v>
          </cell>
          <cell r="K928">
            <v>0</v>
          </cell>
        </row>
        <row r="929">
          <cell r="A929" t="str">
            <v>16DPEZN</v>
          </cell>
          <cell r="B929" t="str">
            <v>CREDITO MANUFACTURERS HANOVER TRUST CO NEW YORK, BBC, BCC, E</v>
          </cell>
          <cell r="C929">
            <v>0</v>
          </cell>
          <cell r="D929">
            <v>0</v>
          </cell>
          <cell r="E929">
            <v>0</v>
          </cell>
          <cell r="F929">
            <v>0</v>
          </cell>
          <cell r="G929">
            <v>0</v>
          </cell>
          <cell r="H929">
            <v>0</v>
          </cell>
          <cell r="I929">
            <v>0</v>
          </cell>
          <cell r="J929">
            <v>0</v>
          </cell>
          <cell r="K929">
            <v>0</v>
          </cell>
        </row>
        <row r="930">
          <cell r="A930" t="str">
            <v>16DLEZN</v>
          </cell>
          <cell r="B930" t="str">
            <v>CRED.WESTDEUTSCHG LANDESBANK, BBC, BCC, EXT</v>
          </cell>
          <cell r="C930">
            <v>0</v>
          </cell>
          <cell r="D930">
            <v>0</v>
          </cell>
          <cell r="E930">
            <v>0</v>
          </cell>
          <cell r="F930">
            <v>0</v>
          </cell>
          <cell r="G930">
            <v>0</v>
          </cell>
          <cell r="H930">
            <v>0</v>
          </cell>
          <cell r="I930">
            <v>0</v>
          </cell>
          <cell r="J930">
            <v>0</v>
          </cell>
          <cell r="K930">
            <v>0</v>
          </cell>
        </row>
        <row r="931">
          <cell r="A931" t="str">
            <v>16DMEZN</v>
          </cell>
          <cell r="B931" t="str">
            <v>CRED.LLOYDS BANK INTERNATIONAL ME, BBC, BCC, EXT</v>
          </cell>
          <cell r="C931">
            <v>0</v>
          </cell>
          <cell r="D931">
            <v>0</v>
          </cell>
          <cell r="E931">
            <v>0</v>
          </cell>
          <cell r="F931">
            <v>0</v>
          </cell>
          <cell r="G931">
            <v>0</v>
          </cell>
          <cell r="H931">
            <v>0</v>
          </cell>
          <cell r="I931">
            <v>0</v>
          </cell>
          <cell r="J931">
            <v>0</v>
          </cell>
          <cell r="K931">
            <v>0</v>
          </cell>
        </row>
        <row r="932">
          <cell r="A932" t="str">
            <v>16DNEZN</v>
          </cell>
          <cell r="B932" t="str">
            <v>CREDITO AUSTRIA, BBC, BCC, EXT</v>
          </cell>
          <cell r="C932">
            <v>0</v>
          </cell>
          <cell r="D932">
            <v>0</v>
          </cell>
          <cell r="E932">
            <v>0</v>
          </cell>
          <cell r="F932">
            <v>0</v>
          </cell>
          <cell r="G932">
            <v>0</v>
          </cell>
          <cell r="H932">
            <v>0</v>
          </cell>
          <cell r="I932">
            <v>0</v>
          </cell>
          <cell r="J932">
            <v>0</v>
          </cell>
          <cell r="K932">
            <v>0</v>
          </cell>
        </row>
        <row r="933">
          <cell r="A933" t="str">
            <v>16DKEZN</v>
          </cell>
          <cell r="B933" t="str">
            <v>CREDITO  PERU  ME, BBC, BCC, EXT</v>
          </cell>
          <cell r="C933">
            <v>0</v>
          </cell>
          <cell r="D933">
            <v>0</v>
          </cell>
          <cell r="E933">
            <v>0</v>
          </cell>
          <cell r="F933">
            <v>0</v>
          </cell>
          <cell r="G933">
            <v>0</v>
          </cell>
          <cell r="H933">
            <v>0</v>
          </cell>
          <cell r="I933">
            <v>0</v>
          </cell>
          <cell r="J933">
            <v>0</v>
          </cell>
          <cell r="K933">
            <v>0</v>
          </cell>
        </row>
        <row r="934">
          <cell r="A934" t="str">
            <v>16DQEZN</v>
          </cell>
          <cell r="B934" t="str">
            <v>CREDITO THE MITSUI BANK LIMITED, BBC, BCC, EXT</v>
          </cell>
          <cell r="C934">
            <v>0</v>
          </cell>
          <cell r="D934">
            <v>0</v>
          </cell>
          <cell r="E934">
            <v>0</v>
          </cell>
          <cell r="F934">
            <v>0</v>
          </cell>
          <cell r="G934">
            <v>0</v>
          </cell>
          <cell r="H934">
            <v>0</v>
          </cell>
          <cell r="I934">
            <v>0</v>
          </cell>
          <cell r="J934">
            <v>0</v>
          </cell>
          <cell r="K934">
            <v>0</v>
          </cell>
        </row>
        <row r="935">
          <cell r="A935" t="str">
            <v>16CYEZN</v>
          </cell>
          <cell r="B935" t="str">
            <v>CANADIAN IMPERIAL BANK OF COMMERCE LONDON UK ME, BBC, BCC, E</v>
          </cell>
          <cell r="C935">
            <v>0</v>
          </cell>
          <cell r="D935">
            <v>0</v>
          </cell>
          <cell r="E935">
            <v>0</v>
          </cell>
          <cell r="F935">
            <v>0</v>
          </cell>
          <cell r="G935">
            <v>0</v>
          </cell>
          <cell r="H935">
            <v>0</v>
          </cell>
          <cell r="I935">
            <v>0</v>
          </cell>
          <cell r="J935">
            <v>0</v>
          </cell>
          <cell r="K935">
            <v>0</v>
          </cell>
        </row>
        <row r="936">
          <cell r="A936" t="str">
            <v>16CZEZN</v>
          </cell>
          <cell r="B936" t="str">
            <v>CRED. THE FIRST NATIONAL BANK OF CHICAGO LTD.ME, BBC, BCC, E</v>
          </cell>
          <cell r="C936">
            <v>0</v>
          </cell>
          <cell r="D936">
            <v>0</v>
          </cell>
          <cell r="E936">
            <v>0</v>
          </cell>
          <cell r="F936">
            <v>0</v>
          </cell>
          <cell r="G936">
            <v>0</v>
          </cell>
          <cell r="H936">
            <v>0</v>
          </cell>
          <cell r="I936">
            <v>0</v>
          </cell>
          <cell r="J936">
            <v>0</v>
          </cell>
          <cell r="K936">
            <v>0</v>
          </cell>
        </row>
        <row r="937">
          <cell r="A937" t="str">
            <v>16DREZN</v>
          </cell>
          <cell r="B937" t="str">
            <v>RENEG.83-84 (MANUFA HANOVER) US$ 1.300 MILL.ME, BBC, BCC, EX</v>
          </cell>
          <cell r="C937">
            <v>0</v>
          </cell>
          <cell r="D937">
            <v>0</v>
          </cell>
          <cell r="E937">
            <v>0</v>
          </cell>
          <cell r="F937">
            <v>0</v>
          </cell>
          <cell r="G937">
            <v>0</v>
          </cell>
          <cell r="H937">
            <v>0</v>
          </cell>
          <cell r="I937">
            <v>0</v>
          </cell>
          <cell r="J937">
            <v>0</v>
          </cell>
          <cell r="K937">
            <v>0</v>
          </cell>
        </row>
        <row r="938">
          <cell r="A938" t="str">
            <v>16DTEZN</v>
          </cell>
          <cell r="B938" t="str">
            <v>CONVENIO DE REESTRUCTURACION DE LA DEUDA EXTERNA M, BBC, BCC</v>
          </cell>
          <cell r="C938">
            <v>0</v>
          </cell>
          <cell r="D938">
            <v>0</v>
          </cell>
          <cell r="E938">
            <v>0</v>
          </cell>
          <cell r="F938">
            <v>0</v>
          </cell>
          <cell r="G938">
            <v>0</v>
          </cell>
          <cell r="H938">
            <v>0</v>
          </cell>
          <cell r="I938">
            <v>0</v>
          </cell>
          <cell r="J938">
            <v>0</v>
          </cell>
          <cell r="K938">
            <v>0</v>
          </cell>
        </row>
        <row r="939">
          <cell r="A939" t="str">
            <v>16DUEZN</v>
          </cell>
          <cell r="B939" t="str">
            <v>CRED.RENEG.83-84 (MANUFACT.HANOVER) US$ 780 MILL.M, BBC, BCC</v>
          </cell>
          <cell r="C939">
            <v>0</v>
          </cell>
          <cell r="D939">
            <v>0</v>
          </cell>
          <cell r="E939">
            <v>0</v>
          </cell>
          <cell r="F939">
            <v>0</v>
          </cell>
          <cell r="G939">
            <v>0</v>
          </cell>
          <cell r="H939">
            <v>0</v>
          </cell>
          <cell r="I939">
            <v>0</v>
          </cell>
          <cell r="J939">
            <v>0</v>
          </cell>
          <cell r="K939">
            <v>0</v>
          </cell>
        </row>
        <row r="940">
          <cell r="A940" t="str">
            <v>16DVEZN</v>
          </cell>
          <cell r="B940" t="str">
            <v>CREDITO CREDIT SUISSE PANAMA ME, BBC, BCC, EXT</v>
          </cell>
          <cell r="C940">
            <v>0</v>
          </cell>
          <cell r="D940">
            <v>0</v>
          </cell>
          <cell r="E940">
            <v>0</v>
          </cell>
          <cell r="F940">
            <v>0</v>
          </cell>
          <cell r="G940">
            <v>0</v>
          </cell>
          <cell r="H940">
            <v>0</v>
          </cell>
          <cell r="I940">
            <v>0</v>
          </cell>
          <cell r="J940">
            <v>0</v>
          </cell>
          <cell r="K940">
            <v>0</v>
          </cell>
        </row>
        <row r="941">
          <cell r="A941" t="str">
            <v>16DYEZN</v>
          </cell>
          <cell r="B941" t="str">
            <v>CONVENIO CRED.US$785 MILL.AG.MANUFACTURERS HANOVER, BBC, BCC</v>
          </cell>
          <cell r="C941">
            <v>0</v>
          </cell>
          <cell r="D941">
            <v>0</v>
          </cell>
          <cell r="E941">
            <v>0</v>
          </cell>
          <cell r="F941">
            <v>0</v>
          </cell>
          <cell r="G941">
            <v>0</v>
          </cell>
          <cell r="H941">
            <v>0</v>
          </cell>
          <cell r="I941">
            <v>0</v>
          </cell>
          <cell r="J941">
            <v>0</v>
          </cell>
          <cell r="K941">
            <v>0</v>
          </cell>
        </row>
        <row r="942">
          <cell r="A942" t="str">
            <v>16ASEZN</v>
          </cell>
          <cell r="B942" t="str">
            <v>PASIVOS CON EL EXTERIOR DEL BCO.CONTIN.ASUM POR BC, BBC, BCC</v>
          </cell>
          <cell r="C942">
            <v>0</v>
          </cell>
          <cell r="D942">
            <v>0</v>
          </cell>
          <cell r="E942">
            <v>0</v>
          </cell>
          <cell r="F942">
            <v>0</v>
          </cell>
          <cell r="G942">
            <v>0</v>
          </cell>
          <cell r="H942">
            <v>0</v>
          </cell>
          <cell r="I942">
            <v>0</v>
          </cell>
          <cell r="J942">
            <v>0</v>
          </cell>
          <cell r="K942">
            <v>0</v>
          </cell>
        </row>
        <row r="943">
          <cell r="A943" t="str">
            <v>16DZEZN</v>
          </cell>
          <cell r="B943" t="str">
            <v>REESTRUCTURACION DEUDA EXTERNA (1985/1987) ME, BBC, BCC, EXT</v>
          </cell>
          <cell r="C943">
            <v>0</v>
          </cell>
          <cell r="D943">
            <v>0</v>
          </cell>
          <cell r="E943">
            <v>0</v>
          </cell>
          <cell r="F943">
            <v>0</v>
          </cell>
          <cell r="G943">
            <v>0</v>
          </cell>
          <cell r="H943">
            <v>0</v>
          </cell>
          <cell r="I943">
            <v>0</v>
          </cell>
          <cell r="J943">
            <v>0</v>
          </cell>
          <cell r="K943">
            <v>0</v>
          </cell>
        </row>
        <row r="944">
          <cell r="A944" t="str">
            <v>16ATEZN</v>
          </cell>
          <cell r="B944" t="str">
            <v>REESTRUCTURACION DEUDA EXTERNA 1988-1991 ME, BBC, BCC, EXT</v>
          </cell>
          <cell r="C944">
            <v>0</v>
          </cell>
          <cell r="D944">
            <v>0</v>
          </cell>
          <cell r="E944">
            <v>0</v>
          </cell>
          <cell r="F944">
            <v>0</v>
          </cell>
          <cell r="G944">
            <v>0</v>
          </cell>
          <cell r="H944">
            <v>0</v>
          </cell>
          <cell r="I944">
            <v>0</v>
          </cell>
          <cell r="J944">
            <v>0</v>
          </cell>
          <cell r="K944">
            <v>0</v>
          </cell>
        </row>
        <row r="945">
          <cell r="A945" t="str">
            <v>16COEZN</v>
          </cell>
          <cell r="B945" t="str">
            <v>LINEA CREDITO CONTRATO EURODOLARES ME, BBC, BCC, EXT</v>
          </cell>
          <cell r="C945">
            <v>0</v>
          </cell>
          <cell r="D945">
            <v>0</v>
          </cell>
          <cell r="E945">
            <v>0</v>
          </cell>
          <cell r="F945">
            <v>0</v>
          </cell>
          <cell r="G945">
            <v>0</v>
          </cell>
          <cell r="H945">
            <v>0</v>
          </cell>
          <cell r="I945">
            <v>0</v>
          </cell>
          <cell r="J945">
            <v>0</v>
          </cell>
          <cell r="K945">
            <v>0</v>
          </cell>
        </row>
        <row r="946">
          <cell r="A946" t="str">
            <v>16EBEZN</v>
          </cell>
          <cell r="B946" t="str">
            <v>CREDITO RECIB.C.GAR.DE INST.FINANC.(REPOS), BBC, BCC, EXT</v>
          </cell>
          <cell r="C946">
            <v>0</v>
          </cell>
          <cell r="D946">
            <v>0</v>
          </cell>
          <cell r="E946">
            <v>0</v>
          </cell>
          <cell r="F946">
            <v>0</v>
          </cell>
          <cell r="G946">
            <v>0</v>
          </cell>
          <cell r="H946">
            <v>0</v>
          </cell>
          <cell r="I946">
            <v>0</v>
          </cell>
          <cell r="J946">
            <v>0</v>
          </cell>
          <cell r="K946">
            <v>0</v>
          </cell>
        </row>
        <row r="947">
          <cell r="A947" t="str">
            <v>16BQEZN</v>
          </cell>
          <cell r="B947" t="str">
            <v>V.A. PAISES SOCIAL. SUJ.RENEG., BBC, BCC, EXT</v>
          </cell>
          <cell r="C947">
            <v>0</v>
          </cell>
          <cell r="D947">
            <v>0</v>
          </cell>
          <cell r="E947">
            <v>0</v>
          </cell>
          <cell r="F947">
            <v>0</v>
          </cell>
          <cell r="G947">
            <v>0</v>
          </cell>
          <cell r="H947">
            <v>0</v>
          </cell>
          <cell r="I947">
            <v>0</v>
          </cell>
          <cell r="J947">
            <v>0</v>
          </cell>
          <cell r="K947">
            <v>0</v>
          </cell>
        </row>
        <row r="948">
          <cell r="A948" t="str">
            <v>16CNEZN</v>
          </cell>
          <cell r="B948" t="str">
            <v>RENEG.DEUDA EXTERNA ME, BBC, BCC, EXT</v>
          </cell>
          <cell r="C948">
            <v>0</v>
          </cell>
          <cell r="D948">
            <v>0</v>
          </cell>
          <cell r="E948">
            <v>0</v>
          </cell>
          <cell r="F948">
            <v>0</v>
          </cell>
          <cell r="G948">
            <v>0</v>
          </cell>
          <cell r="H948">
            <v>0</v>
          </cell>
          <cell r="I948">
            <v>0</v>
          </cell>
          <cell r="J948">
            <v>0</v>
          </cell>
          <cell r="K948">
            <v>0</v>
          </cell>
        </row>
        <row r="949">
          <cell r="A949" t="str">
            <v>16LEEZN</v>
          </cell>
          <cell r="B949" t="str">
            <v>DEPOSITOS A PLAZO BCOS. DEL EXTERIOR ME, BBC, BCC, EXT</v>
          </cell>
          <cell r="C949">
            <v>0</v>
          </cell>
          <cell r="D949">
            <v>0</v>
          </cell>
          <cell r="E949">
            <v>0</v>
          </cell>
          <cell r="F949">
            <v>0</v>
          </cell>
          <cell r="G949">
            <v>0</v>
          </cell>
          <cell r="H949">
            <v>0</v>
          </cell>
          <cell r="I949">
            <v>0</v>
          </cell>
          <cell r="J949">
            <v>0</v>
          </cell>
          <cell r="K949">
            <v>0</v>
          </cell>
        </row>
        <row r="950">
          <cell r="A950" t="str">
            <v>16DDEZN</v>
          </cell>
          <cell r="B950" t="str">
            <v>PAGARE PLAN FINANCIERO 1983-1984 ACDO'1496  ME, BBC, BCC, EX</v>
          </cell>
          <cell r="C950">
            <v>0</v>
          </cell>
          <cell r="D950">
            <v>0</v>
          </cell>
          <cell r="E950">
            <v>0</v>
          </cell>
          <cell r="F950">
            <v>0</v>
          </cell>
          <cell r="G950">
            <v>0</v>
          </cell>
          <cell r="H950">
            <v>0</v>
          </cell>
          <cell r="I950">
            <v>0</v>
          </cell>
          <cell r="J950">
            <v>0</v>
          </cell>
          <cell r="K950">
            <v>0</v>
          </cell>
        </row>
        <row r="951">
          <cell r="A951" t="str">
            <v>16CXEZN</v>
          </cell>
          <cell r="B951" t="str">
            <v xml:space="preserve">DEPS.AMORTIZAC.DIFERIDOS DE CDTOS.EXT.AC.1506 ME, BBC, BCC, </v>
          </cell>
          <cell r="C951">
            <v>0</v>
          </cell>
          <cell r="D951">
            <v>0</v>
          </cell>
          <cell r="E951">
            <v>0</v>
          </cell>
          <cell r="F951">
            <v>0</v>
          </cell>
          <cell r="G951">
            <v>0</v>
          </cell>
          <cell r="H951">
            <v>0</v>
          </cell>
          <cell r="I951">
            <v>0</v>
          </cell>
          <cell r="J951">
            <v>0</v>
          </cell>
          <cell r="K951">
            <v>0</v>
          </cell>
        </row>
        <row r="952">
          <cell r="A952" t="str">
            <v>16AMEZN</v>
          </cell>
          <cell r="B952" t="str">
            <v>DEPOSITOS DE BANCOS DEL EXTERIOR P.PLAN FINANC.ME, BBC, BCC,</v>
          </cell>
          <cell r="C952">
            <v>0</v>
          </cell>
          <cell r="D952">
            <v>0</v>
          </cell>
          <cell r="E952">
            <v>0</v>
          </cell>
          <cell r="F952">
            <v>0</v>
          </cell>
          <cell r="G952">
            <v>0</v>
          </cell>
          <cell r="H952">
            <v>0</v>
          </cell>
          <cell r="I952">
            <v>0</v>
          </cell>
          <cell r="J952">
            <v>0</v>
          </cell>
          <cell r="K952">
            <v>0</v>
          </cell>
        </row>
        <row r="953">
          <cell r="A953" t="str">
            <v>16DSEZN</v>
          </cell>
          <cell r="B953" t="str">
            <v>DEPOSITOS A CTA.PROGRAMA REESTRUCT.DEUDA EXTERNA M, BBC, BCC</v>
          </cell>
          <cell r="C953">
            <v>0</v>
          </cell>
          <cell r="D953">
            <v>0</v>
          </cell>
          <cell r="E953">
            <v>0</v>
          </cell>
          <cell r="F953">
            <v>0</v>
          </cell>
          <cell r="G953">
            <v>0</v>
          </cell>
          <cell r="H953">
            <v>0</v>
          </cell>
          <cell r="I953">
            <v>0</v>
          </cell>
          <cell r="J953">
            <v>0</v>
          </cell>
          <cell r="K953">
            <v>0</v>
          </cell>
        </row>
        <row r="954">
          <cell r="A954" t="str">
            <v>16DWEZN</v>
          </cell>
          <cell r="B954" t="str">
            <v>DEPOS.AMORTIZACION DIFERIDAS DE CRED.EXT.AC.1619 M, BBC, BCC</v>
          </cell>
          <cell r="C954">
            <v>0</v>
          </cell>
          <cell r="D954">
            <v>0</v>
          </cell>
          <cell r="E954">
            <v>0</v>
          </cell>
          <cell r="F954">
            <v>0</v>
          </cell>
          <cell r="G954">
            <v>0</v>
          </cell>
          <cell r="H954">
            <v>0</v>
          </cell>
          <cell r="I954">
            <v>0</v>
          </cell>
          <cell r="J954">
            <v>0</v>
          </cell>
          <cell r="K954">
            <v>0</v>
          </cell>
        </row>
        <row r="955">
          <cell r="A955" t="str">
            <v>16DXEZN</v>
          </cell>
          <cell r="B955" t="str">
            <v>DEPOSITOS BANCO EXTERIOR DE ESPANA SA ACDO 1872 MN, BBC, BCC</v>
          </cell>
          <cell r="C955">
            <v>0</v>
          </cell>
          <cell r="D955">
            <v>0</v>
          </cell>
          <cell r="E955">
            <v>0</v>
          </cell>
          <cell r="F955">
            <v>0</v>
          </cell>
          <cell r="G955">
            <v>0</v>
          </cell>
          <cell r="H955">
            <v>0</v>
          </cell>
          <cell r="I955">
            <v>0</v>
          </cell>
          <cell r="J955">
            <v>0</v>
          </cell>
          <cell r="K955">
            <v>0</v>
          </cell>
        </row>
        <row r="956">
          <cell r="A956" t="str">
            <v>16EAEZN</v>
          </cell>
          <cell r="B956" t="str">
            <v xml:space="preserve">CTA.CTE CORREDORES OPERACIONES A FUTURO HABER ME, BBC, BCC, </v>
          </cell>
          <cell r="C956">
            <v>0</v>
          </cell>
          <cell r="D956">
            <v>0</v>
          </cell>
          <cell r="E956">
            <v>0</v>
          </cell>
          <cell r="F956">
            <v>0</v>
          </cell>
          <cell r="G956">
            <v>0</v>
          </cell>
          <cell r="H956">
            <v>0</v>
          </cell>
          <cell r="I956">
            <v>0</v>
          </cell>
          <cell r="J956">
            <v>0</v>
          </cell>
          <cell r="K956">
            <v>0</v>
          </cell>
        </row>
        <row r="957">
          <cell r="A957" t="str">
            <v>-</v>
          </cell>
          <cell r="B957" t="str">
            <v>CTA. CON BIRF MN, BBC, BCC, EXT</v>
          </cell>
          <cell r="C957">
            <v>0</v>
          </cell>
          <cell r="D957">
            <v>0</v>
          </cell>
          <cell r="E957">
            <v>0</v>
          </cell>
          <cell r="F957">
            <v>0</v>
          </cell>
          <cell r="G957">
            <v>0</v>
          </cell>
          <cell r="H957">
            <v>0</v>
          </cell>
          <cell r="I957">
            <v>0</v>
          </cell>
          <cell r="J957">
            <v>0</v>
          </cell>
          <cell r="K957">
            <v>0</v>
          </cell>
        </row>
        <row r="958">
          <cell r="A958" t="str">
            <v>-</v>
          </cell>
          <cell r="B958" t="str">
            <v>CTA.CON BID  MN, BBC, BCC, EXT</v>
          </cell>
          <cell r="C958">
            <v>0</v>
          </cell>
          <cell r="D958">
            <v>0</v>
          </cell>
          <cell r="E958">
            <v>0</v>
          </cell>
          <cell r="F958">
            <v>0</v>
          </cell>
          <cell r="G958">
            <v>0</v>
          </cell>
          <cell r="H958">
            <v>0</v>
          </cell>
          <cell r="I958">
            <v>0</v>
          </cell>
          <cell r="J958">
            <v>0</v>
          </cell>
          <cell r="K958">
            <v>0</v>
          </cell>
        </row>
        <row r="959">
          <cell r="A959" t="str">
            <v>-</v>
          </cell>
          <cell r="B959" t="str">
            <v>CTA. CON AIF MN, BBC, BCC, EXT</v>
          </cell>
          <cell r="C959">
            <v>0</v>
          </cell>
          <cell r="D959">
            <v>0</v>
          </cell>
          <cell r="E959">
            <v>0</v>
          </cell>
          <cell r="F959">
            <v>0</v>
          </cell>
          <cell r="G959">
            <v>0</v>
          </cell>
          <cell r="H959">
            <v>0</v>
          </cell>
          <cell r="I959">
            <v>0</v>
          </cell>
          <cell r="J959">
            <v>0</v>
          </cell>
          <cell r="K959">
            <v>0</v>
          </cell>
        </row>
        <row r="960">
          <cell r="A960" t="str">
            <v>17EBEZN</v>
          </cell>
          <cell r="B960" t="str">
            <v>BID-OBLIG.AUM.CAP.ORDIN. ME, BBC, BCC, EXT</v>
          </cell>
          <cell r="C960">
            <v>0</v>
          </cell>
          <cell r="D960">
            <v>67812</v>
          </cell>
          <cell r="E960">
            <v>65456</v>
          </cell>
          <cell r="F960">
            <v>63473</v>
          </cell>
          <cell r="G960">
            <v>63905</v>
          </cell>
          <cell r="H960">
            <v>62745</v>
          </cell>
          <cell r="I960">
            <v>63502</v>
          </cell>
          <cell r="J960">
            <v>62939</v>
          </cell>
          <cell r="K960">
            <v>59856</v>
          </cell>
        </row>
        <row r="961">
          <cell r="A961" t="str">
            <v>-</v>
          </cell>
          <cell r="B961" t="str">
            <v>CTA.CON AIF.CTA.F MN, BBC, BCC, EXT</v>
          </cell>
          <cell r="C961">
            <v>0</v>
          </cell>
          <cell r="D961">
            <v>0</v>
          </cell>
          <cell r="E961">
            <v>0</v>
          </cell>
          <cell r="F961">
            <v>0</v>
          </cell>
          <cell r="G961">
            <v>0</v>
          </cell>
          <cell r="H961">
            <v>0</v>
          </cell>
          <cell r="I961">
            <v>0</v>
          </cell>
          <cell r="J961">
            <v>0</v>
          </cell>
          <cell r="K961">
            <v>0</v>
          </cell>
        </row>
        <row r="962">
          <cell r="A962" t="str">
            <v>17DUEZN</v>
          </cell>
          <cell r="B962" t="str">
            <v>DIR.VIAL.MOP.FDO.ROT.2DO.PROY.PTMO.BIRF 2297 ME, BBC, BCC, E</v>
          </cell>
          <cell r="C962">
            <v>0</v>
          </cell>
          <cell r="D962">
            <v>0</v>
          </cell>
          <cell r="E962">
            <v>0</v>
          </cell>
          <cell r="F962">
            <v>0</v>
          </cell>
          <cell r="G962">
            <v>0</v>
          </cell>
          <cell r="H962">
            <v>0</v>
          </cell>
          <cell r="I962">
            <v>0</v>
          </cell>
          <cell r="J962">
            <v>0</v>
          </cell>
          <cell r="K962">
            <v>0</v>
          </cell>
        </row>
        <row r="963">
          <cell r="A963" t="str">
            <v>-</v>
          </cell>
          <cell r="B963" t="str">
            <v>ORGANISMO MULTILATERAL DE GARANTIA DE INVERSIONES, BBC, BCC,</v>
          </cell>
          <cell r="C963">
            <v>0</v>
          </cell>
          <cell r="D963">
            <v>0</v>
          </cell>
          <cell r="E963">
            <v>0</v>
          </cell>
          <cell r="F963">
            <v>0</v>
          </cell>
          <cell r="G963">
            <v>0</v>
          </cell>
          <cell r="H963">
            <v>0</v>
          </cell>
          <cell r="I963">
            <v>0</v>
          </cell>
          <cell r="J963">
            <v>0</v>
          </cell>
          <cell r="K963">
            <v>0</v>
          </cell>
        </row>
        <row r="964">
          <cell r="A964" t="str">
            <v>17EZEZN</v>
          </cell>
          <cell r="B964" t="str">
            <v>CUENTA ESPECIAL FONDOS ROTATORIOS PARA CRED.EXIMB., BBC, BCC</v>
          </cell>
          <cell r="C964">
            <v>0</v>
          </cell>
          <cell r="D964">
            <v>0</v>
          </cell>
          <cell r="E964">
            <v>0</v>
          </cell>
          <cell r="F964">
            <v>0</v>
          </cell>
          <cell r="G964">
            <v>0</v>
          </cell>
          <cell r="H964">
            <v>0</v>
          </cell>
          <cell r="I964">
            <v>0</v>
          </cell>
          <cell r="J964">
            <v>0</v>
          </cell>
          <cell r="K964">
            <v>0</v>
          </cell>
        </row>
        <row r="965">
          <cell r="A965" t="str">
            <v>14BCWZN</v>
          </cell>
          <cell r="B965" t="str">
            <v xml:space="preserve">  .OTROS PASIVOS C/EXTERIOR MN</v>
          </cell>
          <cell r="C965">
            <v>0</v>
          </cell>
          <cell r="D965">
            <v>0</v>
          </cell>
          <cell r="E965">
            <v>0</v>
          </cell>
          <cell r="F965">
            <v>0</v>
          </cell>
          <cell r="G965">
            <v>0</v>
          </cell>
          <cell r="H965">
            <v>0</v>
          </cell>
          <cell r="I965">
            <v>0</v>
          </cell>
          <cell r="J965">
            <v>0</v>
          </cell>
          <cell r="K965">
            <v>0</v>
          </cell>
        </row>
        <row r="966">
          <cell r="A966" t="str">
            <v>-</v>
          </cell>
          <cell r="B966" t="str">
            <v>INTERESES POR PAGAR ME, BBC, BCC, NAC</v>
          </cell>
          <cell r="C966">
            <v>0</v>
          </cell>
          <cell r="D966">
            <v>0</v>
          </cell>
          <cell r="E966">
            <v>0</v>
          </cell>
          <cell r="F966">
            <v>0</v>
          </cell>
          <cell r="G966">
            <v>0</v>
          </cell>
          <cell r="H966">
            <v>0</v>
          </cell>
          <cell r="I966">
            <v>0</v>
          </cell>
          <cell r="J966">
            <v>0</v>
          </cell>
          <cell r="K966">
            <v>0</v>
          </cell>
        </row>
        <row r="967">
          <cell r="A967" t="str">
            <v>14GLNZN</v>
          </cell>
          <cell r="B967" t="str">
            <v>COMISIONES POR PAGAR ME, BBC, BCC, NAC</v>
          </cell>
          <cell r="C967">
            <v>0</v>
          </cell>
          <cell r="D967">
            <v>0</v>
          </cell>
          <cell r="E967">
            <v>0</v>
          </cell>
          <cell r="F967">
            <v>0</v>
          </cell>
          <cell r="G967">
            <v>0</v>
          </cell>
          <cell r="H967">
            <v>0</v>
          </cell>
          <cell r="I967">
            <v>0</v>
          </cell>
          <cell r="J967">
            <v>0</v>
          </cell>
          <cell r="K967">
            <v>0</v>
          </cell>
        </row>
        <row r="968">
          <cell r="A968" t="str">
            <v>-</v>
          </cell>
          <cell r="B968" t="str">
            <v>PERDIDAS POR PAGAR SOBRE CONTRATOS COBERT.FUTURO M, BBC, BCC</v>
          </cell>
          <cell r="C968">
            <v>0</v>
          </cell>
          <cell r="D968">
            <v>0</v>
          </cell>
          <cell r="E968">
            <v>0</v>
          </cell>
          <cell r="F968">
            <v>0</v>
          </cell>
          <cell r="G968">
            <v>0</v>
          </cell>
          <cell r="H968">
            <v>0</v>
          </cell>
          <cell r="I968">
            <v>0</v>
          </cell>
          <cell r="J968">
            <v>0</v>
          </cell>
          <cell r="K968">
            <v>0</v>
          </cell>
        </row>
        <row r="969">
          <cell r="A969" t="str">
            <v>-</v>
          </cell>
          <cell r="B969" t="str">
            <v>VARIOS ACREEDORES INTS.POR CANC.CON ORIGEN C.18-19, BBC, BCC</v>
          </cell>
          <cell r="C969">
            <v>0</v>
          </cell>
          <cell r="D969">
            <v>0</v>
          </cell>
          <cell r="E969">
            <v>0</v>
          </cell>
          <cell r="F969">
            <v>0</v>
          </cell>
          <cell r="G969">
            <v>0</v>
          </cell>
          <cell r="H969">
            <v>0</v>
          </cell>
          <cell r="I969">
            <v>0</v>
          </cell>
          <cell r="J969">
            <v>0</v>
          </cell>
          <cell r="K969">
            <v>0</v>
          </cell>
        </row>
        <row r="970">
          <cell r="A970" t="str">
            <v>-</v>
          </cell>
          <cell r="B970" t="str">
            <v>DIFERENCIA DE PRECIO POR PAGAR POR SWAP ORO, BBC, BCC, NAC</v>
          </cell>
          <cell r="C970">
            <v>0</v>
          </cell>
          <cell r="D970">
            <v>0</v>
          </cell>
          <cell r="E970">
            <v>0</v>
          </cell>
          <cell r="F970">
            <v>0</v>
          </cell>
          <cell r="G970">
            <v>0</v>
          </cell>
          <cell r="H970">
            <v>0</v>
          </cell>
          <cell r="I970">
            <v>0</v>
          </cell>
          <cell r="J970">
            <v>0</v>
          </cell>
          <cell r="K970">
            <v>0</v>
          </cell>
        </row>
        <row r="971">
          <cell r="A971" t="str">
            <v>-</v>
          </cell>
          <cell r="B971" t="str">
            <v>ASIGNACIONES DEG, BBC, BCC, NAC</v>
          </cell>
          <cell r="C971">
            <v>0</v>
          </cell>
          <cell r="D971">
            <v>0</v>
          </cell>
          <cell r="E971">
            <v>0</v>
          </cell>
          <cell r="F971">
            <v>0</v>
          </cell>
          <cell r="G971">
            <v>0</v>
          </cell>
          <cell r="H971">
            <v>0</v>
          </cell>
          <cell r="I971">
            <v>0</v>
          </cell>
          <cell r="J971">
            <v>0</v>
          </cell>
          <cell r="K971">
            <v>0</v>
          </cell>
        </row>
        <row r="972">
          <cell r="A972" t="str">
            <v>-</v>
          </cell>
          <cell r="B972" t="str">
            <v>OBLIGACION DE RECOMPRA ORO VENDIDO ME, BBC, BCC, NAC</v>
          </cell>
          <cell r="C972">
            <v>0</v>
          </cell>
          <cell r="D972">
            <v>0</v>
          </cell>
          <cell r="E972">
            <v>0</v>
          </cell>
          <cell r="F972">
            <v>0</v>
          </cell>
          <cell r="G972">
            <v>0</v>
          </cell>
          <cell r="H972">
            <v>0</v>
          </cell>
          <cell r="I972">
            <v>0</v>
          </cell>
          <cell r="J972">
            <v>0</v>
          </cell>
          <cell r="K972">
            <v>0</v>
          </cell>
        </row>
        <row r="973">
          <cell r="A973" t="str">
            <v>14BCXZN</v>
          </cell>
          <cell r="B973" t="str">
            <v xml:space="preserve">  .OTROS PASIVOS C/EXTERIOR ME</v>
          </cell>
          <cell r="C973">
            <v>124252</v>
          </cell>
          <cell r="D973">
            <v>126539</v>
          </cell>
          <cell r="E973">
            <v>122594</v>
          </cell>
          <cell r="F973">
            <v>119935</v>
          </cell>
          <cell r="G973">
            <v>123510</v>
          </cell>
          <cell r="H973">
            <v>119802</v>
          </cell>
          <cell r="I973">
            <v>120626</v>
          </cell>
          <cell r="J973">
            <v>117997</v>
          </cell>
          <cell r="K973">
            <v>116610</v>
          </cell>
        </row>
        <row r="974">
          <cell r="A974" t="str">
            <v>17BGEZN</v>
          </cell>
          <cell r="B974" t="str">
            <v>INTERESES POR PAGAR ME, BBC, BCC, EXT</v>
          </cell>
          <cell r="C974">
            <v>612</v>
          </cell>
          <cell r="D974">
            <v>190</v>
          </cell>
          <cell r="E974">
            <v>374</v>
          </cell>
          <cell r="F974">
            <v>548</v>
          </cell>
          <cell r="G974">
            <v>11</v>
          </cell>
          <cell r="H974">
            <v>343</v>
          </cell>
          <cell r="I974">
            <v>494</v>
          </cell>
          <cell r="J974">
            <v>180</v>
          </cell>
          <cell r="K974">
            <v>304</v>
          </cell>
        </row>
        <row r="975">
          <cell r="A975" t="str">
            <v>14GLEZN</v>
          </cell>
          <cell r="B975" t="str">
            <v>COMISIONES POR PAGAR ME, BBC, BCC, EXT</v>
          </cell>
          <cell r="C975">
            <v>0</v>
          </cell>
          <cell r="D975">
            <v>0</v>
          </cell>
          <cell r="E975">
            <v>0</v>
          </cell>
          <cell r="F975">
            <v>0</v>
          </cell>
          <cell r="G975">
            <v>0</v>
          </cell>
          <cell r="H975">
            <v>0</v>
          </cell>
          <cell r="I975">
            <v>0</v>
          </cell>
          <cell r="J975">
            <v>0</v>
          </cell>
          <cell r="K975">
            <v>0</v>
          </cell>
        </row>
        <row r="976">
          <cell r="A976" t="str">
            <v>14GIEZN</v>
          </cell>
          <cell r="B976" t="str">
            <v>PERDIDAS POR PAGAR SOBRE CONTRATOS COBERT.FUTURO M, BBC, BCC</v>
          </cell>
          <cell r="C976">
            <v>0</v>
          </cell>
          <cell r="D976">
            <v>0</v>
          </cell>
          <cell r="E976">
            <v>0</v>
          </cell>
          <cell r="F976">
            <v>0</v>
          </cell>
          <cell r="G976">
            <v>0</v>
          </cell>
          <cell r="H976">
            <v>0</v>
          </cell>
          <cell r="I976">
            <v>0</v>
          </cell>
          <cell r="J976">
            <v>0</v>
          </cell>
          <cell r="K976">
            <v>0</v>
          </cell>
        </row>
        <row r="977">
          <cell r="A977" t="str">
            <v>17EIEZN</v>
          </cell>
          <cell r="B977" t="str">
            <v>VARIOS ACREEDORES INTS.POR CANC.CON ORIGEN C.18-19, BBC, BCC</v>
          </cell>
          <cell r="C977">
            <v>393</v>
          </cell>
          <cell r="D977">
            <v>403</v>
          </cell>
          <cell r="E977">
            <v>389</v>
          </cell>
          <cell r="F977">
            <v>377</v>
          </cell>
          <cell r="G977">
            <v>380</v>
          </cell>
          <cell r="H977">
            <v>373</v>
          </cell>
          <cell r="I977">
            <v>377</v>
          </cell>
          <cell r="J977">
            <v>374</v>
          </cell>
          <cell r="K977">
            <v>356</v>
          </cell>
        </row>
        <row r="978">
          <cell r="A978" t="str">
            <v>14GOEZN</v>
          </cell>
          <cell r="B978" t="str">
            <v>DIFERENCIA DE PRECIO POR PAGAR POR SWAP ORO, BBC, BCC, EXT</v>
          </cell>
          <cell r="C978">
            <v>0</v>
          </cell>
          <cell r="D978">
            <v>0</v>
          </cell>
          <cell r="E978">
            <v>0</v>
          </cell>
          <cell r="F978">
            <v>0</v>
          </cell>
          <cell r="G978">
            <v>0</v>
          </cell>
          <cell r="H978">
            <v>0</v>
          </cell>
          <cell r="I978">
            <v>0</v>
          </cell>
          <cell r="J978">
            <v>0</v>
          </cell>
          <cell r="K978">
            <v>0</v>
          </cell>
        </row>
        <row r="979">
          <cell r="A979" t="str">
            <v xml:space="preserve"> .1BDEZN</v>
          </cell>
          <cell r="B979" t="str">
            <v>ASIGNACIONES DEG, BBC, BCC, EXT</v>
          </cell>
          <cell r="C979">
            <v>123247</v>
          </cell>
          <cell r="D979">
            <v>125946</v>
          </cell>
          <cell r="E979">
            <v>121831</v>
          </cell>
          <cell r="F979">
            <v>119010</v>
          </cell>
          <cell r="G979">
            <v>123119</v>
          </cell>
          <cell r="H979">
            <v>119086</v>
          </cell>
          <cell r="I979">
            <v>119755</v>
          </cell>
          <cell r="J979">
            <v>117443</v>
          </cell>
          <cell r="K979">
            <v>115950</v>
          </cell>
        </row>
        <row r="980">
          <cell r="A980" t="str">
            <v>17BOEZN</v>
          </cell>
          <cell r="B980" t="str">
            <v>OBLIGACION DE RECOMPRA ORO VENDIDO ME, BBC, BCC, EXT</v>
          </cell>
          <cell r="C980">
            <v>0</v>
          </cell>
          <cell r="D980">
            <v>0</v>
          </cell>
          <cell r="E980">
            <v>0</v>
          </cell>
          <cell r="F980">
            <v>0</v>
          </cell>
          <cell r="G980">
            <v>0</v>
          </cell>
          <cell r="H980">
            <v>0</v>
          </cell>
          <cell r="I980">
            <v>0</v>
          </cell>
          <cell r="J980">
            <v>0</v>
          </cell>
          <cell r="K980">
            <v>0</v>
          </cell>
        </row>
        <row r="981">
          <cell r="A981" t="str">
            <v>17FNEZN</v>
          </cell>
          <cell r="B981" t="str">
            <v>AJUSTE A VALOR DE MERCADO POR, BBC, BCC, NAC</v>
          </cell>
          <cell r="C981">
            <v>0</v>
          </cell>
          <cell r="D981">
            <v>0</v>
          </cell>
          <cell r="E981">
            <v>0</v>
          </cell>
          <cell r="F981">
            <v>0</v>
          </cell>
          <cell r="G981">
            <v>0</v>
          </cell>
          <cell r="H981">
            <v>0</v>
          </cell>
          <cell r="I981">
            <v>0</v>
          </cell>
          <cell r="J981">
            <v>0</v>
          </cell>
          <cell r="K981">
            <v>0</v>
          </cell>
        </row>
        <row r="982">
          <cell r="A982" t="str">
            <v>14BDWZN</v>
          </cell>
          <cell r="B982" t="str">
            <v xml:space="preserve">  .BILLETES Y MONEDAS EN CIRC.</v>
          </cell>
          <cell r="C982">
            <v>3640919</v>
          </cell>
          <cell r="D982">
            <v>3606886</v>
          </cell>
          <cell r="E982">
            <v>3501935</v>
          </cell>
          <cell r="F982">
            <v>3800155</v>
          </cell>
          <cell r="G982">
            <v>3742105</v>
          </cell>
          <cell r="H982">
            <v>3821842</v>
          </cell>
          <cell r="I982">
            <v>3750427</v>
          </cell>
          <cell r="J982">
            <v>3695592</v>
          </cell>
          <cell r="K982">
            <v>3630794</v>
          </cell>
        </row>
        <row r="983">
          <cell r="A983" t="str">
            <v>14ABNZN</v>
          </cell>
          <cell r="B983" t="str">
            <v>BILLETES DEL BANCO, BBC, BCC, NAC</v>
          </cell>
          <cell r="C983">
            <v>3526314</v>
          </cell>
          <cell r="D983">
            <v>3487492</v>
          </cell>
          <cell r="E983">
            <v>3387199</v>
          </cell>
          <cell r="F983">
            <v>3683576</v>
          </cell>
          <cell r="G983">
            <v>3622883</v>
          </cell>
          <cell r="H983">
            <v>3701572</v>
          </cell>
          <cell r="I983">
            <v>3628367</v>
          </cell>
          <cell r="J983">
            <v>3571125</v>
          </cell>
          <cell r="K983">
            <v>3503894</v>
          </cell>
        </row>
        <row r="984">
          <cell r="A984" t="str">
            <v>14ADNZN</v>
          </cell>
          <cell r="B984" t="str">
            <v>MONEDA DIVISIONARIA MN, BBC, BCC, NAC</v>
          </cell>
          <cell r="C984">
            <v>112411</v>
          </cell>
          <cell r="D984">
            <v>112496</v>
          </cell>
          <cell r="E984">
            <v>114676</v>
          </cell>
          <cell r="F984">
            <v>116504</v>
          </cell>
          <cell r="G984">
            <v>118333</v>
          </cell>
          <cell r="H984">
            <v>120161</v>
          </cell>
          <cell r="I984">
            <v>121990</v>
          </cell>
          <cell r="J984">
            <v>124232</v>
          </cell>
          <cell r="K984">
            <v>126069</v>
          </cell>
        </row>
        <row r="985">
          <cell r="A985" t="str">
            <v>14DBNZN</v>
          </cell>
          <cell r="B985" t="str">
            <v>CUENTAS CORRIENTES ADMINISTRATIVAS DEL BANCO, BBC, BCC, NAC</v>
          </cell>
          <cell r="C985">
            <v>2158</v>
          </cell>
          <cell r="D985">
            <v>6882</v>
          </cell>
          <cell r="E985">
            <v>28</v>
          </cell>
          <cell r="F985">
            <v>35</v>
          </cell>
          <cell r="G985">
            <v>829</v>
          </cell>
          <cell r="H985">
            <v>78</v>
          </cell>
          <cell r="I985">
            <v>62</v>
          </cell>
          <cell r="J985">
            <v>208</v>
          </cell>
          <cell r="K985">
            <v>802</v>
          </cell>
        </row>
        <row r="986">
          <cell r="A986" t="str">
            <v>14DCNZN</v>
          </cell>
          <cell r="B986" t="str">
            <v>CHEQUES DE LA GERENCIA MN, BBC, BCC, NAC</v>
          </cell>
          <cell r="C986">
            <v>36</v>
          </cell>
          <cell r="D986">
            <v>16</v>
          </cell>
          <cell r="E986">
            <v>32</v>
          </cell>
          <cell r="F986">
            <v>40</v>
          </cell>
          <cell r="G986">
            <v>60</v>
          </cell>
          <cell r="H986">
            <v>31</v>
          </cell>
          <cell r="I986">
            <v>8</v>
          </cell>
          <cell r="J986">
            <v>27</v>
          </cell>
          <cell r="K986">
            <v>29</v>
          </cell>
        </row>
        <row r="987">
          <cell r="A987" t="str">
            <v>14AKNZN</v>
          </cell>
          <cell r="B987" t="str">
            <v>CTAS.CTES.SECTOR NO FINANCIERO MN, BBC, BCC, NAC</v>
          </cell>
          <cell r="C987">
            <v>0</v>
          </cell>
          <cell r="D987">
            <v>0</v>
          </cell>
          <cell r="E987">
            <v>0</v>
          </cell>
          <cell r="F987">
            <v>0</v>
          </cell>
          <cell r="G987">
            <v>0</v>
          </cell>
          <cell r="H987">
            <v>0</v>
          </cell>
          <cell r="I987">
            <v>0</v>
          </cell>
          <cell r="J987">
            <v>0</v>
          </cell>
          <cell r="K987">
            <v>0</v>
          </cell>
        </row>
        <row r="988">
          <cell r="A988" t="str">
            <v>14BEWZN</v>
          </cell>
          <cell r="B988" t="str">
            <v xml:space="preserve">  .DEPOSITOS DE INST.FINANC.MN</v>
          </cell>
          <cell r="C988">
            <v>117952</v>
          </cell>
          <cell r="D988">
            <v>261020</v>
          </cell>
          <cell r="E988">
            <v>164882</v>
          </cell>
          <cell r="F988">
            <v>98029</v>
          </cell>
          <cell r="G988">
            <v>218355</v>
          </cell>
          <cell r="H988">
            <v>156257</v>
          </cell>
          <cell r="I988">
            <v>225488</v>
          </cell>
          <cell r="J988">
            <v>118351</v>
          </cell>
          <cell r="K988">
            <v>156812</v>
          </cell>
        </row>
        <row r="989">
          <cell r="A989" t="str">
            <v>14FCNZN</v>
          </cell>
          <cell r="B989" t="str">
            <v>CTAS.CTES.BCO.ESTADO MN, BBC, BCC, NAC</v>
          </cell>
          <cell r="C989">
            <v>26537</v>
          </cell>
          <cell r="D989">
            <v>59330</v>
          </cell>
          <cell r="E989">
            <v>4317</v>
          </cell>
          <cell r="F989">
            <v>3777</v>
          </cell>
          <cell r="G989">
            <v>47044</v>
          </cell>
          <cell r="H989">
            <v>11895</v>
          </cell>
          <cell r="I989">
            <v>12688</v>
          </cell>
          <cell r="J989">
            <v>3450</v>
          </cell>
          <cell r="K989">
            <v>22357</v>
          </cell>
        </row>
        <row r="990">
          <cell r="A990" t="str">
            <v>14FENZN</v>
          </cell>
          <cell r="B990" t="str">
            <v>DEPOSITOS PARA RESERVA TECNICA BANCO DEL ESTADO  M, BBC, BCC</v>
          </cell>
          <cell r="C990">
            <v>0</v>
          </cell>
          <cell r="D990">
            <v>0</v>
          </cell>
          <cell r="E990">
            <v>0</v>
          </cell>
          <cell r="F990">
            <v>0</v>
          </cell>
          <cell r="G990">
            <v>0</v>
          </cell>
          <cell r="H990">
            <v>0</v>
          </cell>
          <cell r="I990">
            <v>0</v>
          </cell>
          <cell r="J990">
            <v>0</v>
          </cell>
          <cell r="K990">
            <v>0</v>
          </cell>
        </row>
        <row r="991">
          <cell r="A991" t="str">
            <v>14FFNZN</v>
          </cell>
          <cell r="B991" t="str">
            <v>REAJ P/PAG DEP.RES.TECNICA BECH MN, BBC, BCC, NAC</v>
          </cell>
          <cell r="C991">
            <v>0</v>
          </cell>
          <cell r="D991">
            <v>0</v>
          </cell>
          <cell r="E991">
            <v>0</v>
          </cell>
          <cell r="F991">
            <v>0</v>
          </cell>
          <cell r="G991">
            <v>0</v>
          </cell>
          <cell r="H991">
            <v>0</v>
          </cell>
          <cell r="I991">
            <v>0</v>
          </cell>
          <cell r="J991">
            <v>0</v>
          </cell>
          <cell r="K991">
            <v>0</v>
          </cell>
        </row>
        <row r="992">
          <cell r="A992" t="str">
            <v>14FBNZN</v>
          </cell>
          <cell r="B992" t="str">
            <v>CTAS.CTES.INSTITUCIONES FINANCIERAS PRIVADAS MN, BBC, BCC, N</v>
          </cell>
          <cell r="C992">
            <v>88263</v>
          </cell>
          <cell r="D992">
            <v>198538</v>
          </cell>
          <cell r="E992">
            <v>157408</v>
          </cell>
          <cell r="F992">
            <v>93232</v>
          </cell>
          <cell r="G992">
            <v>170291</v>
          </cell>
          <cell r="H992">
            <v>143342</v>
          </cell>
          <cell r="I992">
            <v>211779</v>
          </cell>
          <cell r="J992">
            <v>113881</v>
          </cell>
          <cell r="K992">
            <v>133428</v>
          </cell>
        </row>
        <row r="993">
          <cell r="A993" t="str">
            <v>14FDNZN</v>
          </cell>
          <cell r="B993" t="str">
            <v>RETENCIONES JUDICIALES EN CTAS.CTES MN, BBC, BCC, NAC</v>
          </cell>
          <cell r="C993">
            <v>3152</v>
          </cell>
          <cell r="D993">
            <v>3152</v>
          </cell>
          <cell r="E993">
            <v>3157</v>
          </cell>
          <cell r="F993">
            <v>1020</v>
          </cell>
          <cell r="G993">
            <v>1020</v>
          </cell>
          <cell r="H993">
            <v>1020</v>
          </cell>
          <cell r="I993">
            <v>1021</v>
          </cell>
          <cell r="J993">
            <v>1020</v>
          </cell>
          <cell r="K993">
            <v>1027</v>
          </cell>
        </row>
        <row r="994">
          <cell r="A994" t="str">
            <v>14DDNZN</v>
          </cell>
          <cell r="B994" t="str">
            <v>DEPOSITO PARA RESERVA TECNICA INSTITUC.FINANCIERAS, BBC, BCC</v>
          </cell>
          <cell r="C994">
            <v>0</v>
          </cell>
          <cell r="D994">
            <v>0</v>
          </cell>
          <cell r="E994">
            <v>0</v>
          </cell>
          <cell r="F994">
            <v>0</v>
          </cell>
          <cell r="G994">
            <v>0</v>
          </cell>
          <cell r="H994">
            <v>0</v>
          </cell>
          <cell r="I994">
            <v>0</v>
          </cell>
          <cell r="J994">
            <v>0</v>
          </cell>
          <cell r="K994">
            <v>0</v>
          </cell>
        </row>
        <row r="995">
          <cell r="A995" t="str">
            <v>14DENZN</v>
          </cell>
          <cell r="B995" t="str">
            <v>REAJ.P.PGAR P.DEPOSITOS P.RESERVA TEC.INST.FINANC., BBC, BCC</v>
          </cell>
          <cell r="C995">
            <v>0</v>
          </cell>
          <cell r="D995">
            <v>0</v>
          </cell>
          <cell r="E995">
            <v>0</v>
          </cell>
          <cell r="F995">
            <v>0</v>
          </cell>
          <cell r="G995">
            <v>0</v>
          </cell>
          <cell r="H995">
            <v>0</v>
          </cell>
          <cell r="I995">
            <v>0</v>
          </cell>
          <cell r="J995">
            <v>0</v>
          </cell>
          <cell r="K995">
            <v>0</v>
          </cell>
        </row>
        <row r="996">
          <cell r="A996" t="str">
            <v>14BEXZN</v>
          </cell>
          <cell r="B996" t="str">
            <v xml:space="preserve">  .DEPOSITOS DE INST.FINANC.ME</v>
          </cell>
          <cell r="C996">
            <v>0</v>
          </cell>
          <cell r="D996">
            <v>0</v>
          </cell>
          <cell r="E996">
            <v>0</v>
          </cell>
          <cell r="F996">
            <v>0</v>
          </cell>
          <cell r="G996">
            <v>0</v>
          </cell>
          <cell r="H996">
            <v>0</v>
          </cell>
          <cell r="I996">
            <v>0</v>
          </cell>
          <cell r="J996">
            <v>0</v>
          </cell>
          <cell r="K996">
            <v>0</v>
          </cell>
        </row>
        <row r="997">
          <cell r="A997" t="str">
            <v>-</v>
          </cell>
          <cell r="B997" t="str">
            <v>CTAS.CTES.BCO.ESTADO MN, BBC, BCC, EXT</v>
          </cell>
          <cell r="C997">
            <v>0</v>
          </cell>
          <cell r="D997">
            <v>0</v>
          </cell>
          <cell r="E997">
            <v>0</v>
          </cell>
          <cell r="F997">
            <v>0</v>
          </cell>
          <cell r="G997">
            <v>0</v>
          </cell>
          <cell r="H997">
            <v>0</v>
          </cell>
          <cell r="I997">
            <v>0</v>
          </cell>
          <cell r="J997">
            <v>0</v>
          </cell>
          <cell r="K997">
            <v>0</v>
          </cell>
        </row>
        <row r="998">
          <cell r="A998" t="str">
            <v>-</v>
          </cell>
          <cell r="B998" t="str">
            <v>DEPOSITOS PARA RESERVA TECNICA BANCO DEL ESTADO  M, BBC, BCC</v>
          </cell>
          <cell r="C998">
            <v>0</v>
          </cell>
          <cell r="D998">
            <v>0</v>
          </cell>
          <cell r="E998">
            <v>0</v>
          </cell>
          <cell r="F998">
            <v>0</v>
          </cell>
          <cell r="G998">
            <v>0</v>
          </cell>
          <cell r="H998">
            <v>0</v>
          </cell>
          <cell r="I998">
            <v>0</v>
          </cell>
          <cell r="J998">
            <v>0</v>
          </cell>
          <cell r="K998">
            <v>0</v>
          </cell>
        </row>
        <row r="999">
          <cell r="A999" t="str">
            <v>-</v>
          </cell>
          <cell r="B999" t="str">
            <v>REAJ P/PAG DEP.RES.TECNICA BECH MN, BBC, BCC, EXT</v>
          </cell>
          <cell r="C999">
            <v>0</v>
          </cell>
          <cell r="D999">
            <v>0</v>
          </cell>
          <cell r="E999">
            <v>0</v>
          </cell>
          <cell r="F999">
            <v>0</v>
          </cell>
          <cell r="G999">
            <v>0</v>
          </cell>
          <cell r="H999">
            <v>0</v>
          </cell>
          <cell r="I999">
            <v>0</v>
          </cell>
          <cell r="J999">
            <v>0</v>
          </cell>
          <cell r="K999">
            <v>0</v>
          </cell>
        </row>
        <row r="1000">
          <cell r="A1000" t="str">
            <v>-</v>
          </cell>
          <cell r="B1000" t="str">
            <v>CTAS.CTES.INSTITUCIONES FINANCIERAS PRIVADAS MN, BBC, BCC, E</v>
          </cell>
          <cell r="C1000">
            <v>0</v>
          </cell>
          <cell r="D1000">
            <v>0</v>
          </cell>
          <cell r="E1000">
            <v>0</v>
          </cell>
          <cell r="F1000">
            <v>0</v>
          </cell>
          <cell r="G1000">
            <v>0</v>
          </cell>
          <cell r="H1000">
            <v>0</v>
          </cell>
          <cell r="I1000">
            <v>0</v>
          </cell>
          <cell r="J1000">
            <v>0</v>
          </cell>
          <cell r="K1000">
            <v>0</v>
          </cell>
        </row>
        <row r="1001">
          <cell r="A1001" t="str">
            <v>14FDEZN</v>
          </cell>
          <cell r="B1001" t="str">
            <v>RETENCIONES JUDICIALES EN CTAS.CTES MN, BBC, BCC, EXT</v>
          </cell>
          <cell r="C1001">
            <v>0</v>
          </cell>
          <cell r="D1001">
            <v>0</v>
          </cell>
          <cell r="E1001">
            <v>0</v>
          </cell>
          <cell r="F1001">
            <v>0</v>
          </cell>
          <cell r="G1001">
            <v>0</v>
          </cell>
          <cell r="H1001">
            <v>0</v>
          </cell>
          <cell r="I1001">
            <v>0</v>
          </cell>
          <cell r="J1001">
            <v>0</v>
          </cell>
          <cell r="K1001">
            <v>0</v>
          </cell>
        </row>
        <row r="1002">
          <cell r="A1002" t="str">
            <v>-</v>
          </cell>
          <cell r="B1002" t="str">
            <v>DEPOSITO PARA RESERVA TECNICA INSTITUC.FINANCIERAS, BBC, BCC</v>
          </cell>
          <cell r="C1002">
            <v>0</v>
          </cell>
          <cell r="D1002">
            <v>0</v>
          </cell>
          <cell r="E1002">
            <v>0</v>
          </cell>
          <cell r="F1002">
            <v>0</v>
          </cell>
          <cell r="G1002">
            <v>0</v>
          </cell>
          <cell r="H1002">
            <v>0</v>
          </cell>
          <cell r="I1002">
            <v>0</v>
          </cell>
          <cell r="J1002">
            <v>0</v>
          </cell>
          <cell r="K1002">
            <v>0</v>
          </cell>
        </row>
        <row r="1003">
          <cell r="A1003" t="str">
            <v>-</v>
          </cell>
          <cell r="B1003" t="str">
            <v>REAJ.P.PGAR P.DEPOSITOS P.RESERVA TEC.INST.FINANC., BBC, BCC</v>
          </cell>
          <cell r="C1003">
            <v>0</v>
          </cell>
          <cell r="D1003">
            <v>0</v>
          </cell>
          <cell r="E1003">
            <v>0</v>
          </cell>
          <cell r="F1003">
            <v>0</v>
          </cell>
          <cell r="G1003">
            <v>0</v>
          </cell>
          <cell r="H1003">
            <v>0</v>
          </cell>
          <cell r="I1003">
            <v>0</v>
          </cell>
          <cell r="J1003">
            <v>0</v>
          </cell>
          <cell r="K1003">
            <v>0</v>
          </cell>
        </row>
        <row r="1004">
          <cell r="A1004" t="str">
            <v>-</v>
          </cell>
          <cell r="B1004" t="str">
            <v>CTAS.CTES.SINAP Y OTR.INST.MN, BBC, BCC, EXT</v>
          </cell>
          <cell r="C1004">
            <v>0</v>
          </cell>
          <cell r="D1004">
            <v>0</v>
          </cell>
          <cell r="E1004">
            <v>0</v>
          </cell>
          <cell r="F1004">
            <v>0</v>
          </cell>
          <cell r="G1004">
            <v>0</v>
          </cell>
          <cell r="H1004">
            <v>0</v>
          </cell>
          <cell r="I1004">
            <v>0</v>
          </cell>
          <cell r="J1004">
            <v>0</v>
          </cell>
          <cell r="K1004">
            <v>0</v>
          </cell>
        </row>
        <row r="1005">
          <cell r="A1005" t="str">
            <v>14BFWZN</v>
          </cell>
          <cell r="B1005" t="str">
            <v xml:space="preserve">  .DEPOS.Y OBLIG.FISCO MN</v>
          </cell>
          <cell r="C1005">
            <v>148139</v>
          </cell>
          <cell r="D1005">
            <v>139883</v>
          </cell>
          <cell r="E1005">
            <v>161360</v>
          </cell>
          <cell r="F1005">
            <v>137653</v>
          </cell>
          <cell r="G1005">
            <v>31134</v>
          </cell>
          <cell r="H1005">
            <v>16476</v>
          </cell>
          <cell r="I1005">
            <v>16528</v>
          </cell>
          <cell r="J1005">
            <v>17393</v>
          </cell>
          <cell r="K1005">
            <v>19627</v>
          </cell>
        </row>
        <row r="1006">
          <cell r="A1006" t="str">
            <v>17EANZN</v>
          </cell>
          <cell r="B1006" t="str">
            <v>CTAS.CTES.FISCO ME, BBC, BCC, NAC</v>
          </cell>
          <cell r="C1006">
            <v>123470</v>
          </cell>
          <cell r="D1006">
            <v>115136</v>
          </cell>
          <cell r="E1006">
            <v>137074</v>
          </cell>
          <cell r="F1006">
            <v>122289</v>
          </cell>
          <cell r="G1006">
            <v>15877</v>
          </cell>
          <cell r="H1006">
            <v>1323</v>
          </cell>
          <cell r="I1006">
            <v>1456</v>
          </cell>
          <cell r="J1006">
            <v>2451</v>
          </cell>
          <cell r="K1006">
            <v>4791</v>
          </cell>
        </row>
        <row r="1007">
          <cell r="A1007" t="str">
            <v>-</v>
          </cell>
          <cell r="B1007" t="str">
            <v>CUENTA ESPECIAL TESORERIA GENERAL DE LA REPUBLICA, BBC, BCC,</v>
          </cell>
          <cell r="C1007">
            <v>0</v>
          </cell>
          <cell r="D1007">
            <v>0</v>
          </cell>
          <cell r="E1007">
            <v>0</v>
          </cell>
          <cell r="F1007">
            <v>0</v>
          </cell>
          <cell r="G1007">
            <v>0</v>
          </cell>
          <cell r="H1007">
            <v>0</v>
          </cell>
          <cell r="I1007">
            <v>0</v>
          </cell>
          <cell r="J1007">
            <v>0</v>
          </cell>
          <cell r="K1007">
            <v>0</v>
          </cell>
        </row>
        <row r="1008">
          <cell r="A1008" t="str">
            <v>-</v>
          </cell>
          <cell r="B1008" t="str">
            <v>OBLIG.FISCO S/CRE.EXT.CANC.ME, BBC, BCC, NAC</v>
          </cell>
          <cell r="C1008">
            <v>0</v>
          </cell>
          <cell r="D1008">
            <v>0</v>
          </cell>
          <cell r="E1008">
            <v>0</v>
          </cell>
          <cell r="F1008">
            <v>0</v>
          </cell>
          <cell r="G1008">
            <v>0</v>
          </cell>
          <cell r="H1008">
            <v>0</v>
          </cell>
          <cell r="I1008">
            <v>0</v>
          </cell>
          <cell r="J1008">
            <v>0</v>
          </cell>
          <cell r="K1008">
            <v>0</v>
          </cell>
        </row>
        <row r="1009">
          <cell r="A1009" t="str">
            <v>-</v>
          </cell>
          <cell r="B1009" t="str">
            <v>OBLIG.C.FISCO P.ADM LC.PROGR.ORGAN.INTERNAC.(P/C)M, BBC, BCC</v>
          </cell>
          <cell r="C1009">
            <v>0</v>
          </cell>
          <cell r="D1009">
            <v>0</v>
          </cell>
          <cell r="E1009">
            <v>0</v>
          </cell>
          <cell r="F1009">
            <v>0</v>
          </cell>
          <cell r="G1009">
            <v>0</v>
          </cell>
          <cell r="H1009">
            <v>0</v>
          </cell>
          <cell r="I1009">
            <v>0</v>
          </cell>
          <cell r="J1009">
            <v>0</v>
          </cell>
          <cell r="K1009">
            <v>0</v>
          </cell>
        </row>
        <row r="1010">
          <cell r="A1010" t="str">
            <v>17CLNZN</v>
          </cell>
          <cell r="B1010" t="str">
            <v>OBLIG.C.FISCO P.ADM LC.PROGR.ORGAN.INTERNAC.(COL), BBC, BCC,</v>
          </cell>
          <cell r="C1010">
            <v>307</v>
          </cell>
          <cell r="D1010">
            <v>305</v>
          </cell>
          <cell r="E1010">
            <v>303</v>
          </cell>
          <cell r="F1010">
            <v>301</v>
          </cell>
          <cell r="G1010">
            <v>298</v>
          </cell>
          <cell r="H1010">
            <v>296</v>
          </cell>
          <cell r="I1010">
            <v>294</v>
          </cell>
          <cell r="J1010">
            <v>292</v>
          </cell>
          <cell r="K1010">
            <v>290</v>
          </cell>
        </row>
        <row r="1011">
          <cell r="A1011" t="str">
            <v>17CMNZN</v>
          </cell>
          <cell r="B1011" t="str">
            <v>REAJ.P.PAGAR S.OBLIG.C.FISCO P.ADM.LC PR.ORG.INT.M, BBC, BCC</v>
          </cell>
          <cell r="C1011">
            <v>15373</v>
          </cell>
          <cell r="D1011">
            <v>15270</v>
          </cell>
          <cell r="E1011">
            <v>15166</v>
          </cell>
          <cell r="F1011">
            <v>15063</v>
          </cell>
          <cell r="G1011">
            <v>14959</v>
          </cell>
          <cell r="H1011">
            <v>14856</v>
          </cell>
          <cell r="I1011">
            <v>14753</v>
          </cell>
          <cell r="J1011">
            <v>14649</v>
          </cell>
          <cell r="K1011">
            <v>14546</v>
          </cell>
        </row>
        <row r="1012">
          <cell r="A1012" t="str">
            <v>17AFNZN</v>
          </cell>
          <cell r="B1012" t="str">
            <v>DEPOSITOS TESGRAL MN, BBC, BCC, NAC</v>
          </cell>
          <cell r="C1012">
            <v>0</v>
          </cell>
          <cell r="D1012">
            <v>0</v>
          </cell>
          <cell r="E1012">
            <v>0</v>
          </cell>
          <cell r="F1012">
            <v>0</v>
          </cell>
          <cell r="G1012">
            <v>0</v>
          </cell>
          <cell r="H1012">
            <v>0</v>
          </cell>
          <cell r="I1012">
            <v>0</v>
          </cell>
          <cell r="J1012">
            <v>0</v>
          </cell>
          <cell r="K1012">
            <v>0</v>
          </cell>
        </row>
        <row r="1013">
          <cell r="A1013" t="str">
            <v>17AKNZN</v>
          </cell>
          <cell r="B1013" t="str">
            <v>REAJUSTES POR PAGAR SOBRE DEPOSITOS TESGRAL MN, BBC, BCC, NA</v>
          </cell>
          <cell r="C1013">
            <v>0</v>
          </cell>
          <cell r="D1013">
            <v>0</v>
          </cell>
          <cell r="E1013">
            <v>0</v>
          </cell>
          <cell r="F1013">
            <v>0</v>
          </cell>
          <cell r="G1013">
            <v>0</v>
          </cell>
          <cell r="H1013">
            <v>0</v>
          </cell>
          <cell r="I1013">
            <v>0</v>
          </cell>
          <cell r="J1013">
            <v>0</v>
          </cell>
          <cell r="K1013">
            <v>0</v>
          </cell>
        </row>
        <row r="1014">
          <cell r="A1014" t="str">
            <v>17AMNZN</v>
          </cell>
          <cell r="B1014" t="str">
            <v>OBLIGAC.C.FISCO P.ADM.L.CDTO.PROG.ORG.INT. ME, BBC, BCC, NAC</v>
          </cell>
          <cell r="C1014">
            <v>0</v>
          </cell>
          <cell r="D1014">
            <v>0</v>
          </cell>
          <cell r="E1014">
            <v>0</v>
          </cell>
          <cell r="F1014">
            <v>0</v>
          </cell>
          <cell r="G1014">
            <v>0</v>
          </cell>
          <cell r="H1014">
            <v>0</v>
          </cell>
          <cell r="I1014">
            <v>0</v>
          </cell>
          <cell r="J1014">
            <v>0</v>
          </cell>
          <cell r="K1014">
            <v>0</v>
          </cell>
        </row>
        <row r="1015">
          <cell r="A1015" t="str">
            <v>-</v>
          </cell>
          <cell r="B1015" t="str">
            <v>OBLIGACIONES C.FISCO S.CREDITO EXTERNO, BBC, BCC, NAC</v>
          </cell>
          <cell r="C1015">
            <v>0</v>
          </cell>
          <cell r="D1015">
            <v>0</v>
          </cell>
          <cell r="E1015">
            <v>0</v>
          </cell>
          <cell r="F1015">
            <v>0</v>
          </cell>
          <cell r="G1015">
            <v>0</v>
          </cell>
          <cell r="H1015">
            <v>0</v>
          </cell>
          <cell r="I1015">
            <v>0</v>
          </cell>
          <cell r="J1015">
            <v>0</v>
          </cell>
          <cell r="K1015">
            <v>0</v>
          </cell>
        </row>
        <row r="1016">
          <cell r="A1016" t="str">
            <v>-</v>
          </cell>
          <cell r="B1016" t="str">
            <v>CREDITO US$300 MILL. COFINANCIAMIENTO BCO.MUNDIAL, BBC, BCC,</v>
          </cell>
          <cell r="C1016">
            <v>0</v>
          </cell>
          <cell r="D1016">
            <v>0</v>
          </cell>
          <cell r="E1016">
            <v>0</v>
          </cell>
          <cell r="F1016">
            <v>0</v>
          </cell>
          <cell r="G1016">
            <v>0</v>
          </cell>
          <cell r="H1016">
            <v>0</v>
          </cell>
          <cell r="I1016">
            <v>0</v>
          </cell>
          <cell r="J1016">
            <v>0</v>
          </cell>
          <cell r="K1016">
            <v>0</v>
          </cell>
        </row>
        <row r="1017">
          <cell r="A1017" t="str">
            <v>-</v>
          </cell>
          <cell r="B1017" t="str">
            <v>AC.RENEG.BILATERAL C/GBNOS EXTRANJEROS ME, BBC, BCC, NAC</v>
          </cell>
          <cell r="C1017">
            <v>0</v>
          </cell>
          <cell r="D1017">
            <v>0</v>
          </cell>
          <cell r="E1017">
            <v>0</v>
          </cell>
          <cell r="F1017">
            <v>0</v>
          </cell>
          <cell r="G1017">
            <v>0</v>
          </cell>
          <cell r="H1017">
            <v>0</v>
          </cell>
          <cell r="I1017">
            <v>0</v>
          </cell>
          <cell r="J1017">
            <v>0</v>
          </cell>
          <cell r="K1017">
            <v>0</v>
          </cell>
        </row>
        <row r="1018">
          <cell r="A1018" t="str">
            <v>-</v>
          </cell>
          <cell r="B1018" t="str">
            <v>AC.RENEG.BILAT.GOBIERNOS EXTRANJ 1987-88 ME, BBC, BCC, NAC</v>
          </cell>
          <cell r="C1018">
            <v>0</v>
          </cell>
          <cell r="D1018">
            <v>0</v>
          </cell>
          <cell r="E1018">
            <v>0</v>
          </cell>
          <cell r="F1018">
            <v>0</v>
          </cell>
          <cell r="G1018">
            <v>0</v>
          </cell>
          <cell r="H1018">
            <v>0</v>
          </cell>
          <cell r="I1018">
            <v>0</v>
          </cell>
          <cell r="J1018">
            <v>0</v>
          </cell>
          <cell r="K1018">
            <v>0</v>
          </cell>
        </row>
        <row r="1019">
          <cell r="A1019" t="str">
            <v>-</v>
          </cell>
          <cell r="B1019" t="str">
            <v xml:space="preserve">FONDO DE COMPENSACION PARA LOS INGRESOS COBRE ME, BBC, BCC, </v>
          </cell>
          <cell r="C1019">
            <v>0</v>
          </cell>
          <cell r="D1019">
            <v>0</v>
          </cell>
          <cell r="E1019">
            <v>0</v>
          </cell>
          <cell r="F1019">
            <v>0</v>
          </cell>
          <cell r="G1019">
            <v>0</v>
          </cell>
          <cell r="H1019">
            <v>0</v>
          </cell>
          <cell r="I1019">
            <v>0</v>
          </cell>
          <cell r="J1019">
            <v>0</v>
          </cell>
          <cell r="K1019">
            <v>0</v>
          </cell>
        </row>
        <row r="1020">
          <cell r="A1020" t="str">
            <v>-</v>
          </cell>
          <cell r="B1020" t="str">
            <v xml:space="preserve">TESGRAL-FONDO DE ESTABILIZACION DE PREC.PETROLEO, BBC, BCC, </v>
          </cell>
          <cell r="C1020">
            <v>0</v>
          </cell>
          <cell r="D1020">
            <v>0</v>
          </cell>
          <cell r="E1020">
            <v>0</v>
          </cell>
          <cell r="F1020">
            <v>0</v>
          </cell>
          <cell r="G1020">
            <v>0</v>
          </cell>
          <cell r="H1020">
            <v>0</v>
          </cell>
          <cell r="I1020">
            <v>0</v>
          </cell>
          <cell r="J1020">
            <v>0</v>
          </cell>
          <cell r="K1020">
            <v>0</v>
          </cell>
        </row>
        <row r="1021">
          <cell r="A1021" t="str">
            <v>-</v>
          </cell>
          <cell r="B1021" t="str">
            <v>CONVENIO DONACION AID, BBC, BCC, NAC</v>
          </cell>
          <cell r="C1021">
            <v>0</v>
          </cell>
          <cell r="D1021">
            <v>0</v>
          </cell>
          <cell r="E1021">
            <v>0</v>
          </cell>
          <cell r="F1021">
            <v>0</v>
          </cell>
          <cell r="G1021">
            <v>0</v>
          </cell>
          <cell r="H1021">
            <v>0</v>
          </cell>
          <cell r="I1021">
            <v>0</v>
          </cell>
          <cell r="J1021">
            <v>0</v>
          </cell>
          <cell r="K1021">
            <v>0</v>
          </cell>
        </row>
        <row r="1022">
          <cell r="A1022" t="str">
            <v>-</v>
          </cell>
          <cell r="B1022" t="str">
            <v>CUENTA ESPECIAL TESGRAL BONOS DECR.HAC.935, BBC, BCC, NAC</v>
          </cell>
          <cell r="C1022">
            <v>0</v>
          </cell>
          <cell r="D1022">
            <v>0</v>
          </cell>
          <cell r="E1022">
            <v>0</v>
          </cell>
          <cell r="F1022">
            <v>0</v>
          </cell>
          <cell r="G1022">
            <v>0</v>
          </cell>
          <cell r="H1022">
            <v>0</v>
          </cell>
          <cell r="I1022">
            <v>0</v>
          </cell>
          <cell r="J1022">
            <v>0</v>
          </cell>
          <cell r="K1022">
            <v>0</v>
          </cell>
        </row>
        <row r="1023">
          <cell r="A1023" t="str">
            <v>-</v>
          </cell>
          <cell r="B1023" t="str">
            <v>CUENTA ESPECIAL TESGRAL (DONACIONES), BBC, BCC, NAC</v>
          </cell>
          <cell r="C1023">
            <v>0</v>
          </cell>
          <cell r="D1023">
            <v>0</v>
          </cell>
          <cell r="E1023">
            <v>0</v>
          </cell>
          <cell r="F1023">
            <v>0</v>
          </cell>
          <cell r="G1023">
            <v>0</v>
          </cell>
          <cell r="H1023">
            <v>0</v>
          </cell>
          <cell r="I1023">
            <v>0</v>
          </cell>
          <cell r="J1023">
            <v>0</v>
          </cell>
          <cell r="K1023">
            <v>0</v>
          </cell>
        </row>
        <row r="1024">
          <cell r="A1024" t="str">
            <v>17FFNZN</v>
          </cell>
          <cell r="B1024" t="str">
            <v>ACUERDO MARCO SOBRE MEDIO AMBIENTE MN, BBC, BCC, NAC</v>
          </cell>
          <cell r="C1024">
            <v>0</v>
          </cell>
          <cell r="D1024">
            <v>0</v>
          </cell>
          <cell r="E1024">
            <v>0</v>
          </cell>
          <cell r="F1024">
            <v>0</v>
          </cell>
          <cell r="G1024">
            <v>0</v>
          </cell>
          <cell r="H1024">
            <v>0</v>
          </cell>
          <cell r="I1024">
            <v>0</v>
          </cell>
          <cell r="J1024">
            <v>0</v>
          </cell>
          <cell r="K1024">
            <v>0</v>
          </cell>
        </row>
        <row r="1025">
          <cell r="A1025" t="str">
            <v>17FINZN</v>
          </cell>
          <cell r="B1025" t="str">
            <v>CUENTA ESPECIAL TESGRAL DEPOSITOS A PLAZO AC.235-0, BBC, BCC</v>
          </cell>
          <cell r="C1025">
            <v>8917</v>
          </cell>
          <cell r="D1025">
            <v>8917</v>
          </cell>
          <cell r="E1025">
            <v>8917</v>
          </cell>
          <cell r="F1025">
            <v>0</v>
          </cell>
          <cell r="G1025">
            <v>0</v>
          </cell>
          <cell r="H1025">
            <v>0</v>
          </cell>
          <cell r="I1025">
            <v>0</v>
          </cell>
          <cell r="J1025">
            <v>0</v>
          </cell>
          <cell r="K1025">
            <v>0</v>
          </cell>
        </row>
        <row r="1026">
          <cell r="A1026" t="str">
            <v>17FJNZN</v>
          </cell>
          <cell r="B1026" t="str">
            <v>CUENTA ESPECIAL (INICIATIVA PARA LAS AMERICAS), BBC, BCC, NA</v>
          </cell>
          <cell r="C1026">
            <v>88</v>
          </cell>
          <cell r="D1026">
            <v>38</v>
          </cell>
          <cell r="E1026">
            <v>0</v>
          </cell>
          <cell r="F1026">
            <v>0</v>
          </cell>
          <cell r="G1026">
            <v>0</v>
          </cell>
          <cell r="H1026">
            <v>1</v>
          </cell>
          <cell r="I1026">
            <v>25</v>
          </cell>
          <cell r="J1026">
            <v>1</v>
          </cell>
          <cell r="K1026">
            <v>0</v>
          </cell>
        </row>
        <row r="1027">
          <cell r="A1027" t="str">
            <v>17FKNZN</v>
          </cell>
          <cell r="B1027" t="str">
            <v>REAJ.P.PAGAR CTA.ESP.TESGRAL (INICIATIVA PARA ..), BBC, BCC,</v>
          </cell>
          <cell r="C1027">
            <v>-16</v>
          </cell>
          <cell r="D1027">
            <v>217</v>
          </cell>
          <cell r="E1027">
            <v>-100</v>
          </cell>
          <cell r="F1027">
            <v>0</v>
          </cell>
          <cell r="G1027">
            <v>0</v>
          </cell>
          <cell r="H1027">
            <v>0</v>
          </cell>
          <cell r="I1027">
            <v>0</v>
          </cell>
          <cell r="J1027">
            <v>0</v>
          </cell>
          <cell r="K1027">
            <v>0</v>
          </cell>
        </row>
        <row r="1028">
          <cell r="A1028" t="str">
            <v>-</v>
          </cell>
          <cell r="B1028" t="str">
            <v>DONACION PROGRAMA PAIS ME, BBC, BCC, NAC</v>
          </cell>
          <cell r="C1028">
            <v>0</v>
          </cell>
          <cell r="D1028">
            <v>0</v>
          </cell>
          <cell r="E1028">
            <v>0</v>
          </cell>
          <cell r="F1028">
            <v>0</v>
          </cell>
          <cell r="G1028">
            <v>0</v>
          </cell>
          <cell r="H1028">
            <v>0</v>
          </cell>
          <cell r="I1028">
            <v>0</v>
          </cell>
          <cell r="J1028">
            <v>0</v>
          </cell>
          <cell r="K1028">
            <v>0</v>
          </cell>
        </row>
        <row r="1029">
          <cell r="A1029" t="str">
            <v>17FMNZN</v>
          </cell>
          <cell r="B1029" t="str">
            <v>CUENTA ESPECIAL TESGRAL (CONTR, BBC, BCC, NAC</v>
          </cell>
          <cell r="C1029">
            <v>0</v>
          </cell>
          <cell r="D1029">
            <v>0</v>
          </cell>
          <cell r="E1029">
            <v>0</v>
          </cell>
          <cell r="F1029">
            <v>0</v>
          </cell>
          <cell r="G1029">
            <v>0</v>
          </cell>
          <cell r="H1029">
            <v>0</v>
          </cell>
          <cell r="I1029">
            <v>0</v>
          </cell>
          <cell r="J1029">
            <v>0</v>
          </cell>
          <cell r="K1029">
            <v>0</v>
          </cell>
        </row>
        <row r="1030">
          <cell r="A1030" t="str">
            <v>14BFXZN</v>
          </cell>
          <cell r="B1030" t="str">
            <v xml:space="preserve">  .DEPOS.Y OBLIG.FISCO ME</v>
          </cell>
          <cell r="C1030">
            <v>993924</v>
          </cell>
          <cell r="D1030">
            <v>941187</v>
          </cell>
          <cell r="E1030">
            <v>882288</v>
          </cell>
          <cell r="F1030">
            <v>345407</v>
          </cell>
          <cell r="G1030">
            <v>267257</v>
          </cell>
          <cell r="H1030">
            <v>141013</v>
          </cell>
          <cell r="I1030">
            <v>100477</v>
          </cell>
          <cell r="J1030">
            <v>121567</v>
          </cell>
          <cell r="K1030">
            <v>136353</v>
          </cell>
        </row>
        <row r="1031">
          <cell r="A1031" t="str">
            <v>15ABEZN</v>
          </cell>
          <cell r="B1031" t="str">
            <v>CTAS.CTES.FISCO ME, BBC, BCC, EXT</v>
          </cell>
          <cell r="C1031">
            <v>70185</v>
          </cell>
          <cell r="D1031">
            <v>73315</v>
          </cell>
          <cell r="E1031">
            <v>57949</v>
          </cell>
          <cell r="F1031">
            <v>54765</v>
          </cell>
          <cell r="G1031">
            <v>62930</v>
          </cell>
          <cell r="H1031">
            <v>36789</v>
          </cell>
          <cell r="I1031">
            <v>25173</v>
          </cell>
          <cell r="J1031">
            <v>50786</v>
          </cell>
          <cell r="K1031">
            <v>51538</v>
          </cell>
        </row>
        <row r="1032">
          <cell r="A1032" t="str">
            <v>15AGEZN</v>
          </cell>
          <cell r="B1032" t="str">
            <v>CUENTA ESPECIAL TESORERIA GENERAL DE LA REPUBLICA, BBC, BCC,</v>
          </cell>
          <cell r="C1032">
            <v>0</v>
          </cell>
          <cell r="D1032">
            <v>0</v>
          </cell>
          <cell r="E1032">
            <v>0</v>
          </cell>
          <cell r="F1032">
            <v>0</v>
          </cell>
          <cell r="G1032">
            <v>0</v>
          </cell>
          <cell r="H1032">
            <v>0</v>
          </cell>
          <cell r="I1032">
            <v>0</v>
          </cell>
          <cell r="J1032">
            <v>0</v>
          </cell>
          <cell r="K1032">
            <v>0</v>
          </cell>
        </row>
        <row r="1033">
          <cell r="A1033" t="str">
            <v>16BLEZN</v>
          </cell>
          <cell r="B1033" t="str">
            <v>OBLIG.FISCO S/CRE.EXT.CANC.ME, BBC, BCC, EXT</v>
          </cell>
          <cell r="C1033">
            <v>1036</v>
          </cell>
          <cell r="D1033">
            <v>1062</v>
          </cell>
          <cell r="E1033">
            <v>1027</v>
          </cell>
          <cell r="F1033">
            <v>1022</v>
          </cell>
          <cell r="G1033">
            <v>1105</v>
          </cell>
          <cell r="H1033">
            <v>833</v>
          </cell>
          <cell r="I1033">
            <v>838</v>
          </cell>
          <cell r="J1033">
            <v>795</v>
          </cell>
          <cell r="K1033">
            <v>807</v>
          </cell>
        </row>
        <row r="1034">
          <cell r="A1034" t="str">
            <v>17CKEZN</v>
          </cell>
          <cell r="B1034" t="str">
            <v>OBLIG.C.FISCO P.ADM LC.PROGR.ORGAN.INTERNAC.(P/C)M, BBC, BCC</v>
          </cell>
          <cell r="C1034">
            <v>0</v>
          </cell>
          <cell r="D1034">
            <v>188</v>
          </cell>
          <cell r="E1034">
            <v>358</v>
          </cell>
          <cell r="F1034">
            <v>521</v>
          </cell>
          <cell r="G1034">
            <v>0</v>
          </cell>
          <cell r="H1034">
            <v>171</v>
          </cell>
          <cell r="I1034">
            <v>0</v>
          </cell>
          <cell r="J1034">
            <v>167</v>
          </cell>
          <cell r="K1034">
            <v>317</v>
          </cell>
        </row>
        <row r="1035">
          <cell r="A1035" t="str">
            <v>17CLEZN</v>
          </cell>
          <cell r="B1035" t="str">
            <v>OBLIG.C.FISCO P.ADM LC.PROGR.ORGAN.INTERNAC.(COL), BBC, BCC,</v>
          </cell>
          <cell r="C1035">
            <v>0</v>
          </cell>
          <cell r="D1035">
            <v>0</v>
          </cell>
          <cell r="E1035">
            <v>0</v>
          </cell>
          <cell r="F1035">
            <v>0</v>
          </cell>
          <cell r="G1035">
            <v>0</v>
          </cell>
          <cell r="H1035">
            <v>0</v>
          </cell>
          <cell r="I1035">
            <v>0</v>
          </cell>
          <cell r="J1035">
            <v>0</v>
          </cell>
          <cell r="K1035">
            <v>0</v>
          </cell>
        </row>
        <row r="1036">
          <cell r="A1036" t="str">
            <v>-</v>
          </cell>
          <cell r="B1036" t="str">
            <v>REAJ.P.PAGAR S.OBLIG.C.FISCO P.ADM.LC PR.ORG.INT.M, BBC, BCC</v>
          </cell>
          <cell r="C1036">
            <v>0</v>
          </cell>
          <cell r="D1036">
            <v>0</v>
          </cell>
          <cell r="E1036">
            <v>0</v>
          </cell>
          <cell r="F1036">
            <v>0</v>
          </cell>
          <cell r="G1036">
            <v>0</v>
          </cell>
          <cell r="H1036">
            <v>0</v>
          </cell>
          <cell r="I1036">
            <v>0</v>
          </cell>
          <cell r="J1036">
            <v>0</v>
          </cell>
          <cell r="K1036">
            <v>0</v>
          </cell>
        </row>
        <row r="1037">
          <cell r="A1037" t="str">
            <v>-</v>
          </cell>
          <cell r="B1037" t="str">
            <v>DEPOSITOS TESGRAL MN, BBC, BCC, EXT</v>
          </cell>
          <cell r="C1037">
            <v>0</v>
          </cell>
          <cell r="D1037">
            <v>0</v>
          </cell>
          <cell r="E1037">
            <v>0</v>
          </cell>
          <cell r="F1037">
            <v>0</v>
          </cell>
          <cell r="G1037">
            <v>0</v>
          </cell>
          <cell r="H1037">
            <v>0</v>
          </cell>
          <cell r="I1037">
            <v>0</v>
          </cell>
          <cell r="J1037">
            <v>0</v>
          </cell>
          <cell r="K1037">
            <v>0</v>
          </cell>
        </row>
        <row r="1038">
          <cell r="A1038" t="str">
            <v>-</v>
          </cell>
          <cell r="B1038" t="str">
            <v>REAJUSTES POR PAGAR SOBRE DEPOSITOS TESGRAL MN, BBC, BCC, EX</v>
          </cell>
          <cell r="C1038">
            <v>0</v>
          </cell>
          <cell r="D1038">
            <v>0</v>
          </cell>
          <cell r="E1038">
            <v>0</v>
          </cell>
          <cell r="F1038">
            <v>0</v>
          </cell>
          <cell r="G1038">
            <v>0</v>
          </cell>
          <cell r="H1038">
            <v>0</v>
          </cell>
          <cell r="I1038">
            <v>0</v>
          </cell>
          <cell r="J1038">
            <v>0</v>
          </cell>
          <cell r="K1038">
            <v>0</v>
          </cell>
        </row>
        <row r="1039">
          <cell r="A1039" t="str">
            <v>17AMEZN</v>
          </cell>
          <cell r="B1039" t="str">
            <v>OBLIGAC.C.FISCO P.ADM.L.CDTO.PROG.ORG.INT. ME, BBC, BCC, EXT</v>
          </cell>
          <cell r="C1039">
            <v>0</v>
          </cell>
          <cell r="D1039">
            <v>0</v>
          </cell>
          <cell r="E1039">
            <v>0</v>
          </cell>
          <cell r="F1039">
            <v>0</v>
          </cell>
          <cell r="G1039">
            <v>0</v>
          </cell>
          <cell r="H1039">
            <v>0</v>
          </cell>
          <cell r="I1039">
            <v>0</v>
          </cell>
          <cell r="J1039">
            <v>0</v>
          </cell>
          <cell r="K1039">
            <v>0</v>
          </cell>
        </row>
        <row r="1040">
          <cell r="A1040" t="str">
            <v>17APEZN</v>
          </cell>
          <cell r="B1040" t="str">
            <v>OBLIGACIONES C.FISCO S.CREDITO EXTERNO, BBC, BCC, EXT</v>
          </cell>
          <cell r="C1040">
            <v>42</v>
          </cell>
          <cell r="D1040">
            <v>553</v>
          </cell>
          <cell r="E1040">
            <v>376</v>
          </cell>
          <cell r="F1040">
            <v>554</v>
          </cell>
          <cell r="G1040">
            <v>0</v>
          </cell>
          <cell r="H1040">
            <v>108</v>
          </cell>
          <cell r="I1040">
            <v>0</v>
          </cell>
          <cell r="J1040">
            <v>308</v>
          </cell>
          <cell r="K1040">
            <v>163</v>
          </cell>
        </row>
        <row r="1041">
          <cell r="A1041" t="str">
            <v>17AQEZN</v>
          </cell>
          <cell r="B1041" t="str">
            <v>CREDITO US$300 MILL. COFINANCIAMIENTO BCO.MUNDIAL, BBC, BCC,</v>
          </cell>
          <cell r="C1041">
            <v>0</v>
          </cell>
          <cell r="D1041">
            <v>0</v>
          </cell>
          <cell r="E1041">
            <v>0</v>
          </cell>
          <cell r="F1041">
            <v>0</v>
          </cell>
          <cell r="G1041">
            <v>0</v>
          </cell>
          <cell r="H1041">
            <v>0</v>
          </cell>
          <cell r="I1041">
            <v>0</v>
          </cell>
          <cell r="J1041">
            <v>0</v>
          </cell>
          <cell r="K1041">
            <v>0</v>
          </cell>
        </row>
        <row r="1042">
          <cell r="A1042" t="str">
            <v>17AREZN</v>
          </cell>
          <cell r="B1042" t="str">
            <v>AC.RENEG.BILATERAL C/GBNOS EXTRANJEROS ME, BBC, BCC, EXT</v>
          </cell>
          <cell r="C1042">
            <v>0</v>
          </cell>
          <cell r="D1042">
            <v>0</v>
          </cell>
          <cell r="E1042">
            <v>0</v>
          </cell>
          <cell r="F1042">
            <v>0</v>
          </cell>
          <cell r="G1042">
            <v>0</v>
          </cell>
          <cell r="H1042">
            <v>0</v>
          </cell>
          <cell r="I1042">
            <v>0</v>
          </cell>
          <cell r="J1042">
            <v>0</v>
          </cell>
          <cell r="K1042">
            <v>0</v>
          </cell>
        </row>
        <row r="1043">
          <cell r="A1043" t="str">
            <v>17AWEZN</v>
          </cell>
          <cell r="B1043" t="str">
            <v>AC.RENEG.BILAT.GOBIERNOS EXTRANJ 1987-88 ME, BBC, BCC, EXT</v>
          </cell>
          <cell r="C1043">
            <v>0</v>
          </cell>
          <cell r="D1043">
            <v>0</v>
          </cell>
          <cell r="E1043">
            <v>0</v>
          </cell>
          <cell r="F1043">
            <v>0</v>
          </cell>
          <cell r="G1043">
            <v>0</v>
          </cell>
          <cell r="H1043">
            <v>0</v>
          </cell>
          <cell r="I1043">
            <v>0</v>
          </cell>
          <cell r="J1043">
            <v>0</v>
          </cell>
          <cell r="K1043">
            <v>0</v>
          </cell>
        </row>
        <row r="1044">
          <cell r="A1044" t="str">
            <v>17ANEZN</v>
          </cell>
          <cell r="B1044" t="str">
            <v xml:space="preserve">FONDO DE COMPENSACION PARA LOS INGRESOS COBRE ME, BBC, BCC, </v>
          </cell>
          <cell r="C1044">
            <v>137360</v>
          </cell>
          <cell r="D1044">
            <v>140951</v>
          </cell>
          <cell r="E1044">
            <v>126267</v>
          </cell>
          <cell r="F1044">
            <v>122441</v>
          </cell>
          <cell r="G1044">
            <v>95839</v>
          </cell>
          <cell r="H1044">
            <v>94099</v>
          </cell>
          <cell r="I1044">
            <v>67008</v>
          </cell>
          <cell r="J1044">
            <v>62716</v>
          </cell>
          <cell r="K1044">
            <v>59644</v>
          </cell>
        </row>
        <row r="1045">
          <cell r="A1045" t="str">
            <v>17AOEZN</v>
          </cell>
          <cell r="B1045" t="str">
            <v xml:space="preserve">TESGRAL-FONDO DE ESTABILIZACION DE PREC.PETROLEO, BBC, BCC, </v>
          </cell>
          <cell r="C1045">
            <v>18254</v>
          </cell>
          <cell r="D1045">
            <v>13238</v>
          </cell>
          <cell r="E1045">
            <v>9223</v>
          </cell>
          <cell r="F1045">
            <v>7776</v>
          </cell>
          <cell r="G1045">
            <v>7292</v>
          </cell>
          <cell r="H1045">
            <v>7101</v>
          </cell>
          <cell r="I1045">
            <v>6631</v>
          </cell>
          <cell r="J1045">
            <v>5984</v>
          </cell>
          <cell r="K1045">
            <v>5154</v>
          </cell>
        </row>
        <row r="1046">
          <cell r="A1046" t="str">
            <v>-</v>
          </cell>
          <cell r="B1046" t="str">
            <v>CONVENIO DONACION AID, BBC, BCC, EXT</v>
          </cell>
          <cell r="C1046">
            <v>0</v>
          </cell>
          <cell r="D1046">
            <v>0</v>
          </cell>
          <cell r="E1046">
            <v>0</v>
          </cell>
          <cell r="F1046">
            <v>0</v>
          </cell>
          <cell r="G1046">
            <v>0</v>
          </cell>
          <cell r="H1046">
            <v>0</v>
          </cell>
          <cell r="I1046">
            <v>0</v>
          </cell>
          <cell r="J1046">
            <v>0</v>
          </cell>
          <cell r="K1046">
            <v>0</v>
          </cell>
        </row>
        <row r="1047">
          <cell r="A1047" t="str">
            <v>17FBEZN</v>
          </cell>
          <cell r="B1047" t="str">
            <v>CUENTA ESPECIAL TESGRAL BONOS DECR.HAC.935, BBC, BCC, EXT</v>
          </cell>
          <cell r="C1047">
            <v>0</v>
          </cell>
          <cell r="D1047">
            <v>0</v>
          </cell>
          <cell r="E1047">
            <v>0</v>
          </cell>
          <cell r="F1047">
            <v>0</v>
          </cell>
          <cell r="G1047">
            <v>0</v>
          </cell>
          <cell r="H1047">
            <v>0</v>
          </cell>
          <cell r="I1047">
            <v>0</v>
          </cell>
          <cell r="J1047">
            <v>0</v>
          </cell>
          <cell r="K1047">
            <v>0</v>
          </cell>
        </row>
        <row r="1048">
          <cell r="A1048" t="str">
            <v>17FCEZN</v>
          </cell>
          <cell r="B1048" t="str">
            <v>CUENTA ESPECIAL TESGRAL (DONACIONES), BBC, BCC, EXT</v>
          </cell>
          <cell r="C1048">
            <v>764</v>
          </cell>
          <cell r="D1048">
            <v>845</v>
          </cell>
          <cell r="E1048">
            <v>757</v>
          </cell>
          <cell r="F1048">
            <v>734</v>
          </cell>
          <cell r="G1048">
            <v>766</v>
          </cell>
          <cell r="H1048">
            <v>726</v>
          </cell>
          <cell r="I1048">
            <v>735</v>
          </cell>
          <cell r="J1048">
            <v>754</v>
          </cell>
          <cell r="K1048">
            <v>717</v>
          </cell>
        </row>
        <row r="1049">
          <cell r="A1049" t="str">
            <v>-</v>
          </cell>
          <cell r="B1049" t="str">
            <v>ACUERDO MARCO SOBRE MEDIO AMBIENTE MN, BBC, BCC, EXT</v>
          </cell>
          <cell r="C1049">
            <v>0</v>
          </cell>
          <cell r="D1049">
            <v>0</v>
          </cell>
          <cell r="E1049">
            <v>0</v>
          </cell>
          <cell r="F1049">
            <v>0</v>
          </cell>
          <cell r="G1049">
            <v>0</v>
          </cell>
          <cell r="H1049">
            <v>0</v>
          </cell>
          <cell r="I1049">
            <v>0</v>
          </cell>
          <cell r="J1049">
            <v>0</v>
          </cell>
          <cell r="K1049">
            <v>0</v>
          </cell>
        </row>
        <row r="1050">
          <cell r="A1050" t="str">
            <v>17FIEZN</v>
          </cell>
          <cell r="B1050" t="str">
            <v>CUENTA ESPECIAL TESGRAL DEPOSITOS A PLAZO AC.235-0, BBC, BCC</v>
          </cell>
          <cell r="C1050">
            <v>762362</v>
          </cell>
          <cell r="D1050">
            <v>706941</v>
          </cell>
          <cell r="E1050">
            <v>682380</v>
          </cell>
          <cell r="F1050">
            <v>153760</v>
          </cell>
          <cell r="G1050">
            <v>98116</v>
          </cell>
          <cell r="H1050">
            <v>0</v>
          </cell>
          <cell r="I1050">
            <v>0</v>
          </cell>
          <cell r="J1050">
            <v>0</v>
          </cell>
          <cell r="K1050">
            <v>17959</v>
          </cell>
        </row>
        <row r="1051">
          <cell r="A1051" t="str">
            <v>-</v>
          </cell>
          <cell r="B1051" t="str">
            <v>CUENTA ESPECIAL (INICIATIVA PARA LAS AMERICAS), BBC, BCC, EX</v>
          </cell>
          <cell r="C1051">
            <v>0</v>
          </cell>
          <cell r="D1051">
            <v>0</v>
          </cell>
          <cell r="E1051">
            <v>0</v>
          </cell>
          <cell r="F1051">
            <v>0</v>
          </cell>
          <cell r="G1051">
            <v>0</v>
          </cell>
          <cell r="H1051">
            <v>0</v>
          </cell>
          <cell r="I1051">
            <v>0</v>
          </cell>
          <cell r="J1051">
            <v>0</v>
          </cell>
          <cell r="K1051">
            <v>0</v>
          </cell>
        </row>
        <row r="1052">
          <cell r="A1052" t="str">
            <v>-</v>
          </cell>
          <cell r="B1052" t="str">
            <v>REAJ.P.PAGAR CTA.ESP.TESGRAL (INICIATIVA PARA ..), BBC, BCC,</v>
          </cell>
          <cell r="C1052">
            <v>0</v>
          </cell>
          <cell r="D1052">
            <v>0</v>
          </cell>
          <cell r="E1052">
            <v>0</v>
          </cell>
          <cell r="F1052">
            <v>0</v>
          </cell>
          <cell r="G1052">
            <v>0</v>
          </cell>
          <cell r="H1052">
            <v>0</v>
          </cell>
          <cell r="I1052">
            <v>0</v>
          </cell>
          <cell r="J1052">
            <v>0</v>
          </cell>
          <cell r="K1052">
            <v>0</v>
          </cell>
        </row>
        <row r="1053">
          <cell r="A1053" t="str">
            <v>17FLEZN</v>
          </cell>
          <cell r="B1053" t="str">
            <v>DONACION PROGRAMA PAIS ME, BBC, BCC, EXT</v>
          </cell>
          <cell r="C1053">
            <v>28</v>
          </cell>
          <cell r="D1053">
            <v>99</v>
          </cell>
          <cell r="E1053">
            <v>95</v>
          </cell>
          <cell r="F1053">
            <v>92</v>
          </cell>
          <cell r="G1053">
            <v>93</v>
          </cell>
          <cell r="H1053">
            <v>91</v>
          </cell>
          <cell r="I1053">
            <v>92</v>
          </cell>
          <cell r="J1053">
            <v>57</v>
          </cell>
          <cell r="K1053">
            <v>54</v>
          </cell>
        </row>
        <row r="1054">
          <cell r="A1054" t="str">
            <v>17FMEZN</v>
          </cell>
          <cell r="B1054" t="str">
            <v>CUENTA ESPECIAL TESGRAL (CONTR, BBC, BCC, EXT</v>
          </cell>
          <cell r="C1054">
            <v>2714</v>
          </cell>
          <cell r="D1054">
            <v>2785</v>
          </cell>
          <cell r="E1054">
            <v>2688</v>
          </cell>
          <cell r="F1054">
            <v>2607</v>
          </cell>
          <cell r="G1054">
            <v>0</v>
          </cell>
          <cell r="H1054">
            <v>0</v>
          </cell>
          <cell r="I1054">
            <v>0</v>
          </cell>
          <cell r="J1054">
            <v>0</v>
          </cell>
          <cell r="K1054">
            <v>0</v>
          </cell>
        </row>
        <row r="1055">
          <cell r="A1055" t="str">
            <v>17FOEZN</v>
          </cell>
          <cell r="B1055" t="str">
            <v>OBLIGAC. CON FISCO S/CREDITO EXTERNO-FIDA</v>
          </cell>
          <cell r="C1055">
            <v>28</v>
          </cell>
          <cell r="D1055">
            <v>29</v>
          </cell>
          <cell r="E1055">
            <v>28</v>
          </cell>
          <cell r="F1055">
            <v>27</v>
          </cell>
          <cell r="G1055">
            <v>0</v>
          </cell>
          <cell r="H1055">
            <v>0</v>
          </cell>
          <cell r="I1055">
            <v>0</v>
          </cell>
          <cell r="J1055">
            <v>0</v>
          </cell>
          <cell r="K1055">
            <v>0</v>
          </cell>
        </row>
        <row r="1056">
          <cell r="A1056" t="str">
            <v>17FQEZN</v>
          </cell>
          <cell r="B1056" t="str">
            <v>CUENTA ESPECIAL TEGRAL, FONDO DE INFRAEST.</v>
          </cell>
          <cell r="C1056">
            <v>1151</v>
          </cell>
          <cell r="D1056">
            <v>1181</v>
          </cell>
          <cell r="E1056">
            <v>1140</v>
          </cell>
          <cell r="F1056">
            <v>1108</v>
          </cell>
          <cell r="G1056">
            <v>1116</v>
          </cell>
          <cell r="H1056">
            <v>1095</v>
          </cell>
          <cell r="I1056">
            <v>0</v>
          </cell>
          <cell r="J1056">
            <v>0</v>
          </cell>
          <cell r="K1056">
            <v>0</v>
          </cell>
        </row>
        <row r="1057">
          <cell r="A1057" t="str">
            <v>14BGWZN</v>
          </cell>
          <cell r="B1057" t="str">
            <v xml:space="preserve">  .OTRAS OBLIGACIONES MN</v>
          </cell>
          <cell r="C1057">
            <v>10869</v>
          </cell>
          <cell r="D1057">
            <v>7354</v>
          </cell>
          <cell r="E1057">
            <v>12882</v>
          </cell>
          <cell r="F1057">
            <v>2147</v>
          </cell>
          <cell r="G1057">
            <v>2989</v>
          </cell>
          <cell r="H1057">
            <v>2510</v>
          </cell>
          <cell r="I1057">
            <v>3439</v>
          </cell>
          <cell r="J1057">
            <v>2485</v>
          </cell>
          <cell r="K1057">
            <v>61868</v>
          </cell>
        </row>
        <row r="1058">
          <cell r="A1058" t="str">
            <v>14BBNZN</v>
          </cell>
          <cell r="B1058" t="str">
            <v>CUENTAS CORRIENTES AAP NACIONAL MN, BBC, BCC, NAC</v>
          </cell>
          <cell r="C1058">
            <v>0</v>
          </cell>
          <cell r="D1058">
            <v>0</v>
          </cell>
          <cell r="E1058">
            <v>0</v>
          </cell>
          <cell r="F1058">
            <v>0</v>
          </cell>
          <cell r="G1058">
            <v>0</v>
          </cell>
          <cell r="H1058">
            <v>0</v>
          </cell>
          <cell r="I1058">
            <v>0</v>
          </cell>
          <cell r="J1058">
            <v>0</v>
          </cell>
          <cell r="K1058">
            <v>0</v>
          </cell>
        </row>
        <row r="1059">
          <cell r="A1059" t="str">
            <v>-</v>
          </cell>
          <cell r="B1059" t="str">
            <v xml:space="preserve">CUENTAS CORRIENTES SINAP Y OROS ORG. FINANCIEROS, BBC, BCC, </v>
          </cell>
          <cell r="C1059">
            <v>0</v>
          </cell>
          <cell r="D1059">
            <v>0</v>
          </cell>
          <cell r="E1059">
            <v>0</v>
          </cell>
          <cell r="F1059">
            <v>0</v>
          </cell>
          <cell r="G1059">
            <v>0</v>
          </cell>
          <cell r="H1059">
            <v>0</v>
          </cell>
          <cell r="I1059">
            <v>0</v>
          </cell>
          <cell r="J1059">
            <v>0</v>
          </cell>
          <cell r="K1059">
            <v>0</v>
          </cell>
        </row>
        <row r="1060">
          <cell r="A1060" t="str">
            <v>15DBNZN</v>
          </cell>
          <cell r="B1060" t="str">
            <v>CTAS.CTES.BCOS.COMERC.ME, BBC, BCC, NAC</v>
          </cell>
          <cell r="C1060">
            <v>0</v>
          </cell>
          <cell r="D1060">
            <v>0</v>
          </cell>
          <cell r="E1060">
            <v>0</v>
          </cell>
          <cell r="F1060">
            <v>0</v>
          </cell>
          <cell r="G1060">
            <v>0</v>
          </cell>
          <cell r="H1060">
            <v>0</v>
          </cell>
          <cell r="I1060">
            <v>0</v>
          </cell>
          <cell r="J1060">
            <v>0</v>
          </cell>
          <cell r="K1060">
            <v>0</v>
          </cell>
        </row>
        <row r="1061">
          <cell r="A1061" t="str">
            <v>-</v>
          </cell>
          <cell r="B1061" t="str">
            <v>CTAS.CTES.BCO.ESTADO  ME, BBC, BCC, NAC</v>
          </cell>
          <cell r="C1061">
            <v>0</v>
          </cell>
          <cell r="D1061">
            <v>0</v>
          </cell>
          <cell r="E1061">
            <v>0</v>
          </cell>
          <cell r="F1061">
            <v>0</v>
          </cell>
          <cell r="G1061">
            <v>0</v>
          </cell>
          <cell r="H1061">
            <v>0</v>
          </cell>
          <cell r="I1061">
            <v>0</v>
          </cell>
          <cell r="J1061">
            <v>0</v>
          </cell>
          <cell r="K1061">
            <v>0</v>
          </cell>
        </row>
        <row r="1062">
          <cell r="A1062" t="str">
            <v>15ADNZN</v>
          </cell>
          <cell r="B1062" t="str">
            <v>CTAS. CTES. INSTITUCIONES SEMIFISCALES ME, BBC, BCC, NAC</v>
          </cell>
          <cell r="C1062">
            <v>0</v>
          </cell>
          <cell r="D1062">
            <v>0</v>
          </cell>
          <cell r="E1062">
            <v>0</v>
          </cell>
          <cell r="F1062">
            <v>0</v>
          </cell>
          <cell r="G1062">
            <v>0</v>
          </cell>
          <cell r="H1062">
            <v>0</v>
          </cell>
          <cell r="I1062">
            <v>0</v>
          </cell>
          <cell r="J1062">
            <v>0</v>
          </cell>
          <cell r="K1062">
            <v>0</v>
          </cell>
        </row>
        <row r="1063">
          <cell r="A1063" t="str">
            <v>14CBNZN</v>
          </cell>
          <cell r="B1063" t="str">
            <v>CTAS.CTES.CODELCO-CHILE  ME, BBC, BCC, NAC</v>
          </cell>
          <cell r="C1063">
            <v>0</v>
          </cell>
          <cell r="D1063">
            <v>0</v>
          </cell>
          <cell r="E1063">
            <v>0</v>
          </cell>
          <cell r="F1063">
            <v>1</v>
          </cell>
          <cell r="G1063">
            <v>1</v>
          </cell>
          <cell r="H1063">
            <v>1</v>
          </cell>
          <cell r="I1063">
            <v>1</v>
          </cell>
          <cell r="J1063">
            <v>1</v>
          </cell>
          <cell r="K1063">
            <v>1</v>
          </cell>
        </row>
        <row r="1064">
          <cell r="A1064" t="str">
            <v>17DGEZN</v>
          </cell>
          <cell r="B1064" t="str">
            <v>CUENTAS CTES.ORG.INTERNAC. ME, BBC, BCC, NAC</v>
          </cell>
          <cell r="C1064">
            <v>0</v>
          </cell>
          <cell r="D1064">
            <v>0</v>
          </cell>
          <cell r="E1064">
            <v>0</v>
          </cell>
          <cell r="F1064">
            <v>0</v>
          </cell>
          <cell r="G1064">
            <v>0</v>
          </cell>
          <cell r="H1064">
            <v>0</v>
          </cell>
          <cell r="I1064">
            <v>0</v>
          </cell>
          <cell r="J1064">
            <v>0</v>
          </cell>
          <cell r="K1064">
            <v>0</v>
          </cell>
        </row>
        <row r="1065">
          <cell r="A1065" t="str">
            <v>-</v>
          </cell>
          <cell r="B1065" t="str">
            <v>CTAS.CTES. SECTOR NO FINANCIERO  ME, BBC, BCC, NAC</v>
          </cell>
          <cell r="C1065">
            <v>0</v>
          </cell>
          <cell r="D1065">
            <v>0</v>
          </cell>
          <cell r="E1065">
            <v>0</v>
          </cell>
          <cell r="F1065">
            <v>0</v>
          </cell>
          <cell r="G1065">
            <v>0</v>
          </cell>
          <cell r="H1065">
            <v>0</v>
          </cell>
          <cell r="I1065">
            <v>0</v>
          </cell>
          <cell r="J1065">
            <v>0</v>
          </cell>
          <cell r="K1065">
            <v>0</v>
          </cell>
        </row>
        <row r="1066">
          <cell r="A1066" t="str">
            <v>17DHNZN</v>
          </cell>
          <cell r="B1066" t="str">
            <v>RETENCIONES JUDICIALES EN CTAS.CTES.MN, BBC, BCC, NAC</v>
          </cell>
          <cell r="C1066">
            <v>0</v>
          </cell>
          <cell r="D1066">
            <v>0</v>
          </cell>
          <cell r="E1066">
            <v>0</v>
          </cell>
          <cell r="F1066">
            <v>0</v>
          </cell>
          <cell r="G1066">
            <v>0</v>
          </cell>
          <cell r="H1066">
            <v>0</v>
          </cell>
          <cell r="I1066">
            <v>0</v>
          </cell>
          <cell r="J1066">
            <v>0</v>
          </cell>
          <cell r="K1066">
            <v>0</v>
          </cell>
        </row>
        <row r="1067">
          <cell r="A1067" t="str">
            <v>-</v>
          </cell>
          <cell r="B1067" t="str">
            <v>DEPOSITOS TERCEROS BLANQUEO DIVISAS DL 110, BBC, BCC, NAC</v>
          </cell>
          <cell r="C1067">
            <v>0</v>
          </cell>
          <cell r="D1067">
            <v>0</v>
          </cell>
          <cell r="E1067">
            <v>0</v>
          </cell>
          <cell r="F1067">
            <v>0</v>
          </cell>
          <cell r="G1067">
            <v>0</v>
          </cell>
          <cell r="H1067">
            <v>0</v>
          </cell>
          <cell r="I1067">
            <v>0</v>
          </cell>
          <cell r="J1067">
            <v>0</v>
          </cell>
          <cell r="K1067">
            <v>0</v>
          </cell>
        </row>
        <row r="1068">
          <cell r="A1068" t="str">
            <v>-</v>
          </cell>
          <cell r="B1068" t="str">
            <v>DEP.CHEQUES ME RECIB.COBR.ME, BBC, BCC, NAC</v>
          </cell>
          <cell r="C1068">
            <v>0</v>
          </cell>
          <cell r="D1068">
            <v>0</v>
          </cell>
          <cell r="E1068">
            <v>0</v>
          </cell>
          <cell r="F1068">
            <v>0</v>
          </cell>
          <cell r="G1068">
            <v>0</v>
          </cell>
          <cell r="H1068">
            <v>0</v>
          </cell>
          <cell r="I1068">
            <v>0</v>
          </cell>
          <cell r="J1068">
            <v>0</v>
          </cell>
          <cell r="K1068">
            <v>0</v>
          </cell>
        </row>
        <row r="1069">
          <cell r="A1069" t="str">
            <v>14IBNZN</v>
          </cell>
          <cell r="B1069" t="str">
            <v>VARIOS ACREEDORES MN, BBC, BCC, NAC</v>
          </cell>
          <cell r="C1069">
            <v>7</v>
          </cell>
          <cell r="D1069">
            <v>8</v>
          </cell>
          <cell r="E1069">
            <v>13</v>
          </cell>
          <cell r="F1069">
            <v>13</v>
          </cell>
          <cell r="G1069">
            <v>11</v>
          </cell>
          <cell r="H1069">
            <v>10</v>
          </cell>
          <cell r="I1069">
            <v>11</v>
          </cell>
          <cell r="J1069">
            <v>7</v>
          </cell>
          <cell r="K1069">
            <v>6</v>
          </cell>
        </row>
        <row r="1070">
          <cell r="A1070" t="str">
            <v>-</v>
          </cell>
          <cell r="B1070" t="str">
            <v>CHEQUES DE LA GERENCIA ME, BBC, BCC, NAC</v>
          </cell>
          <cell r="C1070">
            <v>0</v>
          </cell>
          <cell r="D1070">
            <v>0</v>
          </cell>
          <cell r="E1070">
            <v>0</v>
          </cell>
          <cell r="F1070">
            <v>0</v>
          </cell>
          <cell r="G1070">
            <v>0</v>
          </cell>
          <cell r="H1070">
            <v>0</v>
          </cell>
          <cell r="I1070">
            <v>0</v>
          </cell>
          <cell r="J1070">
            <v>0</v>
          </cell>
          <cell r="K1070">
            <v>0</v>
          </cell>
        </row>
        <row r="1071">
          <cell r="A1071" t="str">
            <v>-</v>
          </cell>
          <cell r="B1071" t="str">
            <v>V.A.TESGRAL  ME, BBC, BCC, NAC</v>
          </cell>
          <cell r="C1071">
            <v>0</v>
          </cell>
          <cell r="D1071">
            <v>0</v>
          </cell>
          <cell r="E1071">
            <v>0</v>
          </cell>
          <cell r="F1071">
            <v>0</v>
          </cell>
          <cell r="G1071">
            <v>0</v>
          </cell>
          <cell r="H1071">
            <v>0</v>
          </cell>
          <cell r="I1071">
            <v>0</v>
          </cell>
          <cell r="J1071">
            <v>0</v>
          </cell>
          <cell r="K1071">
            <v>0</v>
          </cell>
        </row>
        <row r="1072">
          <cell r="A1072" t="str">
            <v>-</v>
          </cell>
          <cell r="B1072" t="str">
            <v>TRANSF.BCOS.POR EFECTUAR  ME, BBC, BCC, NAC</v>
          </cell>
          <cell r="C1072">
            <v>0</v>
          </cell>
          <cell r="D1072">
            <v>0</v>
          </cell>
          <cell r="E1072">
            <v>0</v>
          </cell>
          <cell r="F1072">
            <v>0</v>
          </cell>
          <cell r="G1072">
            <v>0</v>
          </cell>
          <cell r="H1072">
            <v>0</v>
          </cell>
          <cell r="I1072">
            <v>0</v>
          </cell>
          <cell r="J1072">
            <v>0</v>
          </cell>
          <cell r="K1072">
            <v>0</v>
          </cell>
        </row>
        <row r="1073">
          <cell r="A1073" t="str">
            <v>17BDNZN</v>
          </cell>
          <cell r="B1073" t="str">
            <v>VRIOS.ACREED.PART.SUJ.PRESC.ME, BBC, BCC, NAC</v>
          </cell>
          <cell r="C1073">
            <v>0</v>
          </cell>
          <cell r="D1073">
            <v>0</v>
          </cell>
          <cell r="E1073">
            <v>0</v>
          </cell>
          <cell r="F1073">
            <v>0</v>
          </cell>
          <cell r="G1073">
            <v>0</v>
          </cell>
          <cell r="H1073">
            <v>0</v>
          </cell>
          <cell r="I1073">
            <v>0</v>
          </cell>
          <cell r="J1073">
            <v>0</v>
          </cell>
          <cell r="K1073">
            <v>0</v>
          </cell>
        </row>
        <row r="1074">
          <cell r="A1074" t="str">
            <v>-</v>
          </cell>
          <cell r="B1074" t="str">
            <v>VRIOS.ACREED.CHEQ.GIR.NO COBR., BBC, BCC, NAC</v>
          </cell>
          <cell r="C1074">
            <v>0</v>
          </cell>
          <cell r="D1074">
            <v>0</v>
          </cell>
          <cell r="E1074">
            <v>0</v>
          </cell>
          <cell r="F1074">
            <v>0</v>
          </cell>
          <cell r="G1074">
            <v>0</v>
          </cell>
          <cell r="H1074">
            <v>0</v>
          </cell>
          <cell r="I1074">
            <v>0</v>
          </cell>
          <cell r="J1074">
            <v>0</v>
          </cell>
          <cell r="K1074">
            <v>0</v>
          </cell>
        </row>
        <row r="1075">
          <cell r="A1075" t="str">
            <v>-</v>
          </cell>
          <cell r="B1075" t="str">
            <v>VRIOS.ACREED.FISCO DL 1444 ME, BBC, BCC, NAC</v>
          </cell>
          <cell r="C1075">
            <v>0</v>
          </cell>
          <cell r="D1075">
            <v>0</v>
          </cell>
          <cell r="E1075">
            <v>0</v>
          </cell>
          <cell r="F1075">
            <v>0</v>
          </cell>
          <cell r="G1075">
            <v>0</v>
          </cell>
          <cell r="H1075">
            <v>0</v>
          </cell>
          <cell r="I1075">
            <v>0</v>
          </cell>
          <cell r="J1075">
            <v>0</v>
          </cell>
          <cell r="K1075">
            <v>0</v>
          </cell>
        </row>
        <row r="1076">
          <cell r="A1076" t="str">
            <v>14IINZN</v>
          </cell>
          <cell r="B1076" t="str">
            <v>SALD. INMOVILIZ. DL 2099 ME, BBC, BCC, NAC</v>
          </cell>
          <cell r="C1076">
            <v>49</v>
          </cell>
          <cell r="D1076">
            <v>49</v>
          </cell>
          <cell r="E1076">
            <v>49</v>
          </cell>
          <cell r="F1076">
            <v>49</v>
          </cell>
          <cell r="G1076">
            <v>48</v>
          </cell>
          <cell r="H1076">
            <v>56</v>
          </cell>
          <cell r="I1076">
            <v>56</v>
          </cell>
          <cell r="J1076">
            <v>55</v>
          </cell>
          <cell r="K1076">
            <v>55</v>
          </cell>
        </row>
        <row r="1077">
          <cell r="A1077" t="str">
            <v>15HGNZN</v>
          </cell>
          <cell r="B1077" t="str">
            <v>DEP. OBLIGATORIOS POR CREDITOS DEL EXTERIOR, BBC, BCC, NAC</v>
          </cell>
          <cell r="C1077">
            <v>0</v>
          </cell>
          <cell r="D1077">
            <v>0</v>
          </cell>
          <cell r="E1077">
            <v>0</v>
          </cell>
          <cell r="F1077">
            <v>0</v>
          </cell>
          <cell r="G1077">
            <v>0</v>
          </cell>
          <cell r="H1077">
            <v>0</v>
          </cell>
          <cell r="I1077">
            <v>0</v>
          </cell>
          <cell r="J1077">
            <v>0</v>
          </cell>
          <cell r="K1077">
            <v>0</v>
          </cell>
        </row>
        <row r="1078">
          <cell r="A1078" t="str">
            <v>17BXNZN</v>
          </cell>
          <cell r="B1078" t="str">
            <v>ACREENCIAS VARIAS PARA SECCION PREVISION MN, BBC, BCC, NAC</v>
          </cell>
          <cell r="C1078">
            <v>1</v>
          </cell>
          <cell r="D1078">
            <v>1</v>
          </cell>
          <cell r="E1078">
            <v>1</v>
          </cell>
          <cell r="F1078">
            <v>1</v>
          </cell>
          <cell r="G1078">
            <v>1</v>
          </cell>
          <cell r="H1078">
            <v>1</v>
          </cell>
          <cell r="I1078">
            <v>1</v>
          </cell>
          <cell r="J1078">
            <v>1</v>
          </cell>
          <cell r="K1078">
            <v>1</v>
          </cell>
        </row>
        <row r="1079">
          <cell r="A1079" t="str">
            <v>14ICNZN</v>
          </cell>
          <cell r="B1079" t="str">
            <v>RETENC.IMPTOS.SEC.PRIV. MN, BBC, BCC, NAC</v>
          </cell>
          <cell r="C1079">
            <v>100</v>
          </cell>
          <cell r="D1079">
            <v>123</v>
          </cell>
          <cell r="E1079">
            <v>91</v>
          </cell>
          <cell r="F1079">
            <v>140</v>
          </cell>
          <cell r="G1079">
            <v>92</v>
          </cell>
          <cell r="H1079">
            <v>77</v>
          </cell>
          <cell r="I1079">
            <v>97</v>
          </cell>
          <cell r="J1079">
            <v>103</v>
          </cell>
          <cell r="K1079">
            <v>111</v>
          </cell>
        </row>
        <row r="1080">
          <cell r="A1080" t="str">
            <v>17BCNZN</v>
          </cell>
          <cell r="B1080" t="str">
            <v>FDO.RECONSTR.ECON.NACIONAL MN, BBC, BCC, NAC</v>
          </cell>
          <cell r="C1080">
            <v>0</v>
          </cell>
          <cell r="D1080">
            <v>0</v>
          </cell>
          <cell r="E1080">
            <v>0</v>
          </cell>
          <cell r="F1080">
            <v>0</v>
          </cell>
          <cell r="G1080">
            <v>0</v>
          </cell>
          <cell r="H1080">
            <v>0</v>
          </cell>
          <cell r="I1080">
            <v>0</v>
          </cell>
          <cell r="J1080">
            <v>0</v>
          </cell>
          <cell r="K1080">
            <v>0</v>
          </cell>
        </row>
        <row r="1081">
          <cell r="A1081" t="str">
            <v>14GDNZN</v>
          </cell>
          <cell r="B1081" t="str">
            <v>SUPINT.DE BCOS.E INST.FINANCIERAS DEP.GTIA.ART36 M, BBC, BCC</v>
          </cell>
          <cell r="C1081">
            <v>0</v>
          </cell>
          <cell r="D1081">
            <v>0</v>
          </cell>
          <cell r="E1081">
            <v>0</v>
          </cell>
          <cell r="F1081">
            <v>0</v>
          </cell>
          <cell r="G1081">
            <v>0</v>
          </cell>
          <cell r="H1081">
            <v>0</v>
          </cell>
          <cell r="I1081">
            <v>0</v>
          </cell>
          <cell r="J1081">
            <v>0</v>
          </cell>
          <cell r="K1081">
            <v>0</v>
          </cell>
        </row>
        <row r="1082">
          <cell r="A1082" t="str">
            <v>17BINZN</v>
          </cell>
          <cell r="B1082" t="str">
            <v>CUENTAS Y DOCTOS.POR PAGAR MN, BBC, BCC, NAC</v>
          </cell>
          <cell r="C1082">
            <v>10372</v>
          </cell>
          <cell r="D1082">
            <v>6815</v>
          </cell>
          <cell r="E1082">
            <v>1384</v>
          </cell>
          <cell r="F1082">
            <v>1608</v>
          </cell>
          <cell r="G1082">
            <v>2499</v>
          </cell>
          <cell r="H1082">
            <v>2030</v>
          </cell>
          <cell r="I1082">
            <v>2951</v>
          </cell>
          <cell r="J1082">
            <v>1993</v>
          </cell>
          <cell r="K1082">
            <v>61361</v>
          </cell>
        </row>
        <row r="1083">
          <cell r="A1083" t="str">
            <v>16BDNZN</v>
          </cell>
          <cell r="B1083" t="str">
            <v>IMPTO.VTAS.SERV.IVA-DEB.FISC., BBC, BCC, NAC</v>
          </cell>
          <cell r="C1083">
            <v>3</v>
          </cell>
          <cell r="D1083">
            <v>3</v>
          </cell>
          <cell r="E1083">
            <v>3</v>
          </cell>
          <cell r="F1083">
            <v>3</v>
          </cell>
          <cell r="G1083">
            <v>3</v>
          </cell>
          <cell r="H1083">
            <v>3</v>
          </cell>
          <cell r="I1083">
            <v>3</v>
          </cell>
          <cell r="J1083">
            <v>2</v>
          </cell>
          <cell r="K1083">
            <v>3</v>
          </cell>
        </row>
        <row r="1084">
          <cell r="A1084" t="str">
            <v>16BENZN</v>
          </cell>
          <cell r="B1084" t="str">
            <v>MULTAS POR ENTERAR TESOR. MN, BBC, BCC, NAC</v>
          </cell>
          <cell r="C1084">
            <v>0</v>
          </cell>
          <cell r="D1084">
            <v>0</v>
          </cell>
          <cell r="E1084">
            <v>0</v>
          </cell>
          <cell r="F1084">
            <v>0</v>
          </cell>
          <cell r="G1084">
            <v>0</v>
          </cell>
          <cell r="H1084">
            <v>0</v>
          </cell>
          <cell r="I1084">
            <v>0</v>
          </cell>
          <cell r="J1084">
            <v>0</v>
          </cell>
          <cell r="K1084">
            <v>0</v>
          </cell>
        </row>
        <row r="1085">
          <cell r="A1085" t="str">
            <v>14GENZN</v>
          </cell>
          <cell r="B1085" t="str">
            <v>DEP.CONST.ENCAJE-CORFO MN, BBC, BCC, NAC</v>
          </cell>
          <cell r="C1085">
            <v>0</v>
          </cell>
          <cell r="D1085">
            <v>0</v>
          </cell>
          <cell r="E1085">
            <v>0</v>
          </cell>
          <cell r="F1085">
            <v>0</v>
          </cell>
          <cell r="G1085">
            <v>0</v>
          </cell>
          <cell r="H1085">
            <v>0</v>
          </cell>
          <cell r="I1085">
            <v>0</v>
          </cell>
          <cell r="J1085">
            <v>0</v>
          </cell>
          <cell r="K1085">
            <v>0</v>
          </cell>
        </row>
        <row r="1086">
          <cell r="A1086" t="str">
            <v>14IHNZN</v>
          </cell>
          <cell r="B1086" t="str">
            <v>ACREEDORES POR VENCIM. DE CAR EX VHR, BBC, BCC, NAC</v>
          </cell>
          <cell r="C1086">
            <v>152</v>
          </cell>
          <cell r="D1086">
            <v>150</v>
          </cell>
          <cell r="E1086">
            <v>154</v>
          </cell>
          <cell r="F1086">
            <v>151</v>
          </cell>
          <cell r="G1086">
            <v>154</v>
          </cell>
          <cell r="H1086">
            <v>154</v>
          </cell>
          <cell r="I1086">
            <v>151</v>
          </cell>
          <cell r="J1086">
            <v>151</v>
          </cell>
          <cell r="K1086">
            <v>162</v>
          </cell>
        </row>
        <row r="1087">
          <cell r="A1087" t="str">
            <v>17BZNZN</v>
          </cell>
          <cell r="B1087" t="str">
            <v xml:space="preserve">COTIZ.AL FDO.INDEMNIZACION VOLUNTARIA P.DEVOLVER, BBC, BCC, </v>
          </cell>
          <cell r="C1087">
            <v>0</v>
          </cell>
          <cell r="D1087">
            <v>0</v>
          </cell>
          <cell r="E1087">
            <v>0</v>
          </cell>
          <cell r="F1087">
            <v>0</v>
          </cell>
          <cell r="G1087">
            <v>0</v>
          </cell>
          <cell r="H1087">
            <v>0</v>
          </cell>
          <cell r="I1087">
            <v>0</v>
          </cell>
          <cell r="J1087">
            <v>0</v>
          </cell>
          <cell r="K1087">
            <v>0</v>
          </cell>
        </row>
        <row r="1088">
          <cell r="A1088" t="str">
            <v>17AJNZN</v>
          </cell>
          <cell r="B1088" t="str">
            <v>CORREC.MONET.PROV.S/COTIZ.AL FDO DE IND.VOLUN.P/DE, BBC, BCC</v>
          </cell>
          <cell r="C1088">
            <v>0</v>
          </cell>
          <cell r="D1088">
            <v>0</v>
          </cell>
          <cell r="E1088">
            <v>0</v>
          </cell>
          <cell r="F1088">
            <v>0</v>
          </cell>
          <cell r="G1088">
            <v>0</v>
          </cell>
          <cell r="H1088">
            <v>0</v>
          </cell>
          <cell r="I1088">
            <v>0</v>
          </cell>
          <cell r="J1088">
            <v>0</v>
          </cell>
          <cell r="K1088">
            <v>0</v>
          </cell>
        </row>
        <row r="1089">
          <cell r="A1089" t="str">
            <v>-</v>
          </cell>
          <cell r="B1089" t="str">
            <v>DEP.OBLIG.P.CREDITOS DEL SISTEMA BANCARIO, BBC, BCC, NAC</v>
          </cell>
          <cell r="C1089">
            <v>0</v>
          </cell>
          <cell r="D1089">
            <v>0</v>
          </cell>
          <cell r="E1089">
            <v>0</v>
          </cell>
          <cell r="F1089">
            <v>0</v>
          </cell>
          <cell r="G1089">
            <v>0</v>
          </cell>
          <cell r="H1089">
            <v>0</v>
          </cell>
          <cell r="I1089">
            <v>0</v>
          </cell>
          <cell r="J1089">
            <v>0</v>
          </cell>
          <cell r="K1089">
            <v>0</v>
          </cell>
        </row>
        <row r="1090">
          <cell r="A1090" t="str">
            <v>14GMNZN</v>
          </cell>
          <cell r="B1090" t="str">
            <v>SALDO PRECIO POR PAGARES ADQ.AL BCO.DEL ESTADO ME, BBC, BCC,</v>
          </cell>
          <cell r="C1090">
            <v>0</v>
          </cell>
          <cell r="D1090">
            <v>0</v>
          </cell>
          <cell r="E1090">
            <v>0</v>
          </cell>
          <cell r="F1090">
            <v>0</v>
          </cell>
          <cell r="G1090">
            <v>0</v>
          </cell>
          <cell r="H1090">
            <v>0</v>
          </cell>
          <cell r="I1090">
            <v>0</v>
          </cell>
          <cell r="J1090">
            <v>0</v>
          </cell>
          <cell r="K1090">
            <v>0</v>
          </cell>
        </row>
        <row r="1091">
          <cell r="A1091" t="str">
            <v>15FDNZN</v>
          </cell>
          <cell r="B1091" t="str">
            <v>DEP.A PLAZO BCOS.NACIONALES Y SECTOR PUBLICO, BBC, BCC, NAC</v>
          </cell>
          <cell r="C1091">
            <v>0</v>
          </cell>
          <cell r="D1091">
            <v>0</v>
          </cell>
          <cell r="E1091">
            <v>0</v>
          </cell>
          <cell r="F1091">
            <v>0</v>
          </cell>
          <cell r="G1091">
            <v>0</v>
          </cell>
          <cell r="H1091">
            <v>0</v>
          </cell>
          <cell r="I1091">
            <v>0</v>
          </cell>
          <cell r="J1091">
            <v>0</v>
          </cell>
          <cell r="K1091">
            <v>0</v>
          </cell>
        </row>
        <row r="1092">
          <cell r="A1092" t="str">
            <v>-</v>
          </cell>
          <cell r="B1092" t="str">
            <v>DEPOS.OBLIG.P.CRED.DEL EXTERIOR ENTREGADOS EN GAR., BBC, BCC</v>
          </cell>
          <cell r="C1092">
            <v>0</v>
          </cell>
          <cell r="D1092">
            <v>0</v>
          </cell>
          <cell r="E1092">
            <v>0</v>
          </cell>
          <cell r="F1092">
            <v>0</v>
          </cell>
          <cell r="G1092">
            <v>0</v>
          </cell>
          <cell r="H1092">
            <v>0</v>
          </cell>
          <cell r="I1092">
            <v>0</v>
          </cell>
          <cell r="J1092">
            <v>0</v>
          </cell>
          <cell r="K1092">
            <v>0</v>
          </cell>
        </row>
        <row r="1093">
          <cell r="A1093" t="str">
            <v>17ECNZN</v>
          </cell>
          <cell r="B1093" t="str">
            <v>OBLIG. C. EL BCO. DEL ESTADO  MN, BBC, BCC, NAC</v>
          </cell>
          <cell r="C1093">
            <v>0</v>
          </cell>
          <cell r="D1093">
            <v>0</v>
          </cell>
          <cell r="E1093">
            <v>0</v>
          </cell>
          <cell r="F1093">
            <v>0</v>
          </cell>
          <cell r="G1093">
            <v>0</v>
          </cell>
          <cell r="H1093">
            <v>0</v>
          </cell>
          <cell r="I1093">
            <v>0</v>
          </cell>
          <cell r="J1093">
            <v>0</v>
          </cell>
          <cell r="K1093">
            <v>0</v>
          </cell>
        </row>
        <row r="1094">
          <cell r="A1094" t="str">
            <v>-</v>
          </cell>
          <cell r="B1094" t="str">
            <v>5%  DEPOSITOS OPERACIONES DE IMPORTACION ME, BBC, BCC, NAC</v>
          </cell>
          <cell r="C1094">
            <v>0</v>
          </cell>
          <cell r="D1094">
            <v>0</v>
          </cell>
          <cell r="E1094">
            <v>0</v>
          </cell>
          <cell r="F1094">
            <v>0</v>
          </cell>
          <cell r="G1094">
            <v>0</v>
          </cell>
          <cell r="H1094">
            <v>0</v>
          </cell>
          <cell r="I1094">
            <v>0</v>
          </cell>
          <cell r="J1094">
            <v>0</v>
          </cell>
          <cell r="K1094">
            <v>0</v>
          </cell>
        </row>
        <row r="1095">
          <cell r="A1095" t="str">
            <v>-</v>
          </cell>
          <cell r="B1095" t="str">
            <v>DEPOSITOS ACDO 1470, BBC, BCC, NAC</v>
          </cell>
          <cell r="C1095">
            <v>0</v>
          </cell>
          <cell r="D1095">
            <v>0</v>
          </cell>
          <cell r="E1095">
            <v>0</v>
          </cell>
          <cell r="F1095">
            <v>0</v>
          </cell>
          <cell r="G1095">
            <v>0</v>
          </cell>
          <cell r="H1095">
            <v>0</v>
          </cell>
          <cell r="I1095">
            <v>0</v>
          </cell>
          <cell r="J1095">
            <v>0</v>
          </cell>
          <cell r="K1095">
            <v>0</v>
          </cell>
        </row>
        <row r="1096">
          <cell r="A1096" t="str">
            <v>15FFNZN</v>
          </cell>
          <cell r="B1096" t="str">
            <v>REAJ.P.PAGAR S.DEP.A PLAZO BCOS.NAC.Y SEC.PUBLICO, BBC, BCC,</v>
          </cell>
          <cell r="C1096">
            <v>0</v>
          </cell>
          <cell r="D1096">
            <v>0</v>
          </cell>
          <cell r="E1096">
            <v>0</v>
          </cell>
          <cell r="F1096">
            <v>0</v>
          </cell>
          <cell r="G1096">
            <v>0</v>
          </cell>
          <cell r="H1096">
            <v>0</v>
          </cell>
          <cell r="I1096">
            <v>0</v>
          </cell>
          <cell r="J1096">
            <v>0</v>
          </cell>
          <cell r="K1096">
            <v>0</v>
          </cell>
        </row>
        <row r="1097">
          <cell r="A1097" t="str">
            <v>-</v>
          </cell>
          <cell r="B1097" t="str">
            <v>DEP.BCO.ESTADO PARA LINEA REFINANCIAMIENTO, BBC, BCC, NAC</v>
          </cell>
          <cell r="C1097">
            <v>0</v>
          </cell>
          <cell r="D1097">
            <v>0</v>
          </cell>
          <cell r="E1097">
            <v>0</v>
          </cell>
          <cell r="F1097">
            <v>0</v>
          </cell>
          <cell r="G1097">
            <v>0</v>
          </cell>
          <cell r="H1097">
            <v>0</v>
          </cell>
          <cell r="I1097">
            <v>0</v>
          </cell>
          <cell r="J1097">
            <v>0</v>
          </cell>
          <cell r="K1097">
            <v>0</v>
          </cell>
        </row>
        <row r="1098">
          <cell r="A1098" t="str">
            <v>15AENZN</v>
          </cell>
          <cell r="B1098" t="str">
            <v>RETENCIONES P.ENTERAR EN INST.DE PREVISION, BBC, BCC, NAC</v>
          </cell>
          <cell r="C1098">
            <v>157</v>
          </cell>
          <cell r="D1098">
            <v>157</v>
          </cell>
          <cell r="E1098">
            <v>153</v>
          </cell>
          <cell r="F1098">
            <v>168</v>
          </cell>
          <cell r="G1098">
            <v>159</v>
          </cell>
          <cell r="H1098">
            <v>158</v>
          </cell>
          <cell r="I1098">
            <v>167</v>
          </cell>
          <cell r="J1098">
            <v>169</v>
          </cell>
          <cell r="K1098">
            <v>166</v>
          </cell>
        </row>
        <row r="1099">
          <cell r="A1099" t="str">
            <v>-</v>
          </cell>
          <cell r="B1099" t="str">
            <v>DEP.A PLAZO EMPRESAS PUBLICAS EXPRESADAS EN US$, BBC, BCC, N</v>
          </cell>
          <cell r="C1099">
            <v>0</v>
          </cell>
          <cell r="D1099">
            <v>0</v>
          </cell>
          <cell r="E1099">
            <v>0</v>
          </cell>
          <cell r="F1099">
            <v>0</v>
          </cell>
          <cell r="G1099">
            <v>0</v>
          </cell>
          <cell r="H1099">
            <v>0</v>
          </cell>
          <cell r="I1099">
            <v>0</v>
          </cell>
          <cell r="J1099">
            <v>0</v>
          </cell>
          <cell r="K1099">
            <v>0</v>
          </cell>
        </row>
        <row r="1100">
          <cell r="A1100" t="str">
            <v>14AGNZN</v>
          </cell>
          <cell r="B1100" t="str">
            <v>DEP.TRANSITORIO P/SUSCRIP.B.C.P/INST.SEC.PUBLICO M, BBC, BCC</v>
          </cell>
          <cell r="C1100">
            <v>0</v>
          </cell>
          <cell r="D1100">
            <v>0</v>
          </cell>
          <cell r="E1100">
            <v>0</v>
          </cell>
          <cell r="F1100">
            <v>0</v>
          </cell>
          <cell r="G1100">
            <v>0</v>
          </cell>
          <cell r="H1100">
            <v>0</v>
          </cell>
          <cell r="I1100">
            <v>0</v>
          </cell>
          <cell r="J1100">
            <v>0</v>
          </cell>
          <cell r="K1100">
            <v>0</v>
          </cell>
        </row>
        <row r="1101">
          <cell r="A1101" t="str">
            <v>-</v>
          </cell>
          <cell r="B1101" t="str">
            <v>DEP.A PLAZO BANCO DEL ESTADO DE CHILE  ME, BBC, BCC, NAC</v>
          </cell>
          <cell r="C1101">
            <v>0</v>
          </cell>
          <cell r="D1101">
            <v>0</v>
          </cell>
          <cell r="E1101">
            <v>0</v>
          </cell>
          <cell r="F1101">
            <v>0</v>
          </cell>
          <cell r="G1101">
            <v>0</v>
          </cell>
          <cell r="H1101">
            <v>0</v>
          </cell>
          <cell r="I1101">
            <v>0</v>
          </cell>
          <cell r="J1101">
            <v>0</v>
          </cell>
          <cell r="K1101">
            <v>0</v>
          </cell>
        </row>
        <row r="1102">
          <cell r="A1102" t="str">
            <v>14AINZN</v>
          </cell>
          <cell r="B1102" t="str">
            <v>DIFERENCIAL CAMBIARIO ACDO.1484 POR PAGAR MN, BBC, BCC, NAC</v>
          </cell>
          <cell r="C1102">
            <v>0</v>
          </cell>
          <cell r="D1102">
            <v>0</v>
          </cell>
          <cell r="E1102">
            <v>0</v>
          </cell>
          <cell r="F1102">
            <v>0</v>
          </cell>
          <cell r="G1102">
            <v>0</v>
          </cell>
          <cell r="H1102">
            <v>0</v>
          </cell>
          <cell r="I1102">
            <v>0</v>
          </cell>
          <cell r="J1102">
            <v>0</v>
          </cell>
          <cell r="K1102">
            <v>0</v>
          </cell>
        </row>
        <row r="1103">
          <cell r="A1103" t="str">
            <v>-</v>
          </cell>
          <cell r="B1103" t="str">
            <v>DEPOS.S.OPERAC.IMPORTACION P.VTA ANTIC.DIVISAS  ME, BBC, BCC</v>
          </cell>
          <cell r="C1103">
            <v>0</v>
          </cell>
          <cell r="D1103">
            <v>0</v>
          </cell>
          <cell r="E1103">
            <v>0</v>
          </cell>
          <cell r="F1103">
            <v>0</v>
          </cell>
          <cell r="G1103">
            <v>0</v>
          </cell>
          <cell r="H1103">
            <v>0</v>
          </cell>
          <cell r="I1103">
            <v>0</v>
          </cell>
          <cell r="J1103">
            <v>0</v>
          </cell>
          <cell r="K1103">
            <v>0</v>
          </cell>
        </row>
        <row r="1104">
          <cell r="A1104" t="str">
            <v>14GQNZN</v>
          </cell>
          <cell r="B1104" t="str">
            <v>PAGARE POR EMITIR P.REPROGRAMACION DE DEUDAS, BBC, BCC, NAC</v>
          </cell>
          <cell r="C1104">
            <v>0</v>
          </cell>
          <cell r="D1104">
            <v>0</v>
          </cell>
          <cell r="E1104">
            <v>0</v>
          </cell>
          <cell r="F1104">
            <v>0</v>
          </cell>
          <cell r="G1104">
            <v>0</v>
          </cell>
          <cell r="H1104">
            <v>0</v>
          </cell>
          <cell r="I1104">
            <v>0</v>
          </cell>
          <cell r="J1104">
            <v>0</v>
          </cell>
          <cell r="K1104">
            <v>0</v>
          </cell>
        </row>
        <row r="1105">
          <cell r="A1105" t="str">
            <v>14GTNZN</v>
          </cell>
          <cell r="B1105" t="str">
            <v>REAJ.POR PAGAR S.OBLIF.C.BCO.ESTADO MN, BBC, BCC, NAC</v>
          </cell>
          <cell r="C1105">
            <v>0</v>
          </cell>
          <cell r="D1105">
            <v>0</v>
          </cell>
          <cell r="E1105">
            <v>0</v>
          </cell>
          <cell r="F1105">
            <v>0</v>
          </cell>
          <cell r="G1105">
            <v>0</v>
          </cell>
          <cell r="H1105">
            <v>0</v>
          </cell>
          <cell r="I1105">
            <v>0</v>
          </cell>
          <cell r="J1105">
            <v>0</v>
          </cell>
          <cell r="K1105">
            <v>0</v>
          </cell>
        </row>
        <row r="1106">
          <cell r="A1106" t="str">
            <v>-</v>
          </cell>
          <cell r="B1106" t="str">
            <v>DEP.BECH P.FINANC.C.GTIA CREDITICIA DEL C.C.C., BBC, BCC, NA</v>
          </cell>
          <cell r="C1106">
            <v>0</v>
          </cell>
          <cell r="D1106">
            <v>0</v>
          </cell>
          <cell r="E1106">
            <v>0</v>
          </cell>
          <cell r="F1106">
            <v>0</v>
          </cell>
          <cell r="G1106">
            <v>0</v>
          </cell>
          <cell r="H1106">
            <v>0</v>
          </cell>
          <cell r="I1106">
            <v>0</v>
          </cell>
          <cell r="J1106">
            <v>0</v>
          </cell>
          <cell r="K1106">
            <v>0</v>
          </cell>
        </row>
        <row r="1107">
          <cell r="A1107" t="str">
            <v>14GUNZN</v>
          </cell>
          <cell r="B1107" t="str">
            <v>DEP.P.REPROG.DEUDAS SECTOR PRODUCTIVO ACDO.1578 ME, BBC, BCC</v>
          </cell>
          <cell r="C1107">
            <v>0</v>
          </cell>
          <cell r="D1107">
            <v>0</v>
          </cell>
          <cell r="E1107">
            <v>0</v>
          </cell>
          <cell r="F1107">
            <v>0</v>
          </cell>
          <cell r="G1107">
            <v>0</v>
          </cell>
          <cell r="H1107">
            <v>0</v>
          </cell>
          <cell r="I1107">
            <v>0</v>
          </cell>
          <cell r="J1107">
            <v>0</v>
          </cell>
          <cell r="K1107">
            <v>0</v>
          </cell>
        </row>
        <row r="1108">
          <cell r="A1108" t="str">
            <v>14GVNZN</v>
          </cell>
          <cell r="B1108" t="str">
            <v>REAJ.P.PAGAR S.DEPOS.P.REPROD.DEUDAS SEC.PRODUC.ME, BBC, BCC</v>
          </cell>
          <cell r="C1108">
            <v>0</v>
          </cell>
          <cell r="D1108">
            <v>0</v>
          </cell>
          <cell r="E1108">
            <v>0</v>
          </cell>
          <cell r="F1108">
            <v>0</v>
          </cell>
          <cell r="G1108">
            <v>0</v>
          </cell>
          <cell r="H1108">
            <v>0</v>
          </cell>
          <cell r="I1108">
            <v>0</v>
          </cell>
          <cell r="J1108">
            <v>0</v>
          </cell>
          <cell r="K1108">
            <v>0</v>
          </cell>
        </row>
        <row r="1109">
          <cell r="A1109" t="str">
            <v>-</v>
          </cell>
          <cell r="B1109" t="str">
            <v>CAPTACIONES CORTO PLAZO EMPRESAS BANCARIAS ME., BBC, BCC, NA</v>
          </cell>
          <cell r="C1109">
            <v>0</v>
          </cell>
          <cell r="D1109">
            <v>0</v>
          </cell>
          <cell r="E1109">
            <v>0</v>
          </cell>
          <cell r="F1109">
            <v>0</v>
          </cell>
          <cell r="G1109">
            <v>0</v>
          </cell>
          <cell r="H1109">
            <v>0</v>
          </cell>
          <cell r="I1109">
            <v>0</v>
          </cell>
          <cell r="J1109">
            <v>0</v>
          </cell>
          <cell r="K1109">
            <v>0</v>
          </cell>
        </row>
        <row r="1110">
          <cell r="A1110" t="str">
            <v>14GXNZN</v>
          </cell>
          <cell r="B1110" t="str">
            <v>CREDITO CITIBANK CHILE (ACUERDO 1634)MN, BBC, BCC, NAC</v>
          </cell>
          <cell r="C1110">
            <v>0</v>
          </cell>
          <cell r="D1110">
            <v>0</v>
          </cell>
          <cell r="E1110">
            <v>0</v>
          </cell>
          <cell r="F1110">
            <v>0</v>
          </cell>
          <cell r="G1110">
            <v>0</v>
          </cell>
          <cell r="H1110">
            <v>0</v>
          </cell>
          <cell r="I1110">
            <v>0</v>
          </cell>
          <cell r="J1110">
            <v>0</v>
          </cell>
          <cell r="K1110">
            <v>0</v>
          </cell>
        </row>
        <row r="1111">
          <cell r="A1111" t="str">
            <v>-</v>
          </cell>
          <cell r="B1111" t="str">
            <v>CERT.DEP.INTRANSF.EXP EN US$ POR EMITIR AC.1649 ME, BBC, BCC</v>
          </cell>
          <cell r="C1111">
            <v>0</v>
          </cell>
          <cell r="D1111">
            <v>0</v>
          </cell>
          <cell r="E1111">
            <v>0</v>
          </cell>
          <cell r="F1111">
            <v>0</v>
          </cell>
          <cell r="G1111">
            <v>0</v>
          </cell>
          <cell r="H1111">
            <v>0</v>
          </cell>
          <cell r="I1111">
            <v>0</v>
          </cell>
          <cell r="J1111">
            <v>0</v>
          </cell>
          <cell r="K1111">
            <v>0</v>
          </cell>
        </row>
        <row r="1112">
          <cell r="A1112" t="str">
            <v>-</v>
          </cell>
          <cell r="B1112" t="str">
            <v>DEPOSITOS ME TRANSITORIOS ACDO 1657-09 ME, BBC, BCC, NAC</v>
          </cell>
          <cell r="C1112">
            <v>0</v>
          </cell>
          <cell r="D1112">
            <v>0</v>
          </cell>
          <cell r="E1112">
            <v>0</v>
          </cell>
          <cell r="F1112">
            <v>0</v>
          </cell>
          <cell r="G1112">
            <v>0</v>
          </cell>
          <cell r="H1112">
            <v>0</v>
          </cell>
          <cell r="I1112">
            <v>0</v>
          </cell>
          <cell r="J1112">
            <v>0</v>
          </cell>
          <cell r="K1112">
            <v>0</v>
          </cell>
        </row>
        <row r="1113">
          <cell r="A1113" t="str">
            <v>-</v>
          </cell>
          <cell r="B1113" t="str">
            <v>DEPOSITOS ME C/LINEA ACDO.1657-09-A  ME, BBC, BCC, NAC</v>
          </cell>
          <cell r="C1113">
            <v>0</v>
          </cell>
          <cell r="D1113">
            <v>0</v>
          </cell>
          <cell r="E1113">
            <v>0</v>
          </cell>
          <cell r="F1113">
            <v>0</v>
          </cell>
          <cell r="G1113">
            <v>0</v>
          </cell>
          <cell r="H1113">
            <v>0</v>
          </cell>
          <cell r="I1113">
            <v>0</v>
          </cell>
          <cell r="J1113">
            <v>0</v>
          </cell>
          <cell r="K1113">
            <v>0</v>
          </cell>
        </row>
        <row r="1114">
          <cell r="A1114" t="str">
            <v>-</v>
          </cell>
          <cell r="B1114" t="str">
            <v>DEPOSITOS ME SIN LINEA ACDO.1657-10, BBC, BCC, NAC</v>
          </cell>
          <cell r="C1114">
            <v>0</v>
          </cell>
          <cell r="D1114">
            <v>0</v>
          </cell>
          <cell r="E1114">
            <v>0</v>
          </cell>
          <cell r="F1114">
            <v>0</v>
          </cell>
          <cell r="G1114">
            <v>0</v>
          </cell>
          <cell r="H1114">
            <v>0</v>
          </cell>
          <cell r="I1114">
            <v>0</v>
          </cell>
          <cell r="J1114">
            <v>0</v>
          </cell>
          <cell r="K1114">
            <v>0</v>
          </cell>
        </row>
        <row r="1115">
          <cell r="A1115" t="str">
            <v>-</v>
          </cell>
          <cell r="B1115" t="str">
            <v>CUENTA ESPECIAL ACUERDO 1657-11, BBC, BCC, NAC</v>
          </cell>
          <cell r="C1115">
            <v>0</v>
          </cell>
          <cell r="D1115">
            <v>0</v>
          </cell>
          <cell r="E1115">
            <v>0</v>
          </cell>
          <cell r="F1115">
            <v>0</v>
          </cell>
          <cell r="G1115">
            <v>0</v>
          </cell>
          <cell r="H1115">
            <v>0</v>
          </cell>
          <cell r="I1115">
            <v>0</v>
          </cell>
          <cell r="J1115">
            <v>0</v>
          </cell>
          <cell r="K1115">
            <v>0</v>
          </cell>
        </row>
        <row r="1116">
          <cell r="A1116" t="str">
            <v>-</v>
          </cell>
          <cell r="B1116" t="str">
            <v>DEPOSITOS ME TRANSITORIOS ACDO 1686, BBC, BCC, NAC</v>
          </cell>
          <cell r="C1116">
            <v>0</v>
          </cell>
          <cell r="D1116">
            <v>0</v>
          </cell>
          <cell r="E1116">
            <v>0</v>
          </cell>
          <cell r="F1116">
            <v>0</v>
          </cell>
          <cell r="G1116">
            <v>0</v>
          </cell>
          <cell r="H1116">
            <v>0</v>
          </cell>
          <cell r="I1116">
            <v>0</v>
          </cell>
          <cell r="J1116">
            <v>0</v>
          </cell>
          <cell r="K1116">
            <v>0</v>
          </cell>
        </row>
        <row r="1117">
          <cell r="A1117" t="str">
            <v>-</v>
          </cell>
          <cell r="B1117" t="str">
            <v>DEPOSITOS ME CON CREDITO ACDO 1686, BBC, BCC, NAC</v>
          </cell>
          <cell r="C1117">
            <v>0</v>
          </cell>
          <cell r="D1117">
            <v>0</v>
          </cell>
          <cell r="E1117">
            <v>0</v>
          </cell>
          <cell r="F1117">
            <v>0</v>
          </cell>
          <cell r="G1117">
            <v>0</v>
          </cell>
          <cell r="H1117">
            <v>0</v>
          </cell>
          <cell r="I1117">
            <v>0</v>
          </cell>
          <cell r="J1117">
            <v>0</v>
          </cell>
          <cell r="K1117">
            <v>0</v>
          </cell>
        </row>
        <row r="1118">
          <cell r="A1118" t="str">
            <v>17AUNZN</v>
          </cell>
          <cell r="B1118" t="str">
            <v>PASIVOS INTERNOS B.CONTINENTAL ASUMIDOS BC.AC.1674, BBC, BCC</v>
          </cell>
          <cell r="C1118">
            <v>0</v>
          </cell>
          <cell r="D1118">
            <v>0</v>
          </cell>
          <cell r="E1118">
            <v>0</v>
          </cell>
          <cell r="F1118">
            <v>0</v>
          </cell>
          <cell r="G1118">
            <v>0</v>
          </cell>
          <cell r="H1118">
            <v>0</v>
          </cell>
          <cell r="I1118">
            <v>0</v>
          </cell>
          <cell r="J1118">
            <v>0</v>
          </cell>
          <cell r="K1118">
            <v>0</v>
          </cell>
        </row>
        <row r="1119">
          <cell r="A1119" t="str">
            <v>17AVNZN</v>
          </cell>
          <cell r="B1119" t="str">
            <v>CUENTA ESPECIAL ENCAJE ACUERDO 143-01-91D705, BBC, BCC, NAC</v>
          </cell>
          <cell r="C1119">
            <v>0</v>
          </cell>
          <cell r="D1119">
            <v>0</v>
          </cell>
          <cell r="E1119">
            <v>0</v>
          </cell>
          <cell r="F1119">
            <v>0</v>
          </cell>
          <cell r="G1119">
            <v>0</v>
          </cell>
          <cell r="H1119">
            <v>0</v>
          </cell>
          <cell r="I1119">
            <v>0</v>
          </cell>
          <cell r="J1119">
            <v>0</v>
          </cell>
          <cell r="K1119">
            <v>0</v>
          </cell>
        </row>
        <row r="1120">
          <cell r="A1120" t="str">
            <v>-</v>
          </cell>
          <cell r="B1120" t="str">
            <v>DEPOSITOS CUENTA N 2 ACUERDO 1686 ME, BBC, BCC, NAC</v>
          </cell>
          <cell r="C1120">
            <v>0</v>
          </cell>
          <cell r="D1120">
            <v>0</v>
          </cell>
          <cell r="E1120">
            <v>0</v>
          </cell>
          <cell r="F1120">
            <v>0</v>
          </cell>
          <cell r="G1120">
            <v>0</v>
          </cell>
          <cell r="H1120">
            <v>0</v>
          </cell>
          <cell r="I1120">
            <v>0</v>
          </cell>
          <cell r="J1120">
            <v>0</v>
          </cell>
          <cell r="K1120">
            <v>0</v>
          </cell>
        </row>
        <row r="1121">
          <cell r="A1121" t="str">
            <v>14HPNZN</v>
          </cell>
          <cell r="B1121" t="str">
            <v>COMISIONES A BENEFICIO FISCAL P.GAR.DEL ESTADO MN, BBC, BCC,</v>
          </cell>
          <cell r="C1121">
            <v>0</v>
          </cell>
          <cell r="D1121">
            <v>0</v>
          </cell>
          <cell r="E1121">
            <v>0</v>
          </cell>
          <cell r="F1121">
            <v>0</v>
          </cell>
          <cell r="G1121">
            <v>0</v>
          </cell>
          <cell r="H1121">
            <v>0</v>
          </cell>
          <cell r="I1121">
            <v>0</v>
          </cell>
          <cell r="J1121">
            <v>0</v>
          </cell>
          <cell r="K1121">
            <v>0</v>
          </cell>
        </row>
        <row r="1122">
          <cell r="A1122" t="str">
            <v>-</v>
          </cell>
          <cell r="B1122" t="str">
            <v>DEPOSITO A LA VISTA "DIVISAS DE POSICION" ME, BBC, BCC, NAC</v>
          </cell>
          <cell r="C1122">
            <v>0</v>
          </cell>
          <cell r="D1122">
            <v>0</v>
          </cell>
          <cell r="E1122">
            <v>0</v>
          </cell>
          <cell r="F1122">
            <v>0</v>
          </cell>
          <cell r="G1122">
            <v>0</v>
          </cell>
          <cell r="H1122">
            <v>0</v>
          </cell>
          <cell r="I1122">
            <v>0</v>
          </cell>
          <cell r="J1122">
            <v>0</v>
          </cell>
          <cell r="K1122">
            <v>0</v>
          </cell>
        </row>
        <row r="1123">
          <cell r="A1123" t="str">
            <v>14HQNZN</v>
          </cell>
          <cell r="B1123" t="str">
            <v>CUPONES NO COBRADOS P.REDENOM.TITULOS DEUDA EXT.MN, BBC, BCC</v>
          </cell>
          <cell r="C1123">
            <v>0</v>
          </cell>
          <cell r="D1123">
            <v>0</v>
          </cell>
          <cell r="E1123">
            <v>0</v>
          </cell>
          <cell r="F1123">
            <v>0</v>
          </cell>
          <cell r="G1123">
            <v>0</v>
          </cell>
          <cell r="H1123">
            <v>0</v>
          </cell>
          <cell r="I1123">
            <v>0</v>
          </cell>
          <cell r="J1123">
            <v>0</v>
          </cell>
          <cell r="K1123">
            <v>0</v>
          </cell>
        </row>
        <row r="1124">
          <cell r="A1124" t="str">
            <v>14HVNZN</v>
          </cell>
          <cell r="B1124" t="str">
            <v>CUPONES VENCIDOS POR PAGAR PTF MN., BBC, BCC, NAC</v>
          </cell>
          <cell r="C1124">
            <v>0</v>
          </cell>
          <cell r="D1124">
            <v>0</v>
          </cell>
          <cell r="E1124">
            <v>0</v>
          </cell>
          <cell r="F1124">
            <v>0</v>
          </cell>
          <cell r="G1124">
            <v>0</v>
          </cell>
          <cell r="H1124">
            <v>0</v>
          </cell>
          <cell r="I1124">
            <v>0</v>
          </cell>
          <cell r="J1124">
            <v>0</v>
          </cell>
          <cell r="K1124">
            <v>0</v>
          </cell>
        </row>
        <row r="1125">
          <cell r="A1125" t="str">
            <v>14IWNZN</v>
          </cell>
          <cell r="B1125" t="str">
            <v>DEPOSITOS A PLAZO EN UF BECH ACDO 1868 MN, BBC, BCC, NAC</v>
          </cell>
          <cell r="C1125">
            <v>0</v>
          </cell>
          <cell r="D1125">
            <v>0</v>
          </cell>
          <cell r="E1125">
            <v>0</v>
          </cell>
          <cell r="F1125">
            <v>0</v>
          </cell>
          <cell r="G1125">
            <v>0</v>
          </cell>
          <cell r="H1125">
            <v>0</v>
          </cell>
          <cell r="I1125">
            <v>0</v>
          </cell>
          <cell r="J1125">
            <v>0</v>
          </cell>
          <cell r="K1125">
            <v>0</v>
          </cell>
        </row>
        <row r="1126">
          <cell r="A1126" t="str">
            <v>14IXNZN</v>
          </cell>
          <cell r="B1126" t="str">
            <v>REAJ PGAR DEPOSITOS A PLAZO UF BECH AC.1868 MN, BBC, BCC, NA</v>
          </cell>
          <cell r="C1126">
            <v>0</v>
          </cell>
          <cell r="D1126">
            <v>0</v>
          </cell>
          <cell r="E1126">
            <v>0</v>
          </cell>
          <cell r="F1126">
            <v>0</v>
          </cell>
          <cell r="G1126">
            <v>0</v>
          </cell>
          <cell r="H1126">
            <v>0</v>
          </cell>
          <cell r="I1126">
            <v>0</v>
          </cell>
          <cell r="J1126">
            <v>0</v>
          </cell>
          <cell r="K1126">
            <v>0</v>
          </cell>
        </row>
        <row r="1127">
          <cell r="A1127" t="str">
            <v>-</v>
          </cell>
          <cell r="B1127" t="str">
            <v xml:space="preserve">PRBC COMPRADOS CON PACTO DE RETROVENTA POR PAGAR, BBC, BCC, </v>
          </cell>
          <cell r="C1127">
            <v>0</v>
          </cell>
          <cell r="D1127">
            <v>0</v>
          </cell>
          <cell r="E1127">
            <v>0</v>
          </cell>
          <cell r="F1127">
            <v>0</v>
          </cell>
          <cell r="G1127">
            <v>0</v>
          </cell>
          <cell r="H1127">
            <v>0</v>
          </cell>
          <cell r="I1127">
            <v>0</v>
          </cell>
          <cell r="J1127">
            <v>0</v>
          </cell>
          <cell r="K1127">
            <v>0</v>
          </cell>
        </row>
        <row r="1128">
          <cell r="A1128" t="str">
            <v>-</v>
          </cell>
          <cell r="B1128" t="str">
            <v xml:space="preserve">CUENTA ESP.ENAP CAP HORN METHANOL LTD.AC.1695 ME, BBC, BCC, </v>
          </cell>
          <cell r="C1128">
            <v>0</v>
          </cell>
          <cell r="D1128">
            <v>0</v>
          </cell>
          <cell r="E1128">
            <v>0</v>
          </cell>
          <cell r="F1128">
            <v>0</v>
          </cell>
          <cell r="G1128">
            <v>0</v>
          </cell>
          <cell r="H1128">
            <v>0</v>
          </cell>
          <cell r="I1128">
            <v>0</v>
          </cell>
          <cell r="J1128">
            <v>0</v>
          </cell>
          <cell r="K1128">
            <v>0</v>
          </cell>
        </row>
        <row r="1129">
          <cell r="A1129" t="str">
            <v>-</v>
          </cell>
          <cell r="B1129" t="str">
            <v>DEPOSITOS BANCO DEL ESTADO DE CHILE ACDO. 1917, BBC, BCC, NA</v>
          </cell>
          <cell r="C1129">
            <v>0</v>
          </cell>
          <cell r="D1129">
            <v>0</v>
          </cell>
          <cell r="E1129">
            <v>0</v>
          </cell>
          <cell r="F1129">
            <v>0</v>
          </cell>
          <cell r="G1129">
            <v>0</v>
          </cell>
          <cell r="H1129">
            <v>0</v>
          </cell>
          <cell r="I1129">
            <v>0</v>
          </cell>
          <cell r="J1129">
            <v>0</v>
          </cell>
          <cell r="K1129">
            <v>0</v>
          </cell>
        </row>
        <row r="1130">
          <cell r="A1130" t="str">
            <v>14IZNZN</v>
          </cell>
          <cell r="B1130" t="str">
            <v>CUPONES VENCIDOS POR PAGAR MN, BBC, BCC, NAC</v>
          </cell>
          <cell r="C1130">
            <v>28</v>
          </cell>
          <cell r="D1130">
            <v>48</v>
          </cell>
          <cell r="E1130">
            <v>34</v>
          </cell>
          <cell r="F1130">
            <v>13</v>
          </cell>
          <cell r="G1130">
            <v>21</v>
          </cell>
          <cell r="H1130">
            <v>20</v>
          </cell>
          <cell r="I1130">
            <v>1</v>
          </cell>
          <cell r="J1130">
            <v>3</v>
          </cell>
          <cell r="K1130">
            <v>2</v>
          </cell>
        </row>
        <row r="1131">
          <cell r="A1131" t="str">
            <v>14JENZN</v>
          </cell>
          <cell r="B1131" t="str">
            <v>DEPOSITO DE LIQUIDEZ INSTITUCI, BBC, BCC, NAC</v>
          </cell>
          <cell r="C1131">
            <v>0</v>
          </cell>
          <cell r="D1131">
            <v>0</v>
          </cell>
          <cell r="E1131">
            <v>11000</v>
          </cell>
          <cell r="F1131">
            <v>0</v>
          </cell>
          <cell r="G1131">
            <v>0</v>
          </cell>
          <cell r="H1131">
            <v>0</v>
          </cell>
          <cell r="I1131">
            <v>0</v>
          </cell>
          <cell r="J1131">
            <v>0</v>
          </cell>
          <cell r="K1131">
            <v>0</v>
          </cell>
        </row>
        <row r="1132">
          <cell r="A1132" t="str">
            <v>14BGXZN</v>
          </cell>
          <cell r="B1132" t="str">
            <v xml:space="preserve">  .OTRAS OBLIGACIONES ME</v>
          </cell>
          <cell r="C1132">
            <v>249889</v>
          </cell>
          <cell r="D1132">
            <v>339021</v>
          </cell>
          <cell r="E1132">
            <v>333864</v>
          </cell>
          <cell r="F1132">
            <v>307436</v>
          </cell>
          <cell r="G1132">
            <v>149647</v>
          </cell>
          <cell r="H1132">
            <v>89042</v>
          </cell>
          <cell r="I1132">
            <v>109187</v>
          </cell>
          <cell r="J1132">
            <v>96066</v>
          </cell>
          <cell r="K1132">
            <v>104896</v>
          </cell>
        </row>
        <row r="1133">
          <cell r="A1133" t="str">
            <v>-</v>
          </cell>
          <cell r="B1133" t="str">
            <v>CUENTAS CORRIENTES AAP NACIONAL MN, BBC, BCC, EXT</v>
          </cell>
          <cell r="C1133">
            <v>0</v>
          </cell>
          <cell r="D1133">
            <v>0</v>
          </cell>
          <cell r="E1133">
            <v>0</v>
          </cell>
          <cell r="F1133">
            <v>0</v>
          </cell>
          <cell r="G1133">
            <v>0</v>
          </cell>
          <cell r="H1133">
            <v>0</v>
          </cell>
          <cell r="I1133">
            <v>0</v>
          </cell>
          <cell r="J1133">
            <v>0</v>
          </cell>
          <cell r="K1133">
            <v>0</v>
          </cell>
        </row>
        <row r="1134">
          <cell r="A1134" t="str">
            <v>15EBEZN</v>
          </cell>
          <cell r="B1134" t="str">
            <v xml:space="preserve">CUENTAS CORRIENTES SINAP Y OROS ORG. FINANCIEROS, BBC, BCC, </v>
          </cell>
          <cell r="C1134">
            <v>0</v>
          </cell>
          <cell r="D1134">
            <v>0</v>
          </cell>
          <cell r="E1134">
            <v>0</v>
          </cell>
          <cell r="F1134">
            <v>0</v>
          </cell>
          <cell r="G1134">
            <v>0</v>
          </cell>
          <cell r="H1134">
            <v>0</v>
          </cell>
          <cell r="I1134">
            <v>0</v>
          </cell>
          <cell r="J1134">
            <v>0</v>
          </cell>
          <cell r="K1134">
            <v>0</v>
          </cell>
        </row>
        <row r="1135">
          <cell r="A1135" t="str">
            <v>15DBEZN</v>
          </cell>
          <cell r="B1135" t="str">
            <v>CTAS.CTES.BCOS.COMERC.ME, BBC, BCC, EXT</v>
          </cell>
          <cell r="C1135">
            <v>244528</v>
          </cell>
          <cell r="D1135">
            <v>334884</v>
          </cell>
          <cell r="E1135">
            <v>332403</v>
          </cell>
          <cell r="F1135">
            <v>298176</v>
          </cell>
          <cell r="G1135">
            <v>71949</v>
          </cell>
          <cell r="H1135">
            <v>79025</v>
          </cell>
          <cell r="I1135">
            <v>97930</v>
          </cell>
          <cell r="J1135">
            <v>87309</v>
          </cell>
          <cell r="K1135">
            <v>96161</v>
          </cell>
        </row>
        <row r="1136">
          <cell r="A1136" t="str">
            <v>15DCEZN</v>
          </cell>
          <cell r="B1136" t="str">
            <v>CTAS.CTES.BCO.ESTADO  ME, BBC, BCC, EXT</v>
          </cell>
          <cell r="C1136">
            <v>82</v>
          </cell>
          <cell r="D1136">
            <v>279</v>
          </cell>
          <cell r="E1136">
            <v>315</v>
          </cell>
          <cell r="F1136">
            <v>4630</v>
          </cell>
          <cell r="G1136">
            <v>4464</v>
          </cell>
          <cell r="H1136">
            <v>7678</v>
          </cell>
          <cell r="I1136">
            <v>3842</v>
          </cell>
          <cell r="J1136">
            <v>7497</v>
          </cell>
          <cell r="K1136">
            <v>7557</v>
          </cell>
        </row>
        <row r="1137">
          <cell r="A1137" t="str">
            <v>15ACEZN</v>
          </cell>
          <cell r="B1137" t="str">
            <v>CTAS. CTES. INSTITUCIONES SEMIFISCALES ME, BBC, BCC, EXT</v>
          </cell>
          <cell r="C1137">
            <v>0</v>
          </cell>
          <cell r="D1137">
            <v>0</v>
          </cell>
          <cell r="E1137">
            <v>0</v>
          </cell>
          <cell r="F1137">
            <v>0</v>
          </cell>
          <cell r="G1137">
            <v>0</v>
          </cell>
          <cell r="H1137">
            <v>0</v>
          </cell>
          <cell r="I1137">
            <v>0</v>
          </cell>
          <cell r="J1137">
            <v>0</v>
          </cell>
          <cell r="K1137">
            <v>0</v>
          </cell>
        </row>
        <row r="1138">
          <cell r="A1138" t="str">
            <v>15BBEZN</v>
          </cell>
          <cell r="B1138" t="str">
            <v>CTAS.CTES.CODELCO-CHILE  ME, BBC, BCC, EXT</v>
          </cell>
          <cell r="C1138">
            <v>33</v>
          </cell>
          <cell r="D1138">
            <v>112</v>
          </cell>
          <cell r="E1138">
            <v>112</v>
          </cell>
          <cell r="F1138">
            <v>308</v>
          </cell>
          <cell r="G1138">
            <v>45</v>
          </cell>
          <cell r="H1138">
            <v>51</v>
          </cell>
          <cell r="I1138">
            <v>16</v>
          </cell>
          <cell r="J1138">
            <v>233</v>
          </cell>
          <cell r="K1138">
            <v>45</v>
          </cell>
        </row>
        <row r="1139">
          <cell r="A1139" t="str">
            <v>17EDEZN</v>
          </cell>
          <cell r="B1139" t="str">
            <v>CUENTAS CTES.ORG.INTERNAC. ME, BBC, BCC, EXT</v>
          </cell>
          <cell r="C1139">
            <v>0</v>
          </cell>
          <cell r="D1139">
            <v>0</v>
          </cell>
          <cell r="E1139">
            <v>0</v>
          </cell>
          <cell r="F1139">
            <v>0</v>
          </cell>
          <cell r="G1139">
            <v>0</v>
          </cell>
          <cell r="H1139">
            <v>0</v>
          </cell>
          <cell r="I1139">
            <v>0</v>
          </cell>
          <cell r="J1139">
            <v>0</v>
          </cell>
          <cell r="K1139">
            <v>0</v>
          </cell>
        </row>
        <row r="1140">
          <cell r="A1140" t="str">
            <v>17DTEZN</v>
          </cell>
          <cell r="B1140" t="str">
            <v>CTAS.CTES. SECTOR NO FINANCIERO  ME, BBC, BCC, EXT</v>
          </cell>
          <cell r="C1140">
            <v>0</v>
          </cell>
          <cell r="D1140">
            <v>0</v>
          </cell>
          <cell r="E1140">
            <v>0</v>
          </cell>
          <cell r="F1140">
            <v>0</v>
          </cell>
          <cell r="G1140">
            <v>0</v>
          </cell>
          <cell r="H1140">
            <v>0</v>
          </cell>
          <cell r="I1140">
            <v>0</v>
          </cell>
          <cell r="J1140">
            <v>0</v>
          </cell>
          <cell r="K1140">
            <v>0</v>
          </cell>
        </row>
        <row r="1141">
          <cell r="A1141" t="str">
            <v>17DHEZN</v>
          </cell>
          <cell r="B1141" t="str">
            <v>RETENCIONES JUDICIALES EN CTAS.CTES.MN, BBC, BCC, EXT</v>
          </cell>
          <cell r="C1141">
            <v>0</v>
          </cell>
          <cell r="D1141">
            <v>0</v>
          </cell>
          <cell r="E1141">
            <v>0</v>
          </cell>
          <cell r="F1141">
            <v>0</v>
          </cell>
          <cell r="G1141">
            <v>0</v>
          </cell>
          <cell r="H1141">
            <v>0</v>
          </cell>
          <cell r="I1141">
            <v>0</v>
          </cell>
          <cell r="J1141">
            <v>0</v>
          </cell>
          <cell r="K1141">
            <v>0</v>
          </cell>
        </row>
        <row r="1142">
          <cell r="A1142" t="str">
            <v>15IDEZN</v>
          </cell>
          <cell r="B1142" t="str">
            <v>DEPOSITOS TERCEROS BLANQUEO DIVISAS DL 110, BBC, BCC, EXT</v>
          </cell>
          <cell r="C1142">
            <v>0</v>
          </cell>
          <cell r="D1142">
            <v>0</v>
          </cell>
          <cell r="E1142">
            <v>0</v>
          </cell>
          <cell r="F1142">
            <v>0</v>
          </cell>
          <cell r="G1142">
            <v>0</v>
          </cell>
          <cell r="H1142">
            <v>0</v>
          </cell>
          <cell r="I1142">
            <v>0</v>
          </cell>
          <cell r="J1142">
            <v>0</v>
          </cell>
          <cell r="K1142">
            <v>0</v>
          </cell>
        </row>
        <row r="1143">
          <cell r="A1143" t="str">
            <v>15HBEZN</v>
          </cell>
          <cell r="B1143" t="str">
            <v>DEP.CHEQUES ME RECIB.COBR.ME, BBC, BCC, EXT</v>
          </cell>
          <cell r="C1143">
            <v>0</v>
          </cell>
          <cell r="D1143">
            <v>0</v>
          </cell>
          <cell r="E1143">
            <v>0</v>
          </cell>
          <cell r="F1143">
            <v>0</v>
          </cell>
          <cell r="G1143">
            <v>0</v>
          </cell>
          <cell r="H1143">
            <v>0</v>
          </cell>
          <cell r="I1143">
            <v>0</v>
          </cell>
          <cell r="J1143">
            <v>0</v>
          </cell>
          <cell r="K1143">
            <v>0</v>
          </cell>
        </row>
        <row r="1144">
          <cell r="A1144" t="str">
            <v>15IFEZN</v>
          </cell>
          <cell r="B1144" t="str">
            <v>VARIOS ACREEDORES MN, BBC, BCC, EXT</v>
          </cell>
          <cell r="C1144">
            <v>0</v>
          </cell>
          <cell r="D1144">
            <v>0</v>
          </cell>
          <cell r="E1144">
            <v>0</v>
          </cell>
          <cell r="F1144">
            <v>0</v>
          </cell>
          <cell r="G1144">
            <v>0</v>
          </cell>
          <cell r="H1144">
            <v>0</v>
          </cell>
          <cell r="I1144">
            <v>0</v>
          </cell>
          <cell r="J1144">
            <v>0</v>
          </cell>
          <cell r="K1144">
            <v>0</v>
          </cell>
        </row>
        <row r="1145">
          <cell r="A1145" t="str">
            <v>15CBEZN</v>
          </cell>
          <cell r="B1145" t="str">
            <v>CHEQUES DE LA GERENCIA ME, BBC, BCC, EXT</v>
          </cell>
          <cell r="C1145">
            <v>0</v>
          </cell>
          <cell r="D1145">
            <v>0</v>
          </cell>
          <cell r="E1145">
            <v>0</v>
          </cell>
          <cell r="F1145">
            <v>0</v>
          </cell>
          <cell r="G1145">
            <v>0</v>
          </cell>
          <cell r="H1145">
            <v>0</v>
          </cell>
          <cell r="I1145">
            <v>0</v>
          </cell>
          <cell r="J1145">
            <v>0</v>
          </cell>
          <cell r="K1145">
            <v>0</v>
          </cell>
        </row>
        <row r="1146">
          <cell r="A1146" t="str">
            <v>16LAEZN</v>
          </cell>
          <cell r="B1146" t="str">
            <v>V.A.TESGRAL  ME, BBC, BCC, EXT</v>
          </cell>
          <cell r="C1146">
            <v>0</v>
          </cell>
          <cell r="D1146">
            <v>0</v>
          </cell>
          <cell r="E1146">
            <v>0</v>
          </cell>
          <cell r="F1146">
            <v>0</v>
          </cell>
          <cell r="G1146">
            <v>0</v>
          </cell>
          <cell r="H1146">
            <v>0</v>
          </cell>
          <cell r="I1146">
            <v>0</v>
          </cell>
          <cell r="J1146">
            <v>0</v>
          </cell>
          <cell r="K1146">
            <v>0</v>
          </cell>
        </row>
        <row r="1147">
          <cell r="A1147" t="str">
            <v>15HCEZN</v>
          </cell>
          <cell r="B1147" t="str">
            <v>TRANSF.BCOS.POR EFECTUAR  ME, BBC, BCC, EXT</v>
          </cell>
          <cell r="C1147">
            <v>1469</v>
          </cell>
          <cell r="D1147">
            <v>0</v>
          </cell>
          <cell r="E1147">
            <v>0</v>
          </cell>
          <cell r="F1147">
            <v>528</v>
          </cell>
          <cell r="G1147">
            <v>355</v>
          </cell>
          <cell r="H1147">
            <v>0</v>
          </cell>
          <cell r="I1147">
            <v>6351</v>
          </cell>
          <cell r="J1147">
            <v>0</v>
          </cell>
          <cell r="K1147">
            <v>333</v>
          </cell>
        </row>
        <row r="1148">
          <cell r="A1148" t="str">
            <v>17BDEZN</v>
          </cell>
          <cell r="B1148" t="str">
            <v>VRIOS.ACREED.PART.SUJ.PRESC.ME, BBC, BCC, EXT</v>
          </cell>
          <cell r="C1148">
            <v>0</v>
          </cell>
          <cell r="D1148">
            <v>0</v>
          </cell>
          <cell r="E1148">
            <v>0</v>
          </cell>
          <cell r="F1148">
            <v>0</v>
          </cell>
          <cell r="G1148">
            <v>0</v>
          </cell>
          <cell r="H1148">
            <v>0</v>
          </cell>
          <cell r="I1148">
            <v>0</v>
          </cell>
          <cell r="J1148">
            <v>0</v>
          </cell>
          <cell r="K1148">
            <v>0</v>
          </cell>
        </row>
        <row r="1149">
          <cell r="A1149" t="str">
            <v>17BEEZN</v>
          </cell>
          <cell r="B1149" t="str">
            <v>VRIOS.ACREED.CHEQ.GIR.NO COBR., BBC, BCC, EXT</v>
          </cell>
          <cell r="C1149">
            <v>1</v>
          </cell>
          <cell r="D1149">
            <v>1</v>
          </cell>
          <cell r="E1149">
            <v>1</v>
          </cell>
          <cell r="F1149">
            <v>1</v>
          </cell>
          <cell r="G1149">
            <v>0</v>
          </cell>
          <cell r="H1149">
            <v>0</v>
          </cell>
          <cell r="I1149">
            <v>0</v>
          </cell>
          <cell r="J1149">
            <v>0</v>
          </cell>
          <cell r="K1149">
            <v>0</v>
          </cell>
        </row>
        <row r="1150">
          <cell r="A1150" t="str">
            <v>16BHEZN</v>
          </cell>
          <cell r="B1150" t="str">
            <v>VRIOS.ACREED.FISCO DL 1444 ME, BBC, BCC, EXT</v>
          </cell>
          <cell r="C1150">
            <v>0</v>
          </cell>
          <cell r="D1150">
            <v>0</v>
          </cell>
          <cell r="E1150">
            <v>0</v>
          </cell>
          <cell r="F1150">
            <v>0</v>
          </cell>
          <cell r="G1150">
            <v>0</v>
          </cell>
          <cell r="H1150">
            <v>0</v>
          </cell>
          <cell r="I1150">
            <v>0</v>
          </cell>
          <cell r="J1150">
            <v>0</v>
          </cell>
          <cell r="K1150">
            <v>0</v>
          </cell>
        </row>
        <row r="1151">
          <cell r="A1151" t="str">
            <v>15INEZN</v>
          </cell>
          <cell r="B1151" t="str">
            <v>SALD. INMOVILIZ. DL 2099 ME, BBC, BCC, EXT</v>
          </cell>
          <cell r="C1151">
            <v>98</v>
          </cell>
          <cell r="D1151">
            <v>101</v>
          </cell>
          <cell r="E1151">
            <v>98</v>
          </cell>
          <cell r="F1151">
            <v>95</v>
          </cell>
          <cell r="G1151">
            <v>93</v>
          </cell>
          <cell r="H1151">
            <v>88</v>
          </cell>
          <cell r="I1151">
            <v>89</v>
          </cell>
          <cell r="J1151">
            <v>87</v>
          </cell>
          <cell r="K1151">
            <v>83</v>
          </cell>
        </row>
        <row r="1152">
          <cell r="A1152" t="str">
            <v>15HGEZN</v>
          </cell>
          <cell r="B1152" t="str">
            <v>DEP. OBLIGATORIOS POR CREDITOS DEL EXTERIOR, BBC, BCC, EXT</v>
          </cell>
          <cell r="C1152">
            <v>0</v>
          </cell>
          <cell r="D1152">
            <v>0</v>
          </cell>
          <cell r="E1152">
            <v>0</v>
          </cell>
          <cell r="F1152">
            <v>0</v>
          </cell>
          <cell r="G1152">
            <v>0</v>
          </cell>
          <cell r="H1152">
            <v>0</v>
          </cell>
          <cell r="I1152">
            <v>0</v>
          </cell>
          <cell r="J1152">
            <v>0</v>
          </cell>
          <cell r="K1152">
            <v>0</v>
          </cell>
        </row>
        <row r="1153">
          <cell r="A1153" t="str">
            <v>17BXEZN</v>
          </cell>
          <cell r="B1153" t="str">
            <v>ACREENCIAS VARIAS PARA SECCION PREVISION MN, BBC, BCC, EXT</v>
          </cell>
          <cell r="C1153">
            <v>0</v>
          </cell>
          <cell r="D1153">
            <v>0</v>
          </cell>
          <cell r="E1153">
            <v>0</v>
          </cell>
          <cell r="F1153">
            <v>0</v>
          </cell>
          <cell r="G1153">
            <v>0</v>
          </cell>
          <cell r="H1153">
            <v>0</v>
          </cell>
          <cell r="I1153">
            <v>0</v>
          </cell>
          <cell r="J1153">
            <v>0</v>
          </cell>
          <cell r="K1153">
            <v>0</v>
          </cell>
        </row>
        <row r="1154">
          <cell r="A1154" t="str">
            <v>14ICEZN</v>
          </cell>
          <cell r="B1154" t="str">
            <v>RETENC.IMPTOS.SEC.PRIV. MN, BBC, BCC, EXT</v>
          </cell>
          <cell r="C1154">
            <v>12</v>
          </cell>
          <cell r="D1154">
            <v>3</v>
          </cell>
          <cell r="E1154">
            <v>11</v>
          </cell>
          <cell r="F1154">
            <v>134</v>
          </cell>
          <cell r="G1154">
            <v>11</v>
          </cell>
          <cell r="H1154">
            <v>68</v>
          </cell>
          <cell r="I1154">
            <v>4</v>
          </cell>
          <cell r="J1154">
            <v>30</v>
          </cell>
          <cell r="K1154">
            <v>6</v>
          </cell>
        </row>
        <row r="1155">
          <cell r="A1155" t="str">
            <v>-</v>
          </cell>
          <cell r="B1155" t="str">
            <v>FDO.RECONSTR.ECON.NACIONAL MN, BBC, BCC, EXT</v>
          </cell>
          <cell r="C1155">
            <v>0</v>
          </cell>
          <cell r="D1155">
            <v>0</v>
          </cell>
          <cell r="E1155">
            <v>0</v>
          </cell>
          <cell r="F1155">
            <v>0</v>
          </cell>
          <cell r="G1155">
            <v>0</v>
          </cell>
          <cell r="H1155">
            <v>0</v>
          </cell>
          <cell r="I1155">
            <v>0</v>
          </cell>
          <cell r="J1155">
            <v>0</v>
          </cell>
          <cell r="K1155">
            <v>0</v>
          </cell>
        </row>
        <row r="1156">
          <cell r="A1156" t="str">
            <v>-</v>
          </cell>
          <cell r="B1156" t="str">
            <v>SUPINT.DE BCOS.E INST.FINANCIERAS DEP.GTIA.ART36 M, BBC, BCC</v>
          </cell>
          <cell r="C1156">
            <v>0</v>
          </cell>
          <cell r="D1156">
            <v>0</v>
          </cell>
          <cell r="E1156">
            <v>0</v>
          </cell>
          <cell r="F1156">
            <v>0</v>
          </cell>
          <cell r="G1156">
            <v>0</v>
          </cell>
          <cell r="H1156">
            <v>0</v>
          </cell>
          <cell r="I1156">
            <v>0</v>
          </cell>
          <cell r="J1156">
            <v>0</v>
          </cell>
          <cell r="K1156">
            <v>0</v>
          </cell>
        </row>
        <row r="1157">
          <cell r="A1157" t="str">
            <v>14AJEZN</v>
          </cell>
          <cell r="B1157" t="str">
            <v>CUENTAS Y DOCTOS.POR PAGAR MN, BBC, BCC, EXT</v>
          </cell>
          <cell r="C1157">
            <v>2536</v>
          </cell>
          <cell r="D1157">
            <v>2541</v>
          </cell>
          <cell r="E1157">
            <v>459</v>
          </cell>
          <cell r="F1157">
            <v>997</v>
          </cell>
          <cell r="G1157">
            <v>1264</v>
          </cell>
          <cell r="H1157">
            <v>1687</v>
          </cell>
          <cell r="I1157">
            <v>582</v>
          </cell>
          <cell r="J1157">
            <v>540</v>
          </cell>
          <cell r="K1157">
            <v>360</v>
          </cell>
        </row>
        <row r="1158">
          <cell r="A1158" t="str">
            <v>-</v>
          </cell>
          <cell r="B1158" t="str">
            <v>IMPTO.VTAS.SERV.IVA-DEB.FISC., BBC, BCC, EXT</v>
          </cell>
          <cell r="C1158">
            <v>0</v>
          </cell>
          <cell r="D1158">
            <v>0</v>
          </cell>
          <cell r="E1158">
            <v>0</v>
          </cell>
          <cell r="F1158">
            <v>0</v>
          </cell>
          <cell r="G1158">
            <v>0</v>
          </cell>
          <cell r="H1158">
            <v>0</v>
          </cell>
          <cell r="I1158">
            <v>0</v>
          </cell>
          <cell r="J1158">
            <v>0</v>
          </cell>
          <cell r="K1158">
            <v>0</v>
          </cell>
        </row>
        <row r="1159">
          <cell r="A1159" t="str">
            <v>16BOEZN</v>
          </cell>
          <cell r="B1159" t="str">
            <v>MULTAS POR ENTERAR TESOR. MN, BBC, BCC, EXT</v>
          </cell>
          <cell r="C1159">
            <v>0</v>
          </cell>
          <cell r="D1159">
            <v>0</v>
          </cell>
          <cell r="E1159">
            <v>0</v>
          </cell>
          <cell r="F1159">
            <v>0</v>
          </cell>
          <cell r="G1159">
            <v>0</v>
          </cell>
          <cell r="H1159">
            <v>0</v>
          </cell>
          <cell r="I1159">
            <v>0</v>
          </cell>
          <cell r="J1159">
            <v>0</v>
          </cell>
          <cell r="K1159">
            <v>0</v>
          </cell>
        </row>
        <row r="1160">
          <cell r="A1160" t="str">
            <v>14GEEZN</v>
          </cell>
          <cell r="B1160" t="str">
            <v>DEP.CONST.ENCAJE-CORFO MN, BBC, BCC, EXT</v>
          </cell>
          <cell r="C1160">
            <v>58</v>
          </cell>
          <cell r="D1160">
            <v>60</v>
          </cell>
          <cell r="E1160">
            <v>58</v>
          </cell>
          <cell r="F1160">
            <v>56</v>
          </cell>
          <cell r="G1160">
            <v>56</v>
          </cell>
          <cell r="H1160">
            <v>55</v>
          </cell>
          <cell r="I1160">
            <v>56</v>
          </cell>
          <cell r="J1160">
            <v>56</v>
          </cell>
          <cell r="K1160">
            <v>52</v>
          </cell>
        </row>
        <row r="1161">
          <cell r="A1161" t="str">
            <v>-</v>
          </cell>
          <cell r="B1161" t="str">
            <v>ACREEDORES POR VENCIM. DE CAR EX VHR, BBC, BCC, EXT</v>
          </cell>
          <cell r="C1161">
            <v>0</v>
          </cell>
          <cell r="D1161">
            <v>0</v>
          </cell>
          <cell r="E1161">
            <v>0</v>
          </cell>
          <cell r="F1161">
            <v>0</v>
          </cell>
          <cell r="G1161">
            <v>0</v>
          </cell>
          <cell r="H1161">
            <v>0</v>
          </cell>
          <cell r="I1161">
            <v>0</v>
          </cell>
          <cell r="J1161">
            <v>0</v>
          </cell>
          <cell r="K1161">
            <v>0</v>
          </cell>
        </row>
        <row r="1162">
          <cell r="A1162" t="str">
            <v>-</v>
          </cell>
          <cell r="B1162" t="str">
            <v xml:space="preserve">COTIZ.AL FDO.INDEMNIZACION VOLUNTARIA P.DEVOLVER, BBC, BCC, </v>
          </cell>
          <cell r="C1162">
            <v>0</v>
          </cell>
          <cell r="D1162">
            <v>0</v>
          </cell>
          <cell r="E1162">
            <v>0</v>
          </cell>
          <cell r="F1162">
            <v>0</v>
          </cell>
          <cell r="G1162">
            <v>0</v>
          </cell>
          <cell r="H1162">
            <v>0</v>
          </cell>
          <cell r="I1162">
            <v>0</v>
          </cell>
          <cell r="J1162">
            <v>0</v>
          </cell>
          <cell r="K1162">
            <v>0</v>
          </cell>
        </row>
        <row r="1163">
          <cell r="A1163" t="str">
            <v>-</v>
          </cell>
          <cell r="B1163" t="str">
            <v>CORREC.MONET.PROV.S/COTIZ.AL FDO DE IND.VOLUN.P/DE, BBC, BCC</v>
          </cell>
          <cell r="C1163">
            <v>0</v>
          </cell>
          <cell r="D1163">
            <v>0</v>
          </cell>
          <cell r="E1163">
            <v>0</v>
          </cell>
          <cell r="F1163">
            <v>0</v>
          </cell>
          <cell r="G1163">
            <v>0</v>
          </cell>
          <cell r="H1163">
            <v>0</v>
          </cell>
          <cell r="I1163">
            <v>0</v>
          </cell>
          <cell r="J1163">
            <v>0</v>
          </cell>
          <cell r="K1163">
            <v>0</v>
          </cell>
        </row>
        <row r="1164">
          <cell r="A1164" t="str">
            <v>15HJEZN</v>
          </cell>
          <cell r="B1164" t="str">
            <v>DEP.OBLIG.P.CREDITOS DEL SISTEMA BANCARIO, BBC, BCC, EXT</v>
          </cell>
          <cell r="C1164">
            <v>0</v>
          </cell>
          <cell r="D1164">
            <v>0</v>
          </cell>
          <cell r="E1164">
            <v>0</v>
          </cell>
          <cell r="F1164">
            <v>0</v>
          </cell>
          <cell r="G1164">
            <v>0</v>
          </cell>
          <cell r="H1164">
            <v>0</v>
          </cell>
          <cell r="I1164">
            <v>0</v>
          </cell>
          <cell r="J1164">
            <v>0</v>
          </cell>
          <cell r="K1164">
            <v>0</v>
          </cell>
        </row>
        <row r="1165">
          <cell r="A1165" t="str">
            <v>14GMEZN</v>
          </cell>
          <cell r="B1165" t="str">
            <v>SALDO PRECIO POR PAGARES ADQ.AL BCO.DEL ESTADO ME, BBC, BCC,</v>
          </cell>
          <cell r="C1165">
            <v>0</v>
          </cell>
          <cell r="D1165">
            <v>0</v>
          </cell>
          <cell r="E1165">
            <v>0</v>
          </cell>
          <cell r="F1165">
            <v>0</v>
          </cell>
          <cell r="G1165">
            <v>0</v>
          </cell>
          <cell r="H1165">
            <v>0</v>
          </cell>
          <cell r="I1165">
            <v>0</v>
          </cell>
          <cell r="J1165">
            <v>0</v>
          </cell>
          <cell r="K1165">
            <v>0</v>
          </cell>
        </row>
        <row r="1166">
          <cell r="A1166" t="str">
            <v>17EEEZN</v>
          </cell>
          <cell r="B1166" t="str">
            <v>DEP.A PLAZO BCOS.NACIONALES Y SECTOR PUBLICO, BBC, BCC, EXT</v>
          </cell>
          <cell r="C1166">
            <v>0</v>
          </cell>
          <cell r="D1166">
            <v>0</v>
          </cell>
          <cell r="E1166">
            <v>0</v>
          </cell>
          <cell r="F1166">
            <v>0</v>
          </cell>
          <cell r="G1166">
            <v>0</v>
          </cell>
          <cell r="H1166">
            <v>0</v>
          </cell>
          <cell r="I1166">
            <v>0</v>
          </cell>
          <cell r="J1166">
            <v>0</v>
          </cell>
          <cell r="K1166">
            <v>0</v>
          </cell>
        </row>
        <row r="1167">
          <cell r="A1167" t="str">
            <v>15IQEZN</v>
          </cell>
          <cell r="B1167" t="str">
            <v>DEPOS.OBLIG.P.CRED.DEL EXTERIOR ENTREGADOS EN GAR., BBC, BCC</v>
          </cell>
          <cell r="C1167">
            <v>0</v>
          </cell>
          <cell r="D1167">
            <v>0</v>
          </cell>
          <cell r="E1167">
            <v>0</v>
          </cell>
          <cell r="F1167">
            <v>0</v>
          </cell>
          <cell r="G1167">
            <v>0</v>
          </cell>
          <cell r="H1167">
            <v>0</v>
          </cell>
          <cell r="I1167">
            <v>0</v>
          </cell>
          <cell r="J1167">
            <v>0</v>
          </cell>
          <cell r="K1167">
            <v>0</v>
          </cell>
        </row>
        <row r="1168">
          <cell r="A1168" t="str">
            <v>17ECEZN</v>
          </cell>
          <cell r="B1168" t="str">
            <v>OBLIG. C. EL BCO. DEL ESTADO  MN, BBC, BCC, EXT</v>
          </cell>
          <cell r="C1168">
            <v>0</v>
          </cell>
          <cell r="D1168">
            <v>0</v>
          </cell>
          <cell r="E1168">
            <v>0</v>
          </cell>
          <cell r="F1168">
            <v>0</v>
          </cell>
          <cell r="G1168">
            <v>0</v>
          </cell>
          <cell r="H1168">
            <v>0</v>
          </cell>
          <cell r="I1168">
            <v>0</v>
          </cell>
          <cell r="J1168">
            <v>0</v>
          </cell>
          <cell r="K1168">
            <v>0</v>
          </cell>
        </row>
        <row r="1169">
          <cell r="A1169" t="str">
            <v>15IREZN</v>
          </cell>
          <cell r="B1169" t="str">
            <v>5%  DEPOSITOS OPERACIONES DE IMPORTACION ME, BBC, BCC, EXT</v>
          </cell>
          <cell r="C1169">
            <v>0</v>
          </cell>
          <cell r="D1169">
            <v>0</v>
          </cell>
          <cell r="E1169">
            <v>0</v>
          </cell>
          <cell r="F1169">
            <v>0</v>
          </cell>
          <cell r="G1169">
            <v>0</v>
          </cell>
          <cell r="H1169">
            <v>0</v>
          </cell>
          <cell r="I1169">
            <v>0</v>
          </cell>
          <cell r="J1169">
            <v>0</v>
          </cell>
          <cell r="K1169">
            <v>0</v>
          </cell>
        </row>
        <row r="1170">
          <cell r="A1170" t="str">
            <v>15FEEZN</v>
          </cell>
          <cell r="B1170" t="str">
            <v>DEPOSITOS ACDO 1470, BBC, BCC, EXT</v>
          </cell>
          <cell r="C1170">
            <v>0</v>
          </cell>
          <cell r="D1170">
            <v>0</v>
          </cell>
          <cell r="E1170">
            <v>0</v>
          </cell>
          <cell r="F1170">
            <v>0</v>
          </cell>
          <cell r="G1170">
            <v>0</v>
          </cell>
          <cell r="H1170">
            <v>0</v>
          </cell>
          <cell r="I1170">
            <v>0</v>
          </cell>
          <cell r="J1170">
            <v>0</v>
          </cell>
          <cell r="K1170">
            <v>0</v>
          </cell>
        </row>
        <row r="1171">
          <cell r="A1171" t="str">
            <v>-</v>
          </cell>
          <cell r="B1171" t="str">
            <v>REAJ.P.PAGAR S.DEP.A PLAZO BCOS.NAC.Y SEC.PUBLICO, BBC, BCC,</v>
          </cell>
          <cell r="C1171">
            <v>0</v>
          </cell>
          <cell r="D1171">
            <v>0</v>
          </cell>
          <cell r="E1171">
            <v>0</v>
          </cell>
          <cell r="F1171">
            <v>0</v>
          </cell>
          <cell r="G1171">
            <v>0</v>
          </cell>
          <cell r="H1171">
            <v>0</v>
          </cell>
          <cell r="I1171">
            <v>0</v>
          </cell>
          <cell r="J1171">
            <v>0</v>
          </cell>
          <cell r="K1171">
            <v>0</v>
          </cell>
        </row>
        <row r="1172">
          <cell r="A1172" t="str">
            <v>15FJEZN</v>
          </cell>
          <cell r="B1172" t="str">
            <v>DEP.BCO.ESTADO PARA LINEA REFINANCIAMIENTO, BBC, BCC, EXT</v>
          </cell>
          <cell r="C1172">
            <v>0</v>
          </cell>
          <cell r="D1172">
            <v>0</v>
          </cell>
          <cell r="E1172">
            <v>0</v>
          </cell>
          <cell r="F1172">
            <v>0</v>
          </cell>
          <cell r="G1172">
            <v>0</v>
          </cell>
          <cell r="H1172">
            <v>0</v>
          </cell>
          <cell r="I1172">
            <v>0</v>
          </cell>
          <cell r="J1172">
            <v>0</v>
          </cell>
          <cell r="K1172">
            <v>0</v>
          </cell>
        </row>
        <row r="1173">
          <cell r="A1173" t="str">
            <v>-</v>
          </cell>
          <cell r="B1173" t="str">
            <v>RETENCIONES P.ENTERAR EN INST.DE PREVISION, BBC, BCC, EXT</v>
          </cell>
          <cell r="C1173">
            <v>0</v>
          </cell>
          <cell r="D1173">
            <v>0</v>
          </cell>
          <cell r="E1173">
            <v>0</v>
          </cell>
          <cell r="F1173">
            <v>0</v>
          </cell>
          <cell r="G1173">
            <v>0</v>
          </cell>
          <cell r="H1173">
            <v>0</v>
          </cell>
          <cell r="I1173">
            <v>0</v>
          </cell>
          <cell r="J1173">
            <v>0</v>
          </cell>
          <cell r="K1173">
            <v>0</v>
          </cell>
        </row>
        <row r="1174">
          <cell r="A1174" t="str">
            <v>15AFEZN</v>
          </cell>
          <cell r="B1174" t="str">
            <v>DEP.A PLAZO EMPRESAS PUBLICAS EXPRESADAS EN US$, BBC, BCC, E</v>
          </cell>
          <cell r="C1174">
            <v>0</v>
          </cell>
          <cell r="D1174">
            <v>0</v>
          </cell>
          <cell r="E1174">
            <v>0</v>
          </cell>
          <cell r="F1174">
            <v>0</v>
          </cell>
          <cell r="G1174">
            <v>0</v>
          </cell>
          <cell r="H1174">
            <v>0</v>
          </cell>
          <cell r="I1174">
            <v>0</v>
          </cell>
          <cell r="J1174">
            <v>0</v>
          </cell>
          <cell r="K1174">
            <v>0</v>
          </cell>
        </row>
        <row r="1175">
          <cell r="A1175" t="str">
            <v>-</v>
          </cell>
          <cell r="B1175" t="str">
            <v>DEP.TRANSITORIO P/SUSCRIP.B.C.P/INST.SEC.PUBLICO M, BBC, BCC</v>
          </cell>
          <cell r="C1175">
            <v>0</v>
          </cell>
          <cell r="D1175">
            <v>0</v>
          </cell>
          <cell r="E1175">
            <v>0</v>
          </cell>
          <cell r="F1175">
            <v>0</v>
          </cell>
          <cell r="G1175">
            <v>0</v>
          </cell>
          <cell r="H1175">
            <v>0</v>
          </cell>
          <cell r="I1175">
            <v>0</v>
          </cell>
          <cell r="J1175">
            <v>0</v>
          </cell>
          <cell r="K1175">
            <v>0</v>
          </cell>
        </row>
        <row r="1176">
          <cell r="A1176" t="str">
            <v>14AHEZN</v>
          </cell>
          <cell r="B1176" t="str">
            <v>DEP.A PLAZO BANCO DEL ESTADO DE CHILE  ME, BBC, BCC, EXT</v>
          </cell>
          <cell r="C1176">
            <v>0</v>
          </cell>
          <cell r="D1176">
            <v>0</v>
          </cell>
          <cell r="E1176">
            <v>0</v>
          </cell>
          <cell r="F1176">
            <v>0</v>
          </cell>
          <cell r="G1176">
            <v>0</v>
          </cell>
          <cell r="H1176">
            <v>0</v>
          </cell>
          <cell r="I1176">
            <v>0</v>
          </cell>
          <cell r="J1176">
            <v>0</v>
          </cell>
          <cell r="K1176">
            <v>0</v>
          </cell>
        </row>
        <row r="1177">
          <cell r="A1177" t="str">
            <v>-</v>
          </cell>
          <cell r="B1177" t="str">
            <v>DIFERENCIAL CAMBIARIO ACDO.1484 POR PAGAR MN, BBC, BCC, EXT</v>
          </cell>
          <cell r="C1177">
            <v>0</v>
          </cell>
          <cell r="D1177">
            <v>0</v>
          </cell>
          <cell r="E1177">
            <v>0</v>
          </cell>
          <cell r="F1177">
            <v>0</v>
          </cell>
          <cell r="G1177">
            <v>0</v>
          </cell>
          <cell r="H1177">
            <v>0</v>
          </cell>
          <cell r="I1177">
            <v>0</v>
          </cell>
          <cell r="J1177">
            <v>0</v>
          </cell>
          <cell r="K1177">
            <v>0</v>
          </cell>
        </row>
        <row r="1178">
          <cell r="A1178" t="str">
            <v>14AMEZN</v>
          </cell>
          <cell r="B1178" t="str">
            <v>DEPOS.S.OPERAC.IMPORTACION P.VTA ANTIC.DIVISAS  ME, BBC, BCC</v>
          </cell>
          <cell r="C1178">
            <v>0</v>
          </cell>
          <cell r="D1178">
            <v>0</v>
          </cell>
          <cell r="E1178">
            <v>0</v>
          </cell>
          <cell r="F1178">
            <v>0</v>
          </cell>
          <cell r="G1178">
            <v>0</v>
          </cell>
          <cell r="H1178">
            <v>0</v>
          </cell>
          <cell r="I1178">
            <v>0</v>
          </cell>
          <cell r="J1178">
            <v>0</v>
          </cell>
          <cell r="K1178">
            <v>0</v>
          </cell>
        </row>
        <row r="1179">
          <cell r="A1179" t="str">
            <v>14GQEZN</v>
          </cell>
          <cell r="B1179" t="str">
            <v>PAGARE POR EMITIR P.REPROGRAMACION DE DEUDAS, BBC, BCC, EXT</v>
          </cell>
          <cell r="C1179">
            <v>0</v>
          </cell>
          <cell r="D1179">
            <v>0</v>
          </cell>
          <cell r="E1179">
            <v>0</v>
          </cell>
          <cell r="F1179">
            <v>0</v>
          </cell>
          <cell r="G1179">
            <v>0</v>
          </cell>
          <cell r="H1179">
            <v>0</v>
          </cell>
          <cell r="I1179">
            <v>0</v>
          </cell>
          <cell r="J1179">
            <v>0</v>
          </cell>
          <cell r="K1179">
            <v>0</v>
          </cell>
        </row>
        <row r="1180">
          <cell r="A1180" t="str">
            <v>-</v>
          </cell>
          <cell r="B1180" t="str">
            <v>REAJ.POR PAGAR S.OBLIF.C.BCO.ESTADO MN, BBC, BCC, EXT</v>
          </cell>
          <cell r="C1180">
            <v>0</v>
          </cell>
          <cell r="D1180">
            <v>0</v>
          </cell>
          <cell r="E1180">
            <v>0</v>
          </cell>
          <cell r="F1180">
            <v>0</v>
          </cell>
          <cell r="G1180">
            <v>0</v>
          </cell>
          <cell r="H1180">
            <v>0</v>
          </cell>
          <cell r="I1180">
            <v>0</v>
          </cell>
          <cell r="J1180">
            <v>0</v>
          </cell>
          <cell r="K1180">
            <v>0</v>
          </cell>
        </row>
        <row r="1181">
          <cell r="A1181" t="str">
            <v>14GSEZN</v>
          </cell>
          <cell r="B1181" t="str">
            <v>DEP.BECH P.FINANC.C.GTIA CREDITICIA DEL C.C.C., BBC, BCC, EX</v>
          </cell>
          <cell r="C1181">
            <v>0</v>
          </cell>
          <cell r="D1181">
            <v>0</v>
          </cell>
          <cell r="E1181">
            <v>0</v>
          </cell>
          <cell r="F1181">
            <v>0</v>
          </cell>
          <cell r="G1181">
            <v>0</v>
          </cell>
          <cell r="H1181">
            <v>0</v>
          </cell>
          <cell r="I1181">
            <v>0</v>
          </cell>
          <cell r="J1181">
            <v>0</v>
          </cell>
          <cell r="K1181">
            <v>0</v>
          </cell>
        </row>
        <row r="1182">
          <cell r="A1182" t="str">
            <v>14GUEZN</v>
          </cell>
          <cell r="B1182" t="str">
            <v>DEP.P.REPROG.DEUDAS SECTOR PRODUCTIVO ACDO.1578 ME, BBC, BCC</v>
          </cell>
          <cell r="C1182">
            <v>0</v>
          </cell>
          <cell r="D1182">
            <v>0</v>
          </cell>
          <cell r="E1182">
            <v>0</v>
          </cell>
          <cell r="F1182">
            <v>0</v>
          </cell>
          <cell r="G1182">
            <v>0</v>
          </cell>
          <cell r="H1182">
            <v>0</v>
          </cell>
          <cell r="I1182">
            <v>0</v>
          </cell>
          <cell r="J1182">
            <v>0</v>
          </cell>
          <cell r="K1182">
            <v>0</v>
          </cell>
        </row>
        <row r="1183">
          <cell r="A1183" t="str">
            <v>14GVEZN</v>
          </cell>
          <cell r="B1183" t="str">
            <v>REAJ.P.PAGAR S.DEPOS.P.REPROD.DEUDAS SEC.PRODUC.ME, BBC, BCC</v>
          </cell>
          <cell r="C1183">
            <v>0</v>
          </cell>
          <cell r="D1183">
            <v>0</v>
          </cell>
          <cell r="E1183">
            <v>0</v>
          </cell>
          <cell r="F1183">
            <v>0</v>
          </cell>
          <cell r="G1183">
            <v>0</v>
          </cell>
          <cell r="H1183">
            <v>0</v>
          </cell>
          <cell r="I1183">
            <v>0</v>
          </cell>
          <cell r="J1183">
            <v>0</v>
          </cell>
          <cell r="K1183">
            <v>0</v>
          </cell>
        </row>
        <row r="1184">
          <cell r="A1184" t="str">
            <v>14GWEZN</v>
          </cell>
          <cell r="B1184" t="str">
            <v>CAPTACIONES CORTO PLAZO EMPRESAS BANCARIAS ME., BBC, BCC, EX</v>
          </cell>
          <cell r="C1184">
            <v>0</v>
          </cell>
          <cell r="D1184">
            <v>0</v>
          </cell>
          <cell r="E1184">
            <v>0</v>
          </cell>
          <cell r="F1184">
            <v>2116</v>
          </cell>
          <cell r="G1184">
            <v>71012</v>
          </cell>
          <cell r="H1184">
            <v>0</v>
          </cell>
          <cell r="I1184">
            <v>0</v>
          </cell>
          <cell r="J1184">
            <v>0</v>
          </cell>
          <cell r="K1184">
            <v>0</v>
          </cell>
        </row>
        <row r="1185">
          <cell r="A1185" t="str">
            <v>-</v>
          </cell>
          <cell r="B1185" t="str">
            <v>CREDITO CITIBANK CHILE (ACUERDO 1634)MN, BBC, BCC, EXT</v>
          </cell>
          <cell r="C1185">
            <v>0</v>
          </cell>
          <cell r="D1185">
            <v>0</v>
          </cell>
          <cell r="E1185">
            <v>0</v>
          </cell>
          <cell r="F1185">
            <v>0</v>
          </cell>
          <cell r="G1185">
            <v>0</v>
          </cell>
          <cell r="H1185">
            <v>0</v>
          </cell>
          <cell r="I1185">
            <v>0</v>
          </cell>
          <cell r="J1185">
            <v>0</v>
          </cell>
          <cell r="K1185">
            <v>0</v>
          </cell>
        </row>
        <row r="1186">
          <cell r="A1186" t="str">
            <v>14GYEZN</v>
          </cell>
          <cell r="B1186" t="str">
            <v>CERT.DEP.INTRANSF.EXP EN US$ POR EMITIR AC.1649 ME, BBC, BCC</v>
          </cell>
          <cell r="C1186">
            <v>0</v>
          </cell>
          <cell r="D1186">
            <v>0</v>
          </cell>
          <cell r="E1186">
            <v>0</v>
          </cell>
          <cell r="F1186">
            <v>0</v>
          </cell>
          <cell r="G1186">
            <v>0</v>
          </cell>
          <cell r="H1186">
            <v>0</v>
          </cell>
          <cell r="I1186">
            <v>0</v>
          </cell>
          <cell r="J1186">
            <v>0</v>
          </cell>
          <cell r="K1186">
            <v>0</v>
          </cell>
        </row>
        <row r="1187">
          <cell r="A1187" t="str">
            <v>14GZEZN</v>
          </cell>
          <cell r="B1187" t="str">
            <v>DEPOSITOS ME TRANSITORIOS ACDO 1657-09 ME, BBC, BCC, EXT</v>
          </cell>
          <cell r="C1187">
            <v>0</v>
          </cell>
          <cell r="D1187">
            <v>0</v>
          </cell>
          <cell r="E1187">
            <v>0</v>
          </cell>
          <cell r="F1187">
            <v>0</v>
          </cell>
          <cell r="G1187">
            <v>0</v>
          </cell>
          <cell r="H1187">
            <v>0</v>
          </cell>
          <cell r="I1187">
            <v>0</v>
          </cell>
          <cell r="J1187">
            <v>0</v>
          </cell>
          <cell r="K1187">
            <v>0</v>
          </cell>
        </row>
        <row r="1188">
          <cell r="A1188" t="str">
            <v>14HJEZN</v>
          </cell>
          <cell r="B1188" t="str">
            <v>DEPOSITOS ME C/LINEA ACDO.1657-09-A  ME, BBC, BCC, EXT</v>
          </cell>
          <cell r="C1188">
            <v>0</v>
          </cell>
          <cell r="D1188">
            <v>0</v>
          </cell>
          <cell r="E1188">
            <v>0</v>
          </cell>
          <cell r="F1188">
            <v>0</v>
          </cell>
          <cell r="G1188">
            <v>0</v>
          </cell>
          <cell r="H1188">
            <v>0</v>
          </cell>
          <cell r="I1188">
            <v>0</v>
          </cell>
          <cell r="J1188">
            <v>0</v>
          </cell>
          <cell r="K1188">
            <v>0</v>
          </cell>
        </row>
        <row r="1189">
          <cell r="A1189" t="str">
            <v>14HKEZN</v>
          </cell>
          <cell r="B1189" t="str">
            <v>DEPOSITOS ME SIN LINEA ACDO.1657-10, BBC, BCC, EXT</v>
          </cell>
          <cell r="C1189">
            <v>0</v>
          </cell>
          <cell r="D1189">
            <v>0</v>
          </cell>
          <cell r="E1189">
            <v>0</v>
          </cell>
          <cell r="F1189">
            <v>0</v>
          </cell>
          <cell r="G1189">
            <v>0</v>
          </cell>
          <cell r="H1189">
            <v>0</v>
          </cell>
          <cell r="I1189">
            <v>0</v>
          </cell>
          <cell r="J1189">
            <v>0</v>
          </cell>
          <cell r="K1189">
            <v>0</v>
          </cell>
        </row>
        <row r="1190">
          <cell r="A1190" t="str">
            <v>14HLEZN</v>
          </cell>
          <cell r="B1190" t="str">
            <v>CUENTA ESPECIAL ACUERDO 1657-11, BBC, BCC, EXT</v>
          </cell>
          <cell r="C1190">
            <v>0</v>
          </cell>
          <cell r="D1190">
            <v>0</v>
          </cell>
          <cell r="E1190">
            <v>0</v>
          </cell>
          <cell r="F1190">
            <v>0</v>
          </cell>
          <cell r="G1190">
            <v>0</v>
          </cell>
          <cell r="H1190">
            <v>0</v>
          </cell>
          <cell r="I1190">
            <v>0</v>
          </cell>
          <cell r="J1190">
            <v>0</v>
          </cell>
          <cell r="K1190">
            <v>0</v>
          </cell>
        </row>
        <row r="1191">
          <cell r="A1191" t="str">
            <v>17ASEZN</v>
          </cell>
          <cell r="B1191" t="str">
            <v>DEPOSITOS ME TRANSITORIOS ACDO 1686, BBC, BCC, EXT</v>
          </cell>
          <cell r="C1191">
            <v>0</v>
          </cell>
          <cell r="D1191">
            <v>0</v>
          </cell>
          <cell r="E1191">
            <v>0</v>
          </cell>
          <cell r="F1191">
            <v>0</v>
          </cell>
          <cell r="G1191">
            <v>0</v>
          </cell>
          <cell r="H1191">
            <v>0</v>
          </cell>
          <cell r="I1191">
            <v>0</v>
          </cell>
          <cell r="J1191">
            <v>0</v>
          </cell>
          <cell r="K1191">
            <v>0</v>
          </cell>
        </row>
        <row r="1192">
          <cell r="A1192" t="str">
            <v>17ATEZN</v>
          </cell>
          <cell r="B1192" t="str">
            <v>DEPOSITOS ME CON CREDITO ACDO 1686, BBC, BCC, EXT</v>
          </cell>
          <cell r="C1192">
            <v>1072</v>
          </cell>
          <cell r="D1192">
            <v>1040</v>
          </cell>
          <cell r="E1192">
            <v>407</v>
          </cell>
          <cell r="F1192">
            <v>395</v>
          </cell>
          <cell r="G1192">
            <v>398</v>
          </cell>
          <cell r="H1192">
            <v>390</v>
          </cell>
          <cell r="I1192">
            <v>317</v>
          </cell>
          <cell r="J1192">
            <v>314</v>
          </cell>
          <cell r="K1192">
            <v>299</v>
          </cell>
        </row>
        <row r="1193">
          <cell r="A1193" t="str">
            <v>-</v>
          </cell>
          <cell r="B1193" t="str">
            <v>PASIVOS INTERNOS B.CONTINENTAL ASUMIDOS BC.AC.1674, BBC, BCC</v>
          </cell>
          <cell r="C1193">
            <v>0</v>
          </cell>
          <cell r="D1193">
            <v>0</v>
          </cell>
          <cell r="E1193">
            <v>0</v>
          </cell>
          <cell r="F1193">
            <v>0</v>
          </cell>
          <cell r="G1193">
            <v>0</v>
          </cell>
          <cell r="H1193">
            <v>0</v>
          </cell>
          <cell r="I1193">
            <v>0</v>
          </cell>
          <cell r="J1193">
            <v>0</v>
          </cell>
          <cell r="K1193">
            <v>0</v>
          </cell>
        </row>
        <row r="1194">
          <cell r="A1194" t="str">
            <v>14HOEZN</v>
          </cell>
          <cell r="B1194" t="str">
            <v>CUENTA ESPECIAL ENCAJE ACUERDO 143-01-91D705, BBC, BCC, EXT</v>
          </cell>
          <cell r="C1194">
            <v>0</v>
          </cell>
          <cell r="D1194">
            <v>0</v>
          </cell>
          <cell r="E1194">
            <v>0</v>
          </cell>
          <cell r="F1194">
            <v>0</v>
          </cell>
          <cell r="G1194">
            <v>0</v>
          </cell>
          <cell r="H1194">
            <v>0</v>
          </cell>
          <cell r="I1194">
            <v>0</v>
          </cell>
          <cell r="J1194">
            <v>0</v>
          </cell>
          <cell r="K1194">
            <v>0</v>
          </cell>
        </row>
        <row r="1195">
          <cell r="A1195" t="str">
            <v>14HREZN</v>
          </cell>
          <cell r="B1195" t="str">
            <v>DEPOSITOS CUENTA N 2 ACUERDO 1686 ME, BBC, BCC, EXT</v>
          </cell>
          <cell r="C1195">
            <v>0</v>
          </cell>
          <cell r="D1195">
            <v>0</v>
          </cell>
          <cell r="E1195">
            <v>0</v>
          </cell>
          <cell r="F1195">
            <v>0</v>
          </cell>
          <cell r="G1195">
            <v>0</v>
          </cell>
          <cell r="H1195">
            <v>0</v>
          </cell>
          <cell r="I1195">
            <v>0</v>
          </cell>
          <cell r="J1195">
            <v>0</v>
          </cell>
          <cell r="K1195">
            <v>0</v>
          </cell>
        </row>
        <row r="1196">
          <cell r="A1196" t="str">
            <v>-</v>
          </cell>
          <cell r="B1196" t="str">
            <v>COMISIONES A BENEFICIO FISCAL P.GAR.DEL ESTADO MN, BBC, BCC,</v>
          </cell>
          <cell r="C1196">
            <v>0</v>
          </cell>
          <cell r="D1196">
            <v>0</v>
          </cell>
          <cell r="E1196">
            <v>0</v>
          </cell>
          <cell r="F1196">
            <v>0</v>
          </cell>
          <cell r="G1196">
            <v>0</v>
          </cell>
          <cell r="H1196">
            <v>0</v>
          </cell>
          <cell r="I1196">
            <v>0</v>
          </cell>
          <cell r="J1196">
            <v>0</v>
          </cell>
          <cell r="K1196">
            <v>0</v>
          </cell>
        </row>
        <row r="1197">
          <cell r="A1197" t="str">
            <v>14HNEZN</v>
          </cell>
          <cell r="B1197" t="str">
            <v>DEPOSITO A LA VISTA "DIVISAS DE POSICION" ME, BBC, BCC, EXT</v>
          </cell>
          <cell r="C1197">
            <v>0</v>
          </cell>
          <cell r="D1197">
            <v>0</v>
          </cell>
          <cell r="E1197">
            <v>0</v>
          </cell>
          <cell r="F1197">
            <v>0</v>
          </cell>
          <cell r="G1197">
            <v>0</v>
          </cell>
          <cell r="H1197">
            <v>0</v>
          </cell>
          <cell r="I1197">
            <v>0</v>
          </cell>
          <cell r="J1197">
            <v>0</v>
          </cell>
          <cell r="K1197">
            <v>0</v>
          </cell>
        </row>
        <row r="1198">
          <cell r="A1198" t="str">
            <v>-</v>
          </cell>
          <cell r="B1198" t="str">
            <v>CUPONES NO COBRADOS P.REDENOM.TITULOS DEUDA EXT.MN, BBC, BCC</v>
          </cell>
          <cell r="C1198">
            <v>0</v>
          </cell>
          <cell r="D1198">
            <v>0</v>
          </cell>
          <cell r="E1198">
            <v>0</v>
          </cell>
          <cell r="F1198">
            <v>0</v>
          </cell>
          <cell r="G1198">
            <v>0</v>
          </cell>
          <cell r="H1198">
            <v>0</v>
          </cell>
          <cell r="I1198">
            <v>0</v>
          </cell>
          <cell r="J1198">
            <v>0</v>
          </cell>
          <cell r="K1198">
            <v>0</v>
          </cell>
        </row>
        <row r="1199">
          <cell r="A1199" t="str">
            <v>-</v>
          </cell>
          <cell r="B1199" t="str">
            <v>CUPONES VENCIDOS POR PAGAR PTF MN., BBC, BCC, EXT</v>
          </cell>
          <cell r="C1199">
            <v>0</v>
          </cell>
          <cell r="D1199">
            <v>0</v>
          </cell>
          <cell r="E1199">
            <v>0</v>
          </cell>
          <cell r="F1199">
            <v>0</v>
          </cell>
          <cell r="G1199">
            <v>0</v>
          </cell>
          <cell r="H1199">
            <v>0</v>
          </cell>
          <cell r="I1199">
            <v>0</v>
          </cell>
          <cell r="J1199">
            <v>0</v>
          </cell>
          <cell r="K1199">
            <v>0</v>
          </cell>
        </row>
        <row r="1200">
          <cell r="A1200" t="str">
            <v>-</v>
          </cell>
          <cell r="B1200" t="str">
            <v>DEPOSITOS A PLAZO EN UF BECH ACDO 1868 MN, BBC, BCC, EXT</v>
          </cell>
          <cell r="C1200">
            <v>0</v>
          </cell>
          <cell r="D1200">
            <v>0</v>
          </cell>
          <cell r="E1200">
            <v>0</v>
          </cell>
          <cell r="F1200">
            <v>0</v>
          </cell>
          <cell r="G1200">
            <v>0</v>
          </cell>
          <cell r="H1200">
            <v>0</v>
          </cell>
          <cell r="I1200">
            <v>0</v>
          </cell>
          <cell r="J1200">
            <v>0</v>
          </cell>
          <cell r="K1200">
            <v>0</v>
          </cell>
        </row>
        <row r="1201">
          <cell r="A1201" t="str">
            <v>-</v>
          </cell>
          <cell r="B1201" t="str">
            <v>REAJ PGAR DEPOSITOS A PLAZO UF BECH AC.1868 MN, BBC, BCC, EX</v>
          </cell>
          <cell r="C1201">
            <v>0</v>
          </cell>
          <cell r="D1201">
            <v>0</v>
          </cell>
          <cell r="E1201">
            <v>0</v>
          </cell>
          <cell r="F1201">
            <v>0</v>
          </cell>
          <cell r="G1201">
            <v>0</v>
          </cell>
          <cell r="H1201">
            <v>0</v>
          </cell>
          <cell r="I1201">
            <v>0</v>
          </cell>
          <cell r="J1201">
            <v>0</v>
          </cell>
          <cell r="K1201">
            <v>0</v>
          </cell>
        </row>
        <row r="1202">
          <cell r="A1202" t="str">
            <v>-</v>
          </cell>
          <cell r="B1202" t="str">
            <v xml:space="preserve">PRBC COMPRADOS CON PACTO DE RETROVENTA POR PAGAR, BBC, BCC, </v>
          </cell>
          <cell r="C1202">
            <v>0</v>
          </cell>
          <cell r="D1202">
            <v>0</v>
          </cell>
          <cell r="E1202">
            <v>0</v>
          </cell>
          <cell r="F1202">
            <v>0</v>
          </cell>
          <cell r="G1202">
            <v>0</v>
          </cell>
          <cell r="H1202">
            <v>0</v>
          </cell>
          <cell r="I1202">
            <v>0</v>
          </cell>
          <cell r="J1202">
            <v>0</v>
          </cell>
          <cell r="K1202">
            <v>0</v>
          </cell>
        </row>
        <row r="1203">
          <cell r="A1203" t="str">
            <v>14IYEZN</v>
          </cell>
          <cell r="B1203" t="str">
            <v xml:space="preserve">CUENTA ESP.ENAP CAP HORN METHANOL LTD.AC.1695 ME, BBC, BCC, </v>
          </cell>
          <cell r="C1203">
            <v>0</v>
          </cell>
          <cell r="D1203">
            <v>0</v>
          </cell>
          <cell r="E1203">
            <v>0</v>
          </cell>
          <cell r="F1203">
            <v>0</v>
          </cell>
          <cell r="G1203">
            <v>0</v>
          </cell>
          <cell r="H1203">
            <v>0</v>
          </cell>
          <cell r="I1203">
            <v>0</v>
          </cell>
          <cell r="J1203">
            <v>0</v>
          </cell>
          <cell r="K1203">
            <v>0</v>
          </cell>
        </row>
        <row r="1204">
          <cell r="A1204" t="str">
            <v>-</v>
          </cell>
          <cell r="B1204" t="str">
            <v>DEPOSITOS BANCO DEL ESTADO DE CHILE ACDO. 1917, BBC, BCC, EX</v>
          </cell>
          <cell r="C1204">
            <v>0</v>
          </cell>
          <cell r="D1204">
            <v>0</v>
          </cell>
          <cell r="E1204">
            <v>0</v>
          </cell>
          <cell r="F1204">
            <v>0</v>
          </cell>
          <cell r="G1204">
            <v>0</v>
          </cell>
          <cell r="H1204">
            <v>0</v>
          </cell>
          <cell r="I1204">
            <v>0</v>
          </cell>
          <cell r="J1204">
            <v>0</v>
          </cell>
          <cell r="K1204">
            <v>0</v>
          </cell>
        </row>
        <row r="1205">
          <cell r="A1205" t="str">
            <v>-</v>
          </cell>
          <cell r="B1205" t="str">
            <v>CUPONES VENCIDOS POR PAGAR MN, BBC, BCC, EXT</v>
          </cell>
          <cell r="C1205">
            <v>0</v>
          </cell>
          <cell r="D1205">
            <v>0</v>
          </cell>
          <cell r="E1205">
            <v>0</v>
          </cell>
          <cell r="F1205">
            <v>0</v>
          </cell>
          <cell r="G1205">
            <v>0</v>
          </cell>
          <cell r="H1205">
            <v>0</v>
          </cell>
          <cell r="I1205">
            <v>0</v>
          </cell>
          <cell r="J1205">
            <v>0</v>
          </cell>
          <cell r="K1205">
            <v>0</v>
          </cell>
        </row>
        <row r="1206">
          <cell r="A1206" t="str">
            <v>-</v>
          </cell>
          <cell r="B1206" t="str">
            <v>DEPOSITO DE LIQUIDEZ INSTITUCI, BBC, BCC, EXT</v>
          </cell>
          <cell r="C1206">
            <v>0</v>
          </cell>
          <cell r="D1206">
            <v>0</v>
          </cell>
          <cell r="E1206">
            <v>0</v>
          </cell>
          <cell r="F1206">
            <v>0</v>
          </cell>
          <cell r="G1206">
            <v>0</v>
          </cell>
          <cell r="H1206">
            <v>0</v>
          </cell>
          <cell r="I1206">
            <v>0</v>
          </cell>
          <cell r="J1206">
            <v>0</v>
          </cell>
          <cell r="K1206">
            <v>0</v>
          </cell>
        </row>
        <row r="1207">
          <cell r="A1207" t="str">
            <v>14BHWZN</v>
          </cell>
          <cell r="B1207" t="str">
            <v xml:space="preserve">  .DOCUM.EMIT.P.B.CENTRAL MN</v>
          </cell>
          <cell r="C1207">
            <v>14129895</v>
          </cell>
          <cell r="D1207">
            <v>14019315</v>
          </cell>
          <cell r="E1207">
            <v>14051669</v>
          </cell>
          <cell r="F1207">
            <v>14119554</v>
          </cell>
          <cell r="G1207">
            <v>14103726</v>
          </cell>
          <cell r="H1207">
            <v>14010513</v>
          </cell>
          <cell r="I1207">
            <v>13973850</v>
          </cell>
          <cell r="J1207">
            <v>14055517</v>
          </cell>
          <cell r="K1207">
            <v>13871975</v>
          </cell>
        </row>
        <row r="1208">
          <cell r="A1208" t="str">
            <v>14IDNZN</v>
          </cell>
          <cell r="B1208" t="str">
            <v>CAR-L.16282 ART.26-50 MN, BBC, BCC, NAC</v>
          </cell>
          <cell r="C1208">
            <v>0</v>
          </cell>
          <cell r="D1208">
            <v>0</v>
          </cell>
          <cell r="E1208">
            <v>0</v>
          </cell>
          <cell r="F1208">
            <v>0</v>
          </cell>
          <cell r="G1208">
            <v>0</v>
          </cell>
          <cell r="H1208">
            <v>0</v>
          </cell>
          <cell r="I1208">
            <v>0</v>
          </cell>
          <cell r="J1208">
            <v>0</v>
          </cell>
          <cell r="K1208">
            <v>0</v>
          </cell>
        </row>
        <row r="1209">
          <cell r="A1209" t="str">
            <v>14IENZN</v>
          </cell>
          <cell r="B1209" t="str">
            <v>CAR-ART.22-DL1078-SER-E  MN, BBC, BCC, NAC</v>
          </cell>
          <cell r="C1209">
            <v>0</v>
          </cell>
          <cell r="D1209">
            <v>0</v>
          </cell>
          <cell r="E1209">
            <v>0</v>
          </cell>
          <cell r="F1209">
            <v>0</v>
          </cell>
          <cell r="G1209">
            <v>0</v>
          </cell>
          <cell r="H1209">
            <v>0</v>
          </cell>
          <cell r="I1209">
            <v>0</v>
          </cell>
          <cell r="J1209">
            <v>0</v>
          </cell>
          <cell r="K1209">
            <v>0</v>
          </cell>
        </row>
        <row r="1210">
          <cell r="A1210" t="str">
            <v>14IJNZN</v>
          </cell>
          <cell r="B1210" t="str">
            <v>CAR SERIE F  MN, BBC, BCC, NAC</v>
          </cell>
          <cell r="C1210">
            <v>0</v>
          </cell>
          <cell r="D1210">
            <v>0</v>
          </cell>
          <cell r="E1210">
            <v>0</v>
          </cell>
          <cell r="F1210">
            <v>0</v>
          </cell>
          <cell r="G1210">
            <v>0</v>
          </cell>
          <cell r="H1210">
            <v>0</v>
          </cell>
          <cell r="I1210">
            <v>0</v>
          </cell>
          <cell r="J1210">
            <v>0</v>
          </cell>
          <cell r="K1210">
            <v>0</v>
          </cell>
        </row>
        <row r="1211">
          <cell r="A1211" t="str">
            <v>14IPNZN</v>
          </cell>
          <cell r="B1211" t="str">
            <v>REAJ.POR PAGAR SOBRE CAR, BBC, BCC, NAC</v>
          </cell>
          <cell r="C1211">
            <v>0</v>
          </cell>
          <cell r="D1211">
            <v>0</v>
          </cell>
          <cell r="E1211">
            <v>0</v>
          </cell>
          <cell r="F1211">
            <v>0</v>
          </cell>
          <cell r="G1211">
            <v>0</v>
          </cell>
          <cell r="H1211">
            <v>0</v>
          </cell>
          <cell r="I1211">
            <v>0</v>
          </cell>
          <cell r="J1211">
            <v>0</v>
          </cell>
          <cell r="K1211">
            <v>0</v>
          </cell>
        </row>
        <row r="1212">
          <cell r="A1212" t="str">
            <v>14GFNZN</v>
          </cell>
          <cell r="B1212" t="str">
            <v>PREV.SOCIAL-PAG.BCO.CTRAL.MN, BBC, BCC, NAC</v>
          </cell>
          <cell r="C1212">
            <v>0</v>
          </cell>
          <cell r="D1212">
            <v>0</v>
          </cell>
          <cell r="E1212">
            <v>0</v>
          </cell>
          <cell r="F1212">
            <v>0</v>
          </cell>
          <cell r="G1212">
            <v>0</v>
          </cell>
          <cell r="H1212">
            <v>0</v>
          </cell>
          <cell r="I1212">
            <v>0</v>
          </cell>
          <cell r="J1212">
            <v>0</v>
          </cell>
          <cell r="K1212">
            <v>0</v>
          </cell>
        </row>
        <row r="1213">
          <cell r="A1213" t="str">
            <v>14GHNZN</v>
          </cell>
          <cell r="B1213" t="str">
            <v>REAJ.P/PAGAR PAGARES PREVISION SOCIAL, BBC, BCC, NAC</v>
          </cell>
          <cell r="C1213">
            <v>0</v>
          </cell>
          <cell r="D1213">
            <v>0</v>
          </cell>
          <cell r="E1213">
            <v>0</v>
          </cell>
          <cell r="F1213">
            <v>0</v>
          </cell>
          <cell r="G1213">
            <v>0</v>
          </cell>
          <cell r="H1213">
            <v>0</v>
          </cell>
          <cell r="I1213">
            <v>0</v>
          </cell>
          <cell r="J1213">
            <v>0</v>
          </cell>
          <cell r="K1213">
            <v>0</v>
          </cell>
        </row>
        <row r="1214">
          <cell r="A1214" t="str">
            <v>-</v>
          </cell>
          <cell r="B1214" t="str">
            <v>CERT.P/COBERT.EXIT.CEPAC. ME, BBC, BCC, NAC</v>
          </cell>
          <cell r="C1214">
            <v>0</v>
          </cell>
          <cell r="D1214">
            <v>0</v>
          </cell>
          <cell r="E1214">
            <v>0</v>
          </cell>
          <cell r="F1214">
            <v>0</v>
          </cell>
          <cell r="G1214">
            <v>0</v>
          </cell>
          <cell r="H1214">
            <v>0</v>
          </cell>
          <cell r="I1214">
            <v>0</v>
          </cell>
          <cell r="J1214">
            <v>0</v>
          </cell>
          <cell r="K1214">
            <v>0</v>
          </cell>
        </row>
        <row r="1215">
          <cell r="A1215" t="str">
            <v>14HFNZN</v>
          </cell>
          <cell r="B1215" t="str">
            <v>PAGARES DESCONTABLES BCO. CENT., BBC, BCC, NAC</v>
          </cell>
          <cell r="C1215">
            <v>3070000</v>
          </cell>
          <cell r="D1215">
            <v>2709000</v>
          </cell>
          <cell r="E1215">
            <v>2796000</v>
          </cell>
          <cell r="F1215">
            <v>3020000</v>
          </cell>
          <cell r="G1215">
            <v>2847000</v>
          </cell>
          <cell r="H1215">
            <v>2741000</v>
          </cell>
          <cell r="I1215">
            <v>2526000</v>
          </cell>
          <cell r="J1215">
            <v>2471350</v>
          </cell>
          <cell r="K1215">
            <v>2432500</v>
          </cell>
        </row>
        <row r="1216">
          <cell r="A1216" t="str">
            <v>17CWNZN</v>
          </cell>
          <cell r="B1216" t="str">
            <v>PAGARES REAJUSTABLES DEL BANCO CENTRAL, BBC, BCC, NAC</v>
          </cell>
          <cell r="C1216">
            <v>42187</v>
          </cell>
          <cell r="D1216">
            <v>25979</v>
          </cell>
          <cell r="E1216">
            <v>8110</v>
          </cell>
          <cell r="F1216">
            <v>0</v>
          </cell>
          <cell r="G1216">
            <v>1702</v>
          </cell>
          <cell r="H1216">
            <v>1702</v>
          </cell>
          <cell r="I1216">
            <v>1702</v>
          </cell>
          <cell r="J1216">
            <v>0</v>
          </cell>
          <cell r="K1216">
            <v>0</v>
          </cell>
        </row>
        <row r="1217">
          <cell r="A1217" t="str">
            <v>17CVNZN</v>
          </cell>
          <cell r="B1217" t="str">
            <v>REAJUSTES P/PAGAR SOBRE PDBC MN, BBC, BCC, NAC</v>
          </cell>
          <cell r="C1217">
            <v>1212</v>
          </cell>
          <cell r="D1217">
            <v>714</v>
          </cell>
          <cell r="E1217">
            <v>282</v>
          </cell>
          <cell r="F1217">
            <v>0</v>
          </cell>
          <cell r="G1217">
            <v>0</v>
          </cell>
          <cell r="H1217">
            <v>-6</v>
          </cell>
          <cell r="I1217">
            <v>-8</v>
          </cell>
          <cell r="J1217">
            <v>0</v>
          </cell>
          <cell r="K1217">
            <v>0</v>
          </cell>
        </row>
        <row r="1218">
          <cell r="A1218" t="str">
            <v>17CYNZN</v>
          </cell>
          <cell r="B1218" t="str">
            <v>PAGARES REAJ.POR INTS.SOBRE ENCAJE MN, BBC, BCC, NAC</v>
          </cell>
          <cell r="C1218">
            <v>0</v>
          </cell>
          <cell r="D1218">
            <v>0</v>
          </cell>
          <cell r="E1218">
            <v>0</v>
          </cell>
          <cell r="F1218">
            <v>0</v>
          </cell>
          <cell r="G1218">
            <v>0</v>
          </cell>
          <cell r="H1218">
            <v>0</v>
          </cell>
          <cell r="I1218">
            <v>0</v>
          </cell>
          <cell r="J1218">
            <v>0</v>
          </cell>
          <cell r="K1218">
            <v>0</v>
          </cell>
        </row>
        <row r="1219">
          <cell r="A1219" t="str">
            <v>17CXNZN</v>
          </cell>
          <cell r="B1219" t="str">
            <v>REAJ.P/PAGAR S/PAGARES REAJ.P/INTS.S/ENCAJE MN, BBC, BCC, NA</v>
          </cell>
          <cell r="C1219">
            <v>0</v>
          </cell>
          <cell r="D1219">
            <v>0</v>
          </cell>
          <cell r="E1219">
            <v>0</v>
          </cell>
          <cell r="F1219">
            <v>0</v>
          </cell>
          <cell r="G1219">
            <v>0</v>
          </cell>
          <cell r="H1219">
            <v>0</v>
          </cell>
          <cell r="I1219">
            <v>0</v>
          </cell>
          <cell r="J1219">
            <v>0</v>
          </cell>
          <cell r="K1219">
            <v>0</v>
          </cell>
        </row>
        <row r="1220">
          <cell r="A1220" t="str">
            <v>-</v>
          </cell>
          <cell r="B1220" t="str">
            <v>PAGARES BCO.CENTRAL P.COMPROMISOS ME, BBC, BCC, NAC</v>
          </cell>
          <cell r="C1220">
            <v>0</v>
          </cell>
          <cell r="D1220">
            <v>0</v>
          </cell>
          <cell r="E1220">
            <v>0</v>
          </cell>
          <cell r="F1220">
            <v>0</v>
          </cell>
          <cell r="G1220">
            <v>0</v>
          </cell>
          <cell r="H1220">
            <v>0</v>
          </cell>
          <cell r="I1220">
            <v>0</v>
          </cell>
          <cell r="J1220">
            <v>0</v>
          </cell>
          <cell r="K1220">
            <v>0</v>
          </cell>
        </row>
        <row r="1221">
          <cell r="A1221" t="str">
            <v>-</v>
          </cell>
          <cell r="B1221" t="str">
            <v>PAGARES EN DOLARES USA BANCO CENTRAL DE CHILE, BBC, BCC, NAC</v>
          </cell>
          <cell r="C1221">
            <v>0</v>
          </cell>
          <cell r="D1221">
            <v>0</v>
          </cell>
          <cell r="E1221">
            <v>0</v>
          </cell>
          <cell r="F1221">
            <v>0</v>
          </cell>
          <cell r="G1221">
            <v>0</v>
          </cell>
          <cell r="H1221">
            <v>0</v>
          </cell>
          <cell r="I1221">
            <v>0</v>
          </cell>
          <cell r="J1221">
            <v>0</v>
          </cell>
          <cell r="K1221">
            <v>0</v>
          </cell>
        </row>
        <row r="1222">
          <cell r="A1222" t="str">
            <v>-</v>
          </cell>
          <cell r="B1222" t="str">
            <v>PAGARES EXPRESADOS EN DOLARES USA (ACDO.1470), BBC, BCC, NAC</v>
          </cell>
          <cell r="C1222">
            <v>0</v>
          </cell>
          <cell r="D1222">
            <v>0</v>
          </cell>
          <cell r="E1222">
            <v>0</v>
          </cell>
          <cell r="F1222">
            <v>0</v>
          </cell>
          <cell r="G1222">
            <v>0</v>
          </cell>
          <cell r="H1222">
            <v>0</v>
          </cell>
          <cell r="I1222">
            <v>0</v>
          </cell>
          <cell r="J1222">
            <v>0</v>
          </cell>
          <cell r="K1222">
            <v>0</v>
          </cell>
        </row>
        <row r="1223">
          <cell r="A1223" t="str">
            <v>14GRNZN</v>
          </cell>
          <cell r="B1223" t="str">
            <v>PAGARES BC.P.INST.SEC.PUB.P.DOLAR PREFERENCIAL MN, BBC, BCC,</v>
          </cell>
          <cell r="C1223">
            <v>0</v>
          </cell>
          <cell r="D1223">
            <v>0</v>
          </cell>
          <cell r="E1223">
            <v>0</v>
          </cell>
          <cell r="F1223">
            <v>0</v>
          </cell>
          <cell r="G1223">
            <v>0</v>
          </cell>
          <cell r="H1223">
            <v>0</v>
          </cell>
          <cell r="I1223">
            <v>0</v>
          </cell>
          <cell r="J1223">
            <v>0</v>
          </cell>
          <cell r="K1223">
            <v>0</v>
          </cell>
        </row>
        <row r="1224">
          <cell r="A1224" t="str">
            <v>14ANNZN</v>
          </cell>
          <cell r="B1224" t="str">
            <v>REAJ.P.PAGAR S.PAGARES BC.P.INST.SEC.PUB.P.DOLAR P, BBC, BCC</v>
          </cell>
          <cell r="C1224">
            <v>0</v>
          </cell>
          <cell r="D1224">
            <v>0</v>
          </cell>
          <cell r="E1224">
            <v>0</v>
          </cell>
          <cell r="F1224">
            <v>0</v>
          </cell>
          <cell r="G1224">
            <v>0</v>
          </cell>
          <cell r="H1224">
            <v>0</v>
          </cell>
          <cell r="I1224">
            <v>0</v>
          </cell>
          <cell r="J1224">
            <v>0</v>
          </cell>
          <cell r="K1224">
            <v>0</v>
          </cell>
        </row>
        <row r="1225">
          <cell r="A1225" t="str">
            <v>14APNZN</v>
          </cell>
          <cell r="B1225" t="str">
            <v>PAGARES POR DIFERENCIAL CAMBIARIO ACDO 1484, BBC, BCC, NAC</v>
          </cell>
          <cell r="C1225">
            <v>0</v>
          </cell>
          <cell r="D1225">
            <v>0</v>
          </cell>
          <cell r="E1225">
            <v>0</v>
          </cell>
          <cell r="F1225">
            <v>0</v>
          </cell>
          <cell r="G1225">
            <v>0</v>
          </cell>
          <cell r="H1225">
            <v>0</v>
          </cell>
          <cell r="I1225">
            <v>0</v>
          </cell>
          <cell r="J1225">
            <v>0</v>
          </cell>
          <cell r="K1225">
            <v>0</v>
          </cell>
        </row>
        <row r="1226">
          <cell r="A1226" t="str">
            <v>14AQNZN</v>
          </cell>
          <cell r="B1226" t="str">
            <v>REAJ.P.PAGAR S.PAGARES DIFERENCIAL CAMB.ACDO 1484, BBC, BCC,</v>
          </cell>
          <cell r="C1226">
            <v>0</v>
          </cell>
          <cell r="D1226">
            <v>0</v>
          </cell>
          <cell r="E1226">
            <v>0</v>
          </cell>
          <cell r="F1226">
            <v>0</v>
          </cell>
          <cell r="G1226">
            <v>0</v>
          </cell>
          <cell r="H1226">
            <v>0</v>
          </cell>
          <cell r="I1226">
            <v>0</v>
          </cell>
          <cell r="J1226">
            <v>0</v>
          </cell>
          <cell r="K1226">
            <v>0</v>
          </cell>
        </row>
        <row r="1227">
          <cell r="A1227" t="str">
            <v>14BRNZN</v>
          </cell>
          <cell r="B1227" t="str">
            <v>PAGARES POR DIFERENCIAL CAMBIARIO VENC.REAJUSTADOS, BBC, BCC</v>
          </cell>
          <cell r="C1227">
            <v>18</v>
          </cell>
          <cell r="D1227">
            <v>18</v>
          </cell>
          <cell r="E1227">
            <v>18</v>
          </cell>
          <cell r="F1227">
            <v>18</v>
          </cell>
          <cell r="G1227">
            <v>18</v>
          </cell>
          <cell r="H1227">
            <v>18</v>
          </cell>
          <cell r="I1227">
            <v>18</v>
          </cell>
          <cell r="J1227">
            <v>18</v>
          </cell>
          <cell r="K1227">
            <v>18</v>
          </cell>
        </row>
        <row r="1228">
          <cell r="A1228" t="str">
            <v>14ASNZN</v>
          </cell>
          <cell r="B1228" t="str">
            <v xml:space="preserve">PAGARE BCO.CENTRAL P.ADQ.DE LETRAS DE CREDITO ME, BBC, BCC, </v>
          </cell>
          <cell r="C1228">
            <v>0</v>
          </cell>
          <cell r="D1228">
            <v>0</v>
          </cell>
          <cell r="E1228">
            <v>0</v>
          </cell>
          <cell r="F1228">
            <v>0</v>
          </cell>
          <cell r="G1228">
            <v>0</v>
          </cell>
          <cell r="H1228">
            <v>0</v>
          </cell>
          <cell r="I1228">
            <v>0</v>
          </cell>
          <cell r="J1228">
            <v>0</v>
          </cell>
          <cell r="K1228">
            <v>0</v>
          </cell>
        </row>
        <row r="1229">
          <cell r="A1229" t="str">
            <v>14AWNZN</v>
          </cell>
          <cell r="B1229" t="str">
            <v>REAJ.P.PAGAR S.PAGARE B.C.LETRAS DE CREDITO, BBC, BCC, NAC</v>
          </cell>
          <cell r="C1229">
            <v>0</v>
          </cell>
          <cell r="D1229">
            <v>0</v>
          </cell>
          <cell r="E1229">
            <v>0</v>
          </cell>
          <cell r="F1229">
            <v>0</v>
          </cell>
          <cell r="G1229">
            <v>0</v>
          </cell>
          <cell r="H1229">
            <v>0</v>
          </cell>
          <cell r="I1229">
            <v>0</v>
          </cell>
          <cell r="J1229">
            <v>0</v>
          </cell>
          <cell r="K1229">
            <v>0</v>
          </cell>
        </row>
        <row r="1230">
          <cell r="A1230" t="str">
            <v>14ARNZN</v>
          </cell>
          <cell r="B1230" t="str">
            <v>PAGARES BC.P.REPROGRAMACION DE DEUDAS ME, BBC, BCC, NAC</v>
          </cell>
          <cell r="C1230">
            <v>0</v>
          </cell>
          <cell r="D1230">
            <v>0</v>
          </cell>
          <cell r="E1230">
            <v>0</v>
          </cell>
          <cell r="F1230">
            <v>0</v>
          </cell>
          <cell r="G1230">
            <v>0</v>
          </cell>
          <cell r="H1230">
            <v>0</v>
          </cell>
          <cell r="I1230">
            <v>0</v>
          </cell>
          <cell r="J1230">
            <v>0</v>
          </cell>
          <cell r="K1230">
            <v>0</v>
          </cell>
        </row>
        <row r="1231">
          <cell r="A1231" t="str">
            <v>14ATNZN</v>
          </cell>
          <cell r="B1231" t="str">
            <v>REAJUSTES P.PAGAR S.PAG.BC.POR REPROG.DE DEUDAS MN, BBC, BCC</v>
          </cell>
          <cell r="C1231">
            <v>0</v>
          </cell>
          <cell r="D1231">
            <v>0</v>
          </cell>
          <cell r="E1231">
            <v>0</v>
          </cell>
          <cell r="F1231">
            <v>0</v>
          </cell>
          <cell r="G1231">
            <v>0</v>
          </cell>
          <cell r="H1231">
            <v>0</v>
          </cell>
          <cell r="I1231">
            <v>0</v>
          </cell>
          <cell r="J1231">
            <v>0</v>
          </cell>
          <cell r="K1231">
            <v>0</v>
          </cell>
        </row>
        <row r="1232">
          <cell r="A1232" t="str">
            <v>14AUNZN</v>
          </cell>
          <cell r="B1232" t="str">
            <v>PAGARES BCO.CENTRAL P.ADQUISICION BONOS BANCARIOS, BBC, BCC,</v>
          </cell>
          <cell r="C1232">
            <v>0</v>
          </cell>
          <cell r="D1232">
            <v>0</v>
          </cell>
          <cell r="E1232">
            <v>0</v>
          </cell>
          <cell r="F1232">
            <v>0</v>
          </cell>
          <cell r="G1232">
            <v>0</v>
          </cell>
          <cell r="H1232">
            <v>0</v>
          </cell>
          <cell r="I1232">
            <v>0</v>
          </cell>
          <cell r="J1232">
            <v>0</v>
          </cell>
          <cell r="K1232">
            <v>0</v>
          </cell>
        </row>
        <row r="1233">
          <cell r="A1233" t="str">
            <v>14AXNZN</v>
          </cell>
          <cell r="B1233" t="str">
            <v>PAGARES REAJUSTABLES CON PAGO EN CUPONES(P.R.C), BBC, BCC, N</v>
          </cell>
          <cell r="C1233">
            <v>3631177</v>
          </cell>
          <cell r="D1233">
            <v>3580186</v>
          </cell>
          <cell r="E1233">
            <v>3530674</v>
          </cell>
          <cell r="F1233">
            <v>3481589</v>
          </cell>
          <cell r="G1233">
            <v>3431965</v>
          </cell>
          <cell r="H1233">
            <v>3384491</v>
          </cell>
          <cell r="I1233">
            <v>3329690</v>
          </cell>
          <cell r="J1233">
            <v>3271668</v>
          </cell>
          <cell r="K1233">
            <v>3212483</v>
          </cell>
        </row>
        <row r="1234">
          <cell r="A1234" t="str">
            <v>14AVNZN</v>
          </cell>
          <cell r="B1234" t="str">
            <v xml:space="preserve">REAJ.P.PAGAR S/PAGARES REAJ.C.PAGO CUPONES (PRC), BBC, BCC, </v>
          </cell>
          <cell r="C1234">
            <v>1289686</v>
          </cell>
          <cell r="D1234">
            <v>1350621</v>
          </cell>
          <cell r="E1234">
            <v>1239518</v>
          </cell>
          <cell r="F1234">
            <v>1168368</v>
          </cell>
          <cell r="G1234">
            <v>1173912</v>
          </cell>
          <cell r="H1234">
            <v>1090690</v>
          </cell>
          <cell r="I1234">
            <v>1096897</v>
          </cell>
          <cell r="J1234">
            <v>1051248</v>
          </cell>
          <cell r="K1234">
            <v>908339</v>
          </cell>
        </row>
        <row r="1235">
          <cell r="A1235" t="str">
            <v>14AYNZN</v>
          </cell>
          <cell r="B1235" t="str">
            <v>PAGARES B.CEN.P.REPROGRAMACION DEUDAS HIPOTECARIAS, BBC, BCC</v>
          </cell>
          <cell r="C1235">
            <v>0</v>
          </cell>
          <cell r="D1235">
            <v>0</v>
          </cell>
          <cell r="E1235">
            <v>0</v>
          </cell>
          <cell r="F1235">
            <v>0</v>
          </cell>
          <cell r="G1235">
            <v>0</v>
          </cell>
          <cell r="H1235">
            <v>0</v>
          </cell>
          <cell r="I1235">
            <v>0</v>
          </cell>
          <cell r="J1235">
            <v>0</v>
          </cell>
          <cell r="K1235">
            <v>0</v>
          </cell>
        </row>
        <row r="1236">
          <cell r="A1236" t="str">
            <v>14AZNZN</v>
          </cell>
          <cell r="B1236" t="str">
            <v>REAJ.P.PAGAR.S.PAGARES P.REPROGRAM.DEUDAS HIPOTEC., BBC, BCC</v>
          </cell>
          <cell r="C1236">
            <v>0</v>
          </cell>
          <cell r="D1236">
            <v>0</v>
          </cell>
          <cell r="E1236">
            <v>0</v>
          </cell>
          <cell r="F1236">
            <v>0</v>
          </cell>
          <cell r="G1236">
            <v>0</v>
          </cell>
          <cell r="H1236">
            <v>0</v>
          </cell>
          <cell r="I1236">
            <v>0</v>
          </cell>
          <cell r="J1236">
            <v>0</v>
          </cell>
          <cell r="K1236">
            <v>0</v>
          </cell>
        </row>
        <row r="1237">
          <cell r="A1237" t="str">
            <v>14BCNZN</v>
          </cell>
          <cell r="B1237" t="str">
            <v>PAGARES BCO.CENTRAL P.DOCTOS DE CRED.HIPOT.ADQ.MN, BBC, BCC,</v>
          </cell>
          <cell r="C1237">
            <v>0</v>
          </cell>
          <cell r="D1237">
            <v>0</v>
          </cell>
          <cell r="E1237">
            <v>0</v>
          </cell>
          <cell r="F1237">
            <v>0</v>
          </cell>
          <cell r="G1237">
            <v>0</v>
          </cell>
          <cell r="H1237">
            <v>0</v>
          </cell>
          <cell r="I1237">
            <v>0</v>
          </cell>
          <cell r="J1237">
            <v>0</v>
          </cell>
          <cell r="K1237">
            <v>0</v>
          </cell>
        </row>
        <row r="1238">
          <cell r="A1238" t="str">
            <v>14BENZN</v>
          </cell>
          <cell r="B1238" t="str">
            <v>PAGARES POR COMPRA DE CARTERA ACDO.1555 MN, BBC, BCC, NAC</v>
          </cell>
          <cell r="C1238">
            <v>0</v>
          </cell>
          <cell r="D1238">
            <v>0</v>
          </cell>
          <cell r="E1238">
            <v>0</v>
          </cell>
          <cell r="F1238">
            <v>0</v>
          </cell>
          <cell r="G1238">
            <v>0</v>
          </cell>
          <cell r="H1238">
            <v>0</v>
          </cell>
          <cell r="I1238">
            <v>0</v>
          </cell>
          <cell r="J1238">
            <v>0</v>
          </cell>
          <cell r="K1238">
            <v>0</v>
          </cell>
        </row>
        <row r="1239">
          <cell r="A1239" t="str">
            <v>14BFNZN</v>
          </cell>
          <cell r="B1239" t="str">
            <v>REAJ.P.PAGAR S.PAGARES P.CPRA. CARTERA ACDO.1555 M, BBC, BCC</v>
          </cell>
          <cell r="C1239">
            <v>0</v>
          </cell>
          <cell r="D1239">
            <v>0</v>
          </cell>
          <cell r="E1239">
            <v>0</v>
          </cell>
          <cell r="F1239">
            <v>0</v>
          </cell>
          <cell r="G1239">
            <v>0</v>
          </cell>
          <cell r="H1239">
            <v>0</v>
          </cell>
          <cell r="I1239">
            <v>0</v>
          </cell>
          <cell r="J1239">
            <v>0</v>
          </cell>
          <cell r="K1239">
            <v>0</v>
          </cell>
        </row>
        <row r="1240">
          <cell r="A1240" t="str">
            <v>14BGNZN</v>
          </cell>
          <cell r="B1240" t="str">
            <v>PAGARES BCO.CENTRAL P.REPROG.CREDITOS DE CONSUMO M, BBC, BCC</v>
          </cell>
          <cell r="C1240">
            <v>0</v>
          </cell>
          <cell r="D1240">
            <v>0</v>
          </cell>
          <cell r="E1240">
            <v>0</v>
          </cell>
          <cell r="F1240">
            <v>0</v>
          </cell>
          <cell r="G1240">
            <v>0</v>
          </cell>
          <cell r="H1240">
            <v>0</v>
          </cell>
          <cell r="I1240">
            <v>0</v>
          </cell>
          <cell r="J1240">
            <v>0</v>
          </cell>
          <cell r="K1240">
            <v>0</v>
          </cell>
        </row>
        <row r="1241">
          <cell r="A1241" t="str">
            <v>14BHNZN</v>
          </cell>
          <cell r="B1241" t="str">
            <v>REAJ.PAGARES B.CENT.P.REPROG.CREDITOS DE CONSUMO M, BBC, BCC</v>
          </cell>
          <cell r="C1241">
            <v>0</v>
          </cell>
          <cell r="D1241">
            <v>0</v>
          </cell>
          <cell r="E1241">
            <v>0</v>
          </cell>
          <cell r="F1241">
            <v>0</v>
          </cell>
          <cell r="G1241">
            <v>0</v>
          </cell>
          <cell r="H1241">
            <v>0</v>
          </cell>
          <cell r="I1241">
            <v>0</v>
          </cell>
          <cell r="J1241">
            <v>0</v>
          </cell>
          <cell r="K1241">
            <v>0</v>
          </cell>
        </row>
        <row r="1242">
          <cell r="A1242" t="str">
            <v>-</v>
          </cell>
          <cell r="B1242" t="str">
            <v>PAGARES B.CENT.EXPR.EN DOLARES C.DESCTO.ACDO 1578M, BBC, BCC</v>
          </cell>
          <cell r="C1242">
            <v>0</v>
          </cell>
          <cell r="D1242">
            <v>0</v>
          </cell>
          <cell r="E1242">
            <v>0</v>
          </cell>
          <cell r="F1242">
            <v>0</v>
          </cell>
          <cell r="G1242">
            <v>0</v>
          </cell>
          <cell r="H1242">
            <v>0</v>
          </cell>
          <cell r="I1242">
            <v>0</v>
          </cell>
          <cell r="J1242">
            <v>0</v>
          </cell>
          <cell r="K1242">
            <v>0</v>
          </cell>
        </row>
        <row r="1243">
          <cell r="A1243" t="str">
            <v>14BLNZN</v>
          </cell>
          <cell r="B1243" t="str">
            <v>PAGARES BC.REPROGRAM.DEUDAS S.PRODUCT.ACDO 1578  M, BBC, BCC</v>
          </cell>
          <cell r="C1243">
            <v>0</v>
          </cell>
          <cell r="D1243">
            <v>0</v>
          </cell>
          <cell r="E1243">
            <v>0</v>
          </cell>
          <cell r="F1243">
            <v>0</v>
          </cell>
          <cell r="G1243">
            <v>0</v>
          </cell>
          <cell r="H1243">
            <v>0</v>
          </cell>
          <cell r="I1243">
            <v>0</v>
          </cell>
          <cell r="J1243">
            <v>0</v>
          </cell>
          <cell r="K1243">
            <v>0</v>
          </cell>
        </row>
        <row r="1244">
          <cell r="A1244" t="str">
            <v>14BMNZN</v>
          </cell>
          <cell r="B1244" t="str">
            <v>REAJ.P.PAGAR P.PAGARES BC.P.REPROG.DEV.SEC.PROD. M, BBC, BCC</v>
          </cell>
          <cell r="C1244">
            <v>0</v>
          </cell>
          <cell r="D1244">
            <v>0</v>
          </cell>
          <cell r="E1244">
            <v>0</v>
          </cell>
          <cell r="F1244">
            <v>0</v>
          </cell>
          <cell r="G1244">
            <v>0</v>
          </cell>
          <cell r="H1244">
            <v>0</v>
          </cell>
          <cell r="I1244">
            <v>0</v>
          </cell>
          <cell r="J1244">
            <v>0</v>
          </cell>
          <cell r="K1244">
            <v>0</v>
          </cell>
        </row>
        <row r="1245">
          <cell r="A1245" t="str">
            <v>-</v>
          </cell>
          <cell r="B1245" t="str">
            <v>PAGARES B.C.P/SALDO PRECIO BCO.DEL ESTADO ME., BBC, BCC, NAC</v>
          </cell>
          <cell r="C1245">
            <v>0</v>
          </cell>
          <cell r="D1245">
            <v>0</v>
          </cell>
          <cell r="E1245">
            <v>0</v>
          </cell>
          <cell r="F1245">
            <v>0</v>
          </cell>
          <cell r="G1245">
            <v>0</v>
          </cell>
          <cell r="H1245">
            <v>0</v>
          </cell>
          <cell r="I1245">
            <v>0</v>
          </cell>
          <cell r="J1245">
            <v>0</v>
          </cell>
          <cell r="K1245">
            <v>0</v>
          </cell>
        </row>
        <row r="1246">
          <cell r="A1246" t="str">
            <v>-</v>
          </cell>
          <cell r="B1246" t="str">
            <v>CERT.DEPOSITOS INTRANSF.EXPRESADOS EN US$ AC.1649, BBC, BCC,</v>
          </cell>
          <cell r="C1246">
            <v>0</v>
          </cell>
          <cell r="D1246">
            <v>0</v>
          </cell>
          <cell r="E1246">
            <v>0</v>
          </cell>
          <cell r="F1246">
            <v>0</v>
          </cell>
          <cell r="G1246">
            <v>0</v>
          </cell>
          <cell r="H1246">
            <v>0</v>
          </cell>
          <cell r="I1246">
            <v>0</v>
          </cell>
          <cell r="J1246">
            <v>0</v>
          </cell>
          <cell r="K1246">
            <v>0</v>
          </cell>
        </row>
        <row r="1247">
          <cell r="A1247" t="str">
            <v>14BTNZN</v>
          </cell>
          <cell r="B1247" t="str">
            <v>CERTIFICADO DE DEPOSITOS ACDO.1695 MN, BBC, BCC, NAC</v>
          </cell>
          <cell r="C1247">
            <v>0</v>
          </cell>
          <cell r="D1247">
            <v>0</v>
          </cell>
          <cell r="E1247">
            <v>0</v>
          </cell>
          <cell r="F1247">
            <v>0</v>
          </cell>
          <cell r="G1247">
            <v>0</v>
          </cell>
          <cell r="H1247">
            <v>0</v>
          </cell>
          <cell r="I1247">
            <v>0</v>
          </cell>
          <cell r="J1247">
            <v>0</v>
          </cell>
          <cell r="K1247">
            <v>0</v>
          </cell>
        </row>
        <row r="1248">
          <cell r="A1248" t="str">
            <v>14BUNZN</v>
          </cell>
          <cell r="B1248" t="str">
            <v>REAJ.P.PAGAR POR CERTIFICADO DE DEPOSITOS AC.1695, BBC, BCC,</v>
          </cell>
          <cell r="C1248">
            <v>0</v>
          </cell>
          <cell r="D1248">
            <v>0</v>
          </cell>
          <cell r="E1248">
            <v>0</v>
          </cell>
          <cell r="F1248">
            <v>0</v>
          </cell>
          <cell r="G1248">
            <v>0</v>
          </cell>
          <cell r="H1248">
            <v>0</v>
          </cell>
          <cell r="I1248">
            <v>0</v>
          </cell>
          <cell r="J1248">
            <v>0</v>
          </cell>
          <cell r="K1248">
            <v>0</v>
          </cell>
        </row>
        <row r="1249">
          <cell r="A1249" t="str">
            <v>14BWNZN</v>
          </cell>
          <cell r="B1249" t="str">
            <v>TIT.RECON.DEU CAP.19 COMPEN.DE NORMAS CAMB.INTERN., BBC, BCC</v>
          </cell>
          <cell r="C1249">
            <v>0</v>
          </cell>
          <cell r="D1249">
            <v>0</v>
          </cell>
          <cell r="E1249">
            <v>0</v>
          </cell>
          <cell r="F1249">
            <v>0</v>
          </cell>
          <cell r="G1249">
            <v>0</v>
          </cell>
          <cell r="H1249">
            <v>0</v>
          </cell>
          <cell r="I1249">
            <v>0</v>
          </cell>
          <cell r="J1249">
            <v>0</v>
          </cell>
          <cell r="K1249">
            <v>0</v>
          </cell>
        </row>
        <row r="1250">
          <cell r="A1250" t="str">
            <v>14HZNZN</v>
          </cell>
          <cell r="B1250" t="str">
            <v>CERTIFICADOS EXPRESADOS EN UF ACDO 1691, BBC, BCC, NAC</v>
          </cell>
          <cell r="C1250">
            <v>0</v>
          </cell>
          <cell r="D1250">
            <v>0</v>
          </cell>
          <cell r="E1250">
            <v>0</v>
          </cell>
          <cell r="F1250">
            <v>0</v>
          </cell>
          <cell r="G1250">
            <v>0</v>
          </cell>
          <cell r="H1250">
            <v>0</v>
          </cell>
          <cell r="I1250">
            <v>0</v>
          </cell>
          <cell r="J1250">
            <v>0</v>
          </cell>
          <cell r="K1250">
            <v>0</v>
          </cell>
        </row>
        <row r="1251">
          <cell r="A1251" t="str">
            <v>14IRNZN</v>
          </cell>
          <cell r="B1251" t="str">
            <v>REAJ.P/PAGAR POR CERTIFICADOS"EXPRESADOS UF"AC.169, BBC, BCC</v>
          </cell>
          <cell r="C1251">
            <v>0</v>
          </cell>
          <cell r="D1251">
            <v>0</v>
          </cell>
          <cell r="E1251">
            <v>0</v>
          </cell>
          <cell r="F1251">
            <v>0</v>
          </cell>
          <cell r="G1251">
            <v>0</v>
          </cell>
          <cell r="H1251">
            <v>0</v>
          </cell>
          <cell r="I1251">
            <v>0</v>
          </cell>
          <cell r="J1251">
            <v>0</v>
          </cell>
          <cell r="K1251">
            <v>0</v>
          </cell>
        </row>
        <row r="1252">
          <cell r="A1252" t="str">
            <v>14BINZN</v>
          </cell>
          <cell r="B1252" t="str">
            <v>PAGARES BC P/REPROG.DEUDAS INS.FIN.LIQ.ACDO 1589 M, BBC, BCC</v>
          </cell>
          <cell r="C1252">
            <v>0</v>
          </cell>
          <cell r="D1252">
            <v>0</v>
          </cell>
          <cell r="E1252">
            <v>0</v>
          </cell>
          <cell r="F1252">
            <v>0</v>
          </cell>
          <cell r="G1252">
            <v>0</v>
          </cell>
          <cell r="H1252">
            <v>0</v>
          </cell>
          <cell r="I1252">
            <v>0</v>
          </cell>
          <cell r="J1252">
            <v>0</v>
          </cell>
          <cell r="K1252">
            <v>0</v>
          </cell>
        </row>
        <row r="1253">
          <cell r="A1253" t="str">
            <v>14BVNZN</v>
          </cell>
          <cell r="B1253" t="str">
            <v>REAJ.P/PGAR S/PAG.BC REPR.DEUD.I.FIN.LIQ.AC 1589 M, BBC, BCC</v>
          </cell>
          <cell r="C1253">
            <v>0</v>
          </cell>
          <cell r="D1253">
            <v>0</v>
          </cell>
          <cell r="E1253">
            <v>0</v>
          </cell>
          <cell r="F1253">
            <v>0</v>
          </cell>
          <cell r="G1253">
            <v>0</v>
          </cell>
          <cell r="H1253">
            <v>0</v>
          </cell>
          <cell r="I1253">
            <v>0</v>
          </cell>
          <cell r="J1253">
            <v>0</v>
          </cell>
          <cell r="K1253">
            <v>0</v>
          </cell>
        </row>
        <row r="1254">
          <cell r="A1254" t="str">
            <v>14GGNZN</v>
          </cell>
          <cell r="B1254" t="str">
            <v>EFECTOS DE COMERCIO POR REDENOM.TITULOS, BBC, BCC, NAC</v>
          </cell>
          <cell r="C1254">
            <v>45407</v>
          </cell>
          <cell r="D1254">
            <v>45407</v>
          </cell>
          <cell r="E1254">
            <v>45407</v>
          </cell>
          <cell r="F1254">
            <v>44967</v>
          </cell>
          <cell r="G1254">
            <v>44967</v>
          </cell>
          <cell r="H1254">
            <v>44570</v>
          </cell>
          <cell r="I1254">
            <v>44197</v>
          </cell>
          <cell r="J1254">
            <v>44197</v>
          </cell>
          <cell r="K1254">
            <v>44197</v>
          </cell>
        </row>
        <row r="1255">
          <cell r="A1255" t="str">
            <v>14GKNZN</v>
          </cell>
          <cell r="B1255" t="str">
            <v>REAJ.P.PGAR.S/EFECTOS DE COM.P.REDENOM. TITULOS MN, BBC, BCC</v>
          </cell>
          <cell r="C1255">
            <v>66177</v>
          </cell>
          <cell r="D1255">
            <v>66123</v>
          </cell>
          <cell r="E1255">
            <v>66792</v>
          </cell>
          <cell r="F1255">
            <v>66628</v>
          </cell>
          <cell r="G1255">
            <v>66949</v>
          </cell>
          <cell r="H1255">
            <v>65412</v>
          </cell>
          <cell r="I1255">
            <v>64173</v>
          </cell>
          <cell r="J1255">
            <v>64096</v>
          </cell>
          <cell r="K1255">
            <v>64216</v>
          </cell>
        </row>
        <row r="1256">
          <cell r="A1256" t="str">
            <v>14HSNZN</v>
          </cell>
          <cell r="B1256" t="str">
            <v>PAGARES REAJ.TASA DE INTERES FLOTANTE (PTF)  MN, BBC, BCC, N</v>
          </cell>
          <cell r="C1256">
            <v>185</v>
          </cell>
          <cell r="D1256">
            <v>185</v>
          </cell>
          <cell r="E1256">
            <v>185</v>
          </cell>
          <cell r="F1256">
            <v>141</v>
          </cell>
          <cell r="G1256">
            <v>89</v>
          </cell>
          <cell r="H1256">
            <v>87</v>
          </cell>
          <cell r="I1256">
            <v>0</v>
          </cell>
          <cell r="J1256">
            <v>0</v>
          </cell>
          <cell r="K1256">
            <v>0</v>
          </cell>
        </row>
        <row r="1257">
          <cell r="A1257" t="str">
            <v>14HTNZN</v>
          </cell>
          <cell r="B1257" t="str">
            <v>REAJ.P/PGAR S/PAGARES REAJ.TASA DE INTS.FLOTANTE M, BBC, BCC</v>
          </cell>
          <cell r="C1257">
            <v>550</v>
          </cell>
          <cell r="D1257">
            <v>549</v>
          </cell>
          <cell r="E1257">
            <v>554</v>
          </cell>
          <cell r="F1257">
            <v>427</v>
          </cell>
          <cell r="G1257">
            <v>268</v>
          </cell>
          <cell r="H1257">
            <v>261</v>
          </cell>
          <cell r="I1257">
            <v>0</v>
          </cell>
          <cell r="J1257">
            <v>0</v>
          </cell>
          <cell r="K1257">
            <v>0</v>
          </cell>
        </row>
        <row r="1258">
          <cell r="A1258" t="str">
            <v>14HUNZN</v>
          </cell>
          <cell r="B1258" t="str">
            <v>PAGARES BCO.CENTRAL CAP.18 COMP.NOR.CAMB.INTERN. M, BBC, BCC</v>
          </cell>
          <cell r="C1258">
            <v>0</v>
          </cell>
          <cell r="D1258">
            <v>0</v>
          </cell>
          <cell r="E1258">
            <v>0</v>
          </cell>
          <cell r="F1258">
            <v>0</v>
          </cell>
          <cell r="G1258">
            <v>0</v>
          </cell>
          <cell r="H1258">
            <v>0</v>
          </cell>
          <cell r="I1258">
            <v>0</v>
          </cell>
          <cell r="J1258">
            <v>0</v>
          </cell>
          <cell r="K1258">
            <v>0</v>
          </cell>
        </row>
        <row r="1259">
          <cell r="A1259" t="str">
            <v>14HWNZN</v>
          </cell>
          <cell r="B1259" t="str">
            <v>PAGARES EN UF.AC 1836 PROV.DE CERTIF.EN US$, BBC, BCC, NAC</v>
          </cell>
          <cell r="C1259">
            <v>159923</v>
          </cell>
          <cell r="D1259">
            <v>159923</v>
          </cell>
          <cell r="E1259">
            <v>159923</v>
          </cell>
          <cell r="F1259">
            <v>0</v>
          </cell>
          <cell r="G1259">
            <v>0</v>
          </cell>
          <cell r="H1259">
            <v>0</v>
          </cell>
          <cell r="I1259">
            <v>0</v>
          </cell>
          <cell r="J1259">
            <v>0</v>
          </cell>
          <cell r="K1259">
            <v>0</v>
          </cell>
        </row>
        <row r="1260">
          <cell r="A1260" t="str">
            <v>14HXNZN</v>
          </cell>
          <cell r="B1260" t="str">
            <v>REAJ.P.PAGAR POR PAGARES EN UF ACDO.1836, BBC, BCC, NAC</v>
          </cell>
          <cell r="C1260">
            <v>3285</v>
          </cell>
          <cell r="D1260">
            <v>3206</v>
          </cell>
          <cell r="E1260">
            <v>4184</v>
          </cell>
          <cell r="F1260">
            <v>0</v>
          </cell>
          <cell r="G1260">
            <v>0</v>
          </cell>
          <cell r="H1260">
            <v>0</v>
          </cell>
          <cell r="I1260">
            <v>0</v>
          </cell>
          <cell r="J1260">
            <v>0</v>
          </cell>
          <cell r="K1260">
            <v>0</v>
          </cell>
        </row>
        <row r="1261">
          <cell r="A1261" t="str">
            <v>14IUNZN</v>
          </cell>
          <cell r="B1261" t="str">
            <v>PAGARES BC POR REPAC.SALDOS DE PRECIO C/BECH MN, BBC, BCC, N</v>
          </cell>
          <cell r="C1261">
            <v>0</v>
          </cell>
          <cell r="D1261">
            <v>0</v>
          </cell>
          <cell r="E1261">
            <v>0</v>
          </cell>
          <cell r="F1261">
            <v>0</v>
          </cell>
          <cell r="G1261">
            <v>0</v>
          </cell>
          <cell r="H1261">
            <v>0</v>
          </cell>
          <cell r="I1261">
            <v>0</v>
          </cell>
          <cell r="J1261">
            <v>0</v>
          </cell>
          <cell r="K1261">
            <v>0</v>
          </cell>
        </row>
        <row r="1262">
          <cell r="A1262" t="str">
            <v>14IVNZN</v>
          </cell>
          <cell r="B1262" t="str">
            <v>REAJ.P.PAGAR POR SALDOS DE PRECIO C/BCO.ESTADO MN, BBC, BCC,</v>
          </cell>
          <cell r="C1262">
            <v>0</v>
          </cell>
          <cell r="D1262">
            <v>0</v>
          </cell>
          <cell r="E1262">
            <v>0</v>
          </cell>
          <cell r="F1262">
            <v>0</v>
          </cell>
          <cell r="G1262">
            <v>0</v>
          </cell>
          <cell r="H1262">
            <v>0</v>
          </cell>
          <cell r="I1262">
            <v>0</v>
          </cell>
          <cell r="J1262">
            <v>0</v>
          </cell>
          <cell r="K1262">
            <v>0</v>
          </cell>
        </row>
        <row r="1263">
          <cell r="A1263" t="str">
            <v>14JCNZN</v>
          </cell>
          <cell r="B1263" t="str">
            <v>PAGARES UF BECH P.DEUDAS ASUMIDAS BUF-BHC AC.91, BBC, BCC, N</v>
          </cell>
          <cell r="C1263">
            <v>0</v>
          </cell>
          <cell r="D1263">
            <v>0</v>
          </cell>
          <cell r="E1263">
            <v>0</v>
          </cell>
          <cell r="F1263">
            <v>0</v>
          </cell>
          <cell r="G1263">
            <v>0</v>
          </cell>
          <cell r="H1263">
            <v>0</v>
          </cell>
          <cell r="I1263">
            <v>0</v>
          </cell>
          <cell r="J1263">
            <v>0</v>
          </cell>
          <cell r="K1263">
            <v>0</v>
          </cell>
        </row>
        <row r="1264">
          <cell r="A1264" t="str">
            <v>14JDNZN</v>
          </cell>
          <cell r="B1264" t="str">
            <v>PAGARES UF BECH P.DEUDAS ASUMIDAS BUF-BHC AC.91, BBC, BCC, N</v>
          </cell>
          <cell r="C1264">
            <v>0</v>
          </cell>
          <cell r="D1264">
            <v>0</v>
          </cell>
          <cell r="E1264">
            <v>0</v>
          </cell>
          <cell r="F1264">
            <v>0</v>
          </cell>
          <cell r="G1264">
            <v>0</v>
          </cell>
          <cell r="H1264">
            <v>0</v>
          </cell>
          <cell r="I1264">
            <v>0</v>
          </cell>
          <cell r="J1264">
            <v>0</v>
          </cell>
          <cell r="K1264">
            <v>0</v>
          </cell>
        </row>
        <row r="1265">
          <cell r="A1265" t="str">
            <v>14JFNZN</v>
          </cell>
          <cell r="B1265" t="str">
            <v>PAGARE CAPITULO XIV C.N.C.I., BBC, BCC, NAC</v>
          </cell>
          <cell r="C1265">
            <v>0</v>
          </cell>
          <cell r="D1265">
            <v>0</v>
          </cell>
          <cell r="E1265">
            <v>0</v>
          </cell>
          <cell r="F1265">
            <v>0</v>
          </cell>
          <cell r="G1265">
            <v>0</v>
          </cell>
          <cell r="H1265">
            <v>0</v>
          </cell>
          <cell r="I1265">
            <v>0</v>
          </cell>
          <cell r="J1265">
            <v>0</v>
          </cell>
          <cell r="K1265">
            <v>0</v>
          </cell>
        </row>
        <row r="1266">
          <cell r="A1266" t="str">
            <v>14JGNZN</v>
          </cell>
          <cell r="B1266" t="str">
            <v>PAGARES REAJUSTABLES EN DOLARES (PRD)</v>
          </cell>
          <cell r="C1266">
            <v>2419471</v>
          </cell>
          <cell r="D1266">
            <v>2419471</v>
          </cell>
          <cell r="E1266">
            <v>2376312</v>
          </cell>
          <cell r="F1266">
            <v>2183676</v>
          </cell>
          <cell r="G1266">
            <v>2036544</v>
          </cell>
          <cell r="H1266">
            <v>1947023</v>
          </cell>
          <cell r="I1266">
            <v>1943798</v>
          </cell>
          <cell r="J1266">
            <v>1943798</v>
          </cell>
          <cell r="K1266">
            <v>1865686</v>
          </cell>
        </row>
        <row r="1267">
          <cell r="A1267" t="str">
            <v>14JHNZN</v>
          </cell>
          <cell r="B1267" t="str">
            <v>CUPONES DE EMISION REAJ. OPC.(CERO) EN US$</v>
          </cell>
          <cell r="C1267">
            <v>538377</v>
          </cell>
          <cell r="D1267">
            <v>536323</v>
          </cell>
          <cell r="E1267">
            <v>533518</v>
          </cell>
          <cell r="F1267">
            <v>526767</v>
          </cell>
          <cell r="G1267">
            <v>523147</v>
          </cell>
          <cell r="H1267">
            <v>521449</v>
          </cell>
          <cell r="I1267">
            <v>516566</v>
          </cell>
          <cell r="J1267">
            <v>514513</v>
          </cell>
          <cell r="K1267">
            <v>484704</v>
          </cell>
        </row>
        <row r="1268">
          <cell r="A1268" t="str">
            <v>14JINZN</v>
          </cell>
          <cell r="B1268" t="str">
            <v>CUPONES DE EMISION REAJ. OPC.(CERO) EN UF</v>
          </cell>
          <cell r="C1268">
            <v>894902</v>
          </cell>
          <cell r="D1268">
            <v>868721</v>
          </cell>
          <cell r="E1268">
            <v>858174</v>
          </cell>
          <cell r="F1268">
            <v>841673</v>
          </cell>
          <cell r="G1268">
            <v>806386</v>
          </cell>
          <cell r="H1268">
            <v>795614</v>
          </cell>
          <cell r="I1268">
            <v>783442</v>
          </cell>
          <cell r="J1268">
            <v>770372</v>
          </cell>
          <cell r="K1268">
            <v>752995</v>
          </cell>
        </row>
        <row r="1269">
          <cell r="A1269" t="str">
            <v>22814JJNZN...</v>
          </cell>
          <cell r="B1269" t="str">
            <v>BONOS DEL BANCO CENTRAL DE CHILE</v>
          </cell>
          <cell r="C1269">
            <v>1948071</v>
          </cell>
          <cell r="D1269">
            <v>2198185</v>
          </cell>
          <cell r="E1269">
            <v>2421395</v>
          </cell>
          <cell r="F1269">
            <v>2818668</v>
          </cell>
          <cell r="G1269">
            <v>3197461</v>
          </cell>
          <cell r="H1269">
            <v>3479467</v>
          </cell>
          <cell r="I1269">
            <v>3705401</v>
          </cell>
          <cell r="J1269">
            <v>3979954</v>
          </cell>
          <cell r="K1269">
            <v>4267301</v>
          </cell>
        </row>
        <row r="1270">
          <cell r="A1270" t="str">
            <v>22814JKNZN...</v>
          </cell>
          <cell r="B1270" t="str">
            <v>REAJUSTES POR PAGAR S/BONOS DEL BCO.CENTRAL</v>
          </cell>
          <cell r="C1270">
            <v>19267</v>
          </cell>
          <cell r="D1270">
            <v>54704</v>
          </cell>
          <cell r="E1270">
            <v>10623</v>
          </cell>
          <cell r="F1270">
            <v>-33368</v>
          </cell>
          <cell r="G1270">
            <v>-26682</v>
          </cell>
          <cell r="H1270">
            <v>-61265</v>
          </cell>
          <cell r="I1270">
            <v>-38026</v>
          </cell>
          <cell r="J1270">
            <v>-55697</v>
          </cell>
          <cell r="K1270">
            <v>-160464</v>
          </cell>
        </row>
        <row r="1271">
          <cell r="A1271" t="str">
            <v>14BHXZN</v>
          </cell>
          <cell r="B1271" t="str">
            <v xml:space="preserve">  .DOCUM.EMIT.P.B.CENTRAL ME</v>
          </cell>
          <cell r="C1271">
            <v>3722</v>
          </cell>
          <cell r="D1271">
            <v>3820</v>
          </cell>
          <cell r="E1271">
            <v>3687</v>
          </cell>
          <cell r="F1271">
            <v>3575</v>
          </cell>
          <cell r="G1271">
            <v>3599</v>
          </cell>
          <cell r="H1271">
            <v>3534</v>
          </cell>
          <cell r="I1271">
            <v>2861</v>
          </cell>
          <cell r="J1271">
            <v>2836</v>
          </cell>
          <cell r="K1271">
            <v>2697</v>
          </cell>
        </row>
        <row r="1272">
          <cell r="A1272" t="str">
            <v>-</v>
          </cell>
          <cell r="B1272" t="str">
            <v>CAR-L.16282 ART.26-50 MN, BBC, BCC, EXT</v>
          </cell>
          <cell r="C1272">
            <v>0</v>
          </cell>
          <cell r="D1272">
            <v>0</v>
          </cell>
          <cell r="E1272">
            <v>0</v>
          </cell>
          <cell r="F1272">
            <v>0</v>
          </cell>
          <cell r="G1272">
            <v>0</v>
          </cell>
          <cell r="H1272">
            <v>0</v>
          </cell>
          <cell r="I1272">
            <v>0</v>
          </cell>
          <cell r="J1272">
            <v>0</v>
          </cell>
          <cell r="K1272">
            <v>0</v>
          </cell>
        </row>
        <row r="1273">
          <cell r="A1273" t="str">
            <v>-</v>
          </cell>
          <cell r="B1273" t="str">
            <v>CAR-ART.22-DL1078-SER-E  MN, BBC, BCC, EXT</v>
          </cell>
          <cell r="C1273">
            <v>0</v>
          </cell>
          <cell r="D1273">
            <v>0</v>
          </cell>
          <cell r="E1273">
            <v>0</v>
          </cell>
          <cell r="F1273">
            <v>0</v>
          </cell>
          <cell r="G1273">
            <v>0</v>
          </cell>
          <cell r="H1273">
            <v>0</v>
          </cell>
          <cell r="I1273">
            <v>0</v>
          </cell>
          <cell r="J1273">
            <v>0</v>
          </cell>
          <cell r="K1273">
            <v>0</v>
          </cell>
        </row>
        <row r="1274">
          <cell r="A1274" t="str">
            <v>-</v>
          </cell>
          <cell r="B1274" t="str">
            <v>CAR SERIE F  MN, BBC, BCC, EXT</v>
          </cell>
          <cell r="C1274">
            <v>0</v>
          </cell>
          <cell r="D1274">
            <v>0</v>
          </cell>
          <cell r="E1274">
            <v>0</v>
          </cell>
          <cell r="F1274">
            <v>0</v>
          </cell>
          <cell r="G1274">
            <v>0</v>
          </cell>
          <cell r="H1274">
            <v>0</v>
          </cell>
          <cell r="I1274">
            <v>0</v>
          </cell>
          <cell r="J1274">
            <v>0</v>
          </cell>
          <cell r="K1274">
            <v>0</v>
          </cell>
        </row>
        <row r="1275">
          <cell r="A1275" t="str">
            <v>-</v>
          </cell>
          <cell r="B1275" t="str">
            <v>REAJ.POR PAGAR SOBRE CAR, BBC, BCC, EXT</v>
          </cell>
          <cell r="C1275">
            <v>0</v>
          </cell>
          <cell r="D1275">
            <v>0</v>
          </cell>
          <cell r="E1275">
            <v>0</v>
          </cell>
          <cell r="F1275">
            <v>0</v>
          </cell>
          <cell r="G1275">
            <v>0</v>
          </cell>
          <cell r="H1275">
            <v>0</v>
          </cell>
          <cell r="I1275">
            <v>0</v>
          </cell>
          <cell r="J1275">
            <v>0</v>
          </cell>
          <cell r="K1275">
            <v>0</v>
          </cell>
        </row>
        <row r="1276">
          <cell r="A1276" t="str">
            <v>-</v>
          </cell>
          <cell r="B1276" t="str">
            <v>PREV.SOCIAL-PAG.BCO.CTRAL.MN, BBC, BCC, EXT</v>
          </cell>
          <cell r="C1276">
            <v>0</v>
          </cell>
          <cell r="D1276">
            <v>0</v>
          </cell>
          <cell r="E1276">
            <v>0</v>
          </cell>
          <cell r="F1276">
            <v>0</v>
          </cell>
          <cell r="G1276">
            <v>0</v>
          </cell>
          <cell r="H1276">
            <v>0</v>
          </cell>
          <cell r="I1276">
            <v>0</v>
          </cell>
          <cell r="J1276">
            <v>0</v>
          </cell>
          <cell r="K1276">
            <v>0</v>
          </cell>
        </row>
        <row r="1277">
          <cell r="A1277" t="str">
            <v>-</v>
          </cell>
          <cell r="B1277" t="str">
            <v>REAJ.P/PAGAR PAGARES PREVISION SOCIAL, BBC, BCC, EXT</v>
          </cell>
          <cell r="C1277">
            <v>0</v>
          </cell>
          <cell r="D1277">
            <v>0</v>
          </cell>
          <cell r="E1277">
            <v>0</v>
          </cell>
          <cell r="F1277">
            <v>0</v>
          </cell>
          <cell r="G1277">
            <v>0</v>
          </cell>
          <cell r="H1277">
            <v>0</v>
          </cell>
          <cell r="I1277">
            <v>0</v>
          </cell>
          <cell r="J1277">
            <v>0</v>
          </cell>
          <cell r="K1277">
            <v>0</v>
          </cell>
        </row>
        <row r="1278">
          <cell r="A1278" t="str">
            <v>15IKEZN</v>
          </cell>
          <cell r="B1278" t="str">
            <v>CERT.P/COBERT.EXIT.CEPAC. ME, BBC, BCC, EXT</v>
          </cell>
          <cell r="C1278">
            <v>0</v>
          </cell>
          <cell r="D1278">
            <v>0</v>
          </cell>
          <cell r="E1278">
            <v>0</v>
          </cell>
          <cell r="F1278">
            <v>0</v>
          </cell>
          <cell r="G1278">
            <v>0</v>
          </cell>
          <cell r="H1278">
            <v>0</v>
          </cell>
          <cell r="I1278">
            <v>0</v>
          </cell>
          <cell r="J1278">
            <v>0</v>
          </cell>
          <cell r="K1278">
            <v>0</v>
          </cell>
        </row>
        <row r="1279">
          <cell r="A1279" t="str">
            <v>-</v>
          </cell>
          <cell r="B1279" t="str">
            <v>PAGARES DESCONTABLES BCO. CENT., BBC, BCC, EXT</v>
          </cell>
          <cell r="C1279">
            <v>0</v>
          </cell>
          <cell r="D1279">
            <v>0</v>
          </cell>
          <cell r="E1279">
            <v>0</v>
          </cell>
          <cell r="F1279">
            <v>0</v>
          </cell>
          <cell r="G1279">
            <v>0</v>
          </cell>
          <cell r="H1279">
            <v>0</v>
          </cell>
          <cell r="I1279">
            <v>0</v>
          </cell>
          <cell r="J1279">
            <v>0</v>
          </cell>
          <cell r="K1279">
            <v>0</v>
          </cell>
        </row>
        <row r="1280">
          <cell r="A1280" t="str">
            <v>-</v>
          </cell>
          <cell r="B1280" t="str">
            <v>PAGARES REAJUSTABLES DEL BANCO CENTRAL, BBC, BCC, EXT</v>
          </cell>
          <cell r="C1280">
            <v>0</v>
          </cell>
          <cell r="D1280">
            <v>0</v>
          </cell>
          <cell r="E1280">
            <v>0</v>
          </cell>
          <cell r="F1280">
            <v>0</v>
          </cell>
          <cell r="G1280">
            <v>0</v>
          </cell>
          <cell r="H1280">
            <v>0</v>
          </cell>
          <cell r="I1280">
            <v>0</v>
          </cell>
          <cell r="J1280">
            <v>0</v>
          </cell>
          <cell r="K1280">
            <v>0</v>
          </cell>
        </row>
        <row r="1281">
          <cell r="A1281" t="str">
            <v>-</v>
          </cell>
          <cell r="B1281" t="str">
            <v>REAJUSTES P/PAGAR SOBRE PDBC MN, BBC, BCC, EXT</v>
          </cell>
          <cell r="C1281">
            <v>0</v>
          </cell>
          <cell r="D1281">
            <v>0</v>
          </cell>
          <cell r="E1281">
            <v>0</v>
          </cell>
          <cell r="F1281">
            <v>0</v>
          </cell>
          <cell r="G1281">
            <v>0</v>
          </cell>
          <cell r="H1281">
            <v>0</v>
          </cell>
          <cell r="I1281">
            <v>0</v>
          </cell>
          <cell r="J1281">
            <v>0</v>
          </cell>
          <cell r="K1281">
            <v>0</v>
          </cell>
        </row>
        <row r="1282">
          <cell r="A1282" t="str">
            <v>-</v>
          </cell>
          <cell r="B1282" t="str">
            <v>PAGARES REAJ.POR INTS.SOBRE ENCAJE MN, BBC, BCC, EXT</v>
          </cell>
          <cell r="C1282">
            <v>0</v>
          </cell>
          <cell r="D1282">
            <v>0</v>
          </cell>
          <cell r="E1282">
            <v>0</v>
          </cell>
          <cell r="F1282">
            <v>0</v>
          </cell>
          <cell r="G1282">
            <v>0</v>
          </cell>
          <cell r="H1282">
            <v>0</v>
          </cell>
          <cell r="I1282">
            <v>0</v>
          </cell>
          <cell r="J1282">
            <v>0</v>
          </cell>
          <cell r="K1282">
            <v>0</v>
          </cell>
        </row>
        <row r="1283">
          <cell r="A1283" t="str">
            <v>-</v>
          </cell>
          <cell r="B1283" t="str">
            <v>REAJ.P/PAGAR S/PAGARES REAJ.P/INTS.S/ENCAJE MN, BBC, BCC, EX</v>
          </cell>
          <cell r="C1283">
            <v>0</v>
          </cell>
          <cell r="D1283">
            <v>0</v>
          </cell>
          <cell r="E1283">
            <v>0</v>
          </cell>
          <cell r="F1283">
            <v>0</v>
          </cell>
          <cell r="G1283">
            <v>0</v>
          </cell>
          <cell r="H1283">
            <v>0</v>
          </cell>
          <cell r="I1283">
            <v>0</v>
          </cell>
          <cell r="J1283">
            <v>0</v>
          </cell>
          <cell r="K1283">
            <v>0</v>
          </cell>
        </row>
        <row r="1284">
          <cell r="A1284" t="str">
            <v>14GNEZN</v>
          </cell>
          <cell r="B1284" t="str">
            <v>PAGARES BCO.CENTRAL P.COMPROMISOS ME, BBC, BCC, EXT</v>
          </cell>
          <cell r="C1284">
            <v>0</v>
          </cell>
          <cell r="D1284">
            <v>0</v>
          </cell>
          <cell r="E1284">
            <v>0</v>
          </cell>
          <cell r="F1284">
            <v>0</v>
          </cell>
          <cell r="G1284">
            <v>0</v>
          </cell>
          <cell r="H1284">
            <v>0</v>
          </cell>
          <cell r="I1284">
            <v>0</v>
          </cell>
          <cell r="J1284">
            <v>0</v>
          </cell>
          <cell r="K1284">
            <v>0</v>
          </cell>
        </row>
        <row r="1285">
          <cell r="A1285" t="str">
            <v>15FCEZN</v>
          </cell>
          <cell r="B1285" t="str">
            <v>PAGARES EN DOLARES USA BANCO CENTRAL DE CHILE, BBC, BCC, EXT</v>
          </cell>
          <cell r="C1285">
            <v>0</v>
          </cell>
          <cell r="D1285">
            <v>0</v>
          </cell>
          <cell r="E1285">
            <v>0</v>
          </cell>
          <cell r="F1285">
            <v>0</v>
          </cell>
          <cell r="G1285">
            <v>0</v>
          </cell>
          <cell r="H1285">
            <v>0</v>
          </cell>
          <cell r="I1285">
            <v>0</v>
          </cell>
          <cell r="J1285">
            <v>0</v>
          </cell>
          <cell r="K1285">
            <v>0</v>
          </cell>
        </row>
        <row r="1286">
          <cell r="A1286" t="str">
            <v>14GPEZN</v>
          </cell>
          <cell r="B1286" t="str">
            <v>PAGARES EXPRESADOS EN DOLARES USA (ACDO.1470), BBC, BCC, EXT</v>
          </cell>
          <cell r="C1286">
            <v>0</v>
          </cell>
          <cell r="D1286">
            <v>0</v>
          </cell>
          <cell r="E1286">
            <v>0</v>
          </cell>
          <cell r="F1286">
            <v>0</v>
          </cell>
          <cell r="G1286">
            <v>0</v>
          </cell>
          <cell r="H1286">
            <v>0</v>
          </cell>
          <cell r="I1286">
            <v>0</v>
          </cell>
          <cell r="J1286">
            <v>0</v>
          </cell>
          <cell r="K1286">
            <v>0</v>
          </cell>
        </row>
        <row r="1287">
          <cell r="A1287" t="str">
            <v>-</v>
          </cell>
          <cell r="B1287" t="str">
            <v>PAGARES BC.P.INST.SEC.PUB.P.DOLAR PREFERENCIAL MN, BBC, BCC,</v>
          </cell>
          <cell r="C1287">
            <v>0</v>
          </cell>
          <cell r="D1287">
            <v>0</v>
          </cell>
          <cell r="E1287">
            <v>0</v>
          </cell>
          <cell r="F1287">
            <v>0</v>
          </cell>
          <cell r="G1287">
            <v>0</v>
          </cell>
          <cell r="H1287">
            <v>0</v>
          </cell>
          <cell r="I1287">
            <v>0</v>
          </cell>
          <cell r="J1287">
            <v>0</v>
          </cell>
          <cell r="K1287">
            <v>0</v>
          </cell>
        </row>
        <row r="1288">
          <cell r="A1288" t="str">
            <v>-</v>
          </cell>
          <cell r="B1288" t="str">
            <v>REAJ.P.PAGAR S.PAGARES BC.P.INST.SEC.PUB.P.DOLAR P, BBC, BCC</v>
          </cell>
          <cell r="C1288">
            <v>0</v>
          </cell>
          <cell r="D1288">
            <v>0</v>
          </cell>
          <cell r="E1288">
            <v>0</v>
          </cell>
          <cell r="F1288">
            <v>0</v>
          </cell>
          <cell r="G1288">
            <v>0</v>
          </cell>
          <cell r="H1288">
            <v>0</v>
          </cell>
          <cell r="I1288">
            <v>0</v>
          </cell>
          <cell r="J1288">
            <v>0</v>
          </cell>
          <cell r="K1288">
            <v>0</v>
          </cell>
        </row>
        <row r="1289">
          <cell r="A1289" t="str">
            <v>-</v>
          </cell>
          <cell r="B1289" t="str">
            <v>PAGARES POR DIFERENCIAL CAMBIARIO ACDO 1484, BBC, BCC, EXT</v>
          </cell>
          <cell r="C1289">
            <v>0</v>
          </cell>
          <cell r="D1289">
            <v>0</v>
          </cell>
          <cell r="E1289">
            <v>0</v>
          </cell>
          <cell r="F1289">
            <v>0</v>
          </cell>
          <cell r="G1289">
            <v>0</v>
          </cell>
          <cell r="H1289">
            <v>0</v>
          </cell>
          <cell r="I1289">
            <v>0</v>
          </cell>
          <cell r="J1289">
            <v>0</v>
          </cell>
          <cell r="K1289">
            <v>0</v>
          </cell>
        </row>
        <row r="1290">
          <cell r="A1290" t="str">
            <v>-</v>
          </cell>
          <cell r="B1290" t="str">
            <v>REAJ.P.PAGAR S.PAGARES DIFERENCIAL CAMB.ACDO 1484, BBC, BCC,</v>
          </cell>
          <cell r="C1290">
            <v>0</v>
          </cell>
          <cell r="D1290">
            <v>0</v>
          </cell>
          <cell r="E1290">
            <v>0</v>
          </cell>
          <cell r="F1290">
            <v>0</v>
          </cell>
          <cell r="G1290">
            <v>0</v>
          </cell>
          <cell r="H1290">
            <v>0</v>
          </cell>
          <cell r="I1290">
            <v>0</v>
          </cell>
          <cell r="J1290">
            <v>0</v>
          </cell>
          <cell r="K1290">
            <v>0</v>
          </cell>
        </row>
        <row r="1291">
          <cell r="A1291" t="str">
            <v>-</v>
          </cell>
          <cell r="B1291" t="str">
            <v>PAGARES POR DIFERENCIAL CAMBIARIO VENC.REAJUSTADOS, BBC, BCC</v>
          </cell>
          <cell r="C1291">
            <v>0</v>
          </cell>
          <cell r="D1291">
            <v>0</v>
          </cell>
          <cell r="E1291">
            <v>0</v>
          </cell>
          <cell r="F1291">
            <v>0</v>
          </cell>
          <cell r="G1291">
            <v>0</v>
          </cell>
          <cell r="H1291">
            <v>0</v>
          </cell>
          <cell r="I1291">
            <v>0</v>
          </cell>
          <cell r="J1291">
            <v>0</v>
          </cell>
          <cell r="K1291">
            <v>0</v>
          </cell>
        </row>
        <row r="1292">
          <cell r="A1292" t="str">
            <v>-</v>
          </cell>
          <cell r="B1292" t="str">
            <v xml:space="preserve">PAGARE BCO.CENTRAL P.ADQ.DE LETRAS DE CREDITO ME, BBC, BCC, </v>
          </cell>
          <cell r="C1292">
            <v>0</v>
          </cell>
          <cell r="D1292">
            <v>0</v>
          </cell>
          <cell r="E1292">
            <v>0</v>
          </cell>
          <cell r="F1292">
            <v>0</v>
          </cell>
          <cell r="G1292">
            <v>0</v>
          </cell>
          <cell r="H1292">
            <v>0</v>
          </cell>
          <cell r="I1292">
            <v>0</v>
          </cell>
          <cell r="J1292">
            <v>0</v>
          </cell>
          <cell r="K1292">
            <v>0</v>
          </cell>
        </row>
        <row r="1293">
          <cell r="A1293" t="str">
            <v>-</v>
          </cell>
          <cell r="B1293" t="str">
            <v>REAJ.P.PAGAR S.PAGARE B.C.LETRAS DE CREDITO, BBC, BCC, EXT</v>
          </cell>
          <cell r="C1293">
            <v>0</v>
          </cell>
          <cell r="D1293">
            <v>0</v>
          </cell>
          <cell r="E1293">
            <v>0</v>
          </cell>
          <cell r="F1293">
            <v>0</v>
          </cell>
          <cell r="G1293">
            <v>0</v>
          </cell>
          <cell r="H1293">
            <v>0</v>
          </cell>
          <cell r="I1293">
            <v>0</v>
          </cell>
          <cell r="J1293">
            <v>0</v>
          </cell>
          <cell r="K1293">
            <v>0</v>
          </cell>
        </row>
        <row r="1294">
          <cell r="A1294" t="str">
            <v>14AREZN</v>
          </cell>
          <cell r="B1294" t="str">
            <v>PAGARES BC.P.REPROGRAMACION DE DEUDAS ME, BBC, BCC, EXT</v>
          </cell>
          <cell r="C1294">
            <v>0</v>
          </cell>
          <cell r="D1294">
            <v>0</v>
          </cell>
          <cell r="E1294">
            <v>0</v>
          </cell>
          <cell r="F1294">
            <v>0</v>
          </cell>
          <cell r="G1294">
            <v>0</v>
          </cell>
          <cell r="H1294">
            <v>0</v>
          </cell>
          <cell r="I1294">
            <v>0</v>
          </cell>
          <cell r="J1294">
            <v>0</v>
          </cell>
          <cell r="K1294">
            <v>0</v>
          </cell>
        </row>
        <row r="1295">
          <cell r="A1295" t="str">
            <v>-</v>
          </cell>
          <cell r="B1295" t="str">
            <v>REAJUSTES P.PAGAR S.PAG.BC.POR REPROG.DE DEUDAS MN, BBC, BCC</v>
          </cell>
          <cell r="C1295">
            <v>0</v>
          </cell>
          <cell r="D1295">
            <v>0</v>
          </cell>
          <cell r="E1295">
            <v>0</v>
          </cell>
          <cell r="F1295">
            <v>0</v>
          </cell>
          <cell r="G1295">
            <v>0</v>
          </cell>
          <cell r="H1295">
            <v>0</v>
          </cell>
          <cell r="I1295">
            <v>0</v>
          </cell>
          <cell r="J1295">
            <v>0</v>
          </cell>
          <cell r="K1295">
            <v>0</v>
          </cell>
        </row>
        <row r="1296">
          <cell r="A1296" t="str">
            <v>-</v>
          </cell>
          <cell r="B1296" t="str">
            <v>PAGARES BCO.CENTRAL P.ADQUISICION BONOS BANCARIOS, BBC, BCC,</v>
          </cell>
          <cell r="C1296">
            <v>0</v>
          </cell>
          <cell r="D1296">
            <v>0</v>
          </cell>
          <cell r="E1296">
            <v>0</v>
          </cell>
          <cell r="F1296">
            <v>0</v>
          </cell>
          <cell r="G1296">
            <v>0</v>
          </cell>
          <cell r="H1296">
            <v>0</v>
          </cell>
          <cell r="I1296">
            <v>0</v>
          </cell>
          <cell r="J1296">
            <v>0</v>
          </cell>
          <cell r="K1296">
            <v>0</v>
          </cell>
        </row>
        <row r="1297">
          <cell r="A1297" t="str">
            <v>-</v>
          </cell>
          <cell r="B1297" t="str">
            <v>PAGARES REAJUSTABLES CON PAGO EN CUPONES(P.R.C), BBC, BCC, E</v>
          </cell>
          <cell r="C1297">
            <v>0</v>
          </cell>
          <cell r="D1297">
            <v>0</v>
          </cell>
          <cell r="E1297">
            <v>0</v>
          </cell>
          <cell r="F1297">
            <v>0</v>
          </cell>
          <cell r="G1297">
            <v>0</v>
          </cell>
          <cell r="H1297">
            <v>0</v>
          </cell>
          <cell r="I1297">
            <v>0</v>
          </cell>
          <cell r="J1297">
            <v>0</v>
          </cell>
          <cell r="K1297">
            <v>0</v>
          </cell>
        </row>
        <row r="1298">
          <cell r="A1298" t="str">
            <v>-</v>
          </cell>
          <cell r="B1298" t="str">
            <v xml:space="preserve">REAJ.P.PAGAR S/PAGARES REAJ.C.PAGO CUPONES (PRC), BBC, BCC, </v>
          </cell>
          <cell r="C1298">
            <v>0</v>
          </cell>
          <cell r="D1298">
            <v>0</v>
          </cell>
          <cell r="E1298">
            <v>0</v>
          </cell>
          <cell r="F1298">
            <v>0</v>
          </cell>
          <cell r="G1298">
            <v>0</v>
          </cell>
          <cell r="H1298">
            <v>0</v>
          </cell>
          <cell r="I1298">
            <v>0</v>
          </cell>
          <cell r="J1298">
            <v>0</v>
          </cell>
          <cell r="K1298">
            <v>0</v>
          </cell>
        </row>
        <row r="1299">
          <cell r="A1299" t="str">
            <v>-</v>
          </cell>
          <cell r="B1299" t="str">
            <v>PAGARES B.CEN.P.REPROGRAMACION DEUDAS HIPOTECARIAS, BBC, BCC</v>
          </cell>
          <cell r="C1299">
            <v>0</v>
          </cell>
          <cell r="D1299">
            <v>0</v>
          </cell>
          <cell r="E1299">
            <v>0</v>
          </cell>
          <cell r="F1299">
            <v>0</v>
          </cell>
          <cell r="G1299">
            <v>0</v>
          </cell>
          <cell r="H1299">
            <v>0</v>
          </cell>
          <cell r="I1299">
            <v>0</v>
          </cell>
          <cell r="J1299">
            <v>0</v>
          </cell>
          <cell r="K1299">
            <v>0</v>
          </cell>
        </row>
        <row r="1300">
          <cell r="A1300" t="str">
            <v>-</v>
          </cell>
          <cell r="B1300" t="str">
            <v>REAJ.P.PAGAR.S.PAGARES P.REPROGRAM.DEUDAS HIPOTEC., BBC, BCC</v>
          </cell>
          <cell r="C1300">
            <v>0</v>
          </cell>
          <cell r="D1300">
            <v>0</v>
          </cell>
          <cell r="E1300">
            <v>0</v>
          </cell>
          <cell r="F1300">
            <v>0</v>
          </cell>
          <cell r="G1300">
            <v>0</v>
          </cell>
          <cell r="H1300">
            <v>0</v>
          </cell>
          <cell r="I1300">
            <v>0</v>
          </cell>
          <cell r="J1300">
            <v>0</v>
          </cell>
          <cell r="K1300">
            <v>0</v>
          </cell>
        </row>
        <row r="1301">
          <cell r="A1301" t="str">
            <v>-</v>
          </cell>
          <cell r="B1301" t="str">
            <v>PAGARES BCO.CENTRAL P.DOCTOS DE CRED.HIPOT.ADQ.MN, BBC, BCC,</v>
          </cell>
          <cell r="C1301">
            <v>0</v>
          </cell>
          <cell r="D1301">
            <v>0</v>
          </cell>
          <cell r="E1301">
            <v>0</v>
          </cell>
          <cell r="F1301">
            <v>0</v>
          </cell>
          <cell r="G1301">
            <v>0</v>
          </cell>
          <cell r="H1301">
            <v>0</v>
          </cell>
          <cell r="I1301">
            <v>0</v>
          </cell>
          <cell r="J1301">
            <v>0</v>
          </cell>
          <cell r="K1301">
            <v>0</v>
          </cell>
        </row>
        <row r="1302">
          <cell r="A1302" t="str">
            <v>-</v>
          </cell>
          <cell r="B1302" t="str">
            <v>PAGARES POR COMPRA DE CARTERA ACDO.1555 MN, BBC, BCC, EXT</v>
          </cell>
          <cell r="C1302">
            <v>0</v>
          </cell>
          <cell r="D1302">
            <v>0</v>
          </cell>
          <cell r="E1302">
            <v>0</v>
          </cell>
          <cell r="F1302">
            <v>0</v>
          </cell>
          <cell r="G1302">
            <v>0</v>
          </cell>
          <cell r="H1302">
            <v>0</v>
          </cell>
          <cell r="I1302">
            <v>0</v>
          </cell>
          <cell r="J1302">
            <v>0</v>
          </cell>
          <cell r="K1302">
            <v>0</v>
          </cell>
        </row>
        <row r="1303">
          <cell r="A1303" t="str">
            <v>-</v>
          </cell>
          <cell r="B1303" t="str">
            <v>REAJ.P.PAGAR S.PAGARES P.CPRA. CARTERA ACDO.1555 M, BBC, BCC</v>
          </cell>
          <cell r="C1303">
            <v>0</v>
          </cell>
          <cell r="D1303">
            <v>0</v>
          </cell>
          <cell r="E1303">
            <v>0</v>
          </cell>
          <cell r="F1303">
            <v>0</v>
          </cell>
          <cell r="G1303">
            <v>0</v>
          </cell>
          <cell r="H1303">
            <v>0</v>
          </cell>
          <cell r="I1303">
            <v>0</v>
          </cell>
          <cell r="J1303">
            <v>0</v>
          </cell>
          <cell r="K1303">
            <v>0</v>
          </cell>
        </row>
        <row r="1304">
          <cell r="A1304" t="str">
            <v>14BGEZN</v>
          </cell>
          <cell r="B1304" t="str">
            <v>PAGARES BCO.CENTRAL P.REPROG.CREDITOS DE CONSUMO M, BBC, BCC</v>
          </cell>
          <cell r="C1304">
            <v>0</v>
          </cell>
          <cell r="D1304">
            <v>0</v>
          </cell>
          <cell r="E1304">
            <v>0</v>
          </cell>
          <cell r="F1304">
            <v>0</v>
          </cell>
          <cell r="G1304">
            <v>0</v>
          </cell>
          <cell r="H1304">
            <v>0</v>
          </cell>
          <cell r="I1304">
            <v>0</v>
          </cell>
          <cell r="J1304">
            <v>0</v>
          </cell>
          <cell r="K1304">
            <v>0</v>
          </cell>
        </row>
        <row r="1305">
          <cell r="A1305" t="str">
            <v>-</v>
          </cell>
          <cell r="B1305" t="str">
            <v>REAJ.PAGARES B.CENT.P.REPROG.CREDITOS DE CONSUMO M, BBC, BCC</v>
          </cell>
          <cell r="C1305">
            <v>0</v>
          </cell>
          <cell r="D1305">
            <v>0</v>
          </cell>
          <cell r="E1305">
            <v>0</v>
          </cell>
          <cell r="F1305">
            <v>0</v>
          </cell>
          <cell r="G1305">
            <v>0</v>
          </cell>
          <cell r="H1305">
            <v>0</v>
          </cell>
          <cell r="I1305">
            <v>0</v>
          </cell>
          <cell r="J1305">
            <v>0</v>
          </cell>
          <cell r="K1305">
            <v>0</v>
          </cell>
        </row>
        <row r="1306">
          <cell r="A1306" t="str">
            <v>14BJEZN</v>
          </cell>
          <cell r="B1306" t="str">
            <v>PAGARES B.CENT.EXPR.EN DOLARES C.DESCTO.ACDO 1578M, BBC, BCC</v>
          </cell>
          <cell r="C1306">
            <v>0</v>
          </cell>
          <cell r="D1306">
            <v>0</v>
          </cell>
          <cell r="E1306">
            <v>0</v>
          </cell>
          <cell r="F1306">
            <v>0</v>
          </cell>
          <cell r="G1306">
            <v>0</v>
          </cell>
          <cell r="H1306">
            <v>0</v>
          </cell>
          <cell r="I1306">
            <v>0</v>
          </cell>
          <cell r="J1306">
            <v>0</v>
          </cell>
          <cell r="K1306">
            <v>0</v>
          </cell>
        </row>
        <row r="1307">
          <cell r="A1307" t="str">
            <v>14BLEZN</v>
          </cell>
          <cell r="B1307" t="str">
            <v>PAGARES BC.REPROGRAM.DEUDAS S.PRODUCT.ACDO 1578  M, BBC, BCC</v>
          </cell>
          <cell r="C1307">
            <v>0</v>
          </cell>
          <cell r="D1307">
            <v>0</v>
          </cell>
          <cell r="E1307">
            <v>0</v>
          </cell>
          <cell r="F1307">
            <v>0</v>
          </cell>
          <cell r="G1307">
            <v>0</v>
          </cell>
          <cell r="H1307">
            <v>0</v>
          </cell>
          <cell r="I1307">
            <v>0</v>
          </cell>
          <cell r="J1307">
            <v>0</v>
          </cell>
          <cell r="K1307">
            <v>0</v>
          </cell>
        </row>
        <row r="1308">
          <cell r="A1308" t="str">
            <v>-</v>
          </cell>
          <cell r="B1308" t="str">
            <v>REAJ.P.PAGAR P.PAGARES BC.P.REPROG.DEV.SEC.PROD. M, BBC, BCC</v>
          </cell>
          <cell r="C1308">
            <v>0</v>
          </cell>
          <cell r="D1308">
            <v>0</v>
          </cell>
          <cell r="E1308">
            <v>0</v>
          </cell>
          <cell r="F1308">
            <v>0</v>
          </cell>
          <cell r="G1308">
            <v>0</v>
          </cell>
          <cell r="H1308">
            <v>0</v>
          </cell>
          <cell r="I1308">
            <v>0</v>
          </cell>
          <cell r="J1308">
            <v>0</v>
          </cell>
          <cell r="K1308">
            <v>0</v>
          </cell>
        </row>
        <row r="1309">
          <cell r="A1309" t="str">
            <v>14BKEZN</v>
          </cell>
          <cell r="B1309" t="str">
            <v>PAGARES B.C.P/SALDO PRECIO BCO.DEL ESTADO ME., BBC, BCC, EXT</v>
          </cell>
          <cell r="C1309">
            <v>0</v>
          </cell>
          <cell r="D1309">
            <v>0</v>
          </cell>
          <cell r="E1309">
            <v>0</v>
          </cell>
          <cell r="F1309">
            <v>0</v>
          </cell>
          <cell r="G1309">
            <v>0</v>
          </cell>
          <cell r="H1309">
            <v>0</v>
          </cell>
          <cell r="I1309">
            <v>0</v>
          </cell>
          <cell r="J1309">
            <v>0</v>
          </cell>
          <cell r="K1309">
            <v>0</v>
          </cell>
        </row>
        <row r="1310">
          <cell r="A1310" t="str">
            <v>14BSEZN</v>
          </cell>
          <cell r="B1310" t="str">
            <v>CERT.DEPOSITOS INTRANSF.EXPRESADOS EN US$ AC.1649, BBC, BCC,</v>
          </cell>
          <cell r="C1310">
            <v>3722</v>
          </cell>
          <cell r="D1310">
            <v>3820</v>
          </cell>
          <cell r="E1310">
            <v>3687</v>
          </cell>
          <cell r="F1310">
            <v>3575</v>
          </cell>
          <cell r="G1310">
            <v>3599</v>
          </cell>
          <cell r="H1310">
            <v>3534</v>
          </cell>
          <cell r="I1310">
            <v>2861</v>
          </cell>
          <cell r="J1310">
            <v>2836</v>
          </cell>
          <cell r="K1310">
            <v>2697</v>
          </cell>
        </row>
        <row r="1311">
          <cell r="A1311" t="str">
            <v>-</v>
          </cell>
          <cell r="B1311" t="str">
            <v>CERTIFICADO DE DEPOSITOS ACDO.1695 MN, BBC, BCC, EXT</v>
          </cell>
          <cell r="C1311">
            <v>0</v>
          </cell>
          <cell r="D1311">
            <v>0</v>
          </cell>
          <cell r="E1311">
            <v>0</v>
          </cell>
          <cell r="F1311">
            <v>0</v>
          </cell>
          <cell r="G1311">
            <v>0</v>
          </cell>
          <cell r="H1311">
            <v>0</v>
          </cell>
          <cell r="I1311">
            <v>0</v>
          </cell>
          <cell r="J1311">
            <v>0</v>
          </cell>
          <cell r="K1311">
            <v>0</v>
          </cell>
        </row>
        <row r="1312">
          <cell r="A1312" t="str">
            <v>-</v>
          </cell>
          <cell r="B1312" t="str">
            <v>REAJ.P.PAGAR POR CERTIFICADO DE DEPOSITOS AC.1695, BBC, BCC,</v>
          </cell>
          <cell r="C1312">
            <v>0</v>
          </cell>
          <cell r="D1312">
            <v>0</v>
          </cell>
          <cell r="E1312">
            <v>0</v>
          </cell>
          <cell r="F1312">
            <v>0</v>
          </cell>
          <cell r="G1312">
            <v>0</v>
          </cell>
          <cell r="H1312">
            <v>0</v>
          </cell>
          <cell r="I1312">
            <v>0</v>
          </cell>
          <cell r="J1312">
            <v>0</v>
          </cell>
          <cell r="K1312">
            <v>0</v>
          </cell>
        </row>
        <row r="1313">
          <cell r="A1313" t="str">
            <v>-</v>
          </cell>
          <cell r="B1313" t="str">
            <v>TIT.RECON.DEU CAP.19 COMPEN.DE NORMAS CAMB.INTERN., BBC, BCC</v>
          </cell>
          <cell r="C1313">
            <v>0</v>
          </cell>
          <cell r="D1313">
            <v>0</v>
          </cell>
          <cell r="E1313">
            <v>0</v>
          </cell>
          <cell r="F1313">
            <v>0</v>
          </cell>
          <cell r="G1313">
            <v>0</v>
          </cell>
          <cell r="H1313">
            <v>0</v>
          </cell>
          <cell r="I1313">
            <v>0</v>
          </cell>
          <cell r="J1313">
            <v>0</v>
          </cell>
          <cell r="K1313">
            <v>0</v>
          </cell>
        </row>
        <row r="1314">
          <cell r="A1314" t="str">
            <v>-</v>
          </cell>
          <cell r="B1314" t="str">
            <v>CERTIFICADOS EXPRESADOS EN UF ACDO 1691, BBC, BCC, EXT</v>
          </cell>
          <cell r="C1314">
            <v>0</v>
          </cell>
          <cell r="D1314">
            <v>0</v>
          </cell>
          <cell r="E1314">
            <v>0</v>
          </cell>
          <cell r="F1314">
            <v>0</v>
          </cell>
          <cell r="G1314">
            <v>0</v>
          </cell>
          <cell r="H1314">
            <v>0</v>
          </cell>
          <cell r="I1314">
            <v>0</v>
          </cell>
          <cell r="J1314">
            <v>0</v>
          </cell>
          <cell r="K1314">
            <v>0</v>
          </cell>
        </row>
        <row r="1315">
          <cell r="A1315" t="str">
            <v>-</v>
          </cell>
          <cell r="B1315" t="str">
            <v>REAJ.P/PAGAR POR CERTIFICADOS"EXPRESADOS UF"AC.169, BBC, BCC</v>
          </cell>
          <cell r="C1315">
            <v>0</v>
          </cell>
          <cell r="D1315">
            <v>0</v>
          </cell>
          <cell r="E1315">
            <v>0</v>
          </cell>
          <cell r="F1315">
            <v>0</v>
          </cell>
          <cell r="G1315">
            <v>0</v>
          </cell>
          <cell r="H1315">
            <v>0</v>
          </cell>
          <cell r="I1315">
            <v>0</v>
          </cell>
          <cell r="J1315">
            <v>0</v>
          </cell>
          <cell r="K1315">
            <v>0</v>
          </cell>
        </row>
        <row r="1316">
          <cell r="A1316" t="str">
            <v>-</v>
          </cell>
          <cell r="B1316" t="str">
            <v>PAGARES BC P/REPROG.DEUDAS INS.FIN.LIQ.ACDO 1589 M, BBC, BCC</v>
          </cell>
          <cell r="C1316">
            <v>0</v>
          </cell>
          <cell r="D1316">
            <v>0</v>
          </cell>
          <cell r="E1316">
            <v>0</v>
          </cell>
          <cell r="F1316">
            <v>0</v>
          </cell>
          <cell r="G1316">
            <v>0</v>
          </cell>
          <cell r="H1316">
            <v>0</v>
          </cell>
          <cell r="I1316">
            <v>0</v>
          </cell>
          <cell r="J1316">
            <v>0</v>
          </cell>
          <cell r="K1316">
            <v>0</v>
          </cell>
        </row>
        <row r="1317">
          <cell r="A1317" t="str">
            <v>-</v>
          </cell>
          <cell r="B1317" t="str">
            <v>REAJ.P/PGAR S/PAG.BC REPR.DEUD.I.FIN.LIQ.AC 1589 M, BBC, BCC</v>
          </cell>
          <cell r="C1317">
            <v>0</v>
          </cell>
          <cell r="D1317">
            <v>0</v>
          </cell>
          <cell r="E1317">
            <v>0</v>
          </cell>
          <cell r="F1317">
            <v>0</v>
          </cell>
          <cell r="G1317">
            <v>0</v>
          </cell>
          <cell r="H1317">
            <v>0</v>
          </cell>
          <cell r="I1317">
            <v>0</v>
          </cell>
          <cell r="J1317">
            <v>0</v>
          </cell>
          <cell r="K1317">
            <v>0</v>
          </cell>
        </row>
        <row r="1318">
          <cell r="A1318" t="str">
            <v>-</v>
          </cell>
          <cell r="B1318" t="str">
            <v>EFECTOS DE COMERCIO POR REDENOM.TITULOS, BBC, BCC, EXT</v>
          </cell>
          <cell r="C1318">
            <v>0</v>
          </cell>
          <cell r="D1318">
            <v>0</v>
          </cell>
          <cell r="E1318">
            <v>0</v>
          </cell>
          <cell r="F1318">
            <v>0</v>
          </cell>
          <cell r="G1318">
            <v>0</v>
          </cell>
          <cell r="H1318">
            <v>0</v>
          </cell>
          <cell r="I1318">
            <v>0</v>
          </cell>
          <cell r="J1318">
            <v>0</v>
          </cell>
          <cell r="K1318">
            <v>0</v>
          </cell>
        </row>
        <row r="1319">
          <cell r="A1319" t="str">
            <v>-</v>
          </cell>
          <cell r="B1319" t="str">
            <v>REAJ.P.PGAR.S/EFECTOS DE COM.P.REDENOM. TITULOS MN, BBC, BCC</v>
          </cell>
          <cell r="C1319">
            <v>0</v>
          </cell>
          <cell r="D1319">
            <v>0</v>
          </cell>
          <cell r="E1319">
            <v>0</v>
          </cell>
          <cell r="F1319">
            <v>0</v>
          </cell>
          <cell r="G1319">
            <v>0</v>
          </cell>
          <cell r="H1319">
            <v>0</v>
          </cell>
          <cell r="I1319">
            <v>0</v>
          </cell>
          <cell r="J1319">
            <v>0</v>
          </cell>
          <cell r="K1319">
            <v>0</v>
          </cell>
        </row>
        <row r="1320">
          <cell r="A1320" t="str">
            <v>-</v>
          </cell>
          <cell r="B1320" t="str">
            <v>PAGARES REAJ.TASA DE INTERES FLOTANTE (PTF)  MN, BBC, BCC, E</v>
          </cell>
          <cell r="C1320">
            <v>0</v>
          </cell>
          <cell r="D1320">
            <v>0</v>
          </cell>
          <cell r="E1320">
            <v>0</v>
          </cell>
          <cell r="F1320">
            <v>0</v>
          </cell>
          <cell r="G1320">
            <v>0</v>
          </cell>
          <cell r="H1320">
            <v>0</v>
          </cell>
          <cell r="I1320">
            <v>0</v>
          </cell>
          <cell r="J1320">
            <v>0</v>
          </cell>
          <cell r="K1320">
            <v>0</v>
          </cell>
        </row>
        <row r="1321">
          <cell r="A1321" t="str">
            <v>-</v>
          </cell>
          <cell r="B1321" t="str">
            <v>REAJ.P/PGAR S/PAGARES REAJ.TASA DE INTS.FLOTANTE M, BBC, BCC</v>
          </cell>
          <cell r="C1321">
            <v>0</v>
          </cell>
          <cell r="D1321">
            <v>0</v>
          </cell>
          <cell r="E1321">
            <v>0</v>
          </cell>
          <cell r="F1321">
            <v>0</v>
          </cell>
          <cell r="G1321">
            <v>0</v>
          </cell>
          <cell r="H1321">
            <v>0</v>
          </cell>
          <cell r="I1321">
            <v>0</v>
          </cell>
          <cell r="J1321">
            <v>0</v>
          </cell>
          <cell r="K1321">
            <v>0</v>
          </cell>
        </row>
        <row r="1322">
          <cell r="A1322" t="str">
            <v>-</v>
          </cell>
          <cell r="B1322" t="str">
            <v>PAGARES BCO.CENTRAL CAP.18 COMP.NOR.CAMB.INTERN. M, BBC, BCC</v>
          </cell>
          <cell r="C1322">
            <v>0</v>
          </cell>
          <cell r="D1322">
            <v>0</v>
          </cell>
          <cell r="E1322">
            <v>0</v>
          </cell>
          <cell r="F1322">
            <v>0</v>
          </cell>
          <cell r="G1322">
            <v>0</v>
          </cell>
          <cell r="H1322">
            <v>0</v>
          </cell>
          <cell r="I1322">
            <v>0</v>
          </cell>
          <cell r="J1322">
            <v>0</v>
          </cell>
          <cell r="K1322">
            <v>0</v>
          </cell>
        </row>
        <row r="1323">
          <cell r="A1323" t="str">
            <v>-</v>
          </cell>
          <cell r="B1323" t="str">
            <v>PAGARES EN UF.AC 1836 PROV.DE CERTIF.EN US$, BBC, BCC, EXT</v>
          </cell>
          <cell r="C1323">
            <v>0</v>
          </cell>
          <cell r="D1323">
            <v>0</v>
          </cell>
          <cell r="E1323">
            <v>0</v>
          </cell>
          <cell r="F1323">
            <v>0</v>
          </cell>
          <cell r="G1323">
            <v>0</v>
          </cell>
          <cell r="H1323">
            <v>0</v>
          </cell>
          <cell r="I1323">
            <v>0</v>
          </cell>
          <cell r="J1323">
            <v>0</v>
          </cell>
          <cell r="K1323">
            <v>0</v>
          </cell>
        </row>
        <row r="1324">
          <cell r="A1324" t="str">
            <v>-</v>
          </cell>
          <cell r="B1324" t="str">
            <v>REAJ.P.PAGAR POR PAGARES EN UF ACDO.1836, BBC, BCC, EXT</v>
          </cell>
          <cell r="C1324">
            <v>0</v>
          </cell>
          <cell r="D1324">
            <v>0</v>
          </cell>
          <cell r="E1324">
            <v>0</v>
          </cell>
          <cell r="F1324">
            <v>0</v>
          </cell>
          <cell r="G1324">
            <v>0</v>
          </cell>
          <cell r="H1324">
            <v>0</v>
          </cell>
          <cell r="I1324">
            <v>0</v>
          </cell>
          <cell r="J1324">
            <v>0</v>
          </cell>
          <cell r="K1324">
            <v>0</v>
          </cell>
        </row>
        <row r="1325">
          <cell r="A1325" t="str">
            <v>-</v>
          </cell>
          <cell r="B1325" t="str">
            <v>PAGARES BC POR REPAC.SALDOS DE PRECIO C/BECH MN, BBC, BCC, E</v>
          </cell>
          <cell r="C1325">
            <v>0</v>
          </cell>
          <cell r="D1325">
            <v>0</v>
          </cell>
          <cell r="E1325">
            <v>0</v>
          </cell>
          <cell r="F1325">
            <v>0</v>
          </cell>
          <cell r="G1325">
            <v>0</v>
          </cell>
          <cell r="H1325">
            <v>0</v>
          </cell>
          <cell r="I1325">
            <v>0</v>
          </cell>
          <cell r="J1325">
            <v>0</v>
          </cell>
          <cell r="K1325">
            <v>0</v>
          </cell>
        </row>
        <row r="1326">
          <cell r="A1326" t="str">
            <v>-</v>
          </cell>
          <cell r="B1326" t="str">
            <v>REAJ.P.PAGAR POR SALDOS DE PRECIO C/BCO.ESTADO MN, BBC, BCC,</v>
          </cell>
          <cell r="C1326">
            <v>0</v>
          </cell>
          <cell r="D1326">
            <v>0</v>
          </cell>
          <cell r="E1326">
            <v>0</v>
          </cell>
          <cell r="F1326">
            <v>0</v>
          </cell>
          <cell r="G1326">
            <v>0</v>
          </cell>
          <cell r="H1326">
            <v>0</v>
          </cell>
          <cell r="I1326">
            <v>0</v>
          </cell>
          <cell r="J1326">
            <v>0</v>
          </cell>
          <cell r="K1326">
            <v>0</v>
          </cell>
        </row>
        <row r="1327">
          <cell r="A1327" t="str">
            <v>-</v>
          </cell>
          <cell r="B1327" t="str">
            <v>PAGARES UF BECH P.DEUDAS ASUMIDAS BUF-BHC AC.91, BBC, BCC, E</v>
          </cell>
          <cell r="C1327">
            <v>0</v>
          </cell>
          <cell r="D1327">
            <v>0</v>
          </cell>
          <cell r="E1327">
            <v>0</v>
          </cell>
          <cell r="F1327">
            <v>0</v>
          </cell>
          <cell r="G1327">
            <v>0</v>
          </cell>
          <cell r="H1327">
            <v>0</v>
          </cell>
          <cell r="I1327">
            <v>0</v>
          </cell>
          <cell r="J1327">
            <v>0</v>
          </cell>
          <cell r="K1327">
            <v>0</v>
          </cell>
        </row>
        <row r="1328">
          <cell r="A1328" t="str">
            <v>-</v>
          </cell>
          <cell r="B1328" t="str">
            <v>REAJ.PAG.UF BECH P.DEUDAS ASUMID. BUF-BHC AC.91, BBC, BCC, E</v>
          </cell>
          <cell r="C1328">
            <v>0</v>
          </cell>
          <cell r="D1328">
            <v>0</v>
          </cell>
          <cell r="E1328">
            <v>0</v>
          </cell>
          <cell r="F1328">
            <v>0</v>
          </cell>
          <cell r="G1328">
            <v>0</v>
          </cell>
          <cell r="H1328">
            <v>0</v>
          </cell>
          <cell r="I1328">
            <v>0</v>
          </cell>
          <cell r="J1328">
            <v>0</v>
          </cell>
          <cell r="K1328">
            <v>0</v>
          </cell>
        </row>
        <row r="1329">
          <cell r="A1329" t="str">
            <v>-</v>
          </cell>
          <cell r="B1329" t="str">
            <v>PAGARE CAPITULO XIV C.N.C.I., BBC, BCC, EXT</v>
          </cell>
          <cell r="C1329">
            <v>0</v>
          </cell>
          <cell r="D1329">
            <v>0</v>
          </cell>
          <cell r="E1329">
            <v>0</v>
          </cell>
          <cell r="F1329">
            <v>0</v>
          </cell>
          <cell r="G1329">
            <v>0</v>
          </cell>
          <cell r="H1329">
            <v>0</v>
          </cell>
          <cell r="I1329">
            <v>0</v>
          </cell>
          <cell r="J1329">
            <v>0</v>
          </cell>
          <cell r="K1329">
            <v>0</v>
          </cell>
        </row>
        <row r="1330">
          <cell r="A1330" t="str">
            <v>14BIWZN</v>
          </cell>
          <cell r="B1330" t="str">
            <v xml:space="preserve">  .OTROS PASIVOS INTERNOS MN</v>
          </cell>
          <cell r="C1330">
            <v>188715</v>
          </cell>
          <cell r="D1330">
            <v>201109</v>
          </cell>
          <cell r="E1330">
            <v>178115</v>
          </cell>
          <cell r="F1330">
            <v>183074</v>
          </cell>
          <cell r="G1330">
            <v>194527</v>
          </cell>
          <cell r="H1330">
            <v>192028</v>
          </cell>
          <cell r="I1330">
            <v>205026</v>
          </cell>
          <cell r="J1330">
            <v>210827</v>
          </cell>
          <cell r="K1330">
            <v>177764</v>
          </cell>
        </row>
        <row r="1331">
          <cell r="A1331" t="str">
            <v>14GJNZN</v>
          </cell>
          <cell r="B1331" t="str">
            <v>INTS.P..PAGAR S/OPERAC. INTERNAS ME, BBC, BCC, NAC</v>
          </cell>
          <cell r="C1331">
            <v>168279</v>
          </cell>
          <cell r="D1331">
            <v>180217</v>
          </cell>
          <cell r="E1331">
            <v>156731</v>
          </cell>
          <cell r="F1331">
            <v>161630</v>
          </cell>
          <cell r="G1331">
            <v>173890</v>
          </cell>
          <cell r="H1331">
            <v>171150</v>
          </cell>
          <cell r="I1331">
            <v>184222</v>
          </cell>
          <cell r="J1331">
            <v>189814</v>
          </cell>
          <cell r="K1331">
            <v>156557</v>
          </cell>
        </row>
        <row r="1332">
          <cell r="A1332" t="str">
            <v>17CENZN</v>
          </cell>
          <cell r="B1332" t="str">
            <v>INT.P.PAGAR S.OBLIG.FISCO P.ADM.LC PR.ORG.INTERN.M, BBC, BCC</v>
          </cell>
          <cell r="C1332">
            <v>0</v>
          </cell>
          <cell r="D1332">
            <v>0</v>
          </cell>
          <cell r="E1332">
            <v>0</v>
          </cell>
          <cell r="F1332">
            <v>0</v>
          </cell>
          <cell r="G1332">
            <v>0</v>
          </cell>
          <cell r="H1332">
            <v>0</v>
          </cell>
          <cell r="I1332">
            <v>0</v>
          </cell>
          <cell r="J1332">
            <v>0</v>
          </cell>
          <cell r="K1332">
            <v>0</v>
          </cell>
        </row>
        <row r="1333">
          <cell r="A1333" t="str">
            <v>17CNNZN</v>
          </cell>
          <cell r="B1333" t="str">
            <v xml:space="preserve">INTS.P/PAGAR S/OBLIG.FISCO ORG.INT.BCO.ESTADO MN, BBC, BCC, </v>
          </cell>
          <cell r="C1333">
            <v>0</v>
          </cell>
          <cell r="D1333">
            <v>0</v>
          </cell>
          <cell r="E1333">
            <v>0</v>
          </cell>
          <cell r="F1333">
            <v>0</v>
          </cell>
          <cell r="G1333">
            <v>0</v>
          </cell>
          <cell r="H1333">
            <v>0</v>
          </cell>
          <cell r="I1333">
            <v>0</v>
          </cell>
          <cell r="J1333">
            <v>0</v>
          </cell>
          <cell r="K1333">
            <v>0</v>
          </cell>
        </row>
        <row r="1334">
          <cell r="A1334" t="str">
            <v>17CPNZN</v>
          </cell>
          <cell r="B1334" t="str">
            <v xml:space="preserve">INTS.P/PAGAR S/OBLIG.FISCO ORG.INT.OTRAS INST.ME, BBC, BCC, </v>
          </cell>
          <cell r="C1334">
            <v>19636</v>
          </cell>
          <cell r="D1334">
            <v>19791</v>
          </cell>
          <cell r="E1334">
            <v>19952</v>
          </cell>
          <cell r="F1334">
            <v>20117</v>
          </cell>
          <cell r="G1334">
            <v>20279</v>
          </cell>
          <cell r="H1334">
            <v>20445</v>
          </cell>
          <cell r="I1334">
            <v>20606</v>
          </cell>
          <cell r="J1334">
            <v>20773</v>
          </cell>
          <cell r="K1334">
            <v>20939</v>
          </cell>
        </row>
        <row r="1335">
          <cell r="A1335" t="str">
            <v>17CRNZN</v>
          </cell>
          <cell r="B1335" t="str">
            <v xml:space="preserve">INTS.P/PAGAR S/OBLIG.FISCO ORG.INT.INS.SEMIF. MN, BBC, BCC, </v>
          </cell>
          <cell r="C1335">
            <v>17</v>
          </cell>
          <cell r="D1335">
            <v>14</v>
          </cell>
          <cell r="E1335">
            <v>16</v>
          </cell>
          <cell r="F1335">
            <v>15</v>
          </cell>
          <cell r="G1335">
            <v>16</v>
          </cell>
          <cell r="H1335">
            <v>14</v>
          </cell>
          <cell r="I1335">
            <v>15</v>
          </cell>
          <cell r="J1335">
            <v>14</v>
          </cell>
          <cell r="K1335">
            <v>0</v>
          </cell>
        </row>
        <row r="1336">
          <cell r="A1336" t="str">
            <v>17CTNZN</v>
          </cell>
          <cell r="B1336" t="str">
            <v>INTS.P/PAGAR S/PAGARES REAJ.P/INTS.S/ENCAJE MN, BBC, BCC, NA</v>
          </cell>
          <cell r="C1336">
            <v>0</v>
          </cell>
          <cell r="D1336">
            <v>0</v>
          </cell>
          <cell r="E1336">
            <v>0</v>
          </cell>
          <cell r="F1336">
            <v>0</v>
          </cell>
          <cell r="G1336">
            <v>0</v>
          </cell>
          <cell r="H1336">
            <v>0</v>
          </cell>
          <cell r="I1336">
            <v>0</v>
          </cell>
          <cell r="J1336">
            <v>0</v>
          </cell>
          <cell r="K1336">
            <v>0</v>
          </cell>
        </row>
        <row r="1337">
          <cell r="A1337" t="str">
            <v>17CQNZN</v>
          </cell>
          <cell r="B1337" t="str">
            <v>INT.P.PAGAR P.PAGARES EN DOLARES BCO.CENTRAL CHILE, BBC, BCC</v>
          </cell>
          <cell r="C1337">
            <v>0</v>
          </cell>
          <cell r="D1337">
            <v>0</v>
          </cell>
          <cell r="E1337">
            <v>0</v>
          </cell>
          <cell r="F1337">
            <v>0</v>
          </cell>
          <cell r="G1337">
            <v>0</v>
          </cell>
          <cell r="H1337">
            <v>0</v>
          </cell>
          <cell r="I1337">
            <v>0</v>
          </cell>
          <cell r="J1337">
            <v>0</v>
          </cell>
          <cell r="K1337">
            <v>0</v>
          </cell>
        </row>
        <row r="1338">
          <cell r="A1338" t="str">
            <v>17CZNZN</v>
          </cell>
          <cell r="B1338" t="str">
            <v>INTERESES P.PAGAR S.PAGARES P.DIF.CAMBIARIO AC 148, BBC, BCC</v>
          </cell>
          <cell r="C1338">
            <v>3</v>
          </cell>
          <cell r="D1338">
            <v>3</v>
          </cell>
          <cell r="E1338">
            <v>3</v>
          </cell>
          <cell r="F1338">
            <v>3</v>
          </cell>
          <cell r="G1338">
            <v>3</v>
          </cell>
          <cell r="H1338">
            <v>3</v>
          </cell>
          <cell r="I1338">
            <v>3</v>
          </cell>
          <cell r="J1338">
            <v>3</v>
          </cell>
          <cell r="K1338">
            <v>3</v>
          </cell>
        </row>
        <row r="1339">
          <cell r="A1339" t="str">
            <v>17EFNZN</v>
          </cell>
          <cell r="B1339" t="str">
            <v>COMISIONES POR PAGAR POR OPS.INTERNAS MN, BBC, BCC, NAC</v>
          </cell>
          <cell r="C1339">
            <v>0</v>
          </cell>
          <cell r="D1339">
            <v>0</v>
          </cell>
          <cell r="E1339">
            <v>0</v>
          </cell>
          <cell r="F1339">
            <v>0</v>
          </cell>
          <cell r="G1339">
            <v>0</v>
          </cell>
          <cell r="H1339">
            <v>0</v>
          </cell>
          <cell r="I1339">
            <v>0</v>
          </cell>
          <cell r="J1339">
            <v>0</v>
          </cell>
          <cell r="K1339">
            <v>0</v>
          </cell>
        </row>
        <row r="1340">
          <cell r="A1340" t="str">
            <v>17EGNZN</v>
          </cell>
          <cell r="B1340" t="str">
            <v>INTS.P.PAGAR P.CERTIF.DEP.INTRANS.EXP.EN US$ ME, BBC, BCC, N</v>
          </cell>
          <cell r="C1340">
            <v>4</v>
          </cell>
          <cell r="D1340">
            <v>9</v>
          </cell>
          <cell r="E1340">
            <v>13</v>
          </cell>
          <cell r="F1340">
            <v>17</v>
          </cell>
          <cell r="G1340">
            <v>21</v>
          </cell>
          <cell r="H1340">
            <v>25</v>
          </cell>
          <cell r="I1340">
            <v>3</v>
          </cell>
          <cell r="J1340">
            <v>5</v>
          </cell>
          <cell r="K1340">
            <v>8</v>
          </cell>
        </row>
        <row r="1341">
          <cell r="A1341" t="str">
            <v>17EHNZN</v>
          </cell>
          <cell r="B1341" t="str">
            <v>DIFERENCIAS DE PRECIOS POR PAGAR MN, BBC, BCC, NAC</v>
          </cell>
          <cell r="C1341">
            <v>0</v>
          </cell>
          <cell r="D1341">
            <v>0</v>
          </cell>
          <cell r="E1341">
            <v>0</v>
          </cell>
          <cell r="F1341">
            <v>0</v>
          </cell>
          <cell r="G1341">
            <v>0</v>
          </cell>
          <cell r="H1341">
            <v>0</v>
          </cell>
          <cell r="I1341">
            <v>0</v>
          </cell>
          <cell r="J1341">
            <v>0</v>
          </cell>
          <cell r="K1341">
            <v>0</v>
          </cell>
        </row>
        <row r="1342">
          <cell r="A1342" t="str">
            <v>17EJNZN</v>
          </cell>
          <cell r="B1342" t="str">
            <v>INTS.P.PAGAR S.CERTIFICADOS DE DEPOSITOS AC.1695 M, BBC, BCC</v>
          </cell>
          <cell r="C1342">
            <v>0</v>
          </cell>
          <cell r="D1342">
            <v>0</v>
          </cell>
          <cell r="E1342">
            <v>0</v>
          </cell>
          <cell r="F1342">
            <v>0</v>
          </cell>
          <cell r="G1342">
            <v>0</v>
          </cell>
          <cell r="H1342">
            <v>0</v>
          </cell>
          <cell r="I1342">
            <v>0</v>
          </cell>
          <cell r="J1342">
            <v>0</v>
          </cell>
          <cell r="K1342">
            <v>0</v>
          </cell>
        </row>
        <row r="1343">
          <cell r="A1343" t="str">
            <v>17EKNZN</v>
          </cell>
          <cell r="B1343" t="str">
            <v>INT.P/PAGAR POR CERTIFICADOS EXPRESADOS UF AC.1691, BBC, BCC</v>
          </cell>
          <cell r="C1343">
            <v>0</v>
          </cell>
          <cell r="D1343">
            <v>0</v>
          </cell>
          <cell r="E1343">
            <v>0</v>
          </cell>
          <cell r="F1343">
            <v>0</v>
          </cell>
          <cell r="G1343">
            <v>0</v>
          </cell>
          <cell r="H1343">
            <v>0</v>
          </cell>
          <cell r="I1343">
            <v>0</v>
          </cell>
          <cell r="J1343">
            <v>0</v>
          </cell>
          <cell r="K1343">
            <v>0</v>
          </cell>
        </row>
        <row r="1344">
          <cell r="A1344" t="str">
            <v>17EMNZN</v>
          </cell>
          <cell r="B1344" t="str">
            <v>INTS.P/PAGAR POR DEPOSITOS DE RESERVA TECNICA, BBC, BCC, NAC</v>
          </cell>
          <cell r="C1344">
            <v>0</v>
          </cell>
          <cell r="D1344">
            <v>0</v>
          </cell>
          <cell r="E1344">
            <v>0</v>
          </cell>
          <cell r="F1344">
            <v>0</v>
          </cell>
          <cell r="G1344">
            <v>0</v>
          </cell>
          <cell r="H1344">
            <v>0</v>
          </cell>
          <cell r="I1344">
            <v>0</v>
          </cell>
          <cell r="J1344">
            <v>0</v>
          </cell>
          <cell r="K1344">
            <v>0</v>
          </cell>
        </row>
        <row r="1345">
          <cell r="A1345" t="str">
            <v>17EPNZN</v>
          </cell>
          <cell r="B1345" t="str">
            <v>INTS.P.PAGAR SOBRE SALDOS EN CUENTAS ESPECIALES ME, BBC, BCC</v>
          </cell>
          <cell r="C1345">
            <v>776</v>
          </cell>
          <cell r="D1345">
            <v>1075</v>
          </cell>
          <cell r="E1345">
            <v>1400</v>
          </cell>
          <cell r="F1345">
            <v>1292</v>
          </cell>
          <cell r="G1345">
            <v>318</v>
          </cell>
          <cell r="H1345">
            <v>391</v>
          </cell>
          <cell r="I1345">
            <v>177</v>
          </cell>
          <cell r="J1345">
            <v>218</v>
          </cell>
          <cell r="K1345">
            <v>257</v>
          </cell>
        </row>
        <row r="1346">
          <cell r="A1346" t="str">
            <v>17ETNZN</v>
          </cell>
          <cell r="B1346" t="str">
            <v>INTS.P.PAGAR POR PAGARES EN UF ACDO.1836, BBC, BCC, NAC</v>
          </cell>
          <cell r="C1346">
            <v>0</v>
          </cell>
          <cell r="D1346">
            <v>0</v>
          </cell>
          <cell r="E1346">
            <v>0</v>
          </cell>
          <cell r="F1346">
            <v>0</v>
          </cell>
          <cell r="G1346">
            <v>0</v>
          </cell>
          <cell r="H1346">
            <v>0</v>
          </cell>
          <cell r="I1346">
            <v>0</v>
          </cell>
          <cell r="J1346">
            <v>0</v>
          </cell>
          <cell r="K1346">
            <v>0</v>
          </cell>
        </row>
        <row r="1347">
          <cell r="A1347" t="str">
            <v>17EONZN</v>
          </cell>
          <cell r="B1347" t="str">
            <v>INTS.P.PAG.S.PAG.UF BECH DEU.ASUM.BUF-BHC AC.91, BBC, BCC, N</v>
          </cell>
          <cell r="C1347">
            <v>0</v>
          </cell>
          <cell r="D1347">
            <v>0</v>
          </cell>
          <cell r="E1347">
            <v>0</v>
          </cell>
          <cell r="F1347">
            <v>0</v>
          </cell>
          <cell r="G1347">
            <v>0</v>
          </cell>
          <cell r="H1347">
            <v>0</v>
          </cell>
          <cell r="I1347">
            <v>0</v>
          </cell>
          <cell r="J1347">
            <v>0</v>
          </cell>
          <cell r="K1347">
            <v>0</v>
          </cell>
        </row>
        <row r="1348">
          <cell r="A1348" t="str">
            <v>14BIXZN</v>
          </cell>
          <cell r="B1348" t="str">
            <v xml:space="preserve">  .OTROS PASIVOS INTERNOS ME</v>
          </cell>
          <cell r="C1348">
            <v>707</v>
          </cell>
          <cell r="D1348">
            <v>1168</v>
          </cell>
          <cell r="E1348">
            <v>1772</v>
          </cell>
          <cell r="F1348">
            <v>243</v>
          </cell>
          <cell r="G1348">
            <v>30</v>
          </cell>
          <cell r="H1348">
            <v>4</v>
          </cell>
          <cell r="I1348">
            <v>3</v>
          </cell>
          <cell r="J1348">
            <v>4</v>
          </cell>
          <cell r="K1348">
            <v>6</v>
          </cell>
        </row>
        <row r="1349">
          <cell r="A1349" t="str">
            <v>14GJEZN</v>
          </cell>
          <cell r="B1349" t="str">
            <v>INTS.P..PAGAR S/OPERAC. INTERNAS ME, BBC, BCC, EXT</v>
          </cell>
          <cell r="C1349">
            <v>233</v>
          </cell>
          <cell r="D1349">
            <v>209</v>
          </cell>
          <cell r="E1349">
            <v>242</v>
          </cell>
          <cell r="F1349">
            <v>238</v>
          </cell>
          <cell r="G1349">
            <v>14</v>
          </cell>
          <cell r="H1349">
            <v>2</v>
          </cell>
          <cell r="I1349">
            <v>3</v>
          </cell>
          <cell r="J1349">
            <v>4</v>
          </cell>
          <cell r="K1349">
            <v>6</v>
          </cell>
        </row>
        <row r="1350">
          <cell r="A1350" t="str">
            <v>17CEEZN</v>
          </cell>
          <cell r="B1350" t="str">
            <v>INT.P.PAGAR S.OBLIG.FISCO P.ADM.LC PR.ORG.INTERN.M, BBC, BCC</v>
          </cell>
          <cell r="C1350">
            <v>0</v>
          </cell>
          <cell r="D1350">
            <v>0</v>
          </cell>
          <cell r="E1350">
            <v>0</v>
          </cell>
          <cell r="F1350">
            <v>0</v>
          </cell>
          <cell r="G1350">
            <v>0</v>
          </cell>
          <cell r="H1350">
            <v>0</v>
          </cell>
          <cell r="I1350">
            <v>0</v>
          </cell>
          <cell r="J1350">
            <v>0</v>
          </cell>
          <cell r="K1350">
            <v>0</v>
          </cell>
        </row>
        <row r="1351">
          <cell r="A1351" t="str">
            <v>-</v>
          </cell>
          <cell r="B1351" t="str">
            <v xml:space="preserve">INTS.P/PAGAR S/OBLIG.FISCO ORG.INT.BCO.ESTADO MN, BBC, BCC, </v>
          </cell>
          <cell r="C1351">
            <v>0</v>
          </cell>
          <cell r="D1351">
            <v>0</v>
          </cell>
          <cell r="E1351">
            <v>0</v>
          </cell>
          <cell r="F1351">
            <v>0</v>
          </cell>
          <cell r="G1351">
            <v>0</v>
          </cell>
          <cell r="H1351">
            <v>0</v>
          </cell>
          <cell r="I1351">
            <v>0</v>
          </cell>
          <cell r="J1351">
            <v>0</v>
          </cell>
          <cell r="K1351">
            <v>0</v>
          </cell>
        </row>
        <row r="1352">
          <cell r="A1352" t="str">
            <v>17CPEZN</v>
          </cell>
          <cell r="B1352" t="str">
            <v xml:space="preserve">INTS.P/PAGAR S/OBLIG.FISCO ORG.INT.OTRAS INST.ME, BBC, BCC, </v>
          </cell>
          <cell r="C1352">
            <v>0</v>
          </cell>
          <cell r="D1352">
            <v>0</v>
          </cell>
          <cell r="E1352">
            <v>0</v>
          </cell>
          <cell r="F1352">
            <v>0</v>
          </cell>
          <cell r="G1352">
            <v>0</v>
          </cell>
          <cell r="H1352">
            <v>0</v>
          </cell>
          <cell r="I1352">
            <v>0</v>
          </cell>
          <cell r="J1352">
            <v>0</v>
          </cell>
          <cell r="K1352">
            <v>0</v>
          </cell>
        </row>
        <row r="1353">
          <cell r="A1353" t="str">
            <v>-</v>
          </cell>
          <cell r="B1353" t="str">
            <v xml:space="preserve">INTS.P/PAGAR S/OBLIG.FISCO ORG.INT.INS.SEMIF. MN, BBC, BCC, </v>
          </cell>
          <cell r="C1353">
            <v>0</v>
          </cell>
          <cell r="D1353">
            <v>0</v>
          </cell>
          <cell r="E1353">
            <v>0</v>
          </cell>
          <cell r="F1353">
            <v>0</v>
          </cell>
          <cell r="G1353">
            <v>0</v>
          </cell>
          <cell r="H1353">
            <v>0</v>
          </cell>
          <cell r="I1353">
            <v>0</v>
          </cell>
          <cell r="J1353">
            <v>0</v>
          </cell>
          <cell r="K1353">
            <v>0</v>
          </cell>
        </row>
        <row r="1354">
          <cell r="A1354" t="str">
            <v>-</v>
          </cell>
          <cell r="B1354" t="str">
            <v>INTS.P/PAGAR S/PAGARES REAJ.P/INTS.S/ENCAJE MN, BBC, BCC, EX</v>
          </cell>
          <cell r="C1354">
            <v>0</v>
          </cell>
          <cell r="D1354">
            <v>0</v>
          </cell>
          <cell r="E1354">
            <v>0</v>
          </cell>
          <cell r="F1354">
            <v>0</v>
          </cell>
          <cell r="G1354">
            <v>0</v>
          </cell>
          <cell r="H1354">
            <v>0</v>
          </cell>
          <cell r="I1354">
            <v>0</v>
          </cell>
          <cell r="J1354">
            <v>0</v>
          </cell>
          <cell r="K1354">
            <v>0</v>
          </cell>
        </row>
        <row r="1355">
          <cell r="A1355" t="str">
            <v>17CQEZN</v>
          </cell>
          <cell r="B1355" t="str">
            <v>INT.P.PAGAR P.PAGARES EN DOLARES BCO.CENTRAL CHILE, BBC, BCC</v>
          </cell>
          <cell r="C1355">
            <v>0</v>
          </cell>
          <cell r="D1355">
            <v>0</v>
          </cell>
          <cell r="E1355">
            <v>0</v>
          </cell>
          <cell r="F1355">
            <v>0</v>
          </cell>
          <cell r="G1355">
            <v>0</v>
          </cell>
          <cell r="H1355">
            <v>0</v>
          </cell>
          <cell r="I1355">
            <v>0</v>
          </cell>
          <cell r="J1355">
            <v>0</v>
          </cell>
          <cell r="K1355">
            <v>0</v>
          </cell>
        </row>
        <row r="1356">
          <cell r="A1356" t="str">
            <v>-</v>
          </cell>
          <cell r="B1356" t="str">
            <v>INTERESES P.PAGAR S.PAGARES P.DIF.CAMBIARIO AC 148, BBC, BCC</v>
          </cell>
          <cell r="C1356">
            <v>0</v>
          </cell>
          <cell r="D1356">
            <v>0</v>
          </cell>
          <cell r="E1356">
            <v>0</v>
          </cell>
          <cell r="F1356">
            <v>0</v>
          </cell>
          <cell r="G1356">
            <v>0</v>
          </cell>
          <cell r="H1356">
            <v>0</v>
          </cell>
          <cell r="I1356">
            <v>0</v>
          </cell>
          <cell r="J1356">
            <v>0</v>
          </cell>
          <cell r="K1356">
            <v>0</v>
          </cell>
        </row>
        <row r="1357">
          <cell r="A1357" t="str">
            <v>-</v>
          </cell>
          <cell r="B1357" t="str">
            <v>COMISIONES POR PAGAR POR OPS.INTERNAS MN, BBC, BCC, EXT</v>
          </cell>
          <cell r="C1357">
            <v>0</v>
          </cell>
          <cell r="D1357">
            <v>0</v>
          </cell>
          <cell r="E1357">
            <v>0</v>
          </cell>
          <cell r="F1357">
            <v>0</v>
          </cell>
          <cell r="G1357">
            <v>0</v>
          </cell>
          <cell r="H1357">
            <v>0</v>
          </cell>
          <cell r="I1357">
            <v>0</v>
          </cell>
          <cell r="J1357">
            <v>0</v>
          </cell>
          <cell r="K1357">
            <v>0</v>
          </cell>
        </row>
        <row r="1358">
          <cell r="A1358" t="str">
            <v>17EGEZN</v>
          </cell>
          <cell r="B1358" t="str">
            <v>INTS.P.PAGAR P.CERTIF.DEP.INTRANS.EXP.EN US$ ME, BBC, BCC, E</v>
          </cell>
          <cell r="C1358">
            <v>0</v>
          </cell>
          <cell r="D1358">
            <v>0</v>
          </cell>
          <cell r="E1358">
            <v>0</v>
          </cell>
          <cell r="F1358">
            <v>0</v>
          </cell>
          <cell r="G1358">
            <v>0</v>
          </cell>
          <cell r="H1358">
            <v>0</v>
          </cell>
          <cell r="I1358">
            <v>0</v>
          </cell>
          <cell r="J1358">
            <v>0</v>
          </cell>
          <cell r="K1358">
            <v>0</v>
          </cell>
        </row>
        <row r="1359">
          <cell r="A1359" t="str">
            <v>-</v>
          </cell>
          <cell r="B1359" t="str">
            <v>DIFERENCIAS DE PRECIOS POR PAGAR MN, BBC, BCC, EXT</v>
          </cell>
          <cell r="C1359">
            <v>0</v>
          </cell>
          <cell r="D1359">
            <v>0</v>
          </cell>
          <cell r="E1359">
            <v>0</v>
          </cell>
          <cell r="F1359">
            <v>0</v>
          </cell>
          <cell r="G1359">
            <v>0</v>
          </cell>
          <cell r="H1359">
            <v>0</v>
          </cell>
          <cell r="I1359">
            <v>0</v>
          </cell>
          <cell r="J1359">
            <v>0</v>
          </cell>
          <cell r="K1359">
            <v>0</v>
          </cell>
        </row>
        <row r="1360">
          <cell r="A1360" t="str">
            <v>-</v>
          </cell>
          <cell r="B1360" t="str">
            <v>INTS.P.PAGAR S.CERTIFICADOS DE DEPOSITOS AC.1695 M, BBC, BCC</v>
          </cell>
          <cell r="C1360">
            <v>0</v>
          </cell>
          <cell r="D1360">
            <v>0</v>
          </cell>
          <cell r="E1360">
            <v>0</v>
          </cell>
          <cell r="F1360">
            <v>0</v>
          </cell>
          <cell r="G1360">
            <v>0</v>
          </cell>
          <cell r="H1360">
            <v>0</v>
          </cell>
          <cell r="I1360">
            <v>0</v>
          </cell>
          <cell r="J1360">
            <v>0</v>
          </cell>
          <cell r="K1360">
            <v>0</v>
          </cell>
        </row>
        <row r="1361">
          <cell r="A1361" t="str">
            <v>-</v>
          </cell>
          <cell r="B1361" t="str">
            <v>INT.P/PAGAR POR CERTIFICADOS EXPRESADOS UF AC.1691, BBC, BCC</v>
          </cell>
          <cell r="C1361">
            <v>0</v>
          </cell>
          <cell r="D1361">
            <v>0</v>
          </cell>
          <cell r="E1361">
            <v>0</v>
          </cell>
          <cell r="F1361">
            <v>0</v>
          </cell>
          <cell r="G1361">
            <v>0</v>
          </cell>
          <cell r="H1361">
            <v>0</v>
          </cell>
          <cell r="I1361">
            <v>0</v>
          </cell>
          <cell r="J1361">
            <v>0</v>
          </cell>
          <cell r="K1361">
            <v>0</v>
          </cell>
        </row>
        <row r="1362">
          <cell r="A1362" t="str">
            <v>-</v>
          </cell>
          <cell r="B1362" t="str">
            <v>INTS.P/PAGAR POR DEPOSITOS DE RESERVA TECNICA, BBC, BCC, EXT</v>
          </cell>
          <cell r="C1362">
            <v>0</v>
          </cell>
          <cell r="D1362">
            <v>0</v>
          </cell>
          <cell r="E1362">
            <v>0</v>
          </cell>
          <cell r="F1362">
            <v>0</v>
          </cell>
          <cell r="G1362">
            <v>0</v>
          </cell>
          <cell r="H1362">
            <v>0</v>
          </cell>
          <cell r="I1362">
            <v>0</v>
          </cell>
          <cell r="J1362">
            <v>0</v>
          </cell>
          <cell r="K1362">
            <v>0</v>
          </cell>
        </row>
        <row r="1363">
          <cell r="A1363" t="str">
            <v>17EPEZN</v>
          </cell>
          <cell r="B1363" t="str">
            <v>INTS.P.PAGAR SOBRE SALDOS EN CUENTAS ESPECIALES ME, BBC, BCC</v>
          </cell>
          <cell r="C1363">
            <v>474</v>
          </cell>
          <cell r="D1363">
            <v>959</v>
          </cell>
          <cell r="E1363">
            <v>1530</v>
          </cell>
          <cell r="F1363">
            <v>5</v>
          </cell>
          <cell r="G1363">
            <v>16</v>
          </cell>
          <cell r="H1363">
            <v>2</v>
          </cell>
          <cell r="I1363">
            <v>0</v>
          </cell>
          <cell r="J1363">
            <v>0</v>
          </cell>
          <cell r="K1363">
            <v>0</v>
          </cell>
        </row>
        <row r="1364">
          <cell r="A1364" t="str">
            <v>-</v>
          </cell>
          <cell r="B1364" t="str">
            <v>INTS.P.PAGAR POR PAGARES EN UF ACDO.1836, BBC, BCC, EXT</v>
          </cell>
          <cell r="C1364">
            <v>0</v>
          </cell>
          <cell r="D1364">
            <v>0</v>
          </cell>
          <cell r="E1364">
            <v>0</v>
          </cell>
          <cell r="F1364">
            <v>0</v>
          </cell>
          <cell r="G1364">
            <v>0</v>
          </cell>
          <cell r="H1364">
            <v>0</v>
          </cell>
          <cell r="I1364">
            <v>0</v>
          </cell>
          <cell r="J1364">
            <v>0</v>
          </cell>
          <cell r="K1364">
            <v>0</v>
          </cell>
        </row>
        <row r="1365">
          <cell r="A1365" t="str">
            <v>-</v>
          </cell>
          <cell r="B1365" t="str">
            <v>INTS.P.PAG.S.PAG.UF BECH DEU.ASUM.BUF-BHC AC.91, BBC, BCC, E</v>
          </cell>
          <cell r="C1365">
            <v>0</v>
          </cell>
          <cell r="D1365">
            <v>0</v>
          </cell>
          <cell r="E1365">
            <v>0</v>
          </cell>
          <cell r="F1365">
            <v>0</v>
          </cell>
          <cell r="G1365">
            <v>0</v>
          </cell>
          <cell r="H1365">
            <v>0</v>
          </cell>
          <cell r="I1365">
            <v>0</v>
          </cell>
          <cell r="J1365">
            <v>0</v>
          </cell>
          <cell r="K1365">
            <v>0</v>
          </cell>
        </row>
        <row r="1366">
          <cell r="A1366" t="str">
            <v>14BJWZN</v>
          </cell>
          <cell r="B1366" t="str">
            <v xml:space="preserve">  .CUENTAS DIVERSAS MN</v>
          </cell>
          <cell r="C1366">
            <v>191544</v>
          </cell>
          <cell r="D1366">
            <v>200784</v>
          </cell>
          <cell r="E1366">
            <v>207234</v>
          </cell>
          <cell r="F1366">
            <v>219121</v>
          </cell>
          <cell r="G1366">
            <v>229238</v>
          </cell>
          <cell r="H1366">
            <v>235539</v>
          </cell>
          <cell r="I1366">
            <v>240955</v>
          </cell>
          <cell r="J1366">
            <v>245285</v>
          </cell>
          <cell r="K1366">
            <v>246257</v>
          </cell>
        </row>
        <row r="1367">
          <cell r="A1367" t="str">
            <v>17BBNZN</v>
          </cell>
          <cell r="B1367" t="str">
            <v>OPERAC. PENDIENTES  ME, BBC, BCC, NAC</v>
          </cell>
          <cell r="C1367">
            <v>197</v>
          </cell>
          <cell r="D1367">
            <v>198</v>
          </cell>
          <cell r="E1367">
            <v>202</v>
          </cell>
          <cell r="F1367">
            <v>206</v>
          </cell>
          <cell r="G1367">
            <v>211</v>
          </cell>
          <cell r="H1367">
            <v>220</v>
          </cell>
          <cell r="I1367">
            <v>220</v>
          </cell>
          <cell r="J1367">
            <v>174</v>
          </cell>
          <cell r="K1367">
            <v>177</v>
          </cell>
        </row>
        <row r="1368">
          <cell r="A1368" t="str">
            <v>17BENZN</v>
          </cell>
          <cell r="B1368" t="str">
            <v>OP.PEND.PART.SUJ.PRESCR.LEG.MN, BBC, BCC, NAC</v>
          </cell>
          <cell r="C1368">
            <v>0</v>
          </cell>
          <cell r="D1368">
            <v>0</v>
          </cell>
          <cell r="E1368">
            <v>0</v>
          </cell>
          <cell r="F1368">
            <v>0</v>
          </cell>
          <cell r="G1368">
            <v>0</v>
          </cell>
          <cell r="H1368">
            <v>0</v>
          </cell>
          <cell r="I1368">
            <v>0</v>
          </cell>
          <cell r="J1368">
            <v>0</v>
          </cell>
          <cell r="K1368">
            <v>0</v>
          </cell>
        </row>
        <row r="1369">
          <cell r="A1369" t="str">
            <v>14IQNZN</v>
          </cell>
          <cell r="B1369" t="str">
            <v>INTER.PERCIB.Y NO DEVENG.ME, BBC, BCC, NAC</v>
          </cell>
          <cell r="C1369">
            <v>0</v>
          </cell>
          <cell r="D1369">
            <v>0</v>
          </cell>
          <cell r="E1369">
            <v>0</v>
          </cell>
          <cell r="F1369">
            <v>0</v>
          </cell>
          <cell r="G1369">
            <v>0</v>
          </cell>
          <cell r="H1369">
            <v>0</v>
          </cell>
          <cell r="I1369">
            <v>0</v>
          </cell>
          <cell r="J1369">
            <v>0</v>
          </cell>
          <cell r="K1369">
            <v>0</v>
          </cell>
        </row>
        <row r="1370">
          <cell r="A1370" t="str">
            <v>17BLNZN</v>
          </cell>
          <cell r="B1370" t="str">
            <v>INGRESOS PERCIB.NO DEVENG.ME, BBC, BCC, NAC</v>
          </cell>
          <cell r="C1370">
            <v>0</v>
          </cell>
          <cell r="D1370">
            <v>0</v>
          </cell>
          <cell r="E1370">
            <v>0</v>
          </cell>
          <cell r="F1370">
            <v>0</v>
          </cell>
          <cell r="G1370">
            <v>0</v>
          </cell>
          <cell r="H1370">
            <v>0</v>
          </cell>
          <cell r="I1370">
            <v>0</v>
          </cell>
          <cell r="J1370">
            <v>0</v>
          </cell>
          <cell r="K1370">
            <v>0</v>
          </cell>
        </row>
        <row r="1371">
          <cell r="A1371" t="str">
            <v>14HHNZN</v>
          </cell>
          <cell r="B1371" t="str">
            <v>INST.PERCIB.ANTICIP.CPRA.PDBC, BBC, BCC, NAC</v>
          </cell>
          <cell r="C1371">
            <v>0</v>
          </cell>
          <cell r="D1371">
            <v>0</v>
          </cell>
          <cell r="E1371">
            <v>0</v>
          </cell>
          <cell r="F1371">
            <v>0</v>
          </cell>
          <cell r="G1371">
            <v>0</v>
          </cell>
          <cell r="H1371">
            <v>0</v>
          </cell>
          <cell r="I1371">
            <v>0</v>
          </cell>
          <cell r="J1371">
            <v>0</v>
          </cell>
          <cell r="K1371">
            <v>0</v>
          </cell>
        </row>
        <row r="1372">
          <cell r="A1372" t="str">
            <v>17CSNZN</v>
          </cell>
          <cell r="B1372" t="str">
            <v>INGRESOS EXTRAORD. RECIBIDOS DEL SINAP MN, BBC, BCC, NAC</v>
          </cell>
          <cell r="C1372">
            <v>95576</v>
          </cell>
          <cell r="D1372">
            <v>93252</v>
          </cell>
          <cell r="E1372">
            <v>89968</v>
          </cell>
          <cell r="F1372">
            <v>86572</v>
          </cell>
          <cell r="G1372">
            <v>83619</v>
          </cell>
          <cell r="H1372">
            <v>80585</v>
          </cell>
          <cell r="I1372">
            <v>78022</v>
          </cell>
          <cell r="J1372">
            <v>74817</v>
          </cell>
          <cell r="K1372">
            <v>71386</v>
          </cell>
        </row>
        <row r="1373">
          <cell r="A1373" t="str">
            <v>17CUNZN</v>
          </cell>
          <cell r="B1373" t="str">
            <v>INTS.PERC.ANTICIP.POR COMPRAS DE PDBC MN, BBC, BCC, NAC</v>
          </cell>
          <cell r="C1373">
            <v>0</v>
          </cell>
          <cell r="D1373">
            <v>0</v>
          </cell>
          <cell r="E1373">
            <v>0</v>
          </cell>
          <cell r="F1373">
            <v>0</v>
          </cell>
          <cell r="G1373">
            <v>0</v>
          </cell>
          <cell r="H1373">
            <v>0</v>
          </cell>
          <cell r="I1373">
            <v>0</v>
          </cell>
          <cell r="J1373">
            <v>0</v>
          </cell>
          <cell r="K1373">
            <v>0</v>
          </cell>
        </row>
        <row r="1374">
          <cell r="A1374" t="str">
            <v>17CINZN</v>
          </cell>
          <cell r="B1374" t="str">
            <v xml:space="preserve">REPARTOS RECIBIDOS DE INSTIT.FINANC.EN LIQUID.MN, BBC, BCC, </v>
          </cell>
          <cell r="C1374">
            <v>0</v>
          </cell>
          <cell r="D1374">
            <v>0</v>
          </cell>
          <cell r="E1374">
            <v>0</v>
          </cell>
          <cell r="F1374">
            <v>0</v>
          </cell>
          <cell r="G1374">
            <v>0</v>
          </cell>
          <cell r="H1374">
            <v>0</v>
          </cell>
          <cell r="I1374">
            <v>0</v>
          </cell>
          <cell r="J1374">
            <v>0</v>
          </cell>
          <cell r="K1374">
            <v>0</v>
          </cell>
        </row>
        <row r="1375">
          <cell r="A1375" t="str">
            <v>-</v>
          </cell>
          <cell r="B1375" t="str">
            <v>INGRESOS SUJETOS A LIQUIDACION FINAL S/CONT.EUROD., BBC, BCC</v>
          </cell>
          <cell r="C1375">
            <v>0</v>
          </cell>
          <cell r="D1375">
            <v>0</v>
          </cell>
          <cell r="E1375">
            <v>0</v>
          </cell>
          <cell r="F1375">
            <v>0</v>
          </cell>
          <cell r="G1375">
            <v>0</v>
          </cell>
          <cell r="H1375">
            <v>0</v>
          </cell>
          <cell r="I1375">
            <v>0</v>
          </cell>
          <cell r="J1375">
            <v>0</v>
          </cell>
          <cell r="K1375">
            <v>0</v>
          </cell>
        </row>
        <row r="1376">
          <cell r="A1376" t="str">
            <v>-</v>
          </cell>
          <cell r="B1376" t="str">
            <v>OPERACIONES CON BUF-BHC PENDIENTES DE REEMBOLSO ME, BBC, BCC</v>
          </cell>
          <cell r="C1376">
            <v>0</v>
          </cell>
          <cell r="D1376">
            <v>0</v>
          </cell>
          <cell r="E1376">
            <v>0</v>
          </cell>
          <cell r="F1376">
            <v>0</v>
          </cell>
          <cell r="G1376">
            <v>0</v>
          </cell>
          <cell r="H1376">
            <v>0</v>
          </cell>
          <cell r="I1376">
            <v>0</v>
          </cell>
          <cell r="J1376">
            <v>0</v>
          </cell>
          <cell r="K1376">
            <v>0</v>
          </cell>
        </row>
        <row r="1377">
          <cell r="A1377" t="str">
            <v>-</v>
          </cell>
          <cell r="B1377" t="str">
            <v>TITULOS RECONOCIMIENTO DEUDA CAP XIX DEL CNCI POR, BBC, BCC,</v>
          </cell>
          <cell r="C1377">
            <v>0</v>
          </cell>
          <cell r="D1377">
            <v>0</v>
          </cell>
          <cell r="E1377">
            <v>0</v>
          </cell>
          <cell r="F1377">
            <v>0</v>
          </cell>
          <cell r="G1377">
            <v>0</v>
          </cell>
          <cell r="H1377">
            <v>0</v>
          </cell>
          <cell r="I1377">
            <v>0</v>
          </cell>
          <cell r="J1377">
            <v>0</v>
          </cell>
          <cell r="K1377">
            <v>0</v>
          </cell>
        </row>
        <row r="1378">
          <cell r="A1378" t="str">
            <v>-</v>
          </cell>
          <cell r="B1378" t="str">
            <v>DOLARES POR ENTREGAR A BANCOS P.VTAS.MESA DINERO M, BBC, BCC</v>
          </cell>
          <cell r="C1378">
            <v>0</v>
          </cell>
          <cell r="D1378">
            <v>0</v>
          </cell>
          <cell r="E1378">
            <v>0</v>
          </cell>
          <cell r="F1378">
            <v>0</v>
          </cell>
          <cell r="G1378">
            <v>0</v>
          </cell>
          <cell r="H1378">
            <v>0</v>
          </cell>
          <cell r="I1378">
            <v>0</v>
          </cell>
          <cell r="J1378">
            <v>0</v>
          </cell>
          <cell r="K1378">
            <v>0</v>
          </cell>
        </row>
        <row r="1379">
          <cell r="A1379" t="str">
            <v>17FHNZN</v>
          </cell>
          <cell r="B1379" t="str">
            <v>PESOS POR ENTREGAR A BCOS.P.COMP.DOL.MESA DINERO M, BBC, BCC</v>
          </cell>
          <cell r="C1379">
            <v>0</v>
          </cell>
          <cell r="D1379">
            <v>0</v>
          </cell>
          <cell r="E1379">
            <v>0</v>
          </cell>
          <cell r="F1379">
            <v>0</v>
          </cell>
          <cell r="G1379">
            <v>0</v>
          </cell>
          <cell r="H1379">
            <v>0</v>
          </cell>
          <cell r="I1379">
            <v>0</v>
          </cell>
          <cell r="J1379">
            <v>0</v>
          </cell>
          <cell r="K1379">
            <v>0</v>
          </cell>
        </row>
        <row r="1380">
          <cell r="A1380" t="str">
            <v>17AENZN</v>
          </cell>
          <cell r="B1380" t="str">
            <v>PROVISIONES   ME, BBC, BCC, NAC</v>
          </cell>
          <cell r="C1380">
            <v>0</v>
          </cell>
          <cell r="D1380">
            <v>0</v>
          </cell>
          <cell r="E1380">
            <v>0</v>
          </cell>
          <cell r="F1380">
            <v>0</v>
          </cell>
          <cell r="G1380">
            <v>0</v>
          </cell>
          <cell r="H1380">
            <v>0</v>
          </cell>
          <cell r="I1380">
            <v>0</v>
          </cell>
          <cell r="J1380">
            <v>0</v>
          </cell>
          <cell r="K1380">
            <v>0</v>
          </cell>
        </row>
        <row r="1381">
          <cell r="A1381" t="str">
            <v>17EQNZN</v>
          </cell>
          <cell r="B1381" t="str">
            <v>PROVISIONES SOBRE COLOCACIONES ME, BBC, BCC, NAC</v>
          </cell>
          <cell r="C1381">
            <v>2</v>
          </cell>
          <cell r="D1381">
            <v>2</v>
          </cell>
          <cell r="E1381">
            <v>2</v>
          </cell>
          <cell r="F1381">
            <v>2</v>
          </cell>
          <cell r="G1381">
            <v>2</v>
          </cell>
          <cell r="H1381">
            <v>2</v>
          </cell>
          <cell r="I1381">
            <v>2</v>
          </cell>
          <cell r="J1381">
            <v>2</v>
          </cell>
          <cell r="K1381">
            <v>2</v>
          </cell>
        </row>
        <row r="1382">
          <cell r="A1382" t="str">
            <v>17ERNZN</v>
          </cell>
          <cell r="B1382" t="str">
            <v>PROVISIONES SOBRE INVERSIONES ME, BBC, BCC, NAC</v>
          </cell>
          <cell r="C1382">
            <v>0</v>
          </cell>
          <cell r="D1382">
            <v>0</v>
          </cell>
          <cell r="E1382">
            <v>0</v>
          </cell>
          <cell r="F1382">
            <v>0</v>
          </cell>
          <cell r="G1382">
            <v>0</v>
          </cell>
          <cell r="H1382">
            <v>0</v>
          </cell>
          <cell r="I1382">
            <v>0</v>
          </cell>
          <cell r="J1382">
            <v>0</v>
          </cell>
          <cell r="K1382">
            <v>0</v>
          </cell>
        </row>
        <row r="1383">
          <cell r="A1383" t="str">
            <v>17ESNZN</v>
          </cell>
          <cell r="B1383" t="str">
            <v>OTRAS PROVISIONES MN, BBC, BCC, NAC</v>
          </cell>
          <cell r="C1383">
            <v>7965</v>
          </cell>
          <cell r="D1383">
            <v>7752</v>
          </cell>
          <cell r="E1383">
            <v>7770</v>
          </cell>
          <cell r="F1383">
            <v>7751</v>
          </cell>
          <cell r="G1383">
            <v>7807</v>
          </cell>
          <cell r="H1383">
            <v>7826</v>
          </cell>
          <cell r="I1383">
            <v>7851</v>
          </cell>
          <cell r="J1383">
            <v>7898</v>
          </cell>
          <cell r="K1383">
            <v>7840</v>
          </cell>
        </row>
        <row r="1384">
          <cell r="A1384" t="str">
            <v>17BNNZN</v>
          </cell>
          <cell r="B1384" t="str">
            <v>REVAL.PROVIS.CAPITAL PROP.MN, BBC, BCC, NAC</v>
          </cell>
          <cell r="C1384">
            <v>0</v>
          </cell>
          <cell r="D1384">
            <v>0</v>
          </cell>
          <cell r="E1384">
            <v>0</v>
          </cell>
          <cell r="F1384">
            <v>0</v>
          </cell>
          <cell r="G1384">
            <v>0</v>
          </cell>
          <cell r="H1384">
            <v>0</v>
          </cell>
          <cell r="I1384">
            <v>0</v>
          </cell>
          <cell r="J1384">
            <v>0</v>
          </cell>
          <cell r="K1384">
            <v>0</v>
          </cell>
        </row>
        <row r="1385">
          <cell r="A1385" t="str">
            <v>-</v>
          </cell>
          <cell r="B1385" t="str">
            <v>FDO.ASIST.TEC.CRED.VIVIENA.ME, BBC, BCC, NAC</v>
          </cell>
          <cell r="C1385">
            <v>0</v>
          </cell>
          <cell r="D1385">
            <v>0</v>
          </cell>
          <cell r="E1385">
            <v>0</v>
          </cell>
          <cell r="F1385">
            <v>0</v>
          </cell>
          <cell r="G1385">
            <v>0</v>
          </cell>
          <cell r="H1385">
            <v>0</v>
          </cell>
          <cell r="I1385">
            <v>0</v>
          </cell>
          <cell r="J1385">
            <v>0</v>
          </cell>
          <cell r="K1385">
            <v>0</v>
          </cell>
        </row>
        <row r="1386">
          <cell r="A1386" t="str">
            <v>-</v>
          </cell>
          <cell r="B1386" t="str">
            <v>FDOS.P/REEMB.CONV.CR.RECPR.ME, BBC, BCC, NAC</v>
          </cell>
          <cell r="C1386">
            <v>0</v>
          </cell>
          <cell r="D1386">
            <v>0</v>
          </cell>
          <cell r="E1386">
            <v>0</v>
          </cell>
          <cell r="F1386">
            <v>0</v>
          </cell>
          <cell r="G1386">
            <v>0</v>
          </cell>
          <cell r="H1386">
            <v>0</v>
          </cell>
          <cell r="I1386">
            <v>0</v>
          </cell>
          <cell r="J1386">
            <v>0</v>
          </cell>
          <cell r="K1386">
            <v>0</v>
          </cell>
        </row>
        <row r="1387">
          <cell r="A1387" t="str">
            <v>-</v>
          </cell>
          <cell r="B1387" t="str">
            <v>CRED.DOCUMENTARIOS  ME, BBC, BCC, NAC</v>
          </cell>
          <cell r="C1387">
            <v>0</v>
          </cell>
          <cell r="D1387">
            <v>0</v>
          </cell>
          <cell r="E1387">
            <v>0</v>
          </cell>
          <cell r="F1387">
            <v>0</v>
          </cell>
          <cell r="G1387">
            <v>0</v>
          </cell>
          <cell r="H1387">
            <v>0</v>
          </cell>
          <cell r="I1387">
            <v>0</v>
          </cell>
          <cell r="J1387">
            <v>0</v>
          </cell>
          <cell r="K1387">
            <v>0</v>
          </cell>
        </row>
        <row r="1388">
          <cell r="A1388" t="str">
            <v>-</v>
          </cell>
          <cell r="B1388" t="str">
            <v>OBLIG.P/VTAS.FUT.PAGADAS  ME, BBC, BCC, NAC</v>
          </cell>
          <cell r="C1388">
            <v>0</v>
          </cell>
          <cell r="D1388">
            <v>0</v>
          </cell>
          <cell r="E1388">
            <v>0</v>
          </cell>
          <cell r="F1388">
            <v>0</v>
          </cell>
          <cell r="G1388">
            <v>0</v>
          </cell>
          <cell r="H1388">
            <v>0</v>
          </cell>
          <cell r="I1388">
            <v>0</v>
          </cell>
          <cell r="J1388">
            <v>0</v>
          </cell>
          <cell r="K1388">
            <v>0</v>
          </cell>
        </row>
        <row r="1389">
          <cell r="A1389" t="str">
            <v>-</v>
          </cell>
          <cell r="B1389" t="str">
            <v>OTR.OBLIG.A FAVOR TERCEROS ME, BBC, BCC, NAC</v>
          </cell>
          <cell r="C1389">
            <v>0</v>
          </cell>
          <cell r="D1389">
            <v>0</v>
          </cell>
          <cell r="E1389">
            <v>0</v>
          </cell>
          <cell r="F1389">
            <v>0</v>
          </cell>
          <cell r="G1389">
            <v>0</v>
          </cell>
          <cell r="H1389">
            <v>0</v>
          </cell>
          <cell r="I1389">
            <v>0</v>
          </cell>
          <cell r="J1389">
            <v>0</v>
          </cell>
          <cell r="K1389">
            <v>0</v>
          </cell>
        </row>
        <row r="1390">
          <cell r="A1390" t="str">
            <v>-</v>
          </cell>
          <cell r="B1390" t="str">
            <v>VENTA CONDICIONAL DIVISAS ME, BBC, BCC, NAC</v>
          </cell>
          <cell r="C1390">
            <v>0</v>
          </cell>
          <cell r="D1390">
            <v>0</v>
          </cell>
          <cell r="E1390">
            <v>0</v>
          </cell>
          <cell r="F1390">
            <v>0</v>
          </cell>
          <cell r="G1390">
            <v>0</v>
          </cell>
          <cell r="H1390">
            <v>0</v>
          </cell>
          <cell r="I1390">
            <v>0</v>
          </cell>
          <cell r="J1390">
            <v>0</v>
          </cell>
          <cell r="K1390">
            <v>0</v>
          </cell>
        </row>
        <row r="1391">
          <cell r="A1391" t="str">
            <v>17CONZN</v>
          </cell>
          <cell r="B1391" t="str">
            <v>DIVISAS ARBITRADAS A FUTURO  HABER, BBC, BCC, NAC</v>
          </cell>
          <cell r="C1391">
            <v>0</v>
          </cell>
          <cell r="D1391">
            <v>0</v>
          </cell>
          <cell r="E1391">
            <v>0</v>
          </cell>
          <cell r="F1391">
            <v>0</v>
          </cell>
          <cell r="G1391">
            <v>0</v>
          </cell>
          <cell r="H1391">
            <v>0</v>
          </cell>
          <cell r="I1391">
            <v>0</v>
          </cell>
          <cell r="J1391">
            <v>0</v>
          </cell>
          <cell r="K1391">
            <v>0</v>
          </cell>
        </row>
        <row r="1392">
          <cell r="A1392" t="str">
            <v>-</v>
          </cell>
          <cell r="B1392" t="str">
            <v>FONDO DE RESERVA ME, BBC, BCC, NAC</v>
          </cell>
          <cell r="C1392">
            <v>0</v>
          </cell>
          <cell r="D1392">
            <v>0</v>
          </cell>
          <cell r="E1392">
            <v>0</v>
          </cell>
          <cell r="F1392">
            <v>0</v>
          </cell>
          <cell r="G1392">
            <v>0</v>
          </cell>
          <cell r="H1392">
            <v>0</v>
          </cell>
          <cell r="I1392">
            <v>0</v>
          </cell>
          <cell r="J1392">
            <v>0</v>
          </cell>
          <cell r="K1392">
            <v>0</v>
          </cell>
        </row>
        <row r="1393">
          <cell r="A1393" t="str">
            <v>-</v>
          </cell>
          <cell r="B1393" t="str">
            <v>EQUIV.P.COMPRA CAMBIO FMI, BBC, BCC, NAC</v>
          </cell>
          <cell r="C1393">
            <v>0</v>
          </cell>
          <cell r="D1393">
            <v>0</v>
          </cell>
          <cell r="E1393">
            <v>0</v>
          </cell>
          <cell r="F1393">
            <v>0</v>
          </cell>
          <cell r="G1393">
            <v>0</v>
          </cell>
          <cell r="H1393">
            <v>0</v>
          </cell>
          <cell r="I1393">
            <v>0</v>
          </cell>
          <cell r="J1393">
            <v>0</v>
          </cell>
          <cell r="K1393">
            <v>0</v>
          </cell>
        </row>
        <row r="1394">
          <cell r="A1394" t="str">
            <v>-</v>
          </cell>
          <cell r="B1394" t="str">
            <v>CONVERSION ME, BBC, BCC, NAC</v>
          </cell>
          <cell r="C1394">
            <v>0</v>
          </cell>
          <cell r="D1394">
            <v>0</v>
          </cell>
          <cell r="E1394">
            <v>0</v>
          </cell>
          <cell r="F1394">
            <v>0</v>
          </cell>
          <cell r="G1394">
            <v>0</v>
          </cell>
          <cell r="H1394">
            <v>0</v>
          </cell>
          <cell r="I1394">
            <v>0</v>
          </cell>
          <cell r="J1394">
            <v>0</v>
          </cell>
          <cell r="K1394">
            <v>0</v>
          </cell>
        </row>
        <row r="1395">
          <cell r="A1395" t="str">
            <v>-</v>
          </cell>
          <cell r="B1395" t="str">
            <v>CONVERSION NUM.15 CEPAC ME, BBC, BCC, NAC</v>
          </cell>
          <cell r="C1395">
            <v>0</v>
          </cell>
          <cell r="D1395">
            <v>0</v>
          </cell>
          <cell r="E1395">
            <v>0</v>
          </cell>
          <cell r="F1395">
            <v>0</v>
          </cell>
          <cell r="G1395">
            <v>0</v>
          </cell>
          <cell r="H1395">
            <v>0</v>
          </cell>
          <cell r="I1395">
            <v>0</v>
          </cell>
          <cell r="J1395">
            <v>0</v>
          </cell>
          <cell r="K1395">
            <v>0</v>
          </cell>
        </row>
        <row r="1396">
          <cell r="A1396" t="str">
            <v>-</v>
          </cell>
          <cell r="B1396" t="str">
            <v>ADEUDADO AL EXTERIOR P/ARBITRAJES A FUTURO ME, BBC, BCC, NAC</v>
          </cell>
          <cell r="C1396">
            <v>0</v>
          </cell>
          <cell r="D1396">
            <v>0</v>
          </cell>
          <cell r="E1396">
            <v>0</v>
          </cell>
          <cell r="F1396">
            <v>0</v>
          </cell>
          <cell r="G1396">
            <v>0</v>
          </cell>
          <cell r="H1396">
            <v>0</v>
          </cell>
          <cell r="I1396">
            <v>0</v>
          </cell>
          <cell r="J1396">
            <v>0</v>
          </cell>
          <cell r="K1396">
            <v>0</v>
          </cell>
        </row>
        <row r="1397">
          <cell r="A1397" t="str">
            <v>-</v>
          </cell>
          <cell r="B1397" t="str">
            <v>CONVERSION DE DOLARES P.PAGARES BCO.CENTRAL, BBC, BCC, NAC</v>
          </cell>
          <cell r="C1397">
            <v>0</v>
          </cell>
          <cell r="D1397">
            <v>0</v>
          </cell>
          <cell r="E1397">
            <v>0</v>
          </cell>
          <cell r="F1397">
            <v>0</v>
          </cell>
          <cell r="G1397">
            <v>0</v>
          </cell>
          <cell r="H1397">
            <v>0</v>
          </cell>
          <cell r="I1397">
            <v>0</v>
          </cell>
          <cell r="J1397">
            <v>0</v>
          </cell>
          <cell r="K1397">
            <v>0</v>
          </cell>
        </row>
        <row r="1398">
          <cell r="A1398" t="str">
            <v>-</v>
          </cell>
          <cell r="B1398" t="str">
            <v>CONVERSION ESPECIAL DIFERENCIAL CAMBIARIO, BBC, BCC, NAC</v>
          </cell>
          <cell r="C1398">
            <v>0</v>
          </cell>
          <cell r="D1398">
            <v>0</v>
          </cell>
          <cell r="E1398">
            <v>0</v>
          </cell>
          <cell r="F1398">
            <v>0</v>
          </cell>
          <cell r="G1398">
            <v>0</v>
          </cell>
          <cell r="H1398">
            <v>0</v>
          </cell>
          <cell r="I1398">
            <v>0</v>
          </cell>
          <cell r="J1398">
            <v>0</v>
          </cell>
          <cell r="K1398">
            <v>0</v>
          </cell>
        </row>
        <row r="1399">
          <cell r="A1399" t="str">
            <v>-</v>
          </cell>
          <cell r="B1399" t="str">
            <v>CONVERSION ESPECIAL ACDO.1470, BBC, BCC, NAC</v>
          </cell>
          <cell r="C1399">
            <v>0</v>
          </cell>
          <cell r="D1399">
            <v>0</v>
          </cell>
          <cell r="E1399">
            <v>0</v>
          </cell>
          <cell r="F1399">
            <v>0</v>
          </cell>
          <cell r="G1399">
            <v>0</v>
          </cell>
          <cell r="H1399">
            <v>0</v>
          </cell>
          <cell r="I1399">
            <v>0</v>
          </cell>
          <cell r="J1399">
            <v>0</v>
          </cell>
          <cell r="K1399">
            <v>0</v>
          </cell>
        </row>
        <row r="1400">
          <cell r="A1400" t="str">
            <v>-</v>
          </cell>
          <cell r="B1400" t="str">
            <v>DIVISAS POR VENDER POR COMPRA DOLARES, BBC, BCC, NAC</v>
          </cell>
          <cell r="C1400">
            <v>0</v>
          </cell>
          <cell r="D1400">
            <v>0</v>
          </cell>
          <cell r="E1400">
            <v>0</v>
          </cell>
          <cell r="F1400">
            <v>0</v>
          </cell>
          <cell r="G1400">
            <v>0</v>
          </cell>
          <cell r="H1400">
            <v>0</v>
          </cell>
          <cell r="I1400">
            <v>0</v>
          </cell>
          <cell r="J1400">
            <v>0</v>
          </cell>
          <cell r="K1400">
            <v>0</v>
          </cell>
        </row>
        <row r="1401">
          <cell r="A1401" t="str">
            <v>-</v>
          </cell>
          <cell r="B1401" t="str">
            <v>CONVERSION OPERACIONES EXPRESADAS EN M/E, BBC, BCC, NAC</v>
          </cell>
          <cell r="C1401">
            <v>0</v>
          </cell>
          <cell r="D1401">
            <v>0</v>
          </cell>
          <cell r="E1401">
            <v>0</v>
          </cell>
          <cell r="F1401">
            <v>0</v>
          </cell>
          <cell r="G1401">
            <v>0</v>
          </cell>
          <cell r="H1401">
            <v>0</v>
          </cell>
          <cell r="I1401">
            <v>0</v>
          </cell>
          <cell r="J1401">
            <v>0</v>
          </cell>
          <cell r="K1401">
            <v>0</v>
          </cell>
        </row>
        <row r="1402">
          <cell r="A1402" t="str">
            <v>-</v>
          </cell>
          <cell r="B1402" t="str">
            <v>INTERESES P.SOBREGIRO SUJETOS A ANALISIS HABER ME, BBC, BCC,</v>
          </cell>
          <cell r="C1402">
            <v>0</v>
          </cell>
          <cell r="D1402">
            <v>0</v>
          </cell>
          <cell r="E1402">
            <v>0</v>
          </cell>
          <cell r="F1402">
            <v>0</v>
          </cell>
          <cell r="G1402">
            <v>0</v>
          </cell>
          <cell r="H1402">
            <v>0</v>
          </cell>
          <cell r="I1402">
            <v>0</v>
          </cell>
          <cell r="J1402">
            <v>0</v>
          </cell>
          <cell r="K1402">
            <v>0</v>
          </cell>
        </row>
        <row r="1403">
          <cell r="A1403" t="str">
            <v>-</v>
          </cell>
          <cell r="B1403" t="str">
            <v xml:space="preserve">CONVERSION COMPRA DOLARES C.PACTO RETROVENTA  ME, BBC, BCC, </v>
          </cell>
          <cell r="C1403">
            <v>0</v>
          </cell>
          <cell r="D1403">
            <v>0</v>
          </cell>
          <cell r="E1403">
            <v>0</v>
          </cell>
          <cell r="F1403">
            <v>0</v>
          </cell>
          <cell r="G1403">
            <v>0</v>
          </cell>
          <cell r="H1403">
            <v>0</v>
          </cell>
          <cell r="I1403">
            <v>0</v>
          </cell>
          <cell r="J1403">
            <v>0</v>
          </cell>
          <cell r="K1403">
            <v>0</v>
          </cell>
        </row>
        <row r="1404">
          <cell r="A1404" t="str">
            <v>-</v>
          </cell>
          <cell r="B1404" t="str">
            <v>CONVERSION VENTA DOLARES C.PACTO RETROCOMPRA ME, BBC, BCC, N</v>
          </cell>
          <cell r="C1404">
            <v>0</v>
          </cell>
          <cell r="D1404">
            <v>0</v>
          </cell>
          <cell r="E1404">
            <v>0</v>
          </cell>
          <cell r="F1404">
            <v>0</v>
          </cell>
          <cell r="G1404">
            <v>0</v>
          </cell>
          <cell r="H1404">
            <v>0</v>
          </cell>
          <cell r="I1404">
            <v>0</v>
          </cell>
          <cell r="J1404">
            <v>0</v>
          </cell>
          <cell r="K1404">
            <v>0</v>
          </cell>
        </row>
        <row r="1405">
          <cell r="A1405" t="str">
            <v>17DRNZN</v>
          </cell>
          <cell r="B1405" t="str">
            <v>RECLAMACIONES TRIBUTARIAS PENDIENTES DE RESOLUCION, BBC, BCC</v>
          </cell>
          <cell r="C1405">
            <v>0</v>
          </cell>
          <cell r="D1405">
            <v>0</v>
          </cell>
          <cell r="E1405">
            <v>0</v>
          </cell>
          <cell r="F1405">
            <v>0</v>
          </cell>
          <cell r="G1405">
            <v>0</v>
          </cell>
          <cell r="H1405">
            <v>0</v>
          </cell>
          <cell r="I1405">
            <v>0</v>
          </cell>
          <cell r="J1405">
            <v>0</v>
          </cell>
          <cell r="K1405">
            <v>0</v>
          </cell>
        </row>
        <row r="1406">
          <cell r="A1406" t="str">
            <v>-</v>
          </cell>
          <cell r="B1406" t="str">
            <v>CONVERSION DE US$ C.PACTO RETROVENTA CON T.C EN UF, BBC, BCC</v>
          </cell>
          <cell r="C1406">
            <v>0</v>
          </cell>
          <cell r="D1406">
            <v>0</v>
          </cell>
          <cell r="E1406">
            <v>0</v>
          </cell>
          <cell r="F1406">
            <v>0</v>
          </cell>
          <cell r="G1406">
            <v>0</v>
          </cell>
          <cell r="H1406">
            <v>0</v>
          </cell>
          <cell r="I1406">
            <v>0</v>
          </cell>
          <cell r="J1406">
            <v>0</v>
          </cell>
          <cell r="K1406">
            <v>0</v>
          </cell>
        </row>
        <row r="1407">
          <cell r="A1407" t="str">
            <v>-</v>
          </cell>
          <cell r="B1407" t="str">
            <v>CONVERSION P.RENEGOCIACION DEUDA TRANSP.ACDO.1513, BBC, BCC,</v>
          </cell>
          <cell r="C1407">
            <v>0</v>
          </cell>
          <cell r="D1407">
            <v>0</v>
          </cell>
          <cell r="E1407">
            <v>0</v>
          </cell>
          <cell r="F1407">
            <v>0</v>
          </cell>
          <cell r="G1407">
            <v>0</v>
          </cell>
          <cell r="H1407">
            <v>0</v>
          </cell>
          <cell r="I1407">
            <v>0</v>
          </cell>
          <cell r="J1407">
            <v>0</v>
          </cell>
          <cell r="K1407">
            <v>0</v>
          </cell>
        </row>
        <row r="1408">
          <cell r="A1408" t="str">
            <v>-</v>
          </cell>
          <cell r="B1408" t="str">
            <v>CONVERSION ACUERDO 1578 (DESDOLARIZACION) ME, BBC, BCC, NAC</v>
          </cell>
          <cell r="C1408">
            <v>0</v>
          </cell>
          <cell r="D1408">
            <v>0</v>
          </cell>
          <cell r="E1408">
            <v>0</v>
          </cell>
          <cell r="F1408">
            <v>0</v>
          </cell>
          <cell r="G1408">
            <v>0</v>
          </cell>
          <cell r="H1408">
            <v>0</v>
          </cell>
          <cell r="I1408">
            <v>0</v>
          </cell>
          <cell r="J1408">
            <v>0</v>
          </cell>
          <cell r="K1408">
            <v>0</v>
          </cell>
        </row>
        <row r="1409">
          <cell r="A1409" t="str">
            <v>-</v>
          </cell>
          <cell r="B1409" t="str">
            <v>CONVERSION COMPRA DOLARES C/PACTO RETROVENTA CAP I, BBC, BCC</v>
          </cell>
          <cell r="C1409">
            <v>0</v>
          </cell>
          <cell r="D1409">
            <v>0</v>
          </cell>
          <cell r="E1409">
            <v>0</v>
          </cell>
          <cell r="F1409">
            <v>0</v>
          </cell>
          <cell r="G1409">
            <v>0</v>
          </cell>
          <cell r="H1409">
            <v>0</v>
          </cell>
          <cell r="I1409">
            <v>0</v>
          </cell>
          <cell r="J1409">
            <v>0</v>
          </cell>
          <cell r="K1409">
            <v>0</v>
          </cell>
        </row>
        <row r="1410">
          <cell r="A1410" t="str">
            <v>17ELNZN</v>
          </cell>
          <cell r="B1410" t="str">
            <v>PASIVOS ASUMIDOS DEL BANCO CONTINENTAL L.18430 MN, BBC, BCC,</v>
          </cell>
          <cell r="C1410">
            <v>4</v>
          </cell>
          <cell r="D1410">
            <v>4</v>
          </cell>
          <cell r="E1410">
            <v>4</v>
          </cell>
          <cell r="F1410">
            <v>4</v>
          </cell>
          <cell r="G1410">
            <v>4</v>
          </cell>
          <cell r="H1410">
            <v>4</v>
          </cell>
          <cell r="I1410">
            <v>4</v>
          </cell>
          <cell r="J1410">
            <v>4</v>
          </cell>
          <cell r="K1410">
            <v>4</v>
          </cell>
        </row>
        <row r="1411">
          <cell r="A1411" t="str">
            <v>17DZNZN</v>
          </cell>
          <cell r="B1411" t="str">
            <v>PASIVOS ASUMIDOS DEL BCNV LEY 18412 ME, BBC, BCC, NAC</v>
          </cell>
          <cell r="C1411">
            <v>0</v>
          </cell>
          <cell r="D1411">
            <v>0</v>
          </cell>
          <cell r="E1411">
            <v>0</v>
          </cell>
          <cell r="F1411">
            <v>0</v>
          </cell>
          <cell r="G1411">
            <v>0</v>
          </cell>
          <cell r="H1411">
            <v>0</v>
          </cell>
          <cell r="I1411">
            <v>0</v>
          </cell>
          <cell r="J1411">
            <v>0</v>
          </cell>
          <cell r="K1411">
            <v>0</v>
          </cell>
        </row>
        <row r="1412">
          <cell r="A1412" t="str">
            <v>-</v>
          </cell>
          <cell r="B1412" t="str">
            <v>CONV.P.REPR.DEUD.TRANSPORTE AC 1845 ME, BBC, BCC, NAC</v>
          </cell>
          <cell r="C1412">
            <v>0</v>
          </cell>
          <cell r="D1412">
            <v>0</v>
          </cell>
          <cell r="E1412">
            <v>0</v>
          </cell>
          <cell r="F1412">
            <v>0</v>
          </cell>
          <cell r="G1412">
            <v>0</v>
          </cell>
          <cell r="H1412">
            <v>0</v>
          </cell>
          <cell r="I1412">
            <v>0</v>
          </cell>
          <cell r="J1412">
            <v>0</v>
          </cell>
          <cell r="K1412">
            <v>0</v>
          </cell>
        </row>
        <row r="1413">
          <cell r="A1413" t="str">
            <v>-</v>
          </cell>
          <cell r="B1413" t="str">
            <v>CONVERSION SALDO PRECIO PAGARE ADQ.AL BECH EXP.DOL, BBC, BCC</v>
          </cell>
          <cell r="C1413">
            <v>0</v>
          </cell>
          <cell r="D1413">
            <v>0</v>
          </cell>
          <cell r="E1413">
            <v>0</v>
          </cell>
          <cell r="F1413">
            <v>0</v>
          </cell>
          <cell r="G1413">
            <v>0</v>
          </cell>
          <cell r="H1413">
            <v>0</v>
          </cell>
          <cell r="I1413">
            <v>0</v>
          </cell>
          <cell r="J1413">
            <v>0</v>
          </cell>
          <cell r="K1413">
            <v>0</v>
          </cell>
        </row>
        <row r="1414">
          <cell r="A1414" t="str">
            <v>-</v>
          </cell>
          <cell r="B1414" t="str">
            <v>CONVERSION CERTIF.DEPOSITOS EXPR.EN US$ AC.1649, BBC, BCC, E</v>
          </cell>
          <cell r="C1414">
            <v>0</v>
          </cell>
          <cell r="D1414">
            <v>0</v>
          </cell>
          <cell r="E1414">
            <v>0</v>
          </cell>
          <cell r="F1414">
            <v>0</v>
          </cell>
          <cell r="G1414">
            <v>0</v>
          </cell>
          <cell r="H1414">
            <v>0</v>
          </cell>
          <cell r="I1414">
            <v>0</v>
          </cell>
          <cell r="J1414">
            <v>0</v>
          </cell>
          <cell r="K1414">
            <v>0</v>
          </cell>
        </row>
        <row r="1415">
          <cell r="A1415" t="str">
            <v>17BPNZN</v>
          </cell>
          <cell r="B1415" t="str">
            <v>DEPRECIACION ACUMULADA BIENES RAICES, BBC, BCC, NAC</v>
          </cell>
          <cell r="C1415">
            <v>6731</v>
          </cell>
          <cell r="D1415">
            <v>6765</v>
          </cell>
          <cell r="E1415">
            <v>6846</v>
          </cell>
          <cell r="F1415">
            <v>6948</v>
          </cell>
          <cell r="G1415">
            <v>6968</v>
          </cell>
          <cell r="H1415">
            <v>6967</v>
          </cell>
          <cell r="I1415">
            <v>6994</v>
          </cell>
          <cell r="J1415">
            <v>6818</v>
          </cell>
          <cell r="K1415">
            <v>6851</v>
          </cell>
        </row>
        <row r="1416">
          <cell r="A1416" t="str">
            <v>17BSNZN</v>
          </cell>
          <cell r="B1416" t="str">
            <v>COR.MONETARIA S/DEP.ACUM. BS RS, BBC, BCC, NAC</v>
          </cell>
          <cell r="C1416">
            <v>0</v>
          </cell>
          <cell r="D1416">
            <v>0</v>
          </cell>
          <cell r="E1416">
            <v>0</v>
          </cell>
          <cell r="F1416">
            <v>0</v>
          </cell>
          <cell r="G1416">
            <v>0</v>
          </cell>
          <cell r="H1416">
            <v>0</v>
          </cell>
          <cell r="I1416">
            <v>0</v>
          </cell>
          <cell r="J1416">
            <v>0</v>
          </cell>
          <cell r="K1416">
            <v>0</v>
          </cell>
        </row>
        <row r="1417">
          <cell r="A1417" t="str">
            <v>17BQNZN</v>
          </cell>
          <cell r="B1417" t="str">
            <v>DEPRECIACION ACUMULADA BIENES MUEBLES, BBC, BCC, NAC</v>
          </cell>
          <cell r="C1417">
            <v>681</v>
          </cell>
          <cell r="D1417">
            <v>669</v>
          </cell>
          <cell r="E1417">
            <v>686</v>
          </cell>
          <cell r="F1417">
            <v>706</v>
          </cell>
          <cell r="G1417">
            <v>703</v>
          </cell>
          <cell r="H1417">
            <v>711</v>
          </cell>
          <cell r="I1417">
            <v>714</v>
          </cell>
          <cell r="J1417">
            <v>722</v>
          </cell>
          <cell r="K1417">
            <v>724</v>
          </cell>
        </row>
        <row r="1418">
          <cell r="A1418" t="str">
            <v>17BTNZN</v>
          </cell>
          <cell r="B1418" t="str">
            <v>COR.MONETARIA S/DEP.ACUM. BS MUEBLES, BBC, BCC, NAC</v>
          </cell>
          <cell r="C1418">
            <v>0</v>
          </cell>
          <cell r="D1418">
            <v>0</v>
          </cell>
          <cell r="E1418">
            <v>0</v>
          </cell>
          <cell r="F1418">
            <v>0</v>
          </cell>
          <cell r="G1418">
            <v>0</v>
          </cell>
          <cell r="H1418">
            <v>0</v>
          </cell>
          <cell r="I1418">
            <v>0</v>
          </cell>
          <cell r="J1418">
            <v>0</v>
          </cell>
          <cell r="K1418">
            <v>0</v>
          </cell>
        </row>
        <row r="1419">
          <cell r="A1419" t="str">
            <v>17BYNZN</v>
          </cell>
          <cell r="B1419" t="str">
            <v>DEPREC.ACUMUL. S/INSTALACIONES MN, BBC, BCC, NAC</v>
          </cell>
          <cell r="C1419">
            <v>1906</v>
          </cell>
          <cell r="D1419">
            <v>1930</v>
          </cell>
          <cell r="E1419">
            <v>1967</v>
          </cell>
          <cell r="F1419">
            <v>2011</v>
          </cell>
          <cell r="G1419">
            <v>2031</v>
          </cell>
          <cell r="H1419">
            <v>2046</v>
          </cell>
          <cell r="I1419">
            <v>2069</v>
          </cell>
          <cell r="J1419">
            <v>2092</v>
          </cell>
          <cell r="K1419">
            <v>2117</v>
          </cell>
        </row>
        <row r="1420">
          <cell r="A1420" t="str">
            <v>17BRNZN</v>
          </cell>
          <cell r="B1420" t="str">
            <v>DEPRECIACION ACUMULADA VEHICULOS, BBC, BCC, NAC</v>
          </cell>
          <cell r="C1420">
            <v>141</v>
          </cell>
          <cell r="D1420">
            <v>76</v>
          </cell>
          <cell r="E1420">
            <v>81</v>
          </cell>
          <cell r="F1420">
            <v>62</v>
          </cell>
          <cell r="G1420">
            <v>67</v>
          </cell>
          <cell r="H1420">
            <v>71</v>
          </cell>
          <cell r="I1420">
            <v>76</v>
          </cell>
          <cell r="J1420">
            <v>80</v>
          </cell>
          <cell r="K1420">
            <v>86</v>
          </cell>
        </row>
        <row r="1421">
          <cell r="A1421" t="str">
            <v>17BVNZN</v>
          </cell>
          <cell r="B1421" t="str">
            <v>COR.MONETARIA S/DEP.ACUM. VEHICULOS, BBC, BCC, NAC</v>
          </cell>
          <cell r="C1421">
            <v>916</v>
          </cell>
          <cell r="D1421">
            <v>939</v>
          </cell>
          <cell r="E1421">
            <v>962</v>
          </cell>
          <cell r="F1421">
            <v>913</v>
          </cell>
          <cell r="G1421">
            <v>898</v>
          </cell>
          <cell r="H1421">
            <v>923</v>
          </cell>
          <cell r="I1421">
            <v>950</v>
          </cell>
          <cell r="J1421">
            <v>899</v>
          </cell>
          <cell r="K1421">
            <v>921</v>
          </cell>
        </row>
        <row r="1422">
          <cell r="A1422" t="str">
            <v>17BUNZN</v>
          </cell>
          <cell r="B1422" t="str">
            <v>CORREC MONETARIA PROV S/MEDALLAS FRN Y OTRAS, BBC, BCC, NAC</v>
          </cell>
          <cell r="C1422">
            <v>0</v>
          </cell>
          <cell r="D1422">
            <v>0</v>
          </cell>
          <cell r="E1422">
            <v>0</v>
          </cell>
          <cell r="F1422">
            <v>0</v>
          </cell>
          <cell r="G1422">
            <v>0</v>
          </cell>
          <cell r="H1422">
            <v>0</v>
          </cell>
          <cell r="I1422">
            <v>0</v>
          </cell>
          <cell r="J1422">
            <v>0</v>
          </cell>
          <cell r="K1422">
            <v>0</v>
          </cell>
        </row>
        <row r="1423">
          <cell r="A1423" t="str">
            <v>17ALNZN</v>
          </cell>
          <cell r="B1423" t="str">
            <v>LETRAS POR ADQ.DE CARTERA A INST.FINANCIERAS ME, BBC, BCC, N</v>
          </cell>
          <cell r="C1423">
            <v>0</v>
          </cell>
          <cell r="D1423">
            <v>0</v>
          </cell>
          <cell r="E1423">
            <v>0</v>
          </cell>
          <cell r="F1423">
            <v>0</v>
          </cell>
          <cell r="G1423">
            <v>0</v>
          </cell>
          <cell r="H1423">
            <v>0</v>
          </cell>
          <cell r="I1423">
            <v>0</v>
          </cell>
          <cell r="J1423">
            <v>0</v>
          </cell>
          <cell r="K1423">
            <v>0</v>
          </cell>
        </row>
        <row r="1424">
          <cell r="A1424" t="str">
            <v>17DPNZN</v>
          </cell>
          <cell r="B1424" t="str">
            <v>REAJ.P.PAGAR S.LTS.P.ADQ.DE CARTERA A INST.FINAN.M, BBC, BCC</v>
          </cell>
          <cell r="C1424">
            <v>0</v>
          </cell>
          <cell r="D1424">
            <v>0</v>
          </cell>
          <cell r="E1424">
            <v>0</v>
          </cell>
          <cell r="F1424">
            <v>0</v>
          </cell>
          <cell r="G1424">
            <v>0</v>
          </cell>
          <cell r="H1424">
            <v>0</v>
          </cell>
          <cell r="I1424">
            <v>0</v>
          </cell>
          <cell r="J1424">
            <v>0</v>
          </cell>
          <cell r="K1424">
            <v>0</v>
          </cell>
        </row>
        <row r="1425">
          <cell r="A1425" t="str">
            <v>17DWNZN</v>
          </cell>
          <cell r="B1425" t="str">
            <v>LETRAS EMITIDAS P.CPRA.DE CARTERA ACDO.1555, BBC, BCC, NAC</v>
          </cell>
          <cell r="C1425">
            <v>0</v>
          </cell>
          <cell r="D1425">
            <v>0</v>
          </cell>
          <cell r="E1425">
            <v>0</v>
          </cell>
          <cell r="F1425">
            <v>0</v>
          </cell>
          <cell r="G1425">
            <v>0</v>
          </cell>
          <cell r="H1425">
            <v>0</v>
          </cell>
          <cell r="I1425">
            <v>0</v>
          </cell>
          <cell r="J1425">
            <v>0</v>
          </cell>
          <cell r="K1425">
            <v>0</v>
          </cell>
        </row>
        <row r="1426">
          <cell r="A1426" t="str">
            <v>17DXNZN</v>
          </cell>
          <cell r="B1426" t="str">
            <v>REAJ.P.PAGAR S.LTS.EMITIDAS P.CPRA.CARTERA AC.1555, BBC, BCC</v>
          </cell>
          <cell r="C1426">
            <v>0</v>
          </cell>
          <cell r="D1426">
            <v>0</v>
          </cell>
          <cell r="E1426">
            <v>0</v>
          </cell>
          <cell r="F1426">
            <v>0</v>
          </cell>
          <cell r="G1426">
            <v>0</v>
          </cell>
          <cell r="H1426">
            <v>0</v>
          </cell>
          <cell r="I1426">
            <v>0</v>
          </cell>
          <cell r="J1426">
            <v>0</v>
          </cell>
          <cell r="K1426">
            <v>0</v>
          </cell>
        </row>
        <row r="1427">
          <cell r="A1427" t="str">
            <v>17FPNZN</v>
          </cell>
          <cell r="B1427" t="str">
            <v>DIFERENCIA PRECIO PERC.Y NO DEVENGADO U$D</v>
          </cell>
          <cell r="C1427">
            <v>0</v>
          </cell>
          <cell r="D1427">
            <v>0</v>
          </cell>
          <cell r="E1427">
            <v>0</v>
          </cell>
          <cell r="F1427">
            <v>0</v>
          </cell>
          <cell r="G1427">
            <v>0</v>
          </cell>
          <cell r="H1427">
            <v>0</v>
          </cell>
          <cell r="I1427">
            <v>0</v>
          </cell>
          <cell r="J1427">
            <v>0</v>
          </cell>
          <cell r="K1427">
            <v>0</v>
          </cell>
        </row>
        <row r="1428">
          <cell r="A1428" t="str">
            <v>22814JLNZN...</v>
          </cell>
          <cell r="B1428" t="str">
            <v>INTERESES RECIB.ANTICIP P/BONOS DEL BCO</v>
          </cell>
          <cell r="C1428">
            <v>77425</v>
          </cell>
          <cell r="D1428">
            <v>89197</v>
          </cell>
          <cell r="E1428">
            <v>98746</v>
          </cell>
          <cell r="F1428">
            <v>113946</v>
          </cell>
          <cell r="G1428">
            <v>126928</v>
          </cell>
          <cell r="H1428">
            <v>136184</v>
          </cell>
          <cell r="I1428">
            <v>144053</v>
          </cell>
          <cell r="J1428">
            <v>151779</v>
          </cell>
          <cell r="K1428">
            <v>156149</v>
          </cell>
        </row>
        <row r="1429">
          <cell r="A1429" t="str">
            <v>14BJXZN</v>
          </cell>
          <cell r="B1429" t="str">
            <v xml:space="preserve">  .CUENTAS DIVERSAS ME</v>
          </cell>
          <cell r="C1429">
            <v>14818713</v>
          </cell>
          <cell r="D1429">
            <v>15228172</v>
          </cell>
          <cell r="E1429">
            <v>14689034</v>
          </cell>
          <cell r="F1429">
            <v>14304365</v>
          </cell>
          <cell r="G1429">
            <v>14587751</v>
          </cell>
          <cell r="H1429">
            <v>14040434</v>
          </cell>
          <cell r="I1429">
            <v>14143695</v>
          </cell>
          <cell r="J1429">
            <v>13925107</v>
          </cell>
          <cell r="K1429">
            <v>13376083</v>
          </cell>
        </row>
        <row r="1430">
          <cell r="A1430" t="str">
            <v>17BBEZN</v>
          </cell>
          <cell r="B1430" t="str">
            <v>OPERAC. PENDIENTES  ME, BBC, BCC, EXT</v>
          </cell>
          <cell r="C1430">
            <v>0</v>
          </cell>
          <cell r="D1430">
            <v>0</v>
          </cell>
          <cell r="E1430">
            <v>0</v>
          </cell>
          <cell r="F1430">
            <v>0</v>
          </cell>
          <cell r="G1430">
            <v>0</v>
          </cell>
          <cell r="H1430">
            <v>2</v>
          </cell>
          <cell r="I1430">
            <v>272</v>
          </cell>
          <cell r="J1430">
            <v>0</v>
          </cell>
          <cell r="K1430">
            <v>320</v>
          </cell>
        </row>
        <row r="1431">
          <cell r="A1431" t="str">
            <v>-</v>
          </cell>
          <cell r="B1431" t="str">
            <v>OP.PEND.PART.SUJ.PRESCR.LEG.MN, BBC, BCC, EXT</v>
          </cell>
          <cell r="C1431">
            <v>0</v>
          </cell>
          <cell r="D1431">
            <v>0</v>
          </cell>
          <cell r="E1431">
            <v>0</v>
          </cell>
          <cell r="F1431">
            <v>0</v>
          </cell>
          <cell r="G1431">
            <v>0</v>
          </cell>
          <cell r="H1431">
            <v>0</v>
          </cell>
          <cell r="I1431">
            <v>0</v>
          </cell>
          <cell r="J1431">
            <v>0</v>
          </cell>
          <cell r="K1431">
            <v>0</v>
          </cell>
        </row>
        <row r="1432">
          <cell r="A1432" t="str">
            <v>17BFEZN</v>
          </cell>
          <cell r="B1432" t="str">
            <v>INTER.PERCIB.Y NO DEVENG.ME, BBC, BCC, EXT</v>
          </cell>
          <cell r="C1432">
            <v>0</v>
          </cell>
          <cell r="D1432">
            <v>0</v>
          </cell>
          <cell r="E1432">
            <v>0</v>
          </cell>
          <cell r="F1432">
            <v>0</v>
          </cell>
          <cell r="G1432">
            <v>0</v>
          </cell>
          <cell r="H1432">
            <v>0</v>
          </cell>
          <cell r="I1432">
            <v>0</v>
          </cell>
          <cell r="J1432">
            <v>0</v>
          </cell>
          <cell r="K1432">
            <v>0</v>
          </cell>
        </row>
        <row r="1433">
          <cell r="A1433" t="str">
            <v>17BVEZN</v>
          </cell>
          <cell r="B1433" t="str">
            <v>INGRESOS PERCIB.NO DEVENG.ME, BBC, BCC, EXT</v>
          </cell>
          <cell r="C1433">
            <v>0</v>
          </cell>
          <cell r="D1433">
            <v>0</v>
          </cell>
          <cell r="E1433">
            <v>0</v>
          </cell>
          <cell r="F1433">
            <v>0</v>
          </cell>
          <cell r="G1433">
            <v>0</v>
          </cell>
          <cell r="H1433">
            <v>0</v>
          </cell>
          <cell r="I1433">
            <v>0</v>
          </cell>
          <cell r="J1433">
            <v>0</v>
          </cell>
          <cell r="K1433">
            <v>0</v>
          </cell>
        </row>
        <row r="1434">
          <cell r="A1434" t="str">
            <v>-</v>
          </cell>
          <cell r="B1434" t="str">
            <v>INST.PERCIB.ANTICIP.CPRA.PDBC, BBC, BCC, EXT</v>
          </cell>
          <cell r="C1434">
            <v>0</v>
          </cell>
          <cell r="D1434">
            <v>0</v>
          </cell>
          <cell r="E1434">
            <v>0</v>
          </cell>
          <cell r="F1434">
            <v>0</v>
          </cell>
          <cell r="G1434">
            <v>0</v>
          </cell>
          <cell r="H1434">
            <v>0</v>
          </cell>
          <cell r="I1434">
            <v>0</v>
          </cell>
          <cell r="J1434">
            <v>0</v>
          </cell>
          <cell r="K1434">
            <v>0</v>
          </cell>
        </row>
        <row r="1435">
          <cell r="A1435" t="str">
            <v>-</v>
          </cell>
          <cell r="B1435" t="str">
            <v>INGRESOS EXTRAORD. RECIBIDOS DEL SINAP MN, BBC, BCC, EXT</v>
          </cell>
          <cell r="C1435">
            <v>0</v>
          </cell>
          <cell r="D1435">
            <v>0</v>
          </cell>
          <cell r="E1435">
            <v>0</v>
          </cell>
          <cell r="F1435">
            <v>0</v>
          </cell>
          <cell r="G1435">
            <v>0</v>
          </cell>
          <cell r="H1435">
            <v>0</v>
          </cell>
          <cell r="I1435">
            <v>0</v>
          </cell>
          <cell r="J1435">
            <v>0</v>
          </cell>
          <cell r="K1435">
            <v>0</v>
          </cell>
        </row>
        <row r="1436">
          <cell r="A1436" t="str">
            <v>-</v>
          </cell>
          <cell r="B1436" t="str">
            <v>INTS.PERC.ANTICIP.POR COMPRAS DE PDBC MN, BBC, BCC, EXT</v>
          </cell>
          <cell r="C1436">
            <v>0</v>
          </cell>
          <cell r="D1436">
            <v>0</v>
          </cell>
          <cell r="E1436">
            <v>0</v>
          </cell>
          <cell r="F1436">
            <v>0</v>
          </cell>
          <cell r="G1436">
            <v>0</v>
          </cell>
          <cell r="H1436">
            <v>0</v>
          </cell>
          <cell r="I1436">
            <v>0</v>
          </cell>
          <cell r="J1436">
            <v>0</v>
          </cell>
          <cell r="K1436">
            <v>0</v>
          </cell>
        </row>
        <row r="1437">
          <cell r="A1437" t="str">
            <v>17CIEZN</v>
          </cell>
          <cell r="B1437" t="str">
            <v xml:space="preserve">REPARTOS RECIBIDOS DE INSTIT.FINANC.EN LIQUID.MN, BBC, BCC, </v>
          </cell>
          <cell r="C1437">
            <v>0</v>
          </cell>
          <cell r="D1437">
            <v>0</v>
          </cell>
          <cell r="E1437">
            <v>0</v>
          </cell>
          <cell r="F1437">
            <v>0</v>
          </cell>
          <cell r="G1437">
            <v>0</v>
          </cell>
          <cell r="H1437">
            <v>0</v>
          </cell>
          <cell r="I1437">
            <v>0</v>
          </cell>
          <cell r="J1437">
            <v>0</v>
          </cell>
          <cell r="K1437">
            <v>0</v>
          </cell>
        </row>
        <row r="1438">
          <cell r="A1438" t="str">
            <v>17EXEZN</v>
          </cell>
          <cell r="B1438" t="str">
            <v>INGRESOS SUJETOS A LIQUIDACION FINAL S/CONT.EUROD., BBC, BCC</v>
          </cell>
          <cell r="C1438">
            <v>0</v>
          </cell>
          <cell r="D1438">
            <v>0</v>
          </cell>
          <cell r="E1438">
            <v>0</v>
          </cell>
          <cell r="F1438">
            <v>0</v>
          </cell>
          <cell r="G1438">
            <v>0</v>
          </cell>
          <cell r="H1438">
            <v>0</v>
          </cell>
          <cell r="I1438">
            <v>0</v>
          </cell>
          <cell r="J1438">
            <v>0</v>
          </cell>
          <cell r="K1438">
            <v>0</v>
          </cell>
        </row>
        <row r="1439">
          <cell r="A1439" t="str">
            <v>17EYEZN</v>
          </cell>
          <cell r="B1439" t="str">
            <v>OPERACIONES CON BUF-BHC PENDIENTES DE REEMBOLSO ME, BBC, BCC</v>
          </cell>
          <cell r="C1439">
            <v>0</v>
          </cell>
          <cell r="D1439">
            <v>0</v>
          </cell>
          <cell r="E1439">
            <v>0</v>
          </cell>
          <cell r="F1439">
            <v>0</v>
          </cell>
          <cell r="G1439">
            <v>0</v>
          </cell>
          <cell r="H1439">
            <v>0</v>
          </cell>
          <cell r="I1439">
            <v>0</v>
          </cell>
          <cell r="J1439">
            <v>0</v>
          </cell>
          <cell r="K1439">
            <v>0</v>
          </cell>
        </row>
        <row r="1440">
          <cell r="A1440" t="str">
            <v>-</v>
          </cell>
          <cell r="B1440" t="str">
            <v>TITULOS RECONOCIMIENTO DEUDA CAP XIX DEL CNCI POR, BBC, BCC,</v>
          </cell>
          <cell r="C1440">
            <v>0</v>
          </cell>
          <cell r="D1440">
            <v>0</v>
          </cell>
          <cell r="E1440">
            <v>0</v>
          </cell>
          <cell r="F1440">
            <v>0</v>
          </cell>
          <cell r="G1440">
            <v>0</v>
          </cell>
          <cell r="H1440">
            <v>0</v>
          </cell>
          <cell r="I1440">
            <v>0</v>
          </cell>
          <cell r="J1440">
            <v>0</v>
          </cell>
          <cell r="K1440">
            <v>0</v>
          </cell>
        </row>
        <row r="1441">
          <cell r="A1441" t="str">
            <v>17FGEZN</v>
          </cell>
          <cell r="B1441" t="str">
            <v>DOLARES POR ENTREGAR A BANCOS P.VTAS.MESA DINERO M, BBC, BCC</v>
          </cell>
          <cell r="C1441">
            <v>0</v>
          </cell>
          <cell r="D1441">
            <v>0</v>
          </cell>
          <cell r="E1441">
            <v>0</v>
          </cell>
          <cell r="F1441">
            <v>0</v>
          </cell>
          <cell r="G1441">
            <v>0</v>
          </cell>
          <cell r="H1441">
            <v>0</v>
          </cell>
          <cell r="I1441">
            <v>0</v>
          </cell>
          <cell r="J1441">
            <v>0</v>
          </cell>
          <cell r="K1441">
            <v>0</v>
          </cell>
        </row>
        <row r="1442">
          <cell r="A1442" t="str">
            <v>-</v>
          </cell>
          <cell r="B1442" t="str">
            <v>PESOS POR ENTREGAR A BCOS.P.COMP.DOL.MESA DINERO M, BBC, BCC</v>
          </cell>
          <cell r="C1442">
            <v>0</v>
          </cell>
          <cell r="D1442">
            <v>0</v>
          </cell>
          <cell r="E1442">
            <v>0</v>
          </cell>
          <cell r="F1442">
            <v>0</v>
          </cell>
          <cell r="G1442">
            <v>0</v>
          </cell>
          <cell r="H1442">
            <v>0</v>
          </cell>
          <cell r="I1442">
            <v>0</v>
          </cell>
          <cell r="J1442">
            <v>0</v>
          </cell>
          <cell r="K1442">
            <v>0</v>
          </cell>
        </row>
        <row r="1443">
          <cell r="A1443" t="str">
            <v>17ABEZN</v>
          </cell>
          <cell r="B1443" t="str">
            <v>PROVISIONES   ME, BBC, BCC, EXT</v>
          </cell>
          <cell r="C1443">
            <v>0</v>
          </cell>
          <cell r="D1443">
            <v>0</v>
          </cell>
          <cell r="E1443">
            <v>0</v>
          </cell>
          <cell r="F1443">
            <v>0</v>
          </cell>
          <cell r="G1443">
            <v>0</v>
          </cell>
          <cell r="H1443">
            <v>0</v>
          </cell>
          <cell r="I1443">
            <v>0</v>
          </cell>
          <cell r="J1443">
            <v>0</v>
          </cell>
          <cell r="K1443">
            <v>0</v>
          </cell>
        </row>
        <row r="1444">
          <cell r="A1444" t="str">
            <v>17EQEZN</v>
          </cell>
          <cell r="B1444" t="str">
            <v>PROVISIONES SOBRE COLOCACIONES ME, BBC, BCC, EXT</v>
          </cell>
          <cell r="C1444">
            <v>12285</v>
          </cell>
          <cell r="D1444">
            <v>12606</v>
          </cell>
          <cell r="E1444">
            <v>12168</v>
          </cell>
          <cell r="F1444">
            <v>11799</v>
          </cell>
          <cell r="G1444">
            <v>11879</v>
          </cell>
          <cell r="H1444">
            <v>11664</v>
          </cell>
          <cell r="I1444">
            <v>11805</v>
          </cell>
          <cell r="J1444">
            <v>11700</v>
          </cell>
          <cell r="K1444">
            <v>11127</v>
          </cell>
        </row>
        <row r="1445">
          <cell r="A1445" t="str">
            <v>17EREZN</v>
          </cell>
          <cell r="B1445" t="str">
            <v>PROVISIONES SOBRE INVERSIONES ME, BBC, BCC, EXT</v>
          </cell>
          <cell r="C1445">
            <v>0</v>
          </cell>
          <cell r="D1445">
            <v>0</v>
          </cell>
          <cell r="E1445">
            <v>0</v>
          </cell>
          <cell r="F1445">
            <v>0</v>
          </cell>
          <cell r="G1445">
            <v>0</v>
          </cell>
          <cell r="H1445">
            <v>0</v>
          </cell>
          <cell r="I1445">
            <v>0</v>
          </cell>
          <cell r="J1445">
            <v>0</v>
          </cell>
          <cell r="K1445">
            <v>0</v>
          </cell>
        </row>
        <row r="1446">
          <cell r="A1446" t="str">
            <v>-</v>
          </cell>
          <cell r="B1446" t="str">
            <v>OTRAS PROVISIONES MN, BBC, BCC, EXT</v>
          </cell>
          <cell r="C1446">
            <v>0</v>
          </cell>
          <cell r="D1446">
            <v>0</v>
          </cell>
          <cell r="E1446">
            <v>0</v>
          </cell>
          <cell r="F1446">
            <v>0</v>
          </cell>
          <cell r="G1446">
            <v>0</v>
          </cell>
          <cell r="H1446">
            <v>0</v>
          </cell>
          <cell r="I1446">
            <v>0</v>
          </cell>
          <cell r="J1446">
            <v>0</v>
          </cell>
          <cell r="K1446">
            <v>0</v>
          </cell>
        </row>
        <row r="1447">
          <cell r="A1447" t="str">
            <v>-</v>
          </cell>
          <cell r="B1447" t="str">
            <v>REVAL.PROVIS.CAPITAL PROP.MN, BBC, BCC, EXT</v>
          </cell>
          <cell r="C1447">
            <v>0</v>
          </cell>
          <cell r="D1447">
            <v>0</v>
          </cell>
          <cell r="E1447">
            <v>0</v>
          </cell>
          <cell r="F1447">
            <v>0</v>
          </cell>
          <cell r="G1447">
            <v>0</v>
          </cell>
          <cell r="H1447">
            <v>0</v>
          </cell>
          <cell r="I1447">
            <v>0</v>
          </cell>
          <cell r="J1447">
            <v>0</v>
          </cell>
          <cell r="K1447">
            <v>0</v>
          </cell>
        </row>
        <row r="1448">
          <cell r="A1448" t="str">
            <v>15FBEZN</v>
          </cell>
          <cell r="B1448" t="str">
            <v>FDO.ASIST.TEC.CRED.VIVIENA.ME, BBC, BCC, EXT</v>
          </cell>
          <cell r="C1448">
            <v>0</v>
          </cell>
          <cell r="D1448">
            <v>0</v>
          </cell>
          <cell r="E1448">
            <v>0</v>
          </cell>
          <cell r="F1448">
            <v>0</v>
          </cell>
          <cell r="G1448">
            <v>0</v>
          </cell>
          <cell r="H1448">
            <v>0</v>
          </cell>
          <cell r="I1448">
            <v>0</v>
          </cell>
          <cell r="J1448">
            <v>0</v>
          </cell>
          <cell r="K1448">
            <v>0</v>
          </cell>
        </row>
        <row r="1449">
          <cell r="A1449" t="str">
            <v>17BQEZN</v>
          </cell>
          <cell r="B1449" t="str">
            <v>FDOS.P/REEMB.CONV.CR.RECPR.ME, BBC, BCC, EXT</v>
          </cell>
          <cell r="C1449">
            <v>1</v>
          </cell>
          <cell r="D1449">
            <v>0</v>
          </cell>
          <cell r="E1449">
            <v>0</v>
          </cell>
          <cell r="F1449">
            <v>0</v>
          </cell>
          <cell r="G1449">
            <v>0</v>
          </cell>
          <cell r="H1449">
            <v>1</v>
          </cell>
          <cell r="I1449">
            <v>0</v>
          </cell>
          <cell r="J1449">
            <v>1</v>
          </cell>
          <cell r="K1449">
            <v>0</v>
          </cell>
        </row>
        <row r="1450">
          <cell r="A1450" t="str">
            <v>16DCEZN</v>
          </cell>
          <cell r="B1450" t="str">
            <v>CRED.DOCUMENTARIOS  ME, BBC, BCC, EXT</v>
          </cell>
          <cell r="C1450">
            <v>0</v>
          </cell>
          <cell r="D1450">
            <v>0</v>
          </cell>
          <cell r="E1450">
            <v>0</v>
          </cell>
          <cell r="F1450">
            <v>0</v>
          </cell>
          <cell r="G1450">
            <v>0</v>
          </cell>
          <cell r="H1450">
            <v>0</v>
          </cell>
          <cell r="I1450">
            <v>0</v>
          </cell>
          <cell r="J1450">
            <v>0</v>
          </cell>
          <cell r="K1450">
            <v>0</v>
          </cell>
        </row>
        <row r="1451">
          <cell r="A1451" t="str">
            <v>15IIEZN</v>
          </cell>
          <cell r="B1451" t="str">
            <v>OBLIG.P/VTAS.FUT.PAGADAS  ME, BBC, BCC, EXT</v>
          </cell>
          <cell r="C1451">
            <v>0</v>
          </cell>
          <cell r="D1451">
            <v>0</v>
          </cell>
          <cell r="E1451">
            <v>0</v>
          </cell>
          <cell r="F1451">
            <v>0</v>
          </cell>
          <cell r="G1451">
            <v>0</v>
          </cell>
          <cell r="H1451">
            <v>0</v>
          </cell>
          <cell r="I1451">
            <v>0</v>
          </cell>
          <cell r="J1451">
            <v>0</v>
          </cell>
          <cell r="K1451">
            <v>0</v>
          </cell>
        </row>
        <row r="1452">
          <cell r="A1452" t="str">
            <v>17BJEZN</v>
          </cell>
          <cell r="B1452" t="str">
            <v>OTR.OBLIG.A FAVOR TERCEROS ME, BBC, BCC, EXT</v>
          </cell>
          <cell r="C1452">
            <v>0</v>
          </cell>
          <cell r="D1452">
            <v>0</v>
          </cell>
          <cell r="E1452">
            <v>0</v>
          </cell>
          <cell r="F1452">
            <v>0</v>
          </cell>
          <cell r="G1452">
            <v>0</v>
          </cell>
          <cell r="H1452">
            <v>0</v>
          </cell>
          <cell r="I1452">
            <v>0</v>
          </cell>
          <cell r="J1452">
            <v>0</v>
          </cell>
          <cell r="K1452">
            <v>0</v>
          </cell>
        </row>
        <row r="1453">
          <cell r="A1453" t="str">
            <v>17BKEZN</v>
          </cell>
          <cell r="B1453" t="str">
            <v>VENTA CONDICIONAL DIVISAS ME, BBC, BCC, EXT</v>
          </cell>
          <cell r="C1453">
            <v>0</v>
          </cell>
          <cell r="D1453">
            <v>0</v>
          </cell>
          <cell r="E1453">
            <v>0</v>
          </cell>
          <cell r="F1453">
            <v>0</v>
          </cell>
          <cell r="G1453">
            <v>0</v>
          </cell>
          <cell r="H1453">
            <v>0</v>
          </cell>
          <cell r="I1453">
            <v>0</v>
          </cell>
          <cell r="J1453">
            <v>0</v>
          </cell>
          <cell r="K1453">
            <v>0</v>
          </cell>
        </row>
        <row r="1454">
          <cell r="A1454" t="str">
            <v>17BTEZN</v>
          </cell>
          <cell r="B1454" t="str">
            <v>DIVISAS ARBITRADAS A FUTURO  HABER, BBC, BCC, EXT</v>
          </cell>
          <cell r="C1454">
            <v>0</v>
          </cell>
          <cell r="D1454">
            <v>0</v>
          </cell>
          <cell r="E1454">
            <v>0</v>
          </cell>
          <cell r="F1454">
            <v>0</v>
          </cell>
          <cell r="G1454">
            <v>0</v>
          </cell>
          <cell r="H1454">
            <v>0</v>
          </cell>
          <cell r="I1454">
            <v>0</v>
          </cell>
          <cell r="J1454">
            <v>0</v>
          </cell>
          <cell r="K1454">
            <v>0</v>
          </cell>
        </row>
        <row r="1455">
          <cell r="A1455" t="str">
            <v>17CGEZN</v>
          </cell>
          <cell r="B1455" t="str">
            <v>FONDO DE RESERVA ME, BBC, BCC, EXT</v>
          </cell>
          <cell r="C1455">
            <v>0</v>
          </cell>
          <cell r="D1455">
            <v>0</v>
          </cell>
          <cell r="E1455">
            <v>0</v>
          </cell>
          <cell r="F1455">
            <v>0</v>
          </cell>
          <cell r="G1455">
            <v>0</v>
          </cell>
          <cell r="H1455">
            <v>0</v>
          </cell>
          <cell r="I1455">
            <v>0</v>
          </cell>
          <cell r="J1455">
            <v>0</v>
          </cell>
          <cell r="K1455">
            <v>0</v>
          </cell>
        </row>
        <row r="1456">
          <cell r="A1456" t="str">
            <v>17CFEZN</v>
          </cell>
          <cell r="B1456" t="str">
            <v>EQUIV.P.COMPRA CAMBIO FMI, BBC, BCC, EXT</v>
          </cell>
          <cell r="C1456">
            <v>0</v>
          </cell>
          <cell r="D1456">
            <v>0</v>
          </cell>
          <cell r="E1456">
            <v>0</v>
          </cell>
          <cell r="F1456">
            <v>0</v>
          </cell>
          <cell r="G1456">
            <v>0</v>
          </cell>
          <cell r="H1456">
            <v>0</v>
          </cell>
          <cell r="I1456">
            <v>0</v>
          </cell>
          <cell r="J1456">
            <v>0</v>
          </cell>
          <cell r="K1456">
            <v>0</v>
          </cell>
        </row>
        <row r="1457">
          <cell r="A1457" t="str">
            <v>17CHEZN</v>
          </cell>
          <cell r="B1457" t="str">
            <v>CONVERSION ME, BBC, BCC, EXT</v>
          </cell>
          <cell r="C1457">
            <v>15399989</v>
          </cell>
          <cell r="D1457">
            <v>15824648</v>
          </cell>
          <cell r="E1457">
            <v>15264782</v>
          </cell>
          <cell r="F1457">
            <v>14862667</v>
          </cell>
          <cell r="G1457">
            <v>15149852</v>
          </cell>
          <cell r="H1457">
            <v>14592329</v>
          </cell>
          <cell r="I1457">
            <v>14701262</v>
          </cell>
          <cell r="J1457">
            <v>14478005</v>
          </cell>
          <cell r="K1457">
            <v>13901578</v>
          </cell>
        </row>
        <row r="1458">
          <cell r="A1458" t="str">
            <v>17CJEZN</v>
          </cell>
          <cell r="B1458" t="str">
            <v>CONVERSION NUM.15 CEPAC ME, BBC, BCC, EXT</v>
          </cell>
          <cell r="C1458">
            <v>-589840</v>
          </cell>
          <cell r="D1458">
            <v>-605262</v>
          </cell>
          <cell r="E1458">
            <v>-584229</v>
          </cell>
          <cell r="F1458">
            <v>-566526</v>
          </cell>
          <cell r="G1458">
            <v>-570381</v>
          </cell>
          <cell r="H1458">
            <v>-560028</v>
          </cell>
          <cell r="I1458">
            <v>-566783</v>
          </cell>
          <cell r="J1458">
            <v>-561763</v>
          </cell>
          <cell r="K1458">
            <v>-534245</v>
          </cell>
        </row>
        <row r="1459">
          <cell r="A1459" t="str">
            <v>17BIEZN</v>
          </cell>
          <cell r="B1459" t="str">
            <v>ADEUDADO AL EXTERIOR P/ARBITRAJES A FUTURO ME, BBC, BCC, EXT</v>
          </cell>
          <cell r="C1459">
            <v>0</v>
          </cell>
          <cell r="D1459">
            <v>0</v>
          </cell>
          <cell r="E1459">
            <v>0</v>
          </cell>
          <cell r="F1459">
            <v>0</v>
          </cell>
          <cell r="G1459">
            <v>0</v>
          </cell>
          <cell r="H1459">
            <v>0</v>
          </cell>
          <cell r="I1459">
            <v>0</v>
          </cell>
          <cell r="J1459">
            <v>0</v>
          </cell>
          <cell r="K1459">
            <v>0</v>
          </cell>
        </row>
        <row r="1460">
          <cell r="A1460" t="str">
            <v>17DKEZN</v>
          </cell>
          <cell r="B1460" t="str">
            <v>CONVERSION DE DOLARES P.PAGARES BCO.CENTRAL, BBC, BCC, EXT</v>
          </cell>
          <cell r="C1460">
            <v>0</v>
          </cell>
          <cell r="D1460">
            <v>0</v>
          </cell>
          <cell r="E1460">
            <v>0</v>
          </cell>
          <cell r="F1460">
            <v>0</v>
          </cell>
          <cell r="G1460">
            <v>0</v>
          </cell>
          <cell r="H1460">
            <v>0</v>
          </cell>
          <cell r="I1460">
            <v>0</v>
          </cell>
          <cell r="J1460">
            <v>0</v>
          </cell>
          <cell r="K1460">
            <v>0</v>
          </cell>
        </row>
        <row r="1461">
          <cell r="A1461" t="str">
            <v>-</v>
          </cell>
          <cell r="B1461" t="str">
            <v>CONVERSION ESPECIAL DIFERENCIAL CAMBIARIO, BBC, BCC, EXT</v>
          </cell>
          <cell r="C1461">
            <v>0</v>
          </cell>
          <cell r="D1461">
            <v>0</v>
          </cell>
          <cell r="E1461">
            <v>0</v>
          </cell>
          <cell r="F1461">
            <v>0</v>
          </cell>
          <cell r="G1461">
            <v>0</v>
          </cell>
          <cell r="H1461">
            <v>0</v>
          </cell>
          <cell r="I1461">
            <v>0</v>
          </cell>
          <cell r="J1461">
            <v>0</v>
          </cell>
          <cell r="K1461">
            <v>0</v>
          </cell>
        </row>
        <row r="1462">
          <cell r="A1462" t="str">
            <v>17DLEZN</v>
          </cell>
          <cell r="B1462" t="str">
            <v>CONVERSION ESPECIAL ACDO.1470, BBC, BCC, EXT</v>
          </cell>
          <cell r="C1462">
            <v>0</v>
          </cell>
          <cell r="D1462">
            <v>0</v>
          </cell>
          <cell r="E1462">
            <v>0</v>
          </cell>
          <cell r="F1462">
            <v>0</v>
          </cell>
          <cell r="G1462">
            <v>0</v>
          </cell>
          <cell r="H1462">
            <v>0</v>
          </cell>
          <cell r="I1462">
            <v>0</v>
          </cell>
          <cell r="J1462">
            <v>0</v>
          </cell>
          <cell r="K1462">
            <v>0</v>
          </cell>
        </row>
        <row r="1463">
          <cell r="A1463" t="str">
            <v>17DJEZN</v>
          </cell>
          <cell r="B1463" t="str">
            <v>DIVISAS POR VENDER POR COMPRA DOLARES, BBC, BCC, EXT</v>
          </cell>
          <cell r="C1463">
            <v>0</v>
          </cell>
          <cell r="D1463">
            <v>0</v>
          </cell>
          <cell r="E1463">
            <v>0</v>
          </cell>
          <cell r="F1463">
            <v>0</v>
          </cell>
          <cell r="G1463">
            <v>0</v>
          </cell>
          <cell r="H1463">
            <v>0</v>
          </cell>
          <cell r="I1463">
            <v>0</v>
          </cell>
          <cell r="J1463">
            <v>0</v>
          </cell>
          <cell r="K1463">
            <v>0</v>
          </cell>
        </row>
        <row r="1464">
          <cell r="A1464" t="str">
            <v>17DMEZN</v>
          </cell>
          <cell r="B1464" t="str">
            <v>CONVERSION OPERACIONES EXPRESADAS EN M/E, BBC, BCC, EXT</v>
          </cell>
          <cell r="C1464">
            <v>0</v>
          </cell>
          <cell r="D1464">
            <v>0</v>
          </cell>
          <cell r="E1464">
            <v>0</v>
          </cell>
          <cell r="F1464">
            <v>0</v>
          </cell>
          <cell r="G1464">
            <v>0</v>
          </cell>
          <cell r="H1464">
            <v>0</v>
          </cell>
          <cell r="I1464">
            <v>0</v>
          </cell>
          <cell r="J1464">
            <v>0</v>
          </cell>
          <cell r="K1464">
            <v>0</v>
          </cell>
        </row>
        <row r="1465">
          <cell r="A1465" t="str">
            <v>17DNEZN</v>
          </cell>
          <cell r="B1465" t="str">
            <v>INTERESES P.SOBREGIRO SUJETOS A ANALISIS HABER ME, BBC, BCC,</v>
          </cell>
          <cell r="C1465">
            <v>0</v>
          </cell>
          <cell r="D1465">
            <v>0</v>
          </cell>
          <cell r="E1465">
            <v>0</v>
          </cell>
          <cell r="F1465">
            <v>0</v>
          </cell>
          <cell r="G1465">
            <v>0</v>
          </cell>
          <cell r="H1465">
            <v>0</v>
          </cell>
          <cell r="I1465">
            <v>0</v>
          </cell>
          <cell r="J1465">
            <v>0</v>
          </cell>
          <cell r="K1465">
            <v>0</v>
          </cell>
        </row>
        <row r="1466">
          <cell r="A1466" t="str">
            <v>17DQEZN</v>
          </cell>
          <cell r="B1466" t="str">
            <v xml:space="preserve">CONVERSION COMPRA DOLARES C.PACTO RETROVENTA  ME, BBC, BCC, </v>
          </cell>
          <cell r="C1466">
            <v>0</v>
          </cell>
          <cell r="D1466">
            <v>0</v>
          </cell>
          <cell r="E1466">
            <v>0</v>
          </cell>
          <cell r="F1466">
            <v>0</v>
          </cell>
          <cell r="G1466">
            <v>0</v>
          </cell>
          <cell r="H1466">
            <v>0</v>
          </cell>
          <cell r="I1466">
            <v>0</v>
          </cell>
          <cell r="J1466">
            <v>0</v>
          </cell>
          <cell r="K1466">
            <v>0</v>
          </cell>
        </row>
        <row r="1467">
          <cell r="A1467" t="str">
            <v>17EVEZN</v>
          </cell>
          <cell r="B1467" t="str">
            <v>CONVERSION VENTA DOLARES C.PACTO RETROCOMPRA ME, BBC, BCC, E</v>
          </cell>
          <cell r="C1467">
            <v>0</v>
          </cell>
          <cell r="D1467">
            <v>0</v>
          </cell>
          <cell r="E1467">
            <v>0</v>
          </cell>
          <cell r="F1467">
            <v>0</v>
          </cell>
          <cell r="G1467">
            <v>0</v>
          </cell>
          <cell r="H1467">
            <v>0</v>
          </cell>
          <cell r="I1467">
            <v>0</v>
          </cell>
          <cell r="J1467">
            <v>0</v>
          </cell>
          <cell r="K1467">
            <v>0</v>
          </cell>
        </row>
        <row r="1468">
          <cell r="A1468" t="str">
            <v>17DREZN</v>
          </cell>
          <cell r="B1468" t="str">
            <v>RECLAMACIONES TRIBUTARIAS PENDIENTES DE RESOLUCION, BBC, BCC</v>
          </cell>
          <cell r="C1468">
            <v>0</v>
          </cell>
          <cell r="D1468">
            <v>0</v>
          </cell>
          <cell r="E1468">
            <v>0</v>
          </cell>
          <cell r="F1468">
            <v>0</v>
          </cell>
          <cell r="G1468">
            <v>0</v>
          </cell>
          <cell r="H1468">
            <v>0</v>
          </cell>
          <cell r="I1468">
            <v>0</v>
          </cell>
          <cell r="J1468">
            <v>0</v>
          </cell>
          <cell r="K1468">
            <v>0</v>
          </cell>
        </row>
        <row r="1469">
          <cell r="A1469" t="str">
            <v>17DSEZN</v>
          </cell>
          <cell r="B1469" t="str">
            <v>CONVERSION DE US$ C.PACTO RETROVENTA CON T.C EN UF, BBC, BCC</v>
          </cell>
          <cell r="C1469">
            <v>0</v>
          </cell>
          <cell r="D1469">
            <v>0</v>
          </cell>
          <cell r="E1469">
            <v>0</v>
          </cell>
          <cell r="F1469">
            <v>0</v>
          </cell>
          <cell r="G1469">
            <v>0</v>
          </cell>
          <cell r="H1469">
            <v>0</v>
          </cell>
          <cell r="I1469">
            <v>0</v>
          </cell>
          <cell r="J1469">
            <v>0</v>
          </cell>
          <cell r="K1469">
            <v>0</v>
          </cell>
        </row>
        <row r="1470">
          <cell r="A1470" t="str">
            <v>17DVEZN</v>
          </cell>
          <cell r="B1470" t="str">
            <v>CONVERSION P.RENEGOCIACION DEUDA TRANSP.ACDO.1513, BBC, BCC,</v>
          </cell>
          <cell r="C1470">
            <v>0</v>
          </cell>
          <cell r="D1470">
            <v>0</v>
          </cell>
          <cell r="E1470">
            <v>0</v>
          </cell>
          <cell r="F1470">
            <v>0</v>
          </cell>
          <cell r="G1470">
            <v>0</v>
          </cell>
          <cell r="H1470">
            <v>0</v>
          </cell>
          <cell r="I1470">
            <v>0</v>
          </cell>
          <cell r="J1470">
            <v>0</v>
          </cell>
          <cell r="K1470">
            <v>0</v>
          </cell>
        </row>
        <row r="1471">
          <cell r="A1471" t="str">
            <v>17DYEZN</v>
          </cell>
          <cell r="B1471" t="str">
            <v>CONVERSION ACUERDO 1578 (DESDOLARIZACION) ME, BBC, BCC, EXT</v>
          </cell>
          <cell r="C1471">
            <v>0</v>
          </cell>
          <cell r="D1471">
            <v>0</v>
          </cell>
          <cell r="E1471">
            <v>0</v>
          </cell>
          <cell r="F1471">
            <v>0</v>
          </cell>
          <cell r="G1471">
            <v>0</v>
          </cell>
          <cell r="H1471">
            <v>0</v>
          </cell>
          <cell r="I1471">
            <v>0</v>
          </cell>
          <cell r="J1471">
            <v>0</v>
          </cell>
          <cell r="K1471">
            <v>0</v>
          </cell>
        </row>
        <row r="1472">
          <cell r="A1472" t="str">
            <v>17ENEZN</v>
          </cell>
          <cell r="B1472" t="str">
            <v>CONVERSION COMPRA DOLARES C/PACTO RETROVENTA CAP I, BBC, BCC</v>
          </cell>
          <cell r="C1472">
            <v>0</v>
          </cell>
          <cell r="D1472">
            <v>0</v>
          </cell>
          <cell r="E1472">
            <v>0</v>
          </cell>
          <cell r="F1472">
            <v>0</v>
          </cell>
          <cell r="G1472">
            <v>0</v>
          </cell>
          <cell r="H1472">
            <v>0</v>
          </cell>
          <cell r="I1472">
            <v>0</v>
          </cell>
          <cell r="J1472">
            <v>0</v>
          </cell>
          <cell r="K1472">
            <v>0</v>
          </cell>
        </row>
        <row r="1473">
          <cell r="A1473" t="str">
            <v>17ELEZN</v>
          </cell>
          <cell r="B1473" t="str">
            <v>PASIVOS ASUMIDOS DEL BANCO CONTINENTAL L.18430 MN, BBC, BCC,</v>
          </cell>
          <cell r="C1473">
            <v>0</v>
          </cell>
          <cell r="D1473">
            <v>0</v>
          </cell>
          <cell r="E1473">
            <v>0</v>
          </cell>
          <cell r="F1473">
            <v>0</v>
          </cell>
          <cell r="G1473">
            <v>0</v>
          </cell>
          <cell r="H1473">
            <v>0</v>
          </cell>
          <cell r="I1473">
            <v>0</v>
          </cell>
          <cell r="J1473">
            <v>0</v>
          </cell>
          <cell r="K1473">
            <v>0</v>
          </cell>
        </row>
        <row r="1474">
          <cell r="A1474" t="str">
            <v>17DZEZN</v>
          </cell>
          <cell r="B1474" t="str">
            <v>PASIVOS ASUMIDOS DEL BCNV LEY 18412 ME, BBC, BCC, EXT</v>
          </cell>
          <cell r="C1474">
            <v>0</v>
          </cell>
          <cell r="D1474">
            <v>0</v>
          </cell>
          <cell r="E1474">
            <v>0</v>
          </cell>
          <cell r="F1474">
            <v>0</v>
          </cell>
          <cell r="G1474">
            <v>0</v>
          </cell>
          <cell r="H1474">
            <v>0</v>
          </cell>
          <cell r="I1474">
            <v>0</v>
          </cell>
          <cell r="J1474">
            <v>0</v>
          </cell>
          <cell r="K1474">
            <v>0</v>
          </cell>
        </row>
        <row r="1475">
          <cell r="A1475" t="str">
            <v>17EWEZN</v>
          </cell>
          <cell r="B1475" t="str">
            <v>CONV.P.REPR.DEUD.TRANSPORTE AC 1845 ME, BBC, BCC, EXT</v>
          </cell>
          <cell r="C1475">
            <v>0</v>
          </cell>
          <cell r="D1475">
            <v>0</v>
          </cell>
          <cell r="E1475">
            <v>0</v>
          </cell>
          <cell r="F1475">
            <v>0</v>
          </cell>
          <cell r="G1475">
            <v>0</v>
          </cell>
          <cell r="H1475">
            <v>0</v>
          </cell>
          <cell r="I1475">
            <v>0</v>
          </cell>
          <cell r="J1475">
            <v>0</v>
          </cell>
          <cell r="K1475">
            <v>0</v>
          </cell>
        </row>
        <row r="1476">
          <cell r="A1476" t="str">
            <v>17FEEZN</v>
          </cell>
          <cell r="B1476" t="str">
            <v>CONVERSION SALDO PRECIO PAGARE ADQ.AL BECH EXP.DOL, BBC, BCC</v>
          </cell>
          <cell r="C1476">
            <v>0</v>
          </cell>
          <cell r="D1476">
            <v>0</v>
          </cell>
          <cell r="E1476">
            <v>0</v>
          </cell>
          <cell r="F1476">
            <v>0</v>
          </cell>
          <cell r="G1476">
            <v>0</v>
          </cell>
          <cell r="H1476">
            <v>0</v>
          </cell>
          <cell r="I1476">
            <v>0</v>
          </cell>
          <cell r="J1476">
            <v>0</v>
          </cell>
          <cell r="K1476">
            <v>0</v>
          </cell>
        </row>
        <row r="1477">
          <cell r="A1477" t="str">
            <v>17FDEZN</v>
          </cell>
          <cell r="B1477" t="str">
            <v>CONVERSION CERTIF.DEPOSITOS EXPR.EN US$ AC.1649, BBC, BCC, E</v>
          </cell>
          <cell r="C1477">
            <v>-3722</v>
          </cell>
          <cell r="D1477">
            <v>-3820</v>
          </cell>
          <cell r="E1477">
            <v>-3687</v>
          </cell>
          <cell r="F1477">
            <v>-3575</v>
          </cell>
          <cell r="G1477">
            <v>-3599</v>
          </cell>
          <cell r="H1477">
            <v>-3534</v>
          </cell>
          <cell r="I1477">
            <v>-2861</v>
          </cell>
          <cell r="J1477">
            <v>-2836</v>
          </cell>
          <cell r="K1477">
            <v>-2697</v>
          </cell>
        </row>
        <row r="1478">
          <cell r="A1478" t="str">
            <v>-</v>
          </cell>
          <cell r="B1478" t="str">
            <v>DEPRECIACION ACUMULADA BIENES RAICES, BBC, BCC, EXT</v>
          </cell>
          <cell r="C1478">
            <v>0</v>
          </cell>
          <cell r="D1478">
            <v>0</v>
          </cell>
          <cell r="E1478">
            <v>0</v>
          </cell>
          <cell r="F1478">
            <v>0</v>
          </cell>
          <cell r="G1478">
            <v>0</v>
          </cell>
          <cell r="H1478">
            <v>0</v>
          </cell>
          <cell r="I1478">
            <v>0</v>
          </cell>
          <cell r="J1478">
            <v>0</v>
          </cell>
          <cell r="K1478">
            <v>0</v>
          </cell>
        </row>
        <row r="1479">
          <cell r="A1479" t="str">
            <v>-</v>
          </cell>
          <cell r="B1479" t="str">
            <v>COR.MONETARIA S/DEP.ACUM. BS RS, BBC, BCC, EXT</v>
          </cell>
          <cell r="C1479">
            <v>0</v>
          </cell>
          <cell r="D1479">
            <v>0</v>
          </cell>
          <cell r="E1479">
            <v>0</v>
          </cell>
          <cell r="F1479">
            <v>0</v>
          </cell>
          <cell r="G1479">
            <v>0</v>
          </cell>
          <cell r="H1479">
            <v>0</v>
          </cell>
          <cell r="I1479">
            <v>0</v>
          </cell>
          <cell r="J1479">
            <v>0</v>
          </cell>
          <cell r="K1479">
            <v>0</v>
          </cell>
        </row>
        <row r="1480">
          <cell r="A1480" t="str">
            <v>-</v>
          </cell>
          <cell r="B1480" t="str">
            <v>DEPRECIACION ACUMULADA BIENES MUEBLES, BBC, BCC, EXT</v>
          </cell>
          <cell r="C1480">
            <v>0</v>
          </cell>
          <cell r="D1480">
            <v>0</v>
          </cell>
          <cell r="E1480">
            <v>0</v>
          </cell>
          <cell r="F1480">
            <v>0</v>
          </cell>
          <cell r="G1480">
            <v>0</v>
          </cell>
          <cell r="H1480">
            <v>0</v>
          </cell>
          <cell r="I1480">
            <v>0</v>
          </cell>
          <cell r="J1480">
            <v>0</v>
          </cell>
          <cell r="K1480">
            <v>0</v>
          </cell>
        </row>
        <row r="1481">
          <cell r="A1481" t="str">
            <v>-</v>
          </cell>
          <cell r="B1481" t="str">
            <v>COR.MONETARIA S/DEP.ACUM. BS MUEBLES, BBC, BCC, EXT</v>
          </cell>
          <cell r="C1481">
            <v>0</v>
          </cell>
          <cell r="D1481">
            <v>0</v>
          </cell>
          <cell r="E1481">
            <v>0</v>
          </cell>
          <cell r="F1481">
            <v>0</v>
          </cell>
          <cell r="G1481">
            <v>0</v>
          </cell>
          <cell r="H1481">
            <v>0</v>
          </cell>
          <cell r="I1481">
            <v>0</v>
          </cell>
          <cell r="J1481">
            <v>0</v>
          </cell>
          <cell r="K1481">
            <v>0</v>
          </cell>
        </row>
        <row r="1482">
          <cell r="A1482" t="str">
            <v>-</v>
          </cell>
          <cell r="B1482" t="str">
            <v>DEPREC.ACUMUL. S/INSTALACIONES MN, BBC, BCC, EXT</v>
          </cell>
          <cell r="C1482">
            <v>0</v>
          </cell>
          <cell r="D1482">
            <v>0</v>
          </cell>
          <cell r="E1482">
            <v>0</v>
          </cell>
          <cell r="F1482">
            <v>0</v>
          </cell>
          <cell r="G1482">
            <v>0</v>
          </cell>
          <cell r="H1482">
            <v>0</v>
          </cell>
          <cell r="I1482">
            <v>0</v>
          </cell>
          <cell r="J1482">
            <v>0</v>
          </cell>
          <cell r="K1482">
            <v>0</v>
          </cell>
        </row>
        <row r="1483">
          <cell r="A1483" t="str">
            <v>-</v>
          </cell>
          <cell r="B1483" t="str">
            <v>DEPRECIACION ACUMULADA VEHICULOS, BBC, BCC, EXT</v>
          </cell>
          <cell r="C1483">
            <v>0</v>
          </cell>
          <cell r="D1483">
            <v>0</v>
          </cell>
          <cell r="E1483">
            <v>0</v>
          </cell>
          <cell r="F1483">
            <v>0</v>
          </cell>
          <cell r="G1483">
            <v>0</v>
          </cell>
          <cell r="H1483">
            <v>0</v>
          </cell>
          <cell r="I1483">
            <v>0</v>
          </cell>
          <cell r="J1483">
            <v>0</v>
          </cell>
          <cell r="K1483">
            <v>0</v>
          </cell>
        </row>
        <row r="1484">
          <cell r="A1484" t="str">
            <v>-</v>
          </cell>
          <cell r="B1484" t="str">
            <v>COR.MONETARIA S/DEP.ACUM. VEHICULOS, BBC, BCC, EXT</v>
          </cell>
          <cell r="C1484">
            <v>0</v>
          </cell>
          <cell r="D1484">
            <v>0</v>
          </cell>
          <cell r="E1484">
            <v>0</v>
          </cell>
          <cell r="F1484">
            <v>0</v>
          </cell>
          <cell r="G1484">
            <v>0</v>
          </cell>
          <cell r="H1484">
            <v>0</v>
          </cell>
          <cell r="I1484">
            <v>0</v>
          </cell>
          <cell r="J1484">
            <v>0</v>
          </cell>
          <cell r="K1484">
            <v>0</v>
          </cell>
        </row>
        <row r="1485">
          <cell r="A1485" t="str">
            <v>-</v>
          </cell>
          <cell r="B1485" t="str">
            <v>CORREC MONETARIA PROV S/MEDALLAS FRN Y OTRAS, BBC, BCC, EXT</v>
          </cell>
          <cell r="C1485">
            <v>0</v>
          </cell>
          <cell r="D1485">
            <v>0</v>
          </cell>
          <cell r="E1485">
            <v>0</v>
          </cell>
          <cell r="F1485">
            <v>0</v>
          </cell>
          <cell r="G1485">
            <v>0</v>
          </cell>
          <cell r="H1485">
            <v>0</v>
          </cell>
          <cell r="I1485">
            <v>0</v>
          </cell>
          <cell r="J1485">
            <v>0</v>
          </cell>
          <cell r="K1485">
            <v>0</v>
          </cell>
        </row>
        <row r="1486">
          <cell r="A1486" t="str">
            <v>17ALEZN</v>
          </cell>
          <cell r="B1486" t="str">
            <v>LETRAS POR ADQ.DE CARTERA A INST.FINANCIERAS ME, BBC, BCC, E</v>
          </cell>
          <cell r="C1486">
            <v>0</v>
          </cell>
          <cell r="D1486">
            <v>0</v>
          </cell>
          <cell r="E1486">
            <v>0</v>
          </cell>
          <cell r="F1486">
            <v>0</v>
          </cell>
          <cell r="G1486">
            <v>0</v>
          </cell>
          <cell r="H1486">
            <v>0</v>
          </cell>
          <cell r="I1486">
            <v>0</v>
          </cell>
          <cell r="J1486">
            <v>0</v>
          </cell>
          <cell r="K1486">
            <v>0</v>
          </cell>
        </row>
        <row r="1487">
          <cell r="A1487" t="str">
            <v>-</v>
          </cell>
          <cell r="B1487" t="str">
            <v>REAJ.P.PAGAR S.LTS.P.ADQ.DE CARTERA A INST.FINAN.M, BBC, BCC</v>
          </cell>
          <cell r="C1487">
            <v>0</v>
          </cell>
          <cell r="D1487">
            <v>0</v>
          </cell>
          <cell r="E1487">
            <v>0</v>
          </cell>
          <cell r="F1487">
            <v>0</v>
          </cell>
          <cell r="G1487">
            <v>0</v>
          </cell>
          <cell r="H1487">
            <v>0</v>
          </cell>
          <cell r="I1487">
            <v>0</v>
          </cell>
          <cell r="J1487">
            <v>0</v>
          </cell>
          <cell r="K1487">
            <v>0</v>
          </cell>
        </row>
        <row r="1488">
          <cell r="A1488" t="str">
            <v>-</v>
          </cell>
          <cell r="B1488" t="str">
            <v>LETRAS EMITIDAS P.CPRA.DE CARTERA ACDO.1555, BBC, BCC, EXT</v>
          </cell>
          <cell r="C1488">
            <v>0</v>
          </cell>
          <cell r="D1488">
            <v>0</v>
          </cell>
          <cell r="E1488">
            <v>0</v>
          </cell>
          <cell r="F1488">
            <v>0</v>
          </cell>
          <cell r="G1488">
            <v>0</v>
          </cell>
          <cell r="H1488">
            <v>0</v>
          </cell>
          <cell r="I1488">
            <v>0</v>
          </cell>
          <cell r="J1488">
            <v>0</v>
          </cell>
          <cell r="K1488">
            <v>0</v>
          </cell>
        </row>
        <row r="1489">
          <cell r="A1489" t="str">
            <v>-</v>
          </cell>
          <cell r="B1489" t="str">
            <v>REAJ.P.PAGAR S.LTS.EMITIDAS P.CPRA.CARTERA AC.1555, BBC, BCC</v>
          </cell>
          <cell r="C1489">
            <v>0</v>
          </cell>
          <cell r="D1489">
            <v>0</v>
          </cell>
          <cell r="E1489">
            <v>0</v>
          </cell>
          <cell r="F1489">
            <v>0</v>
          </cell>
          <cell r="G1489">
            <v>0</v>
          </cell>
          <cell r="H1489">
            <v>0</v>
          </cell>
          <cell r="I1489">
            <v>0</v>
          </cell>
          <cell r="J1489">
            <v>0</v>
          </cell>
          <cell r="K1489">
            <v>0</v>
          </cell>
        </row>
        <row r="1490">
          <cell r="A1490" t="str">
            <v>14BKWZN</v>
          </cell>
          <cell r="B1490" t="str">
            <v xml:space="preserve">  .CAPITAL Y RESERVAS</v>
          </cell>
          <cell r="C1490">
            <v>873508</v>
          </cell>
          <cell r="D1490">
            <v>874385</v>
          </cell>
          <cell r="E1490">
            <v>881401</v>
          </cell>
          <cell r="F1490">
            <v>891048</v>
          </cell>
          <cell r="G1490">
            <v>890171</v>
          </cell>
          <cell r="H1490">
            <v>886663</v>
          </cell>
          <cell r="I1490">
            <v>886663</v>
          </cell>
          <cell r="J1490">
            <v>886663</v>
          </cell>
          <cell r="K1490">
            <v>887540</v>
          </cell>
        </row>
        <row r="1491">
          <cell r="A1491" t="str">
            <v>17ABNZN</v>
          </cell>
          <cell r="B1491" t="str">
            <v>CAPITAL  MN, BBC, BCC, NAC</v>
          </cell>
          <cell r="C1491">
            <v>877016</v>
          </cell>
          <cell r="D1491">
            <v>877016</v>
          </cell>
          <cell r="E1491">
            <v>877016</v>
          </cell>
          <cell r="F1491">
            <v>877016</v>
          </cell>
          <cell r="G1491">
            <v>877016</v>
          </cell>
          <cell r="H1491">
            <v>877016</v>
          </cell>
          <cell r="I1491">
            <v>877016</v>
          </cell>
          <cell r="J1491">
            <v>877016</v>
          </cell>
          <cell r="K1491">
            <v>877016</v>
          </cell>
        </row>
        <row r="1492">
          <cell r="A1492" t="str">
            <v>-</v>
          </cell>
          <cell r="B1492" t="str">
            <v>RESERVA LEGAL, BBC, BCC, NAC</v>
          </cell>
          <cell r="C1492">
            <v>0</v>
          </cell>
          <cell r="D1492">
            <v>0</v>
          </cell>
          <cell r="E1492">
            <v>0</v>
          </cell>
          <cell r="F1492">
            <v>0</v>
          </cell>
          <cell r="G1492">
            <v>0</v>
          </cell>
          <cell r="H1492">
            <v>0</v>
          </cell>
          <cell r="I1492">
            <v>0</v>
          </cell>
          <cell r="J1492">
            <v>0</v>
          </cell>
          <cell r="K1492">
            <v>0</v>
          </cell>
        </row>
        <row r="1493">
          <cell r="A1493" t="str">
            <v>17ADNZN</v>
          </cell>
          <cell r="B1493" t="str">
            <v>FONDO DE FLUCTUACIONES MN, BBC, BCC, NAC</v>
          </cell>
          <cell r="C1493">
            <v>0</v>
          </cell>
          <cell r="D1493">
            <v>0</v>
          </cell>
          <cell r="E1493">
            <v>0</v>
          </cell>
          <cell r="F1493">
            <v>0</v>
          </cell>
          <cell r="G1493">
            <v>0</v>
          </cell>
          <cell r="H1493">
            <v>0</v>
          </cell>
          <cell r="I1493">
            <v>0</v>
          </cell>
          <cell r="J1493">
            <v>0</v>
          </cell>
          <cell r="K1493">
            <v>0</v>
          </cell>
        </row>
        <row r="1494">
          <cell r="A1494" t="str">
            <v>17ACNZN</v>
          </cell>
          <cell r="B1494" t="str">
            <v>FONDO EVENTUALIDADES MN, BBC, BCC, NAC</v>
          </cell>
          <cell r="C1494">
            <v>0</v>
          </cell>
          <cell r="D1494">
            <v>0</v>
          </cell>
          <cell r="E1494">
            <v>0</v>
          </cell>
          <cell r="F1494">
            <v>0</v>
          </cell>
          <cell r="G1494">
            <v>0</v>
          </cell>
          <cell r="H1494">
            <v>0</v>
          </cell>
          <cell r="I1494">
            <v>0</v>
          </cell>
          <cell r="J1494">
            <v>0</v>
          </cell>
          <cell r="K1494">
            <v>0</v>
          </cell>
        </row>
        <row r="1495">
          <cell r="A1495" t="str">
            <v>17AGNZN</v>
          </cell>
          <cell r="B1495" t="str">
            <v>REVALORIZACION CAP.PROPIO MN, BBC, BCC, NAC</v>
          </cell>
          <cell r="C1495">
            <v>0</v>
          </cell>
          <cell r="D1495">
            <v>0</v>
          </cell>
          <cell r="E1495">
            <v>0</v>
          </cell>
          <cell r="F1495">
            <v>0</v>
          </cell>
          <cell r="G1495">
            <v>0</v>
          </cell>
          <cell r="H1495">
            <v>0</v>
          </cell>
          <cell r="I1495">
            <v>0</v>
          </cell>
          <cell r="J1495">
            <v>0</v>
          </cell>
          <cell r="K1495">
            <v>0</v>
          </cell>
        </row>
        <row r="1496">
          <cell r="A1496" t="str">
            <v>17AXNZN</v>
          </cell>
          <cell r="B1496" t="str">
            <v>REVALORIZACION PROVISIONAL CAPITAL PROPIO MN, BBC, BCC, NAC</v>
          </cell>
          <cell r="C1496">
            <v>-3508</v>
          </cell>
          <cell r="D1496">
            <v>-2631</v>
          </cell>
          <cell r="E1496">
            <v>4385</v>
          </cell>
          <cell r="F1496">
            <v>14032</v>
          </cell>
          <cell r="G1496">
            <v>13155</v>
          </cell>
          <cell r="H1496">
            <v>9647</v>
          </cell>
          <cell r="I1496">
            <v>9647</v>
          </cell>
          <cell r="J1496">
            <v>9647</v>
          </cell>
          <cell r="K1496">
            <v>10524</v>
          </cell>
        </row>
        <row r="1497">
          <cell r="A1497" t="str">
            <v>14BMWZN</v>
          </cell>
          <cell r="B1497" t="str">
            <v xml:space="preserve">  .UTILIDADES MONETARIAS MN</v>
          </cell>
          <cell r="C1497">
            <v>558232</v>
          </cell>
          <cell r="D1497">
            <v>939199</v>
          </cell>
          <cell r="E1497">
            <v>376107</v>
          </cell>
          <cell r="F1497">
            <v>140097</v>
          </cell>
          <cell r="G1497">
            <v>323549</v>
          </cell>
          <cell r="H1497">
            <v>180417</v>
          </cell>
          <cell r="I1497">
            <v>175319</v>
          </cell>
          <cell r="J1497">
            <v>73912</v>
          </cell>
          <cell r="K1497">
            <v>131071</v>
          </cell>
        </row>
        <row r="1498">
          <cell r="A1498" t="str">
            <v>17JBNZN</v>
          </cell>
          <cell r="B1498" t="str">
            <v>REAJ.GANAD.S/CRED.OTORG.A CAJA CENTRAL AA Y PP MN, BBC, BCC,</v>
          </cell>
          <cell r="C1498">
            <v>-128</v>
          </cell>
          <cell r="D1498">
            <v>-148</v>
          </cell>
          <cell r="E1498">
            <v>96</v>
          </cell>
          <cell r="F1498">
            <v>536</v>
          </cell>
          <cell r="G1498">
            <v>655</v>
          </cell>
          <cell r="H1498">
            <v>526</v>
          </cell>
          <cell r="I1498">
            <v>477</v>
          </cell>
          <cell r="J1498">
            <v>447</v>
          </cell>
          <cell r="K1498">
            <v>493</v>
          </cell>
        </row>
        <row r="1499">
          <cell r="A1499" t="str">
            <v>17JCNZN</v>
          </cell>
          <cell r="B1499" t="str">
            <v>REAJ.GANAD.S/LC PROG.ORG.INT.INST.SEMIF.AUT Y OTRA, BBC, BCC</v>
          </cell>
          <cell r="C1499">
            <v>0</v>
          </cell>
          <cell r="D1499">
            <v>0</v>
          </cell>
          <cell r="E1499">
            <v>0</v>
          </cell>
          <cell r="F1499">
            <v>0</v>
          </cell>
          <cell r="G1499">
            <v>0</v>
          </cell>
          <cell r="H1499">
            <v>0</v>
          </cell>
          <cell r="I1499">
            <v>0</v>
          </cell>
          <cell r="J1499">
            <v>0</v>
          </cell>
          <cell r="K1499">
            <v>0</v>
          </cell>
        </row>
        <row r="1500">
          <cell r="A1500" t="str">
            <v>17JDNZN</v>
          </cell>
          <cell r="B1500" t="str">
            <v>REAJ.GANAD.S/REF.REAJ.BANCO DEL ESTADO MN, BBC, BCC, NAC</v>
          </cell>
          <cell r="C1500">
            <v>0</v>
          </cell>
          <cell r="D1500">
            <v>0</v>
          </cell>
          <cell r="E1500">
            <v>0</v>
          </cell>
          <cell r="F1500">
            <v>0</v>
          </cell>
          <cell r="G1500">
            <v>0</v>
          </cell>
          <cell r="H1500">
            <v>0</v>
          </cell>
          <cell r="I1500">
            <v>0</v>
          </cell>
          <cell r="J1500">
            <v>0</v>
          </cell>
          <cell r="K1500">
            <v>0</v>
          </cell>
        </row>
        <row r="1501">
          <cell r="A1501" t="str">
            <v>17JENZN</v>
          </cell>
          <cell r="B1501" t="str">
            <v>REAJ.GANAD.S/LC PROG.ORG.INTER.BANCO DEL ESTADO MN, BBC, BCC</v>
          </cell>
          <cell r="C1501">
            <v>0</v>
          </cell>
          <cell r="D1501">
            <v>0</v>
          </cell>
          <cell r="E1501">
            <v>0</v>
          </cell>
          <cell r="F1501">
            <v>0</v>
          </cell>
          <cell r="G1501">
            <v>0</v>
          </cell>
          <cell r="H1501">
            <v>0</v>
          </cell>
          <cell r="I1501">
            <v>0</v>
          </cell>
          <cell r="J1501">
            <v>0</v>
          </cell>
          <cell r="K1501">
            <v>0</v>
          </cell>
        </row>
        <row r="1502">
          <cell r="A1502" t="str">
            <v>17JFNZN</v>
          </cell>
          <cell r="B1502" t="str">
            <v xml:space="preserve">REAJ.GANAD.S/REFIN.REAJUST.BANCOS COMERCIALES MN, BBC, BCC, </v>
          </cell>
          <cell r="C1502">
            <v>0</v>
          </cell>
          <cell r="D1502">
            <v>0</v>
          </cell>
          <cell r="E1502">
            <v>0</v>
          </cell>
          <cell r="F1502">
            <v>0</v>
          </cell>
          <cell r="G1502">
            <v>0</v>
          </cell>
          <cell r="H1502">
            <v>0</v>
          </cell>
          <cell r="I1502">
            <v>0</v>
          </cell>
          <cell r="J1502">
            <v>0</v>
          </cell>
          <cell r="K1502">
            <v>0</v>
          </cell>
        </row>
        <row r="1503">
          <cell r="A1503" t="str">
            <v>17JGNZN</v>
          </cell>
          <cell r="B1503" t="str">
            <v>REAJ.GANAD.S/LC PROG.ORG.INTER.BANCOS COMERCIALES, BBC, BCC,</v>
          </cell>
          <cell r="C1503">
            <v>0</v>
          </cell>
          <cell r="D1503">
            <v>0</v>
          </cell>
          <cell r="E1503">
            <v>0</v>
          </cell>
          <cell r="F1503">
            <v>0</v>
          </cell>
          <cell r="G1503">
            <v>0</v>
          </cell>
          <cell r="H1503">
            <v>0</v>
          </cell>
          <cell r="I1503">
            <v>0</v>
          </cell>
          <cell r="J1503">
            <v>0</v>
          </cell>
          <cell r="K1503">
            <v>0</v>
          </cell>
        </row>
        <row r="1504">
          <cell r="A1504" t="str">
            <v>17JHNZN</v>
          </cell>
          <cell r="B1504" t="str">
            <v>REAJ.GANAD.S/REFIN.REAJUST.OTRAS INSTITUCIONES MN, BBC, BCC,</v>
          </cell>
          <cell r="C1504">
            <v>0</v>
          </cell>
          <cell r="D1504">
            <v>0</v>
          </cell>
          <cell r="E1504">
            <v>0</v>
          </cell>
          <cell r="F1504">
            <v>0</v>
          </cell>
          <cell r="G1504">
            <v>0</v>
          </cell>
          <cell r="H1504">
            <v>0</v>
          </cell>
          <cell r="I1504">
            <v>0</v>
          </cell>
          <cell r="J1504">
            <v>0</v>
          </cell>
          <cell r="K1504">
            <v>0</v>
          </cell>
        </row>
        <row r="1505">
          <cell r="A1505" t="str">
            <v>17JJNZN</v>
          </cell>
          <cell r="B1505" t="str">
            <v>REAJ.GANAD.S/CRED.OTORGADOS A AAP NACIONAL MN, BBC, BCC, NAC</v>
          </cell>
          <cell r="C1505">
            <v>-468</v>
          </cell>
          <cell r="D1505">
            <v>-540</v>
          </cell>
          <cell r="E1505">
            <v>352</v>
          </cell>
          <cell r="F1505">
            <v>1959</v>
          </cell>
          <cell r="G1505">
            <v>2394</v>
          </cell>
          <cell r="H1505">
            <v>1925</v>
          </cell>
          <cell r="I1505">
            <v>1743</v>
          </cell>
          <cell r="J1505">
            <v>1635</v>
          </cell>
          <cell r="K1505">
            <v>1803</v>
          </cell>
        </row>
        <row r="1506">
          <cell r="A1506" t="str">
            <v>17JKNZN</v>
          </cell>
          <cell r="B1506" t="str">
            <v>REAJ.GANAD.S/LC PROG.ORG.INTERN OTRAS INSTITUC.MN, BBC, BCC,</v>
          </cell>
          <cell r="C1506">
            <v>0</v>
          </cell>
          <cell r="D1506">
            <v>0</v>
          </cell>
          <cell r="E1506">
            <v>0</v>
          </cell>
          <cell r="F1506">
            <v>0</v>
          </cell>
          <cell r="G1506">
            <v>0</v>
          </cell>
          <cell r="H1506">
            <v>0</v>
          </cell>
          <cell r="I1506">
            <v>0</v>
          </cell>
          <cell r="J1506">
            <v>0</v>
          </cell>
          <cell r="K1506">
            <v>0</v>
          </cell>
        </row>
        <row r="1507">
          <cell r="A1507" t="str">
            <v>17JONZN</v>
          </cell>
          <cell r="B1507" t="str">
            <v>REAJUSTES GAN.CONSOLIDACION PRES.URGNCIA B.COM.MN, BBC, BCC,</v>
          </cell>
          <cell r="C1507">
            <v>0</v>
          </cell>
          <cell r="D1507">
            <v>0</v>
          </cell>
          <cell r="E1507">
            <v>0</v>
          </cell>
          <cell r="F1507">
            <v>0</v>
          </cell>
          <cell r="G1507">
            <v>0</v>
          </cell>
          <cell r="H1507">
            <v>0</v>
          </cell>
          <cell r="I1507">
            <v>0</v>
          </cell>
          <cell r="J1507">
            <v>0</v>
          </cell>
          <cell r="K1507">
            <v>0</v>
          </cell>
        </row>
        <row r="1508">
          <cell r="A1508" t="str">
            <v>17JLNZN</v>
          </cell>
          <cell r="B1508" t="str">
            <v>REAJ.GANAD.S/VTA.DE ACTIVOS FIJOS MN, BBC, BCC, NAC</v>
          </cell>
          <cell r="C1508">
            <v>0</v>
          </cell>
          <cell r="D1508">
            <v>0</v>
          </cell>
          <cell r="E1508">
            <v>0</v>
          </cell>
          <cell r="F1508">
            <v>0</v>
          </cell>
          <cell r="G1508">
            <v>0</v>
          </cell>
          <cell r="H1508">
            <v>0</v>
          </cell>
          <cell r="I1508">
            <v>0</v>
          </cell>
          <cell r="J1508">
            <v>0</v>
          </cell>
          <cell r="K1508">
            <v>0</v>
          </cell>
        </row>
        <row r="1509">
          <cell r="A1509" t="str">
            <v>17JMNZN</v>
          </cell>
          <cell r="B1509" t="str">
            <v>REAJ.GANAD.P/COMPRAS DE PRBC C.PACTO DE RETROVENTA, BBC, BCC</v>
          </cell>
          <cell r="C1509">
            <v>0</v>
          </cell>
          <cell r="D1509">
            <v>0</v>
          </cell>
          <cell r="E1509">
            <v>0</v>
          </cell>
          <cell r="F1509">
            <v>0</v>
          </cell>
          <cell r="G1509">
            <v>0</v>
          </cell>
          <cell r="H1509">
            <v>0</v>
          </cell>
          <cell r="I1509">
            <v>0</v>
          </cell>
          <cell r="J1509">
            <v>0</v>
          </cell>
          <cell r="K1509">
            <v>0</v>
          </cell>
        </row>
        <row r="1510">
          <cell r="A1510" t="str">
            <v>17JNNZN</v>
          </cell>
          <cell r="B1510" t="str">
            <v>REAJ.GANAD.CONSOLID.PAGARES BCOS.COMERCIALES MN, BBC, BCC, N</v>
          </cell>
          <cell r="C1510">
            <v>0</v>
          </cell>
          <cell r="D1510">
            <v>0</v>
          </cell>
          <cell r="E1510">
            <v>0</v>
          </cell>
          <cell r="F1510">
            <v>0</v>
          </cell>
          <cell r="G1510">
            <v>0</v>
          </cell>
          <cell r="H1510">
            <v>0</v>
          </cell>
          <cell r="I1510">
            <v>0</v>
          </cell>
          <cell r="J1510">
            <v>0</v>
          </cell>
          <cell r="K1510">
            <v>0</v>
          </cell>
        </row>
        <row r="1511">
          <cell r="A1511" t="str">
            <v>17JPNZN</v>
          </cell>
          <cell r="B1511" t="str">
            <v>REAJ.GANAD.CONSOLID.PAGARES OTRAS INSTITUCIONES MN, BBC, BCC</v>
          </cell>
          <cell r="C1511">
            <v>0</v>
          </cell>
          <cell r="D1511">
            <v>0</v>
          </cell>
          <cell r="E1511">
            <v>0</v>
          </cell>
          <cell r="F1511">
            <v>0</v>
          </cell>
          <cell r="G1511">
            <v>0</v>
          </cell>
          <cell r="H1511">
            <v>0</v>
          </cell>
          <cell r="I1511">
            <v>0</v>
          </cell>
          <cell r="J1511">
            <v>0</v>
          </cell>
          <cell r="K1511">
            <v>0</v>
          </cell>
        </row>
        <row r="1512">
          <cell r="A1512" t="str">
            <v>17NGNZN</v>
          </cell>
          <cell r="B1512" t="str">
            <v>REAJ.GAN.L/C LICIT.CART.HIPOT.ANAP AC 1901 BECH MN, BBC, BCC</v>
          </cell>
          <cell r="C1512">
            <v>-42</v>
          </cell>
          <cell r="D1512">
            <v>-48</v>
          </cell>
          <cell r="E1512">
            <v>29</v>
          </cell>
          <cell r="F1512">
            <v>164</v>
          </cell>
          <cell r="G1512">
            <v>200</v>
          </cell>
          <cell r="H1512">
            <v>162</v>
          </cell>
          <cell r="I1512">
            <v>147</v>
          </cell>
          <cell r="J1512">
            <v>139</v>
          </cell>
          <cell r="K1512">
            <v>152</v>
          </cell>
        </row>
        <row r="1513">
          <cell r="A1513" t="str">
            <v>17NHNZN</v>
          </cell>
          <cell r="B1513" t="str">
            <v>REAJ.GAN.L/C LICIT.CART.HIPOT.ANAP AC 1901 B.COM M, BBC, BCC</v>
          </cell>
          <cell r="C1513">
            <v>-69</v>
          </cell>
          <cell r="D1513">
            <v>-80</v>
          </cell>
          <cell r="E1513">
            <v>47</v>
          </cell>
          <cell r="F1513">
            <v>270</v>
          </cell>
          <cell r="G1513">
            <v>330</v>
          </cell>
          <cell r="H1513">
            <v>267</v>
          </cell>
          <cell r="I1513">
            <v>243</v>
          </cell>
          <cell r="J1513">
            <v>230</v>
          </cell>
          <cell r="K1513">
            <v>251</v>
          </cell>
        </row>
        <row r="1514">
          <cell r="A1514" t="str">
            <v>17JQNZN</v>
          </cell>
          <cell r="B1514" t="str">
            <v>REAJ.GANAD.P/FONDOS LICITADOS A BANCO DEL ESTADO M, BBC, BCC</v>
          </cell>
          <cell r="C1514">
            <v>0</v>
          </cell>
          <cell r="D1514">
            <v>0</v>
          </cell>
          <cell r="E1514">
            <v>0</v>
          </cell>
          <cell r="F1514">
            <v>0</v>
          </cell>
          <cell r="G1514">
            <v>0</v>
          </cell>
          <cell r="H1514">
            <v>0</v>
          </cell>
          <cell r="I1514">
            <v>0</v>
          </cell>
          <cell r="J1514">
            <v>0</v>
          </cell>
          <cell r="K1514">
            <v>0</v>
          </cell>
        </row>
        <row r="1515">
          <cell r="A1515" t="str">
            <v>17JRNZN</v>
          </cell>
          <cell r="B1515" t="str">
            <v>REAJ.GANAD.P/FONDOS LICITADOS A BANCOS COMERCIALES, BBC, BCC</v>
          </cell>
          <cell r="C1515">
            <v>0</v>
          </cell>
          <cell r="D1515">
            <v>0</v>
          </cell>
          <cell r="E1515">
            <v>0</v>
          </cell>
          <cell r="F1515">
            <v>0</v>
          </cell>
          <cell r="G1515">
            <v>0</v>
          </cell>
          <cell r="H1515">
            <v>0</v>
          </cell>
          <cell r="I1515">
            <v>0</v>
          </cell>
          <cell r="J1515">
            <v>0</v>
          </cell>
          <cell r="K1515">
            <v>0</v>
          </cell>
        </row>
        <row r="1516">
          <cell r="A1516" t="str">
            <v>17JSNZN</v>
          </cell>
          <cell r="B1516" t="str">
            <v>REAJ.GANAD.P/FONDOS LICITADOS A OTRAS INSTITUCIONE, BBC, BCC</v>
          </cell>
          <cell r="C1516">
            <v>0</v>
          </cell>
          <cell r="D1516">
            <v>0</v>
          </cell>
          <cell r="E1516">
            <v>0</v>
          </cell>
          <cell r="F1516">
            <v>0</v>
          </cell>
          <cell r="G1516">
            <v>0</v>
          </cell>
          <cell r="H1516">
            <v>0</v>
          </cell>
          <cell r="I1516">
            <v>0</v>
          </cell>
          <cell r="J1516">
            <v>0</v>
          </cell>
          <cell r="K1516">
            <v>0</v>
          </cell>
        </row>
        <row r="1517">
          <cell r="A1517" t="str">
            <v>17JTNZN</v>
          </cell>
          <cell r="B1517" t="str">
            <v>REAJ.GANAD.S/CARTERA ADQUIRIDA A INTS.FINANCIERAS, BBC, BCC,</v>
          </cell>
          <cell r="C1517">
            <v>0</v>
          </cell>
          <cell r="D1517">
            <v>0</v>
          </cell>
          <cell r="E1517">
            <v>0</v>
          </cell>
          <cell r="F1517">
            <v>0</v>
          </cell>
          <cell r="G1517">
            <v>0</v>
          </cell>
          <cell r="H1517">
            <v>0</v>
          </cell>
          <cell r="I1517">
            <v>0</v>
          </cell>
          <cell r="J1517">
            <v>0</v>
          </cell>
          <cell r="K1517">
            <v>0</v>
          </cell>
        </row>
        <row r="1518">
          <cell r="A1518" t="str">
            <v>17JUNZN</v>
          </cell>
          <cell r="B1518" t="str">
            <v>REAJ.GANAD.S/BONOS Y PAGARES ADQ.ACDO.1475 B.COMER, BBC, BCC</v>
          </cell>
          <cell r="C1518">
            <v>0</v>
          </cell>
          <cell r="D1518">
            <v>0</v>
          </cell>
          <cell r="E1518">
            <v>0</v>
          </cell>
          <cell r="F1518">
            <v>0</v>
          </cell>
          <cell r="G1518">
            <v>0</v>
          </cell>
          <cell r="H1518">
            <v>0</v>
          </cell>
          <cell r="I1518">
            <v>0</v>
          </cell>
          <cell r="J1518">
            <v>0</v>
          </cell>
          <cell r="K1518">
            <v>0</v>
          </cell>
        </row>
        <row r="1519">
          <cell r="A1519" t="str">
            <v>17JVNZN</v>
          </cell>
          <cell r="B1519" t="str">
            <v>REAJ.GANAD.S/BONOS Y PAGARES ADQ.ACDO.1475 B.ESTAD, BBC, BCC</v>
          </cell>
          <cell r="C1519">
            <v>0</v>
          </cell>
          <cell r="D1519">
            <v>0</v>
          </cell>
          <cell r="E1519">
            <v>0</v>
          </cell>
          <cell r="F1519">
            <v>0</v>
          </cell>
          <cell r="G1519">
            <v>0</v>
          </cell>
          <cell r="H1519">
            <v>0</v>
          </cell>
          <cell r="I1519">
            <v>0</v>
          </cell>
          <cell r="J1519">
            <v>0</v>
          </cell>
          <cell r="K1519">
            <v>0</v>
          </cell>
        </row>
        <row r="1520">
          <cell r="A1520" t="str">
            <v>17JWNZN</v>
          </cell>
          <cell r="B1520" t="str">
            <v>REAJ.GANAD.S/BONOS Y PAGARES ADQ.ACDO.1475 OT.INST, BBC, BCC</v>
          </cell>
          <cell r="C1520">
            <v>0</v>
          </cell>
          <cell r="D1520">
            <v>0</v>
          </cell>
          <cell r="E1520">
            <v>0</v>
          </cell>
          <cell r="F1520">
            <v>0</v>
          </cell>
          <cell r="G1520">
            <v>0</v>
          </cell>
          <cell r="H1520">
            <v>0</v>
          </cell>
          <cell r="I1520">
            <v>0</v>
          </cell>
          <cell r="J1520">
            <v>0</v>
          </cell>
          <cell r="K1520">
            <v>0</v>
          </cell>
        </row>
        <row r="1521">
          <cell r="A1521" t="str">
            <v>17JXNZN</v>
          </cell>
          <cell r="B1521" t="str">
            <v>REAJ.GANAD.S/LC A BCO.ESTADO P/CPRA.CARTERA 70%  M, BBC, BCC</v>
          </cell>
          <cell r="C1521">
            <v>0</v>
          </cell>
          <cell r="D1521">
            <v>0</v>
          </cell>
          <cell r="E1521">
            <v>0</v>
          </cell>
          <cell r="F1521">
            <v>0</v>
          </cell>
          <cell r="G1521">
            <v>0</v>
          </cell>
          <cell r="H1521">
            <v>0</v>
          </cell>
          <cell r="I1521">
            <v>0</v>
          </cell>
          <cell r="J1521">
            <v>0</v>
          </cell>
          <cell r="K1521">
            <v>0</v>
          </cell>
        </row>
        <row r="1522">
          <cell r="A1522" t="str">
            <v>17JYNZN</v>
          </cell>
          <cell r="B1522" t="str">
            <v>REAJ.GANAD.S/CPRA.DCTOS.DE CRED.ADQ.BCOS COMERC. M, BBC, BCC</v>
          </cell>
          <cell r="C1522">
            <v>-17</v>
          </cell>
          <cell r="D1522">
            <v>-20</v>
          </cell>
          <cell r="E1522">
            <v>12</v>
          </cell>
          <cell r="F1522">
            <v>57</v>
          </cell>
          <cell r="G1522">
            <v>70</v>
          </cell>
          <cell r="H1522">
            <v>57</v>
          </cell>
          <cell r="I1522">
            <v>53</v>
          </cell>
          <cell r="J1522">
            <v>51</v>
          </cell>
          <cell r="K1522">
            <v>54</v>
          </cell>
        </row>
        <row r="1523">
          <cell r="A1523" t="str">
            <v>17JZNZN</v>
          </cell>
          <cell r="B1523" t="str">
            <v>REAJ.GANAD.S/CPRA.DCTOS.CRED.ADQ.BCO.ESTADO MN, BBC, BCC, NA</v>
          </cell>
          <cell r="C1523">
            <v>0</v>
          </cell>
          <cell r="D1523">
            <v>0</v>
          </cell>
          <cell r="E1523">
            <v>0</v>
          </cell>
          <cell r="F1523">
            <v>1</v>
          </cell>
          <cell r="G1523">
            <v>1</v>
          </cell>
          <cell r="H1523">
            <v>1</v>
          </cell>
          <cell r="I1523">
            <v>1</v>
          </cell>
          <cell r="J1523">
            <v>1</v>
          </cell>
          <cell r="K1523">
            <v>1</v>
          </cell>
        </row>
        <row r="1524">
          <cell r="A1524" t="str">
            <v>17KANZN</v>
          </cell>
          <cell r="B1524" t="str">
            <v>REAJ.GANAD.S/CPRA.DCTOS.CRED.ADQ.OTRAS INSTITUC.MN, BBC, BCC</v>
          </cell>
          <cell r="C1524">
            <v>0</v>
          </cell>
          <cell r="D1524">
            <v>0</v>
          </cell>
          <cell r="E1524">
            <v>0</v>
          </cell>
          <cell r="F1524">
            <v>0</v>
          </cell>
          <cell r="G1524">
            <v>0</v>
          </cell>
          <cell r="H1524">
            <v>0</v>
          </cell>
          <cell r="I1524">
            <v>0</v>
          </cell>
          <cell r="J1524">
            <v>0</v>
          </cell>
          <cell r="K1524">
            <v>0</v>
          </cell>
        </row>
        <row r="1525">
          <cell r="A1525" t="str">
            <v>17KBNZN</v>
          </cell>
          <cell r="B1525" t="str">
            <v>REAJ.GANAD.S/LC POR REPROGRAMAC.DEUDAS BCO.ESTADO, BBC, BCC,</v>
          </cell>
          <cell r="C1525">
            <v>0</v>
          </cell>
          <cell r="D1525">
            <v>0</v>
          </cell>
          <cell r="E1525">
            <v>0</v>
          </cell>
          <cell r="F1525">
            <v>0</v>
          </cell>
          <cell r="G1525">
            <v>0</v>
          </cell>
          <cell r="H1525">
            <v>0</v>
          </cell>
          <cell r="I1525">
            <v>0</v>
          </cell>
          <cell r="J1525">
            <v>0</v>
          </cell>
          <cell r="K1525">
            <v>0</v>
          </cell>
        </row>
        <row r="1526">
          <cell r="A1526" t="str">
            <v>17KCNZN</v>
          </cell>
          <cell r="B1526" t="str">
            <v>REAJ.GANAD.S/LC POR REPROGRAMAC.DEUDAS BCOS.COMER., BBC, BCC</v>
          </cell>
          <cell r="C1526">
            <v>0</v>
          </cell>
          <cell r="D1526">
            <v>0</v>
          </cell>
          <cell r="E1526">
            <v>0</v>
          </cell>
          <cell r="F1526">
            <v>0</v>
          </cell>
          <cell r="G1526">
            <v>0</v>
          </cell>
          <cell r="H1526">
            <v>0</v>
          </cell>
          <cell r="I1526">
            <v>0</v>
          </cell>
          <cell r="J1526">
            <v>0</v>
          </cell>
          <cell r="K1526">
            <v>0</v>
          </cell>
        </row>
        <row r="1527">
          <cell r="A1527" t="str">
            <v>17KDNZN</v>
          </cell>
          <cell r="B1527" t="str">
            <v>REAJ.GANAD.S/LC POR REPROGRAMAC.DEUDAS OT.INSTITUC, BBC, BCC</v>
          </cell>
          <cell r="C1527">
            <v>0</v>
          </cell>
          <cell r="D1527">
            <v>0</v>
          </cell>
          <cell r="E1527">
            <v>0</v>
          </cell>
          <cell r="F1527">
            <v>0</v>
          </cell>
          <cell r="G1527">
            <v>0</v>
          </cell>
          <cell r="H1527">
            <v>0</v>
          </cell>
          <cell r="I1527">
            <v>0</v>
          </cell>
          <cell r="J1527">
            <v>0</v>
          </cell>
          <cell r="K1527">
            <v>0</v>
          </cell>
        </row>
        <row r="1528">
          <cell r="A1528" t="str">
            <v>17KENZN</v>
          </cell>
          <cell r="B1528" t="str">
            <v>REAJ.GANAD.S/DESC.INSTRUM.FINANC.BCO.DEL ESTADO MN, BBC, BCC</v>
          </cell>
          <cell r="C1528">
            <v>0</v>
          </cell>
          <cell r="D1528">
            <v>0</v>
          </cell>
          <cell r="E1528">
            <v>0</v>
          </cell>
          <cell r="F1528">
            <v>0</v>
          </cell>
          <cell r="G1528">
            <v>0</v>
          </cell>
          <cell r="H1528">
            <v>0</v>
          </cell>
          <cell r="I1528">
            <v>0</v>
          </cell>
          <cell r="J1528">
            <v>0</v>
          </cell>
          <cell r="K1528">
            <v>0</v>
          </cell>
        </row>
        <row r="1529">
          <cell r="A1529" t="str">
            <v>17KFNZN</v>
          </cell>
          <cell r="B1529" t="str">
            <v>REAJ.GANAD.S/LC REPROGRAM.DEUDAS HIPOTEC.B.ESTADO, BBC, BCC,</v>
          </cell>
          <cell r="C1529">
            <v>8</v>
          </cell>
          <cell r="D1529">
            <v>16</v>
          </cell>
          <cell r="E1529">
            <v>34</v>
          </cell>
          <cell r="F1529">
            <v>57</v>
          </cell>
          <cell r="G1529">
            <v>69</v>
          </cell>
          <cell r="H1529">
            <v>72</v>
          </cell>
          <cell r="I1529">
            <v>77</v>
          </cell>
          <cell r="J1529">
            <v>83</v>
          </cell>
          <cell r="K1529">
            <v>89</v>
          </cell>
        </row>
        <row r="1530">
          <cell r="A1530" t="str">
            <v>17KGNZN</v>
          </cell>
          <cell r="B1530" t="str">
            <v>REAJ.GANAD.S/LC REPROGRAM.DEUDAS HIPOTEC.B.COMERC., BBC, BCC</v>
          </cell>
          <cell r="C1530">
            <v>-77</v>
          </cell>
          <cell r="D1530">
            <v>-86</v>
          </cell>
          <cell r="E1530">
            <v>67</v>
          </cell>
          <cell r="F1530">
            <v>335</v>
          </cell>
          <cell r="G1530">
            <v>409</v>
          </cell>
          <cell r="H1530">
            <v>338</v>
          </cell>
          <cell r="I1530">
            <v>313</v>
          </cell>
          <cell r="J1530">
            <v>300</v>
          </cell>
          <cell r="K1530">
            <v>326</v>
          </cell>
        </row>
        <row r="1531">
          <cell r="A1531" t="str">
            <v>17KHNZN</v>
          </cell>
          <cell r="B1531" t="str">
            <v>REAJ.GANAD.S/LC REPROGRAM.DEUDAS HIPOTEC.OT.INSTIT, BBC, BCC</v>
          </cell>
          <cell r="C1531">
            <v>0</v>
          </cell>
          <cell r="D1531">
            <v>0</v>
          </cell>
          <cell r="E1531">
            <v>0</v>
          </cell>
          <cell r="F1531">
            <v>0</v>
          </cell>
          <cell r="G1531">
            <v>0</v>
          </cell>
          <cell r="H1531">
            <v>0</v>
          </cell>
          <cell r="I1531">
            <v>0</v>
          </cell>
          <cell r="J1531">
            <v>0</v>
          </cell>
          <cell r="K1531">
            <v>0</v>
          </cell>
        </row>
        <row r="1532">
          <cell r="A1532" t="str">
            <v>17KINZN</v>
          </cell>
          <cell r="B1532" t="str">
            <v>REAJ.GANAD.S/CONT.VTA.CART.ADQ.INST.FINAN.LIQ BCOM, BBC, BCC</v>
          </cell>
          <cell r="C1532">
            <v>-1</v>
          </cell>
          <cell r="D1532">
            <v>-1</v>
          </cell>
          <cell r="E1532">
            <v>0</v>
          </cell>
          <cell r="F1532">
            <v>2</v>
          </cell>
          <cell r="G1532">
            <v>2</v>
          </cell>
          <cell r="H1532">
            <v>2</v>
          </cell>
          <cell r="I1532">
            <v>2</v>
          </cell>
          <cell r="J1532">
            <v>2</v>
          </cell>
          <cell r="K1532">
            <v>2</v>
          </cell>
        </row>
        <row r="1533">
          <cell r="A1533" t="str">
            <v>17KJNZN</v>
          </cell>
          <cell r="B1533" t="str">
            <v>REAJ.GANAD.S/CONT.VTA.CART.ADQ.INST.FINAN.LIQ O.IN, BBC, BCC</v>
          </cell>
          <cell r="C1533">
            <v>0</v>
          </cell>
          <cell r="D1533">
            <v>0</v>
          </cell>
          <cell r="E1533">
            <v>0</v>
          </cell>
          <cell r="F1533">
            <v>0</v>
          </cell>
          <cell r="G1533">
            <v>0</v>
          </cell>
          <cell r="H1533">
            <v>0</v>
          </cell>
          <cell r="I1533">
            <v>0</v>
          </cell>
          <cell r="J1533">
            <v>0</v>
          </cell>
          <cell r="K1533">
            <v>0</v>
          </cell>
        </row>
        <row r="1534">
          <cell r="A1534" t="str">
            <v>17KKNZN</v>
          </cell>
          <cell r="B1534" t="str">
            <v>REAJ.GANAD.S/LC CONTRATO C.BECH P.CESION CARTERA M, BBC, BCC</v>
          </cell>
          <cell r="C1534">
            <v>0</v>
          </cell>
          <cell r="D1534">
            <v>0</v>
          </cell>
          <cell r="E1534">
            <v>0</v>
          </cell>
          <cell r="F1534">
            <v>0</v>
          </cell>
          <cell r="G1534">
            <v>0</v>
          </cell>
          <cell r="H1534">
            <v>0</v>
          </cell>
          <cell r="I1534">
            <v>0</v>
          </cell>
          <cell r="J1534">
            <v>0</v>
          </cell>
          <cell r="K1534">
            <v>0</v>
          </cell>
        </row>
        <row r="1535">
          <cell r="A1535" t="str">
            <v>17KLNZN</v>
          </cell>
          <cell r="B1535" t="str">
            <v>REAJ.GANAD.S/LC P.CAPITAL DE TRABAJO BCOS.COMERC., BBC, BCC,</v>
          </cell>
          <cell r="C1535">
            <v>0</v>
          </cell>
          <cell r="D1535">
            <v>0</v>
          </cell>
          <cell r="E1535">
            <v>0</v>
          </cell>
          <cell r="F1535">
            <v>0</v>
          </cell>
          <cell r="G1535">
            <v>0</v>
          </cell>
          <cell r="H1535">
            <v>0</v>
          </cell>
          <cell r="I1535">
            <v>0</v>
          </cell>
          <cell r="J1535">
            <v>0</v>
          </cell>
          <cell r="K1535">
            <v>0</v>
          </cell>
        </row>
        <row r="1536">
          <cell r="A1536" t="str">
            <v>17KMNZN</v>
          </cell>
          <cell r="B1536" t="str">
            <v>REAJ.GANAD.S/LC P.CAPITAL DE TRABAJO OTRAS INSTIT., BBC, BCC</v>
          </cell>
          <cell r="C1536">
            <v>0</v>
          </cell>
          <cell r="D1536">
            <v>0</v>
          </cell>
          <cell r="E1536">
            <v>0</v>
          </cell>
          <cell r="F1536">
            <v>0</v>
          </cell>
          <cell r="G1536">
            <v>0</v>
          </cell>
          <cell r="H1536">
            <v>0</v>
          </cell>
          <cell r="I1536">
            <v>0</v>
          </cell>
          <cell r="J1536">
            <v>0</v>
          </cell>
          <cell r="K1536">
            <v>0</v>
          </cell>
        </row>
        <row r="1537">
          <cell r="A1537" t="str">
            <v>17KNNZN</v>
          </cell>
          <cell r="B1537" t="str">
            <v>REAJ.GANAD.S/LC P.CAPITAL DE TRABAJO BANCO ESTADO, BBC, BCC,</v>
          </cell>
          <cell r="C1537">
            <v>0</v>
          </cell>
          <cell r="D1537">
            <v>0</v>
          </cell>
          <cell r="E1537">
            <v>0</v>
          </cell>
          <cell r="F1537">
            <v>0</v>
          </cell>
          <cell r="G1537">
            <v>0</v>
          </cell>
          <cell r="H1537">
            <v>0</v>
          </cell>
          <cell r="I1537">
            <v>0</v>
          </cell>
          <cell r="J1537">
            <v>0</v>
          </cell>
          <cell r="K1537">
            <v>0</v>
          </cell>
        </row>
        <row r="1538">
          <cell r="A1538" t="str">
            <v>17KPNZN</v>
          </cell>
          <cell r="B1538" t="str">
            <v>REAJ.GANAD.S/PRESTAMOS ESPECIALES, BBC, BCC, NAC</v>
          </cell>
          <cell r="C1538">
            <v>0</v>
          </cell>
          <cell r="D1538">
            <v>0</v>
          </cell>
          <cell r="E1538">
            <v>0</v>
          </cell>
          <cell r="F1538">
            <v>0</v>
          </cell>
          <cell r="G1538">
            <v>0</v>
          </cell>
          <cell r="H1538">
            <v>0</v>
          </cell>
          <cell r="I1538">
            <v>0</v>
          </cell>
          <cell r="J1538">
            <v>0</v>
          </cell>
          <cell r="K1538">
            <v>0</v>
          </cell>
        </row>
        <row r="1539">
          <cell r="A1539" t="str">
            <v>17KQNZN</v>
          </cell>
          <cell r="B1539" t="str">
            <v>REAJ.GANAD.S/REFINANCIAMIENTOS A CORFO MN, BBC, BCC, NAC</v>
          </cell>
          <cell r="C1539">
            <v>0</v>
          </cell>
          <cell r="D1539">
            <v>0</v>
          </cell>
          <cell r="E1539">
            <v>0</v>
          </cell>
          <cell r="F1539">
            <v>0</v>
          </cell>
          <cell r="G1539">
            <v>0</v>
          </cell>
          <cell r="H1539">
            <v>0</v>
          </cell>
          <cell r="I1539">
            <v>0</v>
          </cell>
          <cell r="J1539">
            <v>0</v>
          </cell>
          <cell r="K1539">
            <v>0</v>
          </cell>
        </row>
        <row r="1540">
          <cell r="A1540" t="str">
            <v>17KRNZN</v>
          </cell>
          <cell r="B1540" t="str">
            <v>REAJ.GANAD.S/PRESTAMOS A BANCOS COMERCIALES MN, BBC, BCC, NA</v>
          </cell>
          <cell r="C1540">
            <v>0</v>
          </cell>
          <cell r="D1540">
            <v>0</v>
          </cell>
          <cell r="E1540">
            <v>0</v>
          </cell>
          <cell r="F1540">
            <v>0</v>
          </cell>
          <cell r="G1540">
            <v>0</v>
          </cell>
          <cell r="H1540">
            <v>0</v>
          </cell>
          <cell r="I1540">
            <v>0</v>
          </cell>
          <cell r="J1540">
            <v>0</v>
          </cell>
          <cell r="K1540">
            <v>0</v>
          </cell>
        </row>
        <row r="1541">
          <cell r="A1541" t="str">
            <v>17KSNZN</v>
          </cell>
          <cell r="B1541" t="str">
            <v>REAJ.GANAD.S/PAGARES ADQUIRIDOS A OTRAS INSTITUC., BBC, BCC,</v>
          </cell>
          <cell r="C1541">
            <v>0</v>
          </cell>
          <cell r="D1541">
            <v>0</v>
          </cell>
          <cell r="E1541">
            <v>0</v>
          </cell>
          <cell r="F1541">
            <v>0</v>
          </cell>
          <cell r="G1541">
            <v>0</v>
          </cell>
          <cell r="H1541">
            <v>0</v>
          </cell>
          <cell r="I1541">
            <v>0</v>
          </cell>
          <cell r="J1541">
            <v>0</v>
          </cell>
          <cell r="K1541">
            <v>0</v>
          </cell>
        </row>
        <row r="1542">
          <cell r="A1542" t="str">
            <v>17KTNZN</v>
          </cell>
          <cell r="B1542" t="str">
            <v xml:space="preserve">REAJ.GANAD.S/PAGARES FISCO POR TRANSFERENCIAS MN, BBC, BCC, </v>
          </cell>
          <cell r="C1542">
            <v>-1049</v>
          </cell>
          <cell r="D1542">
            <v>-1211</v>
          </cell>
          <cell r="E1542">
            <v>790</v>
          </cell>
          <cell r="F1542">
            <v>4389</v>
          </cell>
          <cell r="G1542">
            <v>5364</v>
          </cell>
          <cell r="H1542">
            <v>4373</v>
          </cell>
          <cell r="I1542">
            <v>3997</v>
          </cell>
          <cell r="J1542">
            <v>3776</v>
          </cell>
          <cell r="K1542">
            <v>4121</v>
          </cell>
        </row>
        <row r="1543">
          <cell r="A1543" t="str">
            <v>17KUNZN</v>
          </cell>
          <cell r="B1543" t="str">
            <v>REAJ.GANAD.S/CPRA.CARTERA C.PACTO REVTA.PCDO.BCOM., BBC, BCC</v>
          </cell>
          <cell r="C1543">
            <v>0</v>
          </cell>
          <cell r="D1543">
            <v>0</v>
          </cell>
          <cell r="E1543">
            <v>0</v>
          </cell>
          <cell r="F1543">
            <v>0</v>
          </cell>
          <cell r="G1543">
            <v>0</v>
          </cell>
          <cell r="H1543">
            <v>0</v>
          </cell>
          <cell r="I1543">
            <v>0</v>
          </cell>
          <cell r="J1543">
            <v>0</v>
          </cell>
          <cell r="K1543">
            <v>0</v>
          </cell>
        </row>
        <row r="1544">
          <cell r="A1544" t="str">
            <v>17KVNZN</v>
          </cell>
          <cell r="B1544" t="str">
            <v>REAJ.GANAD.S/CPRA.CARTERA C.PACTO REVTA.PCDO.O.INS, BBC, BCC</v>
          </cell>
          <cell r="C1544">
            <v>0</v>
          </cell>
          <cell r="D1544">
            <v>0</v>
          </cell>
          <cell r="E1544">
            <v>0</v>
          </cell>
          <cell r="F1544">
            <v>0</v>
          </cell>
          <cell r="G1544">
            <v>0</v>
          </cell>
          <cell r="H1544">
            <v>0</v>
          </cell>
          <cell r="I1544">
            <v>0</v>
          </cell>
          <cell r="J1544">
            <v>0</v>
          </cell>
          <cell r="K1544">
            <v>0</v>
          </cell>
        </row>
        <row r="1545">
          <cell r="A1545" t="str">
            <v>17KWNZN</v>
          </cell>
          <cell r="B1545" t="str">
            <v>REAJ.GANAD.S/CPRA.CARTERA C.PACTO REVTA PLTS.AC155, BBC, BCC</v>
          </cell>
          <cell r="C1545">
            <v>0</v>
          </cell>
          <cell r="D1545">
            <v>0</v>
          </cell>
          <cell r="E1545">
            <v>0</v>
          </cell>
          <cell r="F1545">
            <v>0</v>
          </cell>
          <cell r="G1545">
            <v>0</v>
          </cell>
          <cell r="H1545">
            <v>0</v>
          </cell>
          <cell r="I1545">
            <v>0</v>
          </cell>
          <cell r="J1545">
            <v>0</v>
          </cell>
          <cell r="K1545">
            <v>0</v>
          </cell>
        </row>
        <row r="1546">
          <cell r="A1546" t="str">
            <v>17KXNZN</v>
          </cell>
          <cell r="B1546" t="str">
            <v>REAJ.GANAD.S/DEUDORES P/CANJE DE VHR A CAR MN, BBC, BCC, NAC</v>
          </cell>
          <cell r="C1546">
            <v>0</v>
          </cell>
          <cell r="D1546">
            <v>0</v>
          </cell>
          <cell r="E1546">
            <v>0</v>
          </cell>
          <cell r="F1546">
            <v>0</v>
          </cell>
          <cell r="G1546">
            <v>0</v>
          </cell>
          <cell r="H1546">
            <v>0</v>
          </cell>
          <cell r="I1546">
            <v>0</v>
          </cell>
          <cell r="J1546">
            <v>0</v>
          </cell>
          <cell r="K1546">
            <v>0</v>
          </cell>
        </row>
        <row r="1547">
          <cell r="A1547" t="str">
            <v>17KYNZN</v>
          </cell>
          <cell r="B1547" t="str">
            <v>REAJ.GANAD.S/REPROG.CRED.DE CONSUMO BCOMER.MN, BBC, BCC, NAC</v>
          </cell>
          <cell r="C1547">
            <v>0</v>
          </cell>
          <cell r="D1547">
            <v>0</v>
          </cell>
          <cell r="E1547">
            <v>0</v>
          </cell>
          <cell r="F1547">
            <v>0</v>
          </cell>
          <cell r="G1547">
            <v>0</v>
          </cell>
          <cell r="H1547">
            <v>0</v>
          </cell>
          <cell r="I1547">
            <v>0</v>
          </cell>
          <cell r="J1547">
            <v>0</v>
          </cell>
          <cell r="K1547">
            <v>0</v>
          </cell>
        </row>
        <row r="1548">
          <cell r="A1548" t="str">
            <v>17KZNZN</v>
          </cell>
          <cell r="B1548" t="str">
            <v>REAJ.GANAD.S/REPROG.CRED.CONSUMO BCO.ESTADO MN, BBC, BCC, NA</v>
          </cell>
          <cell r="C1548">
            <v>-2700</v>
          </cell>
          <cell r="D1548">
            <v>-3118</v>
          </cell>
          <cell r="E1548">
            <v>2034</v>
          </cell>
          <cell r="F1548">
            <v>11302</v>
          </cell>
          <cell r="G1548">
            <v>13875</v>
          </cell>
          <cell r="H1548">
            <v>11099</v>
          </cell>
          <cell r="I1548">
            <v>10023</v>
          </cell>
          <cell r="J1548">
            <v>9388</v>
          </cell>
          <cell r="K1548">
            <v>10378</v>
          </cell>
        </row>
        <row r="1549">
          <cell r="A1549" t="str">
            <v>17MANZN</v>
          </cell>
          <cell r="B1549" t="str">
            <v>REAJ.GANAD.S/REPROG.CRED.CONSUMO OTRAS INSTITUC.MN, BBC, BCC</v>
          </cell>
          <cell r="C1549">
            <v>0</v>
          </cell>
          <cell r="D1549">
            <v>0</v>
          </cell>
          <cell r="E1549">
            <v>0</v>
          </cell>
          <cell r="F1549">
            <v>0</v>
          </cell>
          <cell r="G1549">
            <v>0</v>
          </cell>
          <cell r="H1549">
            <v>0</v>
          </cell>
          <cell r="I1549">
            <v>0</v>
          </cell>
          <cell r="J1549">
            <v>0</v>
          </cell>
          <cell r="K1549">
            <v>0</v>
          </cell>
        </row>
        <row r="1550">
          <cell r="A1550" t="str">
            <v>17MBNZN</v>
          </cell>
          <cell r="B1550" t="str">
            <v xml:space="preserve">REAJ.GANAD.S/REPROG.DEUDAS SEC.PROD.AC.1578 BECH, BBC, BCC, </v>
          </cell>
          <cell r="C1550">
            <v>0</v>
          </cell>
          <cell r="D1550">
            <v>0</v>
          </cell>
          <cell r="E1550">
            <v>0</v>
          </cell>
          <cell r="F1550">
            <v>0</v>
          </cell>
          <cell r="G1550">
            <v>0</v>
          </cell>
          <cell r="H1550">
            <v>0</v>
          </cell>
          <cell r="I1550">
            <v>0</v>
          </cell>
          <cell r="J1550">
            <v>0</v>
          </cell>
          <cell r="K1550">
            <v>0</v>
          </cell>
        </row>
        <row r="1551">
          <cell r="A1551" t="str">
            <v>17MCNZN</v>
          </cell>
          <cell r="B1551" t="str">
            <v>REAJ.GANAD.S/REPROG.DEUDAS SEC.PROD.AC.1578 BCOM., BBC, BCC,</v>
          </cell>
          <cell r="C1551">
            <v>0</v>
          </cell>
          <cell r="D1551">
            <v>0</v>
          </cell>
          <cell r="E1551">
            <v>0</v>
          </cell>
          <cell r="F1551">
            <v>0</v>
          </cell>
          <cell r="G1551">
            <v>0</v>
          </cell>
          <cell r="H1551">
            <v>0</v>
          </cell>
          <cell r="I1551">
            <v>0</v>
          </cell>
          <cell r="J1551">
            <v>0</v>
          </cell>
          <cell r="K1551">
            <v>0</v>
          </cell>
        </row>
        <row r="1552">
          <cell r="A1552" t="str">
            <v>17MDNZN</v>
          </cell>
          <cell r="B1552" t="str">
            <v>REAJ.GANAD.S/REPROG.DEUDAS SEC.PROD.AC.1578 O.INST, BBC, BCC</v>
          </cell>
          <cell r="C1552">
            <v>0</v>
          </cell>
          <cell r="D1552">
            <v>0</v>
          </cell>
          <cell r="E1552">
            <v>0</v>
          </cell>
          <cell r="F1552">
            <v>0</v>
          </cell>
          <cell r="G1552">
            <v>0</v>
          </cell>
          <cell r="H1552">
            <v>0</v>
          </cell>
          <cell r="I1552">
            <v>0</v>
          </cell>
          <cell r="J1552">
            <v>0</v>
          </cell>
          <cell r="K1552">
            <v>0</v>
          </cell>
        </row>
        <row r="1553">
          <cell r="A1553" t="str">
            <v>17MENZN</v>
          </cell>
          <cell r="B1553" t="str">
            <v>REAJ.GANAD.S/DESCTO.INSTR.FINANCIEROS B.COMERCIALE, BBC, BCC</v>
          </cell>
          <cell r="C1553">
            <v>0</v>
          </cell>
          <cell r="D1553">
            <v>0</v>
          </cell>
          <cell r="E1553">
            <v>0</v>
          </cell>
          <cell r="F1553">
            <v>0</v>
          </cell>
          <cell r="G1553">
            <v>0</v>
          </cell>
          <cell r="H1553">
            <v>0</v>
          </cell>
          <cell r="I1553">
            <v>0</v>
          </cell>
          <cell r="J1553">
            <v>0</v>
          </cell>
          <cell r="K1553">
            <v>0</v>
          </cell>
        </row>
        <row r="1554">
          <cell r="A1554" t="str">
            <v>17MFNZN</v>
          </cell>
          <cell r="B1554" t="str">
            <v>REAJ.GANAD.S/DESCTO.INSTR.FINANCIEROS OTRAS INSTIT, BBC, BCC</v>
          </cell>
          <cell r="C1554">
            <v>0</v>
          </cell>
          <cell r="D1554">
            <v>0</v>
          </cell>
          <cell r="E1554">
            <v>0</v>
          </cell>
          <cell r="F1554">
            <v>0</v>
          </cell>
          <cell r="G1554">
            <v>0</v>
          </cell>
          <cell r="H1554">
            <v>0</v>
          </cell>
          <cell r="I1554">
            <v>0</v>
          </cell>
          <cell r="J1554">
            <v>0</v>
          </cell>
          <cell r="K1554">
            <v>0</v>
          </cell>
        </row>
        <row r="1555">
          <cell r="A1555" t="str">
            <v>17MGNZN</v>
          </cell>
          <cell r="B1555" t="str">
            <v>REAJ.GANAD.S/VTA.DE CBIO A PLAZO C/FTO M/E O.INST., BBC, BCC</v>
          </cell>
          <cell r="C1555">
            <v>0</v>
          </cell>
          <cell r="D1555">
            <v>0</v>
          </cell>
          <cell r="E1555">
            <v>0</v>
          </cell>
          <cell r="F1555">
            <v>0</v>
          </cell>
          <cell r="G1555">
            <v>0</v>
          </cell>
          <cell r="H1555">
            <v>0</v>
          </cell>
          <cell r="I1555">
            <v>0</v>
          </cell>
          <cell r="J1555">
            <v>0</v>
          </cell>
          <cell r="K1555">
            <v>0</v>
          </cell>
        </row>
        <row r="1556">
          <cell r="A1556" t="str">
            <v>17MHNZN</v>
          </cell>
          <cell r="B1556" t="str">
            <v>REAJ.GANAD.S/LC MEDIANO PLAZO BANCOS COMERCIALES M, BBC, BCC</v>
          </cell>
          <cell r="C1556">
            <v>0</v>
          </cell>
          <cell r="D1556">
            <v>0</v>
          </cell>
          <cell r="E1556">
            <v>0</v>
          </cell>
          <cell r="F1556">
            <v>0</v>
          </cell>
          <cell r="G1556">
            <v>0</v>
          </cell>
          <cell r="H1556">
            <v>0</v>
          </cell>
          <cell r="I1556">
            <v>0</v>
          </cell>
          <cell r="J1556">
            <v>0</v>
          </cell>
          <cell r="K1556">
            <v>0</v>
          </cell>
        </row>
        <row r="1557">
          <cell r="A1557" t="str">
            <v>17MINZN</v>
          </cell>
          <cell r="B1557" t="str">
            <v>REAJ.GANAD.S/LC MEDIANO PLAZO OTRAS INSTITUCIONES, BBC, BCC,</v>
          </cell>
          <cell r="C1557">
            <v>0</v>
          </cell>
          <cell r="D1557">
            <v>0</v>
          </cell>
          <cell r="E1557">
            <v>0</v>
          </cell>
          <cell r="F1557">
            <v>0</v>
          </cell>
          <cell r="G1557">
            <v>0</v>
          </cell>
          <cell r="H1557">
            <v>0</v>
          </cell>
          <cell r="I1557">
            <v>0</v>
          </cell>
          <cell r="J1557">
            <v>0</v>
          </cell>
          <cell r="K1557">
            <v>0</v>
          </cell>
        </row>
        <row r="1558">
          <cell r="A1558" t="str">
            <v>17MJNZN</v>
          </cell>
          <cell r="B1558" t="str">
            <v>REAJ.GANAD.S/LC MEDIANO PLAZO BANCO DEL ESTADO MN, BBC, BCC,</v>
          </cell>
          <cell r="C1558">
            <v>0</v>
          </cell>
          <cell r="D1558">
            <v>0</v>
          </cell>
          <cell r="E1558">
            <v>0</v>
          </cell>
          <cell r="F1558">
            <v>0</v>
          </cell>
          <cell r="G1558">
            <v>0</v>
          </cell>
          <cell r="H1558">
            <v>0</v>
          </cell>
          <cell r="I1558">
            <v>0</v>
          </cell>
          <cell r="J1558">
            <v>0</v>
          </cell>
          <cell r="K1558">
            <v>0</v>
          </cell>
        </row>
        <row r="1559">
          <cell r="A1559" t="str">
            <v>17MPNZN</v>
          </cell>
          <cell r="B1559" t="str">
            <v>REAJ.GAN S/CREDITO P/DEP ACDO 1657-09 OTRAS INST., BBC, BCC,</v>
          </cell>
          <cell r="C1559">
            <v>0</v>
          </cell>
          <cell r="D1559">
            <v>0</v>
          </cell>
          <cell r="E1559">
            <v>0</v>
          </cell>
          <cell r="F1559">
            <v>0</v>
          </cell>
          <cell r="G1559">
            <v>0</v>
          </cell>
          <cell r="H1559">
            <v>0</v>
          </cell>
          <cell r="I1559">
            <v>0</v>
          </cell>
          <cell r="J1559">
            <v>0</v>
          </cell>
          <cell r="K1559">
            <v>0</v>
          </cell>
        </row>
        <row r="1560">
          <cell r="A1560" t="str">
            <v>17MQNZN</v>
          </cell>
          <cell r="B1560" t="str">
            <v>REAJ.GAN.S/L/C.P.DEPOSITOS ACDO.1657-09 BECH MN, BBC, BCC, N</v>
          </cell>
          <cell r="C1560">
            <v>0</v>
          </cell>
          <cell r="D1560">
            <v>0</v>
          </cell>
          <cell r="E1560">
            <v>0</v>
          </cell>
          <cell r="F1560">
            <v>0</v>
          </cell>
          <cell r="G1560">
            <v>0</v>
          </cell>
          <cell r="H1560">
            <v>0</v>
          </cell>
          <cell r="I1560">
            <v>0</v>
          </cell>
          <cell r="J1560">
            <v>0</v>
          </cell>
          <cell r="K1560">
            <v>0</v>
          </cell>
        </row>
        <row r="1561">
          <cell r="A1561" t="str">
            <v>17MRNZN</v>
          </cell>
          <cell r="B1561" t="str">
            <v>REAJ.GAN POR VALORES P.RECIBIR CORFO LEY 18401, BBC, BCC, NA</v>
          </cell>
          <cell r="C1561">
            <v>-5</v>
          </cell>
          <cell r="D1561">
            <v>-6</v>
          </cell>
          <cell r="E1561">
            <v>4</v>
          </cell>
          <cell r="F1561">
            <v>21</v>
          </cell>
          <cell r="G1561">
            <v>25</v>
          </cell>
          <cell r="H1561">
            <v>21</v>
          </cell>
          <cell r="I1561">
            <v>19</v>
          </cell>
          <cell r="J1561">
            <v>18</v>
          </cell>
          <cell r="K1561">
            <v>19</v>
          </cell>
        </row>
        <row r="1562">
          <cell r="A1562" t="str">
            <v>17MYNZN</v>
          </cell>
          <cell r="B1562" t="str">
            <v>REAJ.GAN.P.TRANS.FISCAL ART.13 LEY 18401 MN, BBC, BCC, NAC</v>
          </cell>
          <cell r="C1562">
            <v>-597</v>
          </cell>
          <cell r="D1562">
            <v>-690</v>
          </cell>
          <cell r="E1562">
            <v>450</v>
          </cell>
          <cell r="F1562">
            <v>2500</v>
          </cell>
          <cell r="G1562">
            <v>3056</v>
          </cell>
          <cell r="H1562">
            <v>2456</v>
          </cell>
          <cell r="I1562">
            <v>2224</v>
          </cell>
          <cell r="J1562">
            <v>2087</v>
          </cell>
          <cell r="K1562">
            <v>2301</v>
          </cell>
        </row>
        <row r="1563">
          <cell r="A1563" t="str">
            <v>17MSNZN</v>
          </cell>
          <cell r="B1563" t="str">
            <v>REAJ GAN.S/CRED.MOD.UNO LIBOR AJUSTADO AC.1686 BCO, BBC, BCC</v>
          </cell>
          <cell r="C1563">
            <v>-2</v>
          </cell>
          <cell r="D1563">
            <v>-2</v>
          </cell>
          <cell r="E1563">
            <v>1</v>
          </cell>
          <cell r="F1563">
            <v>1</v>
          </cell>
          <cell r="G1563">
            <v>1</v>
          </cell>
          <cell r="H1563">
            <v>1</v>
          </cell>
          <cell r="I1563">
            <v>1</v>
          </cell>
          <cell r="J1563">
            <v>1</v>
          </cell>
          <cell r="K1563">
            <v>1</v>
          </cell>
        </row>
        <row r="1564">
          <cell r="A1564" t="str">
            <v>17MTNZN</v>
          </cell>
          <cell r="B1564" t="str">
            <v>REAJ.GAN S/CRED MOD UNO LIBOR AJUSTADO AC1686 BECH, BBC, BCC</v>
          </cell>
          <cell r="C1564">
            <v>0</v>
          </cell>
          <cell r="D1564">
            <v>0</v>
          </cell>
          <cell r="E1564">
            <v>0</v>
          </cell>
          <cell r="F1564">
            <v>0</v>
          </cell>
          <cell r="G1564">
            <v>0</v>
          </cell>
          <cell r="H1564">
            <v>0</v>
          </cell>
          <cell r="I1564">
            <v>0</v>
          </cell>
          <cell r="J1564">
            <v>0</v>
          </cell>
          <cell r="K1564">
            <v>0</v>
          </cell>
        </row>
        <row r="1565">
          <cell r="A1565" t="str">
            <v>17NBNZN</v>
          </cell>
          <cell r="B1565" t="str">
            <v>REAJ.GAN S/CRED.MOD UNO TIP 91-365 BCOS COMERC., BBC, BCC, N</v>
          </cell>
          <cell r="C1565">
            <v>0</v>
          </cell>
          <cell r="D1565">
            <v>0</v>
          </cell>
          <cell r="E1565">
            <v>0</v>
          </cell>
          <cell r="F1565">
            <v>0</v>
          </cell>
          <cell r="G1565">
            <v>0</v>
          </cell>
          <cell r="H1565">
            <v>0</v>
          </cell>
          <cell r="I1565">
            <v>0</v>
          </cell>
          <cell r="J1565">
            <v>0</v>
          </cell>
          <cell r="K1565">
            <v>0</v>
          </cell>
        </row>
        <row r="1566">
          <cell r="A1566" t="str">
            <v>17NFNZN</v>
          </cell>
          <cell r="B1566" t="str">
            <v>REAJ.GAN.S.CRED.MOD.UNO.TIP 91-365 BCO.DEL ESTADO, BBC, BCC,</v>
          </cell>
          <cell r="C1566">
            <v>0</v>
          </cell>
          <cell r="D1566">
            <v>0</v>
          </cell>
          <cell r="E1566">
            <v>0</v>
          </cell>
          <cell r="F1566">
            <v>0</v>
          </cell>
          <cell r="G1566">
            <v>0</v>
          </cell>
          <cell r="H1566">
            <v>0</v>
          </cell>
          <cell r="I1566">
            <v>0</v>
          </cell>
          <cell r="J1566">
            <v>0</v>
          </cell>
          <cell r="K1566">
            <v>0</v>
          </cell>
        </row>
        <row r="1567">
          <cell r="A1567" t="str">
            <v>17MVNZN</v>
          </cell>
          <cell r="B1567" t="str">
            <v>REAJ.GAN S/CRED MOD DOS LIBOR AJUST.AC.1686 B.COM, BBC, BCC,</v>
          </cell>
          <cell r="C1567">
            <v>-2</v>
          </cell>
          <cell r="D1567">
            <v>-2</v>
          </cell>
          <cell r="E1567">
            <v>1</v>
          </cell>
          <cell r="F1567">
            <v>7</v>
          </cell>
          <cell r="G1567">
            <v>9</v>
          </cell>
          <cell r="H1567">
            <v>7</v>
          </cell>
          <cell r="I1567">
            <v>6</v>
          </cell>
          <cell r="J1567">
            <v>6</v>
          </cell>
          <cell r="K1567">
            <v>6</v>
          </cell>
        </row>
        <row r="1568">
          <cell r="A1568" t="str">
            <v>17MZNZN</v>
          </cell>
          <cell r="B1568" t="str">
            <v>REAJ.GAN.S.CRED MOD.DOS LIB.AJUS.AC1686 OT.INST.MN, BBC, BCC</v>
          </cell>
          <cell r="C1568">
            <v>0</v>
          </cell>
          <cell r="D1568">
            <v>0</v>
          </cell>
          <cell r="E1568">
            <v>0</v>
          </cell>
          <cell r="F1568">
            <v>0</v>
          </cell>
          <cell r="G1568">
            <v>0</v>
          </cell>
          <cell r="H1568">
            <v>0</v>
          </cell>
          <cell r="I1568">
            <v>0</v>
          </cell>
          <cell r="J1568">
            <v>0</v>
          </cell>
          <cell r="K1568">
            <v>0</v>
          </cell>
        </row>
        <row r="1569">
          <cell r="A1569" t="str">
            <v>17AYNZN</v>
          </cell>
          <cell r="B1569" t="str">
            <v>REAJ.GAN.S.CRED.MOD.DOS TIP 91-365 BCOS.COMERC.MN, BBC, BCC,</v>
          </cell>
          <cell r="C1569">
            <v>0</v>
          </cell>
          <cell r="D1569">
            <v>0</v>
          </cell>
          <cell r="E1569">
            <v>0</v>
          </cell>
          <cell r="F1569">
            <v>0</v>
          </cell>
          <cell r="G1569">
            <v>0</v>
          </cell>
          <cell r="H1569">
            <v>0</v>
          </cell>
          <cell r="I1569">
            <v>0</v>
          </cell>
          <cell r="J1569">
            <v>0</v>
          </cell>
          <cell r="K1569">
            <v>0</v>
          </cell>
        </row>
        <row r="1570">
          <cell r="A1570" t="str">
            <v>17MWNZN</v>
          </cell>
          <cell r="B1570" t="str">
            <v>REAJ GAN S/CRED MOD DOS TIP 91-365 BECH, BBC, BCC, NAC</v>
          </cell>
          <cell r="C1570">
            <v>0</v>
          </cell>
          <cell r="D1570">
            <v>0</v>
          </cell>
          <cell r="E1570">
            <v>0</v>
          </cell>
          <cell r="F1570">
            <v>0</v>
          </cell>
          <cell r="G1570">
            <v>0</v>
          </cell>
          <cell r="H1570">
            <v>0</v>
          </cell>
          <cell r="I1570">
            <v>0</v>
          </cell>
          <cell r="J1570">
            <v>0</v>
          </cell>
          <cell r="K1570">
            <v>0</v>
          </cell>
        </row>
        <row r="1571">
          <cell r="A1571" t="str">
            <v>17MXNZN</v>
          </cell>
          <cell r="B1571" t="str">
            <v>REAJ.GAN P/VALORES REC.POR VENTA ACCIONES MN, BBC, BCC, NAC</v>
          </cell>
          <cell r="C1571">
            <v>0</v>
          </cell>
          <cell r="D1571">
            <v>0</v>
          </cell>
          <cell r="E1571">
            <v>0</v>
          </cell>
          <cell r="F1571">
            <v>0</v>
          </cell>
          <cell r="G1571">
            <v>0</v>
          </cell>
          <cell r="H1571">
            <v>0</v>
          </cell>
          <cell r="I1571">
            <v>0</v>
          </cell>
          <cell r="J1571">
            <v>0</v>
          </cell>
          <cell r="K1571">
            <v>0</v>
          </cell>
        </row>
        <row r="1572">
          <cell r="A1572" t="str">
            <v>17NANZN</v>
          </cell>
          <cell r="B1572" t="str">
            <v>REAJ.GAN POR REPROGRAMACION OPERACIONES CAF, BBC, BCC, NAC</v>
          </cell>
          <cell r="C1572">
            <v>0</v>
          </cell>
          <cell r="D1572">
            <v>0</v>
          </cell>
          <cell r="E1572">
            <v>0</v>
          </cell>
          <cell r="F1572">
            <v>0</v>
          </cell>
          <cell r="G1572">
            <v>0</v>
          </cell>
          <cell r="H1572">
            <v>0</v>
          </cell>
          <cell r="I1572">
            <v>0</v>
          </cell>
          <cell r="J1572">
            <v>0</v>
          </cell>
          <cell r="K1572">
            <v>0</v>
          </cell>
        </row>
        <row r="1573">
          <cell r="A1573" t="str">
            <v>17NCNZN</v>
          </cell>
          <cell r="B1573" t="str">
            <v>REAJ.GAN.S/REPROGRAMACION DEUDAS AC.1589 BCOS.COM., BBC, BCC</v>
          </cell>
          <cell r="C1573">
            <v>0</v>
          </cell>
          <cell r="D1573">
            <v>0</v>
          </cell>
          <cell r="E1573">
            <v>0</v>
          </cell>
          <cell r="F1573">
            <v>0</v>
          </cell>
          <cell r="G1573">
            <v>0</v>
          </cell>
          <cell r="H1573">
            <v>0</v>
          </cell>
          <cell r="I1573">
            <v>0</v>
          </cell>
          <cell r="J1573">
            <v>0</v>
          </cell>
          <cell r="K1573">
            <v>0</v>
          </cell>
        </row>
        <row r="1574">
          <cell r="A1574" t="str">
            <v>17AZNZN</v>
          </cell>
          <cell r="B1574" t="str">
            <v>REAJ.GAN.S.L.C PARA CONSTITUIR RESERVA TECNICA BC, BBC, BCC,</v>
          </cell>
          <cell r="C1574">
            <v>0</v>
          </cell>
          <cell r="D1574">
            <v>0</v>
          </cell>
          <cell r="E1574">
            <v>0</v>
          </cell>
          <cell r="F1574">
            <v>0</v>
          </cell>
          <cell r="G1574">
            <v>0</v>
          </cell>
          <cell r="H1574">
            <v>0</v>
          </cell>
          <cell r="I1574">
            <v>0</v>
          </cell>
          <cell r="J1574">
            <v>0</v>
          </cell>
          <cell r="K1574">
            <v>0</v>
          </cell>
        </row>
        <row r="1575">
          <cell r="A1575" t="str">
            <v>17NJNZN</v>
          </cell>
          <cell r="B1575" t="str">
            <v>REAJ.GAN.S/L/C CONST.RESERVA TECNICA OTS.INST., BBC, BCC, NA</v>
          </cell>
          <cell r="C1575">
            <v>0</v>
          </cell>
          <cell r="D1575">
            <v>0</v>
          </cell>
          <cell r="E1575">
            <v>0</v>
          </cell>
          <cell r="F1575">
            <v>0</v>
          </cell>
          <cell r="G1575">
            <v>0</v>
          </cell>
          <cell r="H1575">
            <v>0</v>
          </cell>
          <cell r="I1575">
            <v>0</v>
          </cell>
          <cell r="J1575">
            <v>0</v>
          </cell>
          <cell r="K1575">
            <v>0</v>
          </cell>
        </row>
        <row r="1576">
          <cell r="A1576" t="str">
            <v>17NDNZN</v>
          </cell>
          <cell r="B1576" t="str">
            <v>REAJ.GAN S/L/C PARA CONSTITUIR RESERVA TEC.BECH MN, BBC, BCC</v>
          </cell>
          <cell r="C1576">
            <v>0</v>
          </cell>
          <cell r="D1576">
            <v>0</v>
          </cell>
          <cell r="E1576">
            <v>0</v>
          </cell>
          <cell r="F1576">
            <v>0</v>
          </cell>
          <cell r="G1576">
            <v>0</v>
          </cell>
          <cell r="H1576">
            <v>0</v>
          </cell>
          <cell r="I1576">
            <v>0</v>
          </cell>
          <cell r="J1576">
            <v>0</v>
          </cell>
          <cell r="K1576">
            <v>0</v>
          </cell>
        </row>
        <row r="1577">
          <cell r="A1577" t="str">
            <v>17NENZN</v>
          </cell>
          <cell r="B1577" t="str">
            <v>REAJ.GAN S/CRED INSA SA. EN LIQUIDAC.ACDO.1792, BBC, BCC, NA</v>
          </cell>
          <cell r="C1577">
            <v>0</v>
          </cell>
          <cell r="D1577">
            <v>0</v>
          </cell>
          <cell r="E1577">
            <v>0</v>
          </cell>
          <cell r="F1577">
            <v>0</v>
          </cell>
          <cell r="G1577">
            <v>0</v>
          </cell>
          <cell r="H1577">
            <v>0</v>
          </cell>
          <cell r="I1577">
            <v>0</v>
          </cell>
          <cell r="J1577">
            <v>0</v>
          </cell>
          <cell r="K1577">
            <v>0</v>
          </cell>
        </row>
        <row r="1578">
          <cell r="A1578" t="str">
            <v>17NINZN</v>
          </cell>
          <cell r="B1578" t="str">
            <v>REAJ.GAN.L/C C/GTIA.ESTATAL FINANCIERA DAVENS, BBC, BCC, NAC</v>
          </cell>
          <cell r="C1578">
            <v>0</v>
          </cell>
          <cell r="D1578">
            <v>0</v>
          </cell>
          <cell r="E1578">
            <v>0</v>
          </cell>
          <cell r="F1578">
            <v>0</v>
          </cell>
          <cell r="G1578">
            <v>0</v>
          </cell>
          <cell r="H1578">
            <v>0</v>
          </cell>
          <cell r="I1578">
            <v>0</v>
          </cell>
          <cell r="J1578">
            <v>0</v>
          </cell>
          <cell r="K1578">
            <v>0</v>
          </cell>
        </row>
        <row r="1579">
          <cell r="A1579" t="str">
            <v>17NKNZN</v>
          </cell>
          <cell r="B1579" t="str">
            <v>REAJ.GAN.BONOS BANCARIOS AC.1475 C.GTIA.ESTATAL MN, BBC, BCC</v>
          </cell>
          <cell r="C1579">
            <v>0</v>
          </cell>
          <cell r="D1579">
            <v>0</v>
          </cell>
          <cell r="E1579">
            <v>7</v>
          </cell>
          <cell r="F1579">
            <v>7</v>
          </cell>
          <cell r="G1579">
            <v>7</v>
          </cell>
          <cell r="H1579">
            <v>7</v>
          </cell>
          <cell r="I1579">
            <v>7</v>
          </cell>
          <cell r="J1579">
            <v>7</v>
          </cell>
          <cell r="K1579">
            <v>7</v>
          </cell>
        </row>
        <row r="1580">
          <cell r="A1580" t="str">
            <v>17MKNZN</v>
          </cell>
          <cell r="B1580" t="str">
            <v>UTILIDADES DE CAMBIO MONETARIA, BBC, BCC, NAC</v>
          </cell>
          <cell r="C1580">
            <v>551860</v>
          </cell>
          <cell r="D1580">
            <v>927914</v>
          </cell>
          <cell r="E1580">
            <v>358247</v>
          </cell>
          <cell r="F1580">
            <v>99916</v>
          </cell>
          <cell r="G1580">
            <v>272081</v>
          </cell>
          <cell r="H1580">
            <v>140926</v>
          </cell>
          <cell r="I1580">
            <v>135175</v>
          </cell>
          <cell r="J1580">
            <v>36429</v>
          </cell>
          <cell r="K1580">
            <v>88621</v>
          </cell>
        </row>
        <row r="1581">
          <cell r="A1581" t="str">
            <v>17MLNZN</v>
          </cell>
          <cell r="B1581" t="str">
            <v>PROD.DE REV.CTAS CON ORGANISMOS INTERNAC.HABER MN, BBC, BCC,</v>
          </cell>
          <cell r="C1581">
            <v>7585</v>
          </cell>
          <cell r="D1581">
            <v>11245</v>
          </cell>
          <cell r="E1581">
            <v>5126</v>
          </cell>
          <cell r="F1581">
            <v>812</v>
          </cell>
          <cell r="G1581">
            <v>6540</v>
          </cell>
          <cell r="H1581">
            <v>0</v>
          </cell>
          <cell r="I1581">
            <v>2040</v>
          </cell>
          <cell r="J1581">
            <v>0</v>
          </cell>
          <cell r="K1581">
            <v>0</v>
          </cell>
        </row>
        <row r="1582">
          <cell r="A1582" t="str">
            <v>17MMNZN</v>
          </cell>
          <cell r="B1582" t="str">
            <v>CORRECCION MONETARIA DEL HABER MN, BBC, BCC, NAC</v>
          </cell>
          <cell r="C1582">
            <v>3936</v>
          </cell>
          <cell r="D1582">
            <v>5976</v>
          </cell>
          <cell r="E1582">
            <v>8687</v>
          </cell>
          <cell r="F1582">
            <v>17638</v>
          </cell>
          <cell r="G1582">
            <v>18338</v>
          </cell>
          <cell r="H1582">
            <v>18054</v>
          </cell>
          <cell r="I1582">
            <v>18648</v>
          </cell>
          <cell r="J1582">
            <v>19189</v>
          </cell>
          <cell r="K1582">
            <v>22323</v>
          </cell>
        </row>
        <row r="1583">
          <cell r="A1583" t="str">
            <v>17AINZN</v>
          </cell>
          <cell r="B1583" t="str">
            <v>PERDIDAS Y GANANCIAS</v>
          </cell>
          <cell r="C1583">
            <v>0</v>
          </cell>
          <cell r="D1583">
            <v>0</v>
          </cell>
          <cell r="E1583">
            <v>0</v>
          </cell>
          <cell r="F1583">
            <v>0</v>
          </cell>
          <cell r="G1583">
            <v>0</v>
          </cell>
          <cell r="H1583">
            <v>0</v>
          </cell>
          <cell r="I1583">
            <v>0</v>
          </cell>
          <cell r="J1583">
            <v>0</v>
          </cell>
          <cell r="K1583">
            <v>0</v>
          </cell>
        </row>
        <row r="1584">
          <cell r="A1584" t="str">
            <v>22817MONZN...</v>
          </cell>
          <cell r="B1584" t="str">
            <v xml:space="preserve">UTILIDADES POR COMPRA/VENTA A FUTURO </v>
          </cell>
          <cell r="C1584">
            <v>0</v>
          </cell>
          <cell r="D1584">
            <v>0</v>
          </cell>
          <cell r="E1584">
            <v>123</v>
          </cell>
          <cell r="F1584">
            <v>123</v>
          </cell>
          <cell r="G1584">
            <v>123</v>
          </cell>
          <cell r="H1584">
            <v>123</v>
          </cell>
          <cell r="I1584">
            <v>123</v>
          </cell>
          <cell r="J1584">
            <v>123</v>
          </cell>
          <cell r="K1584">
            <v>123</v>
          </cell>
        </row>
        <row r="1585">
          <cell r="A1585" t="str">
            <v>14BNWZN</v>
          </cell>
          <cell r="B1585" t="str">
            <v xml:space="preserve">  .OTROS PASIVOS MN</v>
          </cell>
          <cell r="C1585">
            <v>29878</v>
          </cell>
          <cell r="D1585">
            <v>55075</v>
          </cell>
          <cell r="E1585">
            <v>99188</v>
          </cell>
          <cell r="F1585">
            <v>128312</v>
          </cell>
          <cell r="G1585">
            <v>154430</v>
          </cell>
          <cell r="H1585">
            <v>178777</v>
          </cell>
          <cell r="I1585">
            <v>207065</v>
          </cell>
          <cell r="J1585">
            <v>227203</v>
          </cell>
          <cell r="K1585">
            <v>246353</v>
          </cell>
        </row>
        <row r="1586">
          <cell r="A1586" t="str">
            <v>14BPWZN</v>
          </cell>
          <cell r="B1586" t="str">
            <v xml:space="preserve">  .  .INGRESOS DE OPERACION M/N</v>
          </cell>
          <cell r="C1586">
            <v>29836</v>
          </cell>
          <cell r="D1586">
            <v>55016</v>
          </cell>
          <cell r="E1586">
            <v>99084</v>
          </cell>
          <cell r="F1586">
            <v>128188</v>
          </cell>
          <cell r="G1586">
            <v>154283</v>
          </cell>
          <cell r="H1586">
            <v>178605</v>
          </cell>
          <cell r="I1586">
            <v>206864</v>
          </cell>
          <cell r="J1586">
            <v>226708</v>
          </cell>
          <cell r="K1586">
            <v>245837</v>
          </cell>
        </row>
        <row r="1587">
          <cell r="A1587" t="str">
            <v>14BQWZN</v>
          </cell>
          <cell r="B1587" t="str">
            <v xml:space="preserve">  .  .OTROS INGRESOS M/N</v>
          </cell>
          <cell r="C1587">
            <v>42</v>
          </cell>
          <cell r="D1587">
            <v>59</v>
          </cell>
          <cell r="E1587">
            <v>104</v>
          </cell>
          <cell r="F1587">
            <v>124</v>
          </cell>
          <cell r="G1587">
            <v>147</v>
          </cell>
          <cell r="H1587">
            <v>172</v>
          </cell>
          <cell r="I1587">
            <v>201</v>
          </cell>
          <cell r="J1587">
            <v>495</v>
          </cell>
          <cell r="K1587">
            <v>516</v>
          </cell>
        </row>
        <row r="1588">
          <cell r="A1588" t="str">
            <v>14BNXZN</v>
          </cell>
          <cell r="B1588" t="str">
            <v xml:space="preserve">  .OTROS PASIVOS ME</v>
          </cell>
          <cell r="C1588">
            <v>52703</v>
          </cell>
          <cell r="D1588">
            <v>92040</v>
          </cell>
          <cell r="E1588">
            <v>148210</v>
          </cell>
          <cell r="F1588">
            <v>189000</v>
          </cell>
          <cell r="G1588">
            <v>238550</v>
          </cell>
          <cell r="H1588">
            <v>272679</v>
          </cell>
          <cell r="I1588">
            <v>309193</v>
          </cell>
          <cell r="J1588">
            <v>340512</v>
          </cell>
          <cell r="K1588">
            <v>356974</v>
          </cell>
        </row>
        <row r="1589">
          <cell r="A1589" t="str">
            <v>14BPXZN</v>
          </cell>
          <cell r="B1589" t="str">
            <v xml:space="preserve">  .  .INGRESOS DE OPERACIÓN M/E</v>
          </cell>
          <cell r="C1589">
            <v>52702</v>
          </cell>
          <cell r="D1589">
            <v>92039</v>
          </cell>
          <cell r="E1589">
            <v>148207</v>
          </cell>
          <cell r="F1589">
            <v>188998</v>
          </cell>
          <cell r="G1589">
            <v>238547</v>
          </cell>
          <cell r="H1589">
            <v>272675</v>
          </cell>
          <cell r="I1589">
            <v>309189</v>
          </cell>
          <cell r="J1589">
            <v>340508</v>
          </cell>
          <cell r="K1589">
            <v>356969</v>
          </cell>
        </row>
        <row r="1590">
          <cell r="A1590" t="str">
            <v>14BQXZN</v>
          </cell>
          <cell r="B1590" t="str">
            <v xml:space="preserve">  .  .OTROS INGRESOS M/E</v>
          </cell>
          <cell r="C1590">
            <v>1</v>
          </cell>
          <cell r="D1590">
            <v>1</v>
          </cell>
          <cell r="E1590">
            <v>3</v>
          </cell>
          <cell r="F1590">
            <v>2</v>
          </cell>
          <cell r="G1590">
            <v>3</v>
          </cell>
          <cell r="H1590">
            <v>4</v>
          </cell>
          <cell r="I1590">
            <v>4</v>
          </cell>
          <cell r="J1590">
            <v>4</v>
          </cell>
          <cell r="K1590">
            <v>5</v>
          </cell>
        </row>
        <row r="1595">
          <cell r="A1595" t="str">
            <v>Código</v>
          </cell>
          <cell r="B1595" t="str">
            <v xml:space="preserve"> DATOS EXOGENOS</v>
          </cell>
          <cell r="C1595" t="str">
            <v>2003/1</v>
          </cell>
          <cell r="D1595" t="str">
            <v>2003/02</v>
          </cell>
          <cell r="E1595" t="str">
            <v>2003/3</v>
          </cell>
          <cell r="F1595" t="str">
            <v>2003/4</v>
          </cell>
          <cell r="G1595" t="str">
            <v>2003/5</v>
          </cell>
          <cell r="H1595" t="str">
            <v>2003/6</v>
          </cell>
          <cell r="I1595" t="str">
            <v>2003/7</v>
          </cell>
          <cell r="J1595" t="str">
            <v>2003/8</v>
          </cell>
          <cell r="K1595" t="str">
            <v>2003/9</v>
          </cell>
          <cell r="L1595" t="str">
            <v>2003/10</v>
          </cell>
          <cell r="M1595" t="str">
            <v>2003/11</v>
          </cell>
          <cell r="N1595" t="str">
            <v>2003/12</v>
          </cell>
        </row>
        <row r="1597">
          <cell r="A1597" t="str">
            <v xml:space="preserve">           </v>
          </cell>
          <cell r="B1597" t="str">
            <v>INTERESES POR RECIBIR O.INS.</v>
          </cell>
          <cell r="C1597">
            <v>0</v>
          </cell>
          <cell r="D1597">
            <v>0</v>
          </cell>
          <cell r="E1597">
            <v>0</v>
          </cell>
          <cell r="F1597">
            <v>0</v>
          </cell>
          <cell r="G1597">
            <v>0</v>
          </cell>
          <cell r="H1597">
            <v>0</v>
          </cell>
          <cell r="I1597">
            <v>0</v>
          </cell>
          <cell r="J1597">
            <v>0</v>
          </cell>
          <cell r="K1597">
            <v>0</v>
          </cell>
          <cell r="L1597">
            <v>0</v>
          </cell>
          <cell r="M1597">
            <v>0</v>
          </cell>
          <cell r="N1597">
            <v>0</v>
          </cell>
        </row>
        <row r="1598">
          <cell r="A1598" t="str">
            <v>12IUNZN</v>
          </cell>
          <cell r="B1598" t="str">
            <v xml:space="preserve">  .INTS.P.RECIBIR SINAP MN, EXO,</v>
          </cell>
          <cell r="C1598">
            <v>0</v>
          </cell>
          <cell r="D1598">
            <v>0</v>
          </cell>
          <cell r="E1598">
            <v>0</v>
          </cell>
          <cell r="F1598">
            <v>0</v>
          </cell>
          <cell r="G1598">
            <v>0</v>
          </cell>
          <cell r="H1598">
            <v>0</v>
          </cell>
          <cell r="I1598">
            <v>0</v>
          </cell>
          <cell r="J1598">
            <v>0</v>
          </cell>
          <cell r="K1598">
            <v>0</v>
          </cell>
          <cell r="L1598">
            <v>0</v>
          </cell>
          <cell r="M1598">
            <v>0</v>
          </cell>
          <cell r="N1598">
            <v>0</v>
          </cell>
        </row>
        <row r="1599">
          <cell r="A1599" t="str">
            <v>12IVNZN</v>
          </cell>
          <cell r="B1599" t="str">
            <v xml:space="preserve">  .INTS.P.RECIBIR FINANCIERAS MN,</v>
          </cell>
          <cell r="C1599">
            <v>0</v>
          </cell>
          <cell r="D1599">
            <v>0</v>
          </cell>
          <cell r="E1599">
            <v>0</v>
          </cell>
          <cell r="F1599">
            <v>0</v>
          </cell>
          <cell r="G1599">
            <v>0</v>
          </cell>
          <cell r="H1599">
            <v>0</v>
          </cell>
          <cell r="I1599">
            <v>0</v>
          </cell>
          <cell r="J1599">
            <v>0</v>
          </cell>
          <cell r="K1599">
            <v>0</v>
          </cell>
          <cell r="L1599">
            <v>0</v>
          </cell>
          <cell r="M1599">
            <v>0</v>
          </cell>
          <cell r="N1599">
            <v>0</v>
          </cell>
        </row>
        <row r="1600">
          <cell r="A1600" t="str">
            <v>12IWNZN</v>
          </cell>
          <cell r="B1600" t="str">
            <v xml:space="preserve">  .INTS.P.RECIBIR SECTOR PRIVADO</v>
          </cell>
          <cell r="C1600">
            <v>0</v>
          </cell>
          <cell r="D1600">
            <v>0</v>
          </cell>
          <cell r="E1600">
            <v>0</v>
          </cell>
          <cell r="F1600">
            <v>0</v>
          </cell>
          <cell r="G1600">
            <v>0</v>
          </cell>
          <cell r="H1600">
            <v>0</v>
          </cell>
          <cell r="I1600">
            <v>0</v>
          </cell>
          <cell r="J1600">
            <v>0</v>
          </cell>
          <cell r="K1600">
            <v>0</v>
          </cell>
          <cell r="L1600">
            <v>0</v>
          </cell>
          <cell r="M1600">
            <v>0</v>
          </cell>
          <cell r="N1600">
            <v>0</v>
          </cell>
        </row>
        <row r="1601">
          <cell r="A1601" t="str">
            <v xml:space="preserve">           </v>
          </cell>
          <cell r="B1601" t="str">
            <v>INTERESES POR PAGAR OP.IN.</v>
          </cell>
          <cell r="C1601">
            <v>168512</v>
          </cell>
          <cell r="D1601">
            <v>180426</v>
          </cell>
          <cell r="E1601">
            <v>156973</v>
          </cell>
          <cell r="F1601">
            <v>161868</v>
          </cell>
          <cell r="G1601">
            <v>173904</v>
          </cell>
          <cell r="H1601">
            <v>171152</v>
          </cell>
          <cell r="I1601">
            <v>184225</v>
          </cell>
          <cell r="J1601">
            <v>189818</v>
          </cell>
          <cell r="K1601">
            <v>156563</v>
          </cell>
          <cell r="L1601">
            <v>0</v>
          </cell>
          <cell r="M1601">
            <v>0</v>
          </cell>
          <cell r="N1601">
            <v>0</v>
          </cell>
        </row>
        <row r="1602">
          <cell r="A1602" t="str">
            <v>14HKNZN</v>
          </cell>
          <cell r="B1602" t="str">
            <v xml:space="preserve">  .INTS.POR PAGAR SOBRE OPERACION</v>
          </cell>
          <cell r="C1602">
            <v>0</v>
          </cell>
          <cell r="D1602">
            <v>0</v>
          </cell>
          <cell r="E1602">
            <v>0</v>
          </cell>
          <cell r="F1602">
            <v>0</v>
          </cell>
          <cell r="G1602">
            <v>0</v>
          </cell>
          <cell r="H1602">
            <v>0</v>
          </cell>
          <cell r="I1602">
            <v>0</v>
          </cell>
          <cell r="J1602">
            <v>0</v>
          </cell>
          <cell r="K1602">
            <v>0</v>
          </cell>
          <cell r="L1602">
            <v>0</v>
          </cell>
          <cell r="M1602">
            <v>0</v>
          </cell>
          <cell r="N1602">
            <v>0</v>
          </cell>
        </row>
        <row r="1603">
          <cell r="A1603" t="str">
            <v>14HMNZN</v>
          </cell>
          <cell r="B1603" t="str">
            <v xml:space="preserve">  .OTROS INTS.POR PAGAR OPERACION</v>
          </cell>
          <cell r="C1603">
            <v>168279</v>
          </cell>
          <cell r="D1603">
            <v>180217</v>
          </cell>
          <cell r="E1603">
            <v>156731</v>
          </cell>
          <cell r="F1603">
            <v>161630</v>
          </cell>
          <cell r="G1603">
            <v>173890</v>
          </cell>
          <cell r="H1603">
            <v>171150</v>
          </cell>
          <cell r="I1603">
            <v>184222</v>
          </cell>
          <cell r="J1603">
            <v>189814</v>
          </cell>
          <cell r="K1603">
            <v>156557</v>
          </cell>
          <cell r="L1603">
            <v>0</v>
          </cell>
          <cell r="M1603">
            <v>0</v>
          </cell>
          <cell r="N1603">
            <v>0</v>
          </cell>
        </row>
        <row r="1604">
          <cell r="A1604" t="str">
            <v>14HEEZN</v>
          </cell>
          <cell r="B1604" t="str">
            <v xml:space="preserve">  .OTROS INTS.POR PAGAR OP.INT.ME</v>
          </cell>
          <cell r="C1604">
            <v>233</v>
          </cell>
          <cell r="D1604">
            <v>209</v>
          </cell>
          <cell r="E1604">
            <v>242</v>
          </cell>
          <cell r="F1604">
            <v>238</v>
          </cell>
          <cell r="G1604">
            <v>14</v>
          </cell>
          <cell r="H1604">
            <v>2</v>
          </cell>
          <cell r="I1604">
            <v>3</v>
          </cell>
          <cell r="J1604">
            <v>4</v>
          </cell>
          <cell r="K1604">
            <v>6</v>
          </cell>
          <cell r="L1604">
            <v>0</v>
          </cell>
          <cell r="M1604">
            <v>0</v>
          </cell>
          <cell r="N1604">
            <v>0</v>
          </cell>
        </row>
        <row r="1605">
          <cell r="A1605" t="str">
            <v xml:space="preserve">           </v>
          </cell>
          <cell r="B1605" t="str">
            <v>CANJE BECH</v>
          </cell>
          <cell r="C1605">
            <v>75483.789999999994</v>
          </cell>
          <cell r="D1605">
            <v>58264.55</v>
          </cell>
          <cell r="E1605">
            <v>139347.63</v>
          </cell>
          <cell r="F1605">
            <v>101721</v>
          </cell>
          <cell r="G1605">
            <v>76401</v>
          </cell>
          <cell r="H1605">
            <v>155874</v>
          </cell>
          <cell r="I1605">
            <v>166466</v>
          </cell>
          <cell r="J1605">
            <v>101506</v>
          </cell>
          <cell r="K1605">
            <v>88395</v>
          </cell>
          <cell r="L1605">
            <v>0</v>
          </cell>
          <cell r="M1605">
            <v>0</v>
          </cell>
          <cell r="N1605">
            <v>0</v>
          </cell>
        </row>
        <row r="1606">
          <cell r="A1606" t="str">
            <v>22CHFZB</v>
          </cell>
          <cell r="B1606" t="str">
            <v xml:space="preserve">  .CANJE CUENTA UNICA FISCAL MN,</v>
          </cell>
          <cell r="C1606">
            <v>0</v>
          </cell>
          <cell r="D1606">
            <v>0</v>
          </cell>
          <cell r="E1606">
            <v>0</v>
          </cell>
          <cell r="F1606">
            <v>0</v>
          </cell>
          <cell r="G1606">
            <v>0</v>
          </cell>
          <cell r="H1606">
            <v>0</v>
          </cell>
          <cell r="I1606">
            <v>0</v>
          </cell>
          <cell r="J1606">
            <v>0</v>
          </cell>
          <cell r="K1606">
            <v>0</v>
          </cell>
          <cell r="L1606">
            <v>0</v>
          </cell>
          <cell r="M1606">
            <v>0</v>
          </cell>
          <cell r="N1606">
            <v>0</v>
          </cell>
        </row>
        <row r="1607">
          <cell r="A1607" t="str">
            <v>23FHAZB</v>
          </cell>
          <cell r="B1607" t="str">
            <v xml:space="preserve">  .CANJE PRIVADO EN EL BCO. DEL E</v>
          </cell>
          <cell r="C1607">
            <v>75483.789999999994</v>
          </cell>
          <cell r="D1607">
            <v>58264.55</v>
          </cell>
          <cell r="E1607">
            <v>139347.63</v>
          </cell>
          <cell r="F1607">
            <v>101721</v>
          </cell>
          <cell r="G1607">
            <v>76401</v>
          </cell>
          <cell r="H1607">
            <v>155874</v>
          </cell>
          <cell r="I1607">
            <v>166466</v>
          </cell>
          <cell r="J1607">
            <v>101506</v>
          </cell>
          <cell r="K1607">
            <v>88395</v>
          </cell>
        </row>
        <row r="1608">
          <cell r="A1608" t="str">
            <v xml:space="preserve">           </v>
          </cell>
          <cell r="B1608" t="str">
            <v>CUF</v>
          </cell>
          <cell r="C1608">
            <v>540459</v>
          </cell>
          <cell r="D1608">
            <v>514597</v>
          </cell>
          <cell r="E1608">
            <v>544863</v>
          </cell>
          <cell r="F1608">
            <v>722581</v>
          </cell>
          <cell r="G1608">
            <v>831221</v>
          </cell>
          <cell r="H1608">
            <v>612192</v>
          </cell>
          <cell r="I1608">
            <v>617898</v>
          </cell>
          <cell r="J1608">
            <v>574996</v>
          </cell>
          <cell r="K1608">
            <v>18324</v>
          </cell>
          <cell r="L1608">
            <v>0</v>
          </cell>
          <cell r="M1608">
            <v>0</v>
          </cell>
          <cell r="N1608">
            <v>0</v>
          </cell>
        </row>
        <row r="1609">
          <cell r="A1609" t="str">
            <v>24BHEZB</v>
          </cell>
          <cell r="B1609" t="str">
            <v xml:space="preserve">  .CUENTA UNICA FISCAL PRINCIPAL</v>
          </cell>
          <cell r="C1609">
            <v>12041</v>
          </cell>
          <cell r="D1609">
            <v>8550</v>
          </cell>
          <cell r="E1609">
            <v>16280</v>
          </cell>
          <cell r="F1609">
            <v>47443</v>
          </cell>
          <cell r="G1609">
            <v>30239</v>
          </cell>
          <cell r="H1609">
            <v>19189</v>
          </cell>
          <cell r="I1609">
            <v>14717</v>
          </cell>
          <cell r="J1609">
            <v>6273</v>
          </cell>
          <cell r="K1609">
            <v>18324</v>
          </cell>
        </row>
        <row r="1610">
          <cell r="A1610" t="str">
            <v>24CHEZB</v>
          </cell>
          <cell r="B1610" t="str">
            <v xml:space="preserve">  .DEPOSITOS DEL FISCO EN EL BCO.</v>
          </cell>
          <cell r="C1610">
            <v>528418</v>
          </cell>
          <cell r="D1610">
            <v>506047</v>
          </cell>
          <cell r="E1610">
            <v>528583</v>
          </cell>
          <cell r="F1610">
            <v>675138</v>
          </cell>
          <cell r="G1610">
            <v>800982</v>
          </cell>
          <cell r="H1610">
            <v>593003</v>
          </cell>
          <cell r="I1610">
            <v>603181</v>
          </cell>
          <cell r="J1610">
            <v>568723</v>
          </cell>
        </row>
        <row r="1611">
          <cell r="A1611" t="str">
            <v xml:space="preserve">           </v>
          </cell>
          <cell r="B1611" t="str">
            <v>CAMBIO Y COVERSION</v>
          </cell>
        </row>
        <row r="1612">
          <cell r="A1612" t="str">
            <v>13AINZN</v>
          </cell>
          <cell r="B1612" t="str">
            <v xml:space="preserve">  .CUENTAS DE CAMBIO</v>
          </cell>
          <cell r="C1612">
            <v>14806427</v>
          </cell>
          <cell r="D1612">
            <v>15214465</v>
          </cell>
          <cell r="E1612">
            <v>14676866</v>
          </cell>
          <cell r="F1612">
            <v>14292567</v>
          </cell>
          <cell r="G1612">
            <v>14575870</v>
          </cell>
          <cell r="H1612">
            <v>14028982</v>
          </cell>
          <cell r="I1612">
            <v>14131617</v>
          </cell>
          <cell r="J1612">
            <v>13913407</v>
          </cell>
          <cell r="K1612">
            <v>13364523</v>
          </cell>
          <cell r="L1612">
            <v>0</v>
          </cell>
          <cell r="M1612">
            <v>0</v>
          </cell>
          <cell r="N1612">
            <v>0</v>
          </cell>
        </row>
        <row r="1613">
          <cell r="A1613" t="str">
            <v>17BLEZN</v>
          </cell>
          <cell r="B1613" t="str">
            <v xml:space="preserve">  .CUENTAS DE CONVERSIÒN</v>
          </cell>
          <cell r="C1613">
            <v>14806427</v>
          </cell>
          <cell r="D1613">
            <v>15215566</v>
          </cell>
          <cell r="E1613">
            <v>14676866</v>
          </cell>
          <cell r="F1613">
            <v>14292566</v>
          </cell>
          <cell r="G1613">
            <v>14575872</v>
          </cell>
          <cell r="H1613">
            <v>14028767</v>
          </cell>
          <cell r="I1613">
            <v>14131618</v>
          </cell>
          <cell r="J1613">
            <v>13913406</v>
          </cell>
          <cell r="K1613">
            <v>13364636</v>
          </cell>
          <cell r="L1613">
            <v>0</v>
          </cell>
          <cell r="M1613">
            <v>0</v>
          </cell>
          <cell r="N1613">
            <v>0</v>
          </cell>
        </row>
        <row r="1614">
          <cell r="A1614" t="str">
            <v xml:space="preserve">           </v>
          </cell>
          <cell r="B1614" t="str">
            <v>OTROS</v>
          </cell>
          <cell r="C1614">
            <v>176468</v>
          </cell>
          <cell r="D1614">
            <v>313889</v>
          </cell>
          <cell r="E1614">
            <v>496380</v>
          </cell>
          <cell r="F1614">
            <v>645643</v>
          </cell>
          <cell r="G1614">
            <v>799181</v>
          </cell>
          <cell r="H1614">
            <v>933003</v>
          </cell>
          <cell r="I1614">
            <v>1111074</v>
          </cell>
          <cell r="J1614">
            <v>1237271</v>
          </cell>
          <cell r="K1614">
            <v>1394378</v>
          </cell>
          <cell r="L1614">
            <v>0</v>
          </cell>
          <cell r="M1614">
            <v>0</v>
          </cell>
          <cell r="N1614">
            <v>0</v>
          </cell>
        </row>
        <row r="1615">
          <cell r="A1615" t="str">
            <v>12BJWZN</v>
          </cell>
          <cell r="B1615" t="str">
            <v xml:space="preserve">  .GASTOS OPERACIÒN MN</v>
          </cell>
          <cell r="C1615">
            <v>87285</v>
          </cell>
          <cell r="D1615">
            <v>159286</v>
          </cell>
          <cell r="E1615">
            <v>232090</v>
          </cell>
          <cell r="F1615">
            <v>303975</v>
          </cell>
          <cell r="G1615">
            <v>381511</v>
          </cell>
          <cell r="H1615">
            <v>447278</v>
          </cell>
          <cell r="I1615">
            <v>519937</v>
          </cell>
          <cell r="J1615">
            <v>587900</v>
          </cell>
          <cell r="K1615">
            <v>726283</v>
          </cell>
          <cell r="L1615">
            <v>0</v>
          </cell>
          <cell r="M1615">
            <v>0</v>
          </cell>
          <cell r="N1615">
            <v>0</v>
          </cell>
        </row>
        <row r="1616">
          <cell r="A1616" t="str">
            <v>12BJXZN</v>
          </cell>
          <cell r="B1616" t="str">
            <v xml:space="preserve">  .GASTOS OPERACIÒN ME</v>
          </cell>
          <cell r="C1616">
            <v>4942</v>
          </cell>
          <cell r="D1616">
            <v>4697</v>
          </cell>
          <cell r="E1616">
            <v>12203</v>
          </cell>
          <cell r="F1616">
            <v>17033</v>
          </cell>
          <cell r="G1616">
            <v>15811</v>
          </cell>
          <cell r="H1616">
            <v>23538</v>
          </cell>
          <cell r="I1616">
            <v>60053</v>
          </cell>
          <cell r="J1616">
            <v>64864</v>
          </cell>
          <cell r="K1616">
            <v>47582</v>
          </cell>
          <cell r="L1616">
            <v>0</v>
          </cell>
          <cell r="M1616">
            <v>0</v>
          </cell>
          <cell r="N1616">
            <v>0</v>
          </cell>
        </row>
        <row r="1617">
          <cell r="A1617" t="str">
            <v>12BKWZN</v>
          </cell>
          <cell r="B1617" t="str">
            <v xml:space="preserve">  .GASTOS FIJOS MN</v>
          </cell>
          <cell r="C1617">
            <v>1492</v>
          </cell>
          <cell r="D1617">
            <v>2503</v>
          </cell>
          <cell r="E1617">
            <v>4469</v>
          </cell>
          <cell r="F1617">
            <v>6819</v>
          </cell>
          <cell r="G1617">
            <v>8423</v>
          </cell>
          <cell r="H1617">
            <v>9838</v>
          </cell>
          <cell r="I1617">
            <v>12111</v>
          </cell>
          <cell r="J1617">
            <v>14089</v>
          </cell>
          <cell r="K1617">
            <v>15919</v>
          </cell>
          <cell r="L1617">
            <v>0</v>
          </cell>
          <cell r="M1617">
            <v>0</v>
          </cell>
          <cell r="N1617">
            <v>0</v>
          </cell>
        </row>
        <row r="1618">
          <cell r="A1618" t="str">
            <v>12BKXZN</v>
          </cell>
          <cell r="B1618" t="str">
            <v xml:space="preserve">  .GASTOS FIJOS ME</v>
          </cell>
          <cell r="C1618">
            <v>168</v>
          </cell>
          <cell r="D1618">
            <v>288</v>
          </cell>
          <cell r="E1618">
            <v>220</v>
          </cell>
          <cell r="F1618">
            <v>504</v>
          </cell>
          <cell r="G1618">
            <v>456</v>
          </cell>
          <cell r="H1618">
            <v>893</v>
          </cell>
          <cell r="I1618">
            <v>2715</v>
          </cell>
          <cell r="J1618">
            <v>2703</v>
          </cell>
          <cell r="K1618">
            <v>1267</v>
          </cell>
          <cell r="L1618">
            <v>0</v>
          </cell>
          <cell r="M1618">
            <v>0</v>
          </cell>
          <cell r="N1618">
            <v>0</v>
          </cell>
        </row>
        <row r="1619">
          <cell r="A1619" t="str">
            <v>14BPWZN</v>
          </cell>
          <cell r="B1619" t="str">
            <v xml:space="preserve">  .INGRESOS OPERACIÒN MN</v>
          </cell>
          <cell r="C1619">
            <v>29836</v>
          </cell>
          <cell r="D1619">
            <v>55016</v>
          </cell>
          <cell r="E1619">
            <v>99084</v>
          </cell>
          <cell r="F1619">
            <v>128188</v>
          </cell>
          <cell r="G1619">
            <v>154283</v>
          </cell>
          <cell r="H1619">
            <v>178605</v>
          </cell>
          <cell r="I1619">
            <v>206864</v>
          </cell>
          <cell r="J1619">
            <v>226708</v>
          </cell>
          <cell r="K1619">
            <v>245837</v>
          </cell>
          <cell r="L1619">
            <v>0</v>
          </cell>
          <cell r="M1619">
            <v>0</v>
          </cell>
          <cell r="N1619">
            <v>0</v>
          </cell>
        </row>
        <row r="1620">
          <cell r="A1620" t="str">
            <v>14BPXZN</v>
          </cell>
          <cell r="B1620" t="str">
            <v xml:space="preserve">  .INGRESOS OPERACIÒN ME</v>
          </cell>
          <cell r="C1620">
            <v>52702</v>
          </cell>
          <cell r="D1620">
            <v>92039</v>
          </cell>
          <cell r="E1620">
            <v>148207</v>
          </cell>
          <cell r="F1620">
            <v>188998</v>
          </cell>
          <cell r="G1620">
            <v>238547</v>
          </cell>
          <cell r="H1620">
            <v>272675</v>
          </cell>
          <cell r="I1620">
            <v>309189</v>
          </cell>
          <cell r="J1620">
            <v>340508</v>
          </cell>
          <cell r="K1620">
            <v>356969</v>
          </cell>
          <cell r="L1620">
            <v>0</v>
          </cell>
          <cell r="M1620">
            <v>0</v>
          </cell>
          <cell r="N1620">
            <v>0</v>
          </cell>
        </row>
        <row r="1621">
          <cell r="A1621" t="str">
            <v>14BQWZN</v>
          </cell>
          <cell r="B1621" t="str">
            <v xml:space="preserve">  .OTROS INGRESOS MN</v>
          </cell>
          <cell r="C1621">
            <v>42</v>
          </cell>
          <cell r="D1621">
            <v>59</v>
          </cell>
          <cell r="E1621">
            <v>104</v>
          </cell>
          <cell r="F1621">
            <v>124</v>
          </cell>
          <cell r="G1621">
            <v>147</v>
          </cell>
          <cell r="H1621">
            <v>172</v>
          </cell>
          <cell r="I1621">
            <v>201</v>
          </cell>
          <cell r="J1621">
            <v>495</v>
          </cell>
          <cell r="K1621">
            <v>516</v>
          </cell>
          <cell r="L1621">
            <v>0</v>
          </cell>
          <cell r="M1621">
            <v>0</v>
          </cell>
          <cell r="N1621">
            <v>0</v>
          </cell>
        </row>
        <row r="1622">
          <cell r="A1622" t="str">
            <v>14BQXZN</v>
          </cell>
          <cell r="B1622" t="str">
            <v xml:space="preserve">  .OTROS INGRESOS ME</v>
          </cell>
          <cell r="C1622">
            <v>1</v>
          </cell>
          <cell r="D1622">
            <v>1</v>
          </cell>
          <cell r="E1622">
            <v>3</v>
          </cell>
          <cell r="F1622">
            <v>2</v>
          </cell>
          <cell r="G1622">
            <v>3</v>
          </cell>
          <cell r="H1622">
            <v>4</v>
          </cell>
          <cell r="I1622">
            <v>4</v>
          </cell>
          <cell r="J1622">
            <v>4</v>
          </cell>
          <cell r="K1622">
            <v>5</v>
          </cell>
          <cell r="L1622">
            <v>0</v>
          </cell>
          <cell r="M1622">
            <v>0</v>
          </cell>
          <cell r="N1622">
            <v>0</v>
          </cell>
        </row>
        <row r="1623">
          <cell r="A1623" t="str">
            <v xml:space="preserve">           </v>
          </cell>
          <cell r="B1623" t="str">
            <v>PARIDADES</v>
          </cell>
        </row>
        <row r="1624">
          <cell r="A1624" t="str">
            <v>663010EXCZN</v>
          </cell>
          <cell r="B1624" t="str">
            <v xml:space="preserve">  .WHD-EXCHANGE RATE, EXO, EXO, N</v>
          </cell>
          <cell r="C1624">
            <v>734.34</v>
          </cell>
          <cell r="D1624">
            <v>753.54</v>
          </cell>
          <cell r="E1624">
            <v>727.36</v>
          </cell>
          <cell r="F1624">
            <v>705.32</v>
          </cell>
          <cell r="G1624">
            <v>710.12</v>
          </cell>
          <cell r="H1624">
            <v>697.23</v>
          </cell>
          <cell r="I1624">
            <v>705.64</v>
          </cell>
          <cell r="J1624">
            <v>699.39</v>
          </cell>
          <cell r="K1624">
            <v>665.13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4"/>
  <sheetViews>
    <sheetView topLeftCell="A38" zoomScaleNormal="100" workbookViewId="0">
      <selection activeCell="D48" sqref="D48"/>
    </sheetView>
  </sheetViews>
  <sheetFormatPr defaultColWidth="8.7265625" defaultRowHeight="12.5" x14ac:dyDescent="0.25"/>
  <cols>
    <col min="1" max="1" width="108.26953125" style="22" customWidth="1"/>
    <col min="2" max="2" width="16" style="609" customWidth="1"/>
    <col min="3" max="3" width="13.453125" style="609" customWidth="1"/>
    <col min="4" max="4" width="11.81640625" style="610" customWidth="1"/>
    <col min="5" max="5" width="12" style="548" customWidth="1"/>
    <col min="6" max="7" width="11" style="548" customWidth="1"/>
    <col min="8" max="8" width="11.26953125" style="548" bestFit="1" customWidth="1"/>
    <col min="9" max="9" width="11" style="548" customWidth="1"/>
    <col min="10" max="16384" width="8.7265625" style="22"/>
  </cols>
  <sheetData>
    <row r="1" spans="1:13" ht="13" x14ac:dyDescent="0.3">
      <c r="A1" s="531" t="s">
        <v>1320</v>
      </c>
      <c r="B1" s="532"/>
      <c r="C1" s="532"/>
      <c r="D1" s="533"/>
      <c r="E1" s="534"/>
      <c r="F1" s="534"/>
      <c r="G1" s="534"/>
      <c r="H1" s="534"/>
      <c r="I1" s="534"/>
    </row>
    <row r="2" spans="1:13" ht="13" x14ac:dyDescent="0.25">
      <c r="A2" s="535" t="s">
        <v>1321</v>
      </c>
      <c r="B2" s="536"/>
      <c r="C2" s="536"/>
      <c r="D2" s="537"/>
      <c r="E2" s="538"/>
      <c r="F2" s="538"/>
      <c r="G2" s="538"/>
      <c r="H2" s="538"/>
      <c r="I2" s="538"/>
    </row>
    <row r="3" spans="1:13" x14ac:dyDescent="0.25">
      <c r="A3" s="1029" t="s">
        <v>1322</v>
      </c>
      <c r="B3" s="1032" t="s">
        <v>1323</v>
      </c>
      <c r="C3" s="1035" t="s">
        <v>1324</v>
      </c>
      <c r="D3" s="1038" t="s">
        <v>1325</v>
      </c>
      <c r="E3" s="1039"/>
      <c r="F3" s="1039"/>
      <c r="G3" s="1039"/>
      <c r="H3" s="1039"/>
      <c r="I3" s="1040"/>
    </row>
    <row r="4" spans="1:13" ht="45.75" customHeight="1" x14ac:dyDescent="0.25">
      <c r="A4" s="1030"/>
      <c r="B4" s="1033"/>
      <c r="C4" s="1036"/>
      <c r="D4" s="1041" t="s">
        <v>1053</v>
      </c>
      <c r="E4" s="1043" t="s">
        <v>1326</v>
      </c>
      <c r="F4" s="1044"/>
      <c r="G4" s="1044"/>
      <c r="H4" s="1044"/>
      <c r="I4" s="1045"/>
    </row>
    <row r="5" spans="1:13" ht="39" customHeight="1" x14ac:dyDescent="0.25">
      <c r="A5" s="1031"/>
      <c r="B5" s="1034"/>
      <c r="C5" s="1037"/>
      <c r="D5" s="1042"/>
      <c r="E5" s="649" t="s">
        <v>1327</v>
      </c>
      <c r="F5" s="650" t="s">
        <v>1328</v>
      </c>
      <c r="G5" s="650" t="s">
        <v>1329</v>
      </c>
      <c r="H5" s="650" t="s">
        <v>1330</v>
      </c>
      <c r="I5" s="651" t="s">
        <v>1331</v>
      </c>
    </row>
    <row r="6" spans="1:13" s="583" customFormat="1" x14ac:dyDescent="0.25">
      <c r="A6" s="565" t="s">
        <v>1332</v>
      </c>
      <c r="B6" s="543" t="s">
        <v>1333</v>
      </c>
      <c r="C6" s="544"/>
      <c r="D6" s="557" t="s">
        <v>1334</v>
      </c>
      <c r="E6" s="558" t="s">
        <v>1335</v>
      </c>
      <c r="F6" s="558" t="s">
        <v>1335</v>
      </c>
      <c r="G6" s="558" t="s">
        <v>1334</v>
      </c>
      <c r="H6" s="558" t="s">
        <v>1335</v>
      </c>
      <c r="I6" s="566" t="s">
        <v>1335</v>
      </c>
      <c r="J6" s="21"/>
      <c r="K6" s="21"/>
      <c r="L6" s="21"/>
      <c r="M6" s="21"/>
    </row>
    <row r="7" spans="1:13" x14ac:dyDescent="0.25">
      <c r="A7" s="549" t="s">
        <v>1265</v>
      </c>
      <c r="B7" s="543" t="s">
        <v>4</v>
      </c>
      <c r="C7" s="544"/>
      <c r="D7" s="545"/>
      <c r="E7" s="550"/>
      <c r="F7" s="550"/>
      <c r="G7" s="546"/>
      <c r="H7" s="550"/>
      <c r="I7" s="551"/>
      <c r="J7" s="548"/>
      <c r="K7" s="548"/>
      <c r="L7" s="548"/>
      <c r="M7" s="548"/>
    </row>
    <row r="8" spans="1:13" x14ac:dyDescent="0.25">
      <c r="A8" s="542" t="s">
        <v>8</v>
      </c>
      <c r="B8" s="543" t="s">
        <v>4</v>
      </c>
      <c r="C8" s="544">
        <v>1</v>
      </c>
      <c r="D8" s="545" t="s">
        <v>1334</v>
      </c>
      <c r="E8" s="552"/>
      <c r="F8" s="552"/>
      <c r="G8" s="546" t="s">
        <v>1334</v>
      </c>
      <c r="H8" s="552"/>
      <c r="I8" s="553"/>
      <c r="J8" s="548"/>
      <c r="K8" s="548"/>
      <c r="L8" s="548"/>
      <c r="M8" s="548"/>
    </row>
    <row r="9" spans="1:13" s="548" customFormat="1" x14ac:dyDescent="0.25">
      <c r="A9" s="554" t="s">
        <v>1432</v>
      </c>
      <c r="B9" s="543" t="s">
        <v>4</v>
      </c>
      <c r="C9" s="544">
        <v>2</v>
      </c>
      <c r="D9" s="545" t="s">
        <v>1335</v>
      </c>
      <c r="E9" s="546" t="s">
        <v>1335</v>
      </c>
      <c r="F9" s="546" t="s">
        <v>1335</v>
      </c>
      <c r="G9" s="546" t="s">
        <v>1335</v>
      </c>
      <c r="H9" s="546" t="s">
        <v>1335</v>
      </c>
      <c r="I9" s="547" t="s">
        <v>1335</v>
      </c>
    </row>
    <row r="10" spans="1:13" s="21" customFormat="1" x14ac:dyDescent="0.25">
      <c r="A10" s="565" t="s">
        <v>1314</v>
      </c>
      <c r="B10" s="543" t="s">
        <v>4</v>
      </c>
      <c r="C10" s="544">
        <v>3</v>
      </c>
      <c r="D10" s="557" t="s">
        <v>762</v>
      </c>
      <c r="E10" s="558" t="s">
        <v>762</v>
      </c>
      <c r="F10" s="558" t="s">
        <v>762</v>
      </c>
      <c r="G10" s="558" t="s">
        <v>762</v>
      </c>
      <c r="H10" s="970"/>
      <c r="I10" s="971"/>
    </row>
    <row r="11" spans="1:13" s="555" customFormat="1" x14ac:dyDescent="0.25">
      <c r="A11" s="549" t="s">
        <v>99</v>
      </c>
      <c r="B11" s="543" t="s">
        <v>6</v>
      </c>
      <c r="C11" s="544"/>
      <c r="D11" s="545"/>
      <c r="E11" s="550"/>
      <c r="F11" s="550"/>
      <c r="G11" s="546"/>
      <c r="H11" s="546"/>
      <c r="I11" s="547"/>
    </row>
    <row r="12" spans="1:13" x14ac:dyDescent="0.25">
      <c r="A12" s="556" t="s">
        <v>12</v>
      </c>
      <c r="B12" s="543" t="s">
        <v>6</v>
      </c>
      <c r="C12" s="544">
        <v>1</v>
      </c>
      <c r="D12" s="557" t="s">
        <v>1335</v>
      </c>
      <c r="E12" s="558" t="s">
        <v>1335</v>
      </c>
      <c r="F12" s="558" t="s">
        <v>1335</v>
      </c>
      <c r="G12" s="558" t="s">
        <v>1335</v>
      </c>
      <c r="H12" s="558" t="s">
        <v>1335</v>
      </c>
      <c r="I12" s="547" t="s">
        <v>1335</v>
      </c>
      <c r="J12" s="548"/>
      <c r="K12" s="548"/>
      <c r="L12" s="548"/>
      <c r="M12" s="548"/>
    </row>
    <row r="13" spans="1:13" ht="26.25" customHeight="1" x14ac:dyDescent="0.25">
      <c r="A13" s="542" t="s">
        <v>1336</v>
      </c>
      <c r="B13" s="543" t="s">
        <v>6</v>
      </c>
      <c r="C13" s="544" t="s">
        <v>1337</v>
      </c>
      <c r="D13" s="557" t="s">
        <v>1334</v>
      </c>
      <c r="E13" s="552"/>
      <c r="F13" s="552"/>
      <c r="G13" s="558" t="s">
        <v>1334</v>
      </c>
      <c r="H13" s="552"/>
      <c r="I13" s="553"/>
      <c r="J13" s="548"/>
      <c r="K13" s="548"/>
      <c r="L13" s="548"/>
      <c r="M13" s="548"/>
    </row>
    <row r="14" spans="1:13" x14ac:dyDescent="0.25">
      <c r="A14" s="542" t="s">
        <v>15</v>
      </c>
      <c r="B14" s="543" t="s">
        <v>6</v>
      </c>
      <c r="C14" s="544" t="s">
        <v>1338</v>
      </c>
      <c r="D14" s="545" t="s">
        <v>1335</v>
      </c>
      <c r="E14" s="552"/>
      <c r="F14" s="552"/>
      <c r="G14" s="546" t="s">
        <v>1335</v>
      </c>
      <c r="H14" s="552"/>
      <c r="I14" s="553"/>
      <c r="J14" s="548"/>
      <c r="K14" s="548"/>
      <c r="L14" s="548"/>
      <c r="M14" s="548"/>
    </row>
    <row r="15" spans="1:13" x14ac:dyDescent="0.25">
      <c r="A15" s="542" t="s">
        <v>17</v>
      </c>
      <c r="B15" s="543" t="s">
        <v>6</v>
      </c>
      <c r="C15" s="544" t="s">
        <v>1339</v>
      </c>
      <c r="D15" s="545" t="s">
        <v>1334</v>
      </c>
      <c r="E15" s="552"/>
      <c r="F15" s="552"/>
      <c r="G15" s="552"/>
      <c r="H15" s="552"/>
      <c r="I15" s="553"/>
      <c r="J15" s="548"/>
      <c r="K15" s="548"/>
      <c r="L15" s="548"/>
      <c r="M15" s="548"/>
    </row>
    <row r="16" spans="1:13" x14ac:dyDescent="0.25">
      <c r="A16" s="542" t="s">
        <v>19</v>
      </c>
      <c r="B16" s="543" t="s">
        <v>6</v>
      </c>
      <c r="C16" s="544" t="s">
        <v>1340</v>
      </c>
      <c r="D16" s="545" t="s">
        <v>1334</v>
      </c>
      <c r="E16" s="552"/>
      <c r="F16" s="552"/>
      <c r="G16" s="552"/>
      <c r="H16" s="552"/>
      <c r="I16" s="553"/>
      <c r="J16" s="548"/>
      <c r="K16" s="548"/>
      <c r="L16" s="548"/>
      <c r="M16" s="548"/>
    </row>
    <row r="17" spans="1:13" x14ac:dyDescent="0.25">
      <c r="A17" s="542" t="s">
        <v>21</v>
      </c>
      <c r="B17" s="543" t="s">
        <v>6</v>
      </c>
      <c r="C17" s="544">
        <v>4</v>
      </c>
      <c r="D17" s="545" t="s">
        <v>1334</v>
      </c>
      <c r="E17" s="546" t="s">
        <v>1335</v>
      </c>
      <c r="F17" s="546" t="s">
        <v>1335</v>
      </c>
      <c r="G17" s="546" t="s">
        <v>1334</v>
      </c>
      <c r="H17" s="546" t="s">
        <v>762</v>
      </c>
      <c r="I17" s="547" t="s">
        <v>762</v>
      </c>
      <c r="J17" s="548"/>
      <c r="K17" s="548"/>
      <c r="L17" s="548"/>
      <c r="M17" s="548"/>
    </row>
    <row r="18" spans="1:13" x14ac:dyDescent="0.25">
      <c r="A18" s="542"/>
      <c r="B18" s="543"/>
      <c r="C18" s="544"/>
      <c r="D18" s="545"/>
      <c r="E18" s="546"/>
      <c r="F18" s="546"/>
      <c r="G18" s="546"/>
      <c r="H18" s="546"/>
      <c r="I18" s="547"/>
      <c r="J18" s="548"/>
      <c r="K18" s="548"/>
      <c r="L18" s="548"/>
      <c r="M18" s="548"/>
    </row>
    <row r="19" spans="1:13" x14ac:dyDescent="0.25">
      <c r="A19" s="542" t="s">
        <v>23</v>
      </c>
      <c r="B19" s="543" t="s">
        <v>1341</v>
      </c>
      <c r="C19" s="544">
        <v>1</v>
      </c>
      <c r="D19" s="545" t="s">
        <v>1334</v>
      </c>
      <c r="E19" s="546" t="s">
        <v>1335</v>
      </c>
      <c r="F19" s="546" t="s">
        <v>1335</v>
      </c>
      <c r="G19" s="546" t="s">
        <v>1334</v>
      </c>
      <c r="H19" s="546" t="s">
        <v>1335</v>
      </c>
      <c r="I19" s="547" t="s">
        <v>1335</v>
      </c>
      <c r="J19" s="548"/>
      <c r="K19" s="548"/>
      <c r="L19" s="548"/>
      <c r="M19" s="548"/>
    </row>
    <row r="20" spans="1:13" s="548" customFormat="1" x14ac:dyDescent="0.25">
      <c r="A20" s="542" t="s">
        <v>453</v>
      </c>
      <c r="B20" s="543" t="s">
        <v>1341</v>
      </c>
      <c r="C20" s="544" t="s">
        <v>1337</v>
      </c>
      <c r="D20" s="545" t="s">
        <v>1334</v>
      </c>
      <c r="E20" s="546" t="s">
        <v>1335</v>
      </c>
      <c r="F20" s="546" t="s">
        <v>1335</v>
      </c>
      <c r="G20" s="546" t="s">
        <v>1334</v>
      </c>
      <c r="H20" s="546" t="s">
        <v>1335</v>
      </c>
      <c r="I20" s="547" t="s">
        <v>1335</v>
      </c>
    </row>
    <row r="21" spans="1:13" s="548" customFormat="1" x14ac:dyDescent="0.25">
      <c r="A21" s="542" t="s">
        <v>453</v>
      </c>
      <c r="B21" s="543" t="s">
        <v>1341</v>
      </c>
      <c r="C21" s="544" t="s">
        <v>1338</v>
      </c>
      <c r="D21" s="545" t="s">
        <v>1335</v>
      </c>
      <c r="E21" s="546" t="s">
        <v>1335</v>
      </c>
      <c r="F21" s="546" t="s">
        <v>1335</v>
      </c>
      <c r="G21" s="559"/>
      <c r="H21" s="559"/>
      <c r="I21" s="560"/>
    </row>
    <row r="22" spans="1:13" s="548" customFormat="1" x14ac:dyDescent="0.25">
      <c r="A22" s="542" t="s">
        <v>29</v>
      </c>
      <c r="B22" s="543" t="s">
        <v>1341</v>
      </c>
      <c r="C22" s="544">
        <v>3</v>
      </c>
      <c r="D22" s="545" t="s">
        <v>1342</v>
      </c>
      <c r="E22" s="546" t="s">
        <v>1342</v>
      </c>
      <c r="F22" s="546" t="s">
        <v>1342</v>
      </c>
      <c r="G22" s="546" t="s">
        <v>1342</v>
      </c>
      <c r="H22" s="546" t="s">
        <v>762</v>
      </c>
      <c r="I22" s="547" t="s">
        <v>762</v>
      </c>
    </row>
    <row r="23" spans="1:13" s="548" customFormat="1" x14ac:dyDescent="0.25">
      <c r="A23" s="561" t="s">
        <v>31</v>
      </c>
      <c r="B23" s="543" t="s">
        <v>1341</v>
      </c>
      <c r="C23" s="544" t="s">
        <v>1343</v>
      </c>
      <c r="D23" s="545" t="s">
        <v>1334</v>
      </c>
      <c r="E23" s="552"/>
      <c r="F23" s="552"/>
      <c r="G23" s="546" t="s">
        <v>1334</v>
      </c>
      <c r="H23" s="552"/>
      <c r="I23" s="553"/>
    </row>
    <row r="24" spans="1:13" x14ac:dyDescent="0.25">
      <c r="A24" s="561" t="s">
        <v>1344</v>
      </c>
      <c r="B24" s="543" t="s">
        <v>1341</v>
      </c>
      <c r="C24" s="544" t="s">
        <v>1345</v>
      </c>
      <c r="D24" s="545" t="s">
        <v>1335</v>
      </c>
      <c r="E24" s="552"/>
      <c r="F24" s="552"/>
      <c r="G24" s="552"/>
      <c r="H24" s="552"/>
      <c r="I24" s="553"/>
      <c r="J24" s="548"/>
      <c r="K24" s="548"/>
      <c r="L24" s="548"/>
      <c r="M24" s="548"/>
    </row>
    <row r="25" spans="1:13" x14ac:dyDescent="0.25">
      <c r="A25" s="562" t="s">
        <v>35</v>
      </c>
      <c r="B25" s="543" t="s">
        <v>1341</v>
      </c>
      <c r="C25" s="544" t="s">
        <v>1346</v>
      </c>
      <c r="D25" s="563"/>
      <c r="E25" s="558" t="s">
        <v>1335</v>
      </c>
      <c r="F25" s="558" t="s">
        <v>1335</v>
      </c>
      <c r="G25" s="552"/>
      <c r="H25" s="552"/>
      <c r="I25" s="553"/>
      <c r="J25" s="548"/>
      <c r="K25" s="548"/>
      <c r="L25" s="548"/>
      <c r="M25" s="548"/>
    </row>
    <row r="26" spans="1:13" x14ac:dyDescent="0.25">
      <c r="A26" s="542" t="s">
        <v>37</v>
      </c>
      <c r="B26" s="543" t="s">
        <v>1341</v>
      </c>
      <c r="C26" s="564">
        <v>5</v>
      </c>
      <c r="D26" s="545" t="s">
        <v>1335</v>
      </c>
      <c r="E26" s="546" t="s">
        <v>1342</v>
      </c>
      <c r="F26" s="546" t="s">
        <v>1342</v>
      </c>
      <c r="G26" s="546" t="s">
        <v>1335</v>
      </c>
      <c r="H26" s="546" t="s">
        <v>762</v>
      </c>
      <c r="I26" s="547" t="s">
        <v>762</v>
      </c>
      <c r="J26" s="548"/>
      <c r="K26" s="548"/>
      <c r="L26" s="548"/>
      <c r="M26" s="548"/>
    </row>
    <row r="27" spans="1:13" x14ac:dyDescent="0.25">
      <c r="A27" s="565" t="s">
        <v>39</v>
      </c>
      <c r="B27" s="543" t="s">
        <v>1341</v>
      </c>
      <c r="C27" s="544">
        <v>6</v>
      </c>
      <c r="D27" s="557" t="s">
        <v>1342</v>
      </c>
      <c r="E27" s="558" t="s">
        <v>1342</v>
      </c>
      <c r="F27" s="558" t="s">
        <v>1342</v>
      </c>
      <c r="G27" s="558" t="s">
        <v>1342</v>
      </c>
      <c r="H27" s="558" t="s">
        <v>762</v>
      </c>
      <c r="I27" s="566" t="s">
        <v>762</v>
      </c>
      <c r="J27" s="548"/>
      <c r="K27" s="548"/>
      <c r="L27" s="548"/>
      <c r="M27" s="548"/>
    </row>
    <row r="28" spans="1:13" x14ac:dyDescent="0.25">
      <c r="A28" s="562" t="s">
        <v>41</v>
      </c>
      <c r="B28" s="543" t="s">
        <v>1341</v>
      </c>
      <c r="C28" s="544">
        <v>7</v>
      </c>
      <c r="D28" s="557" t="s">
        <v>762</v>
      </c>
      <c r="E28" s="558" t="s">
        <v>762</v>
      </c>
      <c r="F28" s="558" t="s">
        <v>762</v>
      </c>
      <c r="G28" s="558" t="s">
        <v>762</v>
      </c>
      <c r="H28" s="558" t="s">
        <v>762</v>
      </c>
      <c r="I28" s="566" t="s">
        <v>762</v>
      </c>
      <c r="J28" s="548"/>
      <c r="K28" s="548"/>
      <c r="L28" s="548"/>
      <c r="M28" s="548"/>
    </row>
    <row r="29" spans="1:13" x14ac:dyDescent="0.25">
      <c r="A29" s="542"/>
      <c r="B29" s="543"/>
      <c r="C29" s="544"/>
      <c r="D29" s="545"/>
      <c r="E29" s="550"/>
      <c r="F29" s="550"/>
      <c r="G29" s="546"/>
      <c r="H29" s="546"/>
      <c r="I29" s="547"/>
      <c r="J29" s="548"/>
      <c r="K29" s="548"/>
      <c r="L29" s="548"/>
      <c r="M29" s="548"/>
    </row>
    <row r="30" spans="1:13" x14ac:dyDescent="0.25">
      <c r="A30" s="542" t="s">
        <v>43</v>
      </c>
      <c r="B30" s="543" t="s">
        <v>1347</v>
      </c>
      <c r="C30" s="544">
        <v>1</v>
      </c>
      <c r="D30" s="545" t="s">
        <v>1334</v>
      </c>
      <c r="E30" s="546" t="s">
        <v>1335</v>
      </c>
      <c r="F30" s="546" t="s">
        <v>1335</v>
      </c>
      <c r="G30" s="546" t="s">
        <v>1334</v>
      </c>
      <c r="H30" s="546" t="s">
        <v>1335</v>
      </c>
      <c r="I30" s="547" t="s">
        <v>1335</v>
      </c>
      <c r="J30" s="548"/>
      <c r="K30" s="548"/>
      <c r="L30" s="548"/>
      <c r="M30" s="548"/>
    </row>
    <row r="31" spans="1:13" x14ac:dyDescent="0.25">
      <c r="A31" s="567" t="s">
        <v>45</v>
      </c>
      <c r="B31" s="543" t="s">
        <v>1347</v>
      </c>
      <c r="C31" s="544">
        <v>2</v>
      </c>
      <c r="D31" s="545" t="s">
        <v>1334</v>
      </c>
      <c r="E31" s="546" t="s">
        <v>1335</v>
      </c>
      <c r="F31" s="546" t="s">
        <v>1335</v>
      </c>
      <c r="G31" s="546" t="s">
        <v>1334</v>
      </c>
      <c r="H31" s="552"/>
      <c r="I31" s="553"/>
      <c r="J31" s="548"/>
      <c r="K31" s="548"/>
      <c r="L31" s="548"/>
      <c r="M31" s="548"/>
    </row>
    <row r="32" spans="1:13" x14ac:dyDescent="0.25">
      <c r="A32" s="567" t="s">
        <v>47</v>
      </c>
      <c r="B32" s="543" t="s">
        <v>1347</v>
      </c>
      <c r="C32" s="544">
        <v>3</v>
      </c>
      <c r="D32" s="545" t="s">
        <v>1342</v>
      </c>
      <c r="E32" s="546" t="s">
        <v>1342</v>
      </c>
      <c r="F32" s="546" t="s">
        <v>1342</v>
      </c>
      <c r="G32" s="546" t="s">
        <v>1342</v>
      </c>
      <c r="H32" s="546" t="s">
        <v>1342</v>
      </c>
      <c r="I32" s="547" t="s">
        <v>1342</v>
      </c>
      <c r="J32" s="548"/>
      <c r="K32" s="548"/>
      <c r="L32" s="548"/>
      <c r="M32" s="548"/>
    </row>
    <row r="33" spans="1:13" x14ac:dyDescent="0.25">
      <c r="A33" s="567" t="s">
        <v>49</v>
      </c>
      <c r="B33" s="543" t="s">
        <v>1347</v>
      </c>
      <c r="C33" s="544">
        <v>4</v>
      </c>
      <c r="D33" s="545" t="s">
        <v>1334</v>
      </c>
      <c r="E33" s="552"/>
      <c r="F33" s="546" t="s">
        <v>1335</v>
      </c>
      <c r="G33" s="546" t="s">
        <v>1334</v>
      </c>
      <c r="H33" s="552"/>
      <c r="I33" s="553"/>
      <c r="J33" s="548"/>
      <c r="K33" s="548"/>
      <c r="L33" s="548"/>
      <c r="M33" s="548"/>
    </row>
    <row r="34" spans="1:13" x14ac:dyDescent="0.25">
      <c r="A34" s="567" t="s">
        <v>51</v>
      </c>
      <c r="B34" s="543" t="s">
        <v>1347</v>
      </c>
      <c r="C34" s="544">
        <v>5</v>
      </c>
      <c r="D34" s="545" t="s">
        <v>1335</v>
      </c>
      <c r="E34" s="552"/>
      <c r="F34" s="546" t="s">
        <v>1335</v>
      </c>
      <c r="G34" s="546" t="s">
        <v>1335</v>
      </c>
      <c r="H34" s="552"/>
      <c r="I34" s="553"/>
      <c r="J34" s="548"/>
      <c r="K34" s="548"/>
      <c r="L34" s="548"/>
      <c r="M34" s="548"/>
    </row>
    <row r="35" spans="1:13" s="583" customFormat="1" x14ac:dyDescent="0.25">
      <c r="A35" s="626" t="s">
        <v>1348</v>
      </c>
      <c r="B35" s="543" t="s">
        <v>1347</v>
      </c>
      <c r="C35" s="544" t="s">
        <v>1349</v>
      </c>
      <c r="D35" s="557" t="s">
        <v>1335</v>
      </c>
      <c r="E35" s="552"/>
      <c r="F35" s="558" t="s">
        <v>1335</v>
      </c>
      <c r="G35" s="558" t="s">
        <v>1335</v>
      </c>
      <c r="H35" s="552"/>
      <c r="I35" s="552"/>
      <c r="J35" s="21"/>
      <c r="K35" s="21"/>
      <c r="L35" s="21"/>
      <c r="M35" s="21"/>
    </row>
    <row r="36" spans="1:13" s="583" customFormat="1" x14ac:dyDescent="0.25">
      <c r="A36" s="626" t="s">
        <v>1350</v>
      </c>
      <c r="B36" s="543" t="s">
        <v>1347</v>
      </c>
      <c r="C36" s="544" t="s">
        <v>1351</v>
      </c>
      <c r="D36" s="557" t="s">
        <v>1335</v>
      </c>
      <c r="E36" s="552"/>
      <c r="F36" s="558" t="s">
        <v>1335</v>
      </c>
      <c r="G36" s="558" t="s">
        <v>1335</v>
      </c>
      <c r="H36" s="552"/>
      <c r="I36" s="552"/>
      <c r="J36" s="21"/>
      <c r="K36" s="21"/>
      <c r="L36" s="21"/>
      <c r="M36" s="21"/>
    </row>
    <row r="37" spans="1:13" x14ac:dyDescent="0.25">
      <c r="A37" s="567"/>
      <c r="B37" s="543"/>
      <c r="C37" s="544"/>
      <c r="D37" s="545"/>
      <c r="E37" s="546"/>
      <c r="F37" s="546"/>
      <c r="G37" s="546"/>
      <c r="H37" s="546"/>
      <c r="I37" s="547"/>
      <c r="J37" s="548"/>
      <c r="K37" s="548"/>
      <c r="L37" s="548"/>
      <c r="M37" s="548"/>
    </row>
    <row r="38" spans="1:13" x14ac:dyDescent="0.25">
      <c r="A38" s="568" t="s">
        <v>1496</v>
      </c>
      <c r="B38" s="543" t="s">
        <v>52</v>
      </c>
      <c r="C38" s="569"/>
      <c r="D38" s="570" t="s">
        <v>1335</v>
      </c>
      <c r="E38" s="571" t="s">
        <v>1335</v>
      </c>
      <c r="F38" s="571" t="s">
        <v>1335</v>
      </c>
      <c r="G38" s="571" t="s">
        <v>1335</v>
      </c>
      <c r="H38" s="571" t="s">
        <v>1335</v>
      </c>
      <c r="I38" s="572" t="s">
        <v>1335</v>
      </c>
      <c r="J38" s="548"/>
      <c r="K38" s="548"/>
      <c r="L38" s="548"/>
      <c r="M38" s="548"/>
    </row>
    <row r="39" spans="1:13" ht="13.15" customHeight="1" x14ac:dyDescent="0.25">
      <c r="A39" s="554" t="s">
        <v>1497</v>
      </c>
      <c r="B39" s="543" t="s">
        <v>1352</v>
      </c>
      <c r="C39" s="581" t="s">
        <v>1353</v>
      </c>
      <c r="D39" s="573" t="s">
        <v>1334</v>
      </c>
      <c r="E39" s="571" t="s">
        <v>1335</v>
      </c>
      <c r="F39" s="571" t="s">
        <v>1335</v>
      </c>
      <c r="G39" s="575" t="s">
        <v>1334</v>
      </c>
      <c r="H39" s="552"/>
      <c r="I39" s="553"/>
      <c r="J39" s="548"/>
      <c r="K39" s="548"/>
      <c r="L39" s="548"/>
      <c r="M39" s="548"/>
    </row>
    <row r="40" spans="1:13" x14ac:dyDescent="0.25">
      <c r="A40" s="542" t="s">
        <v>1498</v>
      </c>
      <c r="B40" s="543" t="s">
        <v>1352</v>
      </c>
      <c r="C40" s="581" t="s">
        <v>1353</v>
      </c>
      <c r="D40" s="573" t="s">
        <v>1334</v>
      </c>
      <c r="E40" s="552"/>
      <c r="F40" s="552"/>
      <c r="G40" s="575" t="s">
        <v>1334</v>
      </c>
      <c r="H40" s="552"/>
      <c r="I40" s="553"/>
      <c r="J40" s="548"/>
      <c r="K40" s="548"/>
      <c r="L40" s="548"/>
      <c r="M40" s="548"/>
    </row>
    <row r="41" spans="1:13" x14ac:dyDescent="0.25">
      <c r="A41" s="542" t="s">
        <v>1499</v>
      </c>
      <c r="B41" s="543" t="s">
        <v>1352</v>
      </c>
      <c r="C41" s="581" t="s">
        <v>1353</v>
      </c>
      <c r="D41" s="573" t="s">
        <v>1334</v>
      </c>
      <c r="E41" s="552"/>
      <c r="F41" s="552"/>
      <c r="G41" s="573" t="s">
        <v>1334</v>
      </c>
      <c r="H41" s="552"/>
      <c r="I41" s="553"/>
      <c r="J41" s="548"/>
      <c r="K41" s="548"/>
      <c r="L41" s="548"/>
      <c r="M41" s="548"/>
    </row>
    <row r="42" spans="1:13" x14ac:dyDescent="0.25">
      <c r="A42" s="542" t="s">
        <v>1500</v>
      </c>
      <c r="B42" s="543" t="s">
        <v>1352</v>
      </c>
      <c r="C42" s="581" t="s">
        <v>1438</v>
      </c>
      <c r="D42" s="573" t="s">
        <v>1335</v>
      </c>
      <c r="E42" s="552"/>
      <c r="F42" s="552"/>
      <c r="G42" s="575" t="s">
        <v>1335</v>
      </c>
      <c r="H42" s="552"/>
      <c r="I42" s="553"/>
      <c r="J42" s="548"/>
      <c r="K42" s="548"/>
      <c r="L42" s="548"/>
      <c r="M42" s="548"/>
    </row>
    <row r="43" spans="1:13" x14ac:dyDescent="0.25">
      <c r="A43" s="542" t="s">
        <v>1501</v>
      </c>
      <c r="B43" s="543" t="s">
        <v>1352</v>
      </c>
      <c r="C43" s="581" t="s">
        <v>1438</v>
      </c>
      <c r="D43" s="573" t="s">
        <v>1335</v>
      </c>
      <c r="E43" s="552"/>
      <c r="F43" s="552"/>
      <c r="G43" s="575" t="s">
        <v>1335</v>
      </c>
      <c r="H43" s="552"/>
      <c r="I43" s="553"/>
      <c r="J43" s="548"/>
      <c r="K43" s="548"/>
      <c r="L43" s="548"/>
      <c r="M43" s="548"/>
    </row>
    <row r="44" spans="1:13" x14ac:dyDescent="0.25">
      <c r="A44" s="542" t="s">
        <v>1502</v>
      </c>
      <c r="B44" s="543" t="s">
        <v>1352</v>
      </c>
      <c r="C44" s="581" t="s">
        <v>1438</v>
      </c>
      <c r="D44" s="573" t="s">
        <v>1335</v>
      </c>
      <c r="E44" s="552"/>
      <c r="F44" s="552"/>
      <c r="G44" s="575" t="s">
        <v>1335</v>
      </c>
      <c r="H44" s="552"/>
      <c r="I44" s="553"/>
      <c r="J44" s="548"/>
      <c r="K44" s="548"/>
      <c r="L44" s="548"/>
      <c r="M44" s="548"/>
    </row>
    <row r="45" spans="1:13" x14ac:dyDescent="0.25">
      <c r="A45" s="542" t="s">
        <v>1503</v>
      </c>
      <c r="B45" s="543" t="s">
        <v>1352</v>
      </c>
      <c r="C45" s="581" t="s">
        <v>1438</v>
      </c>
      <c r="D45" s="573" t="s">
        <v>1334</v>
      </c>
      <c r="E45" s="552"/>
      <c r="F45" s="552"/>
      <c r="G45" s="573" t="s">
        <v>1334</v>
      </c>
      <c r="H45" s="552"/>
      <c r="I45" s="553"/>
      <c r="J45" s="548"/>
      <c r="K45" s="548"/>
      <c r="L45" s="548"/>
      <c r="M45" s="548"/>
    </row>
    <row r="46" spans="1:13" x14ac:dyDescent="0.25">
      <c r="A46" s="576" t="s">
        <v>1354</v>
      </c>
      <c r="B46" s="543" t="s">
        <v>1355</v>
      </c>
      <c r="C46" s="544" t="s">
        <v>1356</v>
      </c>
      <c r="D46" s="573" t="s">
        <v>1334</v>
      </c>
      <c r="E46" s="575" t="s">
        <v>1335</v>
      </c>
      <c r="F46" s="575" t="s">
        <v>1335</v>
      </c>
      <c r="G46" s="575" t="s">
        <v>1334</v>
      </c>
      <c r="H46" s="575" t="s">
        <v>1335</v>
      </c>
      <c r="I46" s="577" t="s">
        <v>1335</v>
      </c>
      <c r="J46" s="548"/>
      <c r="K46" s="548"/>
      <c r="L46" s="548"/>
      <c r="M46" s="548"/>
    </row>
    <row r="47" spans="1:13" s="21" customFormat="1" ht="15" customHeight="1" x14ac:dyDescent="0.25">
      <c r="A47" s="576" t="s">
        <v>59</v>
      </c>
      <c r="B47" s="543" t="s">
        <v>1355</v>
      </c>
      <c r="C47" s="544" t="s">
        <v>1357</v>
      </c>
      <c r="D47" s="573" t="s">
        <v>1334</v>
      </c>
      <c r="E47" s="552"/>
      <c r="F47" s="552"/>
      <c r="G47" s="575" t="s">
        <v>1334</v>
      </c>
      <c r="H47" s="552"/>
      <c r="I47" s="553"/>
    </row>
    <row r="48" spans="1:13" s="21" customFormat="1" ht="15" customHeight="1" x14ac:dyDescent="0.25">
      <c r="A48" s="576" t="s">
        <v>1358</v>
      </c>
      <c r="B48" s="543" t="s">
        <v>1355</v>
      </c>
      <c r="C48" s="544" t="s">
        <v>1359</v>
      </c>
      <c r="D48" s="573" t="s">
        <v>1334</v>
      </c>
      <c r="E48" s="552"/>
      <c r="F48" s="552"/>
      <c r="G48" s="575" t="s">
        <v>1334</v>
      </c>
      <c r="H48" s="552"/>
      <c r="I48" s="553"/>
    </row>
    <row r="49" spans="1:13" s="21" customFormat="1" ht="15" customHeight="1" x14ac:dyDescent="0.25">
      <c r="A49" s="565" t="s">
        <v>63</v>
      </c>
      <c r="B49" s="543" t="s">
        <v>1355</v>
      </c>
      <c r="C49" s="544" t="s">
        <v>1360</v>
      </c>
      <c r="D49" s="573" t="s">
        <v>1334</v>
      </c>
      <c r="E49" s="575" t="s">
        <v>1335</v>
      </c>
      <c r="F49" s="575" t="s">
        <v>1335</v>
      </c>
      <c r="G49" s="575" t="s">
        <v>1334</v>
      </c>
      <c r="H49" s="575" t="s">
        <v>1335</v>
      </c>
      <c r="I49" s="577" t="s">
        <v>1335</v>
      </c>
    </row>
    <row r="50" spans="1:13" s="21" customFormat="1" x14ac:dyDescent="0.25">
      <c r="A50" s="568" t="s">
        <v>65</v>
      </c>
      <c r="B50" s="578" t="s">
        <v>1355</v>
      </c>
      <c r="C50" s="579" t="s">
        <v>1361</v>
      </c>
      <c r="D50" s="573" t="s">
        <v>762</v>
      </c>
      <c r="E50" s="552"/>
      <c r="F50" s="552"/>
      <c r="G50" s="575" t="s">
        <v>762</v>
      </c>
      <c r="H50" s="552"/>
      <c r="I50" s="553"/>
    </row>
    <row r="51" spans="1:13" s="582" customFormat="1" ht="25.5" customHeight="1" x14ac:dyDescent="0.25">
      <c r="A51" s="580"/>
      <c r="B51" s="543"/>
      <c r="C51" s="581"/>
      <c r="D51" s="573"/>
      <c r="E51" s="575"/>
      <c r="F51" s="575"/>
      <c r="G51" s="575"/>
      <c r="H51" s="575"/>
      <c r="I51" s="577"/>
    </row>
    <row r="52" spans="1:13" s="583" customFormat="1" x14ac:dyDescent="0.25">
      <c r="A52" s="542" t="s">
        <v>1504</v>
      </c>
      <c r="B52" s="543" t="s">
        <v>1362</v>
      </c>
      <c r="C52" s="581" t="s">
        <v>1363</v>
      </c>
      <c r="D52" s="573" t="s">
        <v>1334</v>
      </c>
      <c r="E52" s="552"/>
      <c r="F52" s="552"/>
      <c r="G52" s="575" t="s">
        <v>1334</v>
      </c>
      <c r="H52" s="552"/>
      <c r="I52" s="553"/>
      <c r="J52" s="21"/>
      <c r="K52" s="21"/>
      <c r="L52" s="21"/>
      <c r="M52" s="21"/>
    </row>
    <row r="53" spans="1:13" x14ac:dyDescent="0.25">
      <c r="A53" s="542" t="s">
        <v>1505</v>
      </c>
      <c r="B53" s="543" t="s">
        <v>1362</v>
      </c>
      <c r="C53" s="581" t="s">
        <v>1363</v>
      </c>
      <c r="D53" s="573" t="s">
        <v>1334</v>
      </c>
      <c r="E53" s="552"/>
      <c r="F53" s="552"/>
      <c r="G53" s="575" t="s">
        <v>1334</v>
      </c>
      <c r="H53" s="552"/>
      <c r="I53" s="553"/>
      <c r="J53" s="548"/>
      <c r="K53" s="548"/>
      <c r="L53" s="548"/>
      <c r="M53" s="548"/>
    </row>
    <row r="54" spans="1:13" x14ac:dyDescent="0.25">
      <c r="A54" s="542" t="s">
        <v>1506</v>
      </c>
      <c r="B54" s="543" t="s">
        <v>1362</v>
      </c>
      <c r="C54" s="581" t="s">
        <v>1363</v>
      </c>
      <c r="D54" s="573" t="s">
        <v>1334</v>
      </c>
      <c r="E54" s="552"/>
      <c r="F54" s="552"/>
      <c r="G54" s="573" t="s">
        <v>1334</v>
      </c>
      <c r="H54" s="552"/>
      <c r="I54" s="553"/>
      <c r="J54" s="548"/>
      <c r="K54" s="548"/>
      <c r="L54" s="548"/>
      <c r="M54" s="548"/>
    </row>
    <row r="55" spans="1:13" x14ac:dyDescent="0.25">
      <c r="A55" s="542" t="s">
        <v>1507</v>
      </c>
      <c r="B55" s="543" t="s">
        <v>1362</v>
      </c>
      <c r="C55" s="581" t="s">
        <v>1363</v>
      </c>
      <c r="D55" s="573" t="s">
        <v>1335</v>
      </c>
      <c r="E55" s="552"/>
      <c r="F55" s="552"/>
      <c r="G55" s="575" t="s">
        <v>1335</v>
      </c>
      <c r="H55" s="552"/>
      <c r="I55" s="553"/>
      <c r="J55" s="548"/>
      <c r="K55" s="548"/>
      <c r="L55" s="548"/>
      <c r="M55" s="548"/>
    </row>
    <row r="56" spans="1:13" x14ac:dyDescent="0.25">
      <c r="A56" s="542" t="s">
        <v>1508</v>
      </c>
      <c r="B56" s="543" t="s">
        <v>1362</v>
      </c>
      <c r="C56" s="581" t="s">
        <v>1363</v>
      </c>
      <c r="D56" s="573" t="s">
        <v>1335</v>
      </c>
      <c r="E56" s="552"/>
      <c r="F56" s="552"/>
      <c r="G56" s="575" t="s">
        <v>1335</v>
      </c>
      <c r="H56" s="552"/>
      <c r="I56" s="553"/>
      <c r="J56" s="548"/>
      <c r="K56" s="548"/>
      <c r="L56" s="548"/>
      <c r="M56" s="548"/>
    </row>
    <row r="57" spans="1:13" x14ac:dyDescent="0.25">
      <c r="A57" s="542" t="s">
        <v>1509</v>
      </c>
      <c r="B57" s="543" t="s">
        <v>1362</v>
      </c>
      <c r="C57" s="581" t="s">
        <v>1363</v>
      </c>
      <c r="D57" s="573" t="s">
        <v>1335</v>
      </c>
      <c r="E57" s="552"/>
      <c r="F57" s="552"/>
      <c r="G57" s="575" t="s">
        <v>1335</v>
      </c>
      <c r="H57" s="552"/>
      <c r="I57" s="553"/>
      <c r="J57" s="548"/>
      <c r="K57" s="548"/>
      <c r="L57" s="548"/>
      <c r="M57" s="548"/>
    </row>
    <row r="58" spans="1:13" x14ac:dyDescent="0.25">
      <c r="A58" s="542" t="s">
        <v>1510</v>
      </c>
      <c r="B58" s="543" t="s">
        <v>1362</v>
      </c>
      <c r="C58" s="581" t="s">
        <v>1363</v>
      </c>
      <c r="D58" s="573" t="s">
        <v>1334</v>
      </c>
      <c r="E58" s="552"/>
      <c r="F58" s="552"/>
      <c r="G58" s="573" t="s">
        <v>1334</v>
      </c>
      <c r="H58" s="552"/>
      <c r="I58" s="553"/>
      <c r="J58" s="548"/>
      <c r="K58" s="548"/>
      <c r="L58" s="548"/>
      <c r="M58" s="548"/>
    </row>
    <row r="59" spans="1:13" x14ac:dyDescent="0.25">
      <c r="A59" s="565" t="s">
        <v>69</v>
      </c>
      <c r="B59" s="543" t="s">
        <v>68</v>
      </c>
      <c r="C59" s="569"/>
      <c r="D59" s="570" t="s">
        <v>1334</v>
      </c>
      <c r="E59" s="552"/>
      <c r="F59" s="552"/>
      <c r="G59" s="571" t="s">
        <v>1334</v>
      </c>
      <c r="H59" s="552"/>
      <c r="I59" s="553"/>
      <c r="J59" s="548"/>
      <c r="K59" s="548"/>
      <c r="L59" s="548"/>
      <c r="M59" s="548"/>
    </row>
    <row r="60" spans="1:13" x14ac:dyDescent="0.25">
      <c r="A60" s="584"/>
      <c r="B60" s="543"/>
      <c r="C60" s="581"/>
      <c r="D60" s="573"/>
      <c r="E60" s="575"/>
      <c r="F60" s="575"/>
      <c r="G60" s="575"/>
      <c r="H60" s="575"/>
      <c r="I60" s="577"/>
      <c r="J60" s="548"/>
      <c r="K60" s="548"/>
      <c r="L60" s="548"/>
      <c r="M60" s="548"/>
    </row>
    <row r="61" spans="1:13" x14ac:dyDescent="0.25">
      <c r="A61" s="542" t="s">
        <v>71</v>
      </c>
      <c r="B61" s="543" t="s">
        <v>1364</v>
      </c>
      <c r="C61" s="581">
        <v>1</v>
      </c>
      <c r="D61" s="573" t="s">
        <v>762</v>
      </c>
      <c r="E61" s="575" t="s">
        <v>762</v>
      </c>
      <c r="F61" s="575" t="s">
        <v>762</v>
      </c>
      <c r="G61" s="575" t="s">
        <v>762</v>
      </c>
      <c r="H61" s="552"/>
      <c r="I61" s="553"/>
      <c r="J61" s="548"/>
      <c r="K61" s="548"/>
      <c r="L61" s="548"/>
      <c r="M61" s="548"/>
    </row>
    <row r="62" spans="1:13" x14ac:dyDescent="0.25">
      <c r="A62" s="542"/>
      <c r="B62" s="543"/>
      <c r="C62" s="581"/>
      <c r="D62" s="573"/>
      <c r="E62" s="575"/>
      <c r="F62" s="575"/>
      <c r="G62" s="575"/>
      <c r="H62" s="575"/>
      <c r="I62" s="577"/>
      <c r="J62" s="548"/>
      <c r="K62" s="548"/>
      <c r="L62" s="548"/>
      <c r="M62" s="548"/>
    </row>
    <row r="63" spans="1:13" x14ac:dyDescent="0.25">
      <c r="A63" s="567" t="s">
        <v>73</v>
      </c>
      <c r="B63" s="543" t="s">
        <v>1364</v>
      </c>
      <c r="C63" s="581">
        <v>2</v>
      </c>
      <c r="D63" s="545" t="s">
        <v>1342</v>
      </c>
      <c r="E63" s="552"/>
      <c r="F63" s="552"/>
      <c r="G63" s="546" t="s">
        <v>1342</v>
      </c>
      <c r="H63" s="552"/>
      <c r="I63" s="553"/>
      <c r="J63" s="548"/>
      <c r="K63" s="548"/>
      <c r="L63" s="548"/>
      <c r="M63" s="548"/>
    </row>
    <row r="64" spans="1:13" x14ac:dyDescent="0.25">
      <c r="A64" s="567"/>
      <c r="B64" s="543"/>
      <c r="C64" s="544"/>
      <c r="D64" s="545"/>
      <c r="E64" s="546"/>
      <c r="F64" s="546"/>
      <c r="G64" s="546"/>
      <c r="H64" s="546"/>
      <c r="I64" s="547"/>
      <c r="J64" s="548"/>
      <c r="K64" s="548"/>
      <c r="L64" s="548"/>
      <c r="M64" s="548"/>
    </row>
    <row r="65" spans="1:13" x14ac:dyDescent="0.25">
      <c r="A65" s="542" t="s">
        <v>75</v>
      </c>
      <c r="B65" s="543" t="s">
        <v>1364</v>
      </c>
      <c r="C65" s="581">
        <v>3</v>
      </c>
      <c r="D65" s="545" t="s">
        <v>1335</v>
      </c>
      <c r="E65" s="546" t="s">
        <v>1335</v>
      </c>
      <c r="F65" s="546" t="s">
        <v>1335</v>
      </c>
      <c r="G65" s="546" t="s">
        <v>1335</v>
      </c>
      <c r="H65" s="546" t="s">
        <v>1335</v>
      </c>
      <c r="I65" s="547" t="s">
        <v>1335</v>
      </c>
      <c r="J65" s="548"/>
      <c r="K65" s="548"/>
      <c r="L65" s="548"/>
      <c r="M65" s="548"/>
    </row>
    <row r="66" spans="1:13" x14ac:dyDescent="0.25">
      <c r="A66" s="542"/>
      <c r="B66" s="543"/>
      <c r="C66" s="544"/>
      <c r="D66" s="545"/>
      <c r="E66" s="550"/>
      <c r="F66" s="546"/>
      <c r="G66" s="546"/>
      <c r="H66" s="546"/>
      <c r="I66" s="547"/>
      <c r="J66" s="548"/>
      <c r="K66" s="548"/>
      <c r="L66" s="548"/>
      <c r="M66" s="548"/>
    </row>
    <row r="67" spans="1:13" x14ac:dyDescent="0.25">
      <c r="A67" s="549" t="s">
        <v>100</v>
      </c>
      <c r="B67" s="543"/>
      <c r="C67" s="544"/>
      <c r="D67" s="545"/>
      <c r="E67" s="550"/>
      <c r="F67" s="546"/>
      <c r="G67" s="546"/>
      <c r="H67" s="546"/>
      <c r="I67" s="547"/>
      <c r="J67" s="548"/>
      <c r="K67" s="548"/>
      <c r="L67" s="548"/>
      <c r="M67" s="548"/>
    </row>
    <row r="68" spans="1:13" x14ac:dyDescent="0.25">
      <c r="A68" s="542" t="s">
        <v>1511</v>
      </c>
      <c r="B68" s="543" t="s">
        <v>1365</v>
      </c>
      <c r="C68" s="581">
        <v>1</v>
      </c>
      <c r="D68" s="545" t="s">
        <v>1335</v>
      </c>
      <c r="E68" s="546" t="s">
        <v>1335</v>
      </c>
      <c r="F68" s="546" t="s">
        <v>1335</v>
      </c>
      <c r="G68" s="546" t="s">
        <v>1335</v>
      </c>
      <c r="H68" s="546" t="s">
        <v>1335</v>
      </c>
      <c r="I68" s="547" t="s">
        <v>1335</v>
      </c>
      <c r="J68" s="548"/>
      <c r="K68" s="548"/>
      <c r="L68" s="548"/>
      <c r="M68" s="548"/>
    </row>
    <row r="69" spans="1:13" s="548" customFormat="1" x14ac:dyDescent="0.25">
      <c r="A69" s="542" t="s">
        <v>78</v>
      </c>
      <c r="B69" s="543" t="s">
        <v>1365</v>
      </c>
      <c r="C69" s="581">
        <v>2</v>
      </c>
      <c r="D69" s="545" t="s">
        <v>1335</v>
      </c>
      <c r="E69" s="546" t="s">
        <v>1335</v>
      </c>
      <c r="F69" s="546" t="s">
        <v>1335</v>
      </c>
      <c r="G69" s="546" t="s">
        <v>1335</v>
      </c>
      <c r="H69" s="546" t="s">
        <v>1335</v>
      </c>
      <c r="I69" s="547" t="s">
        <v>1335</v>
      </c>
    </row>
    <row r="70" spans="1:13" s="548" customFormat="1" x14ac:dyDescent="0.25">
      <c r="A70" s="542" t="s">
        <v>1457</v>
      </c>
      <c r="B70" s="543" t="s">
        <v>1365</v>
      </c>
      <c r="C70" s="581">
        <v>3</v>
      </c>
      <c r="D70" s="545" t="s">
        <v>1335</v>
      </c>
      <c r="E70" s="546" t="s">
        <v>1335</v>
      </c>
      <c r="F70" s="546" t="s">
        <v>1335</v>
      </c>
      <c r="G70" s="546" t="s">
        <v>1335</v>
      </c>
      <c r="H70" s="546" t="s">
        <v>1335</v>
      </c>
      <c r="I70" s="547" t="s">
        <v>1335</v>
      </c>
    </row>
    <row r="71" spans="1:13" x14ac:dyDescent="0.25">
      <c r="A71" s="542"/>
      <c r="B71" s="543"/>
      <c r="C71" s="544"/>
      <c r="D71" s="545"/>
      <c r="E71" s="546"/>
      <c r="F71" s="546"/>
      <c r="G71" s="546"/>
      <c r="H71" s="546"/>
      <c r="I71" s="547"/>
      <c r="J71" s="548"/>
      <c r="K71" s="548"/>
      <c r="L71" s="548"/>
      <c r="M71" s="548"/>
    </row>
    <row r="72" spans="1:13" x14ac:dyDescent="0.25">
      <c r="A72" s="549" t="s">
        <v>1366</v>
      </c>
      <c r="B72" s="543"/>
      <c r="C72" s="544"/>
      <c r="D72" s="545"/>
      <c r="E72" s="546"/>
      <c r="F72" s="546"/>
      <c r="G72" s="546"/>
      <c r="H72" s="546"/>
      <c r="I72" s="547"/>
      <c r="J72" s="548"/>
      <c r="K72" s="548"/>
      <c r="L72" s="548"/>
      <c r="M72" s="548"/>
    </row>
    <row r="73" spans="1:13" x14ac:dyDescent="0.25">
      <c r="A73" s="542" t="s">
        <v>81</v>
      </c>
      <c r="B73" s="543" t="s">
        <v>1367</v>
      </c>
      <c r="C73" s="544">
        <v>1</v>
      </c>
      <c r="D73" s="545" t="s">
        <v>1335</v>
      </c>
      <c r="E73" s="546" t="s">
        <v>762</v>
      </c>
      <c r="F73" s="546" t="s">
        <v>762</v>
      </c>
      <c r="G73" s="546" t="s">
        <v>1335</v>
      </c>
      <c r="H73" s="546" t="s">
        <v>1335</v>
      </c>
      <c r="I73" s="547" t="s">
        <v>1335</v>
      </c>
      <c r="J73" s="548"/>
      <c r="K73" s="548"/>
      <c r="L73" s="548"/>
      <c r="M73" s="548"/>
    </row>
    <row r="74" spans="1:13" x14ac:dyDescent="0.25">
      <c r="A74" s="567" t="s">
        <v>83</v>
      </c>
      <c r="B74" s="543" t="s">
        <v>1367</v>
      </c>
      <c r="C74" s="544">
        <v>2</v>
      </c>
      <c r="D74" s="545" t="s">
        <v>1335</v>
      </c>
      <c r="E74" s="546" t="s">
        <v>762</v>
      </c>
      <c r="F74" s="546" t="s">
        <v>762</v>
      </c>
      <c r="G74" s="546" t="s">
        <v>1335</v>
      </c>
      <c r="H74" s="546" t="s">
        <v>1335</v>
      </c>
      <c r="I74" s="547" t="s">
        <v>1335</v>
      </c>
      <c r="J74" s="548"/>
      <c r="K74" s="548"/>
      <c r="L74" s="548"/>
      <c r="M74" s="548"/>
    </row>
    <row r="75" spans="1:13" x14ac:dyDescent="0.25">
      <c r="A75" s="585"/>
      <c r="B75" s="543"/>
      <c r="C75" s="544"/>
      <c r="D75" s="545"/>
      <c r="E75" s="546"/>
      <c r="F75" s="546"/>
      <c r="G75" s="546"/>
      <c r="H75" s="546"/>
      <c r="I75" s="547"/>
      <c r="J75" s="548"/>
      <c r="K75" s="548"/>
      <c r="L75" s="548"/>
      <c r="M75" s="548"/>
    </row>
    <row r="76" spans="1:13" ht="12" customHeight="1" x14ac:dyDescent="0.25">
      <c r="A76" s="567" t="s">
        <v>1368</v>
      </c>
      <c r="B76" s="543" t="s">
        <v>1342</v>
      </c>
      <c r="C76" s="544"/>
      <c r="D76" s="545" t="s">
        <v>1335</v>
      </c>
      <c r="E76" s="552"/>
      <c r="F76" s="552"/>
      <c r="G76" s="546" t="s">
        <v>1335</v>
      </c>
      <c r="H76" s="552"/>
      <c r="I76" s="553"/>
      <c r="J76" s="548"/>
      <c r="K76" s="548"/>
      <c r="L76" s="548"/>
      <c r="M76" s="548"/>
    </row>
    <row r="77" spans="1:13" ht="12" customHeight="1" x14ac:dyDescent="0.25">
      <c r="A77" s="567"/>
      <c r="B77" s="543"/>
      <c r="C77" s="544"/>
      <c r="D77" s="545"/>
      <c r="E77" s="546"/>
      <c r="F77" s="546"/>
      <c r="G77" s="546"/>
      <c r="H77" s="546"/>
      <c r="I77" s="547"/>
      <c r="J77" s="548"/>
      <c r="K77" s="548"/>
      <c r="L77" s="548"/>
      <c r="M77" s="548"/>
    </row>
    <row r="78" spans="1:13" ht="12" customHeight="1" x14ac:dyDescent="0.25">
      <c r="A78" s="586" t="s">
        <v>1369</v>
      </c>
      <c r="B78" s="543"/>
      <c r="C78" s="544"/>
      <c r="D78" s="557"/>
      <c r="E78" s="558"/>
      <c r="F78" s="558"/>
      <c r="G78" s="558"/>
      <c r="H78" s="546"/>
      <c r="I78" s="547"/>
      <c r="J78" s="548"/>
      <c r="K78" s="548"/>
      <c r="L78" s="548"/>
      <c r="M78" s="548"/>
    </row>
    <row r="79" spans="1:13" x14ac:dyDescent="0.25">
      <c r="A79" s="587" t="s">
        <v>1370</v>
      </c>
      <c r="B79" s="543" t="s">
        <v>592</v>
      </c>
      <c r="C79" s="544" t="s">
        <v>1371</v>
      </c>
      <c r="D79" s="557" t="s">
        <v>1334</v>
      </c>
      <c r="E79" s="552"/>
      <c r="F79" s="552"/>
      <c r="G79" s="558" t="s">
        <v>1334</v>
      </c>
      <c r="H79" s="552"/>
      <c r="I79" s="553"/>
      <c r="J79" s="548"/>
      <c r="K79" s="548"/>
      <c r="L79" s="548"/>
      <c r="M79" s="548"/>
    </row>
    <row r="80" spans="1:13" x14ac:dyDescent="0.25">
      <c r="A80" s="587" t="s">
        <v>1372</v>
      </c>
      <c r="B80" s="543" t="s">
        <v>592</v>
      </c>
      <c r="C80" s="544" t="s">
        <v>1373</v>
      </c>
      <c r="D80" s="557" t="s">
        <v>1334</v>
      </c>
      <c r="E80" s="552"/>
      <c r="F80" s="552"/>
      <c r="G80" s="558" t="s">
        <v>1334</v>
      </c>
      <c r="H80" s="552"/>
      <c r="I80" s="553"/>
      <c r="J80" s="548"/>
      <c r="K80" s="548"/>
      <c r="L80" s="548"/>
      <c r="M80" s="548"/>
    </row>
    <row r="81" spans="1:13" x14ac:dyDescent="0.25">
      <c r="A81" s="561"/>
      <c r="B81" s="543"/>
      <c r="C81" s="544"/>
      <c r="D81" s="545"/>
      <c r="E81" s="546"/>
      <c r="F81" s="546"/>
      <c r="G81" s="546"/>
      <c r="H81" s="546"/>
      <c r="I81" s="547"/>
      <c r="J81" s="548"/>
      <c r="K81" s="548"/>
      <c r="L81" s="548"/>
      <c r="M81" s="548"/>
    </row>
    <row r="82" spans="1:13" x14ac:dyDescent="0.25">
      <c r="A82" s="567" t="s">
        <v>87</v>
      </c>
      <c r="B82" s="543" t="s">
        <v>1374</v>
      </c>
      <c r="C82" s="544"/>
      <c r="D82" s="545" t="s">
        <v>1342</v>
      </c>
      <c r="E82" s="546" t="s">
        <v>1342</v>
      </c>
      <c r="F82" s="546" t="s">
        <v>1342</v>
      </c>
      <c r="G82" s="546" t="s">
        <v>1342</v>
      </c>
      <c r="H82" s="552"/>
      <c r="I82" s="553"/>
      <c r="J82" s="548"/>
      <c r="K82" s="548"/>
      <c r="L82" s="548"/>
      <c r="M82" s="548"/>
    </row>
    <row r="83" spans="1:13" x14ac:dyDescent="0.25">
      <c r="A83" s="588"/>
      <c r="B83" s="589"/>
      <c r="C83" s="590"/>
      <c r="D83" s="591"/>
      <c r="E83" s="592"/>
      <c r="F83" s="592"/>
      <c r="G83" s="592"/>
      <c r="H83" s="592"/>
      <c r="I83" s="547"/>
      <c r="J83" s="21"/>
      <c r="K83" s="548"/>
      <c r="L83" s="548"/>
      <c r="M83" s="548"/>
    </row>
    <row r="84" spans="1:13" x14ac:dyDescent="0.25">
      <c r="A84" s="593" t="s">
        <v>95</v>
      </c>
      <c r="B84" s="594" t="s">
        <v>1334</v>
      </c>
      <c r="C84" s="595"/>
      <c r="D84" s="596" t="s">
        <v>1334</v>
      </c>
      <c r="E84" s="659" t="s">
        <v>1335</v>
      </c>
      <c r="F84" s="659" t="s">
        <v>1335</v>
      </c>
      <c r="G84" s="659" t="s">
        <v>1334</v>
      </c>
      <c r="H84" s="659" t="s">
        <v>1335</v>
      </c>
      <c r="I84" s="621" t="s">
        <v>1335</v>
      </c>
      <c r="J84" s="21"/>
      <c r="K84" s="548"/>
      <c r="L84" s="548"/>
      <c r="M84" s="548"/>
    </row>
    <row r="85" spans="1:13" x14ac:dyDescent="0.25">
      <c r="A85" s="504"/>
      <c r="B85" s="598"/>
      <c r="C85" s="598"/>
      <c r="D85" s="598"/>
      <c r="E85" s="598"/>
      <c r="F85" s="598"/>
      <c r="G85" s="598"/>
      <c r="H85" s="598"/>
      <c r="I85" s="598"/>
    </row>
    <row r="86" spans="1:13" x14ac:dyDescent="0.25">
      <c r="A86" s="599" t="s">
        <v>1375</v>
      </c>
      <c r="B86" s="600"/>
      <c r="C86" s="601"/>
      <c r="D86" s="601"/>
      <c r="E86" s="601"/>
      <c r="F86" s="601"/>
      <c r="G86" s="601"/>
      <c r="H86" s="601"/>
      <c r="I86" s="601"/>
      <c r="J86" s="21"/>
      <c r="K86" s="548"/>
      <c r="L86" s="548"/>
      <c r="M86" s="548"/>
    </row>
    <row r="87" spans="1:13" s="605" customFormat="1" x14ac:dyDescent="0.25">
      <c r="A87" s="602"/>
      <c r="B87" s="598"/>
      <c r="C87" s="603"/>
      <c r="D87" s="598"/>
      <c r="E87" s="598"/>
      <c r="F87" s="598"/>
      <c r="G87" s="598"/>
      <c r="H87" s="598"/>
      <c r="I87" s="598"/>
      <c r="J87" s="604"/>
      <c r="K87" s="604"/>
      <c r="L87" s="604"/>
      <c r="M87" s="604"/>
    </row>
    <row r="88" spans="1:13" s="605" customFormat="1" x14ac:dyDescent="0.25">
      <c r="A88" s="601" t="s">
        <v>1376</v>
      </c>
      <c r="B88" s="598"/>
      <c r="C88" s="603"/>
      <c r="D88" s="598"/>
      <c r="E88" s="598"/>
      <c r="F88" s="598"/>
      <c r="G88" s="598"/>
      <c r="H88" s="598"/>
      <c r="I88" s="598"/>
      <c r="J88" s="604"/>
      <c r="K88" s="604"/>
      <c r="L88" s="604"/>
      <c r="M88" s="604"/>
    </row>
    <row r="89" spans="1:13" s="605" customFormat="1" x14ac:dyDescent="0.25">
      <c r="A89" s="601" t="s">
        <v>1377</v>
      </c>
      <c r="B89" s="598"/>
      <c r="C89" s="606"/>
      <c r="D89" s="600"/>
      <c r="E89" s="601"/>
      <c r="F89" s="601"/>
      <c r="G89" s="601"/>
      <c r="H89" s="601"/>
      <c r="I89" s="601"/>
      <c r="J89" s="604"/>
      <c r="K89" s="604"/>
      <c r="L89" s="604"/>
      <c r="M89" s="604"/>
    </row>
    <row r="90" spans="1:13" s="605" customFormat="1" x14ac:dyDescent="0.25">
      <c r="A90" s="607" t="s">
        <v>1378</v>
      </c>
      <c r="B90" s="598"/>
      <c r="C90" s="606"/>
      <c r="D90" s="600"/>
      <c r="E90" s="601"/>
      <c r="F90" s="601"/>
      <c r="G90" s="601"/>
      <c r="H90" s="601"/>
      <c r="I90" s="601"/>
      <c r="J90" s="604"/>
      <c r="K90" s="604"/>
      <c r="L90" s="604"/>
      <c r="M90" s="604"/>
    </row>
    <row r="91" spans="1:13" s="605" customFormat="1" x14ac:dyDescent="0.25">
      <c r="A91" s="601" t="s">
        <v>1379</v>
      </c>
      <c r="B91" s="598"/>
      <c r="C91" s="606"/>
      <c r="D91" s="600"/>
      <c r="E91" s="601"/>
      <c r="F91" s="601"/>
      <c r="G91" s="601"/>
      <c r="H91" s="601"/>
      <c r="I91" s="601"/>
      <c r="J91" s="604"/>
      <c r="K91" s="604"/>
      <c r="L91" s="604"/>
      <c r="M91" s="604"/>
    </row>
    <row r="92" spans="1:13" s="605" customFormat="1" x14ac:dyDescent="0.25">
      <c r="A92" s="601"/>
      <c r="B92" s="598"/>
      <c r="C92" s="600"/>
      <c r="D92" s="600"/>
      <c r="E92" s="601"/>
      <c r="F92" s="601"/>
      <c r="G92" s="601"/>
      <c r="H92" s="601"/>
      <c r="I92" s="601"/>
      <c r="J92" s="604"/>
      <c r="K92" s="604"/>
      <c r="L92" s="604"/>
      <c r="M92" s="604"/>
    </row>
    <row r="93" spans="1:13" s="605" customFormat="1" ht="28.5" x14ac:dyDescent="0.25">
      <c r="A93" s="608" t="s">
        <v>1380</v>
      </c>
      <c r="B93" s="600"/>
      <c r="C93" s="600"/>
      <c r="D93" s="600"/>
      <c r="E93" s="601"/>
      <c r="F93" s="601"/>
      <c r="G93" s="601"/>
      <c r="H93" s="601"/>
      <c r="I93" s="601"/>
      <c r="J93" s="604"/>
      <c r="K93" s="604"/>
      <c r="L93" s="604"/>
      <c r="M93" s="604"/>
    </row>
    <row r="94" spans="1:13" s="605" customFormat="1" ht="62.25" customHeight="1" x14ac:dyDescent="0.25">
      <c r="A94" s="608" t="s">
        <v>1512</v>
      </c>
      <c r="B94" s="600"/>
      <c r="C94" s="600"/>
      <c r="D94" s="600"/>
      <c r="E94" s="601"/>
      <c r="F94" s="601"/>
      <c r="G94" s="601"/>
      <c r="H94" s="601"/>
      <c r="I94" s="601"/>
      <c r="J94" s="604"/>
      <c r="K94" s="604"/>
      <c r="L94" s="604"/>
      <c r="M94" s="604"/>
    </row>
  </sheetData>
  <mergeCells count="6">
    <mergeCell ref="A3:A5"/>
    <mergeCell ref="B3:B5"/>
    <mergeCell ref="C3:C5"/>
    <mergeCell ref="D3:I3"/>
    <mergeCell ref="D4:D5"/>
    <mergeCell ref="E4:I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
  <sheetViews>
    <sheetView view="pageBreakPreview" zoomScale="115" zoomScaleNormal="100" zoomScaleSheetLayoutView="115" workbookViewId="0">
      <selection activeCell="C7" sqref="C7"/>
    </sheetView>
  </sheetViews>
  <sheetFormatPr defaultColWidth="8.7265625" defaultRowHeight="10.5" x14ac:dyDescent="0.25"/>
  <cols>
    <col min="1" max="1" width="58.54296875" style="504" customWidth="1"/>
    <col min="2" max="3" width="10.453125" style="622" customWidth="1"/>
    <col min="4" max="4" width="10.453125" style="623" customWidth="1"/>
    <col min="5" max="5" width="12.453125" style="504" bestFit="1" customWidth="1"/>
    <col min="6" max="6" width="10.26953125" style="504" bestFit="1" customWidth="1"/>
    <col min="7" max="7" width="10.7265625" style="504" bestFit="1" customWidth="1"/>
    <col min="8" max="8" width="11.1796875" style="504" bestFit="1" customWidth="1"/>
    <col min="9" max="9" width="9.54296875" style="504" bestFit="1" customWidth="1"/>
    <col min="10" max="10" width="12.7265625" style="504" customWidth="1"/>
    <col min="11" max="16384" width="8.7265625" style="504"/>
  </cols>
  <sheetData>
    <row r="1" spans="1:11" s="611" customFormat="1" ht="13" x14ac:dyDescent="0.3">
      <c r="A1" s="531" t="s">
        <v>1320</v>
      </c>
      <c r="B1" s="532"/>
      <c r="C1" s="532"/>
      <c r="D1" s="533"/>
      <c r="E1" s="534"/>
      <c r="F1" s="534"/>
      <c r="G1" s="534"/>
      <c r="H1" s="534"/>
      <c r="I1" s="534"/>
    </row>
    <row r="2" spans="1:11" s="611" customFormat="1" ht="13" x14ac:dyDescent="0.25">
      <c r="A2" s="612" t="s">
        <v>1381</v>
      </c>
      <c r="B2" s="532"/>
      <c r="C2" s="532"/>
      <c r="D2" s="533"/>
      <c r="E2" s="534"/>
      <c r="F2" s="534"/>
      <c r="G2" s="534"/>
      <c r="H2" s="534"/>
      <c r="I2" s="534"/>
    </row>
    <row r="3" spans="1:11" x14ac:dyDescent="0.25">
      <c r="A3" s="1046" t="s">
        <v>1322</v>
      </c>
      <c r="B3" s="1047" t="s">
        <v>1323</v>
      </c>
      <c r="C3" s="1048" t="s">
        <v>1324</v>
      </c>
      <c r="D3" s="1049" t="s">
        <v>1325</v>
      </c>
      <c r="E3" s="1049"/>
      <c r="F3" s="1049"/>
      <c r="G3" s="1049"/>
      <c r="H3" s="1049"/>
      <c r="I3" s="1049"/>
      <c r="J3" s="1049"/>
    </row>
    <row r="4" spans="1:11" ht="45.75" customHeight="1" x14ac:dyDescent="0.25">
      <c r="A4" s="1046"/>
      <c r="B4" s="1047"/>
      <c r="C4" s="1048"/>
      <c r="D4" s="1050" t="s">
        <v>1382</v>
      </c>
      <c r="E4" s="1052" t="s">
        <v>1326</v>
      </c>
      <c r="F4" s="1053"/>
      <c r="G4" s="1053"/>
      <c r="H4" s="1053"/>
      <c r="I4" s="1054"/>
      <c r="J4" s="1032" t="s">
        <v>1383</v>
      </c>
    </row>
    <row r="5" spans="1:11" ht="39" customHeight="1" x14ac:dyDescent="0.25">
      <c r="A5" s="1046"/>
      <c r="B5" s="1047"/>
      <c r="C5" s="1048"/>
      <c r="D5" s="1051"/>
      <c r="E5" s="539" t="s">
        <v>1384</v>
      </c>
      <c r="F5" s="540" t="s">
        <v>1385</v>
      </c>
      <c r="G5" s="540" t="s">
        <v>1386</v>
      </c>
      <c r="H5" s="540" t="s">
        <v>1330</v>
      </c>
      <c r="I5" s="541" t="s">
        <v>1387</v>
      </c>
      <c r="J5" s="1034"/>
    </row>
    <row r="6" spans="1:11" x14ac:dyDescent="0.25">
      <c r="A6" s="542" t="s">
        <v>89</v>
      </c>
      <c r="B6" s="543" t="s">
        <v>1388</v>
      </c>
      <c r="C6" s="613"/>
      <c r="D6" s="614" t="s">
        <v>1335</v>
      </c>
      <c r="E6" s="552"/>
      <c r="F6" s="552"/>
      <c r="G6" s="574" t="s">
        <v>1335</v>
      </c>
      <c r="H6" s="552"/>
      <c r="I6" s="552"/>
      <c r="J6" s="566" t="s">
        <v>1335</v>
      </c>
    </row>
    <row r="7" spans="1:11" x14ac:dyDescent="0.25">
      <c r="A7" s="542" t="s">
        <v>91</v>
      </c>
      <c r="B7" s="543" t="s">
        <v>1389</v>
      </c>
      <c r="C7" s="615">
        <v>1</v>
      </c>
      <c r="D7" s="616"/>
      <c r="E7" s="546" t="s">
        <v>1335</v>
      </c>
      <c r="F7" s="552"/>
      <c r="G7" s="552"/>
      <c r="H7" s="552"/>
      <c r="I7" s="552"/>
      <c r="J7" s="566" t="s">
        <v>1335</v>
      </c>
    </row>
    <row r="8" spans="1:11" x14ac:dyDescent="0.25">
      <c r="A8" s="593" t="s">
        <v>93</v>
      </c>
      <c r="B8" s="594" t="s">
        <v>1389</v>
      </c>
      <c r="C8" s="617">
        <v>2</v>
      </c>
      <c r="D8" s="618"/>
      <c r="E8" s="619"/>
      <c r="F8" s="597" t="s">
        <v>1334</v>
      </c>
      <c r="G8" s="597" t="s">
        <v>1334</v>
      </c>
      <c r="H8" s="619"/>
      <c r="I8" s="620"/>
      <c r="J8" s="621" t="s">
        <v>1334</v>
      </c>
    </row>
    <row r="9" spans="1:11" s="601" customFormat="1" x14ac:dyDescent="0.25">
      <c r="A9" s="602"/>
      <c r="B9" s="598"/>
      <c r="C9" s="603"/>
      <c r="D9" s="598"/>
      <c r="E9" s="598"/>
      <c r="F9" s="598"/>
      <c r="G9" s="598"/>
      <c r="H9" s="598"/>
      <c r="I9" s="598"/>
    </row>
    <row r="10" spans="1:11" s="601" customFormat="1" x14ac:dyDescent="0.25">
      <c r="B10" s="598"/>
      <c r="C10" s="606"/>
      <c r="D10" s="600"/>
    </row>
    <row r="11" spans="1:11" x14ac:dyDescent="0.25">
      <c r="A11" s="607"/>
      <c r="D11" s="622"/>
      <c r="E11" s="607"/>
      <c r="F11" s="607"/>
      <c r="G11" s="607"/>
      <c r="H11" s="607"/>
      <c r="I11" s="607"/>
      <c r="J11" s="607"/>
      <c r="K11" s="607"/>
    </row>
    <row r="12" spans="1:11" x14ac:dyDescent="0.25">
      <c r="A12" s="607"/>
      <c r="D12" s="622"/>
      <c r="E12" s="607"/>
      <c r="F12" s="607"/>
      <c r="G12" s="607"/>
      <c r="H12" s="607"/>
      <c r="I12" s="607"/>
      <c r="J12" s="607"/>
      <c r="K12" s="607"/>
    </row>
    <row r="13" spans="1:11" x14ac:dyDescent="0.25">
      <c r="A13" s="607"/>
      <c r="D13" s="622"/>
      <c r="E13" s="607"/>
      <c r="F13" s="607"/>
      <c r="G13" s="607"/>
      <c r="H13" s="607"/>
      <c r="I13" s="607"/>
      <c r="J13" s="607"/>
      <c r="K13" s="607"/>
    </row>
  </sheetData>
  <mergeCells count="7">
    <mergeCell ref="A3:A5"/>
    <mergeCell ref="B3:B5"/>
    <mergeCell ref="C3:C5"/>
    <mergeCell ref="D3:J3"/>
    <mergeCell ref="D4:D5"/>
    <mergeCell ref="E4:I4"/>
    <mergeCell ref="J4:J5"/>
  </mergeCells>
  <pageMargins left="0.7" right="0.7" top="0.75" bottom="0.75" header="0.3" footer="0.3"/>
  <pageSetup paperSize="9" scale="44"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89"/>
  <sheetViews>
    <sheetView workbookViewId="0">
      <selection activeCell="A25" sqref="A25"/>
    </sheetView>
  </sheetViews>
  <sheetFormatPr defaultColWidth="8.7265625" defaultRowHeight="10.5" x14ac:dyDescent="0.25"/>
  <cols>
    <col min="1" max="1" width="87.26953125" style="504" customWidth="1"/>
    <col min="2" max="3" width="13.453125" style="622" customWidth="1"/>
    <col min="4" max="4" width="12.81640625" style="623" customWidth="1"/>
    <col min="5" max="5" width="12.7265625" style="504" customWidth="1"/>
    <col min="6" max="6" width="17.26953125" style="504" customWidth="1"/>
    <col min="7" max="16384" width="8.7265625" style="504"/>
  </cols>
  <sheetData>
    <row r="1" spans="1:6" s="611" customFormat="1" x14ac:dyDescent="0.25">
      <c r="A1" s="602" t="s">
        <v>1523</v>
      </c>
      <c r="B1" s="532"/>
      <c r="C1" s="532"/>
      <c r="D1" s="533"/>
      <c r="E1" s="534"/>
      <c r="F1" s="534"/>
    </row>
    <row r="2" spans="1:6" s="611" customFormat="1" x14ac:dyDescent="0.25">
      <c r="A2" s="937" t="s">
        <v>1321</v>
      </c>
      <c r="B2" s="532"/>
      <c r="C2" s="532"/>
      <c r="D2" s="533"/>
      <c r="E2" s="534"/>
      <c r="F2" s="534"/>
    </row>
    <row r="3" spans="1:6" x14ac:dyDescent="0.25">
      <c r="A3" s="1055" t="s">
        <v>1322</v>
      </c>
      <c r="B3" s="1057" t="s">
        <v>1323</v>
      </c>
      <c r="C3" s="1057" t="s">
        <v>1324</v>
      </c>
      <c r="D3" s="1059" t="s">
        <v>1325</v>
      </c>
      <c r="E3" s="1060"/>
      <c r="F3" s="1061"/>
    </row>
    <row r="4" spans="1:6" ht="72.75" customHeight="1" x14ac:dyDescent="0.25">
      <c r="A4" s="1056"/>
      <c r="B4" s="1058"/>
      <c r="C4" s="1058"/>
      <c r="D4" s="938" t="s">
        <v>1315</v>
      </c>
      <c r="E4" s="540" t="s">
        <v>1524</v>
      </c>
      <c r="F4" s="939" t="s">
        <v>1317</v>
      </c>
    </row>
    <row r="5" spans="1:6" s="607" customFormat="1" ht="6" customHeight="1" x14ac:dyDescent="0.25">
      <c r="A5" s="940"/>
      <c r="B5" s="941"/>
      <c r="C5" s="941"/>
      <c r="D5" s="942"/>
      <c r="E5" s="942"/>
      <c r="F5" s="943"/>
    </row>
    <row r="6" spans="1:6" s="947" customFormat="1" ht="10" customHeight="1" x14ac:dyDescent="0.25">
      <c r="A6" s="944" t="s">
        <v>1332</v>
      </c>
      <c r="B6" s="945" t="s">
        <v>1333</v>
      </c>
      <c r="C6" s="945"/>
      <c r="D6" s="945" t="s">
        <v>1334</v>
      </c>
      <c r="E6" s="945" t="s">
        <v>1334</v>
      </c>
      <c r="F6" s="946" t="s">
        <v>1334</v>
      </c>
    </row>
    <row r="7" spans="1:6" s="947" customFormat="1" ht="10" customHeight="1" x14ac:dyDescent="0.25">
      <c r="A7" s="948" t="s">
        <v>1265</v>
      </c>
      <c r="B7" s="571" t="s">
        <v>4</v>
      </c>
      <c r="C7" s="571"/>
      <c r="D7" s="575"/>
      <c r="E7" s="949"/>
      <c r="F7" s="950"/>
    </row>
    <row r="8" spans="1:6" s="947" customFormat="1" ht="10" customHeight="1" x14ac:dyDescent="0.25">
      <c r="A8" s="951" t="s">
        <v>8</v>
      </c>
      <c r="B8" s="571" t="s">
        <v>4</v>
      </c>
      <c r="C8" s="571">
        <v>1</v>
      </c>
      <c r="D8" s="575" t="s">
        <v>1334</v>
      </c>
      <c r="E8" s="575" t="s">
        <v>1334</v>
      </c>
      <c r="F8" s="577" t="s">
        <v>1334</v>
      </c>
    </row>
    <row r="9" spans="1:6" s="947" customFormat="1" ht="21" x14ac:dyDescent="0.25">
      <c r="A9" s="952" t="s">
        <v>1525</v>
      </c>
      <c r="B9" s="571" t="s">
        <v>4</v>
      </c>
      <c r="C9" s="571">
        <v>2</v>
      </c>
      <c r="D9" s="575" t="s">
        <v>1335</v>
      </c>
      <c r="E9" s="575" t="s">
        <v>1335</v>
      </c>
      <c r="F9" s="577" t="s">
        <v>1335</v>
      </c>
    </row>
    <row r="10" spans="1:6" s="953" customFormat="1" ht="10" customHeight="1" x14ac:dyDescent="0.25">
      <c r="A10" s="951" t="s">
        <v>1314</v>
      </c>
      <c r="B10" s="571" t="s">
        <v>4</v>
      </c>
      <c r="C10" s="571">
        <v>3</v>
      </c>
      <c r="D10" s="575" t="s">
        <v>762</v>
      </c>
      <c r="E10" s="575" t="s">
        <v>762</v>
      </c>
      <c r="F10" s="577" t="s">
        <v>762</v>
      </c>
    </row>
    <row r="11" spans="1:6" s="947" customFormat="1" ht="10" customHeight="1" x14ac:dyDescent="0.25">
      <c r="A11" s="948" t="s">
        <v>99</v>
      </c>
      <c r="B11" s="571" t="s">
        <v>6</v>
      </c>
      <c r="C11" s="571"/>
      <c r="D11" s="575"/>
      <c r="E11" s="949"/>
      <c r="F11" s="950"/>
    </row>
    <row r="12" spans="1:6" s="947" customFormat="1" x14ac:dyDescent="0.25">
      <c r="A12" s="952" t="s">
        <v>12</v>
      </c>
      <c r="B12" s="571" t="s">
        <v>6</v>
      </c>
      <c r="C12" s="571">
        <v>1</v>
      </c>
      <c r="D12" s="571" t="s">
        <v>1335</v>
      </c>
      <c r="E12" s="571" t="s">
        <v>1335</v>
      </c>
      <c r="F12" s="572" t="s">
        <v>1335</v>
      </c>
    </row>
    <row r="13" spans="1:6" s="947" customFormat="1" ht="10" customHeight="1" x14ac:dyDescent="0.25">
      <c r="A13" s="951" t="s">
        <v>1336</v>
      </c>
      <c r="B13" s="571" t="s">
        <v>6</v>
      </c>
      <c r="C13" s="571" t="s">
        <v>1337</v>
      </c>
      <c r="D13" s="575" t="s">
        <v>1334</v>
      </c>
      <c r="E13" s="575" t="s">
        <v>1334</v>
      </c>
      <c r="F13" s="577" t="s">
        <v>1334</v>
      </c>
    </row>
    <row r="14" spans="1:6" s="947" customFormat="1" ht="10" customHeight="1" x14ac:dyDescent="0.25">
      <c r="A14" s="951" t="s">
        <v>15</v>
      </c>
      <c r="B14" s="571" t="s">
        <v>6</v>
      </c>
      <c r="C14" s="571" t="s">
        <v>1338</v>
      </c>
      <c r="D14" s="571" t="s">
        <v>1335</v>
      </c>
      <c r="E14" s="571" t="s">
        <v>1335</v>
      </c>
      <c r="F14" s="572" t="s">
        <v>1335</v>
      </c>
    </row>
    <row r="15" spans="1:6" s="947" customFormat="1" ht="10" customHeight="1" x14ac:dyDescent="0.25">
      <c r="A15" s="951" t="s">
        <v>1526</v>
      </c>
      <c r="B15" s="571" t="s">
        <v>6</v>
      </c>
      <c r="C15" s="571" t="s">
        <v>1339</v>
      </c>
      <c r="D15" s="575" t="s">
        <v>1334</v>
      </c>
      <c r="E15" s="552"/>
      <c r="F15" s="553"/>
    </row>
    <row r="16" spans="1:6" s="947" customFormat="1" ht="10" customHeight="1" x14ac:dyDescent="0.25">
      <c r="A16" s="951" t="s">
        <v>1527</v>
      </c>
      <c r="B16" s="571" t="s">
        <v>6</v>
      </c>
      <c r="C16" s="571" t="s">
        <v>1340</v>
      </c>
      <c r="D16" s="552"/>
      <c r="E16" s="575" t="s">
        <v>1334</v>
      </c>
      <c r="F16" s="553"/>
    </row>
    <row r="17" spans="1:6" s="947" customFormat="1" ht="10" customHeight="1" x14ac:dyDescent="0.25">
      <c r="A17" s="951" t="s">
        <v>21</v>
      </c>
      <c r="B17" s="571" t="s">
        <v>6</v>
      </c>
      <c r="C17" s="571">
        <v>4</v>
      </c>
      <c r="D17" s="575" t="s">
        <v>1334</v>
      </c>
      <c r="E17" s="575" t="s">
        <v>1334</v>
      </c>
      <c r="F17" s="577" t="s">
        <v>1334</v>
      </c>
    </row>
    <row r="18" spans="1:6" s="947" customFormat="1" ht="10" customHeight="1" x14ac:dyDescent="0.25">
      <c r="A18" s="951"/>
      <c r="B18" s="571"/>
      <c r="C18" s="571"/>
      <c r="D18" s="575"/>
      <c r="E18" s="575"/>
      <c r="F18" s="577"/>
    </row>
    <row r="19" spans="1:6" s="947" customFormat="1" ht="10" customHeight="1" x14ac:dyDescent="0.25">
      <c r="A19" s="951" t="s">
        <v>23</v>
      </c>
      <c r="B19" s="571" t="s">
        <v>1341</v>
      </c>
      <c r="C19" s="571">
        <v>1</v>
      </c>
      <c r="D19" s="575" t="s">
        <v>1334</v>
      </c>
      <c r="E19" s="575" t="s">
        <v>1334</v>
      </c>
      <c r="F19" s="577" t="s">
        <v>1334</v>
      </c>
    </row>
    <row r="20" spans="1:6" s="947" customFormat="1" ht="10" customHeight="1" x14ac:dyDescent="0.25">
      <c r="A20" s="951" t="s">
        <v>453</v>
      </c>
      <c r="B20" s="571" t="s">
        <v>1341</v>
      </c>
      <c r="C20" s="571" t="s">
        <v>1337</v>
      </c>
      <c r="D20" s="575" t="s">
        <v>1334</v>
      </c>
      <c r="E20" s="575" t="s">
        <v>1334</v>
      </c>
      <c r="F20" s="577" t="s">
        <v>1334</v>
      </c>
    </row>
    <row r="21" spans="1:6" s="947" customFormat="1" ht="10" customHeight="1" x14ac:dyDescent="0.25">
      <c r="A21" s="951" t="s">
        <v>453</v>
      </c>
      <c r="B21" s="571" t="s">
        <v>1341</v>
      </c>
      <c r="C21" s="571" t="s">
        <v>1338</v>
      </c>
      <c r="D21" s="575" t="s">
        <v>1335</v>
      </c>
      <c r="E21" s="575" t="s">
        <v>1335</v>
      </c>
      <c r="F21" s="577" t="s">
        <v>1335</v>
      </c>
    </row>
    <row r="22" spans="1:6" s="947" customFormat="1" ht="10" customHeight="1" x14ac:dyDescent="0.25">
      <c r="A22" s="951" t="s">
        <v>29</v>
      </c>
      <c r="B22" s="571" t="s">
        <v>1341</v>
      </c>
      <c r="C22" s="571">
        <v>3</v>
      </c>
      <c r="D22" s="575" t="s">
        <v>1342</v>
      </c>
      <c r="E22" s="575" t="s">
        <v>1342</v>
      </c>
      <c r="F22" s="577" t="s">
        <v>1342</v>
      </c>
    </row>
    <row r="23" spans="1:6" s="947" customFormat="1" ht="10" customHeight="1" x14ac:dyDescent="0.25">
      <c r="A23" s="954" t="s">
        <v>31</v>
      </c>
      <c r="B23" s="571" t="s">
        <v>1341</v>
      </c>
      <c r="C23" s="571" t="s">
        <v>1343</v>
      </c>
      <c r="D23" s="575" t="s">
        <v>1334</v>
      </c>
      <c r="E23" s="575" t="s">
        <v>1334</v>
      </c>
      <c r="F23" s="577" t="s">
        <v>1334</v>
      </c>
    </row>
    <row r="24" spans="1:6" s="947" customFormat="1" ht="10" customHeight="1" x14ac:dyDescent="0.25">
      <c r="A24" s="954" t="s">
        <v>1344</v>
      </c>
      <c r="B24" s="571" t="s">
        <v>1341</v>
      </c>
      <c r="C24" s="571" t="s">
        <v>1345</v>
      </c>
      <c r="D24" s="575" t="s">
        <v>1335</v>
      </c>
      <c r="E24" s="575" t="s">
        <v>1335</v>
      </c>
      <c r="F24" s="553"/>
    </row>
    <row r="25" spans="1:6" s="947" customFormat="1" ht="10" customHeight="1" x14ac:dyDescent="0.25">
      <c r="A25" s="951" t="s">
        <v>37</v>
      </c>
      <c r="B25" s="571" t="s">
        <v>1341</v>
      </c>
      <c r="C25" s="955">
        <v>5</v>
      </c>
      <c r="D25" s="575" t="s">
        <v>1335</v>
      </c>
      <c r="E25" s="575" t="s">
        <v>1335</v>
      </c>
      <c r="F25" s="577" t="s">
        <v>1335</v>
      </c>
    </row>
    <row r="26" spans="1:6" s="947" customFormat="1" ht="10" customHeight="1" x14ac:dyDescent="0.25">
      <c r="A26" s="956" t="s">
        <v>39</v>
      </c>
      <c r="B26" s="571" t="s">
        <v>1341</v>
      </c>
      <c r="C26" s="571">
        <v>6</v>
      </c>
      <c r="D26" s="571" t="s">
        <v>1342</v>
      </c>
      <c r="E26" s="571" t="s">
        <v>1342</v>
      </c>
      <c r="F26" s="572" t="s">
        <v>1342</v>
      </c>
    </row>
    <row r="27" spans="1:6" s="947" customFormat="1" ht="10" customHeight="1" x14ac:dyDescent="0.25">
      <c r="A27" s="957" t="s">
        <v>41</v>
      </c>
      <c r="B27" s="571" t="s">
        <v>1341</v>
      </c>
      <c r="C27" s="571">
        <v>7</v>
      </c>
      <c r="D27" s="571" t="s">
        <v>762</v>
      </c>
      <c r="E27" s="571" t="s">
        <v>762</v>
      </c>
      <c r="F27" s="572" t="s">
        <v>762</v>
      </c>
    </row>
    <row r="28" spans="1:6" s="947" customFormat="1" ht="10" customHeight="1" x14ac:dyDescent="0.25">
      <c r="A28" s="951"/>
      <c r="B28" s="571"/>
      <c r="C28" s="571"/>
      <c r="D28" s="575"/>
      <c r="E28" s="949"/>
      <c r="F28" s="950"/>
    </row>
    <row r="29" spans="1:6" s="947" customFormat="1" ht="10" customHeight="1" x14ac:dyDescent="0.25">
      <c r="A29" s="951" t="s">
        <v>43</v>
      </c>
      <c r="B29" s="571" t="s">
        <v>1347</v>
      </c>
      <c r="C29" s="571">
        <v>1</v>
      </c>
      <c r="D29" s="575" t="s">
        <v>1334</v>
      </c>
      <c r="E29" s="575" t="s">
        <v>1334</v>
      </c>
      <c r="F29" s="577" t="s">
        <v>1334</v>
      </c>
    </row>
    <row r="30" spans="1:6" s="947" customFormat="1" ht="10" customHeight="1" x14ac:dyDescent="0.25">
      <c r="A30" s="951" t="s">
        <v>45</v>
      </c>
      <c r="B30" s="571" t="s">
        <v>1347</v>
      </c>
      <c r="C30" s="571">
        <v>2</v>
      </c>
      <c r="D30" s="575" t="s">
        <v>1334</v>
      </c>
      <c r="E30" s="575" t="s">
        <v>1334</v>
      </c>
      <c r="F30" s="577" t="s">
        <v>1334</v>
      </c>
    </row>
    <row r="31" spans="1:6" s="947" customFormat="1" ht="10" customHeight="1" x14ac:dyDescent="0.25">
      <c r="A31" s="951" t="s">
        <v>47</v>
      </c>
      <c r="B31" s="571" t="s">
        <v>1347</v>
      </c>
      <c r="C31" s="571">
        <v>3</v>
      </c>
      <c r="D31" s="575" t="s">
        <v>1342</v>
      </c>
      <c r="E31" s="575" t="s">
        <v>1342</v>
      </c>
      <c r="F31" s="577" t="s">
        <v>1342</v>
      </c>
    </row>
    <row r="32" spans="1:6" s="947" customFormat="1" ht="10" customHeight="1" x14ac:dyDescent="0.25">
      <c r="A32" s="951" t="s">
        <v>49</v>
      </c>
      <c r="B32" s="571" t="s">
        <v>1347</v>
      </c>
      <c r="C32" s="571">
        <v>4</v>
      </c>
      <c r="D32" s="575" t="s">
        <v>1334</v>
      </c>
      <c r="E32" s="575" t="s">
        <v>1334</v>
      </c>
      <c r="F32" s="577" t="s">
        <v>1334</v>
      </c>
    </row>
    <row r="33" spans="1:6" s="947" customFormat="1" ht="10" customHeight="1" x14ac:dyDescent="0.25">
      <c r="A33" s="951" t="s">
        <v>51</v>
      </c>
      <c r="B33" s="571" t="s">
        <v>1347</v>
      </c>
      <c r="C33" s="571">
        <v>5</v>
      </c>
      <c r="D33" s="575" t="s">
        <v>1335</v>
      </c>
      <c r="E33" s="575" t="s">
        <v>1335</v>
      </c>
      <c r="F33" s="577" t="s">
        <v>1335</v>
      </c>
    </row>
    <row r="34" spans="1:6" s="947" customFormat="1" ht="10" customHeight="1" x14ac:dyDescent="0.25">
      <c r="A34" s="951" t="s">
        <v>1528</v>
      </c>
      <c r="B34" s="571" t="s">
        <v>1347</v>
      </c>
      <c r="C34" s="571">
        <v>6</v>
      </c>
      <c r="D34" s="575" t="s">
        <v>1335</v>
      </c>
      <c r="E34" s="575" t="s">
        <v>1335</v>
      </c>
      <c r="F34" s="577" t="s">
        <v>1335</v>
      </c>
    </row>
    <row r="35" spans="1:6" s="947" customFormat="1" ht="10" customHeight="1" x14ac:dyDescent="0.25">
      <c r="A35" s="951"/>
      <c r="B35" s="571"/>
      <c r="C35" s="571"/>
      <c r="D35" s="575"/>
      <c r="E35" s="575"/>
      <c r="F35" s="577"/>
    </row>
    <row r="36" spans="1:6" s="947" customFormat="1" ht="10" customHeight="1" x14ac:dyDescent="0.25">
      <c r="A36" s="958" t="s">
        <v>1529</v>
      </c>
      <c r="B36" s="571" t="s">
        <v>52</v>
      </c>
      <c r="C36" s="552"/>
      <c r="D36" s="571" t="s">
        <v>1335</v>
      </c>
      <c r="E36" s="571" t="s">
        <v>1335</v>
      </c>
      <c r="F36" s="572" t="s">
        <v>1335</v>
      </c>
    </row>
    <row r="37" spans="1:6" s="947" customFormat="1" ht="10" customHeight="1" x14ac:dyDescent="0.25">
      <c r="A37" s="952" t="s">
        <v>1530</v>
      </c>
      <c r="B37" s="571" t="s">
        <v>1352</v>
      </c>
      <c r="C37" s="581" t="s">
        <v>1353</v>
      </c>
      <c r="D37" s="575" t="s">
        <v>1334</v>
      </c>
      <c r="E37" s="575" t="s">
        <v>1334</v>
      </c>
      <c r="F37" s="577" t="s">
        <v>1334</v>
      </c>
    </row>
    <row r="38" spans="1:6" s="947" customFormat="1" ht="10" customHeight="1" x14ac:dyDescent="0.25">
      <c r="A38" s="951" t="s">
        <v>1531</v>
      </c>
      <c r="B38" s="571" t="s">
        <v>1352</v>
      </c>
      <c r="C38" s="581" t="s">
        <v>1353</v>
      </c>
      <c r="D38" s="575" t="s">
        <v>1334</v>
      </c>
      <c r="E38" s="575" t="s">
        <v>1334</v>
      </c>
      <c r="F38" s="577" t="s">
        <v>1334</v>
      </c>
    </row>
    <row r="39" spans="1:6" s="947" customFormat="1" ht="10" customHeight="1" x14ac:dyDescent="0.25">
      <c r="A39" s="951" t="s">
        <v>1532</v>
      </c>
      <c r="B39" s="571" t="s">
        <v>1352</v>
      </c>
      <c r="C39" s="581" t="s">
        <v>1353</v>
      </c>
      <c r="D39" s="575" t="s">
        <v>1334</v>
      </c>
      <c r="E39" s="575" t="s">
        <v>1334</v>
      </c>
      <c r="F39" s="577" t="s">
        <v>1334</v>
      </c>
    </row>
    <row r="40" spans="1:6" s="947" customFormat="1" ht="10" customHeight="1" x14ac:dyDescent="0.25">
      <c r="A40" s="951" t="s">
        <v>1533</v>
      </c>
      <c r="B40" s="571" t="s">
        <v>1352</v>
      </c>
      <c r="C40" s="581" t="s">
        <v>1438</v>
      </c>
      <c r="D40" s="575" t="s">
        <v>1335</v>
      </c>
      <c r="E40" s="575" t="s">
        <v>1335</v>
      </c>
      <c r="F40" s="577" t="s">
        <v>1335</v>
      </c>
    </row>
    <row r="41" spans="1:6" s="947" customFormat="1" ht="10" customHeight="1" x14ac:dyDescent="0.25">
      <c r="A41" s="951" t="s">
        <v>1534</v>
      </c>
      <c r="B41" s="571" t="s">
        <v>1352</v>
      </c>
      <c r="C41" s="581" t="s">
        <v>1438</v>
      </c>
      <c r="D41" s="575" t="s">
        <v>1335</v>
      </c>
      <c r="E41" s="575" t="s">
        <v>1335</v>
      </c>
      <c r="F41" s="577" t="s">
        <v>1335</v>
      </c>
    </row>
    <row r="42" spans="1:6" s="947" customFormat="1" ht="10" customHeight="1" x14ac:dyDescent="0.25">
      <c r="A42" s="951" t="s">
        <v>1535</v>
      </c>
      <c r="B42" s="571" t="s">
        <v>1352</v>
      </c>
      <c r="C42" s="581" t="s">
        <v>1438</v>
      </c>
      <c r="D42" s="575" t="s">
        <v>1335</v>
      </c>
      <c r="E42" s="575" t="s">
        <v>1335</v>
      </c>
      <c r="F42" s="577" t="s">
        <v>1335</v>
      </c>
    </row>
    <row r="43" spans="1:6" s="947" customFormat="1" ht="10" customHeight="1" x14ac:dyDescent="0.25">
      <c r="A43" s="951" t="s">
        <v>1536</v>
      </c>
      <c r="B43" s="571" t="s">
        <v>1352</v>
      </c>
      <c r="C43" s="581" t="s">
        <v>1438</v>
      </c>
      <c r="D43" s="575" t="s">
        <v>1334</v>
      </c>
      <c r="E43" s="575" t="s">
        <v>1334</v>
      </c>
      <c r="F43" s="577" t="s">
        <v>1334</v>
      </c>
    </row>
    <row r="44" spans="1:6" s="959" customFormat="1" ht="10" customHeight="1" x14ac:dyDescent="0.25">
      <c r="A44" s="958" t="s">
        <v>1354</v>
      </c>
      <c r="B44" s="571" t="s">
        <v>1355</v>
      </c>
      <c r="C44" s="544" t="s">
        <v>1356</v>
      </c>
      <c r="D44" s="575" t="s">
        <v>1334</v>
      </c>
      <c r="E44" s="575" t="s">
        <v>1334</v>
      </c>
      <c r="F44" s="577" t="s">
        <v>1334</v>
      </c>
    </row>
    <row r="45" spans="1:6" s="959" customFormat="1" ht="10" customHeight="1" x14ac:dyDescent="0.25">
      <c r="A45" s="958" t="s">
        <v>59</v>
      </c>
      <c r="B45" s="571" t="s">
        <v>1355</v>
      </c>
      <c r="C45" s="544" t="s">
        <v>1357</v>
      </c>
      <c r="D45" s="575" t="s">
        <v>1334</v>
      </c>
      <c r="E45" s="575" t="s">
        <v>1334</v>
      </c>
      <c r="F45" s="577" t="s">
        <v>1334</v>
      </c>
    </row>
    <row r="46" spans="1:6" s="959" customFormat="1" ht="10" customHeight="1" x14ac:dyDescent="0.25">
      <c r="A46" s="958" t="s">
        <v>1358</v>
      </c>
      <c r="B46" s="571" t="s">
        <v>1355</v>
      </c>
      <c r="C46" s="544" t="s">
        <v>1359</v>
      </c>
      <c r="D46" s="575" t="s">
        <v>1334</v>
      </c>
      <c r="E46" s="575" t="s">
        <v>1334</v>
      </c>
      <c r="F46" s="577" t="s">
        <v>1334</v>
      </c>
    </row>
    <row r="47" spans="1:6" s="959" customFormat="1" ht="10" customHeight="1" x14ac:dyDescent="0.25">
      <c r="A47" s="956" t="s">
        <v>63</v>
      </c>
      <c r="B47" s="571" t="s">
        <v>1355</v>
      </c>
      <c r="C47" s="544" t="s">
        <v>1360</v>
      </c>
      <c r="D47" s="575" t="s">
        <v>1334</v>
      </c>
      <c r="E47" s="575" t="s">
        <v>1334</v>
      </c>
      <c r="F47" s="577" t="s">
        <v>1334</v>
      </c>
    </row>
    <row r="48" spans="1:6" s="961" customFormat="1" ht="10" customHeight="1" x14ac:dyDescent="0.25">
      <c r="A48" s="958" t="s">
        <v>65</v>
      </c>
      <c r="B48" s="960" t="s">
        <v>1355</v>
      </c>
      <c r="C48" s="579" t="s">
        <v>1361</v>
      </c>
      <c r="D48" s="571" t="s">
        <v>762</v>
      </c>
      <c r="E48" s="574" t="s">
        <v>762</v>
      </c>
      <c r="F48" s="574" t="s">
        <v>762</v>
      </c>
    </row>
    <row r="49" spans="1:6" s="959" customFormat="1" ht="10" customHeight="1" x14ac:dyDescent="0.25">
      <c r="A49" s="962"/>
      <c r="B49" s="571"/>
      <c r="C49" s="571"/>
      <c r="D49" s="575"/>
      <c r="E49" s="575"/>
      <c r="F49" s="577"/>
    </row>
    <row r="50" spans="1:6" s="947" customFormat="1" ht="10" customHeight="1" x14ac:dyDescent="0.25">
      <c r="A50" s="951" t="s">
        <v>1537</v>
      </c>
      <c r="B50" s="571" t="s">
        <v>1362</v>
      </c>
      <c r="C50" s="581" t="s">
        <v>1363</v>
      </c>
      <c r="D50" s="575" t="s">
        <v>1334</v>
      </c>
      <c r="E50" s="575" t="s">
        <v>1334</v>
      </c>
      <c r="F50" s="577" t="s">
        <v>1334</v>
      </c>
    </row>
    <row r="51" spans="1:6" s="947" customFormat="1" ht="10" customHeight="1" x14ac:dyDescent="0.25">
      <c r="A51" s="951" t="s">
        <v>1538</v>
      </c>
      <c r="B51" s="571" t="s">
        <v>1362</v>
      </c>
      <c r="C51" s="581" t="s">
        <v>1363</v>
      </c>
      <c r="D51" s="575" t="s">
        <v>1334</v>
      </c>
      <c r="E51" s="575" t="s">
        <v>1334</v>
      </c>
      <c r="F51" s="577" t="s">
        <v>1334</v>
      </c>
    </row>
    <row r="52" spans="1:6" s="947" customFormat="1" ht="10" customHeight="1" x14ac:dyDescent="0.25">
      <c r="A52" s="951" t="s">
        <v>1539</v>
      </c>
      <c r="B52" s="571" t="s">
        <v>1362</v>
      </c>
      <c r="C52" s="581" t="s">
        <v>1363</v>
      </c>
      <c r="D52" s="575" t="s">
        <v>1334</v>
      </c>
      <c r="E52" s="575" t="s">
        <v>1334</v>
      </c>
      <c r="F52" s="577" t="s">
        <v>1334</v>
      </c>
    </row>
    <row r="53" spans="1:6" s="947" customFormat="1" ht="10" customHeight="1" x14ac:dyDescent="0.25">
      <c r="A53" s="951" t="s">
        <v>1540</v>
      </c>
      <c r="B53" s="571" t="s">
        <v>1362</v>
      </c>
      <c r="C53" s="581" t="s">
        <v>1363</v>
      </c>
      <c r="D53" s="575" t="s">
        <v>1335</v>
      </c>
      <c r="E53" s="575" t="s">
        <v>1335</v>
      </c>
      <c r="F53" s="577" t="s">
        <v>1335</v>
      </c>
    </row>
    <row r="54" spans="1:6" s="947" customFormat="1" ht="10" customHeight="1" x14ac:dyDescent="0.25">
      <c r="A54" s="951" t="s">
        <v>1541</v>
      </c>
      <c r="B54" s="571" t="s">
        <v>1362</v>
      </c>
      <c r="C54" s="581" t="s">
        <v>1363</v>
      </c>
      <c r="D54" s="575" t="s">
        <v>1335</v>
      </c>
      <c r="E54" s="575" t="s">
        <v>1335</v>
      </c>
      <c r="F54" s="577" t="s">
        <v>1335</v>
      </c>
    </row>
    <row r="55" spans="1:6" s="947" customFormat="1" ht="10" customHeight="1" x14ac:dyDescent="0.25">
      <c r="A55" s="951" t="s">
        <v>1542</v>
      </c>
      <c r="B55" s="571" t="s">
        <v>1362</v>
      </c>
      <c r="C55" s="581" t="s">
        <v>1363</v>
      </c>
      <c r="D55" s="575" t="s">
        <v>1335</v>
      </c>
      <c r="E55" s="575" t="s">
        <v>1335</v>
      </c>
      <c r="F55" s="577" t="s">
        <v>1335</v>
      </c>
    </row>
    <row r="56" spans="1:6" s="947" customFormat="1" ht="10" customHeight="1" x14ac:dyDescent="0.25">
      <c r="A56" s="951" t="s">
        <v>1543</v>
      </c>
      <c r="B56" s="571" t="s">
        <v>1362</v>
      </c>
      <c r="C56" s="581" t="s">
        <v>1363</v>
      </c>
      <c r="D56" s="575" t="s">
        <v>1334</v>
      </c>
      <c r="E56" s="575" t="s">
        <v>1334</v>
      </c>
      <c r="F56" s="577" t="s">
        <v>1334</v>
      </c>
    </row>
    <row r="57" spans="1:6" s="947" customFormat="1" ht="10" customHeight="1" x14ac:dyDescent="0.25">
      <c r="A57" s="956" t="s">
        <v>69</v>
      </c>
      <c r="B57" s="571" t="s">
        <v>68</v>
      </c>
      <c r="C57" s="552"/>
      <c r="D57" s="571" t="s">
        <v>1334</v>
      </c>
      <c r="E57" s="571" t="s">
        <v>1334</v>
      </c>
      <c r="F57" s="572" t="s">
        <v>1334</v>
      </c>
    </row>
    <row r="58" spans="1:6" s="947" customFormat="1" ht="10" customHeight="1" x14ac:dyDescent="0.25">
      <c r="A58" s="963"/>
      <c r="B58" s="571"/>
      <c r="C58" s="571"/>
      <c r="D58" s="575"/>
      <c r="E58" s="575"/>
      <c r="F58" s="577"/>
    </row>
    <row r="59" spans="1:6" s="947" customFormat="1" ht="10" customHeight="1" x14ac:dyDescent="0.25">
      <c r="A59" s="951" t="s">
        <v>71</v>
      </c>
      <c r="B59" s="571" t="s">
        <v>1364</v>
      </c>
      <c r="C59" s="571">
        <v>1</v>
      </c>
      <c r="D59" s="575" t="s">
        <v>762</v>
      </c>
      <c r="E59" s="575" t="s">
        <v>762</v>
      </c>
      <c r="F59" s="577" t="s">
        <v>762</v>
      </c>
    </row>
    <row r="60" spans="1:6" s="947" customFormat="1" ht="10" customHeight="1" x14ac:dyDescent="0.25">
      <c r="A60" s="951"/>
      <c r="B60" s="571"/>
      <c r="C60" s="571"/>
      <c r="D60" s="575"/>
      <c r="E60" s="575"/>
      <c r="F60" s="577"/>
    </row>
    <row r="61" spans="1:6" s="947" customFormat="1" ht="10" customHeight="1" x14ac:dyDescent="0.25">
      <c r="A61" s="951" t="s">
        <v>73</v>
      </c>
      <c r="B61" s="571" t="s">
        <v>1364</v>
      </c>
      <c r="C61" s="571">
        <v>2</v>
      </c>
      <c r="D61" s="575" t="s">
        <v>1342</v>
      </c>
      <c r="E61" s="575" t="s">
        <v>1342</v>
      </c>
      <c r="F61" s="577" t="s">
        <v>1342</v>
      </c>
    </row>
    <row r="62" spans="1:6" s="947" customFormat="1" ht="10" customHeight="1" x14ac:dyDescent="0.25">
      <c r="A62" s="951"/>
      <c r="B62" s="571"/>
      <c r="C62" s="571"/>
      <c r="D62" s="575"/>
      <c r="E62" s="575"/>
      <c r="F62" s="577"/>
    </row>
    <row r="63" spans="1:6" s="947" customFormat="1" ht="10" customHeight="1" x14ac:dyDescent="0.25">
      <c r="A63" s="951" t="s">
        <v>75</v>
      </c>
      <c r="B63" s="571" t="s">
        <v>1364</v>
      </c>
      <c r="C63" s="571">
        <v>3</v>
      </c>
      <c r="D63" s="575" t="s">
        <v>1335</v>
      </c>
      <c r="E63" s="575" t="s">
        <v>1335</v>
      </c>
      <c r="F63" s="577" t="s">
        <v>1335</v>
      </c>
    </row>
    <row r="64" spans="1:6" s="947" customFormat="1" ht="10" customHeight="1" x14ac:dyDescent="0.25">
      <c r="A64" s="951"/>
      <c r="B64" s="571"/>
      <c r="C64" s="571"/>
      <c r="D64" s="575"/>
      <c r="E64" s="949"/>
      <c r="F64" s="577"/>
    </row>
    <row r="65" spans="1:6" s="947" customFormat="1" ht="10" customHeight="1" x14ac:dyDescent="0.25">
      <c r="A65" s="948" t="s">
        <v>100</v>
      </c>
      <c r="B65" s="571"/>
      <c r="C65" s="571"/>
      <c r="D65" s="575"/>
      <c r="E65" s="949"/>
      <c r="F65" s="577"/>
    </row>
    <row r="66" spans="1:6" s="947" customFormat="1" ht="10" customHeight="1" x14ac:dyDescent="0.25">
      <c r="A66" s="951" t="s">
        <v>1544</v>
      </c>
      <c r="B66" s="571" t="s">
        <v>1365</v>
      </c>
      <c r="C66" s="571">
        <v>1</v>
      </c>
      <c r="D66" s="575" t="s">
        <v>1335</v>
      </c>
      <c r="E66" s="575" t="s">
        <v>1335</v>
      </c>
      <c r="F66" s="577" t="s">
        <v>1335</v>
      </c>
    </row>
    <row r="67" spans="1:6" s="947" customFormat="1" ht="10" customHeight="1" x14ac:dyDescent="0.25">
      <c r="A67" s="951" t="s">
        <v>78</v>
      </c>
      <c r="B67" s="571" t="s">
        <v>1365</v>
      </c>
      <c r="C67" s="571">
        <v>2</v>
      </c>
      <c r="D67" s="575" t="s">
        <v>1335</v>
      </c>
      <c r="E67" s="575" t="s">
        <v>1335</v>
      </c>
      <c r="F67" s="577" t="s">
        <v>1335</v>
      </c>
    </row>
    <row r="68" spans="1:6" s="947" customFormat="1" ht="10" customHeight="1" x14ac:dyDescent="0.25">
      <c r="A68" s="951" t="s">
        <v>1545</v>
      </c>
      <c r="B68" s="571" t="s">
        <v>1365</v>
      </c>
      <c r="C68" s="571">
        <v>3</v>
      </c>
      <c r="D68" s="575" t="s">
        <v>1335</v>
      </c>
      <c r="E68" s="575" t="s">
        <v>1335</v>
      </c>
      <c r="F68" s="577" t="s">
        <v>1335</v>
      </c>
    </row>
    <row r="69" spans="1:6" s="947" customFormat="1" ht="10" customHeight="1" x14ac:dyDescent="0.25">
      <c r="A69" s="951"/>
      <c r="B69" s="571"/>
      <c r="C69" s="571"/>
      <c r="D69" s="575"/>
      <c r="E69" s="575"/>
      <c r="F69" s="577"/>
    </row>
    <row r="70" spans="1:6" s="947" customFormat="1" ht="10" customHeight="1" x14ac:dyDescent="0.25">
      <c r="A70" s="948" t="s">
        <v>1366</v>
      </c>
      <c r="B70" s="571"/>
      <c r="C70" s="571"/>
      <c r="D70" s="575"/>
      <c r="E70" s="575"/>
      <c r="F70" s="577"/>
    </row>
    <row r="71" spans="1:6" s="947" customFormat="1" ht="10" customHeight="1" x14ac:dyDescent="0.25">
      <c r="A71" s="951" t="s">
        <v>81</v>
      </c>
      <c r="B71" s="571" t="s">
        <v>1367</v>
      </c>
      <c r="C71" s="571">
        <v>1</v>
      </c>
      <c r="D71" s="575" t="s">
        <v>1335</v>
      </c>
      <c r="E71" s="575" t="s">
        <v>1335</v>
      </c>
      <c r="F71" s="577" t="s">
        <v>1335</v>
      </c>
    </row>
    <row r="72" spans="1:6" s="947" customFormat="1" ht="10" customHeight="1" x14ac:dyDescent="0.25">
      <c r="A72" s="951" t="s">
        <v>83</v>
      </c>
      <c r="B72" s="571" t="s">
        <v>1367</v>
      </c>
      <c r="C72" s="571">
        <v>2</v>
      </c>
      <c r="D72" s="575" t="s">
        <v>1335</v>
      </c>
      <c r="E72" s="575" t="s">
        <v>1335</v>
      </c>
      <c r="F72" s="577" t="s">
        <v>1335</v>
      </c>
    </row>
    <row r="73" spans="1:6" s="947" customFormat="1" ht="10" customHeight="1" x14ac:dyDescent="0.25">
      <c r="A73" s="963"/>
      <c r="B73" s="571"/>
      <c r="C73" s="571"/>
      <c r="D73" s="575"/>
      <c r="E73" s="575"/>
      <c r="F73" s="577"/>
    </row>
    <row r="74" spans="1:6" s="947" customFormat="1" ht="10" customHeight="1" x14ac:dyDescent="0.25">
      <c r="A74" s="951" t="s">
        <v>1368</v>
      </c>
      <c r="B74" s="571" t="s">
        <v>1342</v>
      </c>
      <c r="C74" s="571"/>
      <c r="D74" s="575" t="s">
        <v>1335</v>
      </c>
      <c r="E74" s="575" t="s">
        <v>1335</v>
      </c>
      <c r="F74" s="577" t="s">
        <v>1335</v>
      </c>
    </row>
    <row r="75" spans="1:6" s="947" customFormat="1" ht="10" customHeight="1" x14ac:dyDescent="0.25">
      <c r="A75" s="951"/>
      <c r="B75" s="571"/>
      <c r="C75" s="571"/>
      <c r="D75" s="575"/>
      <c r="E75" s="575"/>
      <c r="F75" s="577"/>
    </row>
    <row r="76" spans="1:6" s="947" customFormat="1" ht="10" customHeight="1" x14ac:dyDescent="0.25">
      <c r="A76" s="964" t="s">
        <v>1369</v>
      </c>
      <c r="B76" s="571"/>
      <c r="C76" s="571"/>
      <c r="D76" s="571"/>
      <c r="E76" s="571"/>
      <c r="F76" s="572"/>
    </row>
    <row r="77" spans="1:6" s="947" customFormat="1" ht="21" x14ac:dyDescent="0.25">
      <c r="A77" s="965" t="s">
        <v>1370</v>
      </c>
      <c r="B77" s="571" t="s">
        <v>592</v>
      </c>
      <c r="C77" s="571" t="s">
        <v>1371</v>
      </c>
      <c r="D77" s="571" t="s">
        <v>1334</v>
      </c>
      <c r="E77" s="571" t="s">
        <v>1334</v>
      </c>
      <c r="F77" s="572" t="s">
        <v>1334</v>
      </c>
    </row>
    <row r="78" spans="1:6" s="947" customFormat="1" x14ac:dyDescent="0.25">
      <c r="A78" s="965" t="s">
        <v>1372</v>
      </c>
      <c r="B78" s="571" t="s">
        <v>592</v>
      </c>
      <c r="C78" s="571" t="s">
        <v>1373</v>
      </c>
      <c r="D78" s="571" t="s">
        <v>1334</v>
      </c>
      <c r="E78" s="571" t="s">
        <v>1334</v>
      </c>
      <c r="F78" s="572" t="s">
        <v>1334</v>
      </c>
    </row>
    <row r="79" spans="1:6" s="947" customFormat="1" ht="10" customHeight="1" x14ac:dyDescent="0.25">
      <c r="A79" s="954"/>
      <c r="B79" s="571"/>
      <c r="C79" s="571"/>
      <c r="D79" s="575"/>
      <c r="E79" s="575"/>
      <c r="F79" s="577"/>
    </row>
    <row r="80" spans="1:6" s="947" customFormat="1" ht="10" customHeight="1" x14ac:dyDescent="0.25">
      <c r="A80" s="951" t="s">
        <v>87</v>
      </c>
      <c r="B80" s="571" t="s">
        <v>1374</v>
      </c>
      <c r="C80" s="571"/>
      <c r="D80" s="575" t="s">
        <v>1342</v>
      </c>
      <c r="E80" s="575" t="s">
        <v>1342</v>
      </c>
      <c r="F80" s="577" t="s">
        <v>1342</v>
      </c>
    </row>
    <row r="81" spans="1:7" s="947" customFormat="1" ht="10" customHeight="1" x14ac:dyDescent="0.25">
      <c r="A81" s="951"/>
      <c r="B81" s="571"/>
      <c r="C81" s="571"/>
      <c r="D81" s="575"/>
      <c r="E81" s="575"/>
      <c r="F81" s="577"/>
    </row>
    <row r="82" spans="1:7" s="947" customFormat="1" ht="10" customHeight="1" x14ac:dyDescent="0.25">
      <c r="A82" s="951" t="s">
        <v>95</v>
      </c>
      <c r="B82" s="571" t="s">
        <v>1388</v>
      </c>
      <c r="C82" s="571"/>
      <c r="D82" s="575" t="s">
        <v>1334</v>
      </c>
      <c r="E82" s="575" t="s">
        <v>1334</v>
      </c>
      <c r="F82" s="577" t="s">
        <v>1334</v>
      </c>
      <c r="G82" s="959"/>
    </row>
    <row r="83" spans="1:7" s="947" customFormat="1" ht="10" customHeight="1" x14ac:dyDescent="0.25">
      <c r="A83" s="966"/>
      <c r="B83" s="649"/>
      <c r="C83" s="967"/>
      <c r="D83" s="968"/>
      <c r="E83" s="968"/>
      <c r="F83" s="969"/>
      <c r="G83" s="959"/>
    </row>
    <row r="84" spans="1:7" ht="10.5" customHeight="1" x14ac:dyDescent="0.25">
      <c r="B84" s="598"/>
      <c r="C84" s="598"/>
      <c r="D84" s="598"/>
      <c r="E84" s="598"/>
      <c r="F84" s="598"/>
    </row>
    <row r="85" spans="1:7" s="601" customFormat="1" ht="10.5" customHeight="1" x14ac:dyDescent="0.25">
      <c r="A85" s="601" t="s">
        <v>1376</v>
      </c>
      <c r="B85" s="598"/>
      <c r="C85" s="603"/>
      <c r="D85" s="598"/>
      <c r="E85" s="598"/>
      <c r="F85" s="598"/>
    </row>
    <row r="86" spans="1:7" s="601" customFormat="1" ht="10.5" customHeight="1" x14ac:dyDescent="0.25">
      <c r="A86" s="601" t="s">
        <v>1377</v>
      </c>
      <c r="B86" s="598"/>
      <c r="C86" s="606"/>
      <c r="D86" s="600"/>
    </row>
    <row r="87" spans="1:7" s="601" customFormat="1" ht="10.5" customHeight="1" x14ac:dyDescent="0.25">
      <c r="A87" s="607" t="s">
        <v>1378</v>
      </c>
      <c r="B87" s="598"/>
      <c r="C87" s="606"/>
      <c r="D87" s="600"/>
    </row>
    <row r="88" spans="1:7" s="601" customFormat="1" ht="10.5" customHeight="1" x14ac:dyDescent="0.25">
      <c r="A88" s="601" t="s">
        <v>1379</v>
      </c>
      <c r="B88" s="598"/>
      <c r="C88" s="606"/>
      <c r="D88" s="600"/>
    </row>
    <row r="89" spans="1:7" s="601" customFormat="1" ht="10.5" customHeight="1" x14ac:dyDescent="0.25">
      <c r="B89" s="598"/>
      <c r="C89" s="606"/>
      <c r="D89" s="600"/>
    </row>
  </sheetData>
  <mergeCells count="4">
    <mergeCell ref="A3:A4"/>
    <mergeCell ref="B3:B4"/>
    <mergeCell ref="C3:C4"/>
    <mergeCell ref="D3:F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R251"/>
  <sheetViews>
    <sheetView topLeftCell="G146" workbookViewId="0">
      <selection activeCell="G170" sqref="G170:G171"/>
    </sheetView>
  </sheetViews>
  <sheetFormatPr defaultRowHeight="12.5" x14ac:dyDescent="0.25"/>
  <cols>
    <col min="1" max="1" width="49.1796875" style="548" customWidth="1"/>
    <col min="4" max="4" width="11.7265625" customWidth="1"/>
    <col min="5" max="5" width="12.81640625" customWidth="1"/>
    <col min="6" max="6" width="20.54296875" customWidth="1"/>
    <col min="7" max="7" width="24.1796875" bestFit="1" customWidth="1"/>
    <col min="8" max="8" width="31.26953125" customWidth="1"/>
    <col min="9" max="9" width="37.26953125" style="22" customWidth="1"/>
    <col min="10" max="10" width="28.453125" customWidth="1"/>
    <col min="11" max="11" width="26.7265625" customWidth="1"/>
    <col min="12" max="12" width="30.54296875" bestFit="1" customWidth="1"/>
    <col min="13" max="13" width="12.81640625" customWidth="1"/>
  </cols>
  <sheetData>
    <row r="1" spans="1:18" s="22" customFormat="1" ht="36" customHeight="1" x14ac:dyDescent="0.3">
      <c r="A1" s="993" t="s">
        <v>1678</v>
      </c>
      <c r="B1" s="993" t="s">
        <v>1696</v>
      </c>
      <c r="C1" s="993" t="s">
        <v>1679</v>
      </c>
      <c r="D1" s="993" t="s">
        <v>20</v>
      </c>
      <c r="E1" s="1013" t="s">
        <v>28</v>
      </c>
      <c r="F1" s="1013" t="s">
        <v>1693</v>
      </c>
      <c r="G1" s="993" t="s">
        <v>1694</v>
      </c>
      <c r="H1" s="993" t="s">
        <v>52</v>
      </c>
      <c r="I1" s="993" t="s">
        <v>53</v>
      </c>
      <c r="J1" s="1014" t="s">
        <v>1695</v>
      </c>
      <c r="K1" s="993" t="s">
        <v>1692</v>
      </c>
      <c r="L1" s="997" t="s">
        <v>54</v>
      </c>
      <c r="M1" s="997" t="s">
        <v>1691</v>
      </c>
      <c r="N1" s="997" t="s">
        <v>66</v>
      </c>
      <c r="O1" s="997" t="s">
        <v>76</v>
      </c>
      <c r="P1" s="997" t="s">
        <v>79</v>
      </c>
      <c r="Q1" s="997" t="s">
        <v>82</v>
      </c>
      <c r="R1" s="997" t="s">
        <v>82</v>
      </c>
    </row>
    <row r="2" spans="1:18" x14ac:dyDescent="0.25">
      <c r="A2" s="548" t="s">
        <v>1670</v>
      </c>
      <c r="B2" t="s">
        <v>223</v>
      </c>
      <c r="C2" s="22" t="s">
        <v>1431</v>
      </c>
      <c r="D2" t="s">
        <v>1675</v>
      </c>
      <c r="E2" s="990" t="s">
        <v>352</v>
      </c>
      <c r="F2" s="992" t="s">
        <v>3</v>
      </c>
      <c r="G2" s="994" t="s">
        <v>459</v>
      </c>
      <c r="H2" s="22" t="s">
        <v>1680</v>
      </c>
      <c r="I2" s="22" t="s">
        <v>1680</v>
      </c>
      <c r="J2" s="22" t="s">
        <v>469</v>
      </c>
      <c r="K2" s="22" t="s">
        <v>1431</v>
      </c>
      <c r="L2" s="998" t="s">
        <v>579</v>
      </c>
      <c r="M2" s="1000" t="s">
        <v>1218</v>
      </c>
      <c r="N2" s="688" t="s">
        <v>136</v>
      </c>
      <c r="O2" s="1004" t="s">
        <v>213</v>
      </c>
      <c r="P2" s="22" t="s">
        <v>1303</v>
      </c>
      <c r="Q2" s="331" t="s">
        <v>166</v>
      </c>
      <c r="R2" s="22" t="s">
        <v>1396</v>
      </c>
    </row>
    <row r="3" spans="1:18" x14ac:dyDescent="0.25">
      <c r="A3" s="548" t="s">
        <v>1671</v>
      </c>
      <c r="B3" t="s">
        <v>1674</v>
      </c>
      <c r="C3" s="22" t="s">
        <v>540</v>
      </c>
      <c r="D3" t="s">
        <v>1560</v>
      </c>
      <c r="E3" s="548" t="s">
        <v>1677</v>
      </c>
      <c r="F3" s="548" t="s">
        <v>2</v>
      </c>
      <c r="G3" s="994" t="s">
        <v>460</v>
      </c>
      <c r="H3" s="22" t="s">
        <v>1681</v>
      </c>
      <c r="I3" s="22" t="s">
        <v>1681</v>
      </c>
      <c r="J3" s="22" t="s">
        <v>470</v>
      </c>
      <c r="K3" s="22" t="s">
        <v>540</v>
      </c>
      <c r="L3" s="999" t="s">
        <v>581</v>
      </c>
      <c r="M3" s="1001" t="s">
        <v>1684</v>
      </c>
      <c r="N3" s="688" t="s">
        <v>137</v>
      </c>
      <c r="O3" s="1004" t="s">
        <v>1685</v>
      </c>
      <c r="P3" s="22" t="s">
        <v>1304</v>
      </c>
      <c r="Q3" s="331" t="s">
        <v>106</v>
      </c>
      <c r="R3" s="22" t="s">
        <v>1397</v>
      </c>
    </row>
    <row r="4" spans="1:18" x14ac:dyDescent="0.25">
      <c r="A4" s="548" t="s">
        <v>1672</v>
      </c>
      <c r="C4" s="22"/>
      <c r="D4" t="s">
        <v>1676</v>
      </c>
      <c r="E4" s="991" t="s">
        <v>354</v>
      </c>
      <c r="F4" s="22"/>
      <c r="G4" s="994" t="s">
        <v>461</v>
      </c>
      <c r="H4" s="22" t="s">
        <v>1682</v>
      </c>
      <c r="I4" s="22" t="s">
        <v>1682</v>
      </c>
      <c r="J4" s="22" t="s">
        <v>471</v>
      </c>
      <c r="K4" s="22" t="s">
        <v>541</v>
      </c>
      <c r="L4" s="999" t="s">
        <v>169</v>
      </c>
      <c r="M4" s="22"/>
      <c r="N4" s="688" t="s">
        <v>138</v>
      </c>
      <c r="O4" s="1004" t="s">
        <v>1686</v>
      </c>
      <c r="P4" s="22" t="s">
        <v>1305</v>
      </c>
      <c r="Q4" s="331" t="s">
        <v>107</v>
      </c>
      <c r="R4" s="22" t="s">
        <v>1398</v>
      </c>
    </row>
    <row r="5" spans="1:18" ht="80.5" x14ac:dyDescent="0.25">
      <c r="A5" s="548" t="s">
        <v>1673</v>
      </c>
      <c r="E5" s="991" t="s">
        <v>355</v>
      </c>
      <c r="G5" s="994" t="s">
        <v>462</v>
      </c>
      <c r="H5" s="22" t="s">
        <v>579</v>
      </c>
      <c r="I5" s="22" t="s">
        <v>579</v>
      </c>
      <c r="J5" s="22" t="s">
        <v>472</v>
      </c>
      <c r="K5" s="231" t="s">
        <v>542</v>
      </c>
      <c r="L5" s="999" t="s">
        <v>586</v>
      </c>
      <c r="N5" s="688" t="s">
        <v>238</v>
      </c>
      <c r="O5" s="1005" t="s">
        <v>1277</v>
      </c>
      <c r="P5" s="22" t="s">
        <v>1306</v>
      </c>
      <c r="Q5" s="331" t="s">
        <v>1687</v>
      </c>
      <c r="R5" s="22" t="s">
        <v>1399</v>
      </c>
    </row>
    <row r="6" spans="1:18" ht="23" x14ac:dyDescent="0.25">
      <c r="A6" s="548" t="s">
        <v>1669</v>
      </c>
      <c r="E6" s="991" t="s">
        <v>356</v>
      </c>
      <c r="G6" s="994" t="s">
        <v>1558</v>
      </c>
      <c r="H6" s="996" t="s">
        <v>1683</v>
      </c>
      <c r="I6" s="22" t="s">
        <v>581</v>
      </c>
      <c r="J6" s="22" t="s">
        <v>473</v>
      </c>
      <c r="K6" s="231" t="s">
        <v>543</v>
      </c>
      <c r="L6" s="999" t="s">
        <v>517</v>
      </c>
      <c r="N6" s="688" t="s">
        <v>457</v>
      </c>
      <c r="O6" s="1005" t="s">
        <v>839</v>
      </c>
      <c r="Q6" s="331" t="s">
        <v>1688</v>
      </c>
      <c r="R6" s="22" t="s">
        <v>1400</v>
      </c>
    </row>
    <row r="7" spans="1:18" x14ac:dyDescent="0.25">
      <c r="A7" s="548" t="s">
        <v>1053</v>
      </c>
      <c r="E7" s="688"/>
      <c r="G7" s="994" t="s">
        <v>1559</v>
      </c>
      <c r="H7" s="22" t="s">
        <v>581</v>
      </c>
      <c r="I7" s="22" t="s">
        <v>169</v>
      </c>
      <c r="J7" s="22" t="s">
        <v>474</v>
      </c>
      <c r="K7" s="324" t="s">
        <v>544</v>
      </c>
      <c r="L7" s="999" t="s">
        <v>453</v>
      </c>
      <c r="N7" s="688" t="s">
        <v>169</v>
      </c>
      <c r="O7" s="1004" t="s">
        <v>840</v>
      </c>
      <c r="Q7" s="331" t="s">
        <v>110</v>
      </c>
      <c r="R7" s="22" t="s">
        <v>1401</v>
      </c>
    </row>
    <row r="8" spans="1:18" x14ac:dyDescent="0.25">
      <c r="A8" s="548" t="s">
        <v>1513</v>
      </c>
      <c r="H8" s="22" t="s">
        <v>169</v>
      </c>
      <c r="I8" s="22" t="s">
        <v>586</v>
      </c>
      <c r="J8" s="22" t="s">
        <v>475</v>
      </c>
      <c r="K8" s="231" t="s">
        <v>545</v>
      </c>
      <c r="Q8" s="331" t="s">
        <v>111</v>
      </c>
      <c r="R8" s="22" t="s">
        <v>1402</v>
      </c>
    </row>
    <row r="9" spans="1:18" x14ac:dyDescent="0.25">
      <c r="A9" s="548" t="s">
        <v>1514</v>
      </c>
      <c r="E9" s="688"/>
      <c r="H9" s="22" t="s">
        <v>586</v>
      </c>
      <c r="I9" s="22" t="s">
        <v>170</v>
      </c>
      <c r="J9" s="22" t="s">
        <v>476</v>
      </c>
      <c r="K9" s="22"/>
      <c r="L9" s="688"/>
      <c r="O9" s="688"/>
      <c r="Q9" s="331" t="s">
        <v>112</v>
      </c>
      <c r="R9" s="22" t="s">
        <v>947</v>
      </c>
    </row>
    <row r="10" spans="1:18" x14ac:dyDescent="0.25">
      <c r="A10" s="548" t="s">
        <v>1315</v>
      </c>
      <c r="H10" s="22" t="s">
        <v>170</v>
      </c>
      <c r="I10" s="231" t="s">
        <v>517</v>
      </c>
      <c r="J10" s="22" t="s">
        <v>477</v>
      </c>
      <c r="Q10" s="331" t="s">
        <v>113</v>
      </c>
      <c r="R10" s="22" t="s">
        <v>1403</v>
      </c>
    </row>
    <row r="11" spans="1:18" x14ac:dyDescent="0.25">
      <c r="A11" s="548" t="s">
        <v>1316</v>
      </c>
      <c r="E11" s="688"/>
      <c r="H11" s="231" t="s">
        <v>517</v>
      </c>
      <c r="I11" s="231" t="s">
        <v>453</v>
      </c>
      <c r="J11" s="22" t="s">
        <v>478</v>
      </c>
      <c r="L11" s="688"/>
      <c r="O11" s="688"/>
      <c r="Q11" s="331" t="s">
        <v>114</v>
      </c>
      <c r="R11" s="22" t="s">
        <v>1404</v>
      </c>
    </row>
    <row r="12" spans="1:18" x14ac:dyDescent="0.25">
      <c r="A12" s="548" t="s">
        <v>1317</v>
      </c>
      <c r="E12" s="22"/>
      <c r="G12" s="22"/>
      <c r="H12" s="231" t="s">
        <v>518</v>
      </c>
      <c r="J12" s="22" t="s">
        <v>479</v>
      </c>
      <c r="K12" s="22"/>
      <c r="L12" s="22"/>
      <c r="N12" s="22"/>
      <c r="O12" s="22"/>
      <c r="Q12" s="331" t="s">
        <v>115</v>
      </c>
      <c r="R12" s="22" t="s">
        <v>1405</v>
      </c>
    </row>
    <row r="13" spans="1:18" x14ac:dyDescent="0.25">
      <c r="H13" s="231" t="s">
        <v>453</v>
      </c>
      <c r="J13" s="22" t="s">
        <v>480</v>
      </c>
      <c r="Q13" s="331" t="s">
        <v>116</v>
      </c>
      <c r="R13" s="22" t="s">
        <v>1406</v>
      </c>
    </row>
    <row r="14" spans="1:18" x14ac:dyDescent="0.25">
      <c r="J14" s="22" t="s">
        <v>481</v>
      </c>
      <c r="Q14" s="331" t="s">
        <v>133</v>
      </c>
      <c r="R14" s="22" t="s">
        <v>1407</v>
      </c>
    </row>
    <row r="15" spans="1:18" x14ac:dyDescent="0.25">
      <c r="J15" s="22" t="s">
        <v>870</v>
      </c>
      <c r="Q15" s="331" t="s">
        <v>886</v>
      </c>
      <c r="R15" s="22" t="s">
        <v>1408</v>
      </c>
    </row>
    <row r="16" spans="1:18" x14ac:dyDescent="0.25">
      <c r="E16" s="22"/>
      <c r="F16" s="22"/>
      <c r="G16" s="22"/>
      <c r="J16" s="22" t="s">
        <v>483</v>
      </c>
      <c r="K16" s="22"/>
      <c r="L16" s="22"/>
      <c r="M16" s="22"/>
      <c r="N16" s="22"/>
      <c r="O16" s="22"/>
      <c r="Q16" s="331" t="s">
        <v>442</v>
      </c>
      <c r="R16" s="22" t="s">
        <v>1409</v>
      </c>
    </row>
    <row r="17" spans="5:18" x14ac:dyDescent="0.25">
      <c r="J17" s="22" t="s">
        <v>482</v>
      </c>
      <c r="Q17" s="331" t="s">
        <v>887</v>
      </c>
      <c r="R17" s="22" t="s">
        <v>1410</v>
      </c>
    </row>
    <row r="18" spans="5:18" x14ac:dyDescent="0.25">
      <c r="J18" s="22" t="s">
        <v>1078</v>
      </c>
      <c r="Q18" s="331" t="s">
        <v>260</v>
      </c>
      <c r="R18" s="22" t="s">
        <v>1411</v>
      </c>
    </row>
    <row r="19" spans="5:18" x14ac:dyDescent="0.25">
      <c r="J19" s="22" t="s">
        <v>1079</v>
      </c>
      <c r="Q19" s="331" t="s">
        <v>261</v>
      </c>
      <c r="R19" s="22" t="s">
        <v>1412</v>
      </c>
    </row>
    <row r="20" spans="5:18" x14ac:dyDescent="0.25">
      <c r="J20" s="22" t="s">
        <v>1080</v>
      </c>
      <c r="Q20" s="331" t="s">
        <v>259</v>
      </c>
      <c r="R20" s="22" t="s">
        <v>1413</v>
      </c>
    </row>
    <row r="21" spans="5:18" x14ac:dyDescent="0.25">
      <c r="J21" s="22" t="s">
        <v>1081</v>
      </c>
      <c r="Q21" s="331" t="s">
        <v>262</v>
      </c>
      <c r="R21" s="22" t="s">
        <v>1414</v>
      </c>
    </row>
    <row r="22" spans="5:18" x14ac:dyDescent="0.25">
      <c r="J22" s="22" t="s">
        <v>1082</v>
      </c>
      <c r="Q22" s="331" t="s">
        <v>137</v>
      </c>
      <c r="R22" s="22" t="s">
        <v>964</v>
      </c>
    </row>
    <row r="23" spans="5:18" x14ac:dyDescent="0.25">
      <c r="J23" s="22" t="s">
        <v>1083</v>
      </c>
      <c r="Q23" s="331" t="s">
        <v>138</v>
      </c>
      <c r="R23" s="22" t="s">
        <v>1415</v>
      </c>
    </row>
    <row r="24" spans="5:18" x14ac:dyDescent="0.25">
      <c r="J24" s="22" t="s">
        <v>1084</v>
      </c>
      <c r="Q24" s="331" t="s">
        <v>139</v>
      </c>
      <c r="R24" s="22" t="s">
        <v>1416</v>
      </c>
    </row>
    <row r="25" spans="5:18" x14ac:dyDescent="0.25">
      <c r="J25" s="22" t="s">
        <v>1085</v>
      </c>
      <c r="Q25" s="331" t="s">
        <v>1689</v>
      </c>
      <c r="R25" s="22" t="s">
        <v>1417</v>
      </c>
    </row>
    <row r="26" spans="5:18" x14ac:dyDescent="0.25">
      <c r="J26" s="22" t="s">
        <v>1086</v>
      </c>
      <c r="Q26" s="331" t="s">
        <v>1690</v>
      </c>
      <c r="R26" s="22" t="s">
        <v>1418</v>
      </c>
    </row>
    <row r="27" spans="5:18" x14ac:dyDescent="0.25">
      <c r="E27" s="583"/>
      <c r="F27" s="583"/>
      <c r="G27" s="583"/>
      <c r="J27" s="22" t="s">
        <v>1087</v>
      </c>
      <c r="Q27" s="331" t="s">
        <v>144</v>
      </c>
      <c r="R27" s="22" t="s">
        <v>948</v>
      </c>
    </row>
    <row r="28" spans="5:18" x14ac:dyDescent="0.25">
      <c r="E28" s="583"/>
      <c r="F28" s="583"/>
      <c r="G28" s="583"/>
      <c r="J28" s="22" t="s">
        <v>1103</v>
      </c>
      <c r="Q28" s="331" t="s">
        <v>145</v>
      </c>
      <c r="R28" s="22" t="s">
        <v>1419</v>
      </c>
    </row>
    <row r="29" spans="5:18" x14ac:dyDescent="0.25">
      <c r="E29" s="583"/>
      <c r="F29" s="583"/>
      <c r="G29" s="583"/>
      <c r="J29" s="22" t="s">
        <v>1104</v>
      </c>
      <c r="Q29" s="331" t="s">
        <v>152</v>
      </c>
      <c r="R29" s="22" t="s">
        <v>1420</v>
      </c>
    </row>
    <row r="30" spans="5:18" x14ac:dyDescent="0.25">
      <c r="E30" s="583"/>
      <c r="F30" s="583"/>
      <c r="G30" s="583"/>
      <c r="J30" s="22" t="s">
        <v>1105</v>
      </c>
      <c r="Q30" s="331" t="s">
        <v>888</v>
      </c>
      <c r="R30" s="22" t="s">
        <v>1421</v>
      </c>
    </row>
    <row r="31" spans="5:18" x14ac:dyDescent="0.25">
      <c r="E31" s="583"/>
      <c r="F31" s="583"/>
      <c r="G31" s="583"/>
      <c r="J31" s="22" t="s">
        <v>1106</v>
      </c>
      <c r="Q31" s="331" t="s">
        <v>447</v>
      </c>
      <c r="R31" s="22" t="s">
        <v>1422</v>
      </c>
    </row>
    <row r="32" spans="5:18" x14ac:dyDescent="0.25">
      <c r="E32" s="583"/>
      <c r="F32" s="583"/>
      <c r="G32" s="583"/>
      <c r="J32" s="22" t="s">
        <v>1107</v>
      </c>
      <c r="Q32" s="331" t="s">
        <v>889</v>
      </c>
      <c r="R32" s="22" t="s">
        <v>1423</v>
      </c>
    </row>
    <row r="33" spans="5:18" x14ac:dyDescent="0.25">
      <c r="E33" s="583"/>
      <c r="F33" s="583"/>
      <c r="G33" s="583"/>
      <c r="J33" s="22" t="s">
        <v>1108</v>
      </c>
      <c r="Q33" s="331" t="s">
        <v>890</v>
      </c>
      <c r="R33" s="22" t="s">
        <v>1424</v>
      </c>
    </row>
    <row r="34" spans="5:18" x14ac:dyDescent="0.25">
      <c r="E34" s="583"/>
      <c r="F34" s="583"/>
      <c r="G34" s="583"/>
      <c r="J34" s="22" t="s">
        <v>1109</v>
      </c>
      <c r="Q34" s="331" t="s">
        <v>184</v>
      </c>
      <c r="R34" s="22" t="s">
        <v>1425</v>
      </c>
    </row>
    <row r="35" spans="5:18" x14ac:dyDescent="0.25">
      <c r="E35" s="583"/>
      <c r="F35" s="583"/>
      <c r="G35" s="583"/>
      <c r="J35" s="22" t="s">
        <v>1110</v>
      </c>
      <c r="Q35" s="331" t="s">
        <v>891</v>
      </c>
      <c r="R35" s="22" t="s">
        <v>1426</v>
      </c>
    </row>
    <row r="36" spans="5:18" x14ac:dyDescent="0.25">
      <c r="E36" s="583"/>
      <c r="F36" s="583"/>
      <c r="G36" s="583"/>
      <c r="J36" s="22" t="s">
        <v>1111</v>
      </c>
      <c r="Q36" s="331" t="s">
        <v>892</v>
      </c>
      <c r="R36" s="22" t="s">
        <v>1561</v>
      </c>
    </row>
    <row r="37" spans="5:18" x14ac:dyDescent="0.25">
      <c r="E37" s="583"/>
      <c r="F37" s="583"/>
      <c r="G37" s="583"/>
      <c r="J37" s="22" t="s">
        <v>1112</v>
      </c>
      <c r="Q37" s="22"/>
      <c r="R37" s="22" t="s">
        <v>1562</v>
      </c>
    </row>
    <row r="38" spans="5:18" x14ac:dyDescent="0.25">
      <c r="E38" s="583"/>
      <c r="F38" s="583"/>
      <c r="G38" s="583"/>
      <c r="J38" s="22" t="s">
        <v>1113</v>
      </c>
      <c r="Q38" s="22"/>
      <c r="R38" s="22" t="s">
        <v>1563</v>
      </c>
    </row>
    <row r="39" spans="5:18" x14ac:dyDescent="0.25">
      <c r="E39" s="583"/>
      <c r="F39" s="583"/>
      <c r="G39" s="583"/>
      <c r="J39" s="22" t="s">
        <v>1114</v>
      </c>
      <c r="R39" s="22" t="s">
        <v>1564</v>
      </c>
    </row>
    <row r="40" spans="5:18" x14ac:dyDescent="0.25">
      <c r="E40" s="583"/>
      <c r="F40" s="583"/>
      <c r="G40" s="583"/>
      <c r="J40" s="22" t="s">
        <v>1115</v>
      </c>
      <c r="Q40" s="22"/>
      <c r="R40" s="22" t="s">
        <v>1565</v>
      </c>
    </row>
    <row r="41" spans="5:18" x14ac:dyDescent="0.25">
      <c r="E41" s="583"/>
      <c r="F41" s="583"/>
      <c r="G41" s="583"/>
      <c r="J41" s="22" t="s">
        <v>1116</v>
      </c>
      <c r="R41" s="22" t="s">
        <v>1566</v>
      </c>
    </row>
    <row r="42" spans="5:18" x14ac:dyDescent="0.25">
      <c r="E42" s="583"/>
      <c r="F42" s="583"/>
      <c r="G42" s="583"/>
      <c r="J42" s="22" t="s">
        <v>1117</v>
      </c>
      <c r="Q42" s="22"/>
      <c r="R42" s="22" t="s">
        <v>1567</v>
      </c>
    </row>
    <row r="43" spans="5:18" x14ac:dyDescent="0.25">
      <c r="E43" s="583"/>
      <c r="F43" s="583"/>
      <c r="G43" s="583"/>
      <c r="J43" s="22" t="s">
        <v>1118</v>
      </c>
      <c r="R43" s="22" t="s">
        <v>1568</v>
      </c>
    </row>
    <row r="44" spans="5:18" x14ac:dyDescent="0.25">
      <c r="E44" s="583"/>
      <c r="F44" s="583"/>
      <c r="G44" s="583"/>
      <c r="J44" s="22" t="s">
        <v>1119</v>
      </c>
      <c r="R44" s="22" t="s">
        <v>1569</v>
      </c>
    </row>
    <row r="45" spans="5:18" x14ac:dyDescent="0.25">
      <c r="E45" s="583"/>
      <c r="F45" s="583"/>
      <c r="G45" s="583"/>
      <c r="J45" s="22" t="s">
        <v>1120</v>
      </c>
      <c r="R45" s="22" t="s">
        <v>1570</v>
      </c>
    </row>
    <row r="46" spans="5:18" x14ac:dyDescent="0.25">
      <c r="E46" s="583"/>
      <c r="F46" s="583"/>
      <c r="G46" s="583"/>
      <c r="J46" s="22" t="s">
        <v>1121</v>
      </c>
      <c r="R46" s="22" t="s">
        <v>1571</v>
      </c>
    </row>
    <row r="47" spans="5:18" x14ac:dyDescent="0.25">
      <c r="E47" s="583"/>
      <c r="F47" s="583"/>
      <c r="G47" s="583"/>
      <c r="J47" s="22" t="s">
        <v>1122</v>
      </c>
      <c r="Q47" s="22"/>
      <c r="R47" s="22" t="s">
        <v>1572</v>
      </c>
    </row>
    <row r="48" spans="5:18" x14ac:dyDescent="0.25">
      <c r="E48" s="583"/>
      <c r="F48" s="583"/>
      <c r="G48" s="583"/>
      <c r="J48" s="22" t="s">
        <v>1088</v>
      </c>
      <c r="Q48" s="688"/>
      <c r="R48" s="22" t="s">
        <v>1573</v>
      </c>
    </row>
    <row r="49" spans="5:18" x14ac:dyDescent="0.25">
      <c r="E49" s="583"/>
      <c r="F49" s="583"/>
      <c r="G49" s="583"/>
      <c r="J49" s="22" t="s">
        <v>1089</v>
      </c>
      <c r="Q49" s="688"/>
      <c r="R49" s="22" t="s">
        <v>1574</v>
      </c>
    </row>
    <row r="50" spans="5:18" x14ac:dyDescent="0.25">
      <c r="E50" s="583"/>
      <c r="F50" s="583"/>
      <c r="G50" s="583"/>
      <c r="J50" s="22" t="s">
        <v>1090</v>
      </c>
      <c r="Q50" s="688"/>
      <c r="R50" s="22" t="s">
        <v>1575</v>
      </c>
    </row>
    <row r="51" spans="5:18" x14ac:dyDescent="0.25">
      <c r="E51" s="583"/>
      <c r="F51" s="583"/>
      <c r="G51" s="583"/>
      <c r="J51" s="22" t="s">
        <v>1091</v>
      </c>
      <c r="Q51" s="688"/>
      <c r="R51" s="22" t="s">
        <v>1576</v>
      </c>
    </row>
    <row r="52" spans="5:18" x14ac:dyDescent="0.25">
      <c r="E52" s="583"/>
      <c r="F52" s="583"/>
      <c r="G52" s="583"/>
      <c r="J52" s="22" t="s">
        <v>1092</v>
      </c>
      <c r="Q52" s="688"/>
      <c r="R52" s="22" t="s">
        <v>542</v>
      </c>
    </row>
    <row r="53" spans="5:18" x14ac:dyDescent="0.25">
      <c r="E53" s="583"/>
      <c r="F53" s="583"/>
      <c r="G53" s="583"/>
      <c r="J53" s="22" t="s">
        <v>1093</v>
      </c>
      <c r="Q53" s="688"/>
      <c r="R53" s="22" t="s">
        <v>1577</v>
      </c>
    </row>
    <row r="54" spans="5:18" x14ac:dyDescent="0.25">
      <c r="E54" s="583"/>
      <c r="F54" s="583"/>
      <c r="G54" s="583"/>
      <c r="J54" s="22" t="s">
        <v>1094</v>
      </c>
      <c r="R54" s="22" t="s">
        <v>1578</v>
      </c>
    </row>
    <row r="55" spans="5:18" x14ac:dyDescent="0.25">
      <c r="E55" s="583"/>
      <c r="F55" s="583"/>
      <c r="G55" s="583"/>
      <c r="J55" s="22" t="s">
        <v>1095</v>
      </c>
      <c r="Q55" s="688"/>
      <c r="R55" s="22" t="s">
        <v>1579</v>
      </c>
    </row>
    <row r="56" spans="5:18" x14ac:dyDescent="0.25">
      <c r="E56" s="583"/>
      <c r="F56" s="583"/>
      <c r="G56" s="583"/>
      <c r="J56" s="22" t="s">
        <v>1096</v>
      </c>
      <c r="Q56" s="688"/>
      <c r="R56" s="22" t="s">
        <v>1580</v>
      </c>
    </row>
    <row r="57" spans="5:18" x14ac:dyDescent="0.25">
      <c r="E57" s="583"/>
      <c r="F57" s="583"/>
      <c r="G57" s="583"/>
      <c r="J57" s="22" t="s">
        <v>1097</v>
      </c>
      <c r="Q57" s="688"/>
      <c r="R57" s="22" t="s">
        <v>1581</v>
      </c>
    </row>
    <row r="58" spans="5:18" x14ac:dyDescent="0.25">
      <c r="E58" s="583"/>
      <c r="F58" s="583"/>
      <c r="G58" s="583"/>
      <c r="J58" s="22" t="s">
        <v>1098</v>
      </c>
      <c r="Q58" s="688"/>
      <c r="R58" s="22" t="s">
        <v>1582</v>
      </c>
    </row>
    <row r="59" spans="5:18" x14ac:dyDescent="0.25">
      <c r="E59" s="583"/>
      <c r="F59" s="583"/>
      <c r="G59" s="583"/>
      <c r="J59" s="22" t="s">
        <v>1099</v>
      </c>
      <c r="R59" s="22" t="s">
        <v>1583</v>
      </c>
    </row>
    <row r="60" spans="5:18" x14ac:dyDescent="0.25">
      <c r="E60" s="583"/>
      <c r="F60" s="583"/>
      <c r="G60" s="583"/>
      <c r="J60" s="22" t="s">
        <v>1100</v>
      </c>
      <c r="R60" s="22" t="s">
        <v>1584</v>
      </c>
    </row>
    <row r="61" spans="5:18" x14ac:dyDescent="0.25">
      <c r="E61" s="583"/>
      <c r="F61" s="583"/>
      <c r="G61" s="583"/>
      <c r="J61" s="22" t="s">
        <v>1101</v>
      </c>
      <c r="R61" s="22" t="s">
        <v>1585</v>
      </c>
    </row>
    <row r="62" spans="5:18" x14ac:dyDescent="0.25">
      <c r="E62" s="583"/>
      <c r="F62" s="583"/>
      <c r="G62" s="583"/>
      <c r="J62" s="22" t="s">
        <v>1102</v>
      </c>
      <c r="R62" s="22" t="s">
        <v>1586</v>
      </c>
    </row>
    <row r="63" spans="5:18" x14ac:dyDescent="0.25">
      <c r="E63" s="583"/>
      <c r="F63" s="583"/>
      <c r="G63" s="583"/>
      <c r="J63" s="22" t="s">
        <v>553</v>
      </c>
      <c r="K63" s="22"/>
      <c r="L63" s="22"/>
      <c r="N63" s="22"/>
      <c r="O63" s="22"/>
      <c r="Q63" s="22"/>
      <c r="R63" s="22" t="s">
        <v>1587</v>
      </c>
    </row>
    <row r="64" spans="5:18" x14ac:dyDescent="0.25">
      <c r="E64" s="583"/>
      <c r="F64" s="583"/>
      <c r="G64" s="583"/>
      <c r="J64" s="22" t="s">
        <v>554</v>
      </c>
      <c r="R64" s="22" t="s">
        <v>1588</v>
      </c>
    </row>
    <row r="65" spans="5:18" x14ac:dyDescent="0.25">
      <c r="E65" s="583"/>
      <c r="F65" s="583"/>
      <c r="G65" s="583"/>
      <c r="J65" s="22" t="s">
        <v>555</v>
      </c>
      <c r="R65" s="22" t="s">
        <v>950</v>
      </c>
    </row>
    <row r="66" spans="5:18" x14ac:dyDescent="0.25">
      <c r="E66" s="583"/>
      <c r="F66" s="583"/>
      <c r="G66" s="583"/>
      <c r="J66" s="22" t="s">
        <v>556</v>
      </c>
      <c r="R66" s="22" t="s">
        <v>1589</v>
      </c>
    </row>
    <row r="67" spans="5:18" x14ac:dyDescent="0.25">
      <c r="E67" s="583"/>
      <c r="F67" s="583"/>
      <c r="G67" s="583"/>
      <c r="J67" s="22" t="s">
        <v>557</v>
      </c>
      <c r="R67" s="22" t="s">
        <v>1590</v>
      </c>
    </row>
    <row r="68" spans="5:18" x14ac:dyDescent="0.25">
      <c r="E68" s="583"/>
      <c r="F68" s="583"/>
      <c r="G68" s="583"/>
      <c r="J68" s="22" t="s">
        <v>558</v>
      </c>
      <c r="R68" s="22" t="s">
        <v>954</v>
      </c>
    </row>
    <row r="69" spans="5:18" x14ac:dyDescent="0.25">
      <c r="E69" s="583"/>
      <c r="F69" s="583"/>
      <c r="G69" s="583"/>
      <c r="J69" s="22" t="s">
        <v>559</v>
      </c>
      <c r="R69" s="22" t="s">
        <v>953</v>
      </c>
    </row>
    <row r="70" spans="5:18" x14ac:dyDescent="0.25">
      <c r="E70" s="583"/>
      <c r="F70" s="583"/>
      <c r="G70" s="583"/>
      <c r="J70" s="22" t="s">
        <v>560</v>
      </c>
      <c r="R70" s="22" t="s">
        <v>1591</v>
      </c>
    </row>
    <row r="71" spans="5:18" x14ac:dyDescent="0.25">
      <c r="E71" s="583"/>
      <c r="F71" s="583"/>
      <c r="G71" s="583"/>
      <c r="J71" s="22" t="s">
        <v>561</v>
      </c>
      <c r="R71" s="22" t="s">
        <v>1592</v>
      </c>
    </row>
    <row r="72" spans="5:18" x14ac:dyDescent="0.25">
      <c r="E72" s="583"/>
      <c r="F72" s="583"/>
      <c r="G72" s="583"/>
      <c r="J72" s="22" t="s">
        <v>1123</v>
      </c>
      <c r="R72" s="22" t="s">
        <v>1593</v>
      </c>
    </row>
    <row r="73" spans="5:18" x14ac:dyDescent="0.25">
      <c r="E73" s="583"/>
      <c r="F73" s="583"/>
      <c r="G73" s="583"/>
      <c r="J73" s="22" t="s">
        <v>1124</v>
      </c>
      <c r="R73" s="22" t="s">
        <v>1594</v>
      </c>
    </row>
    <row r="74" spans="5:18" x14ac:dyDescent="0.25">
      <c r="E74" s="583"/>
      <c r="F74" s="583"/>
      <c r="G74" s="583"/>
      <c r="J74" s="22" t="s">
        <v>1125</v>
      </c>
      <c r="R74" s="22" t="s">
        <v>1595</v>
      </c>
    </row>
    <row r="75" spans="5:18" x14ac:dyDescent="0.25">
      <c r="E75" s="583"/>
      <c r="F75" s="583"/>
      <c r="G75" s="583"/>
      <c r="J75" s="22" t="s">
        <v>1126</v>
      </c>
      <c r="R75" s="22" t="s">
        <v>1596</v>
      </c>
    </row>
    <row r="76" spans="5:18" x14ac:dyDescent="0.25">
      <c r="E76" s="583"/>
      <c r="F76" s="583"/>
      <c r="G76" s="583"/>
      <c r="J76" s="22" t="s">
        <v>1127</v>
      </c>
      <c r="R76" s="22" t="s">
        <v>543</v>
      </c>
    </row>
    <row r="77" spans="5:18" x14ac:dyDescent="0.25">
      <c r="E77" s="583"/>
      <c r="F77" s="583"/>
      <c r="G77" s="583"/>
      <c r="J77" s="22" t="s">
        <v>1128</v>
      </c>
      <c r="R77" s="22" t="s">
        <v>1597</v>
      </c>
    </row>
    <row r="78" spans="5:18" x14ac:dyDescent="0.25">
      <c r="E78" s="583"/>
      <c r="F78" s="583"/>
      <c r="G78" s="583"/>
      <c r="J78" s="22" t="s">
        <v>1129</v>
      </c>
      <c r="R78" s="22" t="s">
        <v>1598</v>
      </c>
    </row>
    <row r="79" spans="5:18" x14ac:dyDescent="0.25">
      <c r="E79" s="583"/>
      <c r="F79" s="583"/>
      <c r="G79" s="583"/>
      <c r="J79" s="22" t="s">
        <v>1130</v>
      </c>
      <c r="R79" s="22" t="s">
        <v>1599</v>
      </c>
    </row>
    <row r="80" spans="5:18" x14ac:dyDescent="0.25">
      <c r="E80" s="583"/>
      <c r="F80" s="583"/>
      <c r="G80" s="583"/>
      <c r="J80" s="22" t="s">
        <v>1131</v>
      </c>
      <c r="R80" s="22" t="s">
        <v>1600</v>
      </c>
    </row>
    <row r="81" spans="5:18" x14ac:dyDescent="0.25">
      <c r="E81" s="583"/>
      <c r="F81" s="583"/>
      <c r="G81" s="583"/>
      <c r="J81" s="22" t="s">
        <v>1132</v>
      </c>
      <c r="R81" s="22" t="s">
        <v>1601</v>
      </c>
    </row>
    <row r="82" spans="5:18" x14ac:dyDescent="0.25">
      <c r="E82" s="583"/>
      <c r="F82" s="583"/>
      <c r="G82" s="583"/>
      <c r="J82" s="22" t="s">
        <v>1133</v>
      </c>
      <c r="R82" s="22" t="s">
        <v>951</v>
      </c>
    </row>
    <row r="83" spans="5:18" x14ac:dyDescent="0.25">
      <c r="E83" s="583"/>
      <c r="F83" s="583"/>
      <c r="G83" s="583"/>
      <c r="J83" s="22" t="s">
        <v>1134</v>
      </c>
      <c r="R83" s="22" t="s">
        <v>1602</v>
      </c>
    </row>
    <row r="84" spans="5:18" x14ac:dyDescent="0.25">
      <c r="E84" s="583"/>
      <c r="F84" s="583"/>
      <c r="G84" s="583"/>
      <c r="J84" s="22" t="s">
        <v>1135</v>
      </c>
      <c r="R84" s="22" t="s">
        <v>1603</v>
      </c>
    </row>
    <row r="85" spans="5:18" x14ac:dyDescent="0.25">
      <c r="E85" s="583"/>
      <c r="F85" s="583"/>
      <c r="G85" s="583"/>
      <c r="J85" s="22" t="s">
        <v>1136</v>
      </c>
      <c r="R85" s="22" t="s">
        <v>1604</v>
      </c>
    </row>
    <row r="86" spans="5:18" x14ac:dyDescent="0.25">
      <c r="E86" s="583"/>
      <c r="F86" s="583"/>
      <c r="G86" s="583"/>
      <c r="J86" s="22" t="s">
        <v>1137</v>
      </c>
      <c r="R86" s="22" t="s">
        <v>1605</v>
      </c>
    </row>
    <row r="87" spans="5:18" x14ac:dyDescent="0.25">
      <c r="E87" s="583"/>
      <c r="F87" s="583"/>
      <c r="G87" s="583"/>
      <c r="J87" s="22" t="s">
        <v>1138</v>
      </c>
      <c r="R87" s="22" t="s">
        <v>1606</v>
      </c>
    </row>
    <row r="88" spans="5:18" x14ac:dyDescent="0.25">
      <c r="E88" s="583"/>
      <c r="F88" s="583"/>
      <c r="G88" s="583"/>
      <c r="J88" s="22" t="s">
        <v>562</v>
      </c>
      <c r="R88" s="22" t="s">
        <v>1607</v>
      </c>
    </row>
    <row r="89" spans="5:18" x14ac:dyDescent="0.25">
      <c r="E89" s="583"/>
      <c r="F89" s="583"/>
      <c r="G89" s="583"/>
      <c r="J89" s="22" t="s">
        <v>486</v>
      </c>
      <c r="R89" s="22" t="s">
        <v>1608</v>
      </c>
    </row>
    <row r="90" spans="5:18" x14ac:dyDescent="0.25">
      <c r="E90" s="583"/>
      <c r="F90" s="583"/>
      <c r="G90" s="583"/>
      <c r="J90" s="22" t="s">
        <v>487</v>
      </c>
      <c r="R90" s="22" t="s">
        <v>1609</v>
      </c>
    </row>
    <row r="91" spans="5:18" x14ac:dyDescent="0.25">
      <c r="E91" s="583"/>
      <c r="F91" s="583"/>
      <c r="G91" s="583"/>
      <c r="J91" s="22" t="s">
        <v>485</v>
      </c>
      <c r="R91" s="22" t="s">
        <v>1610</v>
      </c>
    </row>
    <row r="92" spans="5:18" x14ac:dyDescent="0.25">
      <c r="E92" s="583"/>
      <c r="F92" s="583"/>
      <c r="G92" s="583"/>
      <c r="J92" s="22" t="s">
        <v>563</v>
      </c>
      <c r="R92" s="22" t="s">
        <v>1611</v>
      </c>
    </row>
    <row r="93" spans="5:18" x14ac:dyDescent="0.25">
      <c r="J93" s="22" t="s">
        <v>488</v>
      </c>
      <c r="R93" s="22" t="s">
        <v>1612</v>
      </c>
    </row>
    <row r="94" spans="5:18" x14ac:dyDescent="0.25">
      <c r="J94" s="22" t="s">
        <v>489</v>
      </c>
      <c r="R94" s="22" t="s">
        <v>956</v>
      </c>
    </row>
    <row r="95" spans="5:18" x14ac:dyDescent="0.25">
      <c r="J95" s="22" t="s">
        <v>1139</v>
      </c>
      <c r="R95" s="22" t="s">
        <v>1613</v>
      </c>
    </row>
    <row r="96" spans="5:18" x14ac:dyDescent="0.25">
      <c r="J96" s="22" t="s">
        <v>1140</v>
      </c>
      <c r="R96" s="22" t="s">
        <v>1614</v>
      </c>
    </row>
    <row r="97" spans="10:18" x14ac:dyDescent="0.25">
      <c r="J97" s="22" t="s">
        <v>490</v>
      </c>
      <c r="R97" s="22" t="s">
        <v>1615</v>
      </c>
    </row>
    <row r="98" spans="10:18" x14ac:dyDescent="0.25">
      <c r="J98" s="22" t="s">
        <v>491</v>
      </c>
      <c r="R98" s="22" t="s">
        <v>963</v>
      </c>
    </row>
    <row r="99" spans="10:18" x14ac:dyDescent="0.25">
      <c r="J99" s="22" t="s">
        <v>492</v>
      </c>
      <c r="R99" s="22" t="s">
        <v>1616</v>
      </c>
    </row>
    <row r="100" spans="10:18" x14ac:dyDescent="0.25">
      <c r="J100" s="22" t="s">
        <v>493</v>
      </c>
      <c r="R100" s="22" t="s">
        <v>1617</v>
      </c>
    </row>
    <row r="101" spans="10:18" x14ac:dyDescent="0.25">
      <c r="J101" s="22" t="s">
        <v>494</v>
      </c>
      <c r="R101" s="22" t="s">
        <v>1618</v>
      </c>
    </row>
    <row r="102" spans="10:18" x14ac:dyDescent="0.25">
      <c r="J102" s="22" t="s">
        <v>1141</v>
      </c>
      <c r="R102" s="22" t="s">
        <v>1619</v>
      </c>
    </row>
    <row r="103" spans="10:18" x14ac:dyDescent="0.25">
      <c r="J103" s="22" t="s">
        <v>1142</v>
      </c>
      <c r="R103" s="22" t="s">
        <v>1620</v>
      </c>
    </row>
    <row r="104" spans="10:18" x14ac:dyDescent="0.25">
      <c r="J104" s="22" t="s">
        <v>1143</v>
      </c>
      <c r="R104" s="22" t="s">
        <v>1621</v>
      </c>
    </row>
    <row r="105" spans="10:18" x14ac:dyDescent="0.25">
      <c r="J105" s="22" t="s">
        <v>1515</v>
      </c>
      <c r="R105" s="22" t="s">
        <v>1622</v>
      </c>
    </row>
    <row r="106" spans="10:18" x14ac:dyDescent="0.25">
      <c r="J106" s="22" t="s">
        <v>1144</v>
      </c>
      <c r="R106" s="22" t="s">
        <v>1623</v>
      </c>
    </row>
    <row r="107" spans="10:18" x14ac:dyDescent="0.25">
      <c r="J107" s="22" t="s">
        <v>1145</v>
      </c>
      <c r="R107" s="22" t="s">
        <v>962</v>
      </c>
    </row>
    <row r="108" spans="10:18" x14ac:dyDescent="0.25">
      <c r="J108" s="22" t="s">
        <v>1146</v>
      </c>
      <c r="R108" s="22" t="s">
        <v>1624</v>
      </c>
    </row>
    <row r="109" spans="10:18" x14ac:dyDescent="0.25">
      <c r="J109" s="22" t="s">
        <v>1147</v>
      </c>
      <c r="R109" s="22" t="s">
        <v>1625</v>
      </c>
    </row>
    <row r="110" spans="10:18" x14ac:dyDescent="0.25">
      <c r="J110" s="22" t="s">
        <v>1148</v>
      </c>
      <c r="R110" s="22" t="s">
        <v>961</v>
      </c>
    </row>
    <row r="111" spans="10:18" x14ac:dyDescent="0.25">
      <c r="J111" s="22" t="s">
        <v>749</v>
      </c>
      <c r="R111" s="22" t="s">
        <v>1626</v>
      </c>
    </row>
    <row r="112" spans="10:18" x14ac:dyDescent="0.25">
      <c r="J112" s="22" t="s">
        <v>495</v>
      </c>
      <c r="R112" s="22" t="s">
        <v>1627</v>
      </c>
    </row>
    <row r="113" spans="10:18" x14ac:dyDescent="0.25">
      <c r="J113" s="22" t="s">
        <v>496</v>
      </c>
      <c r="R113" s="22" t="s">
        <v>1628</v>
      </c>
    </row>
    <row r="114" spans="10:18" x14ac:dyDescent="0.25">
      <c r="J114" s="22" t="s">
        <v>497</v>
      </c>
      <c r="R114" s="22" t="s">
        <v>1629</v>
      </c>
    </row>
    <row r="115" spans="10:18" x14ac:dyDescent="0.25">
      <c r="J115" s="22" t="s">
        <v>750</v>
      </c>
      <c r="R115" s="22" t="s">
        <v>1630</v>
      </c>
    </row>
    <row r="116" spans="10:18" x14ac:dyDescent="0.25">
      <c r="J116" s="22" t="s">
        <v>751</v>
      </c>
      <c r="R116" s="22" t="s">
        <v>1631</v>
      </c>
    </row>
    <row r="117" spans="10:18" x14ac:dyDescent="0.25">
      <c r="J117" s="22" t="s">
        <v>1149</v>
      </c>
      <c r="R117" s="22" t="s">
        <v>955</v>
      </c>
    </row>
    <row r="118" spans="10:18" x14ac:dyDescent="0.25">
      <c r="J118" s="22" t="s">
        <v>498</v>
      </c>
      <c r="R118" s="22" t="s">
        <v>1632</v>
      </c>
    </row>
    <row r="119" spans="10:18" x14ac:dyDescent="0.25">
      <c r="J119" s="22" t="s">
        <v>1150</v>
      </c>
      <c r="R119" s="22" t="s">
        <v>1633</v>
      </c>
    </row>
    <row r="120" spans="10:18" x14ac:dyDescent="0.25">
      <c r="J120" s="22" t="s">
        <v>1151</v>
      </c>
      <c r="R120" s="22" t="s">
        <v>1634</v>
      </c>
    </row>
    <row r="121" spans="10:18" x14ac:dyDescent="0.25">
      <c r="J121" s="22" t="s">
        <v>1152</v>
      </c>
      <c r="Q121" s="22"/>
      <c r="R121" s="22" t="s">
        <v>965</v>
      </c>
    </row>
    <row r="122" spans="10:18" x14ac:dyDescent="0.25">
      <c r="J122" s="22" t="s">
        <v>499</v>
      </c>
      <c r="R122" s="22" t="s">
        <v>1635</v>
      </c>
    </row>
    <row r="123" spans="10:18" x14ac:dyDescent="0.25">
      <c r="J123" s="22" t="s">
        <v>1153</v>
      </c>
      <c r="R123" s="22" t="s">
        <v>1636</v>
      </c>
    </row>
    <row r="124" spans="10:18" x14ac:dyDescent="0.25">
      <c r="J124" s="22" t="s">
        <v>1154</v>
      </c>
      <c r="R124" s="22" t="s">
        <v>1637</v>
      </c>
    </row>
    <row r="125" spans="10:18" x14ac:dyDescent="0.25">
      <c r="J125" s="22" t="s">
        <v>752</v>
      </c>
      <c r="R125" s="22" t="s">
        <v>1638</v>
      </c>
    </row>
    <row r="126" spans="10:18" x14ac:dyDescent="0.25">
      <c r="J126" s="22" t="s">
        <v>753</v>
      </c>
      <c r="Q126" s="22"/>
      <c r="R126" s="22" t="s">
        <v>1639</v>
      </c>
    </row>
    <row r="127" spans="10:18" x14ac:dyDescent="0.25">
      <c r="J127" s="22" t="s">
        <v>1155</v>
      </c>
      <c r="R127" s="22" t="s">
        <v>1640</v>
      </c>
    </row>
    <row r="128" spans="10:18" x14ac:dyDescent="0.25">
      <c r="J128" s="22" t="s">
        <v>1156</v>
      </c>
      <c r="R128" s="22" t="s">
        <v>1641</v>
      </c>
    </row>
    <row r="129" spans="10:18" x14ac:dyDescent="0.25">
      <c r="J129" s="22" t="s">
        <v>1157</v>
      </c>
      <c r="R129" s="22" t="s">
        <v>1642</v>
      </c>
    </row>
    <row r="130" spans="10:18" x14ac:dyDescent="0.25">
      <c r="J130" s="22" t="s">
        <v>1158</v>
      </c>
      <c r="R130" s="22" t="s">
        <v>1643</v>
      </c>
    </row>
    <row r="131" spans="10:18" x14ac:dyDescent="0.25">
      <c r="J131" s="22" t="s">
        <v>1159</v>
      </c>
      <c r="R131" s="22" t="s">
        <v>540</v>
      </c>
    </row>
    <row r="132" spans="10:18" x14ac:dyDescent="0.25">
      <c r="J132" s="22" t="s">
        <v>1160</v>
      </c>
      <c r="R132" s="22" t="s">
        <v>1644</v>
      </c>
    </row>
    <row r="133" spans="10:18" x14ac:dyDescent="0.25">
      <c r="J133" s="22" t="s">
        <v>1161</v>
      </c>
      <c r="R133" s="22" t="s">
        <v>1645</v>
      </c>
    </row>
    <row r="134" spans="10:18" x14ac:dyDescent="0.25">
      <c r="J134" s="22" t="s">
        <v>1162</v>
      </c>
      <c r="R134" s="22" t="s">
        <v>967</v>
      </c>
    </row>
    <row r="135" spans="10:18" x14ac:dyDescent="0.25">
      <c r="J135" s="22" t="s">
        <v>1163</v>
      </c>
      <c r="R135" s="22" t="s">
        <v>1646</v>
      </c>
    </row>
    <row r="136" spans="10:18" x14ac:dyDescent="0.25">
      <c r="J136" s="22" t="s">
        <v>1164</v>
      </c>
      <c r="R136" s="22" t="s">
        <v>1647</v>
      </c>
    </row>
    <row r="137" spans="10:18" x14ac:dyDescent="0.25">
      <c r="J137" s="22" t="s">
        <v>1165</v>
      </c>
      <c r="R137" s="22" t="s">
        <v>1648</v>
      </c>
    </row>
    <row r="138" spans="10:18" x14ac:dyDescent="0.25">
      <c r="J138" s="22" t="s">
        <v>1166</v>
      </c>
      <c r="R138" s="22" t="s">
        <v>960</v>
      </c>
    </row>
    <row r="139" spans="10:18" x14ac:dyDescent="0.25">
      <c r="J139" s="22" t="s">
        <v>1167</v>
      </c>
      <c r="R139" s="22" t="s">
        <v>949</v>
      </c>
    </row>
    <row r="140" spans="10:18" x14ac:dyDescent="0.25">
      <c r="J140" s="22" t="s">
        <v>1168</v>
      </c>
      <c r="R140" s="22" t="s">
        <v>1649</v>
      </c>
    </row>
    <row r="141" spans="10:18" x14ac:dyDescent="0.25">
      <c r="J141" s="22" t="s">
        <v>1169</v>
      </c>
      <c r="R141" s="22" t="s">
        <v>952</v>
      </c>
    </row>
    <row r="142" spans="10:18" x14ac:dyDescent="0.25">
      <c r="J142" s="22" t="s">
        <v>1170</v>
      </c>
      <c r="R142" s="22" t="s">
        <v>1650</v>
      </c>
    </row>
    <row r="143" spans="10:18" x14ac:dyDescent="0.25">
      <c r="J143" s="22" t="s">
        <v>842</v>
      </c>
      <c r="R143" s="22" t="s">
        <v>1651</v>
      </c>
    </row>
    <row r="144" spans="10:18" x14ac:dyDescent="0.25">
      <c r="J144" s="22" t="s">
        <v>843</v>
      </c>
      <c r="R144" s="22" t="s">
        <v>1652</v>
      </c>
    </row>
    <row r="145" spans="10:18" x14ac:dyDescent="0.25">
      <c r="J145" s="22" t="s">
        <v>844</v>
      </c>
      <c r="R145" s="22" t="s">
        <v>1653</v>
      </c>
    </row>
    <row r="146" spans="10:18" x14ac:dyDescent="0.25">
      <c r="J146" s="22" t="s">
        <v>845</v>
      </c>
      <c r="R146" s="22" t="s">
        <v>1654</v>
      </c>
    </row>
    <row r="147" spans="10:18" x14ac:dyDescent="0.25">
      <c r="J147" s="22" t="s">
        <v>1171</v>
      </c>
      <c r="R147" s="22" t="s">
        <v>1655</v>
      </c>
    </row>
    <row r="148" spans="10:18" x14ac:dyDescent="0.25">
      <c r="J148" s="22" t="s">
        <v>1172</v>
      </c>
      <c r="R148" s="22" t="s">
        <v>966</v>
      </c>
    </row>
    <row r="149" spans="10:18" x14ac:dyDescent="0.25">
      <c r="J149" s="22" t="s">
        <v>1173</v>
      </c>
      <c r="R149" s="22" t="s">
        <v>1656</v>
      </c>
    </row>
    <row r="150" spans="10:18" x14ac:dyDescent="0.25">
      <c r="J150" s="22" t="s">
        <v>1174</v>
      </c>
      <c r="R150" s="22" t="s">
        <v>1657</v>
      </c>
    </row>
    <row r="151" spans="10:18" x14ac:dyDescent="0.25">
      <c r="J151" s="22" t="s">
        <v>1175</v>
      </c>
      <c r="R151" s="22" t="s">
        <v>1658</v>
      </c>
    </row>
    <row r="152" spans="10:18" x14ac:dyDescent="0.25">
      <c r="J152" s="22" t="s">
        <v>1176</v>
      </c>
      <c r="R152" s="22" t="s">
        <v>1659</v>
      </c>
    </row>
    <row r="153" spans="10:18" x14ac:dyDescent="0.25">
      <c r="J153" s="22" t="s">
        <v>1177</v>
      </c>
      <c r="R153" s="22" t="s">
        <v>1660</v>
      </c>
    </row>
    <row r="154" spans="10:18" x14ac:dyDescent="0.25">
      <c r="J154" s="22" t="s">
        <v>1178</v>
      </c>
      <c r="R154" s="22" t="s">
        <v>544</v>
      </c>
    </row>
    <row r="155" spans="10:18" x14ac:dyDescent="0.25">
      <c r="J155" s="22" t="s">
        <v>1179</v>
      </c>
      <c r="R155" s="22" t="s">
        <v>541</v>
      </c>
    </row>
    <row r="156" spans="10:18" x14ac:dyDescent="0.25">
      <c r="J156" s="22" t="s">
        <v>521</v>
      </c>
      <c r="R156" s="22" t="s">
        <v>1661</v>
      </c>
    </row>
    <row r="157" spans="10:18" x14ac:dyDescent="0.25">
      <c r="J157" s="22" t="s">
        <v>1180</v>
      </c>
      <c r="R157" s="22" t="s">
        <v>1662</v>
      </c>
    </row>
    <row r="158" spans="10:18" x14ac:dyDescent="0.25">
      <c r="J158" s="22" t="s">
        <v>1181</v>
      </c>
      <c r="R158" s="22" t="s">
        <v>1663</v>
      </c>
    </row>
    <row r="159" spans="10:18" x14ac:dyDescent="0.25">
      <c r="J159" s="22" t="s">
        <v>520</v>
      </c>
      <c r="R159" s="22" t="s">
        <v>1664</v>
      </c>
    </row>
    <row r="160" spans="10:18" x14ac:dyDescent="0.25">
      <c r="J160" s="22" t="s">
        <v>1182</v>
      </c>
      <c r="R160" s="22" t="s">
        <v>1665</v>
      </c>
    </row>
    <row r="161" spans="10:18" x14ac:dyDescent="0.25">
      <c r="J161" s="22" t="s">
        <v>1183</v>
      </c>
      <c r="R161" s="22" t="s">
        <v>1666</v>
      </c>
    </row>
    <row r="162" spans="10:18" x14ac:dyDescent="0.25">
      <c r="J162" s="22" t="s">
        <v>1184</v>
      </c>
      <c r="R162" s="22" t="s">
        <v>1667</v>
      </c>
    </row>
    <row r="163" spans="10:18" x14ac:dyDescent="0.25">
      <c r="J163" s="22" t="s">
        <v>1185</v>
      </c>
      <c r="R163" s="22" t="s">
        <v>1668</v>
      </c>
    </row>
    <row r="164" spans="10:18" x14ac:dyDescent="0.25">
      <c r="J164" s="22" t="s">
        <v>522</v>
      </c>
      <c r="R164" s="22" t="s">
        <v>1697</v>
      </c>
    </row>
    <row r="165" spans="10:18" x14ac:dyDescent="0.25">
      <c r="J165" s="22" t="s">
        <v>1186</v>
      </c>
    </row>
    <row r="166" spans="10:18" x14ac:dyDescent="0.25">
      <c r="J166" s="22" t="s">
        <v>1187</v>
      </c>
    </row>
    <row r="167" spans="10:18" x14ac:dyDescent="0.25">
      <c r="J167" s="22" t="s">
        <v>1188</v>
      </c>
    </row>
    <row r="168" spans="10:18" x14ac:dyDescent="0.25">
      <c r="J168" s="22" t="s">
        <v>1189</v>
      </c>
    </row>
    <row r="169" spans="10:18" x14ac:dyDescent="0.25">
      <c r="J169" s="22" t="s">
        <v>1190</v>
      </c>
    </row>
    <row r="170" spans="10:18" x14ac:dyDescent="0.25">
      <c r="J170" s="22" t="s">
        <v>846</v>
      </c>
    </row>
    <row r="171" spans="10:18" x14ac:dyDescent="0.25">
      <c r="J171" s="22" t="s">
        <v>847</v>
      </c>
    </row>
    <row r="172" spans="10:18" x14ac:dyDescent="0.25">
      <c r="J172" s="22" t="s">
        <v>1191</v>
      </c>
    </row>
    <row r="173" spans="10:18" x14ac:dyDescent="0.25">
      <c r="J173" s="22" t="s">
        <v>1192</v>
      </c>
    </row>
    <row r="174" spans="10:18" x14ac:dyDescent="0.25">
      <c r="J174" s="22" t="s">
        <v>1193</v>
      </c>
    </row>
    <row r="175" spans="10:18" x14ac:dyDescent="0.25">
      <c r="J175" s="22" t="s">
        <v>1194</v>
      </c>
    </row>
    <row r="176" spans="10:18" x14ac:dyDescent="0.25">
      <c r="J176" s="22" t="s">
        <v>1195</v>
      </c>
    </row>
    <row r="177" spans="10:10" x14ac:dyDescent="0.25">
      <c r="J177" s="22" t="s">
        <v>1196</v>
      </c>
    </row>
    <row r="178" spans="10:10" x14ac:dyDescent="0.25">
      <c r="J178" s="22" t="s">
        <v>1197</v>
      </c>
    </row>
    <row r="179" spans="10:10" x14ac:dyDescent="0.25">
      <c r="J179" s="22" t="s">
        <v>529</v>
      </c>
    </row>
    <row r="180" spans="10:10" x14ac:dyDescent="0.25">
      <c r="J180" s="22" t="s">
        <v>1198</v>
      </c>
    </row>
    <row r="181" spans="10:10" x14ac:dyDescent="0.25">
      <c r="J181" s="22" t="s">
        <v>1199</v>
      </c>
    </row>
    <row r="182" spans="10:10" x14ac:dyDescent="0.25">
      <c r="J182" s="22" t="s">
        <v>528</v>
      </c>
    </row>
    <row r="183" spans="10:10" x14ac:dyDescent="0.25">
      <c r="J183" s="22" t="s">
        <v>1200</v>
      </c>
    </row>
    <row r="184" spans="10:10" x14ac:dyDescent="0.25">
      <c r="J184" s="22" t="s">
        <v>1201</v>
      </c>
    </row>
    <row r="185" spans="10:10" x14ac:dyDescent="0.25">
      <c r="J185" s="22" t="s">
        <v>1202</v>
      </c>
    </row>
    <row r="186" spans="10:10" x14ac:dyDescent="0.25">
      <c r="J186" s="22" t="s">
        <v>1203</v>
      </c>
    </row>
    <row r="187" spans="10:10" x14ac:dyDescent="0.25">
      <c r="J187" s="22" t="s">
        <v>1204</v>
      </c>
    </row>
    <row r="188" spans="10:10" x14ac:dyDescent="0.25">
      <c r="J188" s="22" t="s">
        <v>1205</v>
      </c>
    </row>
    <row r="189" spans="10:10" x14ac:dyDescent="0.25">
      <c r="J189" s="22" t="s">
        <v>1206</v>
      </c>
    </row>
    <row r="190" spans="10:10" x14ac:dyDescent="0.25">
      <c r="J190" s="22" t="s">
        <v>1207</v>
      </c>
    </row>
    <row r="191" spans="10:10" x14ac:dyDescent="0.25">
      <c r="J191" s="22" t="s">
        <v>1208</v>
      </c>
    </row>
    <row r="192" spans="10:10" x14ac:dyDescent="0.25">
      <c r="J192" s="22" t="s">
        <v>1209</v>
      </c>
    </row>
    <row r="193" spans="10:10" x14ac:dyDescent="0.25">
      <c r="J193" s="22" t="s">
        <v>1210</v>
      </c>
    </row>
    <row r="194" spans="10:10" x14ac:dyDescent="0.25">
      <c r="J194" s="22" t="s">
        <v>1211</v>
      </c>
    </row>
    <row r="195" spans="10:10" x14ac:dyDescent="0.25">
      <c r="J195" s="22" t="s">
        <v>590</v>
      </c>
    </row>
    <row r="196" spans="10:10" x14ac:dyDescent="0.25">
      <c r="J196" s="22" t="s">
        <v>1212</v>
      </c>
    </row>
    <row r="197" spans="10:10" x14ac:dyDescent="0.25">
      <c r="J197" s="22" t="s">
        <v>1213</v>
      </c>
    </row>
    <row r="198" spans="10:10" x14ac:dyDescent="0.25">
      <c r="J198" s="22" t="s">
        <v>1214</v>
      </c>
    </row>
    <row r="199" spans="10:10" x14ac:dyDescent="0.25">
      <c r="J199" s="22" t="s">
        <v>1215</v>
      </c>
    </row>
    <row r="200" spans="10:10" x14ac:dyDescent="0.25">
      <c r="J200" s="22" t="s">
        <v>1216</v>
      </c>
    </row>
    <row r="201" spans="10:10" x14ac:dyDescent="0.25">
      <c r="J201" s="22" t="s">
        <v>1217</v>
      </c>
    </row>
    <row r="202" spans="10:10" x14ac:dyDescent="0.25">
      <c r="J202" s="22" t="s">
        <v>1218</v>
      </c>
    </row>
    <row r="203" spans="10:10" x14ac:dyDescent="0.25">
      <c r="J203" s="22" t="s">
        <v>1219</v>
      </c>
    </row>
    <row r="204" spans="10:10" x14ac:dyDescent="0.25">
      <c r="J204" s="22" t="s">
        <v>1220</v>
      </c>
    </row>
    <row r="205" spans="10:10" x14ac:dyDescent="0.25">
      <c r="J205" s="22" t="s">
        <v>1221</v>
      </c>
    </row>
    <row r="206" spans="10:10" x14ac:dyDescent="0.25">
      <c r="J206" s="22" t="s">
        <v>1222</v>
      </c>
    </row>
    <row r="207" spans="10:10" x14ac:dyDescent="0.25">
      <c r="J207" s="22" t="s">
        <v>1223</v>
      </c>
    </row>
    <row r="208" spans="10:10" x14ac:dyDescent="0.25">
      <c r="J208" s="22" t="s">
        <v>1224</v>
      </c>
    </row>
    <row r="209" spans="10:10" x14ac:dyDescent="0.25">
      <c r="J209" s="22" t="s">
        <v>1225</v>
      </c>
    </row>
    <row r="210" spans="10:10" x14ac:dyDescent="0.25">
      <c r="J210" s="22" t="s">
        <v>1226</v>
      </c>
    </row>
    <row r="211" spans="10:10" x14ac:dyDescent="0.25">
      <c r="J211" s="22" t="s">
        <v>1227</v>
      </c>
    </row>
    <row r="212" spans="10:10" x14ac:dyDescent="0.25">
      <c r="J212" s="22" t="s">
        <v>1228</v>
      </c>
    </row>
    <row r="213" spans="10:10" x14ac:dyDescent="0.25">
      <c r="J213" s="22" t="s">
        <v>1229</v>
      </c>
    </row>
    <row r="214" spans="10:10" x14ac:dyDescent="0.25">
      <c r="J214" s="22" t="s">
        <v>1230</v>
      </c>
    </row>
    <row r="215" spans="10:10" x14ac:dyDescent="0.25">
      <c r="J215" s="22" t="s">
        <v>1231</v>
      </c>
    </row>
    <row r="216" spans="10:10" x14ac:dyDescent="0.25">
      <c r="J216" s="22" t="s">
        <v>1232</v>
      </c>
    </row>
    <row r="217" spans="10:10" x14ac:dyDescent="0.25">
      <c r="J217" s="22" t="s">
        <v>1233</v>
      </c>
    </row>
    <row r="218" spans="10:10" x14ac:dyDescent="0.25">
      <c r="J218" s="22" t="s">
        <v>1234</v>
      </c>
    </row>
    <row r="219" spans="10:10" x14ac:dyDescent="0.25">
      <c r="J219" s="22" t="s">
        <v>1235</v>
      </c>
    </row>
    <row r="220" spans="10:10" x14ac:dyDescent="0.25">
      <c r="J220" s="22" t="s">
        <v>1236</v>
      </c>
    </row>
    <row r="221" spans="10:10" x14ac:dyDescent="0.25">
      <c r="J221" s="22" t="s">
        <v>1237</v>
      </c>
    </row>
    <row r="222" spans="10:10" x14ac:dyDescent="0.25">
      <c r="J222" s="22" t="s">
        <v>1238</v>
      </c>
    </row>
    <row r="223" spans="10:10" x14ac:dyDescent="0.25">
      <c r="J223" s="22" t="s">
        <v>1239</v>
      </c>
    </row>
    <row r="224" spans="10:10" x14ac:dyDescent="0.25">
      <c r="J224" s="22" t="s">
        <v>1240</v>
      </c>
    </row>
    <row r="225" spans="10:10" x14ac:dyDescent="0.25">
      <c r="J225" s="22" t="s">
        <v>1241</v>
      </c>
    </row>
    <row r="226" spans="10:10" x14ac:dyDescent="0.25">
      <c r="J226" s="22" t="s">
        <v>1242</v>
      </c>
    </row>
    <row r="227" spans="10:10" x14ac:dyDescent="0.25">
      <c r="J227" s="22" t="s">
        <v>1243</v>
      </c>
    </row>
    <row r="228" spans="10:10" x14ac:dyDescent="0.25">
      <c r="J228" s="22" t="s">
        <v>578</v>
      </c>
    </row>
    <row r="229" spans="10:10" x14ac:dyDescent="0.25">
      <c r="J229" s="22" t="s">
        <v>580</v>
      </c>
    </row>
    <row r="230" spans="10:10" x14ac:dyDescent="0.25">
      <c r="J230" s="22" t="s">
        <v>523</v>
      </c>
    </row>
    <row r="231" spans="10:10" x14ac:dyDescent="0.25">
      <c r="J231" s="22" t="s">
        <v>582</v>
      </c>
    </row>
    <row r="232" spans="10:10" x14ac:dyDescent="0.25">
      <c r="J232" s="22" t="s">
        <v>583</v>
      </c>
    </row>
    <row r="233" spans="10:10" x14ac:dyDescent="0.25">
      <c r="J233" s="22" t="s">
        <v>584</v>
      </c>
    </row>
    <row r="234" spans="10:10" x14ac:dyDescent="0.25">
      <c r="J234" s="22" t="s">
        <v>585</v>
      </c>
    </row>
    <row r="235" spans="10:10" x14ac:dyDescent="0.25">
      <c r="J235" s="22" t="s">
        <v>527</v>
      </c>
    </row>
    <row r="236" spans="10:10" x14ac:dyDescent="0.25">
      <c r="J236" s="22" t="s">
        <v>525</v>
      </c>
    </row>
    <row r="237" spans="10:10" x14ac:dyDescent="0.25">
      <c r="J237" s="22" t="s">
        <v>524</v>
      </c>
    </row>
    <row r="238" spans="10:10" x14ac:dyDescent="0.25">
      <c r="J238" s="22" t="s">
        <v>526</v>
      </c>
    </row>
    <row r="239" spans="10:10" x14ac:dyDescent="0.25">
      <c r="J239" s="22" t="s">
        <v>1244</v>
      </c>
    </row>
    <row r="240" spans="10:10" x14ac:dyDescent="0.25">
      <c r="J240" s="22" t="s">
        <v>587</v>
      </c>
    </row>
    <row r="241" spans="10:10" x14ac:dyDescent="0.25">
      <c r="J241" s="22" t="s">
        <v>588</v>
      </c>
    </row>
    <row r="242" spans="10:10" x14ac:dyDescent="0.25">
      <c r="J242" s="22" t="s">
        <v>589</v>
      </c>
    </row>
    <row r="243" spans="10:10" x14ac:dyDescent="0.25">
      <c r="J243" s="22" t="s">
        <v>1245</v>
      </c>
    </row>
    <row r="244" spans="10:10" x14ac:dyDescent="0.25">
      <c r="J244" s="22" t="s">
        <v>1246</v>
      </c>
    </row>
    <row r="245" spans="10:10" x14ac:dyDescent="0.25">
      <c r="J245" s="22" t="s">
        <v>1247</v>
      </c>
    </row>
    <row r="246" spans="10:10" x14ac:dyDescent="0.25">
      <c r="J246" s="22" t="s">
        <v>611</v>
      </c>
    </row>
    <row r="247" spans="10:10" x14ac:dyDescent="0.25">
      <c r="J247" s="22" t="s">
        <v>1248</v>
      </c>
    </row>
    <row r="248" spans="10:10" x14ac:dyDescent="0.25">
      <c r="J248" s="22" t="s">
        <v>1249</v>
      </c>
    </row>
    <row r="249" spans="10:10" x14ac:dyDescent="0.25">
      <c r="J249" s="22" t="s">
        <v>1250</v>
      </c>
    </row>
    <row r="250" spans="10:10" x14ac:dyDescent="0.25">
      <c r="J250" s="22" t="s">
        <v>1251</v>
      </c>
    </row>
    <row r="251" spans="10:10" x14ac:dyDescent="0.25">
      <c r="J251" s="22" t="s">
        <v>1252</v>
      </c>
    </row>
  </sheetData>
  <autoFilter ref="A1:R1"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78"/>
  <sheetViews>
    <sheetView showGridLines="0" view="pageBreakPreview" zoomScaleNormal="100" zoomScaleSheetLayoutView="100" workbookViewId="0">
      <selection activeCell="B23" sqref="B23"/>
    </sheetView>
  </sheetViews>
  <sheetFormatPr defaultColWidth="9.1796875" defaultRowHeight="12.5" x14ac:dyDescent="0.25"/>
  <cols>
    <col min="1" max="1" width="16.54296875" style="22" customWidth="1"/>
    <col min="2" max="2" width="67.26953125" style="22" customWidth="1"/>
    <col min="3" max="3" width="37.1796875" style="22" customWidth="1"/>
    <col min="4" max="15" width="9.1796875" style="22"/>
    <col min="16" max="19" width="9.1796875" style="22" customWidth="1"/>
    <col min="20" max="16384" width="9.1796875" style="22"/>
  </cols>
  <sheetData>
    <row r="1" spans="1:4" x14ac:dyDescent="0.25">
      <c r="A1" s="50" t="s">
        <v>1319</v>
      </c>
      <c r="B1" s="23"/>
      <c r="C1" s="24"/>
    </row>
    <row r="2" spans="1:4" x14ac:dyDescent="0.25">
      <c r="A2" s="50"/>
      <c r="B2" s="23"/>
      <c r="C2" s="24"/>
    </row>
    <row r="3" spans="1:4" ht="13" thickBot="1" x14ac:dyDescent="0.3">
      <c r="A3" s="26"/>
      <c r="B3" s="27"/>
      <c r="C3" s="28"/>
    </row>
    <row r="4" spans="1:4" ht="13.5" thickTop="1" x14ac:dyDescent="0.3">
      <c r="A4" s="1062" t="s">
        <v>96</v>
      </c>
      <c r="B4" s="1062"/>
      <c r="C4" s="1021" t="s">
        <v>1670</v>
      </c>
      <c r="D4" s="509"/>
    </row>
    <row r="5" spans="1:4" ht="13.5" customHeight="1" x14ac:dyDescent="0.25">
      <c r="A5" s="1063" t="s">
        <v>1439</v>
      </c>
      <c r="B5" s="1063"/>
      <c r="C5" s="52"/>
      <c r="D5" s="509"/>
    </row>
    <row r="6" spans="1:4" ht="12.75" customHeight="1" x14ac:dyDescent="0.25">
      <c r="A6" s="1063" t="s">
        <v>97</v>
      </c>
      <c r="B6" s="1063"/>
      <c r="C6" s="1063"/>
    </row>
    <row r="7" spans="1:4" x14ac:dyDescent="0.25">
      <c r="A7" s="388" t="s">
        <v>98</v>
      </c>
      <c r="B7" s="389" t="s">
        <v>1</v>
      </c>
      <c r="C7" s="390"/>
    </row>
    <row r="8" spans="1:4" x14ac:dyDescent="0.25">
      <c r="A8" s="1064" t="s">
        <v>1265</v>
      </c>
      <c r="B8" s="1064"/>
      <c r="C8" s="390"/>
    </row>
    <row r="9" spans="1:4" x14ac:dyDescent="0.25">
      <c r="A9" s="51" t="s">
        <v>4</v>
      </c>
      <c r="B9" s="52" t="s">
        <v>5</v>
      </c>
      <c r="C9" s="386" t="b">
        <v>0</v>
      </c>
    </row>
    <row r="10" spans="1:4" x14ac:dyDescent="0.25">
      <c r="A10" s="51" t="s">
        <v>6</v>
      </c>
      <c r="B10" s="52" t="s">
        <v>7</v>
      </c>
      <c r="C10" s="387" t="b">
        <v>0</v>
      </c>
    </row>
    <row r="11" spans="1:4" ht="23" x14ac:dyDescent="0.25">
      <c r="A11" s="51" t="s">
        <v>9</v>
      </c>
      <c r="B11" s="52" t="s">
        <v>1432</v>
      </c>
      <c r="C11" s="387" t="b">
        <v>0</v>
      </c>
    </row>
    <row r="12" spans="1:4" x14ac:dyDescent="0.25">
      <c r="A12" s="51" t="s">
        <v>10</v>
      </c>
      <c r="B12" s="52" t="s">
        <v>1314</v>
      </c>
      <c r="C12" s="387" t="b">
        <v>0</v>
      </c>
    </row>
    <row r="13" spans="1:4" x14ac:dyDescent="0.25">
      <c r="A13" s="1065" t="s">
        <v>99</v>
      </c>
      <c r="B13" s="1066"/>
      <c r="C13" s="53"/>
    </row>
    <row r="14" spans="1:4" ht="23" x14ac:dyDescent="0.25">
      <c r="A14" s="51" t="s">
        <v>11</v>
      </c>
      <c r="B14" s="385" t="s">
        <v>12</v>
      </c>
      <c r="C14" s="387" t="b">
        <v>0</v>
      </c>
    </row>
    <row r="15" spans="1:4" x14ac:dyDescent="0.25">
      <c r="A15" s="51" t="s">
        <v>13</v>
      </c>
      <c r="B15" s="627" t="s">
        <v>1336</v>
      </c>
      <c r="C15" s="387" t="b">
        <v>0</v>
      </c>
    </row>
    <row r="16" spans="1:4" x14ac:dyDescent="0.25">
      <c r="A16" s="51" t="s">
        <v>14</v>
      </c>
      <c r="B16" s="385" t="s">
        <v>15</v>
      </c>
      <c r="C16" s="387" t="b">
        <v>0</v>
      </c>
    </row>
    <row r="17" spans="1:3" x14ac:dyDescent="0.25">
      <c r="A17" s="51" t="s">
        <v>16</v>
      </c>
      <c r="B17" s="385" t="s">
        <v>17</v>
      </c>
      <c r="C17" s="387" t="b">
        <v>0</v>
      </c>
    </row>
    <row r="18" spans="1:3" ht="23" x14ac:dyDescent="0.25">
      <c r="A18" s="51" t="s">
        <v>18</v>
      </c>
      <c r="B18" s="385" t="s">
        <v>19</v>
      </c>
      <c r="C18" s="387" t="b">
        <v>0</v>
      </c>
    </row>
    <row r="19" spans="1:3" x14ac:dyDescent="0.25">
      <c r="A19" s="51" t="s">
        <v>20</v>
      </c>
      <c r="B19" s="385" t="s">
        <v>21</v>
      </c>
      <c r="C19" s="387" t="b">
        <v>0</v>
      </c>
    </row>
    <row r="20" spans="1:3" x14ac:dyDescent="0.25">
      <c r="A20" s="450"/>
      <c r="B20" s="54"/>
      <c r="C20" s="53"/>
    </row>
    <row r="21" spans="1:3" x14ac:dyDescent="0.25">
      <c r="A21" s="51" t="s">
        <v>22</v>
      </c>
      <c r="B21" s="52" t="s">
        <v>23</v>
      </c>
      <c r="C21" s="387" t="b">
        <v>0</v>
      </c>
    </row>
    <row r="22" spans="1:3" x14ac:dyDescent="0.25">
      <c r="A22" s="51" t="s">
        <v>24</v>
      </c>
      <c r="B22" s="52" t="s">
        <v>25</v>
      </c>
      <c r="C22" s="387" t="b">
        <v>0</v>
      </c>
    </row>
    <row r="23" spans="1:3" x14ac:dyDescent="0.25">
      <c r="A23" s="51" t="s">
        <v>26</v>
      </c>
      <c r="B23" s="52" t="s">
        <v>27</v>
      </c>
      <c r="C23" s="387" t="b">
        <v>0</v>
      </c>
    </row>
    <row r="24" spans="1:3" x14ac:dyDescent="0.25">
      <c r="A24" s="51" t="s">
        <v>28</v>
      </c>
      <c r="B24" s="52" t="s">
        <v>29</v>
      </c>
      <c r="C24" s="387" t="b">
        <v>0</v>
      </c>
    </row>
    <row r="25" spans="1:3" x14ac:dyDescent="0.25">
      <c r="A25" s="51" t="s">
        <v>30</v>
      </c>
      <c r="B25" s="52" t="s">
        <v>31</v>
      </c>
      <c r="C25" s="387" t="b">
        <v>0</v>
      </c>
    </row>
    <row r="26" spans="1:3" x14ac:dyDescent="0.25">
      <c r="A26" s="51" t="s">
        <v>32</v>
      </c>
      <c r="B26" s="52" t="s">
        <v>33</v>
      </c>
      <c r="C26" s="387" t="b">
        <v>0</v>
      </c>
    </row>
    <row r="27" spans="1:3" x14ac:dyDescent="0.25">
      <c r="A27" s="51" t="s">
        <v>34</v>
      </c>
      <c r="B27" s="52" t="s">
        <v>35</v>
      </c>
      <c r="C27" s="387" t="b">
        <v>0</v>
      </c>
    </row>
    <row r="28" spans="1:3" x14ac:dyDescent="0.25">
      <c r="A28" s="51" t="s">
        <v>36</v>
      </c>
      <c r="B28" s="52" t="s">
        <v>37</v>
      </c>
      <c r="C28" s="387" t="b">
        <v>0</v>
      </c>
    </row>
    <row r="29" spans="1:3" x14ac:dyDescent="0.25">
      <c r="A29" s="51" t="s">
        <v>38</v>
      </c>
      <c r="B29" s="52" t="s">
        <v>39</v>
      </c>
      <c r="C29" s="387" t="b">
        <v>0</v>
      </c>
    </row>
    <row r="30" spans="1:3" x14ac:dyDescent="0.25">
      <c r="A30" s="51" t="s">
        <v>40</v>
      </c>
      <c r="B30" s="52" t="s">
        <v>41</v>
      </c>
      <c r="C30" s="387" t="b">
        <v>0</v>
      </c>
    </row>
    <row r="31" spans="1:3" x14ac:dyDescent="0.25">
      <c r="A31" s="450"/>
      <c r="B31" s="54"/>
      <c r="C31" s="53"/>
    </row>
    <row r="32" spans="1:3" x14ac:dyDescent="0.25">
      <c r="A32" s="51" t="s">
        <v>42</v>
      </c>
      <c r="B32" s="52" t="s">
        <v>43</v>
      </c>
      <c r="C32" s="387" t="b">
        <v>0</v>
      </c>
    </row>
    <row r="33" spans="1:3" x14ac:dyDescent="0.25">
      <c r="A33" s="51" t="s">
        <v>44</v>
      </c>
      <c r="B33" s="52" t="s">
        <v>45</v>
      </c>
      <c r="C33" s="387" t="b">
        <v>0</v>
      </c>
    </row>
    <row r="34" spans="1:3" x14ac:dyDescent="0.25">
      <c r="A34" s="51" t="s">
        <v>46</v>
      </c>
      <c r="B34" s="52" t="s">
        <v>47</v>
      </c>
      <c r="C34" s="387" t="b">
        <v>0</v>
      </c>
    </row>
    <row r="35" spans="1:3" x14ac:dyDescent="0.25">
      <c r="A35" s="51" t="s">
        <v>48</v>
      </c>
      <c r="B35" s="52" t="s">
        <v>49</v>
      </c>
      <c r="C35" s="387" t="b">
        <v>0</v>
      </c>
    </row>
    <row r="36" spans="1:3" x14ac:dyDescent="0.25">
      <c r="A36" s="51" t="s">
        <v>50</v>
      </c>
      <c r="B36" s="52" t="s">
        <v>51</v>
      </c>
      <c r="C36" s="387" t="b">
        <v>0</v>
      </c>
    </row>
    <row r="37" spans="1:3" x14ac:dyDescent="0.25">
      <c r="A37" s="51" t="s">
        <v>1390</v>
      </c>
      <c r="B37" s="630" t="s">
        <v>1348</v>
      </c>
      <c r="C37" s="387" t="b">
        <v>0</v>
      </c>
    </row>
    <row r="38" spans="1:3" x14ac:dyDescent="0.25">
      <c r="A38" s="51" t="s">
        <v>1391</v>
      </c>
      <c r="B38" s="630" t="s">
        <v>1350</v>
      </c>
      <c r="C38" s="387" t="b">
        <v>0</v>
      </c>
    </row>
    <row r="39" spans="1:3" x14ac:dyDescent="0.25">
      <c r="A39" s="450"/>
      <c r="B39" s="54"/>
      <c r="C39" s="53"/>
    </row>
    <row r="40" spans="1:3" ht="23" x14ac:dyDescent="0.25">
      <c r="A40" s="51" t="s">
        <v>52</v>
      </c>
      <c r="B40" s="52" t="s">
        <v>1450</v>
      </c>
      <c r="C40" s="387" t="b">
        <v>0</v>
      </c>
    </row>
    <row r="41" spans="1:3" ht="23" x14ac:dyDescent="0.25">
      <c r="A41" s="51" t="s">
        <v>53</v>
      </c>
      <c r="B41" s="52" t="s">
        <v>1451</v>
      </c>
      <c r="C41" s="387" t="b">
        <v>0</v>
      </c>
    </row>
    <row r="42" spans="1:3" ht="23" x14ac:dyDescent="0.25">
      <c r="A42" s="51" t="s">
        <v>54</v>
      </c>
      <c r="B42" s="52" t="s">
        <v>1452</v>
      </c>
      <c r="C42" s="387" t="b">
        <v>0</v>
      </c>
    </row>
    <row r="43" spans="1:3" ht="23" x14ac:dyDescent="0.25">
      <c r="A43" s="51" t="s">
        <v>55</v>
      </c>
      <c r="B43" s="52" t="s">
        <v>1453</v>
      </c>
      <c r="C43" s="387" t="b">
        <v>0</v>
      </c>
    </row>
    <row r="44" spans="1:3" x14ac:dyDescent="0.25">
      <c r="A44" s="450"/>
      <c r="B44" s="54"/>
      <c r="C44" s="53"/>
    </row>
    <row r="45" spans="1:3" x14ac:dyDescent="0.25">
      <c r="A45" s="51" t="s">
        <v>56</v>
      </c>
      <c r="B45" s="52" t="s">
        <v>57</v>
      </c>
      <c r="C45" s="387" t="b">
        <v>0</v>
      </c>
    </row>
    <row r="46" spans="1:3" x14ac:dyDescent="0.25">
      <c r="A46" s="51" t="s">
        <v>58</v>
      </c>
      <c r="B46" s="52" t="s">
        <v>59</v>
      </c>
      <c r="C46" s="387" t="b">
        <v>0</v>
      </c>
    </row>
    <row r="47" spans="1:3" x14ac:dyDescent="0.25">
      <c r="A47" s="51" t="s">
        <v>60</v>
      </c>
      <c r="B47" s="52" t="s">
        <v>61</v>
      </c>
      <c r="C47" s="387" t="b">
        <v>0</v>
      </c>
    </row>
    <row r="48" spans="1:3" x14ac:dyDescent="0.25">
      <c r="A48" s="51" t="s">
        <v>62</v>
      </c>
      <c r="B48" s="52" t="s">
        <v>63</v>
      </c>
      <c r="C48" s="387" t="b">
        <v>0</v>
      </c>
    </row>
    <row r="49" spans="1:3" x14ac:dyDescent="0.25">
      <c r="A49" s="51" t="s">
        <v>64</v>
      </c>
      <c r="B49" s="52" t="s">
        <v>65</v>
      </c>
      <c r="C49" s="387" t="b">
        <v>0</v>
      </c>
    </row>
    <row r="50" spans="1:3" x14ac:dyDescent="0.25">
      <c r="A50" s="450"/>
      <c r="B50" s="54"/>
      <c r="C50" s="53"/>
    </row>
    <row r="51" spans="1:3" ht="23" x14ac:dyDescent="0.25">
      <c r="A51" s="51" t="s">
        <v>66</v>
      </c>
      <c r="B51" s="52" t="s">
        <v>1454</v>
      </c>
      <c r="C51" s="387" t="b">
        <v>0</v>
      </c>
    </row>
    <row r="52" spans="1:3" ht="23" x14ac:dyDescent="0.25">
      <c r="A52" s="51" t="s">
        <v>67</v>
      </c>
      <c r="B52" s="52" t="s">
        <v>1455</v>
      </c>
      <c r="C52" s="387" t="b">
        <v>0</v>
      </c>
    </row>
    <row r="53" spans="1:3" x14ac:dyDescent="0.25">
      <c r="A53" s="51" t="s">
        <v>68</v>
      </c>
      <c r="B53" s="52" t="s">
        <v>69</v>
      </c>
      <c r="C53" s="387" t="b">
        <v>0</v>
      </c>
    </row>
    <row r="54" spans="1:3" x14ac:dyDescent="0.25">
      <c r="A54" s="450"/>
      <c r="B54" s="54"/>
      <c r="C54" s="53"/>
    </row>
    <row r="55" spans="1:3" x14ac:dyDescent="0.25">
      <c r="A55" s="51" t="s">
        <v>70</v>
      </c>
      <c r="B55" s="52" t="s">
        <v>71</v>
      </c>
      <c r="C55" s="387" t="b">
        <v>0</v>
      </c>
    </row>
    <row r="56" spans="1:3" ht="23" x14ac:dyDescent="0.25">
      <c r="A56" s="51" t="s">
        <v>72</v>
      </c>
      <c r="B56" s="52" t="s">
        <v>73</v>
      </c>
      <c r="C56" s="387" t="b">
        <v>0</v>
      </c>
    </row>
    <row r="57" spans="1:3" x14ac:dyDescent="0.25">
      <c r="A57" s="51" t="s">
        <v>74</v>
      </c>
      <c r="B57" s="52" t="s">
        <v>75</v>
      </c>
      <c r="C57" s="387" t="b">
        <v>0</v>
      </c>
    </row>
    <row r="58" spans="1:3" x14ac:dyDescent="0.25">
      <c r="A58" s="1067" t="s">
        <v>100</v>
      </c>
      <c r="B58" s="1068"/>
      <c r="C58" s="53"/>
    </row>
    <row r="59" spans="1:3" x14ac:dyDescent="0.25">
      <c r="A59" s="51" t="s">
        <v>76</v>
      </c>
      <c r="B59" s="627" t="s">
        <v>1456</v>
      </c>
      <c r="C59" s="387" t="b">
        <v>0</v>
      </c>
    </row>
    <row r="60" spans="1:3" x14ac:dyDescent="0.25">
      <c r="A60" s="51" t="s">
        <v>77</v>
      </c>
      <c r="B60" s="627" t="s">
        <v>78</v>
      </c>
      <c r="C60" s="387" t="b">
        <v>0</v>
      </c>
    </row>
    <row r="61" spans="1:3" x14ac:dyDescent="0.25">
      <c r="A61" s="55" t="s">
        <v>79</v>
      </c>
      <c r="B61" s="628" t="s">
        <v>1457</v>
      </c>
      <c r="C61" s="387" t="b">
        <v>0</v>
      </c>
    </row>
    <row r="62" spans="1:3" x14ac:dyDescent="0.25">
      <c r="A62" s="450"/>
      <c r="B62" s="629"/>
      <c r="C62" s="53"/>
    </row>
    <row r="63" spans="1:3" x14ac:dyDescent="0.25">
      <c r="A63" s="51" t="s">
        <v>80</v>
      </c>
      <c r="B63" s="630" t="s">
        <v>81</v>
      </c>
      <c r="C63" s="387" t="b">
        <v>0</v>
      </c>
    </row>
    <row r="64" spans="1:3" x14ac:dyDescent="0.25">
      <c r="A64" s="51" t="s">
        <v>82</v>
      </c>
      <c r="B64" s="630" t="s">
        <v>83</v>
      </c>
      <c r="C64" s="387" t="b">
        <v>0</v>
      </c>
    </row>
    <row r="65" spans="1:3" x14ac:dyDescent="0.25">
      <c r="A65" s="56"/>
      <c r="B65" s="631"/>
      <c r="C65" s="56"/>
    </row>
    <row r="66" spans="1:3" ht="23" x14ac:dyDescent="0.25">
      <c r="A66" s="51" t="s">
        <v>101</v>
      </c>
      <c r="B66" s="630" t="s">
        <v>1368</v>
      </c>
      <c r="C66" s="387" t="b">
        <v>0</v>
      </c>
    </row>
    <row r="67" spans="1:3" x14ac:dyDescent="0.25">
      <c r="A67" s="56"/>
      <c r="B67" s="631"/>
      <c r="C67" s="56"/>
    </row>
    <row r="68" spans="1:3" ht="23" x14ac:dyDescent="0.25">
      <c r="A68" s="51" t="s">
        <v>84</v>
      </c>
      <c r="B68" s="630" t="s">
        <v>1370</v>
      </c>
      <c r="C68" s="387" t="b">
        <v>0</v>
      </c>
    </row>
    <row r="69" spans="1:3" ht="23" x14ac:dyDescent="0.25">
      <c r="A69" s="57" t="s">
        <v>85</v>
      </c>
      <c r="B69" s="630" t="s">
        <v>1372</v>
      </c>
      <c r="C69" s="387" t="b">
        <v>0</v>
      </c>
    </row>
    <row r="70" spans="1:3" x14ac:dyDescent="0.25">
      <c r="A70" s="450"/>
      <c r="B70" s="54"/>
      <c r="C70" s="53"/>
    </row>
    <row r="71" spans="1:3" x14ac:dyDescent="0.25">
      <c r="A71" s="51" t="s">
        <v>86</v>
      </c>
      <c r="B71" s="52" t="s">
        <v>87</v>
      </c>
      <c r="C71" s="387" t="b">
        <v>0</v>
      </c>
    </row>
    <row r="72" spans="1:3" x14ac:dyDescent="0.25">
      <c r="A72" s="450"/>
      <c r="B72" s="54"/>
      <c r="C72" s="53"/>
    </row>
    <row r="73" spans="1:3" x14ac:dyDescent="0.25">
      <c r="A73" s="51" t="s">
        <v>88</v>
      </c>
      <c r="B73" s="52" t="s">
        <v>89</v>
      </c>
      <c r="C73" s="387" t="b">
        <v>0</v>
      </c>
    </row>
    <row r="74" spans="1:3" x14ac:dyDescent="0.25">
      <c r="A74" s="450"/>
      <c r="B74" s="54"/>
      <c r="C74" s="53"/>
    </row>
    <row r="75" spans="1:3" x14ac:dyDescent="0.25">
      <c r="A75" s="51" t="s">
        <v>90</v>
      </c>
      <c r="B75" s="52" t="s">
        <v>91</v>
      </c>
      <c r="C75" s="387" t="b">
        <v>0</v>
      </c>
    </row>
    <row r="76" spans="1:3" x14ac:dyDescent="0.25">
      <c r="A76" s="51" t="s">
        <v>92</v>
      </c>
      <c r="B76" s="52" t="s">
        <v>93</v>
      </c>
      <c r="C76" s="387" t="b">
        <v>0</v>
      </c>
    </row>
    <row r="77" spans="1:3" ht="15" customHeight="1" x14ac:dyDescent="0.25">
      <c r="A77" s="450"/>
      <c r="B77" s="54"/>
      <c r="C77" s="53"/>
    </row>
    <row r="78" spans="1:3" x14ac:dyDescent="0.25">
      <c r="A78" s="51" t="s">
        <v>94</v>
      </c>
      <c r="B78" s="52" t="s">
        <v>95</v>
      </c>
      <c r="C78" s="387" t="b">
        <v>0</v>
      </c>
    </row>
  </sheetData>
  <mergeCells count="6">
    <mergeCell ref="A4:B4"/>
    <mergeCell ref="A6:C6"/>
    <mergeCell ref="A8:B8"/>
    <mergeCell ref="A13:B13"/>
    <mergeCell ref="A58:B58"/>
    <mergeCell ref="A5:B5"/>
  </mergeCells>
  <pageMargins left="0.7" right="0.7" top="0.75" bottom="0.75" header="0.3" footer="0.3"/>
  <pageSetup paperSize="9" scale="63"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'Drop-Down'!$A$2:$A$12</xm:f>
          </x14:formula1>
          <xm:sqref>C4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30"/>
  <sheetViews>
    <sheetView showGridLines="0" zoomScaleNormal="100" zoomScaleSheetLayoutView="100" workbookViewId="0">
      <selection activeCell="H26" sqref="H26"/>
    </sheetView>
  </sheetViews>
  <sheetFormatPr defaultColWidth="9.26953125" defaultRowHeight="10" x14ac:dyDescent="0.2"/>
  <cols>
    <col min="1" max="1" width="3.81640625" style="30" customWidth="1"/>
    <col min="2" max="2" width="48.26953125" style="29" bestFit="1" customWidth="1"/>
    <col min="3" max="3" width="17.7265625" style="29" customWidth="1"/>
    <col min="4" max="4" width="5" style="29" customWidth="1"/>
    <col min="5" max="8" width="9.26953125" style="29"/>
    <col min="9" max="9" width="7.26953125" style="29" customWidth="1"/>
    <col min="10" max="16384" width="9.26953125" style="29"/>
  </cols>
  <sheetData>
    <row r="1" spans="1:7" s="25" customFormat="1" ht="10.15" customHeight="1" x14ac:dyDescent="0.25">
      <c r="A1" s="398" t="s">
        <v>102</v>
      </c>
      <c r="B1" s="398"/>
      <c r="C1" s="403"/>
    </row>
    <row r="2" spans="1:7" s="25" customFormat="1" ht="10.15" hidden="1" customHeight="1" x14ac:dyDescent="0.25">
      <c r="A2" s="398"/>
      <c r="B2" s="398"/>
      <c r="C2" s="403"/>
    </row>
    <row r="3" spans="1:7" s="25" customFormat="1" ht="10.15" hidden="1" customHeight="1" x14ac:dyDescent="0.25">
      <c r="A3" s="398"/>
      <c r="B3" s="398"/>
      <c r="C3" s="403"/>
    </row>
    <row r="4" spans="1:7" s="25" customFormat="1" ht="8.25" hidden="1" customHeight="1" x14ac:dyDescent="0.25">
      <c r="A4" s="398"/>
      <c r="B4" s="398"/>
      <c r="C4" s="403"/>
    </row>
    <row r="5" spans="1:7" ht="13" customHeight="1" x14ac:dyDescent="0.25">
      <c r="A5" s="404"/>
      <c r="B5" s="400"/>
      <c r="C5" s="417" t="s">
        <v>103</v>
      </c>
      <c r="E5" s="30"/>
      <c r="F5" s="30"/>
    </row>
    <row r="6" spans="1:7" ht="10.5" x14ac:dyDescent="0.25">
      <c r="A6" s="406" t="s">
        <v>104</v>
      </c>
      <c r="B6" s="405"/>
      <c r="C6" s="405"/>
      <c r="D6" s="35"/>
      <c r="E6" s="36"/>
      <c r="G6" s="37"/>
    </row>
    <row r="7" spans="1:7" x14ac:dyDescent="0.2">
      <c r="A7" s="404"/>
      <c r="B7" s="405"/>
      <c r="C7" s="405"/>
      <c r="G7" s="38"/>
    </row>
    <row r="8" spans="1:7" ht="11.5" x14ac:dyDescent="0.25">
      <c r="A8" s="407">
        <v>1</v>
      </c>
      <c r="B8" s="402" t="s">
        <v>105</v>
      </c>
      <c r="C8" s="722"/>
      <c r="D8" s="40"/>
      <c r="G8" s="37"/>
    </row>
    <row r="9" spans="1:7" ht="11.5" x14ac:dyDescent="0.25">
      <c r="A9" s="407">
        <v>2</v>
      </c>
      <c r="B9" s="402" t="s">
        <v>106</v>
      </c>
      <c r="C9" s="722"/>
      <c r="D9" s="41"/>
      <c r="G9" s="37"/>
    </row>
    <row r="10" spans="1:7" ht="11.5" x14ac:dyDescent="0.25">
      <c r="A10" s="407">
        <v>3</v>
      </c>
      <c r="B10" s="402" t="s">
        <v>107</v>
      </c>
      <c r="C10" s="722"/>
      <c r="D10" s="41"/>
      <c r="G10" s="37"/>
    </row>
    <row r="11" spans="1:7" ht="11.5" x14ac:dyDescent="0.25">
      <c r="A11" s="407">
        <v>4</v>
      </c>
      <c r="B11" s="402" t="s">
        <v>108</v>
      </c>
      <c r="C11" s="722"/>
      <c r="D11" s="41"/>
      <c r="G11" s="37"/>
    </row>
    <row r="12" spans="1:7" ht="11.5" x14ac:dyDescent="0.25">
      <c r="A12" s="407">
        <v>5</v>
      </c>
      <c r="B12" s="402" t="s">
        <v>109</v>
      </c>
      <c r="C12" s="722"/>
      <c r="D12" s="41"/>
      <c r="G12" s="42"/>
    </row>
    <row r="13" spans="1:7" ht="11.5" x14ac:dyDescent="0.25">
      <c r="A13" s="407">
        <v>6</v>
      </c>
      <c r="B13" s="402" t="s">
        <v>110</v>
      </c>
      <c r="C13" s="722"/>
      <c r="D13" s="41"/>
      <c r="G13" s="42"/>
    </row>
    <row r="14" spans="1:7" s="43" customFormat="1" ht="12.65" customHeight="1" x14ac:dyDescent="0.25">
      <c r="A14" s="407">
        <v>7</v>
      </c>
      <c r="B14" s="402" t="s">
        <v>111</v>
      </c>
      <c r="C14" s="722"/>
      <c r="G14" s="29"/>
    </row>
    <row r="15" spans="1:7" s="43" customFormat="1" ht="11.5" x14ac:dyDescent="0.25">
      <c r="A15" s="407">
        <v>8</v>
      </c>
      <c r="B15" s="402" t="s">
        <v>112</v>
      </c>
      <c r="C15" s="722"/>
      <c r="G15" s="29"/>
    </row>
    <row r="16" spans="1:7" ht="11.5" x14ac:dyDescent="0.25">
      <c r="A16" s="407">
        <v>9</v>
      </c>
      <c r="B16" s="402" t="s">
        <v>113</v>
      </c>
      <c r="C16" s="722"/>
    </row>
    <row r="17" spans="1:8" ht="11.5" x14ac:dyDescent="0.25">
      <c r="A17" s="407">
        <v>10</v>
      </c>
      <c r="B17" s="402" t="s">
        <v>114</v>
      </c>
      <c r="C17" s="722"/>
    </row>
    <row r="18" spans="1:8" ht="11.5" x14ac:dyDescent="0.25">
      <c r="A18" s="407">
        <v>11</v>
      </c>
      <c r="B18" s="402" t="s">
        <v>115</v>
      </c>
      <c r="C18" s="722"/>
    </row>
    <row r="19" spans="1:8" ht="11.5" x14ac:dyDescent="0.25">
      <c r="A19" s="408">
        <v>12</v>
      </c>
      <c r="B19" s="409" t="s">
        <v>116</v>
      </c>
      <c r="C19" s="723">
        <f>SUM(C20:C27)</f>
        <v>0</v>
      </c>
      <c r="D19" s="41"/>
      <c r="H19" s="42"/>
    </row>
    <row r="20" spans="1:8" ht="11.5" x14ac:dyDescent="0.25">
      <c r="A20" s="407" t="s">
        <v>117</v>
      </c>
      <c r="B20" s="410" t="s">
        <v>118</v>
      </c>
      <c r="C20" s="722"/>
      <c r="D20" s="41"/>
      <c r="G20" s="37"/>
    </row>
    <row r="21" spans="1:8" ht="11.5" x14ac:dyDescent="0.25">
      <c r="A21" s="407" t="s">
        <v>119</v>
      </c>
      <c r="B21" s="410" t="s">
        <v>120</v>
      </c>
      <c r="C21" s="722"/>
      <c r="D21" s="41"/>
      <c r="G21" s="37"/>
    </row>
    <row r="22" spans="1:8" ht="11.5" x14ac:dyDescent="0.25">
      <c r="A22" s="407" t="s">
        <v>121</v>
      </c>
      <c r="B22" s="410" t="s">
        <v>122</v>
      </c>
      <c r="C22" s="722"/>
      <c r="G22" s="37"/>
    </row>
    <row r="23" spans="1:8" ht="11.5" x14ac:dyDescent="0.25">
      <c r="A23" s="407" t="s">
        <v>123</v>
      </c>
      <c r="B23" s="410" t="s">
        <v>124</v>
      </c>
      <c r="C23" s="722"/>
      <c r="G23" s="37"/>
    </row>
    <row r="24" spans="1:8" ht="11.5" x14ac:dyDescent="0.25">
      <c r="A24" s="407" t="s">
        <v>125</v>
      </c>
      <c r="B24" s="410" t="s">
        <v>126</v>
      </c>
      <c r="C24" s="722"/>
      <c r="G24" s="37"/>
    </row>
    <row r="25" spans="1:8" ht="11.5" x14ac:dyDescent="0.25">
      <c r="A25" s="407" t="s">
        <v>127</v>
      </c>
      <c r="B25" s="410" t="s">
        <v>128</v>
      </c>
      <c r="C25" s="722"/>
      <c r="G25" s="37"/>
    </row>
    <row r="26" spans="1:8" ht="11.5" x14ac:dyDescent="0.25">
      <c r="A26" s="407" t="s">
        <v>129</v>
      </c>
      <c r="B26" s="411" t="s">
        <v>130</v>
      </c>
      <c r="C26" s="722"/>
      <c r="D26" s="41"/>
      <c r="G26" s="37"/>
    </row>
    <row r="27" spans="1:8" s="46" customFormat="1" ht="11.5" x14ac:dyDescent="0.25">
      <c r="A27" s="407" t="s">
        <v>131</v>
      </c>
      <c r="B27" s="410" t="s">
        <v>132</v>
      </c>
      <c r="C27" s="722"/>
      <c r="D27" s="45"/>
      <c r="G27" s="47"/>
    </row>
    <row r="28" spans="1:8" ht="11.5" x14ac:dyDescent="0.25">
      <c r="A28" s="407">
        <v>13</v>
      </c>
      <c r="B28" s="412" t="s">
        <v>133</v>
      </c>
      <c r="C28" s="722"/>
      <c r="D28" s="41"/>
    </row>
    <row r="29" spans="1:8" ht="11.5" x14ac:dyDescent="0.25">
      <c r="A29" s="408"/>
      <c r="B29" s="413" t="s">
        <v>134</v>
      </c>
      <c r="C29" s="723">
        <f>SUM(C8:C18)+C19+C28</f>
        <v>0</v>
      </c>
      <c r="D29" s="41"/>
    </row>
    <row r="30" spans="1:8" ht="10.9" customHeight="1" x14ac:dyDescent="0.2">
      <c r="B30" s="49"/>
    </row>
  </sheetData>
  <sheetProtection selectLockedCells="1" selectUnlockedCells="1"/>
  <printOptions horizontalCentered="1"/>
  <pageMargins left="0.19685039370078741" right="0.19685039370078741" top="0.59055118110236227" bottom="0.19685039370078741" header="0" footer="0"/>
  <pageSetup paperSize="9" scale="9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dimension ref="A1:N41"/>
  <sheetViews>
    <sheetView showGridLines="0" view="pageBreakPreview" zoomScaleNormal="100" zoomScaleSheetLayoutView="100" workbookViewId="0">
      <selection activeCell="C28" sqref="C28"/>
    </sheetView>
  </sheetViews>
  <sheetFormatPr defaultColWidth="9.26953125" defaultRowHeight="10" x14ac:dyDescent="0.2"/>
  <cols>
    <col min="1" max="1" width="4" style="30" customWidth="1"/>
    <col min="2" max="2" width="48.1796875" style="29" customWidth="1"/>
    <col min="3" max="3" width="16.26953125" style="29" customWidth="1"/>
    <col min="4" max="4" width="5.54296875" style="29" customWidth="1"/>
    <col min="5" max="5" width="2.7265625" style="29" customWidth="1"/>
    <col min="6" max="6" width="15.26953125" style="29" customWidth="1"/>
    <col min="7" max="16384" width="9.26953125" style="29"/>
  </cols>
  <sheetData>
    <row r="1" spans="1:6" s="25" customFormat="1" ht="10.5" x14ac:dyDescent="0.25">
      <c r="A1" s="391" t="s">
        <v>102</v>
      </c>
      <c r="B1" s="391"/>
      <c r="C1" s="392"/>
    </row>
    <row r="2" spans="1:6" s="25" customFormat="1" ht="10.5" hidden="1" x14ac:dyDescent="0.25">
      <c r="A2" s="391"/>
      <c r="B2" s="391"/>
      <c r="C2" s="392"/>
    </row>
    <row r="3" spans="1:6" s="25" customFormat="1" ht="10.5" hidden="1" x14ac:dyDescent="0.25">
      <c r="A3" s="391"/>
      <c r="B3" s="391"/>
      <c r="C3" s="392"/>
    </row>
    <row r="4" spans="1:6" s="25" customFormat="1" ht="10.5" hidden="1" x14ac:dyDescent="0.25">
      <c r="A4" s="391"/>
      <c r="B4" s="391"/>
      <c r="C4" s="392"/>
    </row>
    <row r="5" spans="1:6" ht="10.5" x14ac:dyDescent="0.25">
      <c r="A5" s="393"/>
      <c r="B5" s="394"/>
      <c r="C5" s="525" t="s">
        <v>103</v>
      </c>
      <c r="E5" s="30"/>
    </row>
    <row r="6" spans="1:6" ht="10.5" x14ac:dyDescent="0.25">
      <c r="A6" s="395" t="s">
        <v>135</v>
      </c>
      <c r="B6" s="396"/>
      <c r="C6" s="396"/>
      <c r="D6" s="35"/>
    </row>
    <row r="7" spans="1:6" ht="10.5" x14ac:dyDescent="0.25">
      <c r="A7" s="395"/>
      <c r="B7" s="396"/>
      <c r="C7" s="397"/>
    </row>
    <row r="8" spans="1:6" ht="11.5" x14ac:dyDescent="0.25">
      <c r="A8" s="60">
        <v>14</v>
      </c>
      <c r="B8" s="39" t="s">
        <v>136</v>
      </c>
      <c r="C8" s="725"/>
      <c r="F8" s="37"/>
    </row>
    <row r="9" spans="1:6" ht="11.5" x14ac:dyDescent="0.25">
      <c r="A9" s="60">
        <v>15</v>
      </c>
      <c r="B9" s="39" t="s">
        <v>137</v>
      </c>
      <c r="C9" s="725"/>
      <c r="F9" s="37"/>
    </row>
    <row r="10" spans="1:6" ht="11.5" x14ac:dyDescent="0.25">
      <c r="A10" s="60">
        <v>16</v>
      </c>
      <c r="B10" s="39" t="s">
        <v>138</v>
      </c>
      <c r="C10" s="725"/>
      <c r="F10" s="37"/>
    </row>
    <row r="11" spans="1:6" ht="11.5" x14ac:dyDescent="0.25">
      <c r="A11" s="60">
        <v>17</v>
      </c>
      <c r="B11" s="39" t="s">
        <v>139</v>
      </c>
      <c r="C11" s="725"/>
      <c r="F11" s="37"/>
    </row>
    <row r="12" spans="1:6" ht="11.5" x14ac:dyDescent="0.25">
      <c r="A12" s="60">
        <v>18</v>
      </c>
      <c r="B12" s="39" t="s">
        <v>140</v>
      </c>
      <c r="C12" s="725"/>
      <c r="F12" s="37"/>
    </row>
    <row r="13" spans="1:6" ht="11.5" x14ac:dyDescent="0.25">
      <c r="A13" s="62">
        <v>19</v>
      </c>
      <c r="B13" s="48" t="s">
        <v>109</v>
      </c>
      <c r="C13" s="726">
        <f>SUM(C14:C16)</f>
        <v>0</v>
      </c>
      <c r="F13" s="37"/>
    </row>
    <row r="14" spans="1:6" ht="11.5" x14ac:dyDescent="0.25">
      <c r="A14" s="60" t="s">
        <v>117</v>
      </c>
      <c r="B14" s="64" t="s">
        <v>141</v>
      </c>
      <c r="C14" s="370"/>
      <c r="F14" s="37"/>
    </row>
    <row r="15" spans="1:6" ht="11.5" x14ac:dyDescent="0.25">
      <c r="A15" s="60" t="s">
        <v>142</v>
      </c>
      <c r="B15" s="64" t="s">
        <v>143</v>
      </c>
      <c r="C15" s="370"/>
      <c r="F15" s="37"/>
    </row>
    <row r="16" spans="1:6" ht="11.5" x14ac:dyDescent="0.25">
      <c r="A16" s="60" t="s">
        <v>121</v>
      </c>
      <c r="B16" s="64" t="s">
        <v>132</v>
      </c>
      <c r="C16" s="370"/>
      <c r="F16" s="37"/>
    </row>
    <row r="17" spans="1:6" ht="11.5" x14ac:dyDescent="0.25">
      <c r="A17" s="60">
        <v>20</v>
      </c>
      <c r="B17" s="39" t="s">
        <v>144</v>
      </c>
      <c r="C17" s="370"/>
      <c r="F17" s="65"/>
    </row>
    <row r="18" spans="1:6" ht="11.5" x14ac:dyDescent="0.25">
      <c r="A18" s="62">
        <v>21</v>
      </c>
      <c r="B18" s="48" t="s">
        <v>145</v>
      </c>
      <c r="C18" s="726">
        <f>SUM(C19:C25)</f>
        <v>0</v>
      </c>
      <c r="F18" s="66"/>
    </row>
    <row r="19" spans="1:6" ht="11.5" x14ac:dyDescent="0.25">
      <c r="A19" s="60" t="s">
        <v>117</v>
      </c>
      <c r="B19" s="64" t="s">
        <v>146</v>
      </c>
      <c r="C19" s="370"/>
      <c r="F19" s="67"/>
    </row>
    <row r="20" spans="1:6" ht="11.5" x14ac:dyDescent="0.25">
      <c r="A20" s="60" t="s">
        <v>119</v>
      </c>
      <c r="B20" s="64" t="s">
        <v>147</v>
      </c>
      <c r="C20" s="370"/>
      <c r="F20" s="68"/>
    </row>
    <row r="21" spans="1:6" ht="11.5" x14ac:dyDescent="0.25">
      <c r="A21" s="60" t="s">
        <v>121</v>
      </c>
      <c r="B21" s="64" t="s">
        <v>148</v>
      </c>
      <c r="C21" s="370"/>
      <c r="F21" s="68"/>
    </row>
    <row r="22" spans="1:6" ht="11.5" x14ac:dyDescent="0.25">
      <c r="A22" s="60" t="s">
        <v>123</v>
      </c>
      <c r="B22" s="64" t="s">
        <v>149</v>
      </c>
      <c r="C22" s="370"/>
    </row>
    <row r="23" spans="1:6" ht="11.5" x14ac:dyDescent="0.25">
      <c r="A23" s="60" t="s">
        <v>125</v>
      </c>
      <c r="B23" s="64" t="s">
        <v>150</v>
      </c>
      <c r="C23" s="370"/>
    </row>
    <row r="24" spans="1:6" ht="19.5" customHeight="1" x14ac:dyDescent="0.25">
      <c r="A24" s="60" t="s">
        <v>127</v>
      </c>
      <c r="B24" s="64" t="s">
        <v>151</v>
      </c>
      <c r="C24" s="370"/>
    </row>
    <row r="25" spans="1:6" ht="11.5" x14ac:dyDescent="0.25">
      <c r="A25" s="60" t="s">
        <v>129</v>
      </c>
      <c r="B25" s="64" t="s">
        <v>132</v>
      </c>
      <c r="C25" s="370"/>
      <c r="F25" s="80"/>
    </row>
    <row r="26" spans="1:6" ht="18" customHeight="1" x14ac:dyDescent="0.25">
      <c r="A26" s="60">
        <v>22</v>
      </c>
      <c r="B26" s="39" t="s">
        <v>152</v>
      </c>
      <c r="C26" s="370"/>
      <c r="F26" s="37"/>
    </row>
    <row r="27" spans="1:6" ht="11.5" x14ac:dyDescent="0.25">
      <c r="A27" s="48"/>
      <c r="B27" s="48" t="s">
        <v>153</v>
      </c>
      <c r="C27" s="726">
        <f>SUM(C8:C12)+C13+C17+C18+C26</f>
        <v>0</v>
      </c>
      <c r="F27" s="37"/>
    </row>
    <row r="28" spans="1:6" ht="11.5" x14ac:dyDescent="0.25">
      <c r="A28" s="60" t="s">
        <v>154</v>
      </c>
      <c r="B28" s="39"/>
      <c r="C28" s="727"/>
      <c r="D28" s="37"/>
      <c r="F28" s="80"/>
    </row>
    <row r="29" spans="1:6" ht="11.5" x14ac:dyDescent="0.25">
      <c r="A29" s="60">
        <v>23</v>
      </c>
      <c r="B29" s="39" t="s">
        <v>155</v>
      </c>
      <c r="C29" s="370"/>
      <c r="F29" s="69"/>
    </row>
    <row r="30" spans="1:6" ht="11.5" x14ac:dyDescent="0.25">
      <c r="A30" s="60"/>
      <c r="B30" s="39" t="s">
        <v>156</v>
      </c>
      <c r="C30" s="370"/>
    </row>
    <row r="31" spans="1:6" ht="11.5" x14ac:dyDescent="0.25">
      <c r="A31" s="60">
        <v>24</v>
      </c>
      <c r="B31" s="39" t="s">
        <v>157</v>
      </c>
      <c r="C31" s="370"/>
    </row>
    <row r="32" spans="1:6" ht="11.5" x14ac:dyDescent="0.25">
      <c r="A32" s="62">
        <v>25</v>
      </c>
      <c r="B32" s="48" t="s">
        <v>158</v>
      </c>
      <c r="C32" s="726">
        <f>SUM(C33:C34)</f>
        <v>0</v>
      </c>
    </row>
    <row r="33" spans="1:14" ht="11.5" x14ac:dyDescent="0.25">
      <c r="A33" s="60" t="s">
        <v>117</v>
      </c>
      <c r="B33" s="39" t="s">
        <v>159</v>
      </c>
      <c r="C33" s="370"/>
    </row>
    <row r="34" spans="1:14" ht="11.5" x14ac:dyDescent="0.25">
      <c r="A34" s="60" t="s">
        <v>119</v>
      </c>
      <c r="B34" s="39" t="s">
        <v>160</v>
      </c>
      <c r="C34" s="370"/>
    </row>
    <row r="35" spans="1:14" ht="11.5" x14ac:dyDescent="0.25">
      <c r="A35" s="60">
        <v>26</v>
      </c>
      <c r="B35" s="39" t="s">
        <v>161</v>
      </c>
      <c r="C35" s="370"/>
      <c r="E35" s="46"/>
      <c r="F35" s="46"/>
      <c r="G35" s="46"/>
      <c r="H35" s="46"/>
      <c r="I35" s="46"/>
      <c r="J35" s="46"/>
      <c r="K35" s="46"/>
      <c r="L35" s="46"/>
      <c r="M35" s="46"/>
      <c r="N35" s="46"/>
    </row>
    <row r="36" spans="1:14" ht="11.5" x14ac:dyDescent="0.25">
      <c r="A36" s="48"/>
      <c r="B36" s="48" t="s">
        <v>162</v>
      </c>
      <c r="C36" s="726">
        <f>SUM(C29+C31+C32+C35)</f>
        <v>0</v>
      </c>
    </row>
    <row r="37" spans="1:14" ht="10.5" x14ac:dyDescent="0.25">
      <c r="B37" s="70"/>
    </row>
    <row r="38" spans="1:14" s="71" customFormat="1" ht="27" customHeight="1" x14ac:dyDescent="0.25"/>
    <row r="39" spans="1:14" s="71" customFormat="1" ht="27.75" customHeight="1" x14ac:dyDescent="0.25"/>
    <row r="40" spans="1:14" s="71" customFormat="1" ht="14.5" x14ac:dyDescent="0.25"/>
    <row r="41" spans="1:14" x14ac:dyDescent="0.2">
      <c r="A41" s="29"/>
    </row>
  </sheetData>
  <sheetProtection selectLockedCells="1" selectUnlockedCells="1"/>
  <printOptions horizontalCentered="1"/>
  <pageMargins left="0.19685039370078741" right="0.19685039370078741" top="0.59055118110236227" bottom="0.19685039370078741" header="0" footer="0"/>
  <pageSetup paperSize="9" scale="90" orientation="portrait" r:id="rId1"/>
  <colBreaks count="1" manualBreakCount="1">
    <brk id="3"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9"/>
  <dimension ref="A1:J59"/>
  <sheetViews>
    <sheetView showGridLines="0" zoomScaleNormal="100" zoomScaleSheetLayoutView="100" workbookViewId="0">
      <pane ySplit="7" topLeftCell="A8" activePane="bottomLeft" state="frozen"/>
      <selection activeCell="I29" sqref="I29"/>
      <selection pane="bottomLeft" activeCell="H14" sqref="H14"/>
    </sheetView>
  </sheetViews>
  <sheetFormatPr defaultColWidth="9.26953125" defaultRowHeight="10" x14ac:dyDescent="0.2"/>
  <cols>
    <col min="1" max="1" width="6.26953125" style="29" customWidth="1"/>
    <col min="2" max="2" width="64.81640625" style="29" bestFit="1" customWidth="1"/>
    <col min="3" max="3" width="12.7265625" style="29" customWidth="1"/>
    <col min="4" max="4" width="18" style="29" customWidth="1"/>
    <col min="5" max="5" width="22.26953125" style="29" customWidth="1"/>
    <col min="6" max="6" width="16.26953125" style="29" customWidth="1"/>
    <col min="7" max="8" width="14.81640625" style="29" customWidth="1"/>
    <col min="9" max="9" width="17.81640625" style="29" customWidth="1"/>
    <col min="10" max="10" width="18.26953125" style="29" customWidth="1"/>
    <col min="11" max="16384" width="9.26953125" style="29"/>
  </cols>
  <sheetData>
    <row r="1" spans="1:10" s="25" customFormat="1" ht="10.5" x14ac:dyDescent="0.25">
      <c r="A1" s="398" t="s">
        <v>1432</v>
      </c>
      <c r="B1" s="399"/>
      <c r="C1" s="399"/>
      <c r="D1" s="414"/>
      <c r="E1" s="414"/>
      <c r="F1" s="414"/>
      <c r="G1" s="414"/>
      <c r="H1" s="414"/>
      <c r="I1" s="415"/>
      <c r="J1" s="416"/>
    </row>
    <row r="2" spans="1:10" s="25" customFormat="1" ht="10.5" x14ac:dyDescent="0.25">
      <c r="A2" s="398"/>
      <c r="B2" s="398"/>
      <c r="C2" s="398"/>
      <c r="D2" s="398"/>
      <c r="E2" s="398"/>
      <c r="F2" s="398"/>
      <c r="G2" s="398"/>
      <c r="H2" s="398"/>
      <c r="I2" s="403"/>
      <c r="J2" s="416"/>
    </row>
    <row r="3" spans="1:10" s="25" customFormat="1" ht="10.5" x14ac:dyDescent="0.25">
      <c r="A3" s="400"/>
      <c r="B3" s="400"/>
      <c r="C3" s="400"/>
      <c r="D3" s="400"/>
      <c r="E3" s="400"/>
      <c r="F3" s="400"/>
      <c r="G3" s="400"/>
      <c r="H3" s="400"/>
      <c r="I3" s="400"/>
      <c r="J3" s="648" t="s">
        <v>103</v>
      </c>
    </row>
    <row r="4" spans="1:10" s="25" customFormat="1" x14ac:dyDescent="0.2">
      <c r="A4" s="400"/>
      <c r="B4" s="400"/>
      <c r="C4" s="400"/>
      <c r="D4" s="400"/>
      <c r="E4" s="400"/>
      <c r="F4" s="400"/>
      <c r="G4" s="400"/>
      <c r="H4" s="400"/>
      <c r="I4" s="400"/>
      <c r="J4" s="400"/>
    </row>
    <row r="5" spans="1:10" s="25" customFormat="1" x14ac:dyDescent="0.2">
      <c r="A5" s="400"/>
      <c r="B5" s="400"/>
      <c r="C5" s="400"/>
      <c r="D5" s="400"/>
      <c r="E5" s="400"/>
      <c r="F5" s="400"/>
      <c r="G5" s="400"/>
      <c r="H5" s="400"/>
      <c r="I5" s="400"/>
      <c r="J5" s="400"/>
    </row>
    <row r="6" spans="1:10" ht="11.5" x14ac:dyDescent="0.25">
      <c r="A6" s="417" t="s">
        <v>164</v>
      </c>
      <c r="B6" s="418"/>
      <c r="C6" s="418"/>
      <c r="D6" s="418"/>
      <c r="E6" s="418"/>
      <c r="F6" s="418"/>
      <c r="G6" s="418"/>
      <c r="H6" s="418"/>
      <c r="I6" s="418"/>
      <c r="J6" s="418"/>
    </row>
    <row r="7" spans="1:10" ht="42.75" customHeight="1" x14ac:dyDescent="0.25">
      <c r="A7" s="419"/>
      <c r="B7" s="419"/>
      <c r="C7" s="420" t="s">
        <v>165</v>
      </c>
      <c r="D7" s="420" t="s">
        <v>166</v>
      </c>
      <c r="E7" s="420" t="s">
        <v>167</v>
      </c>
      <c r="F7" s="420" t="s">
        <v>168</v>
      </c>
      <c r="G7" s="420" t="s">
        <v>169</v>
      </c>
      <c r="H7" s="420" t="s">
        <v>170</v>
      </c>
      <c r="I7" s="420" t="s">
        <v>171</v>
      </c>
      <c r="J7" s="420" t="s">
        <v>172</v>
      </c>
    </row>
    <row r="8" spans="1:10" ht="11.5" x14ac:dyDescent="0.25">
      <c r="A8" s="401">
        <v>1</v>
      </c>
      <c r="B8" s="402" t="s">
        <v>173</v>
      </c>
      <c r="C8" s="728"/>
      <c r="D8" s="729">
        <f>SUM(D18:D19)</f>
        <v>0</v>
      </c>
      <c r="E8" s="729">
        <f>SUM(E23:E27)</f>
        <v>0</v>
      </c>
      <c r="F8" s="421"/>
      <c r="G8" s="729">
        <f>SUM(G30:G36)</f>
        <v>0</v>
      </c>
      <c r="H8" s="729">
        <f>SUM(H39:H41)</f>
        <v>0</v>
      </c>
      <c r="I8" s="421"/>
      <c r="J8" s="729">
        <f>SUM(J44:J46)</f>
        <v>0</v>
      </c>
    </row>
    <row r="9" spans="1:10" ht="11.5" x14ac:dyDescent="0.25">
      <c r="A9" s="401">
        <v>2</v>
      </c>
      <c r="B9" s="402" t="s">
        <v>174</v>
      </c>
      <c r="C9" s="421"/>
      <c r="D9" s="421"/>
      <c r="E9" s="421"/>
      <c r="F9" s="421"/>
      <c r="G9" s="421"/>
      <c r="H9" s="728"/>
      <c r="I9" s="421"/>
      <c r="J9" s="421"/>
    </row>
    <row r="10" spans="1:10" ht="11.5" x14ac:dyDescent="0.25">
      <c r="A10" s="401">
        <v>3</v>
      </c>
      <c r="B10" s="402" t="s">
        <v>175</v>
      </c>
      <c r="C10" s="421"/>
      <c r="D10" s="421"/>
      <c r="E10" s="421"/>
      <c r="F10" s="421"/>
      <c r="G10" s="421"/>
      <c r="H10" s="421"/>
      <c r="I10" s="421"/>
      <c r="J10" s="421"/>
    </row>
    <row r="11" spans="1:10" ht="11.5" x14ac:dyDescent="0.25">
      <c r="A11" s="401">
        <v>4</v>
      </c>
      <c r="B11" s="402" t="s">
        <v>176</v>
      </c>
      <c r="C11" s="421"/>
      <c r="D11" s="421"/>
      <c r="E11" s="421"/>
      <c r="F11" s="421"/>
      <c r="G11" s="421"/>
      <c r="H11" s="421"/>
      <c r="I11" s="421"/>
      <c r="J11" s="421"/>
    </row>
    <row r="12" spans="1:10" ht="11.5" x14ac:dyDescent="0.25">
      <c r="A12" s="401">
        <v>5</v>
      </c>
      <c r="B12" s="402" t="s">
        <v>177</v>
      </c>
      <c r="C12" s="421"/>
      <c r="D12" s="421"/>
      <c r="E12" s="421"/>
      <c r="F12" s="421"/>
      <c r="G12" s="421"/>
      <c r="H12" s="421"/>
      <c r="I12" s="421"/>
      <c r="J12" s="421"/>
    </row>
    <row r="13" spans="1:10" ht="11.5" x14ac:dyDescent="0.25">
      <c r="A13" s="401">
        <v>6</v>
      </c>
      <c r="B13" s="402" t="s">
        <v>178</v>
      </c>
      <c r="C13" s="421"/>
      <c r="D13" s="421"/>
      <c r="E13" s="421"/>
      <c r="F13" s="421"/>
      <c r="G13" s="421"/>
      <c r="H13" s="421"/>
      <c r="I13" s="421"/>
      <c r="J13" s="421"/>
    </row>
    <row r="14" spans="1:10" ht="11.5" x14ac:dyDescent="0.25">
      <c r="A14" s="400"/>
      <c r="B14" s="400"/>
      <c r="C14" s="728"/>
      <c r="D14" s="729">
        <f>D8+D9-D10-D11-D12-D13</f>
        <v>0</v>
      </c>
      <c r="E14" s="729">
        <f t="shared" ref="E14:J14" si="0">E8+E9-E10-E11-E12-E13</f>
        <v>0</v>
      </c>
      <c r="F14" s="729">
        <f>F8+F9-F10-F11-F12-F13</f>
        <v>0</v>
      </c>
      <c r="G14" s="729">
        <f t="shared" si="0"/>
        <v>0</v>
      </c>
      <c r="H14" s="989">
        <f>H8-H10-H11-H12-H13</f>
        <v>0</v>
      </c>
      <c r="I14" s="729">
        <f t="shared" si="0"/>
        <v>0</v>
      </c>
      <c r="J14" s="729">
        <f t="shared" si="0"/>
        <v>0</v>
      </c>
    </row>
    <row r="15" spans="1:10" ht="11.5" x14ac:dyDescent="0.25">
      <c r="A15" s="422" t="s">
        <v>179</v>
      </c>
      <c r="B15" s="418"/>
      <c r="C15" s="728"/>
      <c r="D15" s="728"/>
      <c r="E15" s="728"/>
      <c r="F15" s="728"/>
      <c r="G15" s="728"/>
      <c r="H15" s="728"/>
      <c r="I15" s="728"/>
      <c r="J15" s="728"/>
    </row>
    <row r="16" spans="1:10" x14ac:dyDescent="0.2">
      <c r="A16" s="400"/>
      <c r="B16" s="400"/>
      <c r="C16" s="728"/>
      <c r="D16" s="728"/>
      <c r="E16" s="728"/>
      <c r="F16" s="728"/>
      <c r="G16" s="728"/>
      <c r="H16" s="728"/>
      <c r="I16" s="728"/>
      <c r="J16" s="728"/>
    </row>
    <row r="17" spans="1:10" ht="11.5" x14ac:dyDescent="0.25">
      <c r="A17" s="401"/>
      <c r="B17" s="402" t="s">
        <v>180</v>
      </c>
      <c r="C17" s="728"/>
      <c r="D17" s="728"/>
      <c r="E17" s="728"/>
      <c r="F17" s="728"/>
      <c r="G17" s="728"/>
      <c r="H17" s="728"/>
      <c r="I17" s="728"/>
      <c r="J17" s="728"/>
    </row>
    <row r="18" spans="1:10" ht="11.5" x14ac:dyDescent="0.25">
      <c r="A18" s="401">
        <v>1</v>
      </c>
      <c r="B18" s="402" t="s">
        <v>163</v>
      </c>
      <c r="C18" s="728"/>
      <c r="D18" s="730"/>
      <c r="E18" s="728"/>
      <c r="F18" s="728"/>
      <c r="G18" s="728"/>
      <c r="H18" s="728"/>
      <c r="I18" s="728"/>
      <c r="J18" s="728"/>
    </row>
    <row r="19" spans="1:10" ht="11.5" x14ac:dyDescent="0.25">
      <c r="A19" s="401">
        <v>2</v>
      </c>
      <c r="B19" s="402" t="s">
        <v>181</v>
      </c>
      <c r="C19" s="728"/>
      <c r="D19" s="730"/>
      <c r="E19" s="728"/>
      <c r="F19" s="728"/>
      <c r="G19" s="728"/>
      <c r="H19" s="728"/>
      <c r="I19" s="728"/>
      <c r="J19" s="728"/>
    </row>
    <row r="20" spans="1:10" ht="11.5" x14ac:dyDescent="0.25">
      <c r="A20" s="401" t="s">
        <v>117</v>
      </c>
      <c r="B20" s="402" t="s">
        <v>182</v>
      </c>
      <c r="C20" s="728"/>
      <c r="D20" s="730"/>
      <c r="E20" s="728"/>
      <c r="F20" s="728"/>
      <c r="G20" s="728"/>
      <c r="H20" s="728"/>
      <c r="I20" s="728"/>
      <c r="J20" s="728"/>
    </row>
    <row r="21" spans="1:10" x14ac:dyDescent="0.2">
      <c r="A21" s="400"/>
      <c r="B21" s="400"/>
      <c r="C21" s="728"/>
      <c r="D21" s="728"/>
      <c r="E21" s="728"/>
      <c r="F21" s="728"/>
      <c r="G21" s="728"/>
      <c r="H21" s="728"/>
      <c r="I21" s="728"/>
      <c r="J21" s="728"/>
    </row>
    <row r="22" spans="1:10" s="80" customFormat="1" ht="11.5" x14ac:dyDescent="0.25">
      <c r="A22" s="401"/>
      <c r="B22" s="402" t="s">
        <v>183</v>
      </c>
      <c r="C22" s="728"/>
      <c r="D22" s="728"/>
      <c r="E22" s="728"/>
      <c r="F22" s="728"/>
      <c r="G22" s="728"/>
      <c r="H22" s="728"/>
      <c r="I22" s="728"/>
      <c r="J22" s="728"/>
    </row>
    <row r="23" spans="1:10" s="80" customFormat="1" ht="11.5" x14ac:dyDescent="0.25">
      <c r="A23" s="401">
        <v>1</v>
      </c>
      <c r="B23" s="402" t="s">
        <v>108</v>
      </c>
      <c r="C23" s="728"/>
      <c r="D23" s="728"/>
      <c r="E23" s="730"/>
      <c r="F23" s="728"/>
      <c r="G23" s="728"/>
      <c r="H23" s="728"/>
      <c r="I23" s="728"/>
      <c r="J23" s="728"/>
    </row>
    <row r="24" spans="1:10" s="80" customFormat="1" ht="11.5" x14ac:dyDescent="0.25">
      <c r="A24" s="401">
        <v>2</v>
      </c>
      <c r="B24" s="402" t="s">
        <v>109</v>
      </c>
      <c r="C24" s="728"/>
      <c r="D24" s="728"/>
      <c r="E24" s="730"/>
      <c r="F24" s="728"/>
      <c r="G24" s="728"/>
      <c r="H24" s="728"/>
      <c r="I24" s="728"/>
      <c r="J24" s="728"/>
    </row>
    <row r="25" spans="1:10" s="80" customFormat="1" ht="11.5" x14ac:dyDescent="0.25">
      <c r="A25" s="401">
        <v>3</v>
      </c>
      <c r="B25" s="402" t="s">
        <v>110</v>
      </c>
      <c r="C25" s="728"/>
      <c r="D25" s="728"/>
      <c r="E25" s="730"/>
      <c r="F25" s="728"/>
      <c r="G25" s="728"/>
      <c r="H25" s="728"/>
      <c r="I25" s="728"/>
      <c r="J25" s="728"/>
    </row>
    <row r="26" spans="1:10" s="80" customFormat="1" ht="11.5" x14ac:dyDescent="0.25">
      <c r="A26" s="401">
        <v>4</v>
      </c>
      <c r="B26" s="402" t="s">
        <v>111</v>
      </c>
      <c r="C26" s="728"/>
      <c r="D26" s="728"/>
      <c r="E26" s="730"/>
      <c r="F26" s="728"/>
      <c r="G26" s="728"/>
      <c r="H26" s="728"/>
      <c r="I26" s="728"/>
      <c r="J26" s="728"/>
    </row>
    <row r="27" spans="1:10" s="80" customFormat="1" ht="11.5" x14ac:dyDescent="0.25">
      <c r="A27" s="401">
        <v>5</v>
      </c>
      <c r="B27" s="402" t="s">
        <v>184</v>
      </c>
      <c r="C27" s="728"/>
      <c r="D27" s="728"/>
      <c r="E27" s="730"/>
      <c r="F27" s="728"/>
      <c r="G27" s="728"/>
      <c r="H27" s="728"/>
      <c r="I27" s="728"/>
      <c r="J27" s="728"/>
    </row>
    <row r="28" spans="1:10" s="80" customFormat="1" ht="11.5" x14ac:dyDescent="0.25">
      <c r="A28" s="401"/>
      <c r="B28" s="402"/>
      <c r="C28" s="728"/>
      <c r="D28" s="728"/>
      <c r="E28" s="728"/>
      <c r="F28" s="728"/>
      <c r="G28" s="728"/>
      <c r="H28" s="728"/>
      <c r="I28" s="728"/>
      <c r="J28" s="728"/>
    </row>
    <row r="29" spans="1:10" ht="11.5" x14ac:dyDescent="0.25">
      <c r="A29" s="401"/>
      <c r="B29" s="402" t="s">
        <v>185</v>
      </c>
      <c r="C29" s="728"/>
      <c r="D29" s="728"/>
      <c r="E29" s="728"/>
      <c r="F29" s="728"/>
      <c r="G29" s="728"/>
      <c r="H29" s="728"/>
      <c r="I29" s="728"/>
      <c r="J29" s="728"/>
    </row>
    <row r="30" spans="1:10" ht="11.5" x14ac:dyDescent="0.25">
      <c r="A30" s="401">
        <v>1</v>
      </c>
      <c r="B30" s="402" t="s">
        <v>186</v>
      </c>
      <c r="C30" s="728"/>
      <c r="D30" s="728"/>
      <c r="E30" s="728"/>
      <c r="F30" s="728"/>
      <c r="G30" s="730"/>
      <c r="H30" s="728"/>
      <c r="I30" s="728"/>
      <c r="J30" s="728"/>
    </row>
    <row r="31" spans="1:10" ht="11.5" x14ac:dyDescent="0.25">
      <c r="A31" s="401">
        <v>2</v>
      </c>
      <c r="B31" s="402" t="s">
        <v>187</v>
      </c>
      <c r="C31" s="728"/>
      <c r="D31" s="728"/>
      <c r="E31" s="728"/>
      <c r="F31" s="728"/>
      <c r="G31" s="730"/>
      <c r="H31" s="728"/>
      <c r="I31" s="728"/>
      <c r="J31" s="728"/>
    </row>
    <row r="32" spans="1:10" ht="11.5" x14ac:dyDescent="0.25">
      <c r="A32" s="401">
        <v>3</v>
      </c>
      <c r="B32" s="402" t="s">
        <v>188</v>
      </c>
      <c r="C32" s="728"/>
      <c r="D32" s="728"/>
      <c r="E32" s="728"/>
      <c r="F32" s="728"/>
      <c r="G32" s="730"/>
      <c r="H32" s="728"/>
      <c r="I32" s="728"/>
      <c r="J32" s="728"/>
    </row>
    <row r="33" spans="1:10" ht="11.5" x14ac:dyDescent="0.25">
      <c r="A33" s="401">
        <v>4</v>
      </c>
      <c r="B33" s="402" t="s">
        <v>1546</v>
      </c>
      <c r="C33" s="728"/>
      <c r="D33" s="728"/>
      <c r="E33" s="728"/>
      <c r="F33" s="728"/>
      <c r="G33" s="730"/>
      <c r="H33" s="728"/>
      <c r="I33" s="728"/>
      <c r="J33" s="728"/>
    </row>
    <row r="34" spans="1:10" ht="11.5" x14ac:dyDescent="0.25">
      <c r="A34" s="401">
        <v>5</v>
      </c>
      <c r="B34" s="402" t="s">
        <v>189</v>
      </c>
      <c r="C34" s="728"/>
      <c r="D34" s="728"/>
      <c r="E34" s="728"/>
      <c r="F34" s="728"/>
      <c r="G34" s="730"/>
      <c r="H34" s="728"/>
      <c r="I34" s="728"/>
      <c r="J34" s="728"/>
    </row>
    <row r="35" spans="1:10" ht="23.65" customHeight="1" x14ac:dyDescent="0.25">
      <c r="A35" s="401">
        <v>6</v>
      </c>
      <c r="B35" s="402" t="s">
        <v>190</v>
      </c>
      <c r="C35" s="728"/>
      <c r="D35" s="728"/>
      <c r="E35" s="728"/>
      <c r="F35" s="728"/>
      <c r="G35" s="730"/>
      <c r="H35" s="728"/>
      <c r="I35" s="728"/>
      <c r="J35" s="728"/>
    </row>
    <row r="36" spans="1:10" ht="11.5" x14ac:dyDescent="0.25">
      <c r="A36" s="401">
        <v>7</v>
      </c>
      <c r="B36" s="402" t="s">
        <v>191</v>
      </c>
      <c r="C36" s="728"/>
      <c r="D36" s="728"/>
      <c r="E36" s="728"/>
      <c r="F36" s="728"/>
      <c r="G36" s="730"/>
      <c r="H36" s="728"/>
      <c r="I36" s="728"/>
      <c r="J36" s="728"/>
    </row>
    <row r="37" spans="1:10" s="80" customFormat="1" ht="11.5" x14ac:dyDescent="0.25">
      <c r="A37" s="401"/>
      <c r="B37" s="402"/>
      <c r="C37" s="728"/>
      <c r="D37" s="728"/>
      <c r="E37" s="728"/>
      <c r="F37" s="728"/>
      <c r="G37" s="728"/>
      <c r="H37" s="728"/>
      <c r="I37" s="728"/>
      <c r="J37" s="728"/>
    </row>
    <row r="38" spans="1:10" ht="11.5" x14ac:dyDescent="0.25">
      <c r="A38" s="401"/>
      <c r="B38" s="402" t="s">
        <v>192</v>
      </c>
      <c r="C38" s="728"/>
      <c r="D38" s="728"/>
      <c r="E38" s="728"/>
      <c r="F38" s="728"/>
      <c r="G38" s="728"/>
      <c r="H38" s="728"/>
      <c r="I38" s="728"/>
      <c r="J38" s="728"/>
    </row>
    <row r="39" spans="1:10" ht="11.5" x14ac:dyDescent="0.25">
      <c r="A39" s="401">
        <v>1</v>
      </c>
      <c r="B39" s="402" t="s">
        <v>193</v>
      </c>
      <c r="C39" s="728"/>
      <c r="D39" s="728"/>
      <c r="E39" s="728"/>
      <c r="F39" s="728"/>
      <c r="G39" s="728"/>
      <c r="H39" s="730"/>
      <c r="I39" s="728"/>
      <c r="J39" s="728"/>
    </row>
    <row r="40" spans="1:10" ht="11.5" x14ac:dyDescent="0.25">
      <c r="A40" s="401">
        <v>2</v>
      </c>
      <c r="B40" s="402" t="s">
        <v>194</v>
      </c>
      <c r="C40" s="728"/>
      <c r="D40" s="728"/>
      <c r="E40" s="728"/>
      <c r="F40" s="728"/>
      <c r="G40" s="728"/>
      <c r="H40" s="730"/>
      <c r="I40" s="728"/>
      <c r="J40" s="728"/>
    </row>
    <row r="41" spans="1:10" ht="11.5" x14ac:dyDescent="0.25">
      <c r="A41" s="401">
        <v>3</v>
      </c>
      <c r="B41" s="402" t="s">
        <v>184</v>
      </c>
      <c r="C41" s="728"/>
      <c r="D41" s="728"/>
      <c r="E41" s="728"/>
      <c r="F41" s="728"/>
      <c r="G41" s="728"/>
      <c r="H41" s="730"/>
      <c r="I41" s="728"/>
      <c r="J41" s="728"/>
    </row>
    <row r="42" spans="1:10" ht="11.5" x14ac:dyDescent="0.25">
      <c r="A42" s="401"/>
      <c r="B42" s="402"/>
      <c r="C42" s="728"/>
      <c r="D42" s="728"/>
      <c r="E42" s="728"/>
      <c r="F42" s="728"/>
      <c r="G42" s="728"/>
      <c r="H42" s="728"/>
      <c r="I42" s="728"/>
      <c r="J42" s="728"/>
    </row>
    <row r="43" spans="1:10" ht="11.5" x14ac:dyDescent="0.25">
      <c r="A43" s="401"/>
      <c r="B43" s="402" t="s">
        <v>195</v>
      </c>
      <c r="C43" s="728"/>
      <c r="D43" s="728"/>
      <c r="E43" s="728"/>
      <c r="F43" s="728"/>
      <c r="G43" s="728"/>
      <c r="H43" s="728"/>
      <c r="I43" s="728"/>
      <c r="J43" s="728"/>
    </row>
    <row r="44" spans="1:10" ht="11.5" x14ac:dyDescent="0.25">
      <c r="A44" s="401">
        <v>1</v>
      </c>
      <c r="B44" s="402" t="s">
        <v>196</v>
      </c>
      <c r="C44" s="728"/>
      <c r="D44" s="728"/>
      <c r="E44" s="728"/>
      <c r="F44" s="728"/>
      <c r="G44" s="728"/>
      <c r="H44" s="728"/>
      <c r="I44" s="728"/>
      <c r="J44" s="731"/>
    </row>
    <row r="45" spans="1:10" ht="11.5" x14ac:dyDescent="0.25">
      <c r="A45" s="401">
        <v>2</v>
      </c>
      <c r="B45" s="402" t="s">
        <v>197</v>
      </c>
      <c r="C45" s="728"/>
      <c r="D45" s="728"/>
      <c r="E45" s="728"/>
      <c r="F45" s="728"/>
      <c r="G45" s="728"/>
      <c r="H45" s="728"/>
      <c r="I45" s="728"/>
      <c r="J45" s="731"/>
    </row>
    <row r="46" spans="1:10" ht="11.5" x14ac:dyDescent="0.25">
      <c r="A46" s="401">
        <v>3</v>
      </c>
      <c r="B46" s="402" t="s">
        <v>198</v>
      </c>
      <c r="C46" s="728"/>
      <c r="D46" s="728"/>
      <c r="E46" s="728"/>
      <c r="F46" s="728"/>
      <c r="G46" s="728"/>
      <c r="H46" s="728"/>
      <c r="I46" s="728"/>
      <c r="J46" s="731"/>
    </row>
    <row r="47" spans="1:10" x14ac:dyDescent="0.2">
      <c r="A47" s="400"/>
      <c r="B47" s="400"/>
      <c r="C47" s="728"/>
      <c r="D47" s="728"/>
      <c r="E47" s="728"/>
      <c r="F47" s="728"/>
      <c r="G47" s="728"/>
      <c r="H47" s="728"/>
      <c r="I47" s="728"/>
      <c r="J47" s="728"/>
    </row>
    <row r="48" spans="1:10" x14ac:dyDescent="0.2">
      <c r="A48" s="400"/>
      <c r="B48" s="400"/>
      <c r="C48" s="728"/>
      <c r="D48" s="728"/>
      <c r="E48" s="728"/>
      <c r="F48" s="728"/>
      <c r="G48" s="728"/>
      <c r="H48" s="728"/>
      <c r="I48" s="728"/>
      <c r="J48" s="728"/>
    </row>
    <row r="49" spans="1:10" ht="11.5" x14ac:dyDescent="0.25">
      <c r="A49" s="422" t="s">
        <v>199</v>
      </c>
      <c r="B49" s="418"/>
      <c r="C49" s="728"/>
      <c r="D49" s="728"/>
      <c r="E49" s="728"/>
      <c r="F49" s="728"/>
      <c r="G49" s="728"/>
      <c r="H49" s="728"/>
      <c r="I49" s="728"/>
      <c r="J49" s="728"/>
    </row>
    <row r="50" spans="1:10" x14ac:dyDescent="0.2">
      <c r="A50" s="400"/>
      <c r="B50" s="400"/>
      <c r="C50" s="728"/>
      <c r="D50" s="728"/>
      <c r="E50" s="728"/>
      <c r="F50" s="728"/>
      <c r="G50" s="728"/>
      <c r="H50" s="728"/>
      <c r="I50" s="728"/>
      <c r="J50" s="728"/>
    </row>
    <row r="51" spans="1:10" ht="11.5" x14ac:dyDescent="0.25">
      <c r="A51" s="401"/>
      <c r="B51" s="402" t="s">
        <v>183</v>
      </c>
      <c r="C51" s="728"/>
      <c r="D51" s="728"/>
      <c r="E51" s="728"/>
      <c r="F51" s="728"/>
      <c r="G51" s="728"/>
      <c r="H51" s="728"/>
      <c r="I51" s="728"/>
      <c r="J51" s="728"/>
    </row>
    <row r="52" spans="1:10" ht="11.5" x14ac:dyDescent="0.25">
      <c r="A52" s="401">
        <v>1</v>
      </c>
      <c r="B52" s="402" t="s">
        <v>200</v>
      </c>
      <c r="C52" s="728"/>
      <c r="D52" s="728"/>
      <c r="E52" s="730"/>
      <c r="F52" s="728"/>
      <c r="G52" s="728"/>
      <c r="H52" s="728"/>
      <c r="I52" s="728"/>
      <c r="J52" s="728"/>
    </row>
    <row r="53" spans="1:10" ht="11.5" x14ac:dyDescent="0.25">
      <c r="A53" s="401">
        <v>2</v>
      </c>
      <c r="B53" s="402" t="s">
        <v>201</v>
      </c>
      <c r="C53" s="728"/>
      <c r="D53" s="728"/>
      <c r="E53" s="730"/>
      <c r="F53" s="728"/>
      <c r="G53" s="728"/>
      <c r="H53" s="728"/>
      <c r="I53" s="728"/>
      <c r="J53" s="728"/>
    </row>
    <row r="54" spans="1:10" ht="26.65" customHeight="1" x14ac:dyDescent="0.25">
      <c r="A54" s="401">
        <v>3</v>
      </c>
      <c r="B54" s="402" t="s">
        <v>202</v>
      </c>
      <c r="C54" s="728"/>
      <c r="D54" s="728"/>
      <c r="E54" s="730"/>
      <c r="F54" s="728"/>
      <c r="G54" s="728"/>
      <c r="H54" s="728"/>
      <c r="I54" s="728"/>
      <c r="J54" s="728"/>
    </row>
    <row r="55" spans="1:10" x14ac:dyDescent="0.2">
      <c r="A55" s="400"/>
      <c r="B55" s="400"/>
      <c r="C55" s="728"/>
      <c r="D55" s="728"/>
      <c r="E55" s="728"/>
      <c r="F55" s="728"/>
      <c r="G55" s="728"/>
      <c r="H55" s="728"/>
      <c r="I55" s="728"/>
      <c r="J55" s="728"/>
    </row>
    <row r="56" spans="1:10" ht="11.5" x14ac:dyDescent="0.25">
      <c r="A56" s="422" t="s">
        <v>203</v>
      </c>
      <c r="B56" s="418"/>
      <c r="C56" s="728"/>
      <c r="D56" s="728"/>
      <c r="E56" s="728"/>
      <c r="F56" s="728"/>
      <c r="G56" s="728"/>
      <c r="H56" s="728"/>
      <c r="I56" s="728"/>
      <c r="J56" s="728"/>
    </row>
    <row r="57" spans="1:10" x14ac:dyDescent="0.2">
      <c r="A57" s="400"/>
      <c r="B57" s="400"/>
      <c r="C57" s="728"/>
      <c r="D57" s="728"/>
      <c r="E57" s="728"/>
      <c r="F57" s="728"/>
      <c r="G57" s="728"/>
      <c r="H57" s="728"/>
      <c r="I57" s="728"/>
      <c r="J57" s="728"/>
    </row>
    <row r="58" spans="1:10" ht="11.5" x14ac:dyDescent="0.25">
      <c r="A58" s="401">
        <v>1</v>
      </c>
      <c r="B58" s="402" t="s">
        <v>204</v>
      </c>
      <c r="C58" s="728"/>
      <c r="D58" s="728"/>
      <c r="E58" s="728"/>
      <c r="F58" s="728"/>
      <c r="G58" s="728"/>
      <c r="H58" s="728"/>
      <c r="I58" s="730"/>
      <c r="J58" s="728"/>
    </row>
    <row r="59" spans="1:10" ht="11.5" x14ac:dyDescent="0.25">
      <c r="A59" s="401" t="s">
        <v>117</v>
      </c>
      <c r="B59" s="402" t="s">
        <v>205</v>
      </c>
      <c r="C59" s="728"/>
      <c r="D59" s="728"/>
      <c r="E59" s="728"/>
      <c r="F59" s="728"/>
      <c r="G59" s="728"/>
      <c r="H59" s="728"/>
      <c r="I59" s="730"/>
      <c r="J59" s="728"/>
    </row>
  </sheetData>
  <sheetProtection selectLockedCells="1" selectUnlockedCells="1"/>
  <printOptions horizontalCentered="1"/>
  <pageMargins left="0.19685039370078741" right="0.19685039370078741" top="0.59055118110236227" bottom="0.19685039370078741" header="0" footer="0"/>
  <pageSetup paperSize="9" scale="6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1">
    <pageSetUpPr fitToPage="1"/>
  </sheetPr>
  <dimension ref="A1:P33"/>
  <sheetViews>
    <sheetView showGridLines="0" view="pageBreakPreview" zoomScaleNormal="100" zoomScaleSheetLayoutView="100" workbookViewId="0">
      <selection activeCell="C26" sqref="C26:E26"/>
    </sheetView>
  </sheetViews>
  <sheetFormatPr defaultColWidth="9.26953125" defaultRowHeight="10" x14ac:dyDescent="0.2"/>
  <cols>
    <col min="1" max="1" width="3.26953125" style="92" customWidth="1"/>
    <col min="2" max="2" width="51.54296875" style="92" customWidth="1"/>
    <col min="3" max="3" width="17.81640625" style="92" bestFit="1" customWidth="1"/>
    <col min="4" max="4" width="19.1796875" style="92" bestFit="1" customWidth="1"/>
    <col min="5" max="5" width="16" style="92" bestFit="1" customWidth="1"/>
    <col min="6" max="6" width="13.81640625" style="92" customWidth="1"/>
    <col min="7" max="7" width="16.54296875" style="92" bestFit="1" customWidth="1"/>
    <col min="8" max="12" width="9.26953125" style="92"/>
    <col min="13" max="13" width="9.26953125" style="92" customWidth="1"/>
    <col min="14" max="16384" width="9.26953125" style="92"/>
  </cols>
  <sheetData>
    <row r="1" spans="1:16" s="85" customFormat="1" ht="10.5" x14ac:dyDescent="0.2">
      <c r="A1" s="23" t="s">
        <v>208</v>
      </c>
      <c r="B1" s="75"/>
      <c r="C1" s="83"/>
      <c r="D1" s="83"/>
      <c r="E1" s="83"/>
      <c r="F1" s="84"/>
      <c r="G1" s="75"/>
    </row>
    <row r="2" spans="1:16" s="85" customFormat="1" ht="10.5" hidden="1" x14ac:dyDescent="0.2">
      <c r="A2" s="23"/>
      <c r="B2" s="75"/>
      <c r="C2" s="83"/>
      <c r="D2" s="83"/>
      <c r="E2" s="83"/>
      <c r="F2" s="84"/>
      <c r="G2" s="75"/>
    </row>
    <row r="3" spans="1:16" s="85" customFormat="1" ht="10.5" hidden="1" x14ac:dyDescent="0.2">
      <c r="A3" s="23"/>
      <c r="B3" s="75"/>
      <c r="C3" s="83"/>
      <c r="D3" s="83"/>
      <c r="E3" s="83"/>
      <c r="F3" s="84"/>
      <c r="G3" s="75"/>
    </row>
    <row r="4" spans="1:16" s="87" customFormat="1" ht="11" thickBot="1" x14ac:dyDescent="0.3">
      <c r="A4" s="86"/>
      <c r="B4" s="27"/>
      <c r="C4" s="27"/>
      <c r="D4" s="27"/>
      <c r="E4" s="27"/>
      <c r="F4" s="27"/>
      <c r="G4" s="526" t="s">
        <v>103</v>
      </c>
    </row>
    <row r="5" spans="1:16" s="87" customFormat="1" ht="11" thickTop="1" x14ac:dyDescent="0.25">
      <c r="A5" s="34" t="s">
        <v>209</v>
      </c>
      <c r="B5" s="59"/>
      <c r="C5" s="59"/>
      <c r="D5" s="32"/>
      <c r="E5" s="32"/>
      <c r="F5" s="32"/>
      <c r="G5" s="58"/>
    </row>
    <row r="6" spans="1:16" s="87" customFormat="1" ht="12" customHeight="1" x14ac:dyDescent="0.25">
      <c r="A6" s="88"/>
      <c r="B6" s="89" t="s">
        <v>210</v>
      </c>
      <c r="C6" s="317" t="s">
        <v>169</v>
      </c>
      <c r="D6" s="317" t="s">
        <v>170</v>
      </c>
      <c r="E6" s="92"/>
      <c r="F6" s="92"/>
      <c r="G6" s="92"/>
    </row>
    <row r="7" spans="1:16" s="87" customFormat="1" ht="11.25" customHeight="1" x14ac:dyDescent="0.25">
      <c r="A7" s="90"/>
      <c r="B7" s="90" t="s">
        <v>211</v>
      </c>
      <c r="C7" s="1069" t="s">
        <v>212</v>
      </c>
      <c r="D7" s="1070"/>
      <c r="E7" s="732"/>
      <c r="F7" s="732"/>
      <c r="G7" s="732"/>
    </row>
    <row r="8" spans="1:16" s="87" customFormat="1" ht="11.5" x14ac:dyDescent="0.25">
      <c r="A8" s="60">
        <v>1</v>
      </c>
      <c r="B8" s="39" t="s">
        <v>213</v>
      </c>
      <c r="C8" s="370"/>
      <c r="D8" s="370"/>
      <c r="E8" s="732"/>
      <c r="F8" s="732"/>
      <c r="G8" s="732"/>
    </row>
    <row r="9" spans="1:16" s="87" customFormat="1" ht="11.5" x14ac:dyDescent="0.25">
      <c r="A9" s="60">
        <v>2</v>
      </c>
      <c r="B9" s="39" t="s">
        <v>214</v>
      </c>
      <c r="C9" s="370"/>
      <c r="D9" s="370"/>
      <c r="E9" s="732"/>
      <c r="F9" s="732"/>
      <c r="G9" s="732"/>
    </row>
    <row r="10" spans="1:16" s="87" customFormat="1" ht="11.5" x14ac:dyDescent="0.25">
      <c r="A10" s="60">
        <v>3</v>
      </c>
      <c r="B10" s="39" t="s">
        <v>215</v>
      </c>
      <c r="C10" s="370"/>
      <c r="D10" s="733"/>
      <c r="E10" s="732"/>
      <c r="F10" s="732"/>
      <c r="G10" s="732"/>
    </row>
    <row r="11" spans="1:16" s="87" customFormat="1" ht="11.5" x14ac:dyDescent="0.25">
      <c r="A11" s="60">
        <v>4</v>
      </c>
      <c r="B11" s="39" t="s">
        <v>216</v>
      </c>
      <c r="C11" s="370"/>
      <c r="D11" s="370"/>
      <c r="E11" s="732"/>
      <c r="F11" s="732"/>
      <c r="G11" s="732"/>
    </row>
    <row r="12" spans="1:16" s="87" customFormat="1" ht="11.5" x14ac:dyDescent="0.25">
      <c r="A12" s="60">
        <v>5</v>
      </c>
      <c r="B12" s="39" t="s">
        <v>184</v>
      </c>
      <c r="C12" s="370"/>
      <c r="D12" s="370"/>
      <c r="E12" s="732"/>
      <c r="F12" s="732"/>
      <c r="G12" s="732"/>
    </row>
    <row r="13" spans="1:16" ht="11.5" x14ac:dyDescent="0.25">
      <c r="A13" s="60"/>
      <c r="B13" s="32"/>
      <c r="C13" s="733"/>
      <c r="D13" s="734"/>
      <c r="E13" s="732"/>
      <c r="F13" s="735"/>
      <c r="G13" s="732"/>
    </row>
    <row r="14" spans="1:16" s="87" customFormat="1" ht="10.5" x14ac:dyDescent="0.25">
      <c r="A14" s="34" t="s">
        <v>217</v>
      </c>
      <c r="B14" s="33"/>
      <c r="C14" s="736"/>
      <c r="D14" s="737"/>
      <c r="E14" s="738"/>
      <c r="F14" s="738"/>
      <c r="G14" s="738"/>
      <c r="J14" s="8"/>
      <c r="K14" s="8"/>
      <c r="L14" s="8"/>
      <c r="M14" s="8"/>
      <c r="N14" s="8"/>
      <c r="O14" s="8"/>
      <c r="P14" s="8"/>
    </row>
    <row r="15" spans="1:16" ht="23" x14ac:dyDescent="0.2">
      <c r="A15" s="94"/>
      <c r="B15" s="94"/>
      <c r="C15" s="739" t="s">
        <v>218</v>
      </c>
      <c r="D15" s="732"/>
      <c r="E15" s="732"/>
      <c r="F15" s="732"/>
      <c r="G15" s="732"/>
      <c r="J15" s="10"/>
      <c r="K15" s="10"/>
      <c r="L15" s="11"/>
      <c r="N15" s="12"/>
      <c r="O15" s="10"/>
      <c r="P15" s="10"/>
    </row>
    <row r="16" spans="1:16" ht="10.15" customHeight="1" x14ac:dyDescent="0.25">
      <c r="A16" s="62">
        <v>1</v>
      </c>
      <c r="B16" s="48" t="s">
        <v>219</v>
      </c>
      <c r="C16" s="740">
        <f>SUMIF(C30:C33,"Goodwill",D30:D33)</f>
        <v>0</v>
      </c>
      <c r="D16" s="732"/>
      <c r="E16" s="732"/>
      <c r="F16" s="732"/>
      <c r="G16" s="732"/>
      <c r="J16" s="10"/>
      <c r="K16" s="10"/>
      <c r="L16" s="10"/>
      <c r="N16" s="10"/>
      <c r="O16" s="10"/>
      <c r="P16" s="10"/>
    </row>
    <row r="17" spans="1:7" ht="12" customHeight="1" x14ac:dyDescent="0.25">
      <c r="A17" s="62">
        <v>2</v>
      </c>
      <c r="B17" s="48" t="s">
        <v>220</v>
      </c>
      <c r="C17" s="740">
        <f>SUMIF(C30:C33,"Other Intangible Assets",D30:D33)</f>
        <v>0</v>
      </c>
      <c r="D17" s="732"/>
      <c r="E17" s="732"/>
      <c r="F17" s="732"/>
      <c r="G17" s="732"/>
    </row>
    <row r="18" spans="1:7" ht="12" customHeight="1" x14ac:dyDescent="0.25">
      <c r="A18" s="39"/>
      <c r="B18" s="39" t="s">
        <v>221</v>
      </c>
      <c r="C18" s="370"/>
      <c r="D18" s="732"/>
      <c r="E18" s="732"/>
      <c r="F18" s="732"/>
      <c r="G18" s="732"/>
    </row>
    <row r="19" spans="1:7" ht="12" customHeight="1" x14ac:dyDescent="0.25">
      <c r="A19" s="39"/>
      <c r="B19" s="39" t="s">
        <v>222</v>
      </c>
      <c r="C19" s="740">
        <f>C16+C17-C18</f>
        <v>0</v>
      </c>
      <c r="D19" s="732"/>
      <c r="E19" s="732"/>
      <c r="F19" s="732"/>
      <c r="G19" s="732"/>
    </row>
    <row r="20" spans="1:7" ht="13.15" customHeight="1" x14ac:dyDescent="0.25">
      <c r="A20" s="34" t="s">
        <v>225</v>
      </c>
      <c r="B20" s="33"/>
      <c r="C20" s="741"/>
      <c r="D20" s="741"/>
      <c r="E20" s="741"/>
      <c r="F20" s="741"/>
      <c r="G20" s="742"/>
    </row>
    <row r="21" spans="1:7" x14ac:dyDescent="0.2">
      <c r="A21" s="88"/>
      <c r="B21" s="88"/>
      <c r="C21" s="743"/>
      <c r="D21" s="743"/>
      <c r="E21" s="743"/>
      <c r="F21" s="743"/>
      <c r="G21" s="732"/>
    </row>
    <row r="22" spans="1:7" ht="34.5" x14ac:dyDescent="0.2">
      <c r="A22" s="94"/>
      <c r="B22" s="94"/>
      <c r="C22" s="744" t="s">
        <v>226</v>
      </c>
      <c r="D22" s="744" t="s">
        <v>227</v>
      </c>
      <c r="E22" s="744" t="s">
        <v>228</v>
      </c>
      <c r="F22" s="744" t="s">
        <v>184</v>
      </c>
      <c r="G22" s="732"/>
    </row>
    <row r="23" spans="1:7" ht="11.5" x14ac:dyDescent="0.25">
      <c r="A23" s="95">
        <v>1</v>
      </c>
      <c r="B23" s="39" t="s">
        <v>229</v>
      </c>
      <c r="C23" s="370"/>
      <c r="D23" s="370"/>
      <c r="E23" s="370"/>
      <c r="F23" s="370"/>
      <c r="G23" s="732"/>
    </row>
    <row r="24" spans="1:7" ht="11.5" x14ac:dyDescent="0.25">
      <c r="A24" s="95">
        <v>2</v>
      </c>
      <c r="B24" s="39" t="s">
        <v>230</v>
      </c>
      <c r="C24" s="370"/>
      <c r="D24" s="370"/>
      <c r="E24" s="370"/>
      <c r="F24" s="370"/>
      <c r="G24" s="732"/>
    </row>
    <row r="25" spans="1:7" ht="11.5" x14ac:dyDescent="0.25">
      <c r="A25" s="95">
        <v>3</v>
      </c>
      <c r="B25" s="39" t="s">
        <v>221</v>
      </c>
      <c r="C25" s="370"/>
      <c r="D25" s="370"/>
      <c r="E25" s="370"/>
      <c r="F25" s="370"/>
      <c r="G25" s="732"/>
    </row>
    <row r="26" spans="1:7" ht="11.5" x14ac:dyDescent="0.25">
      <c r="A26" s="95">
        <v>4</v>
      </c>
      <c r="B26" s="39" t="s">
        <v>231</v>
      </c>
      <c r="C26" s="740">
        <f>C23-C24-C25</f>
        <v>0</v>
      </c>
      <c r="D26" s="740">
        <f t="shared" ref="D26:F26" si="0">D23-D24-D25</f>
        <v>0</v>
      </c>
      <c r="E26" s="740">
        <f t="shared" si="0"/>
        <v>0</v>
      </c>
      <c r="F26" s="740">
        <f t="shared" si="0"/>
        <v>0</v>
      </c>
      <c r="G26" s="732"/>
    </row>
    <row r="27" spans="1:7" ht="11.5" x14ac:dyDescent="0.25">
      <c r="A27" s="95" t="s">
        <v>117</v>
      </c>
      <c r="B27" s="39" t="s">
        <v>232</v>
      </c>
      <c r="C27" s="370"/>
      <c r="D27" s="370"/>
      <c r="E27" s="370"/>
      <c r="F27" s="370"/>
      <c r="G27" s="732"/>
    </row>
    <row r="28" spans="1:7" ht="11.5" x14ac:dyDescent="0.25">
      <c r="A28" s="95">
        <v>5</v>
      </c>
      <c r="B28" s="39" t="s">
        <v>233</v>
      </c>
      <c r="C28" s="370"/>
      <c r="D28" s="370"/>
      <c r="E28" s="733"/>
      <c r="F28" s="733"/>
      <c r="G28" s="732"/>
    </row>
    <row r="29" spans="1:7" ht="11.5" x14ac:dyDescent="0.2">
      <c r="A29" s="94"/>
      <c r="B29" s="94" t="s">
        <v>0</v>
      </c>
      <c r="C29" s="94" t="s">
        <v>1430</v>
      </c>
      <c r="D29" s="94" t="s">
        <v>224</v>
      </c>
    </row>
    <row r="30" spans="1:7" ht="11.5" x14ac:dyDescent="0.25">
      <c r="A30" s="426">
        <v>1</v>
      </c>
      <c r="B30" s="39"/>
      <c r="C30" s="331"/>
      <c r="D30" s="1012"/>
    </row>
    <row r="31" spans="1:7" ht="11.5" x14ac:dyDescent="0.25">
      <c r="A31" s="426">
        <v>2</v>
      </c>
      <c r="B31" s="39"/>
      <c r="C31" s="331"/>
      <c r="D31" s="1012"/>
    </row>
    <row r="32" spans="1:7" ht="11.5" x14ac:dyDescent="0.25">
      <c r="A32" s="426">
        <v>3</v>
      </c>
      <c r="B32" s="39"/>
      <c r="C32" s="331"/>
      <c r="D32" s="745"/>
    </row>
    <row r="33" spans="1:4" ht="11.5" x14ac:dyDescent="0.25">
      <c r="A33" s="426">
        <v>4</v>
      </c>
      <c r="B33" s="39"/>
      <c r="C33" s="331"/>
      <c r="D33" s="745"/>
    </row>
  </sheetData>
  <sheetProtection selectLockedCells="1" selectUnlockedCells="1"/>
  <mergeCells count="1">
    <mergeCell ref="C7:D7"/>
  </mergeCells>
  <phoneticPr fontId="28" type="noConversion"/>
  <printOptions horizontalCentered="1"/>
  <pageMargins left="0.19685039370078741" right="0.19685039370078741" top="0.59055118110236227" bottom="0.19685039370078741" header="0" footer="0"/>
  <pageSetup paperSize="9" scale="74"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800-000000000000}">
          <x14:formula1>
            <xm:f>'Drop-Down'!$B$2:$B$3</xm:f>
          </x14:formula1>
          <xm:sqref>C30:C33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2"/>
  <dimension ref="A1:AD64"/>
  <sheetViews>
    <sheetView showGridLines="0" view="pageBreakPreview" zoomScaleNormal="100" zoomScaleSheetLayoutView="100" workbookViewId="0">
      <selection activeCell="E8" sqref="E8"/>
    </sheetView>
  </sheetViews>
  <sheetFormatPr defaultColWidth="9.1796875" defaultRowHeight="12.5" x14ac:dyDescent="0.25"/>
  <cols>
    <col min="1" max="1" width="3.7265625" style="74" customWidth="1"/>
    <col min="2" max="2" width="47.81640625" style="74" customWidth="1"/>
    <col min="3" max="3" width="10.1796875" style="74" customWidth="1"/>
    <col min="4" max="4" width="19.81640625" style="74" bestFit="1" customWidth="1"/>
    <col min="5" max="5" width="24.54296875" style="74" customWidth="1"/>
    <col min="6" max="6" width="13.1796875" style="74" customWidth="1"/>
    <col min="7" max="7" width="16.26953125" style="74" customWidth="1"/>
    <col min="8" max="8" width="14.453125" style="74" customWidth="1"/>
    <col min="9" max="16384" width="9.1796875" style="74"/>
  </cols>
  <sheetData>
    <row r="1" spans="1:30" x14ac:dyDescent="0.25">
      <c r="A1" s="23" t="s">
        <v>234</v>
      </c>
      <c r="B1" s="75"/>
      <c r="C1" s="96"/>
      <c r="D1" s="24"/>
      <c r="E1" s="24"/>
      <c r="F1" s="24"/>
      <c r="G1" s="24"/>
      <c r="H1" s="24"/>
      <c r="I1" s="73"/>
      <c r="J1" s="73"/>
      <c r="K1" s="73"/>
      <c r="L1" s="73"/>
      <c r="M1" s="73"/>
      <c r="N1" s="73"/>
      <c r="O1" s="73"/>
      <c r="P1" s="73"/>
      <c r="Q1" s="73"/>
      <c r="R1" s="73"/>
      <c r="S1" s="73"/>
      <c r="T1" s="73"/>
      <c r="U1" s="73"/>
      <c r="V1" s="73"/>
      <c r="W1" s="73"/>
      <c r="X1" s="73"/>
      <c r="Y1" s="73"/>
      <c r="Z1" s="73"/>
      <c r="AA1" s="73"/>
      <c r="AB1" s="73"/>
      <c r="AC1" s="73"/>
      <c r="AD1" s="73"/>
    </row>
    <row r="2" spans="1:30" x14ac:dyDescent="0.25">
      <c r="A2" s="23" t="s">
        <v>235</v>
      </c>
      <c r="B2" s="23"/>
      <c r="C2" s="96"/>
      <c r="D2" s="24"/>
      <c r="E2" s="24"/>
      <c r="F2" s="24"/>
      <c r="G2" s="24"/>
      <c r="H2" s="24"/>
      <c r="I2" s="73"/>
      <c r="J2" s="73"/>
      <c r="K2" s="73"/>
      <c r="L2" s="73"/>
      <c r="M2" s="73"/>
      <c r="N2" s="73"/>
      <c r="O2" s="73"/>
      <c r="P2" s="73"/>
      <c r="Q2" s="73"/>
      <c r="R2" s="73"/>
      <c r="S2" s="73"/>
      <c r="T2" s="73"/>
      <c r="U2" s="73"/>
      <c r="V2" s="73"/>
      <c r="W2" s="73"/>
      <c r="X2" s="73"/>
      <c r="Y2" s="73"/>
      <c r="Z2" s="73"/>
      <c r="AA2" s="73"/>
      <c r="AB2" s="73"/>
      <c r="AC2" s="73"/>
      <c r="AD2" s="73"/>
    </row>
    <row r="3" spans="1:30" x14ac:dyDescent="0.25">
      <c r="A3" s="24"/>
      <c r="B3" s="24"/>
      <c r="C3" s="24"/>
      <c r="D3" s="24"/>
      <c r="E3" s="24"/>
      <c r="F3" s="24"/>
      <c r="G3" s="24"/>
      <c r="H3" s="24"/>
      <c r="I3" s="73"/>
      <c r="J3" s="73"/>
      <c r="K3" s="73"/>
      <c r="L3" s="73"/>
      <c r="M3" s="73"/>
      <c r="N3" s="73"/>
      <c r="O3" s="73"/>
      <c r="P3" s="73"/>
      <c r="Q3" s="73"/>
      <c r="R3" s="73"/>
      <c r="S3" s="73"/>
      <c r="T3" s="73"/>
      <c r="U3" s="73"/>
      <c r="V3" s="73"/>
      <c r="W3" s="73"/>
      <c r="X3" s="73"/>
      <c r="Y3" s="73"/>
      <c r="Z3" s="73"/>
      <c r="AA3" s="73"/>
      <c r="AB3" s="73"/>
      <c r="AC3" s="73"/>
      <c r="AD3" s="73"/>
    </row>
    <row r="4" spans="1:30" ht="13" thickBot="1" x14ac:dyDescent="0.3">
      <c r="A4" s="26"/>
      <c r="B4" s="26"/>
      <c r="C4" s="26"/>
      <c r="D4" s="26"/>
      <c r="E4" s="27"/>
      <c r="F4" s="27"/>
      <c r="G4" s="97"/>
      <c r="H4" s="326" t="s">
        <v>103</v>
      </c>
      <c r="I4" s="73"/>
      <c r="J4" s="73"/>
      <c r="K4" s="73"/>
      <c r="L4" s="73"/>
      <c r="M4" s="73"/>
      <c r="N4" s="73"/>
      <c r="O4" s="73"/>
      <c r="P4" s="73"/>
      <c r="Q4" s="73"/>
      <c r="R4" s="73"/>
      <c r="S4" s="73"/>
      <c r="T4" s="73"/>
      <c r="U4" s="73"/>
      <c r="V4" s="73"/>
      <c r="W4" s="73"/>
      <c r="X4" s="73"/>
      <c r="Y4" s="73"/>
      <c r="Z4" s="73"/>
      <c r="AA4" s="73"/>
      <c r="AB4" s="73"/>
      <c r="AC4" s="73"/>
      <c r="AD4" s="73"/>
    </row>
    <row r="5" spans="1:30" ht="13" thickTop="1" x14ac:dyDescent="0.25">
      <c r="A5" s="23"/>
      <c r="B5" s="31"/>
      <c r="C5" s="31"/>
      <c r="D5" s="31"/>
      <c r="E5" s="32"/>
      <c r="F5" s="32"/>
      <c r="G5" s="32"/>
      <c r="H5" s="58"/>
      <c r="I5" s="73"/>
      <c r="J5" s="73"/>
      <c r="K5" s="73"/>
      <c r="L5" s="73"/>
      <c r="M5" s="73"/>
      <c r="N5" s="73"/>
      <c r="O5" s="73"/>
      <c r="P5" s="73"/>
      <c r="Q5" s="73"/>
      <c r="R5" s="73"/>
      <c r="S5" s="73"/>
      <c r="T5" s="73"/>
      <c r="U5" s="73"/>
      <c r="V5" s="73"/>
      <c r="W5" s="73"/>
      <c r="X5" s="73"/>
      <c r="Y5" s="73"/>
      <c r="Z5" s="73"/>
      <c r="AA5" s="73"/>
      <c r="AB5" s="73"/>
      <c r="AC5" s="73"/>
      <c r="AD5" s="73"/>
    </row>
    <row r="6" spans="1:30" x14ac:dyDescent="0.25">
      <c r="A6" s="72" t="s">
        <v>236</v>
      </c>
      <c r="B6" s="75"/>
      <c r="C6" s="75"/>
      <c r="D6" s="32"/>
      <c r="E6" s="32"/>
      <c r="F6" s="75"/>
      <c r="G6" s="34"/>
      <c r="H6" s="33"/>
      <c r="I6" s="73"/>
      <c r="J6" s="73"/>
      <c r="K6" s="73"/>
      <c r="L6" s="73"/>
      <c r="M6" s="73"/>
      <c r="N6" s="73"/>
      <c r="O6" s="73"/>
      <c r="P6" s="73"/>
      <c r="Q6" s="73"/>
      <c r="R6" s="73"/>
      <c r="S6" s="73"/>
      <c r="T6" s="73"/>
      <c r="U6" s="73"/>
      <c r="V6" s="73"/>
      <c r="W6" s="73"/>
      <c r="X6" s="73"/>
      <c r="Y6" s="73"/>
      <c r="Z6" s="73"/>
      <c r="AA6" s="73"/>
      <c r="AB6" s="73"/>
      <c r="AC6" s="73"/>
      <c r="AD6" s="73"/>
    </row>
    <row r="7" spans="1:30" ht="45.75" customHeight="1" x14ac:dyDescent="0.25">
      <c r="A7" s="82"/>
      <c r="B7" s="82"/>
      <c r="C7" s="977" t="s">
        <v>165</v>
      </c>
      <c r="D7" s="82" t="s">
        <v>136</v>
      </c>
      <c r="E7" s="78" t="s">
        <v>237</v>
      </c>
      <c r="F7" s="82" t="s">
        <v>238</v>
      </c>
      <c r="G7" s="78" t="s">
        <v>239</v>
      </c>
      <c r="H7" s="451" t="s">
        <v>169</v>
      </c>
      <c r="I7" s="73"/>
      <c r="J7" s="73"/>
      <c r="K7" s="73"/>
      <c r="L7" s="73"/>
      <c r="M7" s="73"/>
      <c r="N7" s="73"/>
      <c r="O7" s="73"/>
      <c r="P7" s="73"/>
      <c r="Q7" s="73"/>
      <c r="R7" s="73"/>
      <c r="S7" s="73"/>
      <c r="T7" s="73"/>
      <c r="U7" s="73"/>
      <c r="V7" s="73"/>
      <c r="W7" s="73"/>
      <c r="X7" s="73"/>
      <c r="Y7" s="73"/>
      <c r="Z7" s="73"/>
      <c r="AA7" s="73"/>
      <c r="AB7" s="73"/>
      <c r="AC7" s="73"/>
      <c r="AD7" s="73"/>
    </row>
    <row r="8" spans="1:30" x14ac:dyDescent="0.25">
      <c r="A8" s="60">
        <v>1</v>
      </c>
      <c r="B8" s="39" t="s">
        <v>173</v>
      </c>
      <c r="C8" s="746"/>
      <c r="D8" s="747"/>
      <c r="E8" s="729">
        <f>SUM(E13:E16)</f>
        <v>0</v>
      </c>
      <c r="F8" s="370"/>
      <c r="G8" s="370"/>
      <c r="H8" s="370"/>
      <c r="I8" s="73"/>
      <c r="J8" s="73"/>
      <c r="K8" s="73"/>
      <c r="L8" s="73"/>
      <c r="M8" s="73"/>
      <c r="N8" s="73"/>
      <c r="O8" s="73"/>
      <c r="P8" s="73"/>
      <c r="Q8" s="73"/>
      <c r="R8" s="73"/>
      <c r="S8" s="73"/>
      <c r="T8" s="73"/>
      <c r="U8" s="73"/>
      <c r="V8" s="73"/>
      <c r="W8" s="73"/>
      <c r="X8" s="73"/>
      <c r="Y8" s="73"/>
      <c r="Z8" s="73"/>
      <c r="AA8" s="73"/>
      <c r="AB8" s="73"/>
      <c r="AC8" s="73"/>
      <c r="AD8" s="73"/>
    </row>
    <row r="9" spans="1:30" x14ac:dyDescent="0.25">
      <c r="A9" s="60">
        <v>2</v>
      </c>
      <c r="B9" s="39" t="s">
        <v>240</v>
      </c>
      <c r="C9" s="982"/>
      <c r="D9" s="747"/>
      <c r="E9" s="370"/>
      <c r="F9" s="370"/>
      <c r="G9" s="370"/>
      <c r="H9" s="370"/>
      <c r="I9" s="73"/>
      <c r="J9" s="73"/>
      <c r="K9" s="73"/>
      <c r="L9" s="73"/>
      <c r="M9" s="73"/>
      <c r="N9" s="73"/>
      <c r="O9" s="73"/>
      <c r="P9" s="73"/>
      <c r="Q9" s="73"/>
      <c r="R9" s="73"/>
      <c r="S9" s="73"/>
      <c r="T9" s="73"/>
      <c r="U9" s="73"/>
      <c r="V9" s="73"/>
      <c r="W9" s="73"/>
      <c r="X9" s="73"/>
      <c r="Y9" s="73"/>
      <c r="Z9" s="73"/>
      <c r="AA9" s="73"/>
      <c r="AB9" s="73"/>
      <c r="AC9" s="73"/>
      <c r="AD9" s="73"/>
    </row>
    <row r="10" spans="1:30" x14ac:dyDescent="0.25">
      <c r="A10" s="82"/>
      <c r="B10" s="82"/>
      <c r="C10" s="746"/>
      <c r="D10" s="746"/>
      <c r="E10" s="746"/>
      <c r="F10" s="746"/>
      <c r="G10" s="746"/>
      <c r="H10" s="746"/>
      <c r="I10" s="73"/>
      <c r="J10" s="73"/>
      <c r="K10" s="73"/>
      <c r="L10" s="73"/>
      <c r="M10" s="73"/>
      <c r="N10" s="73"/>
      <c r="O10" s="73"/>
      <c r="P10" s="73"/>
      <c r="Q10" s="73"/>
      <c r="R10" s="73"/>
      <c r="S10" s="73"/>
      <c r="T10" s="73"/>
      <c r="U10" s="73"/>
      <c r="V10" s="73"/>
      <c r="W10" s="73"/>
      <c r="X10" s="73"/>
      <c r="Y10" s="73"/>
      <c r="Z10" s="73"/>
      <c r="AA10" s="73"/>
      <c r="AB10" s="73"/>
      <c r="AC10" s="73"/>
      <c r="AD10" s="73"/>
    </row>
    <row r="11" spans="1:30" x14ac:dyDescent="0.25">
      <c r="A11" s="72" t="s">
        <v>241</v>
      </c>
      <c r="B11" s="98"/>
      <c r="C11" s="748"/>
      <c r="D11" s="748"/>
      <c r="E11" s="748"/>
      <c r="F11" s="748"/>
      <c r="G11" s="749"/>
      <c r="H11" s="750"/>
      <c r="I11" s="73"/>
      <c r="J11" s="73"/>
      <c r="K11" s="73"/>
      <c r="L11" s="73"/>
      <c r="M11" s="73"/>
      <c r="N11" s="73"/>
      <c r="O11" s="73"/>
      <c r="P11" s="73"/>
      <c r="Q11" s="73"/>
      <c r="R11" s="73"/>
      <c r="S11" s="73"/>
      <c r="T11" s="73"/>
      <c r="U11" s="73"/>
      <c r="V11" s="73"/>
      <c r="W11" s="73"/>
      <c r="X11" s="73"/>
      <c r="Y11" s="73"/>
      <c r="Z11" s="73"/>
      <c r="AA11" s="73"/>
      <c r="AB11" s="73"/>
      <c r="AC11" s="73"/>
      <c r="AD11" s="73"/>
    </row>
    <row r="12" spans="1:30" x14ac:dyDescent="0.25">
      <c r="A12" s="82"/>
      <c r="B12" s="82" t="s">
        <v>242</v>
      </c>
      <c r="C12" s="751"/>
      <c r="D12" s="751"/>
      <c r="E12" s="751"/>
      <c r="F12" s="751"/>
      <c r="G12" s="751"/>
      <c r="H12" s="752"/>
      <c r="I12" s="100"/>
      <c r="J12" s="73"/>
      <c r="K12" s="73"/>
      <c r="L12" s="73"/>
      <c r="M12" s="73"/>
      <c r="N12" s="73"/>
      <c r="O12" s="73"/>
      <c r="P12" s="73"/>
      <c r="Q12" s="73"/>
      <c r="R12" s="73"/>
      <c r="S12" s="73"/>
      <c r="T12" s="73"/>
      <c r="U12" s="73"/>
      <c r="V12" s="73"/>
      <c r="W12" s="73"/>
      <c r="X12" s="73"/>
      <c r="Y12" s="73"/>
      <c r="Z12" s="73"/>
      <c r="AA12" s="73"/>
      <c r="AB12" s="73"/>
      <c r="AC12" s="73"/>
      <c r="AD12" s="73"/>
    </row>
    <row r="13" spans="1:30" x14ac:dyDescent="0.25">
      <c r="A13" s="60">
        <v>1</v>
      </c>
      <c r="B13" s="39" t="s">
        <v>108</v>
      </c>
      <c r="C13" s="751"/>
      <c r="D13" s="751"/>
      <c r="E13" s="370"/>
      <c r="F13" s="751"/>
      <c r="G13" s="751"/>
      <c r="H13" s="752"/>
      <c r="I13" s="73"/>
      <c r="J13" s="73"/>
      <c r="K13" s="73"/>
      <c r="L13" s="73"/>
      <c r="M13" s="73"/>
      <c r="N13" s="73"/>
      <c r="O13" s="73"/>
      <c r="P13" s="73"/>
      <c r="Q13" s="73"/>
      <c r="R13" s="73"/>
      <c r="S13" s="73"/>
      <c r="T13" s="73"/>
      <c r="U13" s="73"/>
      <c r="V13" s="73"/>
      <c r="W13" s="73"/>
      <c r="X13" s="73"/>
      <c r="Y13" s="73"/>
      <c r="Z13" s="73"/>
      <c r="AA13" s="73"/>
      <c r="AB13" s="73"/>
      <c r="AC13" s="73"/>
      <c r="AD13" s="73"/>
    </row>
    <row r="14" spans="1:30" x14ac:dyDescent="0.25">
      <c r="A14" s="60">
        <v>2</v>
      </c>
      <c r="B14" s="39" t="s">
        <v>109</v>
      </c>
      <c r="C14" s="751"/>
      <c r="D14" s="751"/>
      <c r="E14" s="370"/>
      <c r="F14" s="751"/>
      <c r="G14" s="751"/>
      <c r="H14" s="752"/>
      <c r="I14" s="73"/>
      <c r="J14" s="73"/>
      <c r="K14" s="73"/>
      <c r="L14" s="73"/>
      <c r="M14" s="73"/>
      <c r="N14" s="73"/>
      <c r="O14" s="73"/>
      <c r="P14" s="73"/>
      <c r="Q14" s="73"/>
      <c r="R14" s="73"/>
      <c r="S14" s="73"/>
      <c r="T14" s="73"/>
      <c r="U14" s="73"/>
      <c r="V14" s="73"/>
      <c r="W14" s="73"/>
      <c r="X14" s="73"/>
      <c r="Y14" s="73"/>
      <c r="Z14" s="73"/>
      <c r="AA14" s="73"/>
      <c r="AB14" s="73"/>
      <c r="AC14" s="73"/>
      <c r="AD14" s="73"/>
    </row>
    <row r="15" spans="1:30" x14ac:dyDescent="0.25">
      <c r="A15" s="60">
        <v>3</v>
      </c>
      <c r="B15" s="39" t="s">
        <v>110</v>
      </c>
      <c r="C15" s="751"/>
      <c r="D15" s="751"/>
      <c r="E15" s="370"/>
      <c r="F15" s="751"/>
      <c r="G15" s="751"/>
      <c r="H15" s="752"/>
      <c r="I15" s="73"/>
      <c r="J15" s="73"/>
      <c r="K15" s="73"/>
      <c r="L15" s="73"/>
      <c r="M15" s="73"/>
      <c r="N15" s="73"/>
      <c r="O15" s="73"/>
      <c r="P15" s="73"/>
      <c r="Q15" s="73"/>
      <c r="R15" s="73"/>
      <c r="S15" s="73"/>
      <c r="T15" s="73"/>
      <c r="U15" s="73"/>
      <c r="V15" s="73"/>
      <c r="W15" s="73"/>
      <c r="X15" s="73"/>
      <c r="Y15" s="73"/>
      <c r="Z15" s="73"/>
      <c r="AA15" s="73"/>
      <c r="AB15" s="73"/>
      <c r="AC15" s="73"/>
      <c r="AD15" s="73"/>
    </row>
    <row r="16" spans="1:30" x14ac:dyDescent="0.25">
      <c r="A16" s="60">
        <v>4</v>
      </c>
      <c r="B16" s="39" t="s">
        <v>184</v>
      </c>
      <c r="C16" s="751"/>
      <c r="D16" s="751"/>
      <c r="E16" s="370"/>
      <c r="F16" s="751"/>
      <c r="G16" s="751"/>
      <c r="H16" s="752"/>
      <c r="I16" s="73"/>
      <c r="J16" s="73"/>
      <c r="K16" s="73"/>
      <c r="L16" s="73"/>
      <c r="M16" s="73"/>
      <c r="N16" s="73"/>
      <c r="O16" s="73"/>
      <c r="P16" s="73"/>
      <c r="Q16" s="73"/>
      <c r="R16" s="73"/>
      <c r="S16" s="73"/>
      <c r="T16" s="73"/>
      <c r="U16" s="73"/>
      <c r="V16" s="73"/>
      <c r="W16" s="73"/>
      <c r="X16" s="73"/>
      <c r="Y16" s="73"/>
      <c r="Z16" s="73"/>
      <c r="AA16" s="73"/>
      <c r="AB16" s="73"/>
      <c r="AC16" s="73"/>
      <c r="AD16" s="73"/>
    </row>
    <row r="17" spans="1:30" x14ac:dyDescent="0.25">
      <c r="A17" s="72" t="s">
        <v>199</v>
      </c>
      <c r="B17" s="99"/>
      <c r="C17" s="748"/>
      <c r="D17" s="748"/>
      <c r="E17" s="748"/>
      <c r="F17" s="748"/>
      <c r="G17" s="749"/>
      <c r="H17" s="750"/>
      <c r="I17" s="73"/>
      <c r="J17" s="73"/>
      <c r="K17" s="73"/>
      <c r="L17" s="73"/>
      <c r="M17" s="73"/>
      <c r="N17" s="73"/>
      <c r="O17" s="73"/>
      <c r="P17" s="73"/>
      <c r="Q17" s="73"/>
      <c r="R17" s="73"/>
      <c r="S17" s="73"/>
      <c r="T17" s="73"/>
      <c r="U17" s="73"/>
      <c r="V17" s="73"/>
      <c r="W17" s="73"/>
      <c r="X17" s="73"/>
      <c r="Y17" s="73"/>
      <c r="Z17" s="73"/>
      <c r="AA17" s="73"/>
      <c r="AB17" s="73"/>
      <c r="AC17" s="73"/>
      <c r="AD17" s="73"/>
    </row>
    <row r="18" spans="1:30" x14ac:dyDescent="0.25">
      <c r="A18" s="82"/>
      <c r="B18" s="82" t="s">
        <v>242</v>
      </c>
      <c r="C18" s="751"/>
      <c r="D18" s="751"/>
      <c r="E18" s="751"/>
      <c r="F18" s="751"/>
      <c r="G18" s="751"/>
      <c r="H18" s="752"/>
      <c r="I18" s="73"/>
      <c r="J18" s="73"/>
      <c r="K18" s="73"/>
      <c r="L18" s="73"/>
      <c r="M18" s="73"/>
      <c r="N18" s="73"/>
      <c r="O18" s="73"/>
      <c r="P18" s="73"/>
      <c r="Q18" s="73"/>
      <c r="R18" s="73"/>
      <c r="S18" s="73"/>
      <c r="T18" s="73"/>
      <c r="U18" s="73"/>
      <c r="V18" s="73"/>
      <c r="W18" s="73"/>
      <c r="X18" s="73"/>
      <c r="Y18" s="73"/>
      <c r="Z18" s="73"/>
      <c r="AA18" s="73"/>
      <c r="AB18" s="73"/>
      <c r="AC18" s="73"/>
      <c r="AD18" s="73"/>
    </row>
    <row r="19" spans="1:30" x14ac:dyDescent="0.25">
      <c r="A19" s="60">
        <v>1</v>
      </c>
      <c r="B19" s="39" t="s">
        <v>200</v>
      </c>
      <c r="C19" s="751"/>
      <c r="D19" s="751"/>
      <c r="E19" s="370"/>
      <c r="F19" s="751"/>
      <c r="G19" s="751"/>
      <c r="H19" s="752"/>
      <c r="I19" s="73"/>
      <c r="J19" s="73"/>
      <c r="K19" s="73"/>
      <c r="L19" s="73"/>
      <c r="M19" s="73"/>
      <c r="N19" s="73"/>
      <c r="O19" s="73"/>
      <c r="P19" s="73"/>
      <c r="Q19" s="73"/>
      <c r="R19" s="73"/>
      <c r="S19" s="73"/>
      <c r="T19" s="73"/>
      <c r="U19" s="73"/>
      <c r="V19" s="73"/>
      <c r="W19" s="73"/>
      <c r="X19" s="73"/>
      <c r="Y19" s="73"/>
      <c r="Z19" s="73"/>
      <c r="AA19" s="73"/>
      <c r="AB19" s="73"/>
      <c r="AC19" s="73"/>
      <c r="AD19" s="73"/>
    </row>
    <row r="20" spans="1:30" x14ac:dyDescent="0.25">
      <c r="A20" s="60">
        <v>2</v>
      </c>
      <c r="B20" s="39" t="s">
        <v>201</v>
      </c>
      <c r="C20" s="751"/>
      <c r="D20" s="751"/>
      <c r="E20" s="370"/>
      <c r="F20" s="751"/>
      <c r="G20" s="751"/>
      <c r="H20" s="752"/>
      <c r="I20" s="73"/>
      <c r="J20" s="73"/>
      <c r="K20" s="73"/>
      <c r="L20" s="73"/>
      <c r="M20" s="73"/>
      <c r="N20" s="73"/>
      <c r="O20" s="73"/>
      <c r="P20" s="73"/>
      <c r="Q20" s="73"/>
      <c r="R20" s="73"/>
      <c r="S20" s="73"/>
      <c r="T20" s="73"/>
      <c r="U20" s="73"/>
      <c r="V20" s="73"/>
      <c r="W20" s="73"/>
      <c r="X20" s="73"/>
      <c r="Y20" s="73"/>
      <c r="Z20" s="73"/>
      <c r="AA20" s="73"/>
      <c r="AB20" s="73"/>
      <c r="AC20" s="73"/>
      <c r="AD20" s="73"/>
    </row>
    <row r="21" spans="1:30" ht="24.75" customHeight="1" x14ac:dyDescent="0.25">
      <c r="A21" s="60">
        <v>3</v>
      </c>
      <c r="B21" s="101" t="s">
        <v>202</v>
      </c>
      <c r="C21" s="751"/>
      <c r="D21" s="751"/>
      <c r="E21" s="370"/>
      <c r="F21" s="751"/>
      <c r="G21" s="751"/>
      <c r="H21" s="752"/>
      <c r="I21" s="73"/>
      <c r="J21" s="73"/>
      <c r="K21" s="73"/>
      <c r="L21" s="73"/>
      <c r="M21" s="73"/>
      <c r="N21" s="73"/>
      <c r="O21" s="73"/>
      <c r="P21" s="73"/>
      <c r="Q21" s="73"/>
      <c r="R21" s="73"/>
      <c r="S21" s="73"/>
      <c r="T21" s="73"/>
      <c r="U21" s="73"/>
      <c r="V21" s="73"/>
      <c r="W21" s="73"/>
      <c r="X21" s="73"/>
      <c r="Y21" s="73"/>
      <c r="Z21" s="73"/>
      <c r="AA21" s="73"/>
      <c r="AB21" s="73"/>
      <c r="AC21" s="73"/>
      <c r="AD21" s="73"/>
    </row>
    <row r="22" spans="1:30" x14ac:dyDescent="0.25">
      <c r="A22" s="23" t="s">
        <v>243</v>
      </c>
      <c r="B22" s="33"/>
      <c r="C22" s="1071"/>
      <c r="D22" s="1072"/>
      <c r="E22" s="1072"/>
      <c r="F22" s="1072"/>
      <c r="G22" s="1072"/>
      <c r="H22" s="1073"/>
      <c r="I22" s="73"/>
      <c r="J22" s="73"/>
      <c r="K22" s="73"/>
      <c r="L22" s="73"/>
      <c r="M22" s="73"/>
      <c r="N22" s="73"/>
      <c r="O22" s="73"/>
      <c r="P22" s="73"/>
      <c r="Q22" s="73"/>
      <c r="R22" s="73"/>
      <c r="S22" s="73"/>
      <c r="T22" s="73"/>
      <c r="U22" s="73"/>
      <c r="V22" s="73"/>
      <c r="W22" s="73"/>
      <c r="X22" s="73"/>
      <c r="Y22" s="73"/>
      <c r="Z22" s="73"/>
      <c r="AA22" s="73"/>
      <c r="AB22" s="73"/>
      <c r="AC22" s="73"/>
      <c r="AD22" s="73"/>
    </row>
    <row r="23" spans="1:30" x14ac:dyDescent="0.25">
      <c r="A23" s="23"/>
      <c r="B23" s="102" t="s">
        <v>244</v>
      </c>
      <c r="C23" s="1074"/>
      <c r="D23" s="1075"/>
      <c r="E23" s="1075"/>
      <c r="F23" s="1075"/>
      <c r="G23" s="1075"/>
      <c r="H23" s="1076"/>
      <c r="I23" s="73"/>
      <c r="J23" s="73"/>
      <c r="K23" s="73"/>
      <c r="L23" s="73"/>
      <c r="M23" s="73"/>
      <c r="N23" s="73"/>
      <c r="O23" s="73"/>
      <c r="P23" s="73"/>
      <c r="Q23" s="73"/>
      <c r="R23" s="73"/>
      <c r="S23" s="73"/>
      <c r="T23" s="73"/>
      <c r="U23" s="73"/>
      <c r="V23" s="73"/>
      <c r="W23" s="73"/>
      <c r="X23" s="73"/>
      <c r="Y23" s="73"/>
      <c r="Z23" s="73"/>
      <c r="AA23" s="73"/>
      <c r="AB23" s="73"/>
      <c r="AC23" s="73"/>
      <c r="AD23" s="73"/>
    </row>
    <row r="24" spans="1:30" x14ac:dyDescent="0.25">
      <c r="A24" s="60">
        <v>1</v>
      </c>
      <c r="B24" s="39" t="s">
        <v>245</v>
      </c>
      <c r="C24" s="751"/>
      <c r="D24" s="370"/>
      <c r="E24" s="751"/>
      <c r="F24" s="751"/>
      <c r="G24" s="751"/>
      <c r="H24" s="753"/>
      <c r="I24" s="73"/>
      <c r="J24" s="73"/>
      <c r="K24" s="73"/>
      <c r="L24" s="73"/>
      <c r="M24" s="73"/>
      <c r="N24" s="73"/>
      <c r="O24" s="73"/>
      <c r="P24" s="73"/>
      <c r="Q24" s="73"/>
      <c r="R24" s="73"/>
      <c r="S24" s="73"/>
      <c r="T24" s="73"/>
      <c r="U24" s="73"/>
      <c r="V24" s="73"/>
      <c r="W24" s="73"/>
      <c r="X24" s="73"/>
      <c r="Y24" s="73"/>
      <c r="Z24" s="73"/>
      <c r="AA24" s="73"/>
      <c r="AB24" s="73"/>
      <c r="AC24" s="73"/>
      <c r="AD24" s="73"/>
    </row>
    <row r="25" spans="1:30" x14ac:dyDescent="0.25">
      <c r="A25" s="39"/>
      <c r="B25" s="39"/>
      <c r="C25" s="745"/>
      <c r="D25" s="745"/>
      <c r="E25" s="745"/>
      <c r="F25" s="745"/>
      <c r="G25" s="745"/>
      <c r="H25" s="745"/>
      <c r="I25" s="73"/>
      <c r="J25" s="73"/>
      <c r="K25" s="73"/>
      <c r="L25" s="73"/>
      <c r="M25" s="73"/>
      <c r="N25" s="73"/>
      <c r="O25" s="73"/>
      <c r="P25" s="73"/>
      <c r="Q25" s="73"/>
      <c r="R25" s="73"/>
      <c r="S25" s="73"/>
      <c r="T25" s="73"/>
      <c r="U25" s="73"/>
      <c r="V25" s="73"/>
      <c r="W25" s="73"/>
      <c r="X25" s="73"/>
      <c r="Y25" s="73"/>
      <c r="Z25" s="73"/>
      <c r="AA25" s="73"/>
      <c r="AB25" s="73"/>
      <c r="AC25" s="73"/>
      <c r="AD25" s="73"/>
    </row>
    <row r="26" spans="1:30" x14ac:dyDescent="0.25">
      <c r="A26" s="60">
        <v>2</v>
      </c>
      <c r="B26" s="39" t="s">
        <v>246</v>
      </c>
      <c r="C26" s="751"/>
      <c r="D26" s="370"/>
      <c r="E26" s="751"/>
      <c r="F26" s="751"/>
      <c r="G26" s="751"/>
      <c r="H26" s="753"/>
      <c r="I26" s="73"/>
      <c r="J26" s="73"/>
      <c r="K26" s="73"/>
      <c r="L26" s="73"/>
      <c r="M26" s="73"/>
      <c r="N26" s="73"/>
      <c r="O26" s="73"/>
      <c r="P26" s="73"/>
      <c r="Q26" s="73"/>
      <c r="R26" s="73"/>
      <c r="S26" s="73"/>
      <c r="T26" s="73"/>
      <c r="U26" s="73"/>
      <c r="V26" s="73"/>
      <c r="W26" s="73"/>
      <c r="X26" s="73"/>
      <c r="Y26" s="73"/>
      <c r="Z26" s="73"/>
      <c r="AA26" s="73"/>
      <c r="AB26" s="73"/>
      <c r="AC26" s="73"/>
      <c r="AD26" s="73"/>
    </row>
    <row r="27" spans="1:30" x14ac:dyDescent="0.25">
      <c r="A27" s="103"/>
      <c r="B27" s="103"/>
      <c r="C27" s="754"/>
      <c r="D27" s="370"/>
      <c r="E27" s="755"/>
      <c r="F27" s="755"/>
      <c r="G27" s="755"/>
      <c r="H27" s="756"/>
      <c r="I27" s="73"/>
      <c r="J27" s="73"/>
      <c r="K27" s="73"/>
      <c r="L27" s="73"/>
      <c r="M27" s="73"/>
      <c r="N27" s="73"/>
      <c r="O27" s="73"/>
      <c r="P27" s="73"/>
      <c r="Q27" s="73"/>
      <c r="R27" s="73"/>
      <c r="S27" s="73"/>
      <c r="T27" s="73"/>
      <c r="U27" s="73"/>
      <c r="V27" s="73"/>
      <c r="W27" s="73"/>
      <c r="X27" s="73"/>
      <c r="Y27" s="73"/>
      <c r="Z27" s="73"/>
      <c r="AA27" s="73"/>
      <c r="AB27" s="73"/>
      <c r="AC27" s="73"/>
      <c r="AD27" s="73"/>
    </row>
    <row r="28" spans="1:30" x14ac:dyDescent="0.25">
      <c r="A28" s="73"/>
      <c r="B28" s="73"/>
      <c r="C28" s="757"/>
      <c r="D28" s="757"/>
      <c r="E28" s="757"/>
      <c r="F28" s="757"/>
      <c r="G28" s="757"/>
      <c r="H28" s="757"/>
      <c r="I28" s="73"/>
      <c r="J28" s="73"/>
      <c r="K28" s="73"/>
      <c r="L28" s="73"/>
      <c r="M28" s="73"/>
      <c r="N28" s="73"/>
      <c r="O28" s="73"/>
      <c r="P28" s="73"/>
      <c r="Q28" s="73"/>
      <c r="R28" s="73"/>
      <c r="S28" s="73"/>
      <c r="T28" s="73"/>
      <c r="U28" s="73"/>
      <c r="V28" s="73"/>
      <c r="W28" s="73"/>
      <c r="X28" s="73"/>
      <c r="Y28" s="73"/>
      <c r="Z28" s="73"/>
      <c r="AA28" s="73"/>
      <c r="AB28" s="73"/>
      <c r="AC28" s="73"/>
      <c r="AD28" s="73"/>
    </row>
    <row r="29" spans="1:30" x14ac:dyDescent="0.25">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row>
    <row r="30" spans="1:30" x14ac:dyDescent="0.2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row>
    <row r="31" spans="1:30" x14ac:dyDescent="0.25">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row>
    <row r="32" spans="1:30" x14ac:dyDescent="0.25">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row>
    <row r="33" spans="1:30" x14ac:dyDescent="0.2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row>
    <row r="34" spans="1:30" x14ac:dyDescent="0.25">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row>
    <row r="35" spans="1:30" x14ac:dyDescent="0.2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row>
    <row r="36" spans="1:30" x14ac:dyDescent="0.2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row>
    <row r="37" spans="1:30" x14ac:dyDescent="0.2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row>
    <row r="38" spans="1:30" x14ac:dyDescent="0.2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row>
    <row r="39" spans="1:30" x14ac:dyDescent="0.2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row>
    <row r="40" spans="1:30" x14ac:dyDescent="0.25">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row>
    <row r="41" spans="1:30" x14ac:dyDescent="0.25">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row>
    <row r="42" spans="1:30" x14ac:dyDescent="0.25">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row>
    <row r="43" spans="1:30" x14ac:dyDescent="0.25">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row>
    <row r="44" spans="1:30" x14ac:dyDescent="0.25">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row>
    <row r="45" spans="1:30" x14ac:dyDescent="0.2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row>
    <row r="46" spans="1:30" x14ac:dyDescent="0.25">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row>
    <row r="47" spans="1:30" x14ac:dyDescent="0.25">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row>
    <row r="48" spans="1:30" x14ac:dyDescent="0.25">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row>
    <row r="49" spans="1:30"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row>
    <row r="50" spans="1:30"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row>
    <row r="51" spans="1:30"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row>
    <row r="52" spans="1:30"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row>
    <row r="53" spans="1:30"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row>
    <row r="55" spans="1:30"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row>
    <row r="56" spans="1:30"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row>
    <row r="58" spans="1:30" x14ac:dyDescent="0.25">
      <c r="A58" s="73"/>
      <c r="B58" s="73"/>
      <c r="C58" s="73"/>
      <c r="D58" s="73"/>
      <c r="E58" s="73"/>
      <c r="F58" s="73"/>
      <c r="G58" s="73"/>
      <c r="H58" s="73"/>
      <c r="I58" s="73"/>
      <c r="J58" s="73"/>
      <c r="K58" s="73"/>
      <c r="L58" s="73"/>
    </row>
    <row r="59" spans="1:30" x14ac:dyDescent="0.25">
      <c r="A59" s="73"/>
      <c r="B59" s="73"/>
      <c r="C59" s="73"/>
      <c r="D59" s="73"/>
      <c r="E59" s="73"/>
      <c r="F59" s="73"/>
      <c r="G59" s="73"/>
      <c r="H59" s="73"/>
      <c r="I59" s="73"/>
      <c r="J59" s="73"/>
      <c r="K59" s="73"/>
      <c r="L59" s="73"/>
    </row>
    <row r="60" spans="1:30" x14ac:dyDescent="0.25">
      <c r="A60" s="73"/>
      <c r="B60" s="73"/>
      <c r="C60" s="73"/>
      <c r="D60" s="73"/>
      <c r="E60" s="73"/>
      <c r="F60" s="73"/>
      <c r="G60" s="73"/>
      <c r="H60" s="73"/>
      <c r="I60" s="73"/>
      <c r="J60" s="73"/>
      <c r="K60" s="73"/>
      <c r="L60" s="73"/>
    </row>
    <row r="61" spans="1:30" x14ac:dyDescent="0.25">
      <c r="A61" s="73"/>
      <c r="B61" s="73"/>
      <c r="C61" s="73"/>
      <c r="D61" s="73"/>
      <c r="E61" s="73"/>
      <c r="F61" s="73"/>
      <c r="G61" s="73"/>
      <c r="H61" s="73"/>
      <c r="I61" s="73"/>
      <c r="J61" s="73"/>
      <c r="K61" s="73"/>
      <c r="L61" s="73"/>
    </row>
    <row r="62" spans="1:30" x14ac:dyDescent="0.25">
      <c r="A62" s="73"/>
      <c r="B62" s="73"/>
      <c r="C62" s="73"/>
      <c r="D62" s="73"/>
      <c r="E62" s="73"/>
      <c r="F62" s="73"/>
      <c r="G62" s="73"/>
      <c r="H62" s="73"/>
      <c r="I62" s="73"/>
      <c r="J62" s="73"/>
      <c r="K62" s="73"/>
      <c r="L62" s="73"/>
    </row>
    <row r="63" spans="1:30" x14ac:dyDescent="0.25">
      <c r="A63" s="73"/>
      <c r="B63" s="73"/>
      <c r="C63" s="73"/>
      <c r="D63" s="73"/>
      <c r="E63" s="73"/>
      <c r="F63" s="73"/>
      <c r="G63" s="73"/>
      <c r="H63" s="73"/>
      <c r="I63" s="73"/>
      <c r="J63" s="73"/>
      <c r="K63" s="73"/>
      <c r="L63" s="73"/>
    </row>
    <row r="64" spans="1:30" x14ac:dyDescent="0.25">
      <c r="A64" s="73"/>
      <c r="B64" s="73"/>
      <c r="C64" s="73"/>
      <c r="D64" s="73"/>
      <c r="E64" s="73"/>
      <c r="F64" s="73"/>
      <c r="G64" s="73"/>
      <c r="H64" s="73"/>
      <c r="I64" s="73"/>
      <c r="J64" s="73"/>
      <c r="K64" s="73"/>
      <c r="L64" s="73"/>
    </row>
  </sheetData>
  <mergeCells count="1">
    <mergeCell ref="C22:H23"/>
  </mergeCells>
  <pageMargins left="0.7" right="0.7" top="0.75" bottom="0.75" header="0.3" footer="0.3"/>
  <pageSetup paperSize="9" scale="53" orientation="portrait" r:id="rId1"/>
  <colBreaks count="1" manualBreakCount="1">
    <brk id="8"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4"/>
  <dimension ref="A1:AG258"/>
  <sheetViews>
    <sheetView view="pageBreakPreview" zoomScale="80" zoomScaleNormal="100" zoomScaleSheetLayoutView="80" workbookViewId="0">
      <selection activeCell="D14" sqref="D14"/>
    </sheetView>
  </sheetViews>
  <sheetFormatPr defaultColWidth="9.1796875" defaultRowHeight="10" x14ac:dyDescent="0.2"/>
  <cols>
    <col min="1" max="1" width="27.7265625" style="29" customWidth="1"/>
    <col min="2" max="3" width="13.81640625" style="29" customWidth="1"/>
    <col min="4" max="4" width="14.7265625" style="29" customWidth="1"/>
    <col min="5" max="5" width="13.1796875" style="29" customWidth="1"/>
    <col min="6" max="6" width="13.54296875" style="29" customWidth="1"/>
    <col min="7" max="7" width="16.26953125" style="29" customWidth="1"/>
    <col min="8" max="8" width="15.54296875" style="29" customWidth="1"/>
    <col min="9" max="9" width="16.81640625" style="29" customWidth="1"/>
    <col min="10" max="10" width="13.7265625" style="29" customWidth="1"/>
    <col min="11" max="11" width="13.1796875" style="29" customWidth="1"/>
    <col min="12" max="12" width="16.81640625" style="29" customWidth="1"/>
    <col min="13" max="13" width="12.1796875" style="29" customWidth="1"/>
    <col min="14" max="14" width="12.7265625" style="29" customWidth="1"/>
    <col min="15" max="15" width="14.26953125" style="29" customWidth="1"/>
    <col min="16" max="16" width="13.7265625" style="29" customWidth="1"/>
    <col min="17" max="17" width="13.1796875" style="29" customWidth="1"/>
    <col min="18" max="18" width="9.1796875" style="29" customWidth="1"/>
    <col min="19" max="16384" width="9.1796875" style="29"/>
  </cols>
  <sheetData>
    <row r="1" spans="1:33" s="106" customFormat="1" ht="12.5" x14ac:dyDescent="0.25">
      <c r="A1" s="104" t="s">
        <v>247</v>
      </c>
      <c r="B1" s="105"/>
      <c r="C1" s="105"/>
      <c r="D1" s="105"/>
      <c r="E1" s="105"/>
      <c r="F1" s="105"/>
      <c r="G1" s="105"/>
      <c r="H1" s="105"/>
      <c r="I1" s="105"/>
      <c r="J1" s="105"/>
      <c r="K1" s="105"/>
      <c r="L1" s="105"/>
      <c r="M1" s="105"/>
      <c r="N1" s="105"/>
      <c r="O1" s="73"/>
      <c r="P1" s="73"/>
      <c r="Q1" s="73"/>
      <c r="R1" s="73"/>
      <c r="S1" s="73"/>
      <c r="T1" s="73"/>
      <c r="U1" s="73"/>
      <c r="V1" s="73"/>
      <c r="W1" s="73"/>
      <c r="X1" s="73"/>
      <c r="Y1" s="73"/>
      <c r="Z1" s="73"/>
      <c r="AA1" s="73"/>
      <c r="AB1" s="73"/>
      <c r="AC1" s="73"/>
      <c r="AD1" s="73"/>
      <c r="AE1" s="73"/>
      <c r="AF1" s="73"/>
      <c r="AG1" s="73"/>
    </row>
    <row r="2" spans="1:33" s="106" customFormat="1" ht="4.5" customHeight="1" x14ac:dyDescent="0.25">
      <c r="A2" s="104"/>
      <c r="B2" s="105"/>
      <c r="C2" s="105"/>
      <c r="D2" s="105"/>
      <c r="E2" s="105"/>
      <c r="F2" s="105"/>
      <c r="G2" s="105"/>
      <c r="H2" s="105"/>
      <c r="I2" s="105"/>
      <c r="J2" s="105"/>
      <c r="K2" s="105"/>
      <c r="L2" s="105"/>
      <c r="M2" s="105"/>
      <c r="N2" s="105"/>
      <c r="O2" s="73"/>
      <c r="P2" s="73"/>
      <c r="Q2" s="73"/>
      <c r="R2" s="73"/>
      <c r="S2" s="73"/>
      <c r="T2" s="73"/>
      <c r="U2" s="73"/>
      <c r="V2" s="73"/>
      <c r="W2" s="73"/>
      <c r="X2" s="73"/>
      <c r="Y2" s="73"/>
      <c r="Z2" s="73"/>
      <c r="AA2" s="73"/>
      <c r="AB2" s="73"/>
      <c r="AC2" s="73"/>
      <c r="AD2" s="73"/>
      <c r="AE2" s="73"/>
      <c r="AF2" s="73"/>
      <c r="AG2" s="73"/>
    </row>
    <row r="3" spans="1:33" s="106" customFormat="1" ht="8.25" customHeight="1" x14ac:dyDescent="0.25">
      <c r="A3" s="104"/>
      <c r="B3" s="105"/>
      <c r="C3" s="105"/>
      <c r="D3" s="105"/>
      <c r="E3" s="105"/>
      <c r="F3" s="105"/>
      <c r="G3" s="105"/>
      <c r="H3" s="105"/>
      <c r="I3" s="105"/>
      <c r="J3" s="105"/>
      <c r="K3" s="105"/>
      <c r="L3" s="105"/>
      <c r="M3" s="105"/>
      <c r="N3" s="105"/>
      <c r="O3" s="73"/>
      <c r="P3" s="73"/>
      <c r="Q3" s="73"/>
      <c r="R3" s="73"/>
      <c r="S3" s="73"/>
      <c r="T3" s="73"/>
      <c r="U3" s="73"/>
      <c r="V3" s="73"/>
      <c r="W3" s="73"/>
      <c r="X3" s="73"/>
      <c r="Y3" s="73"/>
      <c r="Z3" s="73"/>
      <c r="AA3" s="73"/>
      <c r="AB3" s="73"/>
      <c r="AC3" s="73"/>
      <c r="AD3" s="73"/>
      <c r="AE3" s="73"/>
      <c r="AF3" s="73"/>
      <c r="AG3" s="73"/>
    </row>
    <row r="4" spans="1:33" s="106" customFormat="1" ht="13" thickBot="1" x14ac:dyDescent="0.3">
      <c r="A4" s="107"/>
      <c r="B4" s="107"/>
      <c r="C4" s="107"/>
      <c r="D4" s="107"/>
      <c r="E4" s="107"/>
      <c r="F4" s="107"/>
      <c r="G4" s="107"/>
      <c r="H4" s="107"/>
      <c r="I4" s="107"/>
      <c r="J4" s="107"/>
      <c r="K4" s="107"/>
      <c r="L4" s="107"/>
      <c r="M4" s="107"/>
      <c r="N4" s="526" t="s">
        <v>103</v>
      </c>
      <c r="O4" s="73"/>
      <c r="P4" s="73"/>
      <c r="Q4" s="73"/>
      <c r="R4" s="73"/>
      <c r="S4" s="73"/>
      <c r="T4" s="73"/>
      <c r="U4" s="73"/>
      <c r="V4" s="73"/>
      <c r="W4" s="73"/>
      <c r="X4" s="73"/>
      <c r="Y4" s="73"/>
      <c r="Z4" s="73"/>
      <c r="AA4" s="73"/>
      <c r="AB4" s="73"/>
      <c r="AC4" s="73"/>
      <c r="AD4" s="73"/>
      <c r="AE4" s="73"/>
      <c r="AF4" s="73"/>
      <c r="AG4" s="73"/>
    </row>
    <row r="5" spans="1:33" s="106" customFormat="1" ht="13" thickTop="1" x14ac:dyDescent="0.25">
      <c r="A5" s="104" t="s">
        <v>248</v>
      </c>
      <c r="B5" s="105"/>
      <c r="C5" s="105"/>
      <c r="D5" s="105"/>
      <c r="E5" s="105"/>
      <c r="F5" s="105"/>
      <c r="G5" s="105"/>
      <c r="H5" s="105"/>
      <c r="I5" s="105"/>
      <c r="J5" s="105"/>
      <c r="K5" s="105"/>
      <c r="L5" s="105"/>
      <c r="M5" s="105"/>
      <c r="N5" s="105"/>
      <c r="O5" s="73"/>
      <c r="P5" s="73"/>
      <c r="Q5" s="73"/>
      <c r="R5" s="73"/>
      <c r="S5" s="73"/>
      <c r="T5" s="73"/>
      <c r="U5" s="73"/>
      <c r="V5" s="73"/>
      <c r="W5" s="73"/>
      <c r="X5" s="73"/>
      <c r="Y5" s="73"/>
      <c r="Z5" s="73"/>
      <c r="AA5" s="73"/>
      <c r="AB5" s="73"/>
      <c r="AC5" s="73"/>
      <c r="AD5" s="73"/>
      <c r="AE5" s="73"/>
      <c r="AF5" s="73"/>
      <c r="AG5" s="73"/>
    </row>
    <row r="6" spans="1:33" s="108" customFormat="1" ht="12.75" customHeight="1" x14ac:dyDescent="0.25">
      <c r="A6" s="82"/>
      <c r="B6" s="1081" t="s">
        <v>214</v>
      </c>
      <c r="C6" s="707"/>
      <c r="D6" s="1081" t="s">
        <v>249</v>
      </c>
      <c r="E6" s="1081" t="s">
        <v>250</v>
      </c>
      <c r="F6" s="1077" t="s">
        <v>215</v>
      </c>
      <c r="G6" s="1078"/>
      <c r="H6" s="1081" t="s">
        <v>216</v>
      </c>
      <c r="I6" s="1081" t="s">
        <v>251</v>
      </c>
      <c r="J6" s="1077" t="s">
        <v>252</v>
      </c>
      <c r="K6" s="1078"/>
      <c r="L6" s="1081" t="s">
        <v>253</v>
      </c>
      <c r="M6" s="1081" t="s">
        <v>184</v>
      </c>
      <c r="N6" s="1085" t="s">
        <v>254</v>
      </c>
      <c r="O6" s="73"/>
      <c r="P6" s="73"/>
      <c r="Q6" s="73"/>
      <c r="R6" s="73"/>
      <c r="S6" s="73"/>
      <c r="T6" s="73"/>
      <c r="U6" s="73"/>
      <c r="V6" s="73"/>
      <c r="W6" s="73"/>
      <c r="X6" s="73"/>
      <c r="Y6" s="73"/>
      <c r="Z6" s="73"/>
      <c r="AA6" s="73"/>
      <c r="AB6" s="73"/>
      <c r="AC6" s="73"/>
      <c r="AD6" s="73"/>
      <c r="AE6" s="73"/>
      <c r="AF6" s="73"/>
      <c r="AG6" s="73"/>
    </row>
    <row r="7" spans="1:33" s="108" customFormat="1" ht="70.5" customHeight="1" x14ac:dyDescent="0.25">
      <c r="A7" s="82"/>
      <c r="B7" s="1082"/>
      <c r="C7" s="708" t="s">
        <v>255</v>
      </c>
      <c r="D7" s="1082"/>
      <c r="E7" s="1082"/>
      <c r="F7" s="708" t="s">
        <v>254</v>
      </c>
      <c r="G7" s="708" t="s">
        <v>256</v>
      </c>
      <c r="H7" s="1082"/>
      <c r="I7" s="1082"/>
      <c r="J7" s="109" t="s">
        <v>254</v>
      </c>
      <c r="K7" s="109" t="s">
        <v>257</v>
      </c>
      <c r="L7" s="1082"/>
      <c r="M7" s="1082"/>
      <c r="N7" s="1086"/>
      <c r="O7" s="73"/>
      <c r="P7" s="73"/>
      <c r="Q7" s="73"/>
      <c r="R7" s="73"/>
      <c r="S7" s="73"/>
      <c r="T7" s="73"/>
      <c r="U7" s="73"/>
      <c r="V7" s="73"/>
      <c r="W7" s="73"/>
      <c r="X7" s="73"/>
      <c r="Y7" s="73"/>
      <c r="Z7" s="73"/>
      <c r="AA7" s="73"/>
      <c r="AB7" s="73"/>
      <c r="AC7" s="73"/>
      <c r="AD7" s="73"/>
      <c r="AE7" s="73"/>
      <c r="AF7" s="73"/>
      <c r="AG7" s="73"/>
    </row>
    <row r="8" spans="1:33" s="106" customFormat="1" ht="12.5" x14ac:dyDescent="0.25">
      <c r="A8" s="39" t="s">
        <v>258</v>
      </c>
      <c r="B8" s="370"/>
      <c r="C8" s="746"/>
      <c r="D8" s="370"/>
      <c r="E8" s="370"/>
      <c r="F8" s="370"/>
      <c r="G8" s="370"/>
      <c r="H8" s="370"/>
      <c r="I8" s="370"/>
      <c r="J8" s="370"/>
      <c r="K8" s="370"/>
      <c r="L8" s="370"/>
      <c r="M8" s="370"/>
      <c r="N8" s="740">
        <f>SUM(B8,D8:F8,H8:I8,J8,L8:M8)</f>
        <v>0</v>
      </c>
      <c r="O8" s="73"/>
      <c r="P8" s="73"/>
      <c r="Q8" s="73"/>
      <c r="R8" s="73"/>
      <c r="S8" s="73"/>
      <c r="T8" s="73"/>
      <c r="U8" s="73"/>
      <c r="V8" s="73"/>
      <c r="W8" s="73"/>
      <c r="X8" s="73"/>
      <c r="Y8" s="73"/>
      <c r="Z8" s="73"/>
      <c r="AA8" s="73"/>
      <c r="AB8" s="73"/>
      <c r="AC8" s="73"/>
      <c r="AD8" s="73"/>
      <c r="AE8" s="73"/>
      <c r="AF8" s="73"/>
      <c r="AG8" s="73"/>
    </row>
    <row r="9" spans="1:33" s="106" customFormat="1" ht="12.5" x14ac:dyDescent="0.25">
      <c r="A9" s="39" t="s">
        <v>259</v>
      </c>
      <c r="B9" s="370"/>
      <c r="C9" s="746"/>
      <c r="D9" s="370"/>
      <c r="E9" s="370"/>
      <c r="F9" s="370"/>
      <c r="G9" s="370"/>
      <c r="H9" s="370"/>
      <c r="I9" s="370"/>
      <c r="J9" s="370"/>
      <c r="K9" s="370"/>
      <c r="L9" s="370"/>
      <c r="M9" s="370"/>
      <c r="N9" s="740">
        <f t="shared" ref="N9:N14" si="0">SUM(B9,D9:F9,H9:I9,J9,L9:M9)</f>
        <v>0</v>
      </c>
      <c r="O9" s="73"/>
      <c r="P9" s="73"/>
      <c r="Q9" s="73"/>
      <c r="R9" s="73"/>
      <c r="S9" s="73"/>
      <c r="T9" s="73"/>
      <c r="U9" s="73"/>
      <c r="V9" s="73"/>
      <c r="W9" s="73"/>
      <c r="X9" s="73"/>
      <c r="Y9" s="73"/>
      <c r="Z9" s="73"/>
      <c r="AA9" s="73"/>
      <c r="AB9" s="73"/>
      <c r="AC9" s="73"/>
      <c r="AD9" s="73"/>
      <c r="AE9" s="73"/>
      <c r="AF9" s="73"/>
      <c r="AG9" s="73"/>
    </row>
    <row r="10" spans="1:33" s="106" customFormat="1" ht="12.5" x14ac:dyDescent="0.25">
      <c r="A10" s="39" t="s">
        <v>260</v>
      </c>
      <c r="B10" s="370"/>
      <c r="C10" s="746"/>
      <c r="D10" s="370"/>
      <c r="E10" s="370"/>
      <c r="F10" s="370"/>
      <c r="G10" s="370"/>
      <c r="H10" s="370"/>
      <c r="I10" s="370"/>
      <c r="J10" s="370"/>
      <c r="K10" s="370"/>
      <c r="L10" s="370"/>
      <c r="M10" s="370"/>
      <c r="N10" s="740">
        <f t="shared" si="0"/>
        <v>0</v>
      </c>
      <c r="O10" s="73"/>
      <c r="P10" s="73"/>
      <c r="Q10" s="73"/>
      <c r="R10" s="73"/>
      <c r="S10" s="73"/>
      <c r="T10" s="73"/>
      <c r="U10" s="73"/>
      <c r="V10" s="73"/>
      <c r="W10" s="73"/>
      <c r="X10" s="73"/>
      <c r="Y10" s="73"/>
      <c r="Z10" s="73"/>
      <c r="AA10" s="73"/>
      <c r="AB10" s="73"/>
      <c r="AC10" s="73"/>
      <c r="AD10" s="73"/>
      <c r="AE10" s="73"/>
      <c r="AF10" s="73"/>
      <c r="AG10" s="73"/>
    </row>
    <row r="11" spans="1:33" s="106" customFormat="1" ht="12.5" x14ac:dyDescent="0.25">
      <c r="A11" s="39" t="s">
        <v>261</v>
      </c>
      <c r="B11" s="370"/>
      <c r="C11" s="746"/>
      <c r="D11" s="370"/>
      <c r="E11" s="370"/>
      <c r="F11" s="370"/>
      <c r="G11" s="370"/>
      <c r="H11" s="370"/>
      <c r="I11" s="370"/>
      <c r="J11" s="370"/>
      <c r="K11" s="370"/>
      <c r="L11" s="370"/>
      <c r="M11" s="370"/>
      <c r="N11" s="740">
        <f t="shared" si="0"/>
        <v>0</v>
      </c>
      <c r="O11" s="73"/>
      <c r="P11" s="73"/>
      <c r="Q11" s="73"/>
      <c r="R11" s="73"/>
      <c r="S11" s="73"/>
      <c r="T11" s="73"/>
      <c r="U11" s="73"/>
      <c r="V11" s="73"/>
      <c r="W11" s="73"/>
      <c r="X11" s="73"/>
      <c r="Y11" s="73"/>
      <c r="Z11" s="73"/>
      <c r="AA11" s="73"/>
      <c r="AB11" s="73"/>
      <c r="AC11" s="73"/>
      <c r="AD11" s="73"/>
      <c r="AE11" s="73"/>
      <c r="AF11" s="73"/>
      <c r="AG11" s="73"/>
    </row>
    <row r="12" spans="1:33" s="106" customFormat="1" ht="12.5" x14ac:dyDescent="0.25">
      <c r="A12" s="39" t="s">
        <v>262</v>
      </c>
      <c r="B12" s="370"/>
      <c r="C12" s="746"/>
      <c r="D12" s="370"/>
      <c r="E12" s="370"/>
      <c r="F12" s="370"/>
      <c r="G12" s="370"/>
      <c r="H12" s="370"/>
      <c r="I12" s="370"/>
      <c r="J12" s="370"/>
      <c r="K12" s="370"/>
      <c r="L12" s="370"/>
      <c r="M12" s="370"/>
      <c r="N12" s="740">
        <f t="shared" si="0"/>
        <v>0</v>
      </c>
      <c r="O12" s="73"/>
      <c r="P12" s="73"/>
      <c r="Q12" s="73"/>
      <c r="R12" s="73"/>
      <c r="S12" s="73"/>
      <c r="T12" s="73"/>
      <c r="U12" s="73"/>
      <c r="V12" s="73"/>
      <c r="W12" s="73"/>
      <c r="X12" s="73"/>
      <c r="Y12" s="73"/>
      <c r="Z12" s="73"/>
      <c r="AA12" s="73"/>
      <c r="AB12" s="73"/>
      <c r="AC12" s="73"/>
      <c r="AD12" s="73"/>
      <c r="AE12" s="73"/>
      <c r="AF12" s="73"/>
      <c r="AG12" s="73"/>
    </row>
    <row r="13" spans="1:33" s="106" customFormat="1" ht="12.5" x14ac:dyDescent="0.25">
      <c r="A13" s="39" t="s">
        <v>181</v>
      </c>
      <c r="B13" s="370"/>
      <c r="C13" s="746"/>
      <c r="D13" s="370"/>
      <c r="E13" s="370"/>
      <c r="F13" s="370"/>
      <c r="G13" s="370"/>
      <c r="H13" s="370"/>
      <c r="I13" s="370"/>
      <c r="J13" s="370"/>
      <c r="K13" s="370"/>
      <c r="L13" s="370"/>
      <c r="M13" s="370"/>
      <c r="N13" s="740">
        <f>SUM(B13,D13:F13,H13:I13,J13,L13:M13)</f>
        <v>0</v>
      </c>
      <c r="O13" s="73"/>
      <c r="P13" s="73"/>
      <c r="Q13" s="73"/>
      <c r="R13" s="73"/>
      <c r="S13" s="73"/>
      <c r="T13" s="73"/>
      <c r="U13" s="73"/>
      <c r="V13" s="73"/>
      <c r="W13" s="73"/>
      <c r="X13" s="73"/>
      <c r="Y13" s="73"/>
      <c r="Z13" s="73"/>
      <c r="AA13" s="73"/>
      <c r="AB13" s="73"/>
      <c r="AC13" s="73"/>
      <c r="AD13" s="73"/>
      <c r="AE13" s="73"/>
      <c r="AF13" s="73"/>
      <c r="AG13" s="73"/>
    </row>
    <row r="14" spans="1:33" s="106" customFormat="1" ht="12.5" x14ac:dyDescent="0.25">
      <c r="A14" s="48" t="s">
        <v>254</v>
      </c>
      <c r="B14" s="740">
        <f>SUM(B8:B13)</f>
        <v>0</v>
      </c>
      <c r="C14" s="746"/>
      <c r="D14" s="740">
        <f t="shared" ref="D14:L14" si="1">SUM(D8:D13)</f>
        <v>0</v>
      </c>
      <c r="E14" s="740">
        <f t="shared" si="1"/>
        <v>0</v>
      </c>
      <c r="F14" s="740">
        <f t="shared" si="1"/>
        <v>0</v>
      </c>
      <c r="G14" s="740">
        <f t="shared" si="1"/>
        <v>0</v>
      </c>
      <c r="H14" s="740">
        <f t="shared" si="1"/>
        <v>0</v>
      </c>
      <c r="I14" s="740">
        <f t="shared" si="1"/>
        <v>0</v>
      </c>
      <c r="J14" s="740">
        <f t="shared" si="1"/>
        <v>0</v>
      </c>
      <c r="K14" s="740">
        <f t="shared" si="1"/>
        <v>0</v>
      </c>
      <c r="L14" s="740">
        <f t="shared" si="1"/>
        <v>0</v>
      </c>
      <c r="M14" s="740">
        <f>SUM(M8:M13)</f>
        <v>0</v>
      </c>
      <c r="N14" s="740">
        <f t="shared" si="0"/>
        <v>0</v>
      </c>
      <c r="O14" s="73"/>
      <c r="P14" s="73"/>
      <c r="Q14" s="73"/>
      <c r="R14" s="73"/>
      <c r="S14" s="73"/>
      <c r="T14" s="73"/>
      <c r="U14" s="73"/>
      <c r="V14" s="73"/>
      <c r="W14" s="73"/>
      <c r="X14" s="73"/>
      <c r="Y14" s="73"/>
      <c r="Z14" s="73"/>
      <c r="AA14" s="73"/>
      <c r="AB14" s="73"/>
      <c r="AC14" s="73"/>
      <c r="AD14" s="73"/>
      <c r="AE14" s="73"/>
      <c r="AF14" s="73"/>
      <c r="AG14" s="73"/>
    </row>
    <row r="15" spans="1:33" s="106" customFormat="1" ht="12.5" x14ac:dyDescent="0.25">
      <c r="A15" s="104"/>
      <c r="B15" s="758"/>
      <c r="C15" s="758"/>
      <c r="D15" s="758"/>
      <c r="E15" s="758"/>
      <c r="F15" s="758"/>
      <c r="G15" s="758"/>
      <c r="H15" s="758"/>
      <c r="I15" s="758"/>
      <c r="J15" s="758"/>
      <c r="K15" s="758"/>
      <c r="L15" s="758"/>
      <c r="M15" s="758"/>
      <c r="N15" s="758"/>
      <c r="O15" s="73"/>
      <c r="P15" s="73"/>
      <c r="Q15" s="73"/>
      <c r="R15" s="73"/>
      <c r="S15" s="73"/>
      <c r="T15" s="73"/>
      <c r="U15" s="73"/>
      <c r="V15" s="73"/>
      <c r="W15" s="73"/>
      <c r="X15" s="73"/>
      <c r="Y15" s="73"/>
      <c r="Z15" s="73"/>
      <c r="AA15" s="73"/>
      <c r="AB15" s="73"/>
      <c r="AC15" s="73"/>
      <c r="AD15" s="73"/>
      <c r="AE15" s="73"/>
      <c r="AF15" s="73"/>
      <c r="AG15" s="73"/>
    </row>
    <row r="16" spans="1:33" s="106" customFormat="1" ht="12.5" x14ac:dyDescent="0.25">
      <c r="A16" s="104" t="s">
        <v>265</v>
      </c>
      <c r="B16" s="759"/>
      <c r="C16" s="759"/>
      <c r="D16" s="759"/>
      <c r="E16" s="759"/>
      <c r="F16" s="759"/>
      <c r="G16" s="759"/>
      <c r="H16" s="759"/>
      <c r="I16" s="759"/>
      <c r="J16" s="759"/>
      <c r="K16" s="759"/>
      <c r="L16" s="759"/>
      <c r="M16" s="759"/>
      <c r="N16" s="759"/>
      <c r="O16" s="73"/>
      <c r="P16" s="73"/>
      <c r="Q16" s="73"/>
      <c r="R16" s="73"/>
      <c r="S16" s="73"/>
      <c r="T16" s="73"/>
      <c r="U16" s="73"/>
      <c r="V16" s="73"/>
      <c r="W16" s="73"/>
      <c r="X16" s="73"/>
      <c r="Y16" s="73"/>
      <c r="Z16" s="73"/>
      <c r="AA16" s="73"/>
      <c r="AB16" s="73"/>
      <c r="AC16" s="73"/>
      <c r="AD16" s="73"/>
      <c r="AE16" s="73"/>
      <c r="AF16" s="73"/>
      <c r="AG16" s="73"/>
    </row>
    <row r="17" spans="1:33" s="108" customFormat="1" ht="12.75" customHeight="1" x14ac:dyDescent="0.25">
      <c r="A17" s="82"/>
      <c r="B17" s="1079" t="s">
        <v>214</v>
      </c>
      <c r="C17" s="1079" t="s">
        <v>255</v>
      </c>
      <c r="D17" s="1079" t="s">
        <v>249</v>
      </c>
      <c r="E17" s="1079" t="s">
        <v>250</v>
      </c>
      <c r="F17" s="1083" t="s">
        <v>215</v>
      </c>
      <c r="G17" s="1084"/>
      <c r="H17" s="1079" t="s">
        <v>216</v>
      </c>
      <c r="I17" s="1079" t="s">
        <v>251</v>
      </c>
      <c r="J17" s="1083" t="s">
        <v>252</v>
      </c>
      <c r="K17" s="1084"/>
      <c r="L17" s="1079" t="s">
        <v>253</v>
      </c>
      <c r="M17" s="1079" t="s">
        <v>184</v>
      </c>
      <c r="N17" s="1079" t="s">
        <v>254</v>
      </c>
      <c r="O17" s="73"/>
      <c r="P17" s="73"/>
      <c r="Q17" s="73"/>
      <c r="R17" s="73"/>
      <c r="S17" s="73"/>
      <c r="T17" s="73"/>
      <c r="U17" s="73"/>
      <c r="V17" s="73"/>
      <c r="W17" s="73"/>
      <c r="X17" s="73"/>
      <c r="Y17" s="73"/>
      <c r="Z17" s="73"/>
      <c r="AA17" s="73"/>
      <c r="AB17" s="73"/>
      <c r="AC17" s="73"/>
      <c r="AD17" s="73"/>
      <c r="AE17" s="73"/>
      <c r="AF17" s="73"/>
      <c r="AG17" s="73"/>
    </row>
    <row r="18" spans="1:33" s="108" customFormat="1" ht="34.5" x14ac:dyDescent="0.25">
      <c r="A18" s="82"/>
      <c r="B18" s="1080"/>
      <c r="C18" s="1080"/>
      <c r="D18" s="1080"/>
      <c r="E18" s="1080"/>
      <c r="F18" s="762" t="s">
        <v>254</v>
      </c>
      <c r="G18" s="762" t="s">
        <v>256</v>
      </c>
      <c r="H18" s="1080"/>
      <c r="I18" s="1080"/>
      <c r="J18" s="760" t="s">
        <v>254</v>
      </c>
      <c r="K18" s="760" t="s">
        <v>257</v>
      </c>
      <c r="L18" s="1080"/>
      <c r="M18" s="1080"/>
      <c r="N18" s="1080"/>
      <c r="O18" s="73"/>
      <c r="P18" s="73"/>
      <c r="Q18" s="73"/>
      <c r="S18" s="73"/>
      <c r="T18" s="73"/>
      <c r="U18" s="73"/>
      <c r="V18" s="73"/>
      <c r="W18" s="73"/>
      <c r="X18" s="73"/>
      <c r="Y18" s="73"/>
      <c r="Z18" s="73"/>
      <c r="AA18" s="73"/>
      <c r="AB18" s="73"/>
      <c r="AC18" s="73"/>
      <c r="AD18" s="73"/>
      <c r="AE18" s="73"/>
      <c r="AF18" s="73"/>
      <c r="AG18" s="73"/>
    </row>
    <row r="19" spans="1:33" s="106" customFormat="1" ht="11.25" customHeight="1" x14ac:dyDescent="0.25">
      <c r="A19" s="39" t="s">
        <v>258</v>
      </c>
      <c r="B19" s="370"/>
      <c r="C19" s="746"/>
      <c r="D19" s="370"/>
      <c r="E19" s="370"/>
      <c r="F19" s="370"/>
      <c r="G19" s="370"/>
      <c r="H19" s="370"/>
      <c r="I19" s="370"/>
      <c r="J19" s="370"/>
      <c r="K19" s="370"/>
      <c r="L19" s="370"/>
      <c r="M19" s="370"/>
      <c r="N19" s="740">
        <f>SUM(B19,D19:F19,H19:I19,J19,L19:M19)</f>
        <v>0</v>
      </c>
      <c r="O19" s="73"/>
      <c r="P19" s="73"/>
      <c r="Q19" s="73"/>
      <c r="S19" s="73"/>
      <c r="T19" s="73"/>
      <c r="U19" s="73"/>
      <c r="V19" s="73"/>
      <c r="W19" s="73"/>
      <c r="X19" s="73"/>
      <c r="Y19" s="73"/>
      <c r="Z19" s="73"/>
      <c r="AA19" s="73"/>
      <c r="AB19" s="73"/>
      <c r="AC19" s="73"/>
      <c r="AD19" s="73"/>
      <c r="AE19" s="73"/>
      <c r="AF19" s="73"/>
      <c r="AG19" s="73"/>
    </row>
    <row r="20" spans="1:33" s="106" customFormat="1" ht="12.5" x14ac:dyDescent="0.25">
      <c r="A20" s="39" t="s">
        <v>259</v>
      </c>
      <c r="B20" s="370"/>
      <c r="C20" s="746"/>
      <c r="D20" s="370"/>
      <c r="E20" s="370"/>
      <c r="F20" s="370"/>
      <c r="G20" s="370"/>
      <c r="H20" s="370"/>
      <c r="I20" s="370"/>
      <c r="J20" s="370"/>
      <c r="K20" s="370"/>
      <c r="L20" s="370"/>
      <c r="M20" s="370"/>
      <c r="N20" s="740">
        <f t="shared" ref="N20:N25" si="2">SUM(B20,D20:F20,H20:I20,J20,L20:M20)</f>
        <v>0</v>
      </c>
      <c r="O20" s="73"/>
      <c r="P20" s="73"/>
      <c r="Q20" s="73"/>
      <c r="R20" s="73"/>
      <c r="S20" s="73"/>
      <c r="T20" s="73"/>
      <c r="U20" s="73"/>
      <c r="V20" s="73"/>
      <c r="W20" s="73"/>
      <c r="X20" s="73"/>
      <c r="Y20" s="73"/>
      <c r="Z20" s="73"/>
      <c r="AA20" s="73"/>
      <c r="AB20" s="73"/>
      <c r="AC20" s="73"/>
      <c r="AD20" s="73"/>
      <c r="AE20" s="73"/>
      <c r="AF20" s="73"/>
      <c r="AG20" s="73"/>
    </row>
    <row r="21" spans="1:33" s="106" customFormat="1" ht="12.5" x14ac:dyDescent="0.25">
      <c r="A21" s="39" t="s">
        <v>260</v>
      </c>
      <c r="B21" s="370"/>
      <c r="C21" s="746"/>
      <c r="D21" s="370"/>
      <c r="E21" s="370"/>
      <c r="F21" s="370"/>
      <c r="G21" s="370"/>
      <c r="H21" s="370"/>
      <c r="I21" s="370"/>
      <c r="J21" s="370"/>
      <c r="K21" s="370"/>
      <c r="L21" s="370"/>
      <c r="M21" s="370"/>
      <c r="N21" s="740">
        <f>SUM(B21,D21:F21,H21:I21,J21,L21:M21)</f>
        <v>0</v>
      </c>
      <c r="O21" s="73"/>
      <c r="P21" s="73"/>
      <c r="Q21" s="73"/>
      <c r="R21" s="73"/>
      <c r="S21" s="73"/>
      <c r="T21" s="73"/>
      <c r="U21" s="73"/>
      <c r="V21" s="73"/>
      <c r="W21" s="73"/>
      <c r="X21" s="73"/>
      <c r="Y21" s="73"/>
      <c r="Z21" s="73"/>
      <c r="AA21" s="73"/>
      <c r="AB21" s="73"/>
      <c r="AC21" s="73"/>
      <c r="AD21" s="73"/>
      <c r="AE21" s="73"/>
      <c r="AF21" s="73"/>
      <c r="AG21" s="73"/>
    </row>
    <row r="22" spans="1:33" s="106" customFormat="1" ht="12.5" x14ac:dyDescent="0.25">
      <c r="A22" s="39" t="s">
        <v>261</v>
      </c>
      <c r="B22" s="370"/>
      <c r="C22" s="746"/>
      <c r="D22" s="370"/>
      <c r="E22" s="370"/>
      <c r="F22" s="370"/>
      <c r="G22" s="370"/>
      <c r="H22" s="370"/>
      <c r="I22" s="370"/>
      <c r="J22" s="370"/>
      <c r="K22" s="370"/>
      <c r="L22" s="370"/>
      <c r="M22" s="370"/>
      <c r="N22" s="740">
        <f t="shared" si="2"/>
        <v>0</v>
      </c>
      <c r="O22" s="73"/>
      <c r="P22" s="73"/>
      <c r="Q22" s="73"/>
      <c r="R22" s="73"/>
      <c r="S22" s="73"/>
      <c r="T22" s="73"/>
      <c r="U22" s="73"/>
      <c r="V22" s="73"/>
      <c r="W22" s="73"/>
      <c r="X22" s="73"/>
      <c r="Y22" s="73"/>
      <c r="Z22" s="73"/>
      <c r="AA22" s="73"/>
      <c r="AB22" s="73"/>
      <c r="AC22" s="73"/>
      <c r="AD22" s="73"/>
      <c r="AE22" s="73"/>
      <c r="AF22" s="73"/>
      <c r="AG22" s="73"/>
    </row>
    <row r="23" spans="1:33" s="106" customFormat="1" ht="12.5" x14ac:dyDescent="0.25">
      <c r="A23" s="39" t="s">
        <v>262</v>
      </c>
      <c r="B23" s="370"/>
      <c r="C23" s="746"/>
      <c r="D23" s="370"/>
      <c r="E23" s="370"/>
      <c r="F23" s="370"/>
      <c r="G23" s="370"/>
      <c r="H23" s="370"/>
      <c r="I23" s="370"/>
      <c r="J23" s="370"/>
      <c r="K23" s="370"/>
      <c r="L23" s="370"/>
      <c r="M23" s="370"/>
      <c r="N23" s="740">
        <f t="shared" si="2"/>
        <v>0</v>
      </c>
      <c r="O23" s="73"/>
      <c r="P23" s="73"/>
      <c r="Q23" s="73"/>
      <c r="R23" s="73"/>
      <c r="S23" s="73"/>
      <c r="T23" s="73"/>
      <c r="U23" s="73"/>
      <c r="V23" s="73"/>
      <c r="W23" s="73"/>
      <c r="X23" s="73"/>
      <c r="Y23" s="73"/>
      <c r="Z23" s="73"/>
      <c r="AA23" s="73"/>
      <c r="AB23" s="73"/>
      <c r="AC23" s="73"/>
      <c r="AD23" s="73"/>
      <c r="AE23" s="73"/>
      <c r="AF23" s="73"/>
      <c r="AG23" s="73"/>
    </row>
    <row r="24" spans="1:33" s="106" customFormat="1" ht="12.5" x14ac:dyDescent="0.25">
      <c r="A24" s="39" t="s">
        <v>181</v>
      </c>
      <c r="B24" s="370"/>
      <c r="C24" s="746"/>
      <c r="D24" s="370"/>
      <c r="E24" s="370"/>
      <c r="F24" s="370"/>
      <c r="G24" s="370"/>
      <c r="H24" s="370"/>
      <c r="I24" s="370"/>
      <c r="J24" s="370"/>
      <c r="K24" s="370"/>
      <c r="L24" s="370"/>
      <c r="M24" s="370"/>
      <c r="N24" s="740">
        <f t="shared" si="2"/>
        <v>0</v>
      </c>
      <c r="O24" s="73"/>
      <c r="P24" s="73"/>
      <c r="Q24" s="73"/>
      <c r="R24" s="73"/>
      <c r="S24" s="73"/>
      <c r="T24" s="73"/>
      <c r="U24" s="73"/>
      <c r="V24" s="73"/>
      <c r="W24" s="73"/>
      <c r="X24" s="73"/>
      <c r="Y24" s="73"/>
      <c r="Z24" s="73"/>
      <c r="AA24" s="73"/>
      <c r="AB24" s="73"/>
      <c r="AC24" s="73"/>
      <c r="AD24" s="73"/>
      <c r="AE24" s="73"/>
      <c r="AF24" s="73"/>
      <c r="AG24" s="73"/>
    </row>
    <row r="25" spans="1:33" s="106" customFormat="1" ht="12.5" x14ac:dyDescent="0.25">
      <c r="A25" s="48" t="s">
        <v>254</v>
      </c>
      <c r="B25" s="740">
        <f>SUM(B19:B24)</f>
        <v>0</v>
      </c>
      <c r="C25" s="746"/>
      <c r="D25" s="740">
        <f t="shared" ref="D25:L25" si="3">SUM(D19:D24)</f>
        <v>0</v>
      </c>
      <c r="E25" s="740">
        <f t="shared" si="3"/>
        <v>0</v>
      </c>
      <c r="F25" s="740">
        <f t="shared" si="3"/>
        <v>0</v>
      </c>
      <c r="G25" s="740">
        <f t="shared" si="3"/>
        <v>0</v>
      </c>
      <c r="H25" s="740">
        <f t="shared" si="3"/>
        <v>0</v>
      </c>
      <c r="I25" s="740">
        <f>SUM(I19:I24)</f>
        <v>0</v>
      </c>
      <c r="J25" s="740">
        <f t="shared" si="3"/>
        <v>0</v>
      </c>
      <c r="K25" s="740">
        <f t="shared" si="3"/>
        <v>0</v>
      </c>
      <c r="L25" s="740">
        <f t="shared" si="3"/>
        <v>0</v>
      </c>
      <c r="M25" s="740">
        <f>SUM(M19:M24)</f>
        <v>0</v>
      </c>
      <c r="N25" s="740">
        <f t="shared" si="2"/>
        <v>0</v>
      </c>
      <c r="O25" s="73"/>
      <c r="P25" s="73"/>
      <c r="Q25" s="73"/>
      <c r="R25" s="73"/>
      <c r="S25" s="73"/>
      <c r="T25" s="73"/>
      <c r="U25" s="73"/>
      <c r="V25" s="73"/>
      <c r="W25" s="73"/>
      <c r="X25" s="73"/>
      <c r="Y25" s="73"/>
      <c r="Z25" s="73"/>
      <c r="AA25" s="73"/>
      <c r="AB25" s="73"/>
      <c r="AC25" s="73"/>
      <c r="AD25" s="73"/>
      <c r="AE25" s="73"/>
      <c r="AF25" s="73"/>
      <c r="AG25" s="73"/>
    </row>
    <row r="26" spans="1:33" s="106" customFormat="1" ht="12.5" x14ac:dyDescent="0.25">
      <c r="A26" s="104" t="s">
        <v>682</v>
      </c>
      <c r="B26" s="759"/>
      <c r="C26" s="759"/>
      <c r="D26" s="759"/>
      <c r="E26" s="759"/>
      <c r="F26" s="759"/>
      <c r="G26" s="759"/>
      <c r="H26" s="759"/>
      <c r="I26" s="759"/>
      <c r="J26" s="761"/>
      <c r="K26" s="761"/>
      <c r="L26" s="111"/>
      <c r="M26" s="111"/>
      <c r="N26" s="111"/>
      <c r="O26" s="73"/>
      <c r="P26" s="73"/>
      <c r="Q26" s="73"/>
      <c r="R26" s="73"/>
      <c r="S26" s="73"/>
      <c r="T26" s="73"/>
      <c r="U26" s="73"/>
      <c r="V26" s="73"/>
      <c r="W26" s="73"/>
      <c r="X26" s="73"/>
      <c r="Y26" s="73"/>
      <c r="Z26" s="73"/>
      <c r="AA26" s="73"/>
      <c r="AB26" s="73"/>
      <c r="AC26" s="73"/>
      <c r="AD26" s="73"/>
      <c r="AE26" s="73"/>
      <c r="AF26" s="73"/>
      <c r="AG26" s="73"/>
    </row>
    <row r="27" spans="1:33" s="108" customFormat="1" ht="15" customHeight="1" x14ac:dyDescent="0.25">
      <c r="A27" s="82"/>
      <c r="B27" s="1079" t="s">
        <v>214</v>
      </c>
      <c r="C27" s="1079" t="s">
        <v>255</v>
      </c>
      <c r="D27" s="1079" t="s">
        <v>266</v>
      </c>
      <c r="E27" s="1079" t="s">
        <v>215</v>
      </c>
      <c r="F27" s="1079" t="s">
        <v>216</v>
      </c>
      <c r="G27" s="1079" t="s">
        <v>251</v>
      </c>
      <c r="H27" s="1079" t="s">
        <v>252</v>
      </c>
      <c r="I27" s="1079" t="s">
        <v>253</v>
      </c>
      <c r="J27" s="1079" t="s">
        <v>184</v>
      </c>
      <c r="K27" s="1079" t="s">
        <v>254</v>
      </c>
      <c r="L27" s="111"/>
      <c r="M27" s="111"/>
      <c r="N27" s="111"/>
      <c r="O27" s="73"/>
      <c r="P27" s="73"/>
      <c r="Q27" s="73"/>
      <c r="R27" s="73"/>
      <c r="S27" s="73"/>
      <c r="T27" s="73"/>
      <c r="U27" s="73"/>
      <c r="V27" s="73"/>
      <c r="W27" s="73"/>
      <c r="X27" s="73"/>
      <c r="Y27" s="73"/>
      <c r="Z27" s="73"/>
      <c r="AA27" s="73"/>
      <c r="AB27" s="73"/>
      <c r="AC27" s="73"/>
      <c r="AD27" s="73"/>
      <c r="AE27" s="73"/>
      <c r="AF27" s="73"/>
      <c r="AG27" s="73"/>
    </row>
    <row r="28" spans="1:33" s="108" customFormat="1" ht="50.25" customHeight="1" x14ac:dyDescent="0.25">
      <c r="A28" s="82"/>
      <c r="B28" s="1080"/>
      <c r="C28" s="1080"/>
      <c r="D28" s="1080"/>
      <c r="E28" s="1080"/>
      <c r="F28" s="1080"/>
      <c r="G28" s="1080"/>
      <c r="H28" s="1080"/>
      <c r="I28" s="1080"/>
      <c r="J28" s="1080"/>
      <c r="K28" s="1080"/>
      <c r="L28" s="111"/>
      <c r="M28" s="111"/>
      <c r="N28" s="111"/>
      <c r="O28" s="73"/>
      <c r="P28" s="73"/>
      <c r="Q28" s="73"/>
      <c r="R28" s="73"/>
      <c r="S28" s="73"/>
      <c r="T28" s="73"/>
      <c r="U28" s="73"/>
      <c r="V28" s="73"/>
      <c r="W28" s="73"/>
      <c r="X28" s="73"/>
      <c r="Y28" s="73"/>
      <c r="Z28" s="73"/>
      <c r="AA28" s="73"/>
      <c r="AB28" s="73"/>
      <c r="AC28" s="73"/>
      <c r="AD28" s="73"/>
      <c r="AE28" s="73"/>
      <c r="AF28" s="73"/>
      <c r="AG28" s="73"/>
    </row>
    <row r="29" spans="1:33" s="106" customFormat="1" ht="12.5" x14ac:dyDescent="0.25">
      <c r="A29" s="39" t="s">
        <v>258</v>
      </c>
      <c r="B29" s="370"/>
      <c r="C29" s="370"/>
      <c r="D29" s="370"/>
      <c r="E29" s="370"/>
      <c r="F29" s="370"/>
      <c r="G29" s="370"/>
      <c r="H29" s="370"/>
      <c r="I29" s="370"/>
      <c r="J29" s="370"/>
      <c r="K29" s="740">
        <f>SUM(B29:J29)</f>
        <v>0</v>
      </c>
      <c r="L29" s="111"/>
      <c r="M29" s="111"/>
      <c r="N29" s="111"/>
      <c r="O29" s="73"/>
      <c r="P29" s="73"/>
      <c r="Q29" s="73"/>
      <c r="R29" s="73"/>
      <c r="S29" s="73"/>
      <c r="T29" s="73"/>
      <c r="U29" s="73"/>
      <c r="V29" s="73"/>
      <c r="W29" s="73"/>
      <c r="X29" s="73"/>
      <c r="Y29" s="73"/>
      <c r="Z29" s="73"/>
      <c r="AA29" s="73"/>
      <c r="AB29" s="73"/>
      <c r="AC29" s="73"/>
      <c r="AD29" s="73"/>
      <c r="AE29" s="73"/>
      <c r="AF29" s="73"/>
      <c r="AG29" s="73"/>
    </row>
    <row r="30" spans="1:33" s="106" customFormat="1" ht="12.5" x14ac:dyDescent="0.25">
      <c r="A30" s="39" t="s">
        <v>259</v>
      </c>
      <c r="B30" s="370"/>
      <c r="C30" s="370"/>
      <c r="D30" s="370"/>
      <c r="E30" s="370"/>
      <c r="F30" s="370"/>
      <c r="G30" s="370"/>
      <c r="H30" s="370"/>
      <c r="I30" s="370"/>
      <c r="J30" s="370"/>
      <c r="K30" s="740">
        <f>SUM(B30:J30)</f>
        <v>0</v>
      </c>
      <c r="L30" s="111"/>
      <c r="M30" s="111"/>
      <c r="N30" s="111"/>
      <c r="O30" s="73"/>
      <c r="P30" s="73"/>
      <c r="Q30" s="73"/>
      <c r="R30" s="73"/>
      <c r="S30" s="73"/>
      <c r="T30" s="73"/>
      <c r="U30" s="73"/>
      <c r="V30" s="73"/>
      <c r="W30" s="73"/>
      <c r="X30" s="73"/>
      <c r="Y30" s="73"/>
      <c r="Z30" s="73"/>
      <c r="AA30" s="73"/>
      <c r="AB30" s="73"/>
      <c r="AC30" s="73"/>
      <c r="AD30" s="73"/>
      <c r="AE30" s="73"/>
      <c r="AF30" s="73"/>
      <c r="AG30" s="73"/>
    </row>
    <row r="31" spans="1:33" s="106" customFormat="1" ht="12.5" x14ac:dyDescent="0.25">
      <c r="A31" s="39" t="s">
        <v>260</v>
      </c>
      <c r="B31" s="370"/>
      <c r="C31" s="370"/>
      <c r="D31" s="370"/>
      <c r="E31" s="370"/>
      <c r="F31" s="370"/>
      <c r="G31" s="370"/>
      <c r="H31" s="370"/>
      <c r="I31" s="370"/>
      <c r="J31" s="370"/>
      <c r="K31" s="740">
        <f t="shared" ref="K31:K34" si="4">SUM(B31:J31)</f>
        <v>0</v>
      </c>
      <c r="L31" s="111"/>
      <c r="M31" s="111"/>
      <c r="N31" s="111"/>
      <c r="O31" s="73"/>
      <c r="P31" s="73"/>
      <c r="Q31" s="73"/>
      <c r="R31" s="73"/>
      <c r="S31" s="73"/>
      <c r="T31" s="73"/>
      <c r="U31" s="73"/>
      <c r="V31" s="73"/>
      <c r="W31" s="73"/>
      <c r="X31" s="73"/>
      <c r="Y31" s="73"/>
      <c r="Z31" s="73"/>
      <c r="AA31" s="73"/>
      <c r="AB31" s="73"/>
      <c r="AC31" s="73"/>
      <c r="AD31" s="73"/>
      <c r="AE31" s="73"/>
      <c r="AF31" s="73"/>
      <c r="AG31" s="73"/>
    </row>
    <row r="32" spans="1:33" s="106" customFormat="1" ht="12.5" x14ac:dyDescent="0.25">
      <c r="A32" s="39" t="s">
        <v>261</v>
      </c>
      <c r="B32" s="370"/>
      <c r="C32" s="370"/>
      <c r="D32" s="370"/>
      <c r="E32" s="370"/>
      <c r="F32" s="370"/>
      <c r="G32" s="370"/>
      <c r="H32" s="370"/>
      <c r="I32" s="370"/>
      <c r="J32" s="370"/>
      <c r="K32" s="740">
        <f t="shared" si="4"/>
        <v>0</v>
      </c>
      <c r="L32" s="111"/>
      <c r="M32" s="111"/>
      <c r="N32" s="111"/>
      <c r="O32" s="73"/>
      <c r="P32" s="73"/>
      <c r="R32" s="73"/>
      <c r="S32" s="73"/>
      <c r="T32" s="73"/>
      <c r="U32" s="73"/>
      <c r="V32" s="73"/>
      <c r="W32" s="73"/>
      <c r="X32" s="73"/>
      <c r="Y32" s="73"/>
      <c r="Z32" s="73"/>
      <c r="AA32" s="73"/>
      <c r="AB32" s="73"/>
      <c r="AC32" s="73"/>
      <c r="AD32" s="73"/>
      <c r="AE32" s="73"/>
      <c r="AF32" s="73"/>
      <c r="AG32" s="73"/>
    </row>
    <row r="33" spans="1:33" s="106" customFormat="1" ht="12.5" x14ac:dyDescent="0.25">
      <c r="A33" s="39" t="s">
        <v>262</v>
      </c>
      <c r="B33" s="370"/>
      <c r="C33" s="370"/>
      <c r="D33" s="370"/>
      <c r="E33" s="370"/>
      <c r="F33" s="370"/>
      <c r="G33" s="370"/>
      <c r="H33" s="370"/>
      <c r="I33" s="370"/>
      <c r="J33" s="370"/>
      <c r="K33" s="740">
        <f t="shared" si="4"/>
        <v>0</v>
      </c>
      <c r="L33" s="111"/>
      <c r="M33" s="111"/>
      <c r="N33" s="111"/>
      <c r="O33" s="73"/>
      <c r="P33" s="73"/>
      <c r="R33" s="73"/>
      <c r="S33" s="73"/>
      <c r="T33" s="73"/>
      <c r="U33" s="73"/>
      <c r="V33" s="73"/>
      <c r="W33" s="73"/>
      <c r="X33" s="73"/>
      <c r="Y33" s="73"/>
      <c r="Z33" s="73"/>
      <c r="AA33" s="73"/>
      <c r="AB33" s="73"/>
      <c r="AC33" s="73"/>
      <c r="AD33" s="73"/>
      <c r="AE33" s="73"/>
      <c r="AF33" s="73"/>
      <c r="AG33" s="73"/>
    </row>
    <row r="34" spans="1:33" s="106" customFormat="1" ht="12.5" x14ac:dyDescent="0.25">
      <c r="A34" s="39" t="s">
        <v>181</v>
      </c>
      <c r="B34" s="370"/>
      <c r="C34" s="370"/>
      <c r="D34" s="370"/>
      <c r="E34" s="370"/>
      <c r="F34" s="370"/>
      <c r="G34" s="370"/>
      <c r="H34" s="370"/>
      <c r="I34" s="370"/>
      <c r="J34" s="370"/>
      <c r="K34" s="740">
        <f t="shared" si="4"/>
        <v>0</v>
      </c>
      <c r="L34" s="111"/>
      <c r="M34" s="111"/>
      <c r="N34" s="111"/>
      <c r="O34" s="73"/>
      <c r="P34" s="73"/>
      <c r="Q34" s="73"/>
      <c r="R34" s="73"/>
      <c r="S34" s="73"/>
      <c r="T34" s="73"/>
      <c r="U34" s="73"/>
      <c r="V34" s="73"/>
      <c r="W34" s="73"/>
      <c r="X34" s="73"/>
      <c r="Y34" s="73"/>
      <c r="Z34" s="73"/>
      <c r="AA34" s="73"/>
      <c r="AB34" s="73"/>
      <c r="AC34" s="73"/>
      <c r="AD34" s="73"/>
      <c r="AE34" s="73"/>
      <c r="AF34" s="73"/>
      <c r="AG34" s="73"/>
    </row>
    <row r="35" spans="1:33" s="106" customFormat="1" ht="12.5" x14ac:dyDescent="0.25">
      <c r="A35" s="48" t="s">
        <v>254</v>
      </c>
      <c r="B35" s="740">
        <f>SUM(B29:B34)</f>
        <v>0</v>
      </c>
      <c r="C35" s="740">
        <f t="shared" ref="C35:K35" si="5">SUM(C29:C34)</f>
        <v>0</v>
      </c>
      <c r="D35" s="740">
        <f>SUM(D29:D34)</f>
        <v>0</v>
      </c>
      <c r="E35" s="740">
        <f t="shared" si="5"/>
        <v>0</v>
      </c>
      <c r="F35" s="740">
        <f t="shared" si="5"/>
        <v>0</v>
      </c>
      <c r="G35" s="740">
        <f t="shared" si="5"/>
        <v>0</v>
      </c>
      <c r="H35" s="740">
        <f t="shared" si="5"/>
        <v>0</v>
      </c>
      <c r="I35" s="740">
        <f t="shared" si="5"/>
        <v>0</v>
      </c>
      <c r="J35" s="740">
        <f t="shared" si="5"/>
        <v>0</v>
      </c>
      <c r="K35" s="740">
        <f t="shared" si="5"/>
        <v>0</v>
      </c>
      <c r="L35" s="111"/>
      <c r="M35" s="111"/>
      <c r="N35" s="111"/>
      <c r="O35" s="73"/>
      <c r="P35" s="73"/>
      <c r="Q35" s="73"/>
      <c r="R35" s="73"/>
      <c r="S35" s="73"/>
      <c r="T35" s="73"/>
      <c r="U35" s="73"/>
      <c r="V35" s="73"/>
      <c r="W35" s="73"/>
      <c r="X35" s="73"/>
      <c r="Y35" s="73"/>
      <c r="Z35" s="73"/>
      <c r="AA35" s="73"/>
      <c r="AB35" s="73"/>
      <c r="AC35" s="73"/>
      <c r="AD35" s="73"/>
      <c r="AE35" s="73"/>
      <c r="AF35" s="73"/>
      <c r="AG35" s="73"/>
    </row>
    <row r="36" spans="1:33" s="106" customFormat="1" ht="12.5" x14ac:dyDescent="0.25">
      <c r="A36" s="104" t="s">
        <v>683</v>
      </c>
      <c r="B36" s="759"/>
      <c r="C36" s="759"/>
      <c r="D36" s="759"/>
      <c r="E36" s="759"/>
      <c r="F36" s="759"/>
      <c r="G36" s="759"/>
      <c r="H36" s="759"/>
      <c r="I36" s="759"/>
      <c r="J36" s="759"/>
      <c r="K36" s="761"/>
      <c r="L36" s="111"/>
      <c r="M36" s="111"/>
      <c r="N36" s="111"/>
      <c r="O36" s="73"/>
      <c r="P36" s="73"/>
      <c r="Q36" s="73"/>
      <c r="R36" s="73"/>
      <c r="S36" s="73"/>
      <c r="T36" s="73"/>
      <c r="U36" s="73"/>
      <c r="V36" s="73"/>
      <c r="W36" s="73"/>
      <c r="X36" s="73"/>
      <c r="Y36" s="73"/>
      <c r="Z36" s="73"/>
      <c r="AA36" s="73"/>
      <c r="AB36" s="73"/>
      <c r="AC36" s="73"/>
      <c r="AD36" s="73"/>
      <c r="AE36" s="73"/>
      <c r="AF36" s="73"/>
      <c r="AG36" s="73"/>
    </row>
    <row r="37" spans="1:33" s="108" customFormat="1" ht="21.75" customHeight="1" x14ac:dyDescent="0.25">
      <c r="A37" s="82"/>
      <c r="B37" s="1079" t="s">
        <v>214</v>
      </c>
      <c r="C37" s="1079" t="s">
        <v>255</v>
      </c>
      <c r="D37" s="1079" t="s">
        <v>266</v>
      </c>
      <c r="E37" s="1079" t="s">
        <v>215</v>
      </c>
      <c r="F37" s="1079" t="s">
        <v>216</v>
      </c>
      <c r="G37" s="1079" t="s">
        <v>251</v>
      </c>
      <c r="H37" s="1079" t="s">
        <v>252</v>
      </c>
      <c r="I37" s="1079" t="s">
        <v>253</v>
      </c>
      <c r="J37" s="1079" t="s">
        <v>184</v>
      </c>
      <c r="K37" s="1079" t="s">
        <v>254</v>
      </c>
      <c r="L37" s="111"/>
      <c r="M37" s="111"/>
      <c r="N37" s="111"/>
      <c r="O37" s="73"/>
      <c r="P37" s="73"/>
      <c r="Q37" s="73"/>
      <c r="R37" s="73"/>
      <c r="S37" s="73"/>
      <c r="T37" s="73"/>
      <c r="U37" s="73"/>
      <c r="V37" s="73"/>
      <c r="W37" s="73"/>
      <c r="X37" s="73"/>
      <c r="Y37" s="73"/>
      <c r="Z37" s="73"/>
      <c r="AA37" s="73"/>
      <c r="AB37" s="73"/>
      <c r="AC37" s="73"/>
      <c r="AD37" s="73"/>
      <c r="AE37" s="73"/>
      <c r="AF37" s="73"/>
      <c r="AG37" s="73"/>
    </row>
    <row r="38" spans="1:33" s="108" customFormat="1" ht="50.25" customHeight="1" x14ac:dyDescent="0.25">
      <c r="A38" s="82"/>
      <c r="B38" s="1080"/>
      <c r="C38" s="1080"/>
      <c r="D38" s="1080"/>
      <c r="E38" s="1080"/>
      <c r="F38" s="1080"/>
      <c r="G38" s="1080"/>
      <c r="H38" s="1080"/>
      <c r="I38" s="1080"/>
      <c r="J38" s="1080"/>
      <c r="K38" s="1080"/>
      <c r="L38" s="111"/>
      <c r="M38" s="111"/>
      <c r="N38" s="111"/>
      <c r="O38" s="73"/>
      <c r="P38" s="73"/>
      <c r="Q38" s="73"/>
      <c r="R38" s="73"/>
      <c r="S38" s="73"/>
      <c r="T38" s="73"/>
      <c r="U38" s="73"/>
      <c r="V38" s="73"/>
      <c r="W38" s="73"/>
      <c r="X38" s="73"/>
      <c r="Y38" s="73"/>
      <c r="Z38" s="73"/>
      <c r="AA38" s="73"/>
      <c r="AB38" s="73"/>
      <c r="AC38" s="73"/>
      <c r="AD38" s="73"/>
      <c r="AE38" s="73"/>
      <c r="AF38" s="73"/>
      <c r="AG38" s="73"/>
    </row>
    <row r="39" spans="1:33" s="106" customFormat="1" ht="12.5" x14ac:dyDescent="0.25">
      <c r="A39" s="39" t="s">
        <v>258</v>
      </c>
      <c r="B39" s="370"/>
      <c r="C39" s="370"/>
      <c r="D39" s="370"/>
      <c r="E39" s="370"/>
      <c r="F39" s="370"/>
      <c r="G39" s="370"/>
      <c r="H39" s="370"/>
      <c r="I39" s="370"/>
      <c r="J39" s="370"/>
      <c r="K39" s="740">
        <f>SUM(B39:J39)</f>
        <v>0</v>
      </c>
      <c r="L39" s="111"/>
      <c r="M39" s="111"/>
      <c r="N39" s="111"/>
      <c r="O39" s="73"/>
      <c r="P39" s="73"/>
      <c r="Q39" s="73"/>
      <c r="R39" s="73"/>
      <c r="S39" s="73"/>
      <c r="T39" s="73"/>
      <c r="U39" s="73"/>
      <c r="V39" s="73"/>
      <c r="W39" s="73"/>
      <c r="X39" s="73"/>
      <c r="Y39" s="73"/>
      <c r="Z39" s="73"/>
      <c r="AA39" s="73"/>
      <c r="AB39" s="73"/>
      <c r="AC39" s="73"/>
      <c r="AD39" s="73"/>
      <c r="AE39" s="73"/>
      <c r="AF39" s="73"/>
      <c r="AG39" s="73"/>
    </row>
    <row r="40" spans="1:33" s="106" customFormat="1" ht="12.5" x14ac:dyDescent="0.25">
      <c r="A40" s="39" t="s">
        <v>259</v>
      </c>
      <c r="B40" s="370"/>
      <c r="C40" s="370"/>
      <c r="D40" s="370"/>
      <c r="E40" s="370"/>
      <c r="F40" s="370"/>
      <c r="G40" s="370"/>
      <c r="H40" s="370"/>
      <c r="I40" s="370"/>
      <c r="J40" s="370"/>
      <c r="K40" s="740">
        <f>SUM(B40:J40)</f>
        <v>0</v>
      </c>
      <c r="L40" s="111"/>
      <c r="M40" s="111"/>
      <c r="N40" s="111"/>
      <c r="O40" s="73"/>
      <c r="P40" s="73"/>
      <c r="Q40" s="73"/>
      <c r="R40" s="73"/>
      <c r="S40" s="73"/>
      <c r="T40" s="73"/>
      <c r="U40" s="73"/>
      <c r="V40" s="73"/>
      <c r="W40" s="73"/>
      <c r="X40" s="73"/>
      <c r="Y40" s="73"/>
      <c r="Z40" s="73"/>
      <c r="AA40" s="73"/>
      <c r="AB40" s="73"/>
      <c r="AC40" s="73"/>
      <c r="AD40" s="73"/>
      <c r="AE40" s="73"/>
      <c r="AF40" s="73"/>
      <c r="AG40" s="73"/>
    </row>
    <row r="41" spans="1:33" s="106" customFormat="1" ht="12.5" x14ac:dyDescent="0.25">
      <c r="A41" s="39" t="s">
        <v>260</v>
      </c>
      <c r="B41" s="370"/>
      <c r="C41" s="370"/>
      <c r="D41" s="370"/>
      <c r="E41" s="370"/>
      <c r="F41" s="370"/>
      <c r="G41" s="370"/>
      <c r="H41" s="370"/>
      <c r="I41" s="370"/>
      <c r="J41" s="370"/>
      <c r="K41" s="740">
        <f>SUM(B41:J41)</f>
        <v>0</v>
      </c>
      <c r="L41" s="111"/>
      <c r="M41" s="111"/>
      <c r="N41" s="111"/>
      <c r="O41" s="73"/>
      <c r="P41" s="73"/>
      <c r="Q41" s="73"/>
      <c r="R41" s="73"/>
      <c r="S41" s="73"/>
      <c r="T41" s="73"/>
      <c r="U41" s="73"/>
      <c r="V41" s="73"/>
      <c r="W41" s="73"/>
      <c r="X41" s="73"/>
      <c r="Y41" s="73"/>
      <c r="Z41" s="73"/>
      <c r="AA41" s="73"/>
      <c r="AB41" s="73"/>
      <c r="AC41" s="73"/>
      <c r="AD41" s="73"/>
      <c r="AE41" s="73"/>
      <c r="AF41" s="73"/>
      <c r="AG41" s="73"/>
    </row>
    <row r="42" spans="1:33" s="106" customFormat="1" ht="12.5" x14ac:dyDescent="0.25">
      <c r="A42" s="39" t="s">
        <v>261</v>
      </c>
      <c r="B42" s="370"/>
      <c r="C42" s="370"/>
      <c r="D42" s="370"/>
      <c r="E42" s="370"/>
      <c r="F42" s="370"/>
      <c r="G42" s="370"/>
      <c r="H42" s="370"/>
      <c r="I42" s="370"/>
      <c r="J42" s="370"/>
      <c r="K42" s="740">
        <f t="shared" ref="K42:K44" si="6">SUM(B42:J42)</f>
        <v>0</v>
      </c>
      <c r="L42" s="111"/>
      <c r="M42" s="111"/>
      <c r="N42" s="111"/>
      <c r="O42" s="73"/>
      <c r="P42" s="73"/>
      <c r="Q42" s="73"/>
      <c r="R42" s="73"/>
      <c r="S42" s="73"/>
      <c r="T42" s="73"/>
      <c r="U42" s="73"/>
      <c r="V42" s="73"/>
      <c r="W42" s="73"/>
      <c r="X42" s="73"/>
      <c r="Y42" s="73"/>
      <c r="Z42" s="73"/>
      <c r="AA42" s="73"/>
      <c r="AB42" s="73"/>
      <c r="AC42" s="73"/>
      <c r="AD42" s="73"/>
      <c r="AE42" s="73"/>
      <c r="AF42" s="73"/>
      <c r="AG42" s="73"/>
    </row>
    <row r="43" spans="1:33" s="106" customFormat="1" ht="12.5" x14ac:dyDescent="0.25">
      <c r="A43" s="39" t="s">
        <v>262</v>
      </c>
      <c r="B43" s="370"/>
      <c r="C43" s="370"/>
      <c r="D43" s="370"/>
      <c r="E43" s="370"/>
      <c r="F43" s="370"/>
      <c r="G43" s="370"/>
      <c r="H43" s="370"/>
      <c r="I43" s="370"/>
      <c r="J43" s="370"/>
      <c r="K43" s="740">
        <f t="shared" si="6"/>
        <v>0</v>
      </c>
      <c r="L43" s="111"/>
      <c r="M43" s="111"/>
      <c r="N43" s="111"/>
      <c r="O43" s="73"/>
      <c r="P43" s="73"/>
      <c r="Q43" s="73"/>
      <c r="R43" s="73"/>
      <c r="S43" s="73"/>
      <c r="T43" s="73"/>
      <c r="U43" s="73"/>
      <c r="V43" s="73"/>
      <c r="W43" s="73"/>
      <c r="X43" s="73"/>
      <c r="Y43" s="73"/>
      <c r="Z43" s="73"/>
      <c r="AA43" s="73"/>
      <c r="AB43" s="73"/>
      <c r="AC43" s="73"/>
      <c r="AD43" s="73"/>
      <c r="AE43" s="73"/>
      <c r="AF43" s="73"/>
      <c r="AG43" s="73"/>
    </row>
    <row r="44" spans="1:33" s="106" customFormat="1" ht="12.5" x14ac:dyDescent="0.25">
      <c r="A44" s="39" t="s">
        <v>181</v>
      </c>
      <c r="B44" s="370"/>
      <c r="C44" s="370"/>
      <c r="D44" s="370"/>
      <c r="E44" s="370"/>
      <c r="F44" s="370"/>
      <c r="G44" s="370"/>
      <c r="H44" s="370"/>
      <c r="I44" s="370"/>
      <c r="J44" s="370"/>
      <c r="K44" s="740">
        <f t="shared" si="6"/>
        <v>0</v>
      </c>
      <c r="L44" s="111"/>
      <c r="M44" s="111"/>
      <c r="N44" s="111"/>
      <c r="O44" s="73"/>
      <c r="P44" s="73"/>
      <c r="Q44" s="73"/>
      <c r="R44" s="73"/>
      <c r="S44" s="73"/>
      <c r="T44" s="73"/>
      <c r="U44" s="73"/>
      <c r="V44" s="73"/>
      <c r="W44" s="73"/>
      <c r="X44" s="73"/>
      <c r="Y44" s="73"/>
      <c r="Z44" s="73"/>
      <c r="AA44" s="73"/>
      <c r="AB44" s="73"/>
      <c r="AC44" s="73"/>
      <c r="AD44" s="73"/>
      <c r="AE44" s="73"/>
      <c r="AF44" s="73"/>
      <c r="AG44" s="73"/>
    </row>
    <row r="45" spans="1:33" s="106" customFormat="1" ht="12.5" x14ac:dyDescent="0.25">
      <c r="A45" s="48" t="s">
        <v>254</v>
      </c>
      <c r="B45" s="740">
        <f>SUM(B39:B44)</f>
        <v>0</v>
      </c>
      <c r="C45" s="740">
        <f t="shared" ref="C45" si="7">SUM(C39:C44)</f>
        <v>0</v>
      </c>
      <c r="D45" s="740">
        <f t="shared" ref="D45" si="8">SUM(D39:D44)</f>
        <v>0</v>
      </c>
      <c r="E45" s="740">
        <f t="shared" ref="E45" si="9">SUM(E39:E44)</f>
        <v>0</v>
      </c>
      <c r="F45" s="740">
        <f t="shared" ref="F45" si="10">SUM(F39:F44)</f>
        <v>0</v>
      </c>
      <c r="G45" s="740">
        <f>SUM(G39:G44)</f>
        <v>0</v>
      </c>
      <c r="H45" s="740">
        <f t="shared" ref="H45" si="11">SUM(H39:H44)</f>
        <v>0</v>
      </c>
      <c r="I45" s="740">
        <f t="shared" ref="I45" si="12">SUM(I39:I44)</f>
        <v>0</v>
      </c>
      <c r="J45" s="740">
        <f t="shared" ref="J45" si="13">SUM(J39:J44)</f>
        <v>0</v>
      </c>
      <c r="K45" s="740">
        <f t="shared" ref="K45" si="14">SUM(K39:K44)</f>
        <v>0</v>
      </c>
      <c r="L45" s="111"/>
      <c r="M45" s="111"/>
      <c r="N45" s="111"/>
      <c r="O45" s="73"/>
      <c r="P45" s="73"/>
      <c r="Q45" s="73"/>
      <c r="R45" s="73"/>
      <c r="S45" s="73"/>
      <c r="T45" s="73"/>
      <c r="U45" s="73"/>
      <c r="V45" s="73"/>
      <c r="W45" s="73"/>
      <c r="X45" s="73"/>
      <c r="Y45" s="73"/>
      <c r="Z45" s="73"/>
      <c r="AA45" s="73"/>
      <c r="AB45" s="73"/>
      <c r="AC45" s="73"/>
      <c r="AD45" s="73"/>
      <c r="AE45" s="73"/>
      <c r="AF45" s="73"/>
      <c r="AG45" s="73"/>
    </row>
    <row r="46" spans="1:33" ht="12.5" x14ac:dyDescent="0.25">
      <c r="A46" s="644" t="s">
        <v>1427</v>
      </c>
      <c r="B46" s="645"/>
      <c r="C46" s="645"/>
      <c r="D46" s="645"/>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row>
    <row r="47" spans="1:33" ht="12.5" x14ac:dyDescent="0.25">
      <c r="A47" s="643" t="s">
        <v>263</v>
      </c>
      <c r="B47" s="643" t="s">
        <v>532</v>
      </c>
      <c r="C47" s="79" t="s">
        <v>211</v>
      </c>
      <c r="D47" s="79" t="s">
        <v>264</v>
      </c>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row>
    <row r="48" spans="1:33" ht="12.5" x14ac:dyDescent="0.25">
      <c r="A48" s="369"/>
      <c r="B48" s="995"/>
      <c r="C48" s="370"/>
      <c r="D48" s="370"/>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row>
    <row r="49" spans="1:33" ht="12.5" x14ac:dyDescent="0.25">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row>
    <row r="50" spans="1:33" ht="12.5" x14ac:dyDescent="0.25">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row>
    <row r="51" spans="1:33" ht="12.5" x14ac:dyDescent="0.25">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row>
    <row r="52" spans="1:33" ht="12.5" x14ac:dyDescent="0.25">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c r="AE52" s="73"/>
      <c r="AF52" s="73"/>
      <c r="AG52" s="73"/>
    </row>
    <row r="53" spans="1:33" ht="12.5" x14ac:dyDescent="0.25">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row>
    <row r="54" spans="1:33" ht="12.5" x14ac:dyDescent="0.25">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c r="AE54" s="73"/>
      <c r="AF54" s="73"/>
      <c r="AG54" s="73"/>
    </row>
    <row r="55" spans="1:33" ht="12.5" x14ac:dyDescent="0.2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row>
    <row r="56" spans="1:33" ht="12.5" x14ac:dyDescent="0.25">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row>
    <row r="57" spans="1:33" ht="12.5" x14ac:dyDescent="0.25">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c r="AE57" s="73"/>
      <c r="AF57" s="73"/>
      <c r="AG57" s="73"/>
    </row>
    <row r="58" spans="1:33" ht="12.5" x14ac:dyDescent="0.25">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row>
    <row r="59" spans="1:33" ht="12.5" x14ac:dyDescent="0.25">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row>
    <row r="60" spans="1:33" ht="12.5" x14ac:dyDescent="0.25">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c r="AE60" s="73"/>
      <c r="AF60" s="73"/>
      <c r="AG60" s="73"/>
    </row>
    <row r="61" spans="1:33" ht="12.5" x14ac:dyDescent="0.25">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c r="AE61" s="73"/>
      <c r="AF61" s="73"/>
      <c r="AG61" s="73"/>
    </row>
    <row r="62" spans="1:33" ht="12.5" x14ac:dyDescent="0.25">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row>
    <row r="63" spans="1:33" ht="12.5" x14ac:dyDescent="0.25">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row>
    <row r="64" spans="1:33" ht="12.5" x14ac:dyDescent="0.25">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73"/>
      <c r="AG64" s="73"/>
    </row>
    <row r="65" spans="1:33" ht="12.5" x14ac:dyDescent="0.2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c r="AE65" s="73"/>
      <c r="AF65" s="73"/>
      <c r="AG65" s="73"/>
    </row>
    <row r="66" spans="1:33" ht="12.5" x14ac:dyDescent="0.25">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row>
    <row r="67" spans="1:33" ht="12.5" x14ac:dyDescent="0.25">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c r="AE67" s="73"/>
      <c r="AF67" s="73"/>
      <c r="AG67" s="73"/>
    </row>
    <row r="68" spans="1:33" ht="12.5" x14ac:dyDescent="0.25">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c r="AE68" s="73"/>
      <c r="AF68" s="73"/>
      <c r="AG68" s="73"/>
    </row>
    <row r="69" spans="1:33" ht="12.5" x14ac:dyDescent="0.25">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row>
    <row r="70" spans="1:33" ht="12.5" x14ac:dyDescent="0.25">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c r="AE70" s="73"/>
      <c r="AF70" s="73"/>
      <c r="AG70" s="73"/>
    </row>
    <row r="71" spans="1:33" ht="12.5" x14ac:dyDescent="0.25">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row>
    <row r="72" spans="1:33" ht="12.5" x14ac:dyDescent="0.25">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row>
    <row r="73" spans="1:33" ht="12.5" x14ac:dyDescent="0.25">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row>
    <row r="74" spans="1:33" ht="12.5" x14ac:dyDescent="0.25">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c r="AE74" s="73"/>
      <c r="AF74" s="73"/>
      <c r="AG74" s="73"/>
    </row>
    <row r="75" spans="1:33" ht="12.5" x14ac:dyDescent="0.2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c r="AE75" s="73"/>
      <c r="AF75" s="73"/>
      <c r="AG75" s="73"/>
    </row>
    <row r="76" spans="1:33" ht="12.5" x14ac:dyDescent="0.25">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row>
    <row r="77" spans="1:33" ht="12.5" x14ac:dyDescent="0.25">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row>
    <row r="78" spans="1:33" ht="12.5" x14ac:dyDescent="0.25">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row>
    <row r="79" spans="1:33" ht="12.5" x14ac:dyDescent="0.25">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row>
    <row r="80" spans="1:33" ht="12.5" x14ac:dyDescent="0.25">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row>
    <row r="81" spans="1:33" ht="12.5" x14ac:dyDescent="0.25">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c r="AE81" s="73"/>
      <c r="AF81" s="73"/>
      <c r="AG81" s="73"/>
    </row>
    <row r="82" spans="1:33" ht="12.5" x14ac:dyDescent="0.25">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row>
    <row r="83" spans="1:33" ht="12.5" x14ac:dyDescent="0.25">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c r="AE83" s="73"/>
      <c r="AF83" s="73"/>
      <c r="AG83" s="73"/>
    </row>
    <row r="84" spans="1:33" ht="12.5" x14ac:dyDescent="0.25">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c r="AE84" s="73"/>
      <c r="AF84" s="73"/>
      <c r="AG84" s="73"/>
    </row>
    <row r="85" spans="1:33" ht="12.5" x14ac:dyDescent="0.2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row>
    <row r="86" spans="1:33" ht="12.5" x14ac:dyDescent="0.25">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row>
    <row r="87" spans="1:33" ht="12.5" x14ac:dyDescent="0.25">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row>
    <row r="88" spans="1:33" ht="12.5" x14ac:dyDescent="0.25">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row>
    <row r="89" spans="1:33" ht="12.5" x14ac:dyDescent="0.25">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c r="AE89" s="73"/>
      <c r="AF89" s="73"/>
      <c r="AG89" s="73"/>
    </row>
    <row r="90" spans="1:33" ht="12.5" x14ac:dyDescent="0.25">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c r="AE90" s="73"/>
      <c r="AF90" s="73"/>
      <c r="AG90" s="73"/>
    </row>
    <row r="91" spans="1:33" ht="12.5" x14ac:dyDescent="0.25">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row>
    <row r="92" spans="1:33" ht="12.5" x14ac:dyDescent="0.25">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c r="AE92" s="73"/>
      <c r="AF92" s="73"/>
      <c r="AG92" s="73"/>
    </row>
    <row r="93" spans="1:33" ht="12.5" x14ac:dyDescent="0.25">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c r="AE93" s="73"/>
      <c r="AF93" s="73"/>
      <c r="AG93" s="73"/>
    </row>
    <row r="94" spans="1:33" ht="12.5" x14ac:dyDescent="0.25">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c r="AE94" s="73"/>
      <c r="AF94" s="73"/>
      <c r="AG94" s="73"/>
    </row>
    <row r="95" spans="1:33" ht="12.5" x14ac:dyDescent="0.2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row>
    <row r="96" spans="1:33" ht="12.5" x14ac:dyDescent="0.25">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row>
    <row r="97" spans="1:33" ht="12.5" x14ac:dyDescent="0.25">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row>
    <row r="98" spans="1:33" ht="12.5" x14ac:dyDescent="0.25">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row>
    <row r="99" spans="1:33" ht="12.5" x14ac:dyDescent="0.25">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row>
    <row r="100" spans="1:33" ht="12.5" x14ac:dyDescent="0.25">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row>
    <row r="101" spans="1:33" ht="12.5" x14ac:dyDescent="0.25">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row>
    <row r="102" spans="1:33" ht="12.5" x14ac:dyDescent="0.25">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row>
    <row r="103" spans="1:33" ht="12.5" x14ac:dyDescent="0.25">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row>
    <row r="104" spans="1:33" ht="12.5" x14ac:dyDescent="0.25">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c r="AE104" s="73"/>
      <c r="AF104" s="73"/>
      <c r="AG104" s="73"/>
    </row>
    <row r="105" spans="1:33" ht="12.5" x14ac:dyDescent="0.25">
      <c r="N105" s="73"/>
      <c r="O105" s="73"/>
      <c r="P105" s="73"/>
      <c r="Q105" s="73"/>
      <c r="R105" s="73"/>
      <c r="S105" s="73"/>
      <c r="T105" s="73"/>
    </row>
    <row r="106" spans="1:33" ht="12.5" x14ac:dyDescent="0.25">
      <c r="N106" s="73"/>
      <c r="O106" s="73"/>
      <c r="P106" s="73"/>
      <c r="Q106" s="73"/>
      <c r="R106" s="73"/>
      <c r="S106" s="73"/>
      <c r="T106" s="73"/>
    </row>
    <row r="107" spans="1:33" ht="12.5" x14ac:dyDescent="0.25">
      <c r="N107" s="73"/>
      <c r="O107" s="73"/>
      <c r="P107" s="73"/>
      <c r="Q107" s="73"/>
      <c r="R107" s="73"/>
      <c r="S107" s="73"/>
      <c r="T107" s="73"/>
    </row>
    <row r="108" spans="1:33" ht="12.5" x14ac:dyDescent="0.25">
      <c r="N108" s="73"/>
      <c r="O108" s="73"/>
      <c r="P108" s="73"/>
      <c r="Q108" s="73"/>
      <c r="R108" s="73"/>
      <c r="S108" s="73"/>
      <c r="T108" s="73"/>
    </row>
    <row r="109" spans="1:33" ht="12.5" x14ac:dyDescent="0.25">
      <c r="N109" s="73"/>
      <c r="O109" s="73"/>
      <c r="P109" s="73"/>
      <c r="Q109" s="73"/>
      <c r="R109" s="73"/>
      <c r="S109" s="73"/>
      <c r="T109" s="73"/>
    </row>
    <row r="110" spans="1:33" ht="12.5" x14ac:dyDescent="0.25">
      <c r="N110" s="73"/>
      <c r="O110" s="73"/>
      <c r="P110" s="73"/>
      <c r="Q110" s="73"/>
      <c r="R110" s="73"/>
      <c r="S110" s="73"/>
      <c r="T110" s="73"/>
    </row>
    <row r="111" spans="1:33" ht="12.5" x14ac:dyDescent="0.25">
      <c r="N111" s="73"/>
      <c r="O111" s="73"/>
      <c r="P111" s="73"/>
      <c r="Q111" s="73"/>
      <c r="R111" s="73"/>
      <c r="S111" s="73"/>
      <c r="T111" s="73"/>
    </row>
    <row r="112" spans="1:33" ht="12.5" x14ac:dyDescent="0.25">
      <c r="N112" s="73"/>
      <c r="O112" s="73"/>
      <c r="P112" s="73"/>
      <c r="Q112" s="73"/>
      <c r="R112" s="73"/>
      <c r="S112" s="73"/>
      <c r="T112" s="73"/>
    </row>
    <row r="113" spans="14:20" ht="12.5" x14ac:dyDescent="0.25">
      <c r="N113" s="73"/>
      <c r="O113" s="73"/>
      <c r="P113" s="73"/>
      <c r="Q113" s="73"/>
      <c r="R113" s="73"/>
      <c r="S113" s="73"/>
      <c r="T113" s="73"/>
    </row>
    <row r="114" spans="14:20" ht="12.5" x14ac:dyDescent="0.25">
      <c r="N114" s="73"/>
      <c r="O114" s="73"/>
      <c r="P114" s="73"/>
      <c r="Q114" s="73"/>
      <c r="R114" s="73"/>
      <c r="S114" s="73"/>
      <c r="T114" s="73"/>
    </row>
    <row r="115" spans="14:20" ht="12.5" x14ac:dyDescent="0.25">
      <c r="N115" s="73"/>
      <c r="O115" s="73"/>
      <c r="P115" s="73"/>
      <c r="Q115" s="73"/>
      <c r="R115" s="73"/>
      <c r="S115" s="73"/>
      <c r="T115" s="73"/>
    </row>
    <row r="116" spans="14:20" ht="12.5" x14ac:dyDescent="0.25">
      <c r="N116" s="73"/>
      <c r="O116" s="73"/>
      <c r="P116" s="73"/>
      <c r="Q116" s="73"/>
      <c r="R116" s="73"/>
      <c r="S116" s="73"/>
      <c r="T116" s="73"/>
    </row>
    <row r="117" spans="14:20" ht="12.5" x14ac:dyDescent="0.25">
      <c r="N117" s="73"/>
      <c r="O117" s="73"/>
      <c r="P117" s="73"/>
      <c r="Q117" s="73"/>
      <c r="R117" s="73"/>
      <c r="S117" s="73"/>
      <c r="T117" s="73"/>
    </row>
    <row r="118" spans="14:20" ht="12.5" x14ac:dyDescent="0.25">
      <c r="N118" s="73"/>
      <c r="O118" s="73"/>
      <c r="P118" s="73"/>
      <c r="Q118" s="73"/>
      <c r="R118" s="73"/>
      <c r="S118" s="73"/>
      <c r="T118" s="73"/>
    </row>
    <row r="119" spans="14:20" ht="12.5" x14ac:dyDescent="0.25">
      <c r="N119" s="73"/>
      <c r="O119" s="73"/>
      <c r="P119" s="73"/>
      <c r="Q119" s="73"/>
      <c r="R119" s="73"/>
      <c r="S119" s="73"/>
      <c r="T119" s="73"/>
    </row>
    <row r="120" spans="14:20" ht="12.5" x14ac:dyDescent="0.25">
      <c r="N120" s="73"/>
      <c r="O120" s="73"/>
      <c r="P120" s="73"/>
      <c r="Q120" s="73"/>
      <c r="R120" s="73"/>
      <c r="S120" s="73"/>
      <c r="T120" s="73"/>
    </row>
    <row r="121" spans="14:20" ht="12.5" x14ac:dyDescent="0.25">
      <c r="N121" s="73"/>
      <c r="O121" s="73"/>
      <c r="P121" s="73"/>
      <c r="Q121" s="73"/>
      <c r="R121" s="73"/>
      <c r="S121" s="73"/>
      <c r="T121" s="73"/>
    </row>
    <row r="122" spans="14:20" ht="12.5" x14ac:dyDescent="0.25">
      <c r="N122" s="73"/>
      <c r="O122" s="73"/>
      <c r="P122" s="73"/>
      <c r="Q122" s="73"/>
      <c r="R122" s="73"/>
      <c r="S122" s="73"/>
      <c r="T122" s="73"/>
    </row>
    <row r="123" spans="14:20" ht="12.5" x14ac:dyDescent="0.25">
      <c r="N123" s="73"/>
      <c r="O123" s="73"/>
      <c r="P123" s="73"/>
      <c r="Q123" s="73"/>
      <c r="R123" s="73"/>
      <c r="S123" s="73"/>
      <c r="T123" s="73"/>
    </row>
    <row r="124" spans="14:20" ht="12.5" x14ac:dyDescent="0.25">
      <c r="N124" s="73"/>
      <c r="O124" s="73"/>
      <c r="P124" s="73"/>
      <c r="Q124" s="73"/>
      <c r="R124" s="73"/>
      <c r="S124" s="73"/>
      <c r="T124" s="73"/>
    </row>
    <row r="125" spans="14:20" ht="12.5" x14ac:dyDescent="0.25">
      <c r="N125" s="73"/>
      <c r="O125" s="73"/>
      <c r="P125" s="73"/>
      <c r="Q125" s="73"/>
      <c r="R125" s="73"/>
      <c r="S125" s="73"/>
      <c r="T125" s="73"/>
    </row>
    <row r="126" spans="14:20" ht="12.5" x14ac:dyDescent="0.25">
      <c r="N126" s="73"/>
      <c r="O126" s="73"/>
      <c r="P126" s="73"/>
      <c r="Q126" s="73"/>
      <c r="R126" s="73"/>
      <c r="S126" s="73"/>
      <c r="T126" s="73"/>
    </row>
    <row r="127" spans="14:20" ht="12.5" x14ac:dyDescent="0.25">
      <c r="N127" s="73"/>
      <c r="O127" s="73"/>
      <c r="P127" s="73"/>
      <c r="Q127" s="73"/>
      <c r="R127" s="73"/>
      <c r="S127" s="73"/>
      <c r="T127" s="73"/>
    </row>
    <row r="128" spans="14:20" ht="12.5" x14ac:dyDescent="0.25">
      <c r="N128" s="73"/>
      <c r="O128" s="73"/>
      <c r="P128" s="73"/>
      <c r="Q128" s="73"/>
      <c r="R128" s="73"/>
      <c r="S128" s="73"/>
      <c r="T128" s="73"/>
    </row>
    <row r="129" spans="14:20" ht="12.5" x14ac:dyDescent="0.25">
      <c r="N129" s="73"/>
      <c r="O129" s="73"/>
      <c r="P129" s="73"/>
      <c r="Q129" s="73"/>
      <c r="R129" s="73"/>
      <c r="S129" s="73"/>
      <c r="T129" s="73"/>
    </row>
    <row r="130" spans="14:20" ht="12.5" x14ac:dyDescent="0.25">
      <c r="N130" s="73"/>
      <c r="O130" s="73"/>
      <c r="P130" s="73"/>
      <c r="Q130" s="73"/>
      <c r="R130" s="73"/>
      <c r="S130" s="73"/>
      <c r="T130" s="73"/>
    </row>
    <row r="131" spans="14:20" ht="12.5" x14ac:dyDescent="0.25">
      <c r="N131" s="73"/>
      <c r="O131" s="73"/>
      <c r="P131" s="73"/>
      <c r="Q131" s="73"/>
      <c r="R131" s="73"/>
      <c r="S131" s="73"/>
      <c r="T131" s="73"/>
    </row>
    <row r="132" spans="14:20" ht="12.5" x14ac:dyDescent="0.25">
      <c r="N132" s="73"/>
      <c r="O132" s="73"/>
      <c r="P132" s="73"/>
      <c r="Q132" s="73"/>
      <c r="R132" s="73"/>
      <c r="S132" s="73"/>
      <c r="T132" s="73"/>
    </row>
    <row r="133" spans="14:20" ht="12.5" x14ac:dyDescent="0.25">
      <c r="N133" s="73"/>
      <c r="O133" s="73"/>
      <c r="P133" s="73"/>
      <c r="Q133" s="73"/>
      <c r="R133" s="73"/>
      <c r="S133" s="73"/>
      <c r="T133" s="73"/>
    </row>
    <row r="134" spans="14:20" ht="12.5" x14ac:dyDescent="0.25">
      <c r="N134" s="73"/>
      <c r="O134" s="73"/>
      <c r="P134" s="73"/>
      <c r="Q134" s="73"/>
      <c r="R134" s="73"/>
      <c r="S134" s="73"/>
      <c r="T134" s="73"/>
    </row>
    <row r="135" spans="14:20" ht="12.5" x14ac:dyDescent="0.25">
      <c r="N135" s="73"/>
      <c r="O135" s="73"/>
      <c r="P135" s="73"/>
      <c r="Q135" s="73"/>
      <c r="R135" s="73"/>
      <c r="S135" s="73"/>
      <c r="T135" s="73"/>
    </row>
    <row r="136" spans="14:20" ht="12.5" x14ac:dyDescent="0.25">
      <c r="N136" s="73"/>
      <c r="O136" s="73"/>
      <c r="P136" s="73"/>
      <c r="Q136" s="73"/>
      <c r="R136" s="73"/>
      <c r="S136" s="73"/>
      <c r="T136" s="73"/>
    </row>
    <row r="137" spans="14:20" ht="12.5" x14ac:dyDescent="0.25">
      <c r="N137" s="73"/>
      <c r="O137" s="73"/>
      <c r="P137" s="73"/>
      <c r="Q137" s="73"/>
      <c r="R137" s="73"/>
      <c r="S137" s="73"/>
      <c r="T137" s="73"/>
    </row>
    <row r="138" spans="14:20" ht="12.5" x14ac:dyDescent="0.25">
      <c r="N138" s="73"/>
      <c r="O138" s="73"/>
      <c r="P138" s="73"/>
      <c r="Q138" s="73"/>
      <c r="R138" s="73"/>
      <c r="S138" s="73"/>
      <c r="T138" s="73"/>
    </row>
    <row r="139" spans="14:20" ht="12.5" x14ac:dyDescent="0.25">
      <c r="N139" s="73"/>
      <c r="O139" s="73"/>
      <c r="P139" s="73"/>
      <c r="Q139" s="73"/>
      <c r="R139" s="73"/>
      <c r="S139" s="73"/>
      <c r="T139" s="73"/>
    </row>
    <row r="140" spans="14:20" ht="12.5" x14ac:dyDescent="0.25">
      <c r="N140" s="73"/>
      <c r="O140" s="73"/>
      <c r="P140" s="73"/>
      <c r="Q140" s="73"/>
      <c r="R140" s="73"/>
      <c r="S140" s="73"/>
      <c r="T140" s="73"/>
    </row>
    <row r="141" spans="14:20" ht="12.5" x14ac:dyDescent="0.25">
      <c r="N141" s="73"/>
      <c r="O141" s="73"/>
      <c r="P141" s="73"/>
      <c r="Q141" s="73"/>
      <c r="R141" s="73"/>
      <c r="S141" s="73"/>
      <c r="T141" s="73"/>
    </row>
    <row r="142" spans="14:20" ht="12.5" x14ac:dyDescent="0.25">
      <c r="N142" s="73"/>
      <c r="O142" s="73"/>
      <c r="P142" s="73"/>
      <c r="Q142" s="73"/>
      <c r="R142" s="73"/>
      <c r="S142" s="73"/>
      <c r="T142" s="73"/>
    </row>
    <row r="143" spans="14:20" ht="12.5" x14ac:dyDescent="0.25">
      <c r="N143" s="73"/>
      <c r="O143" s="73"/>
      <c r="P143" s="73"/>
      <c r="Q143" s="73"/>
      <c r="R143" s="73"/>
      <c r="S143" s="73"/>
      <c r="T143" s="73"/>
    </row>
    <row r="144" spans="14:20" ht="12.5" x14ac:dyDescent="0.25">
      <c r="N144" s="73"/>
      <c r="O144" s="73"/>
      <c r="P144" s="73"/>
      <c r="Q144" s="73"/>
      <c r="R144" s="73"/>
      <c r="S144" s="73"/>
      <c r="T144" s="73"/>
    </row>
    <row r="145" spans="14:20" ht="12.5" x14ac:dyDescent="0.25">
      <c r="N145" s="73"/>
      <c r="O145" s="73"/>
      <c r="P145" s="73"/>
      <c r="Q145" s="73"/>
      <c r="R145" s="73"/>
      <c r="S145" s="73"/>
      <c r="T145" s="73"/>
    </row>
    <row r="146" spans="14:20" ht="12.5" x14ac:dyDescent="0.25">
      <c r="N146" s="73"/>
      <c r="O146" s="73"/>
      <c r="P146" s="73"/>
      <c r="Q146" s="73"/>
      <c r="R146" s="73"/>
      <c r="S146" s="73"/>
      <c r="T146" s="73"/>
    </row>
    <row r="147" spans="14:20" ht="12.5" x14ac:dyDescent="0.25">
      <c r="N147" s="73"/>
      <c r="O147" s="73"/>
      <c r="P147" s="73"/>
      <c r="Q147" s="73"/>
      <c r="R147" s="73"/>
      <c r="S147" s="73"/>
      <c r="T147" s="73"/>
    </row>
    <row r="148" spans="14:20" ht="12.5" x14ac:dyDescent="0.25">
      <c r="N148" s="73"/>
      <c r="O148" s="73"/>
      <c r="P148" s="73"/>
      <c r="Q148" s="73"/>
      <c r="R148" s="73"/>
      <c r="S148" s="73"/>
      <c r="T148" s="73"/>
    </row>
    <row r="149" spans="14:20" ht="12.5" x14ac:dyDescent="0.25">
      <c r="N149" s="73"/>
      <c r="O149" s="73"/>
      <c r="P149" s="73"/>
      <c r="Q149" s="73"/>
      <c r="R149" s="73"/>
      <c r="S149" s="73"/>
      <c r="T149" s="73"/>
    </row>
    <row r="150" spans="14:20" ht="12.5" x14ac:dyDescent="0.25">
      <c r="N150" s="73"/>
      <c r="O150" s="73"/>
      <c r="P150" s="73"/>
      <c r="Q150" s="73"/>
      <c r="R150" s="73"/>
      <c r="S150" s="73"/>
      <c r="T150" s="73"/>
    </row>
    <row r="151" spans="14:20" ht="12.5" x14ac:dyDescent="0.25">
      <c r="N151" s="73"/>
      <c r="O151" s="73"/>
      <c r="P151" s="73"/>
      <c r="Q151" s="73"/>
      <c r="R151" s="73"/>
      <c r="S151" s="73"/>
      <c r="T151" s="73"/>
    </row>
    <row r="152" spans="14:20" ht="12.5" x14ac:dyDescent="0.25">
      <c r="N152" s="73"/>
      <c r="O152" s="73"/>
      <c r="P152" s="73"/>
      <c r="Q152" s="73"/>
      <c r="R152" s="73"/>
      <c r="S152" s="73"/>
      <c r="T152" s="73"/>
    </row>
    <row r="153" spans="14:20" ht="12.5" x14ac:dyDescent="0.25">
      <c r="N153" s="73"/>
      <c r="O153" s="73"/>
      <c r="P153" s="73"/>
      <c r="Q153" s="73"/>
      <c r="R153" s="73"/>
      <c r="S153" s="73"/>
      <c r="T153" s="73"/>
    </row>
    <row r="154" spans="14:20" ht="12.5" x14ac:dyDescent="0.25">
      <c r="N154" s="73"/>
      <c r="O154" s="73"/>
      <c r="P154" s="73"/>
      <c r="Q154" s="73"/>
      <c r="R154" s="73"/>
      <c r="S154" s="73"/>
      <c r="T154" s="73"/>
    </row>
    <row r="155" spans="14:20" ht="12.5" x14ac:dyDescent="0.25">
      <c r="N155" s="73"/>
      <c r="O155" s="73"/>
      <c r="P155" s="73"/>
      <c r="Q155" s="73"/>
      <c r="R155" s="73"/>
      <c r="S155" s="73"/>
      <c r="T155" s="73"/>
    </row>
    <row r="156" spans="14:20" ht="12.5" x14ac:dyDescent="0.25">
      <c r="N156" s="73"/>
      <c r="O156" s="73"/>
      <c r="P156" s="73"/>
      <c r="Q156" s="73"/>
      <c r="R156" s="73"/>
      <c r="S156" s="73"/>
      <c r="T156" s="73"/>
    </row>
    <row r="157" spans="14:20" ht="12.5" x14ac:dyDescent="0.25">
      <c r="N157" s="73"/>
      <c r="O157" s="73"/>
      <c r="P157" s="73"/>
      <c r="Q157" s="73"/>
      <c r="R157" s="73"/>
      <c r="S157" s="73"/>
      <c r="T157" s="73"/>
    </row>
    <row r="158" spans="14:20" ht="12.5" x14ac:dyDescent="0.25">
      <c r="N158" s="73"/>
      <c r="O158" s="73"/>
      <c r="P158" s="73"/>
      <c r="Q158" s="73"/>
      <c r="R158" s="73"/>
      <c r="S158" s="73"/>
      <c r="T158" s="73"/>
    </row>
    <row r="159" spans="14:20" ht="12.5" x14ac:dyDescent="0.25">
      <c r="N159" s="73"/>
      <c r="O159" s="73"/>
      <c r="P159" s="73"/>
      <c r="Q159" s="73"/>
      <c r="R159" s="73"/>
      <c r="S159" s="73"/>
      <c r="T159" s="73"/>
    </row>
    <row r="160" spans="14:20" ht="12.5" x14ac:dyDescent="0.25">
      <c r="N160" s="73"/>
      <c r="O160" s="73"/>
      <c r="P160" s="73"/>
      <c r="Q160" s="73"/>
      <c r="R160" s="73"/>
      <c r="S160" s="73"/>
      <c r="T160" s="73"/>
    </row>
    <row r="161" spans="14:20" ht="12.5" x14ac:dyDescent="0.25">
      <c r="N161" s="73"/>
      <c r="O161" s="73"/>
      <c r="P161" s="73"/>
      <c r="Q161" s="73"/>
      <c r="R161" s="73"/>
      <c r="S161" s="73"/>
      <c r="T161" s="73"/>
    </row>
    <row r="162" spans="14:20" ht="12.5" x14ac:dyDescent="0.25">
      <c r="N162" s="73"/>
      <c r="O162" s="73"/>
      <c r="P162" s="73"/>
      <c r="Q162" s="73"/>
      <c r="R162" s="73"/>
      <c r="S162" s="73"/>
      <c r="T162" s="73"/>
    </row>
    <row r="163" spans="14:20" ht="12.5" x14ac:dyDescent="0.25">
      <c r="N163" s="73"/>
      <c r="O163" s="73"/>
      <c r="P163" s="73"/>
      <c r="Q163" s="73"/>
      <c r="R163" s="73"/>
      <c r="S163" s="73"/>
      <c r="T163" s="73"/>
    </row>
    <row r="164" spans="14:20" ht="12.5" x14ac:dyDescent="0.25">
      <c r="N164" s="73"/>
      <c r="O164" s="73"/>
      <c r="P164" s="73"/>
      <c r="Q164" s="73"/>
      <c r="R164" s="73"/>
      <c r="S164" s="73"/>
      <c r="T164" s="73"/>
    </row>
    <row r="165" spans="14:20" ht="12.5" x14ac:dyDescent="0.25">
      <c r="N165" s="73"/>
      <c r="O165" s="73"/>
      <c r="P165" s="73"/>
      <c r="Q165" s="73"/>
      <c r="R165" s="73"/>
      <c r="S165" s="73"/>
      <c r="T165" s="73"/>
    </row>
    <row r="166" spans="14:20" ht="12.5" x14ac:dyDescent="0.25">
      <c r="N166" s="73"/>
      <c r="O166" s="73"/>
      <c r="P166" s="73"/>
      <c r="Q166" s="73"/>
      <c r="R166" s="73"/>
      <c r="S166" s="73"/>
      <c r="T166" s="73"/>
    </row>
    <row r="167" spans="14:20" ht="12.5" x14ac:dyDescent="0.25">
      <c r="N167" s="73"/>
      <c r="O167" s="73"/>
      <c r="P167" s="73"/>
      <c r="Q167" s="73"/>
      <c r="R167" s="73"/>
      <c r="S167" s="73"/>
      <c r="T167" s="73"/>
    </row>
    <row r="168" spans="14:20" ht="12.5" x14ac:dyDescent="0.25">
      <c r="N168" s="73"/>
      <c r="O168" s="73"/>
      <c r="P168" s="73"/>
      <c r="Q168" s="73"/>
      <c r="R168" s="73"/>
      <c r="S168" s="73"/>
      <c r="T168" s="73"/>
    </row>
    <row r="169" spans="14:20" ht="12.5" x14ac:dyDescent="0.25">
      <c r="N169" s="73"/>
      <c r="O169" s="73"/>
      <c r="P169" s="73"/>
      <c r="Q169" s="73"/>
      <c r="R169" s="73"/>
      <c r="S169" s="73"/>
      <c r="T169" s="73"/>
    </row>
    <row r="170" spans="14:20" ht="12.5" x14ac:dyDescent="0.25">
      <c r="N170" s="73"/>
      <c r="O170" s="73"/>
      <c r="P170" s="73"/>
      <c r="Q170" s="73"/>
      <c r="R170" s="73"/>
      <c r="S170" s="73"/>
      <c r="T170" s="73"/>
    </row>
    <row r="171" spans="14:20" ht="12.5" x14ac:dyDescent="0.25">
      <c r="N171" s="73"/>
      <c r="O171" s="73"/>
      <c r="P171" s="73"/>
      <c r="Q171" s="73"/>
      <c r="R171" s="73"/>
      <c r="S171" s="73"/>
      <c r="T171" s="73"/>
    </row>
    <row r="172" spans="14:20" ht="12.5" x14ac:dyDescent="0.25">
      <c r="N172" s="73"/>
      <c r="O172" s="73"/>
      <c r="P172" s="73"/>
      <c r="Q172" s="73"/>
      <c r="R172" s="73"/>
      <c r="S172" s="73"/>
      <c r="T172" s="73"/>
    </row>
    <row r="173" spans="14:20" ht="12.5" x14ac:dyDescent="0.25">
      <c r="N173" s="73"/>
      <c r="O173" s="73"/>
      <c r="P173" s="73"/>
      <c r="Q173" s="73"/>
      <c r="R173" s="73"/>
      <c r="S173" s="73"/>
      <c r="T173" s="73"/>
    </row>
    <row r="174" spans="14:20" ht="12.5" x14ac:dyDescent="0.25">
      <c r="N174" s="73"/>
      <c r="O174" s="73"/>
      <c r="P174" s="73"/>
      <c r="Q174" s="73"/>
      <c r="R174" s="73"/>
      <c r="S174" s="73"/>
      <c r="T174" s="73"/>
    </row>
    <row r="175" spans="14:20" ht="12.5" x14ac:dyDescent="0.25">
      <c r="N175" s="73"/>
      <c r="O175" s="73"/>
      <c r="P175" s="73"/>
      <c r="Q175" s="73"/>
      <c r="R175" s="73"/>
      <c r="S175" s="73"/>
      <c r="T175" s="73"/>
    </row>
    <row r="176" spans="14:20" ht="12.5" x14ac:dyDescent="0.25">
      <c r="N176" s="73"/>
      <c r="O176" s="73"/>
      <c r="P176" s="73"/>
      <c r="Q176" s="73"/>
      <c r="R176" s="73"/>
      <c r="S176" s="73"/>
      <c r="T176" s="73"/>
    </row>
    <row r="177" spans="14:20" ht="12.5" x14ac:dyDescent="0.25">
      <c r="N177" s="73"/>
      <c r="O177" s="73"/>
      <c r="P177" s="73"/>
      <c r="Q177" s="73"/>
      <c r="R177" s="73"/>
      <c r="S177" s="73"/>
      <c r="T177" s="73"/>
    </row>
    <row r="178" spans="14:20" ht="12.5" x14ac:dyDescent="0.25">
      <c r="N178" s="73"/>
      <c r="O178" s="73"/>
      <c r="P178" s="73"/>
      <c r="Q178" s="73"/>
      <c r="R178" s="73"/>
      <c r="S178" s="73"/>
      <c r="T178" s="73"/>
    </row>
    <row r="179" spans="14:20" ht="12.5" x14ac:dyDescent="0.25">
      <c r="N179" s="73"/>
      <c r="O179" s="73"/>
      <c r="P179" s="73"/>
      <c r="Q179" s="73"/>
      <c r="R179" s="73"/>
      <c r="S179" s="73"/>
      <c r="T179" s="73"/>
    </row>
    <row r="180" spans="14:20" ht="12.5" x14ac:dyDescent="0.25">
      <c r="N180" s="73"/>
      <c r="O180" s="73"/>
      <c r="P180" s="73"/>
      <c r="Q180" s="73"/>
      <c r="R180" s="73"/>
      <c r="S180" s="73"/>
      <c r="T180" s="73"/>
    </row>
    <row r="181" spans="14:20" ht="12.5" x14ac:dyDescent="0.25">
      <c r="N181" s="73"/>
      <c r="O181" s="73"/>
      <c r="P181" s="73"/>
      <c r="Q181" s="73"/>
      <c r="R181" s="73"/>
      <c r="S181" s="73"/>
      <c r="T181" s="73"/>
    </row>
    <row r="182" spans="14:20" ht="12.5" x14ac:dyDescent="0.25">
      <c r="N182" s="73"/>
      <c r="O182" s="73"/>
      <c r="P182" s="73"/>
      <c r="Q182" s="73"/>
      <c r="R182" s="73"/>
      <c r="S182" s="73"/>
      <c r="T182" s="73"/>
    </row>
    <row r="183" spans="14:20" ht="12.5" x14ac:dyDescent="0.25">
      <c r="N183" s="73"/>
      <c r="O183" s="73"/>
      <c r="P183" s="73"/>
      <c r="Q183" s="73"/>
      <c r="R183" s="73"/>
      <c r="S183" s="73"/>
      <c r="T183" s="73"/>
    </row>
    <row r="184" spans="14:20" ht="12.5" x14ac:dyDescent="0.25">
      <c r="N184" s="73"/>
      <c r="O184" s="73"/>
      <c r="P184" s="73"/>
      <c r="Q184" s="73"/>
      <c r="R184" s="73"/>
      <c r="S184" s="73"/>
      <c r="T184" s="73"/>
    </row>
    <row r="185" spans="14:20" ht="12.5" x14ac:dyDescent="0.25">
      <c r="N185" s="73"/>
      <c r="O185" s="73"/>
      <c r="P185" s="73"/>
      <c r="Q185" s="73"/>
      <c r="R185" s="73"/>
      <c r="S185" s="73"/>
      <c r="T185" s="73"/>
    </row>
    <row r="186" spans="14:20" ht="12.5" x14ac:dyDescent="0.25">
      <c r="N186" s="73"/>
      <c r="O186" s="73"/>
      <c r="P186" s="73"/>
      <c r="Q186" s="73"/>
      <c r="R186" s="73"/>
      <c r="S186" s="73"/>
      <c r="T186" s="73"/>
    </row>
    <row r="187" spans="14:20" ht="12.5" x14ac:dyDescent="0.25">
      <c r="N187" s="73"/>
      <c r="O187" s="73"/>
      <c r="P187" s="73"/>
      <c r="Q187" s="73"/>
      <c r="R187" s="73"/>
      <c r="S187" s="73"/>
      <c r="T187" s="73"/>
    </row>
    <row r="188" spans="14:20" ht="12.5" x14ac:dyDescent="0.25">
      <c r="N188" s="73"/>
      <c r="O188" s="73"/>
      <c r="P188" s="73"/>
      <c r="Q188" s="73"/>
      <c r="R188" s="73"/>
      <c r="S188" s="73"/>
      <c r="T188" s="73"/>
    </row>
    <row r="189" spans="14:20" ht="12.5" x14ac:dyDescent="0.25">
      <c r="N189" s="73"/>
      <c r="O189" s="73"/>
      <c r="P189" s="73"/>
      <c r="Q189" s="73"/>
      <c r="R189" s="73"/>
      <c r="S189" s="73"/>
      <c r="T189" s="73"/>
    </row>
    <row r="190" spans="14:20" ht="12.5" x14ac:dyDescent="0.25">
      <c r="N190" s="73"/>
      <c r="O190" s="73"/>
      <c r="P190" s="73"/>
      <c r="Q190" s="73"/>
      <c r="R190" s="73"/>
      <c r="S190" s="73"/>
      <c r="T190" s="73"/>
    </row>
    <row r="191" spans="14:20" ht="12.5" x14ac:dyDescent="0.25">
      <c r="N191" s="73"/>
      <c r="O191" s="73"/>
      <c r="P191" s="73"/>
      <c r="Q191" s="73"/>
      <c r="R191" s="73"/>
      <c r="S191" s="73"/>
      <c r="T191" s="73"/>
    </row>
    <row r="192" spans="14:20" ht="12.5" x14ac:dyDescent="0.25">
      <c r="N192" s="73"/>
      <c r="O192" s="73"/>
      <c r="P192" s="73"/>
      <c r="Q192" s="73"/>
      <c r="R192" s="73"/>
      <c r="S192" s="73"/>
      <c r="T192" s="73"/>
    </row>
    <row r="193" spans="14:20" ht="12.5" x14ac:dyDescent="0.25">
      <c r="N193" s="73"/>
      <c r="O193" s="73"/>
      <c r="P193" s="73"/>
      <c r="Q193" s="73"/>
      <c r="R193" s="73"/>
      <c r="S193" s="73"/>
      <c r="T193" s="73"/>
    </row>
    <row r="194" spans="14:20" ht="12.5" x14ac:dyDescent="0.25">
      <c r="N194" s="73"/>
      <c r="O194" s="73"/>
      <c r="P194" s="73"/>
      <c r="Q194" s="73"/>
      <c r="R194" s="73"/>
      <c r="S194" s="73"/>
      <c r="T194" s="73"/>
    </row>
    <row r="195" spans="14:20" ht="12.5" x14ac:dyDescent="0.25">
      <c r="N195" s="73"/>
      <c r="O195" s="73"/>
      <c r="P195" s="73"/>
      <c r="Q195" s="73"/>
      <c r="R195" s="73"/>
      <c r="S195" s="73"/>
      <c r="T195" s="73"/>
    </row>
    <row r="196" spans="14:20" ht="12.5" x14ac:dyDescent="0.25">
      <c r="N196" s="73"/>
      <c r="O196" s="73"/>
      <c r="P196" s="73"/>
      <c r="Q196" s="73"/>
      <c r="R196" s="73"/>
      <c r="S196" s="73"/>
      <c r="T196" s="73"/>
    </row>
    <row r="197" spans="14:20" ht="12.5" x14ac:dyDescent="0.25">
      <c r="N197" s="73"/>
      <c r="O197" s="73"/>
      <c r="P197" s="73"/>
      <c r="Q197" s="73"/>
      <c r="R197" s="73"/>
      <c r="S197" s="73"/>
      <c r="T197" s="73"/>
    </row>
    <row r="198" spans="14:20" ht="12.5" x14ac:dyDescent="0.25">
      <c r="N198" s="73"/>
      <c r="O198" s="73"/>
      <c r="P198" s="73"/>
      <c r="Q198" s="73"/>
      <c r="R198" s="73"/>
      <c r="S198" s="73"/>
      <c r="T198" s="73"/>
    </row>
    <row r="199" spans="14:20" ht="12.5" x14ac:dyDescent="0.25">
      <c r="N199" s="73"/>
      <c r="O199" s="73"/>
      <c r="P199" s="73"/>
      <c r="Q199" s="73"/>
      <c r="R199" s="73"/>
      <c r="S199" s="73"/>
      <c r="T199" s="73"/>
    </row>
    <row r="200" spans="14:20" ht="12.5" x14ac:dyDescent="0.25">
      <c r="N200" s="73"/>
      <c r="O200" s="73"/>
      <c r="P200" s="73"/>
      <c r="Q200" s="73"/>
      <c r="R200" s="73"/>
      <c r="S200" s="73"/>
      <c r="T200" s="73"/>
    </row>
    <row r="201" spans="14:20" ht="12.5" x14ac:dyDescent="0.25">
      <c r="N201" s="73"/>
      <c r="O201" s="73"/>
      <c r="P201" s="73"/>
      <c r="Q201" s="73"/>
      <c r="R201" s="73"/>
      <c r="S201" s="73"/>
      <c r="T201" s="73"/>
    </row>
    <row r="202" spans="14:20" ht="12.5" x14ac:dyDescent="0.25">
      <c r="N202" s="73"/>
      <c r="O202" s="73"/>
      <c r="P202" s="73"/>
      <c r="Q202" s="73"/>
      <c r="R202" s="73"/>
      <c r="S202" s="73"/>
      <c r="T202" s="73"/>
    </row>
    <row r="203" spans="14:20" ht="12.5" x14ac:dyDescent="0.25">
      <c r="N203" s="73"/>
      <c r="O203" s="73"/>
      <c r="P203" s="73"/>
      <c r="Q203" s="73"/>
      <c r="R203" s="73"/>
      <c r="S203" s="73"/>
      <c r="T203" s="73"/>
    </row>
    <row r="204" spans="14:20" ht="12.5" x14ac:dyDescent="0.25">
      <c r="N204" s="73"/>
      <c r="O204" s="73"/>
      <c r="P204" s="73"/>
      <c r="Q204" s="73"/>
      <c r="R204" s="73"/>
      <c r="S204" s="73"/>
      <c r="T204" s="73"/>
    </row>
    <row r="205" spans="14:20" ht="12.5" x14ac:dyDescent="0.25">
      <c r="N205" s="73"/>
      <c r="O205" s="73"/>
      <c r="P205" s="73"/>
      <c r="Q205" s="73"/>
      <c r="R205" s="73"/>
      <c r="S205" s="73"/>
      <c r="T205" s="73"/>
    </row>
    <row r="206" spans="14:20" ht="12.5" x14ac:dyDescent="0.25">
      <c r="N206" s="73"/>
      <c r="O206" s="73"/>
      <c r="P206" s="73"/>
      <c r="Q206" s="73"/>
      <c r="R206" s="73"/>
      <c r="S206" s="73"/>
      <c r="T206" s="73"/>
    </row>
    <row r="207" spans="14:20" ht="12.5" x14ac:dyDescent="0.25">
      <c r="N207" s="73"/>
      <c r="O207" s="73"/>
      <c r="P207" s="73"/>
      <c r="Q207" s="73"/>
      <c r="R207" s="73"/>
      <c r="S207" s="73"/>
      <c r="T207" s="73"/>
    </row>
    <row r="208" spans="14:20" ht="12.5" x14ac:dyDescent="0.25">
      <c r="N208" s="73"/>
      <c r="O208" s="73"/>
      <c r="P208" s="73"/>
      <c r="Q208" s="73"/>
      <c r="R208" s="73"/>
      <c r="S208" s="73"/>
      <c r="T208" s="73"/>
    </row>
    <row r="209" spans="14:20" ht="12.5" x14ac:dyDescent="0.25">
      <c r="N209" s="73"/>
      <c r="O209" s="73"/>
      <c r="P209" s="73"/>
      <c r="Q209" s="73"/>
      <c r="R209" s="73"/>
      <c r="S209" s="73"/>
      <c r="T209" s="73"/>
    </row>
    <row r="210" spans="14:20" ht="12.5" x14ac:dyDescent="0.25">
      <c r="N210" s="73"/>
      <c r="O210" s="73"/>
      <c r="P210" s="73"/>
      <c r="Q210" s="73"/>
      <c r="R210" s="73"/>
      <c r="S210" s="73"/>
      <c r="T210" s="73"/>
    </row>
    <row r="211" spans="14:20" ht="12.5" x14ac:dyDescent="0.25">
      <c r="N211" s="73"/>
      <c r="O211" s="73"/>
      <c r="P211" s="73"/>
      <c r="Q211" s="73"/>
      <c r="R211" s="73"/>
      <c r="S211" s="73"/>
      <c r="T211" s="73"/>
    </row>
    <row r="212" spans="14:20" ht="12.5" x14ac:dyDescent="0.25">
      <c r="N212" s="73"/>
      <c r="O212" s="73"/>
      <c r="P212" s="73"/>
      <c r="Q212" s="73"/>
      <c r="R212" s="73"/>
      <c r="S212" s="73"/>
      <c r="T212" s="73"/>
    </row>
    <row r="213" spans="14:20" ht="12.5" x14ac:dyDescent="0.25">
      <c r="N213" s="73"/>
      <c r="O213" s="73"/>
      <c r="P213" s="73"/>
      <c r="Q213" s="73"/>
      <c r="R213" s="73"/>
      <c r="S213" s="73"/>
      <c r="T213" s="73"/>
    </row>
    <row r="214" spans="14:20" ht="12.5" x14ac:dyDescent="0.25">
      <c r="N214" s="73"/>
      <c r="O214" s="73"/>
      <c r="P214" s="73"/>
      <c r="Q214" s="73"/>
      <c r="R214" s="73"/>
      <c r="S214" s="73"/>
      <c r="T214" s="73"/>
    </row>
    <row r="215" spans="14:20" ht="12.5" x14ac:dyDescent="0.25">
      <c r="N215" s="73"/>
      <c r="O215" s="73"/>
      <c r="P215" s="73"/>
      <c r="Q215" s="73"/>
      <c r="R215" s="73"/>
      <c r="S215" s="73"/>
      <c r="T215" s="73"/>
    </row>
    <row r="216" spans="14:20" ht="12.5" x14ac:dyDescent="0.25">
      <c r="N216" s="73"/>
      <c r="O216" s="73"/>
      <c r="P216" s="73"/>
      <c r="Q216" s="73"/>
      <c r="R216" s="73"/>
      <c r="S216" s="73"/>
      <c r="T216" s="73"/>
    </row>
    <row r="217" spans="14:20" ht="12.5" x14ac:dyDescent="0.25">
      <c r="N217" s="73"/>
      <c r="O217" s="73"/>
      <c r="P217" s="73"/>
      <c r="Q217" s="73"/>
      <c r="R217" s="73"/>
      <c r="S217" s="73"/>
      <c r="T217" s="73"/>
    </row>
    <row r="218" spans="14:20" ht="12.5" x14ac:dyDescent="0.25">
      <c r="N218" s="73"/>
      <c r="O218" s="73"/>
      <c r="P218" s="73"/>
      <c r="Q218" s="73"/>
      <c r="R218" s="73"/>
      <c r="S218" s="73"/>
      <c r="T218" s="73"/>
    </row>
    <row r="219" spans="14:20" ht="12.5" x14ac:dyDescent="0.25">
      <c r="N219" s="73"/>
      <c r="O219" s="73"/>
      <c r="P219" s="73"/>
      <c r="Q219" s="73"/>
      <c r="R219" s="73"/>
      <c r="S219" s="73"/>
      <c r="T219" s="73"/>
    </row>
    <row r="220" spans="14:20" ht="12.5" x14ac:dyDescent="0.25">
      <c r="N220" s="73"/>
      <c r="O220" s="73"/>
      <c r="P220" s="73"/>
      <c r="Q220" s="73"/>
      <c r="R220" s="73"/>
      <c r="S220" s="73"/>
      <c r="T220" s="73"/>
    </row>
    <row r="221" spans="14:20" ht="12.5" x14ac:dyDescent="0.25">
      <c r="N221" s="73"/>
      <c r="O221" s="73"/>
      <c r="P221" s="73"/>
      <c r="Q221" s="73"/>
      <c r="R221" s="73"/>
      <c r="S221" s="73"/>
      <c r="T221" s="73"/>
    </row>
    <row r="222" spans="14:20" ht="12.5" x14ac:dyDescent="0.25">
      <c r="N222" s="73"/>
      <c r="O222" s="73"/>
      <c r="P222" s="73"/>
      <c r="Q222" s="73"/>
      <c r="R222" s="73"/>
      <c r="S222" s="73"/>
      <c r="T222" s="73"/>
    </row>
    <row r="223" spans="14:20" ht="12.5" x14ac:dyDescent="0.25">
      <c r="N223" s="73"/>
      <c r="O223" s="73"/>
      <c r="P223" s="73"/>
      <c r="Q223" s="73"/>
      <c r="R223" s="73"/>
      <c r="S223" s="73"/>
      <c r="T223" s="73"/>
    </row>
    <row r="224" spans="14:20" ht="12.5" x14ac:dyDescent="0.25">
      <c r="N224" s="73"/>
      <c r="O224" s="73"/>
      <c r="P224" s="73"/>
      <c r="Q224" s="73"/>
      <c r="R224" s="73"/>
      <c r="S224" s="73"/>
      <c r="T224" s="73"/>
    </row>
    <row r="225" spans="14:20" ht="12.5" x14ac:dyDescent="0.25">
      <c r="N225" s="73"/>
      <c r="O225" s="73"/>
      <c r="P225" s="73"/>
      <c r="Q225" s="73"/>
      <c r="R225" s="73"/>
      <c r="S225" s="73"/>
      <c r="T225" s="73"/>
    </row>
    <row r="226" spans="14:20" ht="12.5" x14ac:dyDescent="0.25">
      <c r="N226" s="73"/>
      <c r="O226" s="73"/>
      <c r="P226" s="73"/>
      <c r="Q226" s="73"/>
      <c r="R226" s="73"/>
      <c r="S226" s="73"/>
      <c r="T226" s="73"/>
    </row>
    <row r="227" spans="14:20" ht="12.5" x14ac:dyDescent="0.25">
      <c r="N227" s="73"/>
      <c r="O227" s="73"/>
      <c r="P227" s="73"/>
      <c r="Q227" s="73"/>
      <c r="R227" s="73"/>
      <c r="S227" s="73"/>
      <c r="T227" s="73"/>
    </row>
    <row r="228" spans="14:20" ht="12.5" x14ac:dyDescent="0.25">
      <c r="N228" s="73"/>
      <c r="O228" s="73"/>
      <c r="P228" s="73"/>
      <c r="Q228" s="73"/>
      <c r="R228" s="73"/>
      <c r="S228" s="73"/>
      <c r="T228" s="73"/>
    </row>
    <row r="229" spans="14:20" ht="12.5" x14ac:dyDescent="0.25">
      <c r="N229" s="73"/>
      <c r="O229" s="73"/>
      <c r="P229" s="73"/>
      <c r="Q229" s="73"/>
      <c r="R229" s="73"/>
      <c r="S229" s="73"/>
      <c r="T229" s="73"/>
    </row>
    <row r="230" spans="14:20" ht="12.5" x14ac:dyDescent="0.25">
      <c r="N230" s="73"/>
      <c r="O230" s="73"/>
      <c r="P230" s="73"/>
      <c r="Q230" s="73"/>
      <c r="R230" s="73"/>
      <c r="S230" s="73"/>
      <c r="T230" s="73"/>
    </row>
    <row r="231" spans="14:20" ht="12.5" x14ac:dyDescent="0.25">
      <c r="N231" s="73"/>
      <c r="O231" s="73"/>
      <c r="P231" s="73"/>
      <c r="Q231" s="73"/>
      <c r="R231" s="73"/>
      <c r="S231" s="73"/>
      <c r="T231" s="73"/>
    </row>
    <row r="232" spans="14:20" ht="12.5" x14ac:dyDescent="0.25">
      <c r="N232" s="73"/>
      <c r="O232" s="73"/>
      <c r="P232" s="73"/>
      <c r="Q232" s="73"/>
      <c r="R232" s="73"/>
      <c r="S232" s="73"/>
      <c r="T232" s="73"/>
    </row>
    <row r="233" spans="14:20" ht="12.5" x14ac:dyDescent="0.25">
      <c r="N233" s="73"/>
      <c r="O233" s="73"/>
      <c r="P233" s="73"/>
      <c r="Q233" s="73"/>
      <c r="R233" s="73"/>
      <c r="S233" s="73"/>
      <c r="T233" s="73"/>
    </row>
    <row r="234" spans="14:20" ht="12.5" x14ac:dyDescent="0.25">
      <c r="N234" s="73"/>
      <c r="O234" s="73"/>
      <c r="P234" s="73"/>
      <c r="Q234" s="73"/>
      <c r="R234" s="73"/>
      <c r="S234" s="73"/>
      <c r="T234" s="73"/>
    </row>
    <row r="235" spans="14:20" ht="12.5" x14ac:dyDescent="0.25">
      <c r="N235" s="73"/>
      <c r="O235" s="73"/>
      <c r="P235" s="73"/>
      <c r="Q235" s="73"/>
      <c r="R235" s="73"/>
      <c r="S235" s="73"/>
      <c r="T235" s="73"/>
    </row>
    <row r="236" spans="14:20" ht="12.5" x14ac:dyDescent="0.25">
      <c r="N236" s="73"/>
      <c r="O236" s="73"/>
      <c r="P236" s="73"/>
      <c r="Q236" s="73"/>
      <c r="R236" s="73"/>
      <c r="S236" s="73"/>
      <c r="T236" s="73"/>
    </row>
    <row r="237" spans="14:20" ht="12.5" x14ac:dyDescent="0.25">
      <c r="N237" s="73"/>
      <c r="O237" s="73"/>
      <c r="P237" s="73"/>
      <c r="Q237" s="73"/>
      <c r="R237" s="73"/>
      <c r="S237" s="73"/>
      <c r="T237" s="73"/>
    </row>
    <row r="238" spans="14:20" ht="12.5" x14ac:dyDescent="0.25">
      <c r="N238" s="73"/>
      <c r="O238" s="73"/>
      <c r="P238" s="73"/>
      <c r="Q238" s="73"/>
      <c r="R238" s="73"/>
      <c r="S238" s="73"/>
      <c r="T238" s="73"/>
    </row>
    <row r="239" spans="14:20" ht="12.5" x14ac:dyDescent="0.25">
      <c r="N239" s="73"/>
      <c r="O239" s="73"/>
      <c r="P239" s="73"/>
      <c r="Q239" s="73"/>
      <c r="R239" s="73"/>
      <c r="S239" s="73"/>
      <c r="T239" s="73"/>
    </row>
    <row r="240" spans="14:20" ht="12.5" x14ac:dyDescent="0.25">
      <c r="N240" s="73"/>
      <c r="O240" s="73"/>
      <c r="P240" s="73"/>
      <c r="Q240" s="73"/>
      <c r="R240" s="73"/>
      <c r="S240" s="73"/>
      <c r="T240" s="73"/>
    </row>
    <row r="241" spans="14:20" ht="12.5" x14ac:dyDescent="0.25">
      <c r="N241" s="73"/>
      <c r="O241" s="73"/>
      <c r="P241" s="73"/>
      <c r="Q241" s="73"/>
      <c r="R241" s="73"/>
      <c r="S241" s="73"/>
      <c r="T241" s="73"/>
    </row>
    <row r="242" spans="14:20" ht="12.5" x14ac:dyDescent="0.25">
      <c r="N242" s="73"/>
      <c r="O242" s="73"/>
      <c r="P242" s="73"/>
      <c r="Q242" s="73"/>
      <c r="R242" s="73"/>
      <c r="S242" s="73"/>
      <c r="T242" s="73"/>
    </row>
    <row r="243" spans="14:20" ht="12.5" x14ac:dyDescent="0.25">
      <c r="N243" s="73"/>
      <c r="O243" s="73"/>
      <c r="P243" s="73"/>
      <c r="Q243" s="73"/>
      <c r="R243" s="73"/>
      <c r="S243" s="73"/>
      <c r="T243" s="73"/>
    </row>
    <row r="244" spans="14:20" ht="12.5" x14ac:dyDescent="0.25">
      <c r="N244" s="73"/>
      <c r="O244" s="73"/>
      <c r="P244" s="73"/>
      <c r="Q244" s="73"/>
      <c r="R244" s="73"/>
      <c r="S244" s="73"/>
      <c r="T244" s="73"/>
    </row>
    <row r="245" spans="14:20" ht="12.5" x14ac:dyDescent="0.25">
      <c r="N245" s="73"/>
      <c r="O245" s="73"/>
      <c r="P245" s="73"/>
      <c r="Q245" s="73"/>
      <c r="R245" s="73"/>
      <c r="S245" s="73"/>
      <c r="T245" s="73"/>
    </row>
    <row r="246" spans="14:20" ht="12.5" x14ac:dyDescent="0.25">
      <c r="N246" s="73"/>
      <c r="O246" s="73"/>
      <c r="P246" s="73"/>
      <c r="Q246" s="73"/>
      <c r="R246" s="73"/>
      <c r="S246" s="73"/>
      <c r="T246" s="73"/>
    </row>
    <row r="247" spans="14:20" ht="12.5" x14ac:dyDescent="0.25">
      <c r="N247" s="73"/>
      <c r="O247" s="73"/>
      <c r="P247" s="73"/>
      <c r="Q247" s="73"/>
      <c r="R247" s="73"/>
      <c r="S247" s="73"/>
      <c r="T247" s="73"/>
    </row>
    <row r="248" spans="14:20" ht="12.5" x14ac:dyDescent="0.25">
      <c r="N248" s="73"/>
      <c r="O248" s="73"/>
      <c r="P248" s="73"/>
      <c r="Q248" s="73"/>
      <c r="R248" s="73"/>
      <c r="S248" s="73"/>
      <c r="T248" s="73"/>
    </row>
    <row r="249" spans="14:20" ht="12.5" x14ac:dyDescent="0.25">
      <c r="N249" s="73"/>
      <c r="O249" s="73"/>
      <c r="P249" s="73"/>
      <c r="Q249" s="73"/>
      <c r="R249" s="73"/>
      <c r="S249" s="73"/>
      <c r="T249" s="73"/>
    </row>
    <row r="250" spans="14:20" ht="12.5" x14ac:dyDescent="0.25">
      <c r="N250" s="73"/>
      <c r="O250" s="73"/>
      <c r="P250" s="73"/>
      <c r="Q250" s="73"/>
      <c r="R250" s="73"/>
      <c r="S250" s="73"/>
      <c r="T250" s="73"/>
    </row>
    <row r="251" spans="14:20" ht="12.5" x14ac:dyDescent="0.25">
      <c r="N251" s="73"/>
      <c r="O251" s="73"/>
      <c r="P251" s="73"/>
      <c r="Q251" s="73"/>
      <c r="R251" s="73"/>
      <c r="S251" s="73"/>
      <c r="T251" s="73"/>
    </row>
    <row r="252" spans="14:20" ht="12.5" x14ac:dyDescent="0.25">
      <c r="N252" s="73"/>
      <c r="O252" s="73"/>
      <c r="P252" s="73"/>
      <c r="Q252" s="73"/>
      <c r="R252" s="73"/>
      <c r="S252" s="73"/>
      <c r="T252" s="73"/>
    </row>
    <row r="253" spans="14:20" ht="12.5" x14ac:dyDescent="0.25">
      <c r="N253" s="73"/>
      <c r="O253" s="73"/>
      <c r="P253" s="73"/>
      <c r="Q253" s="73"/>
      <c r="R253" s="73"/>
      <c r="S253" s="73"/>
      <c r="T253" s="73"/>
    </row>
    <row r="254" spans="14:20" ht="12.5" x14ac:dyDescent="0.25">
      <c r="N254" s="73"/>
      <c r="O254" s="73"/>
      <c r="P254" s="73"/>
      <c r="Q254" s="73"/>
      <c r="R254" s="73"/>
      <c r="S254" s="73"/>
      <c r="T254" s="73"/>
    </row>
    <row r="255" spans="14:20" ht="12.5" x14ac:dyDescent="0.25">
      <c r="N255" s="73"/>
      <c r="O255" s="73"/>
      <c r="P255" s="73"/>
      <c r="Q255" s="73"/>
      <c r="R255" s="73"/>
      <c r="S255" s="73"/>
      <c r="T255" s="73"/>
    </row>
    <row r="256" spans="14:20" ht="12.5" x14ac:dyDescent="0.25">
      <c r="N256" s="73"/>
      <c r="O256" s="73"/>
      <c r="P256" s="73"/>
      <c r="Q256" s="73"/>
      <c r="R256" s="73"/>
      <c r="S256" s="73"/>
      <c r="T256" s="73"/>
    </row>
    <row r="257" spans="14:20" ht="12.5" x14ac:dyDescent="0.25">
      <c r="N257" s="73"/>
      <c r="O257" s="73"/>
      <c r="P257" s="73"/>
      <c r="Q257" s="73"/>
      <c r="R257" s="73"/>
      <c r="S257" s="73"/>
      <c r="T257" s="73"/>
    </row>
    <row r="258" spans="14:20" ht="12.5" x14ac:dyDescent="0.25">
      <c r="N258" s="73"/>
      <c r="O258" s="73"/>
      <c r="P258" s="73"/>
      <c r="Q258" s="73"/>
      <c r="R258" s="73"/>
      <c r="S258" s="73"/>
      <c r="T258" s="73"/>
    </row>
  </sheetData>
  <mergeCells count="41">
    <mergeCell ref="B6:B7"/>
    <mergeCell ref="D6:D7"/>
    <mergeCell ref="E6:E7"/>
    <mergeCell ref="B17:B18"/>
    <mergeCell ref="D37:D38"/>
    <mergeCell ref="E37:E38"/>
    <mergeCell ref="B27:B28"/>
    <mergeCell ref="B37:B38"/>
    <mergeCell ref="C37:C38"/>
    <mergeCell ref="D17:D18"/>
    <mergeCell ref="E17:E18"/>
    <mergeCell ref="D27:D28"/>
    <mergeCell ref="E27:E28"/>
    <mergeCell ref="C17:C18"/>
    <mergeCell ref="G37:G38"/>
    <mergeCell ref="I37:I38"/>
    <mergeCell ref="C27:C28"/>
    <mergeCell ref="F37:F38"/>
    <mergeCell ref="J17:K17"/>
    <mergeCell ref="K37:K38"/>
    <mergeCell ref="J27:J28"/>
    <mergeCell ref="K27:K28"/>
    <mergeCell ref="H37:H38"/>
    <mergeCell ref="H17:H18"/>
    <mergeCell ref="J37:J38"/>
    <mergeCell ref="N17:N18"/>
    <mergeCell ref="J6:K6"/>
    <mergeCell ref="L6:L7"/>
    <mergeCell ref="M6:M7"/>
    <mergeCell ref="N6:N7"/>
    <mergeCell ref="F6:G6"/>
    <mergeCell ref="L17:L18"/>
    <mergeCell ref="M17:M18"/>
    <mergeCell ref="G27:G28"/>
    <mergeCell ref="I27:I28"/>
    <mergeCell ref="H6:H7"/>
    <mergeCell ref="I6:I7"/>
    <mergeCell ref="F17:G17"/>
    <mergeCell ref="I17:I18"/>
    <mergeCell ref="F27:F28"/>
    <mergeCell ref="H27:H28"/>
  </mergeCells>
  <phoneticPr fontId="28" type="noConversion"/>
  <pageMargins left="0.7" right="0.7" top="0.75" bottom="0.75" header="0.3" footer="0.3"/>
  <pageSetup paperSize="9" scale="40" orientation="portrait" horizontalDpi="300" verticalDpi="300" r:id="rId1"/>
  <rowBreaks count="1" manualBreakCount="1">
    <brk id="53" max="16383" man="1"/>
  </row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'Drop-Down'!$C$2:$C$3</xm:f>
          </x14:formula1>
          <xm:sqref>B48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3">
    <pageSetUpPr fitToPage="1"/>
  </sheetPr>
  <dimension ref="A1:E37"/>
  <sheetViews>
    <sheetView view="pageBreakPreview" topLeftCell="A10" zoomScaleNormal="100" zoomScaleSheetLayoutView="100" workbookViewId="0">
      <selection activeCell="E23" sqref="E23"/>
    </sheetView>
  </sheetViews>
  <sheetFormatPr defaultColWidth="9.1796875" defaultRowHeight="12.5" x14ac:dyDescent="0.25"/>
  <cols>
    <col min="1" max="1" width="36.54296875" style="73" bestFit="1" customWidth="1"/>
    <col min="2" max="2" width="20.7265625" style="73" customWidth="1"/>
    <col min="3" max="3" width="20" style="73" customWidth="1"/>
    <col min="4" max="5" width="20.7265625" style="73" customWidth="1"/>
    <col min="6" max="16384" width="9.1796875" style="73"/>
  </cols>
  <sheetData>
    <row r="1" spans="1:5" x14ac:dyDescent="0.25">
      <c r="A1" s="23" t="s">
        <v>267</v>
      </c>
      <c r="B1" s="24"/>
      <c r="C1" s="24"/>
      <c r="D1" s="23"/>
      <c r="E1" s="24"/>
    </row>
    <row r="2" spans="1:5" hidden="1" x14ac:dyDescent="0.25">
      <c r="A2" s="23"/>
      <c r="B2" s="24"/>
      <c r="C2" s="24"/>
      <c r="D2" s="23"/>
      <c r="E2" s="24"/>
    </row>
    <row r="3" spans="1:5" ht="11.5" customHeight="1" x14ac:dyDescent="0.25">
      <c r="A3" s="34"/>
      <c r="B3" s="32"/>
      <c r="C3" s="32"/>
      <c r="D3" s="33"/>
      <c r="E3" s="33"/>
    </row>
    <row r="4" spans="1:5" ht="13" thickBot="1" x14ac:dyDescent="0.3">
      <c r="A4" s="26"/>
      <c r="B4" s="26"/>
      <c r="C4" s="26"/>
      <c r="D4" s="26"/>
      <c r="E4" s="526" t="s">
        <v>103</v>
      </c>
    </row>
    <row r="5" spans="1:5" ht="13" thickTop="1" x14ac:dyDescent="0.25">
      <c r="A5" s="34" t="s">
        <v>268</v>
      </c>
      <c r="B5" s="32"/>
      <c r="C5" s="32"/>
      <c r="D5" s="33"/>
      <c r="E5" s="33"/>
    </row>
    <row r="6" spans="1:5" x14ac:dyDescent="0.25">
      <c r="A6" s="112"/>
      <c r="B6" s="1087" t="s">
        <v>254</v>
      </c>
      <c r="C6" s="1087"/>
      <c r="D6" s="1087"/>
      <c r="E6" s="1087"/>
    </row>
    <row r="7" spans="1:5" ht="48.75" customHeight="1" x14ac:dyDescent="0.25">
      <c r="A7" s="113"/>
      <c r="B7" s="713" t="s">
        <v>269</v>
      </c>
      <c r="C7" s="713" t="s">
        <v>270</v>
      </c>
      <c r="D7" s="713" t="s">
        <v>271</v>
      </c>
      <c r="E7" s="713" t="s">
        <v>270</v>
      </c>
    </row>
    <row r="8" spans="1:5" x14ac:dyDescent="0.25">
      <c r="A8" s="39" t="s">
        <v>272</v>
      </c>
      <c r="B8" s="763"/>
      <c r="C8" s="763"/>
      <c r="D8" s="763"/>
      <c r="E8" s="763"/>
    </row>
    <row r="9" spans="1:5" x14ac:dyDescent="0.25">
      <c r="A9" s="39" t="s">
        <v>273</v>
      </c>
      <c r="B9" s="763"/>
      <c r="C9" s="763"/>
      <c r="D9" s="763"/>
      <c r="E9" s="763"/>
    </row>
    <row r="10" spans="1:5" x14ac:dyDescent="0.25">
      <c r="A10" s="39" t="s">
        <v>274</v>
      </c>
      <c r="B10" s="763"/>
      <c r="C10" s="763"/>
      <c r="D10" s="763"/>
      <c r="E10" s="763"/>
    </row>
    <row r="11" spans="1:5" x14ac:dyDescent="0.25">
      <c r="A11" s="39" t="s">
        <v>275</v>
      </c>
      <c r="B11" s="763"/>
      <c r="C11" s="763"/>
      <c r="D11" s="763"/>
      <c r="E11" s="763"/>
    </row>
    <row r="12" spans="1:5" x14ac:dyDescent="0.25">
      <c r="A12" s="39" t="s">
        <v>276</v>
      </c>
      <c r="B12" s="763"/>
      <c r="C12" s="763"/>
      <c r="D12" s="763"/>
      <c r="E12" s="763"/>
    </row>
    <row r="13" spans="1:5" x14ac:dyDescent="0.25">
      <c r="A13" s="39" t="s">
        <v>277</v>
      </c>
      <c r="B13" s="763"/>
      <c r="C13" s="763"/>
      <c r="D13" s="763"/>
      <c r="E13" s="763"/>
    </row>
    <row r="14" spans="1:5" x14ac:dyDescent="0.25">
      <c r="A14" s="39" t="s">
        <v>278</v>
      </c>
      <c r="B14" s="763"/>
      <c r="C14" s="763"/>
      <c r="D14" s="763"/>
      <c r="E14" s="763"/>
    </row>
    <row r="15" spans="1:5" x14ac:dyDescent="0.25">
      <c r="A15" s="39" t="s">
        <v>279</v>
      </c>
      <c r="B15" s="763"/>
      <c r="C15" s="763"/>
      <c r="D15" s="763"/>
      <c r="E15" s="763"/>
    </row>
    <row r="16" spans="1:5" x14ac:dyDescent="0.25">
      <c r="A16" s="39" t="s">
        <v>280</v>
      </c>
      <c r="B16" s="763"/>
      <c r="C16" s="763"/>
      <c r="D16" s="763"/>
      <c r="E16" s="763"/>
    </row>
    <row r="17" spans="1:5" x14ac:dyDescent="0.25">
      <c r="A17" s="39" t="s">
        <v>281</v>
      </c>
      <c r="B17" s="763"/>
      <c r="C17" s="763"/>
      <c r="D17" s="763"/>
      <c r="E17" s="763"/>
    </row>
    <row r="18" spans="1:5" x14ac:dyDescent="0.25">
      <c r="A18" s="39" t="s">
        <v>282</v>
      </c>
      <c r="B18" s="763"/>
      <c r="C18" s="763"/>
      <c r="D18" s="763"/>
      <c r="E18" s="763"/>
    </row>
    <row r="19" spans="1:5" x14ac:dyDescent="0.25">
      <c r="A19" s="39" t="s">
        <v>283</v>
      </c>
      <c r="B19" s="763"/>
      <c r="C19" s="763"/>
      <c r="D19" s="763"/>
      <c r="E19" s="763"/>
    </row>
    <row r="20" spans="1:5" x14ac:dyDescent="0.25">
      <c r="A20" s="382" t="s">
        <v>207</v>
      </c>
      <c r="B20" s="740">
        <f>SUM(B8:B19)</f>
        <v>0</v>
      </c>
      <c r="C20" s="740">
        <f t="shared" ref="C20:D20" si="0">SUM(C8:C19)</f>
        <v>0</v>
      </c>
      <c r="D20" s="740">
        <f t="shared" si="0"/>
        <v>0</v>
      </c>
      <c r="E20" s="740">
        <f>SUM(E8:E19)</f>
        <v>0</v>
      </c>
    </row>
    <row r="21" spans="1:5" x14ac:dyDescent="0.25">
      <c r="A21" s="113"/>
      <c r="B21" s="1087" t="s">
        <v>284</v>
      </c>
      <c r="C21" s="1087"/>
      <c r="D21" s="1087"/>
      <c r="E21" s="1087"/>
    </row>
    <row r="22" spans="1:5" ht="23" x14ac:dyDescent="0.25">
      <c r="A22" s="113"/>
      <c r="B22" s="713" t="s">
        <v>269</v>
      </c>
      <c r="C22" s="713" t="s">
        <v>270</v>
      </c>
      <c r="D22" s="713" t="s">
        <v>285</v>
      </c>
      <c r="E22" s="713" t="s">
        <v>270</v>
      </c>
    </row>
    <row r="23" spans="1:5" x14ac:dyDescent="0.25">
      <c r="A23" s="39" t="s">
        <v>272</v>
      </c>
      <c r="B23" s="763"/>
      <c r="C23" s="763"/>
      <c r="D23" s="763"/>
      <c r="E23" s="763"/>
    </row>
    <row r="24" spans="1:5" x14ac:dyDescent="0.25">
      <c r="A24" s="39" t="s">
        <v>273</v>
      </c>
      <c r="B24" s="763"/>
      <c r="C24" s="763"/>
      <c r="D24" s="763"/>
      <c r="E24" s="763"/>
    </row>
    <row r="25" spans="1:5" x14ac:dyDescent="0.25">
      <c r="A25" s="39" t="s">
        <v>274</v>
      </c>
      <c r="B25" s="763"/>
      <c r="C25" s="763"/>
      <c r="D25" s="763"/>
      <c r="E25" s="763"/>
    </row>
    <row r="26" spans="1:5" x14ac:dyDescent="0.25">
      <c r="A26" s="39" t="s">
        <v>275</v>
      </c>
      <c r="B26" s="763"/>
      <c r="C26" s="763"/>
      <c r="D26" s="763"/>
      <c r="E26" s="763"/>
    </row>
    <row r="27" spans="1:5" x14ac:dyDescent="0.25">
      <c r="A27" s="39" t="s">
        <v>276</v>
      </c>
      <c r="B27" s="763"/>
      <c r="C27" s="763"/>
      <c r="D27" s="763"/>
      <c r="E27" s="763"/>
    </row>
    <row r="28" spans="1:5" x14ac:dyDescent="0.25">
      <c r="A28" s="39" t="s">
        <v>277</v>
      </c>
      <c r="B28" s="763"/>
      <c r="C28" s="763"/>
      <c r="D28" s="763"/>
      <c r="E28" s="763"/>
    </row>
    <row r="29" spans="1:5" x14ac:dyDescent="0.25">
      <c r="A29" s="39" t="s">
        <v>286</v>
      </c>
      <c r="B29" s="763"/>
      <c r="C29" s="763"/>
      <c r="D29" s="763"/>
      <c r="E29" s="763"/>
    </row>
    <row r="30" spans="1:5" x14ac:dyDescent="0.25">
      <c r="A30" s="39" t="s">
        <v>279</v>
      </c>
      <c r="B30" s="763"/>
      <c r="C30" s="763"/>
      <c r="D30" s="763"/>
      <c r="E30" s="763"/>
    </row>
    <row r="31" spans="1:5" x14ac:dyDescent="0.25">
      <c r="A31" s="39" t="s">
        <v>280</v>
      </c>
      <c r="B31" s="763"/>
      <c r="C31" s="763"/>
      <c r="D31" s="763"/>
      <c r="E31" s="763"/>
    </row>
    <row r="32" spans="1:5" x14ac:dyDescent="0.25">
      <c r="A32" s="39" t="s">
        <v>281</v>
      </c>
      <c r="B32" s="763"/>
      <c r="C32" s="763"/>
      <c r="D32" s="763"/>
      <c r="E32" s="763"/>
    </row>
    <row r="33" spans="1:5" x14ac:dyDescent="0.25">
      <c r="A33" s="39" t="s">
        <v>282</v>
      </c>
      <c r="B33" s="763"/>
      <c r="C33" s="763"/>
      <c r="D33" s="763"/>
      <c r="E33" s="763"/>
    </row>
    <row r="34" spans="1:5" x14ac:dyDescent="0.25">
      <c r="A34" s="39" t="s">
        <v>283</v>
      </c>
      <c r="B34" s="763"/>
      <c r="C34" s="763"/>
      <c r="D34" s="763"/>
      <c r="E34" s="763"/>
    </row>
    <row r="35" spans="1:5" x14ac:dyDescent="0.25">
      <c r="A35" s="382" t="s">
        <v>207</v>
      </c>
      <c r="B35" s="740">
        <f>SUM(B23:B34)</f>
        <v>0</v>
      </c>
      <c r="C35" s="740">
        <f>SUM(C23:C34)</f>
        <v>0</v>
      </c>
      <c r="D35" s="740">
        <f t="shared" ref="D35" si="1">SUM(D23:D34)</f>
        <v>0</v>
      </c>
      <c r="E35" s="740">
        <f>SUM(E23:E34)</f>
        <v>0</v>
      </c>
    </row>
    <row r="36" spans="1:5" x14ac:dyDescent="0.25">
      <c r="A36" s="114"/>
      <c r="B36" s="46"/>
      <c r="C36" s="115"/>
      <c r="D36" s="46"/>
      <c r="E36" s="115"/>
    </row>
    <row r="37" spans="1:5" x14ac:dyDescent="0.25">
      <c r="B37" s="46"/>
      <c r="C37" s="46"/>
      <c r="D37" s="46"/>
      <c r="E37" s="46"/>
    </row>
  </sheetData>
  <sheetProtection selectLockedCells="1" selectUnlockedCells="1"/>
  <mergeCells count="2">
    <mergeCell ref="B6:E6"/>
    <mergeCell ref="B21:E21"/>
  </mergeCells>
  <pageMargins left="0.70866141732283472" right="0.70866141732283472" top="0.74803149606299213" bottom="0.74803149606299213" header="0.31496062992125984" footer="0.31496062992125984"/>
  <pageSetup paperSize="9" scale="75"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4">
    <pageSetUpPr fitToPage="1"/>
  </sheetPr>
  <dimension ref="A1:E195"/>
  <sheetViews>
    <sheetView showGridLines="0" view="pageBreakPreview" topLeftCell="A5" zoomScaleNormal="100" zoomScaleSheetLayoutView="100" workbookViewId="0">
      <selection activeCell="B39" sqref="B39"/>
    </sheetView>
  </sheetViews>
  <sheetFormatPr defaultColWidth="8.7265625" defaultRowHeight="10" x14ac:dyDescent="0.2"/>
  <cols>
    <col min="1" max="1" width="38.54296875" style="29" customWidth="1"/>
    <col min="2" max="2" width="23.54296875" style="29" customWidth="1"/>
    <col min="3" max="16384" width="8.7265625" style="29"/>
  </cols>
  <sheetData>
    <row r="1" spans="1:5" hidden="1" x14ac:dyDescent="0.2"/>
    <row r="2" spans="1:5" hidden="1" x14ac:dyDescent="0.2"/>
    <row r="3" spans="1:5" hidden="1" x14ac:dyDescent="0.2"/>
    <row r="4" spans="1:5" hidden="1" x14ac:dyDescent="0.2"/>
    <row r="5" spans="1:5" s="25" customFormat="1" ht="10.5" x14ac:dyDescent="0.25">
      <c r="A5" s="23" t="s">
        <v>287</v>
      </c>
      <c r="B5" s="24"/>
    </row>
    <row r="6" spans="1:5" s="25" customFormat="1" ht="9.75" customHeight="1" x14ac:dyDescent="0.25">
      <c r="A6" s="23" t="s">
        <v>288</v>
      </c>
      <c r="B6" s="24"/>
    </row>
    <row r="7" spans="1:5" ht="12" customHeight="1" thickBot="1" x14ac:dyDescent="0.3">
      <c r="A7" s="26"/>
      <c r="B7" s="526" t="s">
        <v>103</v>
      </c>
    </row>
    <row r="8" spans="1:5" ht="12" thickTop="1" x14ac:dyDescent="0.25">
      <c r="A8" s="39" t="s">
        <v>1518</v>
      </c>
      <c r="B8" s="370"/>
      <c r="C8" s="5"/>
      <c r="E8" s="80"/>
    </row>
    <row r="9" spans="1:5" ht="11.5" x14ac:dyDescent="0.25">
      <c r="A9" s="116" t="s">
        <v>289</v>
      </c>
      <c r="B9" s="764"/>
      <c r="C9" s="5"/>
    </row>
    <row r="10" spans="1:5" ht="11.5" x14ac:dyDescent="0.25">
      <c r="A10" s="39" t="s">
        <v>1519</v>
      </c>
      <c r="B10" s="370"/>
      <c r="C10" s="5"/>
      <c r="E10" s="80"/>
    </row>
    <row r="11" spans="1:5" ht="11.5" x14ac:dyDescent="0.25">
      <c r="A11" s="39" t="s">
        <v>290</v>
      </c>
      <c r="B11" s="370"/>
    </row>
    <row r="12" spans="1:5" ht="11.5" x14ac:dyDescent="0.25">
      <c r="A12" s="91" t="s">
        <v>291</v>
      </c>
      <c r="B12" s="740">
        <f>B8-B10</f>
        <v>0</v>
      </c>
    </row>
    <row r="13" spans="1:5" ht="11.5" x14ac:dyDescent="0.25">
      <c r="A13" s="116" t="s">
        <v>289</v>
      </c>
      <c r="B13" s="764"/>
    </row>
    <row r="14" spans="1:5" ht="13.15" customHeight="1" x14ac:dyDescent="0.25">
      <c r="A14" s="39" t="s">
        <v>1054</v>
      </c>
      <c r="B14" s="765"/>
      <c r="E14" s="80"/>
    </row>
    <row r="15" spans="1:5" ht="11.5" x14ac:dyDescent="0.25">
      <c r="A15" s="116" t="s">
        <v>292</v>
      </c>
      <c r="B15" s="764"/>
      <c r="D15" s="80"/>
    </row>
    <row r="16" spans="1:5" ht="11.5" x14ac:dyDescent="0.25">
      <c r="A16" s="39" t="s">
        <v>1055</v>
      </c>
      <c r="B16" s="765"/>
      <c r="E16" s="80"/>
    </row>
    <row r="17" spans="1:5" ht="11.5" x14ac:dyDescent="0.25">
      <c r="A17" s="116" t="s">
        <v>292</v>
      </c>
      <c r="B17" s="764"/>
    </row>
    <row r="18" spans="1:5" ht="11.5" x14ac:dyDescent="0.25">
      <c r="A18" s="39" t="s">
        <v>1056</v>
      </c>
      <c r="B18" s="765"/>
      <c r="E18" s="80"/>
    </row>
    <row r="19" spans="1:5" ht="11.5" x14ac:dyDescent="0.25">
      <c r="A19" s="116" t="s">
        <v>289</v>
      </c>
      <c r="B19" s="764"/>
    </row>
    <row r="20" spans="1:5" ht="11.5" x14ac:dyDescent="0.25">
      <c r="A20" s="39" t="s">
        <v>1057</v>
      </c>
      <c r="B20" s="765"/>
      <c r="E20" s="80"/>
    </row>
    <row r="21" spans="1:5" ht="11.5" x14ac:dyDescent="0.25">
      <c r="A21" s="39"/>
      <c r="B21" s="370"/>
    </row>
    <row r="22" spans="1:5" ht="11.5" x14ac:dyDescent="0.25">
      <c r="A22" s="39" t="s">
        <v>1058</v>
      </c>
      <c r="B22" s="370"/>
      <c r="E22" s="80"/>
    </row>
    <row r="23" spans="1:5" ht="11.5" x14ac:dyDescent="0.25">
      <c r="A23" s="39"/>
      <c r="B23" s="370"/>
    </row>
    <row r="24" spans="1:5" ht="11.5" x14ac:dyDescent="0.25">
      <c r="A24" s="382" t="s">
        <v>293</v>
      </c>
      <c r="B24" s="740">
        <f>B12-B14+B16+B18-B20+B22</f>
        <v>0</v>
      </c>
    </row>
    <row r="33" spans="1:1" x14ac:dyDescent="0.2">
      <c r="A33" s="30"/>
    </row>
    <row r="34" spans="1:1" x14ac:dyDescent="0.2">
      <c r="A34" s="30"/>
    </row>
    <row r="51" spans="1:1" x14ac:dyDescent="0.2">
      <c r="A51" s="30"/>
    </row>
    <row r="99" spans="1:1" x14ac:dyDescent="0.2">
      <c r="A99" s="30"/>
    </row>
    <row r="100" spans="1:1" x14ac:dyDescent="0.2">
      <c r="A100" s="30"/>
    </row>
    <row r="102" spans="1:1" ht="10.5" x14ac:dyDescent="0.25">
      <c r="A102" s="117"/>
    </row>
    <row r="140" spans="1:1" x14ac:dyDescent="0.2">
      <c r="A140" s="30"/>
    </row>
    <row r="141" spans="1:1" x14ac:dyDescent="0.2">
      <c r="A141" s="30"/>
    </row>
    <row r="162" spans="1:1" ht="10.5" x14ac:dyDescent="0.25">
      <c r="A162" s="35"/>
    </row>
    <row r="163" spans="1:1" ht="10.5" x14ac:dyDescent="0.25">
      <c r="A163" s="35"/>
    </row>
    <row r="164" spans="1:1" ht="10.5" x14ac:dyDescent="0.25">
      <c r="A164" s="35"/>
    </row>
    <row r="177" spans="1:1" ht="10.5" x14ac:dyDescent="0.25">
      <c r="A177" s="35"/>
    </row>
    <row r="192" spans="1:1" x14ac:dyDescent="0.2">
      <c r="A192" s="30"/>
    </row>
    <row r="194" spans="1:1" x14ac:dyDescent="0.2">
      <c r="A194" s="30"/>
    </row>
    <row r="195" spans="1:1" x14ac:dyDescent="0.2">
      <c r="A195" s="30"/>
    </row>
  </sheetData>
  <sheetProtection selectLockedCells="1" selectUnlockedCells="1"/>
  <printOptions horizontalCentered="1"/>
  <pageMargins left="0.19685039370078741" right="0.19685039370078741" top="0.59055118110236227" bottom="0.19685039370078741"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5">
    <pageSetUpPr fitToPage="1"/>
  </sheetPr>
  <dimension ref="A1:E209"/>
  <sheetViews>
    <sheetView showGridLines="0" zoomScaleNormal="100" zoomScaleSheetLayoutView="100" workbookViewId="0">
      <selection activeCell="B39" sqref="B39"/>
    </sheetView>
  </sheetViews>
  <sheetFormatPr defaultColWidth="8.7265625" defaultRowHeight="10" x14ac:dyDescent="0.2"/>
  <cols>
    <col min="1" max="1" width="39.81640625" style="29" customWidth="1"/>
    <col min="2" max="2" width="20.81640625" style="120" customWidth="1"/>
    <col min="3" max="16384" width="8.7265625" style="29"/>
  </cols>
  <sheetData>
    <row r="1" spans="1:3" s="25" customFormat="1" ht="10.5" x14ac:dyDescent="0.25">
      <c r="A1" s="23" t="s">
        <v>294</v>
      </c>
      <c r="B1" s="118"/>
    </row>
    <row r="2" spans="1:3" s="25" customFormat="1" ht="10.5" hidden="1" x14ac:dyDescent="0.25">
      <c r="A2" s="23"/>
      <c r="B2" s="118"/>
    </row>
    <row r="3" spans="1:3" s="25" customFormat="1" ht="13.9" customHeight="1" x14ac:dyDescent="0.25">
      <c r="A3" s="23"/>
      <c r="B3" s="118"/>
    </row>
    <row r="4" spans="1:3" s="25" customFormat="1" ht="10.5" x14ac:dyDescent="0.25">
      <c r="A4" s="23" t="s">
        <v>295</v>
      </c>
      <c r="B4" s="118"/>
    </row>
    <row r="5" spans="1:3" ht="11.65" customHeight="1" x14ac:dyDescent="0.2">
      <c r="A5" s="23"/>
      <c r="B5" s="23"/>
    </row>
    <row r="6" spans="1:3" ht="11" thickBot="1" x14ac:dyDescent="0.3">
      <c r="A6" s="26"/>
      <c r="B6" s="791" t="s">
        <v>103</v>
      </c>
    </row>
    <row r="7" spans="1:3" ht="12" thickTop="1" x14ac:dyDescent="0.25">
      <c r="A7" s="119" t="s">
        <v>296</v>
      </c>
      <c r="B7" s="110"/>
    </row>
    <row r="8" spans="1:3" s="80" customFormat="1" ht="11.5" x14ac:dyDescent="0.25">
      <c r="A8" s="39" t="s">
        <v>155</v>
      </c>
      <c r="B8" s="370"/>
      <c r="C8" s="4"/>
    </row>
    <row r="9" spans="1:3" s="80" customFormat="1" ht="11.5" x14ac:dyDescent="0.25">
      <c r="A9" s="116" t="s">
        <v>289</v>
      </c>
      <c r="B9" s="761"/>
      <c r="C9" s="4"/>
    </row>
    <row r="10" spans="1:3" s="80" customFormat="1" ht="11.5" x14ac:dyDescent="0.25">
      <c r="A10" s="39" t="s">
        <v>297</v>
      </c>
      <c r="B10" s="370"/>
      <c r="C10" s="4"/>
    </row>
    <row r="11" spans="1:3" s="80" customFormat="1" ht="11.5" x14ac:dyDescent="0.25">
      <c r="A11" s="116" t="s">
        <v>292</v>
      </c>
      <c r="B11" s="761"/>
      <c r="C11" s="4"/>
    </row>
    <row r="12" spans="1:3" s="80" customFormat="1" ht="11.5" x14ac:dyDescent="0.25">
      <c r="A12" s="39" t="s">
        <v>1059</v>
      </c>
      <c r="B12" s="370"/>
      <c r="C12" s="4"/>
    </row>
    <row r="13" spans="1:3" s="80" customFormat="1" ht="11.5" x14ac:dyDescent="0.25">
      <c r="A13" s="116" t="s">
        <v>292</v>
      </c>
      <c r="B13" s="761"/>
      <c r="C13" s="4"/>
    </row>
    <row r="14" spans="1:3" s="80" customFormat="1" ht="11.5" x14ac:dyDescent="0.25">
      <c r="A14" s="39" t="s">
        <v>1056</v>
      </c>
      <c r="B14" s="370"/>
    </row>
    <row r="15" spans="1:3" s="80" customFormat="1" ht="11.5" x14ac:dyDescent="0.25">
      <c r="A15" s="116" t="s">
        <v>289</v>
      </c>
      <c r="B15" s="761"/>
    </row>
    <row r="16" spans="1:3" s="80" customFormat="1" ht="11.5" x14ac:dyDescent="0.25">
      <c r="A16" s="39" t="s">
        <v>1061</v>
      </c>
      <c r="B16" s="370"/>
    </row>
    <row r="17" spans="1:5" s="80" customFormat="1" ht="11.5" x14ac:dyDescent="0.25">
      <c r="A17" s="116" t="s">
        <v>289</v>
      </c>
      <c r="B17" s="761"/>
    </row>
    <row r="18" spans="1:5" s="80" customFormat="1" ht="11.5" x14ac:dyDescent="0.25">
      <c r="A18" s="39" t="s">
        <v>1060</v>
      </c>
      <c r="B18" s="370"/>
    </row>
    <row r="19" spans="1:5" s="80" customFormat="1" ht="11.5" x14ac:dyDescent="0.25">
      <c r="A19" s="39"/>
      <c r="B19" s="370"/>
    </row>
    <row r="20" spans="1:5" s="80" customFormat="1" ht="11.5" x14ac:dyDescent="0.25">
      <c r="A20" s="382" t="s">
        <v>298</v>
      </c>
      <c r="B20" s="740">
        <f>B8-B10+B12+B14-B16-B18</f>
        <v>0</v>
      </c>
    </row>
    <row r="21" spans="1:5" ht="11.25" customHeight="1" x14ac:dyDescent="0.25">
      <c r="A21" s="81" t="s">
        <v>299</v>
      </c>
      <c r="B21" s="761"/>
    </row>
    <row r="22" spans="1:5" ht="11.5" x14ac:dyDescent="0.25">
      <c r="A22" s="39"/>
      <c r="B22" s="370"/>
    </row>
    <row r="23" spans="1:5" ht="11.5" x14ac:dyDescent="0.25">
      <c r="A23" s="39" t="s">
        <v>1518</v>
      </c>
      <c r="B23" s="370"/>
      <c r="C23" s="5"/>
      <c r="E23" s="80"/>
    </row>
    <row r="24" spans="1:5" ht="11.5" x14ac:dyDescent="0.25">
      <c r="A24" s="116" t="s">
        <v>289</v>
      </c>
      <c r="B24" s="370"/>
      <c r="C24" s="5"/>
    </row>
    <row r="25" spans="1:5" ht="11.5" x14ac:dyDescent="0.25">
      <c r="A25" s="39" t="s">
        <v>1520</v>
      </c>
      <c r="B25" s="370"/>
      <c r="C25" s="5"/>
      <c r="E25" s="80"/>
    </row>
    <row r="26" spans="1:5" ht="11.5" x14ac:dyDescent="0.25">
      <c r="A26" s="39"/>
      <c r="B26" s="370"/>
    </row>
    <row r="27" spans="1:5" ht="11.5" x14ac:dyDescent="0.25">
      <c r="A27" s="382" t="s">
        <v>291</v>
      </c>
      <c r="B27" s="740">
        <f>B23-B25</f>
        <v>0</v>
      </c>
    </row>
    <row r="28" spans="1:5" ht="11.5" x14ac:dyDescent="0.25">
      <c r="A28" s="116" t="s">
        <v>292</v>
      </c>
      <c r="B28" s="761"/>
    </row>
    <row r="29" spans="1:5" ht="11.5" x14ac:dyDescent="0.25">
      <c r="A29" s="39" t="s">
        <v>1055</v>
      </c>
      <c r="B29" s="371"/>
      <c r="E29" s="80"/>
    </row>
    <row r="30" spans="1:5" ht="11.5" x14ac:dyDescent="0.25">
      <c r="A30" s="116" t="s">
        <v>292</v>
      </c>
      <c r="B30" s="761"/>
    </row>
    <row r="31" spans="1:5" ht="11.5" x14ac:dyDescent="0.25">
      <c r="A31" s="39" t="s">
        <v>1056</v>
      </c>
      <c r="B31" s="371"/>
      <c r="E31" s="80"/>
    </row>
    <row r="32" spans="1:5" ht="11.5" x14ac:dyDescent="0.25">
      <c r="A32" s="116" t="s">
        <v>289</v>
      </c>
      <c r="B32" s="761"/>
    </row>
    <row r="33" spans="1:5" ht="11.5" x14ac:dyDescent="0.25">
      <c r="A33" s="39" t="s">
        <v>1061</v>
      </c>
      <c r="B33" s="371"/>
      <c r="E33" s="80"/>
    </row>
    <row r="34" spans="1:5" ht="11.5" x14ac:dyDescent="0.25">
      <c r="A34" s="116" t="s">
        <v>289</v>
      </c>
      <c r="B34" s="761"/>
    </row>
    <row r="35" spans="1:5" ht="11.5" x14ac:dyDescent="0.25">
      <c r="A35" s="39" t="s">
        <v>1057</v>
      </c>
      <c r="B35" s="371"/>
      <c r="E35" s="80"/>
    </row>
    <row r="36" spans="1:5" ht="11.5" x14ac:dyDescent="0.25">
      <c r="A36" s="39"/>
      <c r="B36" s="370"/>
    </row>
    <row r="37" spans="1:5" ht="11.5" x14ac:dyDescent="0.25">
      <c r="A37" s="39" t="s">
        <v>1062</v>
      </c>
      <c r="B37" s="370"/>
      <c r="E37" s="80"/>
    </row>
    <row r="38" spans="1:5" ht="11.5" x14ac:dyDescent="0.25">
      <c r="A38" s="39"/>
      <c r="B38" s="370"/>
    </row>
    <row r="39" spans="1:5" ht="11.5" x14ac:dyDescent="0.25">
      <c r="A39" s="382" t="s">
        <v>293</v>
      </c>
      <c r="B39" s="740">
        <f>B27+B29+B31-B33-B35+B37</f>
        <v>0</v>
      </c>
    </row>
    <row r="40" spans="1:5" ht="11.5" x14ac:dyDescent="0.25">
      <c r="A40" s="1088"/>
      <c r="B40" s="1089"/>
    </row>
    <row r="47" spans="1:5" x14ac:dyDescent="0.2">
      <c r="A47" s="30"/>
    </row>
    <row r="48" spans="1:5" x14ac:dyDescent="0.2">
      <c r="A48" s="30"/>
    </row>
    <row r="65" spans="1:1" x14ac:dyDescent="0.2">
      <c r="A65" s="30"/>
    </row>
    <row r="113" spans="1:1" x14ac:dyDescent="0.2">
      <c r="A113" s="30"/>
    </row>
    <row r="114" spans="1:1" x14ac:dyDescent="0.2">
      <c r="A114" s="30"/>
    </row>
    <row r="116" spans="1:1" ht="10.5" x14ac:dyDescent="0.25">
      <c r="A116" s="117"/>
    </row>
    <row r="154" spans="1:1" x14ac:dyDescent="0.2">
      <c r="A154" s="30"/>
    </row>
    <row r="155" spans="1:1" x14ac:dyDescent="0.2">
      <c r="A155" s="30"/>
    </row>
    <row r="176" spans="1:1" ht="10.5" x14ac:dyDescent="0.25">
      <c r="A176" s="35"/>
    </row>
    <row r="177" spans="1:1" ht="10.5" x14ac:dyDescent="0.25">
      <c r="A177" s="35"/>
    </row>
    <row r="178" spans="1:1" ht="10.5" x14ac:dyDescent="0.25">
      <c r="A178" s="35"/>
    </row>
    <row r="191" spans="1:1" ht="10.5" x14ac:dyDescent="0.25">
      <c r="A191" s="35"/>
    </row>
    <row r="206" spans="1:1" x14ac:dyDescent="0.2">
      <c r="A206" s="30"/>
    </row>
    <row r="208" spans="1:1" x14ac:dyDescent="0.2">
      <c r="A208" s="30"/>
    </row>
    <row r="209" spans="1:1" x14ac:dyDescent="0.2">
      <c r="A209" s="30"/>
    </row>
  </sheetData>
  <sheetProtection selectLockedCells="1" selectUnlockedCells="1"/>
  <mergeCells count="1">
    <mergeCell ref="A40:B40"/>
  </mergeCells>
  <printOptions horizontalCentered="1"/>
  <pageMargins left="0.19685039370078741" right="0.19685039370078741" top="0.59055118110236227" bottom="0.19685039370078741" header="0" footer="0"/>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6">
    <pageSetUpPr fitToPage="1"/>
  </sheetPr>
  <dimension ref="A1:H82"/>
  <sheetViews>
    <sheetView showGridLines="0" view="pageBreakPreview" topLeftCell="A5" zoomScaleNormal="100" zoomScaleSheetLayoutView="100" workbookViewId="0">
      <selection activeCell="C24" sqref="C24"/>
    </sheetView>
  </sheetViews>
  <sheetFormatPr defaultColWidth="9.26953125" defaultRowHeight="10" x14ac:dyDescent="0.2"/>
  <cols>
    <col min="1" max="1" width="4.26953125" style="29" customWidth="1"/>
    <col min="2" max="2" width="47.1796875" style="29" bestFit="1" customWidth="1"/>
    <col min="3" max="3" width="49.453125" style="29" customWidth="1"/>
    <col min="4" max="4" width="13" style="29" customWidth="1"/>
    <col min="5" max="5" width="29" style="29" customWidth="1"/>
    <col min="6" max="11" width="9.26953125" style="29"/>
    <col min="12" max="13" width="9.26953125" style="29" customWidth="1"/>
    <col min="14" max="16384" width="9.26953125" style="29"/>
  </cols>
  <sheetData>
    <row r="1" spans="1:5" hidden="1" x14ac:dyDescent="0.2"/>
    <row r="2" spans="1:5" hidden="1" x14ac:dyDescent="0.2"/>
    <row r="3" spans="1:5" hidden="1" x14ac:dyDescent="0.2"/>
    <row r="4" spans="1:5" hidden="1" x14ac:dyDescent="0.2"/>
    <row r="5" spans="1:5" s="25" customFormat="1" ht="10.5" x14ac:dyDescent="0.25">
      <c r="A5" s="23" t="s">
        <v>300</v>
      </c>
      <c r="B5" s="23"/>
      <c r="C5" s="23"/>
    </row>
    <row r="6" spans="1:5" ht="12" customHeight="1" thickBot="1" x14ac:dyDescent="0.3">
      <c r="A6" s="26"/>
      <c r="B6" s="26"/>
      <c r="C6" s="526" t="s">
        <v>103</v>
      </c>
    </row>
    <row r="7" spans="1:5" ht="12" thickTop="1" x14ac:dyDescent="0.25">
      <c r="A7" s="79">
        <v>1</v>
      </c>
      <c r="B7" s="81" t="s">
        <v>1063</v>
      </c>
      <c r="C7" s="77"/>
      <c r="E7" s="80"/>
    </row>
    <row r="8" spans="1:5" ht="11.5" x14ac:dyDescent="0.25">
      <c r="A8" s="121" t="s">
        <v>117</v>
      </c>
      <c r="B8" s="121" t="s">
        <v>301</v>
      </c>
      <c r="C8" s="77"/>
    </row>
    <row r="9" spans="1:5" ht="11.5" x14ac:dyDescent="0.25">
      <c r="A9" s="121" t="s">
        <v>302</v>
      </c>
      <c r="B9" s="384" t="s">
        <v>303</v>
      </c>
      <c r="C9" s="370"/>
    </row>
    <row r="10" spans="1:5" ht="11.5" x14ac:dyDescent="0.25">
      <c r="A10" s="121" t="s">
        <v>304</v>
      </c>
      <c r="B10" s="39" t="s">
        <v>305</v>
      </c>
      <c r="C10" s="370"/>
    </row>
    <row r="11" spans="1:5" ht="13.5" customHeight="1" x14ac:dyDescent="0.25">
      <c r="A11" s="121"/>
      <c r="B11" s="39" t="s">
        <v>1064</v>
      </c>
      <c r="C11" s="370"/>
      <c r="E11" s="478"/>
    </row>
    <row r="12" spans="1:5" ht="11.5" x14ac:dyDescent="0.25">
      <c r="A12" s="121" t="s">
        <v>306</v>
      </c>
      <c r="B12" s="39" t="s">
        <v>307</v>
      </c>
      <c r="C12" s="370"/>
    </row>
    <row r="13" spans="1:5" ht="11.5" x14ac:dyDescent="0.25">
      <c r="A13" s="121" t="s">
        <v>308</v>
      </c>
      <c r="B13" s="39" t="s">
        <v>309</v>
      </c>
      <c r="C13" s="370"/>
    </row>
    <row r="14" spans="1:5" ht="11.5" x14ac:dyDescent="0.25">
      <c r="A14" s="39"/>
      <c r="B14" s="39" t="s">
        <v>1547</v>
      </c>
      <c r="C14" s="370"/>
    </row>
    <row r="15" spans="1:5" ht="11.5" x14ac:dyDescent="0.25">
      <c r="A15" s="39"/>
      <c r="B15" s="39" t="s">
        <v>310</v>
      </c>
      <c r="C15" s="370"/>
    </row>
    <row r="16" spans="1:5" ht="11.5" x14ac:dyDescent="0.25">
      <c r="A16" s="39"/>
      <c r="B16" s="39" t="s">
        <v>1434</v>
      </c>
      <c r="C16" s="1011">
        <f>SUMIF(C31:C35,"Audit adjustments",D31:D35)</f>
        <v>0</v>
      </c>
      <c r="E16" s="80"/>
    </row>
    <row r="17" spans="1:5" ht="11.5" x14ac:dyDescent="0.25">
      <c r="A17" s="121" t="s">
        <v>119</v>
      </c>
      <c r="B17" s="121" t="s">
        <v>311</v>
      </c>
      <c r="C17" s="370"/>
    </row>
    <row r="18" spans="1:5" ht="11.5" x14ac:dyDescent="0.25">
      <c r="A18" s="121" t="s">
        <v>121</v>
      </c>
      <c r="B18" s="121" t="s">
        <v>312</v>
      </c>
      <c r="C18" s="1011">
        <f>SUMIF(C31:C35,"Revenue Reserves - Others",D31:D35)</f>
        <v>0</v>
      </c>
    </row>
    <row r="19" spans="1:5" ht="11.5" x14ac:dyDescent="0.25">
      <c r="A19" s="382"/>
      <c r="B19" s="382" t="s">
        <v>313</v>
      </c>
      <c r="C19" s="766">
        <f>C15+C17+C18</f>
        <v>0</v>
      </c>
      <c r="E19" s="80"/>
    </row>
    <row r="20" spans="1:5" ht="11.5" x14ac:dyDescent="0.25">
      <c r="A20" s="39"/>
      <c r="B20" s="39"/>
      <c r="C20" s="370"/>
    </row>
    <row r="21" spans="1:5" ht="11.5" x14ac:dyDescent="0.25">
      <c r="A21" s="60">
        <v>2</v>
      </c>
      <c r="B21" s="121" t="s">
        <v>314</v>
      </c>
      <c r="C21" s="370"/>
    </row>
    <row r="22" spans="1:5" ht="11.5" x14ac:dyDescent="0.25">
      <c r="A22" s="121" t="s">
        <v>117</v>
      </c>
      <c r="B22" s="39" t="s">
        <v>315</v>
      </c>
      <c r="C22" s="370"/>
    </row>
    <row r="23" spans="1:5" ht="11.5" x14ac:dyDescent="0.25">
      <c r="A23" s="121" t="s">
        <v>119</v>
      </c>
      <c r="B23" s="39" t="s">
        <v>316</v>
      </c>
      <c r="C23" s="370"/>
    </row>
    <row r="24" spans="1:5" ht="11.5" x14ac:dyDescent="0.25">
      <c r="A24" s="121" t="s">
        <v>121</v>
      </c>
      <c r="B24" s="39" t="s">
        <v>1433</v>
      </c>
      <c r="C24" s="370"/>
      <c r="E24" s="80"/>
    </row>
    <row r="25" spans="1:5" ht="11.5" x14ac:dyDescent="0.25">
      <c r="A25" s="121" t="s">
        <v>123</v>
      </c>
      <c r="B25" s="39" t="s">
        <v>317</v>
      </c>
      <c r="C25" s="370"/>
    </row>
    <row r="26" spans="1:5" ht="11.5" x14ac:dyDescent="0.25">
      <c r="A26" s="121" t="s">
        <v>125</v>
      </c>
      <c r="B26" s="39" t="s">
        <v>1548</v>
      </c>
      <c r="C26" s="1011">
        <f>SUMIF(C31:C35,"Other reserves - Others",D31:D35)</f>
        <v>0</v>
      </c>
    </row>
    <row r="27" spans="1:5" ht="11.5" x14ac:dyDescent="0.25">
      <c r="A27" s="382"/>
      <c r="B27" s="382" t="s">
        <v>254</v>
      </c>
      <c r="C27" s="766">
        <f>C22+C23+C24+C25+C26</f>
        <v>0</v>
      </c>
    </row>
    <row r="28" spans="1:5" ht="11.5" x14ac:dyDescent="0.25">
      <c r="A28" s="39"/>
      <c r="B28" s="39"/>
      <c r="C28" s="370"/>
    </row>
    <row r="29" spans="1:5" ht="10.5" x14ac:dyDescent="0.2">
      <c r="A29" s="122"/>
      <c r="B29" s="123" t="s">
        <v>184</v>
      </c>
      <c r="C29" s="124"/>
      <c r="D29" s="124"/>
    </row>
    <row r="30" spans="1:5" ht="10.5" x14ac:dyDescent="0.2">
      <c r="A30" s="125"/>
      <c r="B30" s="123" t="s">
        <v>318</v>
      </c>
      <c r="C30" s="123" t="s">
        <v>263</v>
      </c>
      <c r="D30" s="123" t="s">
        <v>224</v>
      </c>
    </row>
    <row r="31" spans="1:5" ht="11.5" x14ac:dyDescent="0.25">
      <c r="A31" s="425">
        <v>1</v>
      </c>
      <c r="B31" s="369"/>
      <c r="C31" s="995"/>
      <c r="D31" s="371"/>
    </row>
    <row r="32" spans="1:5" ht="11.5" x14ac:dyDescent="0.25">
      <c r="A32" s="425">
        <v>2</v>
      </c>
      <c r="B32" s="369"/>
      <c r="C32" s="995"/>
      <c r="D32" s="371"/>
    </row>
    <row r="33" spans="1:4" ht="11.5" x14ac:dyDescent="0.25">
      <c r="A33" s="425">
        <v>3</v>
      </c>
      <c r="B33" s="369"/>
      <c r="C33" s="995"/>
      <c r="D33" s="371"/>
    </row>
    <row r="34" spans="1:4" ht="11.5" x14ac:dyDescent="0.25">
      <c r="A34" s="425">
        <v>4</v>
      </c>
      <c r="B34" s="369"/>
      <c r="C34" s="995"/>
      <c r="D34" s="371"/>
    </row>
    <row r="35" spans="1:4" ht="11.5" x14ac:dyDescent="0.25">
      <c r="A35" s="425">
        <v>5</v>
      </c>
      <c r="B35" s="369"/>
      <c r="C35" s="995"/>
      <c r="D35" s="371"/>
    </row>
    <row r="80" spans="8:8" ht="10.5" x14ac:dyDescent="0.2">
      <c r="H80" s="123"/>
    </row>
    <row r="81" spans="8:8" ht="10.5" x14ac:dyDescent="0.2">
      <c r="H81" s="23"/>
    </row>
    <row r="82" spans="8:8" ht="10.5" x14ac:dyDescent="0.2">
      <c r="H82" s="23"/>
    </row>
  </sheetData>
  <sheetProtection selectLockedCells="1" selectUnlockedCells="1"/>
  <phoneticPr fontId="28" type="noConversion"/>
  <printOptions horizontalCentered="1"/>
  <pageMargins left="0.19685039370078741" right="0.19685039370078741" top="0.59055118110236227" bottom="0.19685039370078741" header="0" footer="0"/>
  <pageSetup paperSize="9" scale="8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'Drop-Down'!$D$2:$D$4</xm:f>
          </x14:formula1>
          <xm:sqref>C31:C35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7"/>
  <dimension ref="A1:H27"/>
  <sheetViews>
    <sheetView showGridLines="0" view="pageBreakPreview" topLeftCell="A2" zoomScaleNormal="100" zoomScaleSheetLayoutView="100" workbookViewId="0">
      <selection activeCell="C17" sqref="C17"/>
    </sheetView>
  </sheetViews>
  <sheetFormatPr defaultColWidth="9.26953125" defaultRowHeight="10" x14ac:dyDescent="0.2"/>
  <cols>
    <col min="1" max="1" width="4.26953125" style="29" customWidth="1"/>
    <col min="2" max="2" width="48.26953125" style="29" bestFit="1" customWidth="1"/>
    <col min="3" max="3" width="29.54296875" style="29" customWidth="1"/>
    <col min="4" max="4" width="23" style="29" customWidth="1"/>
    <col min="5" max="16384" width="9.26953125" style="29"/>
  </cols>
  <sheetData>
    <row r="1" spans="1:8" hidden="1" x14ac:dyDescent="0.2"/>
    <row r="2" spans="1:8" ht="10.5" x14ac:dyDescent="0.2">
      <c r="A2" s="23" t="s">
        <v>1067</v>
      </c>
      <c r="B2" s="23"/>
      <c r="C2" s="23"/>
      <c r="D2" s="24"/>
      <c r="F2" s="80"/>
    </row>
    <row r="3" spans="1:8" ht="11.5" customHeight="1" x14ac:dyDescent="0.2">
      <c r="A3" s="452"/>
      <c r="B3" s="452"/>
      <c r="C3" s="452"/>
      <c r="D3" s="452"/>
      <c r="F3" s="80"/>
    </row>
    <row r="4" spans="1:8" ht="11" thickBot="1" x14ac:dyDescent="0.3">
      <c r="A4" s="26"/>
      <c r="B4" s="27"/>
      <c r="C4" s="27"/>
      <c r="D4" s="526" t="s">
        <v>103</v>
      </c>
      <c r="F4" s="80"/>
    </row>
    <row r="5" spans="1:8" ht="12.65" customHeight="1" thickTop="1" x14ac:dyDescent="0.2">
      <c r="A5" s="452"/>
      <c r="B5" s="452"/>
      <c r="C5" s="452"/>
      <c r="D5" s="452"/>
      <c r="F5" s="80"/>
    </row>
    <row r="6" spans="1:8" ht="11.25" customHeight="1" x14ac:dyDescent="0.2">
      <c r="A6" s="1092"/>
      <c r="B6" s="1092"/>
      <c r="C6" s="1090" t="s">
        <v>254</v>
      </c>
      <c r="D6" s="1090" t="s">
        <v>206</v>
      </c>
      <c r="F6" s="80"/>
      <c r="G6" s="30"/>
    </row>
    <row r="7" spans="1:8" ht="13.15" customHeight="1" x14ac:dyDescent="0.2">
      <c r="A7" s="1093"/>
      <c r="B7" s="1093"/>
      <c r="C7" s="1091"/>
      <c r="D7" s="1091"/>
      <c r="F7" s="80"/>
      <c r="G7" s="30"/>
    </row>
    <row r="8" spans="1:8" ht="13.5" customHeight="1" x14ac:dyDescent="0.25">
      <c r="A8" s="60">
        <v>1</v>
      </c>
      <c r="B8" s="61" t="s">
        <v>319</v>
      </c>
      <c r="C8" s="370"/>
      <c r="D8" s="370"/>
      <c r="F8" s="80"/>
      <c r="G8" s="30"/>
    </row>
    <row r="9" spans="1:8" ht="13.5" customHeight="1" x14ac:dyDescent="0.25">
      <c r="A9" s="60" t="s">
        <v>117</v>
      </c>
      <c r="B9" s="61" t="s">
        <v>320</v>
      </c>
      <c r="C9" s="370"/>
      <c r="D9" s="370"/>
      <c r="F9" s="80"/>
      <c r="G9" s="30"/>
    </row>
    <row r="10" spans="1:8" ht="13.5" customHeight="1" x14ac:dyDescent="0.25">
      <c r="A10" s="60">
        <v>2</v>
      </c>
      <c r="B10" s="61" t="s">
        <v>321</v>
      </c>
      <c r="C10" s="370"/>
      <c r="D10" s="370"/>
      <c r="F10" s="80"/>
      <c r="G10" s="30"/>
    </row>
    <row r="11" spans="1:8" ht="13.5" customHeight="1" x14ac:dyDescent="0.25">
      <c r="A11" s="60" t="s">
        <v>117</v>
      </c>
      <c r="B11" s="61" t="s">
        <v>1065</v>
      </c>
      <c r="C11" s="370"/>
      <c r="D11" s="370"/>
      <c r="F11" s="80"/>
      <c r="G11" s="30"/>
      <c r="H11" s="37"/>
    </row>
    <row r="12" spans="1:8" ht="15" customHeight="1" x14ac:dyDescent="0.25">
      <c r="A12" s="60" t="s">
        <v>119</v>
      </c>
      <c r="B12" s="61" t="s">
        <v>322</v>
      </c>
      <c r="C12" s="370"/>
      <c r="D12" s="370"/>
      <c r="F12" s="80"/>
    </row>
    <row r="13" spans="1:8" ht="15" customHeight="1" x14ac:dyDescent="0.25">
      <c r="A13" s="60" t="s">
        <v>323</v>
      </c>
      <c r="B13" s="61" t="s">
        <v>324</v>
      </c>
      <c r="C13" s="370"/>
      <c r="D13" s="370"/>
      <c r="F13" s="80"/>
    </row>
    <row r="14" spans="1:8" ht="15" customHeight="1" x14ac:dyDescent="0.25">
      <c r="A14" s="60">
        <v>3</v>
      </c>
      <c r="B14" s="61" t="s">
        <v>325</v>
      </c>
      <c r="C14" s="370"/>
      <c r="D14" s="370"/>
      <c r="F14" s="80"/>
    </row>
    <row r="15" spans="1:8" ht="15" customHeight="1" x14ac:dyDescent="0.25">
      <c r="A15" s="60">
        <v>4</v>
      </c>
      <c r="B15" s="61" t="s">
        <v>326</v>
      </c>
      <c r="C15" s="370"/>
      <c r="D15" s="370"/>
      <c r="F15" s="80"/>
    </row>
    <row r="16" spans="1:8" ht="11.5" x14ac:dyDescent="0.25">
      <c r="A16" s="60">
        <v>5</v>
      </c>
      <c r="B16" s="61" t="s">
        <v>1435</v>
      </c>
      <c r="C16" s="370"/>
      <c r="D16" s="370"/>
      <c r="F16" s="80"/>
    </row>
    <row r="17" spans="1:6" ht="11.5" x14ac:dyDescent="0.25">
      <c r="A17" s="60">
        <v>6</v>
      </c>
      <c r="B17" s="61" t="s">
        <v>312</v>
      </c>
      <c r="C17" s="740">
        <f>SUM(C23:C27)</f>
        <v>0</v>
      </c>
      <c r="D17" s="370"/>
    </row>
    <row r="18" spans="1:6" ht="11.5" x14ac:dyDescent="0.25">
      <c r="A18" s="44"/>
      <c r="B18" s="383" t="s">
        <v>327</v>
      </c>
      <c r="C18" s="740">
        <f>SUM(C8,C10,C14,C15,C16,C17)</f>
        <v>0</v>
      </c>
      <c r="D18" s="740">
        <f>SUM(D8,D10,D14,D15,D16,D17)</f>
        <v>0</v>
      </c>
    </row>
    <row r="19" spans="1:6" ht="15.75" customHeight="1" x14ac:dyDescent="0.25">
      <c r="A19" s="126"/>
      <c r="B19" s="61" t="s">
        <v>328</v>
      </c>
      <c r="C19" s="370"/>
      <c r="D19" s="370"/>
      <c r="F19" s="46"/>
    </row>
    <row r="20" spans="1:6" ht="11.5" x14ac:dyDescent="0.25">
      <c r="A20" s="126"/>
      <c r="B20" s="61" t="s">
        <v>1066</v>
      </c>
      <c r="C20" s="370"/>
      <c r="D20" s="370"/>
      <c r="F20" s="479"/>
    </row>
    <row r="21" spans="1:6" ht="10.5" x14ac:dyDescent="0.25">
      <c r="A21" s="34"/>
      <c r="B21" s="76" t="s">
        <v>184</v>
      </c>
      <c r="C21" s="33"/>
    </row>
    <row r="22" spans="1:6" ht="10.5" x14ac:dyDescent="0.25">
      <c r="A22" s="34"/>
      <c r="B22" s="127" t="s">
        <v>0</v>
      </c>
      <c r="C22" s="127" t="s">
        <v>224</v>
      </c>
    </row>
    <row r="23" spans="1:6" ht="11.5" x14ac:dyDescent="0.25">
      <c r="A23" s="425">
        <v>1</v>
      </c>
      <c r="B23" s="39"/>
      <c r="C23" s="370"/>
    </row>
    <row r="24" spans="1:6" ht="11.5" x14ac:dyDescent="0.25">
      <c r="A24" s="425">
        <v>2</v>
      </c>
      <c r="B24" s="39"/>
      <c r="C24" s="370"/>
    </row>
    <row r="25" spans="1:6" ht="11.5" x14ac:dyDescent="0.25">
      <c r="A25" s="425">
        <v>3</v>
      </c>
      <c r="B25" s="39"/>
      <c r="C25" s="370"/>
    </row>
    <row r="26" spans="1:6" ht="11.5" x14ac:dyDescent="0.25">
      <c r="A26" s="425">
        <v>4</v>
      </c>
      <c r="B26" s="39"/>
      <c r="C26" s="370"/>
    </row>
    <row r="27" spans="1:6" ht="11.5" x14ac:dyDescent="0.25">
      <c r="A27" s="425">
        <v>5</v>
      </c>
      <c r="B27" s="39"/>
      <c r="C27" s="370"/>
    </row>
  </sheetData>
  <sheetProtection selectLockedCells="1" selectUnlockedCells="1"/>
  <mergeCells count="4">
    <mergeCell ref="D6:D7"/>
    <mergeCell ref="A6:A7"/>
    <mergeCell ref="B6:B7"/>
    <mergeCell ref="C6:C7"/>
  </mergeCells>
  <phoneticPr fontId="28" type="noConversion"/>
  <printOptions horizontalCentered="1"/>
  <pageMargins left="0.19685039370078741" right="0.19685039370078741" top="0.19685039370078741" bottom="0.19685039370078741" header="0" footer="0"/>
  <pageSetup paperSize="9" scale="9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8">
    <pageSetUpPr fitToPage="1"/>
  </sheetPr>
  <dimension ref="A1:G49"/>
  <sheetViews>
    <sheetView showGridLines="0" view="pageBreakPreview" zoomScale="90" zoomScaleNormal="100" zoomScaleSheetLayoutView="90" workbookViewId="0">
      <selection activeCell="C18" sqref="C18"/>
    </sheetView>
  </sheetViews>
  <sheetFormatPr defaultColWidth="9.26953125" defaultRowHeight="10" x14ac:dyDescent="0.2"/>
  <cols>
    <col min="1" max="1" width="4.26953125" style="29" customWidth="1"/>
    <col min="2" max="2" width="40.26953125" style="29" customWidth="1"/>
    <col min="3" max="3" width="13.453125" style="29" customWidth="1"/>
    <col min="4" max="4" width="15.54296875" style="29" customWidth="1"/>
    <col min="5" max="16384" width="9.26953125" style="29"/>
  </cols>
  <sheetData>
    <row r="1" spans="1:7" ht="10.5" x14ac:dyDescent="0.2">
      <c r="A1" s="23" t="s">
        <v>329</v>
      </c>
      <c r="B1" s="23"/>
      <c r="C1" s="33"/>
      <c r="D1" s="33"/>
    </row>
    <row r="2" spans="1:7" ht="10.5" hidden="1" x14ac:dyDescent="0.2">
      <c r="A2" s="23"/>
      <c r="B2" s="23"/>
      <c r="C2" s="33"/>
      <c r="D2" s="33"/>
    </row>
    <row r="3" spans="1:7" ht="10.5" hidden="1" x14ac:dyDescent="0.2">
      <c r="A3" s="23"/>
      <c r="B3" s="23"/>
      <c r="C3" s="33"/>
      <c r="D3" s="33"/>
    </row>
    <row r="4" spans="1:7" ht="11" thickBot="1" x14ac:dyDescent="0.3">
      <c r="A4" s="26"/>
      <c r="B4" s="27"/>
      <c r="C4" s="27"/>
      <c r="D4" s="526" t="s">
        <v>103</v>
      </c>
    </row>
    <row r="5" spans="1:7" ht="12" thickTop="1" x14ac:dyDescent="0.25">
      <c r="A5" s="81" t="s">
        <v>1068</v>
      </c>
      <c r="B5" s="77"/>
      <c r="C5" s="77"/>
      <c r="D5" s="77"/>
      <c r="F5" s="80"/>
    </row>
    <row r="6" spans="1:7" ht="34.5" customHeight="1" x14ac:dyDescent="0.25">
      <c r="A6" s="77"/>
      <c r="B6" s="77"/>
      <c r="C6" s="451" t="s">
        <v>254</v>
      </c>
      <c r="D6" s="456" t="s">
        <v>206</v>
      </c>
    </row>
    <row r="7" spans="1:7" ht="11.25" customHeight="1" x14ac:dyDescent="0.25">
      <c r="A7" s="77"/>
      <c r="B7" s="77"/>
      <c r="C7" s="451"/>
      <c r="D7" s="451"/>
    </row>
    <row r="8" spans="1:7" ht="11.5" x14ac:dyDescent="0.25">
      <c r="A8" s="95">
        <v>1</v>
      </c>
      <c r="B8" s="121" t="s">
        <v>330</v>
      </c>
      <c r="C8" s="370"/>
      <c r="D8" s="370"/>
      <c r="F8" s="68"/>
      <c r="G8" s="37"/>
    </row>
    <row r="9" spans="1:7" ht="11.5" x14ac:dyDescent="0.25">
      <c r="A9" s="95" t="s">
        <v>117</v>
      </c>
      <c r="B9" s="39" t="s">
        <v>331</v>
      </c>
      <c r="C9" s="370"/>
      <c r="D9" s="370"/>
      <c r="F9" s="30"/>
    </row>
    <row r="10" spans="1:7" ht="11.5" x14ac:dyDescent="0.25">
      <c r="A10" s="95" t="s">
        <v>119</v>
      </c>
      <c r="B10" s="39" t="s">
        <v>328</v>
      </c>
      <c r="C10" s="370"/>
      <c r="D10" s="370"/>
      <c r="F10" s="30"/>
    </row>
    <row r="11" spans="1:7" ht="11.5" x14ac:dyDescent="0.25">
      <c r="A11" s="95"/>
      <c r="B11" s="306" t="s">
        <v>1549</v>
      </c>
      <c r="C11" s="370"/>
      <c r="D11" s="370"/>
      <c r="F11" s="480"/>
    </row>
    <row r="12" spans="1:7" ht="11.5" x14ac:dyDescent="0.25">
      <c r="A12" s="934"/>
      <c r="B12" s="935"/>
      <c r="C12" s="764"/>
      <c r="D12" s="764"/>
      <c r="F12" s="30"/>
    </row>
    <row r="13" spans="1:7" ht="11.5" x14ac:dyDescent="0.25">
      <c r="A13" s="95">
        <v>2</v>
      </c>
      <c r="B13" s="39" t="s">
        <v>808</v>
      </c>
      <c r="C13" s="370"/>
      <c r="D13" s="370"/>
      <c r="F13" s="80"/>
    </row>
    <row r="14" spans="1:7" ht="11.5" x14ac:dyDescent="0.25">
      <c r="A14" s="95">
        <v>3</v>
      </c>
      <c r="B14" s="39" t="s">
        <v>809</v>
      </c>
      <c r="C14" s="370"/>
      <c r="D14" s="370"/>
      <c r="F14" s="80"/>
    </row>
    <row r="15" spans="1:7" ht="11.5" x14ac:dyDescent="0.25">
      <c r="A15" s="95">
        <v>4</v>
      </c>
      <c r="B15" s="39" t="s">
        <v>332</v>
      </c>
      <c r="C15" s="370"/>
      <c r="D15" s="370"/>
      <c r="F15" s="68"/>
      <c r="G15" s="37"/>
    </row>
    <row r="16" spans="1:7" ht="11.5" x14ac:dyDescent="0.25">
      <c r="A16" s="95">
        <v>5</v>
      </c>
      <c r="B16" s="39" t="s">
        <v>333</v>
      </c>
      <c r="C16" s="761"/>
      <c r="D16" s="761"/>
    </row>
    <row r="17" spans="1:6" ht="11.5" x14ac:dyDescent="0.25">
      <c r="A17" s="95" t="s">
        <v>117</v>
      </c>
      <c r="B17" s="39" t="s">
        <v>1069</v>
      </c>
      <c r="C17" s="370"/>
      <c r="D17" s="370"/>
      <c r="F17" s="80"/>
    </row>
    <row r="18" spans="1:6" ht="11.5" x14ac:dyDescent="0.25">
      <c r="A18" s="95" t="s">
        <v>119</v>
      </c>
      <c r="B18" s="39" t="s">
        <v>334</v>
      </c>
      <c r="C18" s="740">
        <f>SUM(C21:C30)</f>
        <v>0</v>
      </c>
      <c r="D18" s="370"/>
    </row>
    <row r="19" spans="1:6" ht="11.5" x14ac:dyDescent="0.25">
      <c r="A19" s="81"/>
      <c r="B19" s="81" t="s">
        <v>184</v>
      </c>
      <c r="C19" s="81"/>
    </row>
    <row r="20" spans="1:6" ht="11.5" x14ac:dyDescent="0.25">
      <c r="A20" s="81"/>
      <c r="B20" s="81" t="s">
        <v>0</v>
      </c>
      <c r="C20" s="128" t="s">
        <v>224</v>
      </c>
    </row>
    <row r="21" spans="1:6" ht="11.5" x14ac:dyDescent="0.25">
      <c r="A21" s="425">
        <v>1</v>
      </c>
      <c r="B21" s="101"/>
      <c r="C21" s="370"/>
    </row>
    <row r="22" spans="1:6" ht="11.5" x14ac:dyDescent="0.25">
      <c r="A22" s="425">
        <v>2</v>
      </c>
      <c r="B22" s="101"/>
      <c r="C22" s="370"/>
    </row>
    <row r="23" spans="1:6" ht="11.5" x14ac:dyDescent="0.25">
      <c r="A23" s="425">
        <v>3</v>
      </c>
      <c r="B23" s="101"/>
      <c r="C23" s="370"/>
    </row>
    <row r="24" spans="1:6" ht="11.5" x14ac:dyDescent="0.25">
      <c r="A24" s="425">
        <v>4</v>
      </c>
      <c r="B24" s="101"/>
      <c r="C24" s="370"/>
    </row>
    <row r="25" spans="1:6" ht="11.5" x14ac:dyDescent="0.25">
      <c r="A25" s="425">
        <v>5</v>
      </c>
      <c r="B25" s="101"/>
      <c r="C25" s="370"/>
    </row>
    <row r="26" spans="1:6" ht="11.5" x14ac:dyDescent="0.25">
      <c r="A26" s="425">
        <v>6</v>
      </c>
      <c r="B26" s="101"/>
      <c r="C26" s="370"/>
    </row>
    <row r="27" spans="1:6" ht="11.5" x14ac:dyDescent="0.25">
      <c r="A27" s="425">
        <v>7</v>
      </c>
      <c r="B27" s="101"/>
      <c r="C27" s="370"/>
    </row>
    <row r="28" spans="1:6" ht="11.5" x14ac:dyDescent="0.25">
      <c r="A28" s="425">
        <v>8</v>
      </c>
      <c r="B28" s="101"/>
      <c r="C28" s="370"/>
    </row>
    <row r="29" spans="1:6" ht="11.5" x14ac:dyDescent="0.25">
      <c r="A29" s="425">
        <v>9</v>
      </c>
      <c r="B29" s="101"/>
      <c r="C29" s="370"/>
    </row>
    <row r="30" spans="1:6" ht="11.5" x14ac:dyDescent="0.25">
      <c r="A30" s="425">
        <v>10</v>
      </c>
      <c r="B30" s="101"/>
      <c r="C30" s="370"/>
    </row>
    <row r="31" spans="1:6" ht="10.5" x14ac:dyDescent="0.25">
      <c r="A31" s="129"/>
    </row>
    <row r="32" spans="1:6" ht="12.5" x14ac:dyDescent="0.25">
      <c r="B32" s="74"/>
    </row>
    <row r="33" spans="2:2" ht="12.5" x14ac:dyDescent="0.25">
      <c r="B33" s="74"/>
    </row>
    <row r="49" ht="2.25" customHeight="1" x14ac:dyDescent="0.2"/>
  </sheetData>
  <sheetProtection selectLockedCells="1" selectUnlockedCells="1"/>
  <phoneticPr fontId="28" type="noConversion"/>
  <printOptions horizontalCentered="1"/>
  <pageMargins left="0.19685039370078741" right="0.19685039370078741" top="0.19685039370078741" bottom="0.19685039370078741"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9"/>
  <dimension ref="A1:E35"/>
  <sheetViews>
    <sheetView view="pageBreakPreview" zoomScaleNormal="100" zoomScaleSheetLayoutView="100" workbookViewId="0">
      <selection activeCell="B40" sqref="B40"/>
    </sheetView>
  </sheetViews>
  <sheetFormatPr defaultColWidth="9.26953125" defaultRowHeight="10" x14ac:dyDescent="0.2"/>
  <cols>
    <col min="1" max="1" width="4.26953125" style="46" customWidth="1"/>
    <col min="2" max="2" width="74.7265625" style="46" bestFit="1" customWidth="1"/>
    <col min="3" max="3" width="16.1796875" style="46" customWidth="1"/>
    <col min="4" max="16384" width="9.26953125" style="46"/>
  </cols>
  <sheetData>
    <row r="1" spans="1:5" ht="10.5" x14ac:dyDescent="0.2">
      <c r="A1" s="23" t="s">
        <v>329</v>
      </c>
      <c r="B1" s="23"/>
      <c r="C1" s="75"/>
    </row>
    <row r="2" spans="1:5" ht="9.75" customHeight="1" thickBot="1" x14ac:dyDescent="0.3">
      <c r="A2" s="26"/>
      <c r="B2" s="27"/>
      <c r="C2" s="526" t="s">
        <v>103</v>
      </c>
    </row>
    <row r="3" spans="1:5" ht="9.75" hidden="1" customHeight="1" thickTop="1" x14ac:dyDescent="0.2">
      <c r="A3" s="511"/>
      <c r="B3" s="512"/>
      <c r="C3" s="513"/>
    </row>
    <row r="4" spans="1:5" ht="9.75" hidden="1" customHeight="1" x14ac:dyDescent="0.2">
      <c r="A4" s="511"/>
      <c r="B4" s="512"/>
      <c r="C4" s="513"/>
    </row>
    <row r="5" spans="1:5" ht="9.75" hidden="1" customHeight="1" x14ac:dyDescent="0.2">
      <c r="A5" s="511"/>
      <c r="B5" s="512"/>
      <c r="C5" s="513"/>
    </row>
    <row r="6" spans="1:5" ht="11.65" hidden="1" customHeight="1" x14ac:dyDescent="0.2">
      <c r="A6" s="23"/>
      <c r="B6" s="23"/>
      <c r="C6" s="23"/>
    </row>
    <row r="7" spans="1:5" ht="11.25" customHeight="1" thickTop="1" x14ac:dyDescent="0.25">
      <c r="A7" s="34" t="s">
        <v>1071</v>
      </c>
      <c r="B7" s="32"/>
      <c r="C7" s="367"/>
      <c r="E7" s="481"/>
    </row>
    <row r="8" spans="1:5" ht="11.5" x14ac:dyDescent="0.25">
      <c r="A8" s="95">
        <v>1</v>
      </c>
      <c r="B8" s="39" t="s">
        <v>1070</v>
      </c>
      <c r="C8" s="370"/>
      <c r="E8" s="481"/>
    </row>
    <row r="9" spans="1:5" ht="11.5" x14ac:dyDescent="0.25">
      <c r="A9" s="95">
        <v>2</v>
      </c>
      <c r="B9" s="39" t="s">
        <v>1072</v>
      </c>
      <c r="C9" s="370"/>
      <c r="E9" s="481"/>
    </row>
    <row r="10" spans="1:5" ht="11.5" x14ac:dyDescent="0.25">
      <c r="A10" s="95">
        <v>3</v>
      </c>
      <c r="B10" s="39" t="s">
        <v>1075</v>
      </c>
      <c r="C10" s="370"/>
      <c r="E10" s="481"/>
    </row>
    <row r="11" spans="1:5" ht="11.5" x14ac:dyDescent="0.25">
      <c r="A11" s="95" t="s">
        <v>117</v>
      </c>
      <c r="B11" s="39" t="s">
        <v>1074</v>
      </c>
      <c r="C11" s="370"/>
      <c r="E11" s="481"/>
    </row>
    <row r="12" spans="1:5" ht="11.5" x14ac:dyDescent="0.25">
      <c r="A12" s="95" t="s">
        <v>119</v>
      </c>
      <c r="B12" s="39" t="s">
        <v>1073</v>
      </c>
      <c r="C12" s="370"/>
      <c r="E12" s="481"/>
    </row>
    <row r="13" spans="1:5" ht="10.5" customHeight="1" x14ac:dyDescent="0.25">
      <c r="A13" s="95">
        <v>4</v>
      </c>
      <c r="B13" s="306" t="s">
        <v>1550</v>
      </c>
      <c r="C13" s="370"/>
      <c r="E13" s="481"/>
    </row>
    <row r="14" spans="1:5" ht="11.5" x14ac:dyDescent="0.25">
      <c r="A14" s="95">
        <v>5</v>
      </c>
      <c r="B14" s="39" t="s">
        <v>1076</v>
      </c>
      <c r="C14" s="370"/>
      <c r="E14" s="481"/>
    </row>
    <row r="15" spans="1:5" ht="11.5" x14ac:dyDescent="0.25">
      <c r="A15" s="95" t="s">
        <v>117</v>
      </c>
      <c r="B15" s="39" t="s">
        <v>1077</v>
      </c>
      <c r="C15" s="370"/>
      <c r="E15" s="481"/>
    </row>
    <row r="16" spans="1:5" ht="11.5" x14ac:dyDescent="0.25">
      <c r="A16" s="95" t="s">
        <v>119</v>
      </c>
      <c r="B16" s="39" t="s">
        <v>335</v>
      </c>
      <c r="C16" s="370"/>
    </row>
    <row r="17" spans="1:3" ht="11.5" x14ac:dyDescent="0.25">
      <c r="A17" s="95" t="s">
        <v>336</v>
      </c>
      <c r="B17" s="39" t="s">
        <v>337</v>
      </c>
      <c r="C17" s="370"/>
    </row>
    <row r="18" spans="1:3" ht="10.5" x14ac:dyDescent="0.25">
      <c r="A18" s="130"/>
    </row>
    <row r="19" spans="1:3" ht="10.5" x14ac:dyDescent="0.25">
      <c r="A19" s="130"/>
    </row>
    <row r="28" spans="1:3" ht="12.5" x14ac:dyDescent="0.25">
      <c r="C28" s="74"/>
    </row>
    <row r="35" ht="2.25" customHeight="1" x14ac:dyDescent="0.2"/>
  </sheetData>
  <sheetProtection selectLockedCells="1" selectUnlockedCells="1"/>
  <pageMargins left="0.7" right="0.7" top="0.75" bottom="0.75" header="0.3" footer="0.3"/>
  <pageSetup paperSize="9" scale="8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0">
    <tabColor rgb="FFFFFF00"/>
  </sheetPr>
  <dimension ref="A1:Y22"/>
  <sheetViews>
    <sheetView view="pageBreakPreview" topLeftCell="A2" zoomScale="90" zoomScaleNormal="85" zoomScaleSheetLayoutView="90" workbookViewId="0">
      <selection activeCell="L6" sqref="L6:L7"/>
    </sheetView>
  </sheetViews>
  <sheetFormatPr defaultColWidth="8.7265625" defaultRowHeight="10" x14ac:dyDescent="0.2"/>
  <cols>
    <col min="1" max="1" width="4.7265625" style="136" customWidth="1"/>
    <col min="2" max="2" width="16.26953125" style="136" bestFit="1" customWidth="1"/>
    <col min="3" max="3" width="20.81640625" style="136" bestFit="1" customWidth="1"/>
    <col min="4" max="5" width="21.54296875" style="136" customWidth="1"/>
    <col min="6" max="6" width="19.81640625" style="136" customWidth="1"/>
    <col min="7" max="7" width="22.453125" style="136" customWidth="1"/>
    <col min="8" max="8" width="11.7265625" style="136" customWidth="1"/>
    <col min="9" max="9" width="12.26953125" style="136" bestFit="1" customWidth="1"/>
    <col min="10" max="10" width="11.81640625" style="136" customWidth="1"/>
    <col min="11" max="11" width="10.453125" style="136" customWidth="1"/>
    <col min="12" max="12" width="23.26953125" style="136" customWidth="1"/>
    <col min="13" max="13" width="10.26953125" style="136" customWidth="1"/>
    <col min="14" max="14" width="12.26953125" style="136" bestFit="1" customWidth="1"/>
    <col min="15" max="15" width="11.54296875" style="136" customWidth="1"/>
    <col min="16" max="16" width="16.81640625" style="136" customWidth="1"/>
    <col min="17" max="17" width="13.1796875" style="136" bestFit="1" customWidth="1"/>
    <col min="18" max="18" width="18" style="136" customWidth="1"/>
    <col min="19" max="19" width="13.54296875" style="136" customWidth="1"/>
    <col min="20" max="20" width="14.26953125" style="136" customWidth="1"/>
    <col min="21" max="21" width="16.1796875" style="136" customWidth="1"/>
    <col min="22" max="22" width="13.7265625" style="136" customWidth="1"/>
    <col min="23" max="23" width="16.54296875" style="136" bestFit="1" customWidth="1"/>
    <col min="24" max="36" width="8.7265625" style="136"/>
    <col min="37" max="44" width="8.7265625" style="136" customWidth="1"/>
    <col min="45" max="16384" width="8.7265625" style="136"/>
  </cols>
  <sheetData>
    <row r="1" spans="1:25" hidden="1" x14ac:dyDescent="0.2"/>
    <row r="2" spans="1:25" ht="10.5" x14ac:dyDescent="0.25">
      <c r="A2" s="131" t="s">
        <v>338</v>
      </c>
      <c r="B2" s="132"/>
      <c r="C2" s="132"/>
      <c r="D2" s="132"/>
      <c r="E2" s="132"/>
      <c r="F2" s="132"/>
      <c r="G2" s="132"/>
      <c r="H2" s="132"/>
      <c r="I2" s="132"/>
      <c r="J2" s="132"/>
      <c r="K2" s="132"/>
      <c r="L2" s="132"/>
      <c r="M2" s="132"/>
      <c r="N2" s="132"/>
      <c r="O2" s="132"/>
      <c r="P2" s="132"/>
      <c r="Q2" s="133"/>
      <c r="R2" s="133"/>
      <c r="S2" s="133"/>
      <c r="T2" s="133"/>
      <c r="U2" s="134"/>
      <c r="V2" s="134"/>
      <c r="W2" s="134"/>
      <c r="X2" s="135"/>
      <c r="Y2" s="135"/>
    </row>
    <row r="3" spans="1:25" ht="11" thickBot="1" x14ac:dyDescent="0.3">
      <c r="A3" s="137"/>
      <c r="B3" s="137"/>
      <c r="C3" s="137"/>
      <c r="D3" s="137"/>
      <c r="E3" s="137"/>
      <c r="F3" s="137"/>
      <c r="G3" s="137"/>
      <c r="H3" s="137"/>
      <c r="I3" s="137"/>
      <c r="J3" s="137"/>
      <c r="K3" s="137"/>
      <c r="L3" s="137"/>
      <c r="M3" s="137"/>
      <c r="N3" s="137"/>
      <c r="O3" s="137"/>
      <c r="P3" s="137"/>
      <c r="Q3" s="137"/>
      <c r="R3" s="137"/>
      <c r="S3" s="137"/>
      <c r="T3" s="137"/>
      <c r="U3" s="137"/>
      <c r="V3" s="137"/>
      <c r="W3" s="716" t="s">
        <v>103</v>
      </c>
      <c r="X3" s="135"/>
      <c r="Y3" s="135"/>
    </row>
    <row r="4" spans="1:25" ht="12.65" customHeight="1" thickTop="1" x14ac:dyDescent="0.2">
      <c r="A4" s="454"/>
      <c r="B4" s="454"/>
      <c r="C4" s="454"/>
      <c r="D4" s="454"/>
      <c r="E4" s="454"/>
      <c r="F4" s="454"/>
      <c r="G4" s="454"/>
      <c r="H4" s="454"/>
      <c r="I4" s="454"/>
      <c r="J4" s="454"/>
      <c r="K4" s="454"/>
      <c r="L4" s="454"/>
      <c r="M4" s="454"/>
      <c r="N4" s="454"/>
      <c r="O4" s="454"/>
      <c r="P4" s="454"/>
      <c r="Q4" s="454"/>
      <c r="R4" s="454"/>
      <c r="S4" s="454"/>
      <c r="T4" s="454"/>
      <c r="U4" s="454"/>
      <c r="V4" s="454"/>
      <c r="W4" s="454"/>
    </row>
    <row r="5" spans="1:25" ht="12.75" customHeight="1" x14ac:dyDescent="0.25">
      <c r="A5" s="1096" t="s">
        <v>339</v>
      </c>
      <c r="B5" s="1096" t="s">
        <v>340</v>
      </c>
      <c r="C5" s="1096" t="s">
        <v>1491</v>
      </c>
      <c r="D5" s="1096" t="s">
        <v>341</v>
      </c>
      <c r="E5" s="1096" t="s">
        <v>342</v>
      </c>
      <c r="F5" s="1097" t="s">
        <v>343</v>
      </c>
      <c r="G5" s="1094" t="s">
        <v>344</v>
      </c>
      <c r="H5" s="1094"/>
      <c r="I5" s="1094"/>
      <c r="J5" s="1094"/>
      <c r="K5" s="1094"/>
      <c r="L5" s="1094" t="s">
        <v>345</v>
      </c>
      <c r="M5" s="1094"/>
      <c r="N5" s="1094"/>
      <c r="O5" s="1094"/>
      <c r="P5" s="1094"/>
      <c r="Q5" s="1094" t="s">
        <v>184</v>
      </c>
      <c r="R5" s="1094"/>
      <c r="S5" s="1094"/>
      <c r="T5" s="1094"/>
      <c r="U5" s="1094"/>
      <c r="V5" s="1094"/>
      <c r="W5" s="1095" t="s">
        <v>1052</v>
      </c>
      <c r="X5" s="135"/>
      <c r="Y5" s="135"/>
    </row>
    <row r="6" spans="1:25" s="139" customFormat="1" ht="67.5" customHeight="1" x14ac:dyDescent="0.25">
      <c r="A6" s="1096"/>
      <c r="B6" s="1096"/>
      <c r="C6" s="1096"/>
      <c r="D6" s="1096"/>
      <c r="E6" s="1096"/>
      <c r="F6" s="1097"/>
      <c r="G6" s="1095" t="s">
        <v>1050</v>
      </c>
      <c r="H6" s="1095" t="s">
        <v>346</v>
      </c>
      <c r="I6" s="1095" t="s">
        <v>347</v>
      </c>
      <c r="J6" s="1094" t="s">
        <v>348</v>
      </c>
      <c r="K6" s="1094"/>
      <c r="L6" s="1095" t="s">
        <v>1700</v>
      </c>
      <c r="M6" s="1095" t="s">
        <v>346</v>
      </c>
      <c r="N6" s="1095" t="s">
        <v>347</v>
      </c>
      <c r="O6" s="1094" t="s">
        <v>348</v>
      </c>
      <c r="P6" s="1094"/>
      <c r="Q6" s="1095" t="s">
        <v>1253</v>
      </c>
      <c r="R6" s="1095" t="s">
        <v>1051</v>
      </c>
      <c r="S6" s="1095" t="s">
        <v>346</v>
      </c>
      <c r="T6" s="1095" t="s">
        <v>347</v>
      </c>
      <c r="U6" s="1095" t="s">
        <v>348</v>
      </c>
      <c r="V6" s="1095"/>
      <c r="W6" s="1095"/>
      <c r="X6" s="138"/>
      <c r="Y6" s="138"/>
    </row>
    <row r="7" spans="1:25" s="139" customFormat="1" ht="75" customHeight="1" x14ac:dyDescent="0.2">
      <c r="A7" s="1096"/>
      <c r="B7" s="1096"/>
      <c r="C7" s="1096"/>
      <c r="D7" s="1096"/>
      <c r="E7" s="1096"/>
      <c r="F7" s="1097"/>
      <c r="G7" s="1095"/>
      <c r="H7" s="1095"/>
      <c r="I7" s="1095"/>
      <c r="J7" s="1025" t="s">
        <v>349</v>
      </c>
      <c r="K7" s="1025" t="s">
        <v>350</v>
      </c>
      <c r="L7" s="1095"/>
      <c r="M7" s="1095"/>
      <c r="N7" s="1095"/>
      <c r="O7" s="510" t="s">
        <v>349</v>
      </c>
      <c r="P7" s="510" t="s">
        <v>351</v>
      </c>
      <c r="Q7" s="1095"/>
      <c r="R7" s="1095"/>
      <c r="S7" s="1095"/>
      <c r="T7" s="1095"/>
      <c r="U7" s="510" t="s">
        <v>349</v>
      </c>
      <c r="V7" s="510" t="s">
        <v>351</v>
      </c>
      <c r="W7" s="1095"/>
      <c r="X7" s="138"/>
      <c r="Y7" s="138"/>
    </row>
    <row r="8" spans="1:25" ht="12.5" x14ac:dyDescent="0.25">
      <c r="A8" s="423">
        <v>1</v>
      </c>
      <c r="B8" s="331"/>
      <c r="C8" s="583"/>
      <c r="D8" s="331"/>
      <c r="E8" s="767"/>
      <c r="F8" s="767"/>
      <c r="G8" s="768"/>
      <c r="H8" s="768"/>
      <c r="I8" s="768"/>
      <c r="J8" s="768"/>
      <c r="K8" s="768"/>
      <c r="L8" s="768"/>
      <c r="M8" s="768"/>
      <c r="N8" s="768"/>
      <c r="O8" s="768"/>
      <c r="P8" s="768"/>
      <c r="Q8" s="624"/>
      <c r="R8" s="768"/>
      <c r="S8" s="768"/>
      <c r="T8" s="768"/>
      <c r="U8" s="768"/>
      <c r="V8" s="768"/>
      <c r="W8" s="483"/>
      <c r="X8" s="135"/>
      <c r="Y8" s="135"/>
    </row>
    <row r="9" spans="1:25" ht="12.5" x14ac:dyDescent="0.25">
      <c r="A9" s="424">
        <v>2</v>
      </c>
      <c r="B9" s="331"/>
      <c r="C9" s="583"/>
      <c r="D9" s="331"/>
      <c r="E9" s="767"/>
      <c r="F9" s="767"/>
      <c r="G9" s="371"/>
      <c r="H9" s="371"/>
      <c r="I9" s="371"/>
      <c r="J9" s="371"/>
      <c r="K9" s="371"/>
      <c r="L9" s="371"/>
      <c r="M9" s="371"/>
      <c r="N9" s="371"/>
      <c r="O9" s="371"/>
      <c r="P9" s="371"/>
      <c r="Q9" s="624"/>
      <c r="R9" s="371"/>
      <c r="S9" s="371"/>
      <c r="T9" s="371"/>
      <c r="U9" s="371"/>
      <c r="V9" s="371"/>
      <c r="W9" s="331"/>
      <c r="X9" s="135"/>
      <c r="Y9" s="135"/>
    </row>
    <row r="10" spans="1:25" ht="12.5" x14ac:dyDescent="0.25">
      <c r="A10" s="424">
        <v>3</v>
      </c>
      <c r="B10" s="331"/>
      <c r="C10" s="583"/>
      <c r="D10" s="331"/>
      <c r="E10" s="767"/>
      <c r="F10" s="767"/>
      <c r="G10" s="371"/>
      <c r="H10" s="371"/>
      <c r="I10" s="371"/>
      <c r="J10" s="371"/>
      <c r="K10" s="371"/>
      <c r="L10" s="371"/>
      <c r="M10" s="371"/>
      <c r="N10" s="371"/>
      <c r="O10" s="371"/>
      <c r="P10" s="371"/>
      <c r="Q10" s="624"/>
      <c r="R10" s="371"/>
      <c r="S10" s="371"/>
      <c r="T10" s="371"/>
      <c r="U10" s="371"/>
      <c r="V10" s="371"/>
      <c r="W10" s="331"/>
      <c r="X10" s="135"/>
      <c r="Y10" s="135"/>
    </row>
    <row r="11" spans="1:25" ht="12.5" x14ac:dyDescent="0.25">
      <c r="A11" s="424">
        <v>4</v>
      </c>
      <c r="B11" s="331"/>
      <c r="C11" s="583"/>
      <c r="D11" s="331"/>
      <c r="E11" s="767"/>
      <c r="F11" s="767"/>
      <c r="G11" s="371"/>
      <c r="H11" s="371"/>
      <c r="I11" s="371"/>
      <c r="J11" s="371"/>
      <c r="K11" s="371"/>
      <c r="L11" s="371"/>
      <c r="M11" s="371"/>
      <c r="N11" s="371"/>
      <c r="O11" s="371"/>
      <c r="P11" s="371"/>
      <c r="Q11" s="624"/>
      <c r="R11" s="371"/>
      <c r="S11" s="371"/>
      <c r="T11" s="371"/>
      <c r="U11" s="371"/>
      <c r="V11" s="371"/>
      <c r="W11" s="331"/>
      <c r="X11" s="135"/>
      <c r="Y11" s="135"/>
    </row>
    <row r="12" spans="1:25" ht="12.5" x14ac:dyDescent="0.25">
      <c r="A12" s="424">
        <v>5</v>
      </c>
      <c r="B12" s="331"/>
      <c r="C12" s="583"/>
      <c r="D12" s="331"/>
      <c r="E12" s="767"/>
      <c r="F12" s="767"/>
      <c r="G12" s="371"/>
      <c r="H12" s="371"/>
      <c r="I12" s="371"/>
      <c r="J12" s="371"/>
      <c r="K12" s="371"/>
      <c r="L12" s="371"/>
      <c r="M12" s="371"/>
      <c r="N12" s="371"/>
      <c r="O12" s="371"/>
      <c r="P12" s="371"/>
      <c r="Q12" s="624"/>
      <c r="R12" s="371"/>
      <c r="S12" s="371"/>
      <c r="T12" s="371"/>
      <c r="U12" s="371"/>
      <c r="V12" s="371"/>
      <c r="W12" s="331"/>
      <c r="X12" s="135"/>
      <c r="Y12" s="135"/>
    </row>
    <row r="13" spans="1:25" ht="12.5" x14ac:dyDescent="0.25">
      <c r="A13" s="424">
        <v>6</v>
      </c>
      <c r="B13" s="331"/>
      <c r="C13" s="583"/>
      <c r="D13" s="331"/>
      <c r="E13" s="767"/>
      <c r="F13" s="767"/>
      <c r="G13" s="371"/>
      <c r="H13" s="371"/>
      <c r="I13" s="371"/>
      <c r="J13" s="371"/>
      <c r="K13" s="371"/>
      <c r="L13" s="371"/>
      <c r="M13" s="371"/>
      <c r="N13" s="371"/>
      <c r="O13" s="371"/>
      <c r="P13" s="371"/>
      <c r="Q13" s="624"/>
      <c r="R13" s="371"/>
      <c r="S13" s="371"/>
      <c r="T13" s="371"/>
      <c r="U13" s="371"/>
      <c r="V13" s="371"/>
      <c r="W13" s="331"/>
      <c r="X13" s="135"/>
      <c r="Y13" s="135"/>
    </row>
    <row r="14" spans="1:25" ht="12.5" x14ac:dyDescent="0.25">
      <c r="A14" s="424">
        <v>7</v>
      </c>
      <c r="B14" s="331"/>
      <c r="C14" s="583"/>
      <c r="D14" s="331"/>
      <c r="E14" s="767"/>
      <c r="F14" s="767"/>
      <c r="G14" s="371"/>
      <c r="H14" s="371"/>
      <c r="I14" s="371"/>
      <c r="J14" s="371"/>
      <c r="K14" s="371"/>
      <c r="L14" s="371"/>
      <c r="M14" s="371"/>
      <c r="N14" s="371"/>
      <c r="O14" s="371"/>
      <c r="P14" s="371"/>
      <c r="Q14" s="624"/>
      <c r="R14" s="371"/>
      <c r="S14" s="371"/>
      <c r="T14" s="371"/>
      <c r="U14" s="371"/>
      <c r="V14" s="371"/>
      <c r="W14" s="331"/>
      <c r="X14" s="135"/>
      <c r="Y14" s="135"/>
    </row>
    <row r="15" spans="1:25" ht="12.5" x14ac:dyDescent="0.25">
      <c r="A15" s="424">
        <v>8</v>
      </c>
      <c r="B15" s="331"/>
      <c r="C15" s="583"/>
      <c r="D15" s="331"/>
      <c r="E15" s="767"/>
      <c r="F15" s="767"/>
      <c r="G15" s="371"/>
      <c r="H15" s="371"/>
      <c r="I15" s="371"/>
      <c r="J15" s="371"/>
      <c r="K15" s="371"/>
      <c r="L15" s="371"/>
      <c r="M15" s="371"/>
      <c r="N15" s="371"/>
      <c r="O15" s="371"/>
      <c r="P15" s="371"/>
      <c r="Q15" s="624"/>
      <c r="R15" s="371"/>
      <c r="S15" s="371"/>
      <c r="T15" s="371"/>
      <c r="U15" s="371"/>
      <c r="V15" s="371"/>
      <c r="W15" s="331"/>
      <c r="X15" s="135"/>
      <c r="Y15" s="135"/>
    </row>
    <row r="16" spans="1:25" ht="12.5" x14ac:dyDescent="0.25">
      <c r="A16" s="424">
        <v>9</v>
      </c>
      <c r="B16" s="331"/>
      <c r="C16" s="583"/>
      <c r="D16" s="331"/>
      <c r="E16" s="767"/>
      <c r="F16" s="767"/>
      <c r="G16" s="371"/>
      <c r="H16" s="371"/>
      <c r="I16" s="371"/>
      <c r="J16" s="371"/>
      <c r="K16" s="371"/>
      <c r="L16" s="371"/>
      <c r="M16" s="371"/>
      <c r="N16" s="371"/>
      <c r="O16" s="371"/>
      <c r="P16" s="371"/>
      <c r="Q16" s="624"/>
      <c r="R16" s="371"/>
      <c r="S16" s="371"/>
      <c r="T16" s="371"/>
      <c r="U16" s="371"/>
      <c r="V16" s="371"/>
      <c r="W16" s="331"/>
      <c r="X16" s="135"/>
      <c r="Y16" s="135"/>
    </row>
    <row r="17" spans="1:25" ht="12.5" x14ac:dyDescent="0.25">
      <c r="A17" s="424">
        <v>10</v>
      </c>
      <c r="B17" s="331"/>
      <c r="C17" s="583"/>
      <c r="D17" s="331"/>
      <c r="E17" s="767"/>
      <c r="F17" s="767"/>
      <c r="G17" s="371"/>
      <c r="H17" s="371"/>
      <c r="I17" s="371"/>
      <c r="J17" s="371"/>
      <c r="K17" s="371"/>
      <c r="L17" s="371"/>
      <c r="M17" s="371"/>
      <c r="N17" s="371"/>
      <c r="O17" s="371"/>
      <c r="P17" s="371"/>
      <c r="Q17" s="624"/>
      <c r="R17" s="371"/>
      <c r="S17" s="371"/>
      <c r="T17" s="371"/>
      <c r="U17" s="371"/>
      <c r="V17" s="371"/>
      <c r="W17" s="331"/>
      <c r="X17" s="135"/>
      <c r="Y17" s="135"/>
    </row>
    <row r="18" spans="1:25" ht="12.5" x14ac:dyDescent="0.25">
      <c r="A18" s="424">
        <v>11</v>
      </c>
      <c r="B18" s="331"/>
      <c r="C18" s="583"/>
      <c r="D18" s="331"/>
      <c r="E18" s="767"/>
      <c r="F18" s="767"/>
      <c r="G18" s="371"/>
      <c r="H18" s="371"/>
      <c r="I18" s="371"/>
      <c r="J18" s="371"/>
      <c r="K18" s="371"/>
      <c r="L18" s="371"/>
      <c r="M18" s="371"/>
      <c r="N18" s="371"/>
      <c r="O18" s="371"/>
      <c r="P18" s="371"/>
      <c r="Q18" s="624"/>
      <c r="R18" s="371"/>
      <c r="S18" s="371"/>
      <c r="T18" s="371"/>
      <c r="U18" s="371"/>
      <c r="V18" s="371"/>
      <c r="W18" s="331"/>
      <c r="X18" s="135"/>
      <c r="Y18" s="135"/>
    </row>
    <row r="19" spans="1:25" ht="12.5" x14ac:dyDescent="0.25">
      <c r="C19" s="583"/>
    </row>
    <row r="20" spans="1:25" ht="12.5" x14ac:dyDescent="0.25">
      <c r="C20" s="583"/>
    </row>
    <row r="21" spans="1:25" ht="12.5" x14ac:dyDescent="0.25">
      <c r="C21" s="583"/>
    </row>
    <row r="22" spans="1:25" ht="12.5" x14ac:dyDescent="0.25">
      <c r="C22" s="583"/>
    </row>
  </sheetData>
  <mergeCells count="23">
    <mergeCell ref="L5:P5"/>
    <mergeCell ref="A5:A7"/>
    <mergeCell ref="B5:B7"/>
    <mergeCell ref="C5:C7"/>
    <mergeCell ref="D5:D7"/>
    <mergeCell ref="F5:F7"/>
    <mergeCell ref="E5:E7"/>
    <mergeCell ref="Q5:V5"/>
    <mergeCell ref="G5:K5"/>
    <mergeCell ref="G6:G7"/>
    <mergeCell ref="W5:W7"/>
    <mergeCell ref="N6:N7"/>
    <mergeCell ref="T6:T7"/>
    <mergeCell ref="U6:V6"/>
    <mergeCell ref="H6:H7"/>
    <mergeCell ref="I6:I7"/>
    <mergeCell ref="J6:K6"/>
    <mergeCell ref="L6:L7"/>
    <mergeCell ref="M6:M7"/>
    <mergeCell ref="O6:P6"/>
    <mergeCell ref="Q6:Q7"/>
    <mergeCell ref="R6:R7"/>
    <mergeCell ref="S6:S7"/>
  </mergeCells>
  <phoneticPr fontId="28" type="noConversion"/>
  <pageMargins left="0.7" right="0.7" top="0.75" bottom="0.75" header="0.3" footer="0.3"/>
  <pageSetup paperSize="9" scale="24" orientation="portrait" r:id="rId1"/>
  <colBreaks count="1" manualBreakCount="1">
    <brk id="23" min="1" max="31"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200-000000000000}">
          <x14:formula1>
            <xm:f>'Drop-Down'!$E$2:$E$6</xm:f>
          </x14:formula1>
          <xm:sqref>Q8:Q18</xm:sqref>
        </x14:dataValidation>
        <x14:dataValidation type="list" allowBlank="1" showInputMessage="1" showErrorMessage="1" xr:uid="{00000000-0002-0000-1200-000001000000}">
          <x14:formula1>
            <xm:f>'Drop-Down'!$F$2:$F$3</xm:f>
          </x14:formula1>
          <xm:sqref>D8:D18</xm:sqref>
        </x14:dataValidation>
        <x14:dataValidation type="list" allowBlank="1" showInputMessage="1" showErrorMessage="1" xr:uid="{00000000-0002-0000-1200-000002000000}">
          <x14:formula1>
            <xm:f>'Drop-Down'!$J$2:$J$251</xm:f>
          </x14:formula1>
          <xm:sqref>C8:C18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3">
    <pageSetUpPr fitToPage="1"/>
  </sheetPr>
  <dimension ref="A1:AY83"/>
  <sheetViews>
    <sheetView showGridLines="0" view="pageBreakPreview" zoomScale="110" zoomScaleNormal="100" zoomScaleSheetLayoutView="110" workbookViewId="0">
      <selection activeCell="H34" sqref="H34"/>
    </sheetView>
  </sheetViews>
  <sheetFormatPr defaultColWidth="9.26953125" defaultRowHeight="10" x14ac:dyDescent="0.25"/>
  <cols>
    <col min="1" max="1" width="3.7265625" style="152" customWidth="1"/>
    <col min="2" max="2" width="27.81640625" style="170" customWidth="1"/>
    <col min="3" max="3" width="25.81640625" style="170" customWidth="1"/>
    <col min="4" max="4" width="19.54296875" style="146" customWidth="1"/>
    <col min="5" max="10" width="11.7265625" style="146" customWidth="1"/>
    <col min="11" max="11" width="18.54296875" style="146" customWidth="1"/>
    <col min="12" max="51" width="9.26953125" style="147"/>
    <col min="52" max="16384" width="9.26953125" style="146"/>
  </cols>
  <sheetData>
    <row r="1" spans="1:51" s="136" customFormat="1" ht="10.5" x14ac:dyDescent="0.25">
      <c r="A1" s="378" t="s">
        <v>357</v>
      </c>
      <c r="B1" s="379"/>
      <c r="C1" s="377"/>
      <c r="D1" s="377"/>
      <c r="E1" s="377"/>
      <c r="F1" s="377"/>
      <c r="G1" s="377"/>
      <c r="H1" s="377"/>
      <c r="I1" s="377"/>
      <c r="J1" s="377"/>
      <c r="K1" s="380"/>
      <c r="AQ1" s="143"/>
      <c r="AR1" s="143"/>
      <c r="AS1" s="143"/>
      <c r="AT1" s="143"/>
      <c r="AU1" s="143"/>
      <c r="AV1" s="143"/>
      <c r="AW1" s="143"/>
      <c r="AX1" s="143"/>
      <c r="AY1" s="143"/>
    </row>
    <row r="2" spans="1:51" s="136" customFormat="1" ht="11.5" customHeight="1" thickBot="1" x14ac:dyDescent="0.3">
      <c r="A2" s="140"/>
      <c r="B2" s="141"/>
      <c r="C2" s="137"/>
      <c r="D2" s="137"/>
      <c r="E2" s="137"/>
      <c r="F2" s="137"/>
      <c r="G2" s="137"/>
      <c r="H2" s="137"/>
      <c r="I2" s="137"/>
      <c r="J2" s="137"/>
      <c r="K2" s="142" t="s">
        <v>103</v>
      </c>
      <c r="AQ2" s="143"/>
      <c r="AR2" s="143"/>
      <c r="AS2" s="143"/>
      <c r="AT2" s="143"/>
      <c r="AU2" s="143"/>
      <c r="AV2" s="143"/>
      <c r="AW2" s="143"/>
      <c r="AX2" s="143"/>
      <c r="AY2" s="143"/>
    </row>
    <row r="3" spans="1:51" ht="12" thickTop="1" x14ac:dyDescent="0.25">
      <c r="A3" s="133" t="s">
        <v>358</v>
      </c>
      <c r="B3" s="145"/>
      <c r="C3" s="1108" t="s">
        <v>387</v>
      </c>
      <c r="D3" s="1108"/>
      <c r="E3" s="1108"/>
      <c r="F3" s="1108"/>
      <c r="G3" s="1108"/>
      <c r="H3" s="1108"/>
      <c r="I3" s="1108"/>
      <c r="J3" s="1108"/>
      <c r="K3" s="1108"/>
      <c r="L3" s="146"/>
      <c r="U3" s="146"/>
      <c r="V3" s="146"/>
      <c r="W3" s="146"/>
      <c r="X3" s="146"/>
      <c r="Y3" s="146"/>
      <c r="Z3" s="146"/>
      <c r="AA3" s="146"/>
      <c r="AB3" s="146"/>
      <c r="AC3" s="146"/>
      <c r="AD3" s="146"/>
      <c r="AE3" s="146"/>
      <c r="AF3" s="146"/>
      <c r="AG3" s="146"/>
      <c r="AH3" s="146"/>
      <c r="AI3" s="146"/>
      <c r="AJ3" s="146"/>
      <c r="AK3" s="146"/>
      <c r="AL3" s="146"/>
      <c r="AM3" s="146"/>
      <c r="AN3" s="146"/>
      <c r="AO3" s="146"/>
      <c r="AP3" s="146"/>
    </row>
    <row r="4" spans="1:51" ht="10.15" customHeight="1" x14ac:dyDescent="0.2">
      <c r="A4" s="132"/>
      <c r="B4" s="1109" t="s">
        <v>359</v>
      </c>
      <c r="C4" s="1109" t="s">
        <v>360</v>
      </c>
      <c r="D4" s="1109" t="s">
        <v>361</v>
      </c>
      <c r="E4" s="1109" t="s">
        <v>388</v>
      </c>
      <c r="F4" s="1109" t="s">
        <v>344</v>
      </c>
      <c r="G4" s="1111" t="s">
        <v>362</v>
      </c>
      <c r="H4" s="1111"/>
      <c r="I4" s="1109" t="s">
        <v>363</v>
      </c>
      <c r="J4" s="1109" t="s">
        <v>364</v>
      </c>
      <c r="K4" s="1109" t="s">
        <v>254</v>
      </c>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row>
    <row r="5" spans="1:51" ht="11.25" customHeight="1" x14ac:dyDescent="0.2">
      <c r="A5" s="132"/>
      <c r="B5" s="1096"/>
      <c r="C5" s="1096"/>
      <c r="D5" s="1096"/>
      <c r="E5" s="1096"/>
      <c r="F5" s="1096"/>
      <c r="G5" s="1109" t="s">
        <v>365</v>
      </c>
      <c r="H5" s="1109" t="s">
        <v>366</v>
      </c>
      <c r="I5" s="1096"/>
      <c r="J5" s="1096"/>
      <c r="K5" s="1096"/>
      <c r="L5" s="146"/>
      <c r="M5" s="256"/>
      <c r="N5" s="146"/>
      <c r="O5" s="146"/>
      <c r="P5" s="146"/>
      <c r="Q5" s="146"/>
      <c r="R5" s="146"/>
      <c r="S5" s="146"/>
      <c r="T5" s="146"/>
      <c r="U5" s="146"/>
      <c r="V5" s="146"/>
      <c r="W5" s="146"/>
      <c r="X5" s="146"/>
      <c r="Y5" s="146"/>
      <c r="Z5" s="146"/>
      <c r="AA5" s="146"/>
      <c r="AB5" s="146"/>
      <c r="AC5" s="146"/>
      <c r="AD5" s="146"/>
      <c r="AE5" s="146"/>
      <c r="AF5" s="146"/>
      <c r="AG5" s="146"/>
      <c r="AH5" s="146"/>
      <c r="AI5" s="146"/>
      <c r="AJ5" s="146"/>
      <c r="AK5" s="146"/>
      <c r="AL5" s="146"/>
      <c r="AM5" s="146"/>
      <c r="AN5" s="146"/>
      <c r="AO5" s="146"/>
      <c r="AP5" s="146"/>
    </row>
    <row r="6" spans="1:51" ht="10.5" customHeight="1" x14ac:dyDescent="0.25">
      <c r="A6" s="148"/>
      <c r="B6" s="1110"/>
      <c r="C6" s="1110"/>
      <c r="D6" s="1110"/>
      <c r="E6" s="1110"/>
      <c r="F6" s="1110"/>
      <c r="G6" s="1096"/>
      <c r="H6" s="1096"/>
      <c r="I6" s="1096"/>
      <c r="J6" s="1096"/>
      <c r="K6" s="1096"/>
      <c r="L6" s="146"/>
      <c r="M6" s="146"/>
      <c r="N6" s="146"/>
      <c r="O6" s="146"/>
      <c r="P6" s="146"/>
      <c r="Q6" s="146"/>
      <c r="R6" s="146"/>
      <c r="S6" s="146"/>
      <c r="T6" s="146"/>
      <c r="U6" s="146"/>
      <c r="V6" s="146"/>
      <c r="W6" s="146"/>
      <c r="X6" s="146"/>
      <c r="Y6" s="146"/>
      <c r="Z6" s="146"/>
      <c r="AA6" s="146"/>
      <c r="AB6" s="146"/>
      <c r="AC6" s="146"/>
      <c r="AD6" s="146"/>
      <c r="AE6" s="146"/>
      <c r="AF6" s="146"/>
      <c r="AG6" s="146"/>
      <c r="AH6" s="146"/>
      <c r="AI6" s="146"/>
      <c r="AJ6" s="146"/>
      <c r="AK6" s="146"/>
      <c r="AL6" s="146"/>
      <c r="AM6" s="146"/>
      <c r="AN6" s="146"/>
      <c r="AO6" s="146"/>
      <c r="AP6" s="146"/>
    </row>
    <row r="7" spans="1:51" ht="10.5" customHeight="1" x14ac:dyDescent="0.25">
      <c r="A7" s="148"/>
      <c r="B7" s="149" t="s">
        <v>367</v>
      </c>
      <c r="C7" s="148"/>
      <c r="D7" s="148"/>
      <c r="E7" s="148"/>
      <c r="F7" s="148"/>
      <c r="G7" s="148"/>
      <c r="H7" s="148"/>
      <c r="I7" s="148"/>
      <c r="J7" s="148"/>
      <c r="K7" s="148"/>
      <c r="L7" s="150"/>
      <c r="M7" s="146"/>
      <c r="N7" s="146"/>
      <c r="O7" s="146"/>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6"/>
      <c r="AO7" s="146"/>
      <c r="AP7" s="146"/>
    </row>
    <row r="8" spans="1:51" ht="10.5" customHeight="1" x14ac:dyDescent="0.25">
      <c r="A8" s="121" t="s">
        <v>117</v>
      </c>
      <c r="B8" s="39" t="s">
        <v>368</v>
      </c>
      <c r="C8" s="39" t="s">
        <v>369</v>
      </c>
      <c r="D8" s="370"/>
      <c r="E8" s="370"/>
      <c r="F8" s="370"/>
      <c r="G8" s="370"/>
      <c r="H8" s="370"/>
      <c r="I8" s="370"/>
      <c r="J8" s="370"/>
      <c r="K8" s="740">
        <f>SUM(D8:J8)</f>
        <v>0</v>
      </c>
      <c r="L8" s="150"/>
      <c r="M8" s="146"/>
      <c r="N8" s="146"/>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row>
    <row r="9" spans="1:51" ht="10.5" customHeight="1" x14ac:dyDescent="0.25">
      <c r="A9" s="121"/>
      <c r="B9" s="39"/>
      <c r="C9" s="39" t="s">
        <v>370</v>
      </c>
      <c r="D9" s="370"/>
      <c r="E9" s="370"/>
      <c r="F9" s="370"/>
      <c r="G9" s="370"/>
      <c r="H9" s="370"/>
      <c r="I9" s="370"/>
      <c r="J9" s="370"/>
      <c r="K9" s="740">
        <f t="shared" ref="K9:K10" si="0">SUM(D9:J9)</f>
        <v>0</v>
      </c>
      <c r="L9" s="150"/>
      <c r="M9" s="146"/>
      <c r="N9" s="146"/>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row>
    <row r="10" spans="1:51" ht="10.5" customHeight="1" x14ac:dyDescent="0.25">
      <c r="A10" s="121"/>
      <c r="B10" s="39"/>
      <c r="C10" s="39" t="s">
        <v>371</v>
      </c>
      <c r="D10" s="370"/>
      <c r="E10" s="370"/>
      <c r="F10" s="370"/>
      <c r="G10" s="370"/>
      <c r="H10" s="370"/>
      <c r="I10" s="370"/>
      <c r="J10" s="370"/>
      <c r="K10" s="740">
        <f t="shared" si="0"/>
        <v>0</v>
      </c>
      <c r="L10" s="146"/>
      <c r="M10" s="146"/>
      <c r="N10" s="146"/>
      <c r="O10" s="146"/>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row>
    <row r="11" spans="1:51" ht="10.5" customHeight="1" x14ac:dyDescent="0.25">
      <c r="A11" s="151"/>
      <c r="B11" s="152"/>
      <c r="C11" s="152"/>
      <c r="D11" s="769"/>
      <c r="E11" s="769"/>
      <c r="F11" s="769"/>
      <c r="G11" s="769"/>
      <c r="H11" s="769"/>
      <c r="I11" s="769"/>
      <c r="J11" s="769"/>
      <c r="K11" s="769"/>
      <c r="L11" s="146"/>
      <c r="M11" s="146"/>
      <c r="N11" s="146"/>
      <c r="O11" s="146"/>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row>
    <row r="12" spans="1:51" ht="10.5" customHeight="1" x14ac:dyDescent="0.25">
      <c r="A12" s="121" t="s">
        <v>119</v>
      </c>
      <c r="B12" s="39" t="s">
        <v>372</v>
      </c>
      <c r="C12" s="39" t="s">
        <v>369</v>
      </c>
      <c r="D12" s="370"/>
      <c r="E12" s="370"/>
      <c r="F12" s="370"/>
      <c r="G12" s="370"/>
      <c r="H12" s="370"/>
      <c r="I12" s="370"/>
      <c r="J12" s="370"/>
      <c r="K12" s="740">
        <f t="shared" ref="K12:K14" si="1">SUM(D12:J12)</f>
        <v>0</v>
      </c>
      <c r="L12" s="150"/>
      <c r="M12" s="146"/>
      <c r="N12" s="146"/>
      <c r="O12" s="146"/>
      <c r="P12" s="146"/>
      <c r="Q12" s="146"/>
      <c r="R12" s="146"/>
      <c r="S12" s="146"/>
      <c r="T12" s="146"/>
      <c r="U12" s="146"/>
      <c r="V12" s="146"/>
      <c r="W12" s="146"/>
      <c r="X12" s="146"/>
      <c r="Y12" s="146"/>
      <c r="Z12" s="146"/>
      <c r="AA12" s="146"/>
      <c r="AB12" s="146"/>
      <c r="AC12" s="146"/>
      <c r="AD12" s="146"/>
      <c r="AE12" s="146"/>
      <c r="AF12" s="146"/>
      <c r="AG12" s="146"/>
      <c r="AH12" s="146"/>
      <c r="AI12" s="146"/>
      <c r="AJ12" s="146"/>
      <c r="AK12" s="146"/>
      <c r="AL12" s="146"/>
      <c r="AM12" s="146"/>
      <c r="AN12" s="146"/>
      <c r="AO12" s="146"/>
      <c r="AP12" s="146"/>
    </row>
    <row r="13" spans="1:51" ht="10.5" customHeight="1" x14ac:dyDescent="0.25">
      <c r="A13" s="121"/>
      <c r="B13" s="39"/>
      <c r="C13" s="39" t="s">
        <v>370</v>
      </c>
      <c r="D13" s="370"/>
      <c r="E13" s="370"/>
      <c r="F13" s="370"/>
      <c r="G13" s="370"/>
      <c r="H13" s="370"/>
      <c r="I13" s="370"/>
      <c r="J13" s="370"/>
      <c r="K13" s="740">
        <f t="shared" si="1"/>
        <v>0</v>
      </c>
      <c r="L13" s="150"/>
      <c r="M13" s="146"/>
      <c r="N13" s="146"/>
      <c r="O13" s="146"/>
      <c r="P13" s="146"/>
      <c r="Q13" s="146"/>
      <c r="R13" s="146"/>
      <c r="S13" s="146"/>
      <c r="T13" s="146"/>
      <c r="U13" s="146"/>
      <c r="V13" s="146"/>
      <c r="W13" s="146"/>
      <c r="X13" s="146"/>
      <c r="Y13" s="146"/>
      <c r="Z13" s="146"/>
      <c r="AA13" s="146"/>
      <c r="AB13" s="146"/>
      <c r="AC13" s="146"/>
      <c r="AD13" s="146"/>
      <c r="AE13" s="146"/>
      <c r="AF13" s="146"/>
      <c r="AG13" s="146"/>
      <c r="AH13" s="146"/>
      <c r="AI13" s="146"/>
      <c r="AJ13" s="146"/>
      <c r="AK13" s="146"/>
      <c r="AL13" s="146"/>
      <c r="AM13" s="146"/>
      <c r="AN13" s="146"/>
      <c r="AO13" s="146"/>
      <c r="AP13" s="146"/>
    </row>
    <row r="14" spans="1:51" ht="10.5" customHeight="1" x14ac:dyDescent="0.25">
      <c r="A14" s="121"/>
      <c r="B14" s="39"/>
      <c r="C14" s="39" t="s">
        <v>371</v>
      </c>
      <c r="D14" s="370"/>
      <c r="E14" s="370"/>
      <c r="F14" s="370"/>
      <c r="G14" s="370"/>
      <c r="H14" s="370"/>
      <c r="I14" s="370"/>
      <c r="J14" s="370"/>
      <c r="K14" s="740">
        <f t="shared" si="1"/>
        <v>0</v>
      </c>
      <c r="L14" s="150"/>
      <c r="M14" s="146"/>
      <c r="N14" s="146"/>
      <c r="O14" s="146"/>
      <c r="P14" s="146"/>
      <c r="Q14" s="146"/>
      <c r="R14" s="146"/>
      <c r="S14" s="146"/>
      <c r="T14" s="146"/>
      <c r="U14" s="146"/>
      <c r="V14" s="146"/>
      <c r="W14" s="146"/>
      <c r="X14" s="146"/>
      <c r="Y14" s="146"/>
      <c r="Z14" s="146"/>
      <c r="AA14" s="146"/>
      <c r="AB14" s="146"/>
      <c r="AC14" s="146"/>
      <c r="AD14" s="146"/>
      <c r="AE14" s="146"/>
      <c r="AF14" s="146"/>
      <c r="AG14" s="146"/>
      <c r="AH14" s="146"/>
      <c r="AI14" s="146"/>
      <c r="AJ14" s="146"/>
      <c r="AK14" s="146"/>
      <c r="AL14" s="146"/>
      <c r="AM14" s="146"/>
      <c r="AN14" s="146"/>
      <c r="AO14" s="146"/>
      <c r="AP14" s="146"/>
    </row>
    <row r="15" spans="1:51" ht="10.5" customHeight="1" x14ac:dyDescent="0.25">
      <c r="A15" s="151"/>
      <c r="B15" s="153"/>
      <c r="C15" s="153"/>
      <c r="D15" s="770"/>
      <c r="E15" s="771"/>
      <c r="F15" s="771"/>
      <c r="G15" s="771"/>
      <c r="H15" s="771"/>
      <c r="I15" s="771"/>
      <c r="J15" s="771"/>
      <c r="K15" s="771"/>
      <c r="L15" s="146"/>
      <c r="M15" s="146"/>
      <c r="N15" s="146"/>
      <c r="O15" s="146"/>
      <c r="P15" s="146"/>
      <c r="Q15" s="146"/>
      <c r="R15" s="146"/>
      <c r="S15" s="146"/>
      <c r="T15" s="146"/>
      <c r="U15" s="146"/>
      <c r="V15" s="146"/>
      <c r="W15" s="146"/>
      <c r="X15" s="146"/>
      <c r="Y15" s="146"/>
      <c r="Z15" s="146"/>
      <c r="AA15" s="146"/>
      <c r="AB15" s="146"/>
      <c r="AC15" s="146"/>
      <c r="AD15" s="146"/>
      <c r="AE15" s="146"/>
      <c r="AF15" s="146"/>
      <c r="AG15" s="146"/>
      <c r="AH15" s="146"/>
      <c r="AI15" s="146"/>
      <c r="AJ15" s="146"/>
      <c r="AK15" s="146"/>
      <c r="AL15" s="146"/>
      <c r="AM15" s="146"/>
      <c r="AN15" s="146"/>
      <c r="AO15" s="146"/>
      <c r="AP15" s="146"/>
    </row>
    <row r="16" spans="1:51" ht="11.5" x14ac:dyDescent="0.25">
      <c r="A16" s="121" t="s">
        <v>121</v>
      </c>
      <c r="B16" s="39" t="s">
        <v>373</v>
      </c>
      <c r="C16" s="39" t="s">
        <v>369</v>
      </c>
      <c r="D16" s="370"/>
      <c r="E16" s="370"/>
      <c r="F16" s="370"/>
      <c r="G16" s="370"/>
      <c r="H16" s="370"/>
      <c r="I16" s="370"/>
      <c r="J16" s="370"/>
      <c r="K16" s="740">
        <f t="shared" ref="K16:K18" si="2">SUM(D16:J16)</f>
        <v>0</v>
      </c>
      <c r="L16" s="146"/>
      <c r="M16" s="146"/>
      <c r="N16" s="146"/>
      <c r="O16" s="146"/>
      <c r="P16" s="146"/>
      <c r="Q16" s="146"/>
      <c r="R16" s="146"/>
      <c r="S16" s="146"/>
      <c r="T16" s="146"/>
      <c r="U16" s="146"/>
      <c r="V16" s="146"/>
      <c r="W16" s="146"/>
      <c r="X16" s="146"/>
      <c r="Y16" s="146"/>
      <c r="Z16" s="146"/>
      <c r="AA16" s="146"/>
      <c r="AB16" s="146"/>
      <c r="AC16" s="146"/>
      <c r="AD16" s="146"/>
      <c r="AE16" s="146"/>
      <c r="AF16" s="146"/>
      <c r="AG16" s="146"/>
      <c r="AH16" s="146"/>
      <c r="AI16" s="146"/>
      <c r="AJ16" s="146"/>
      <c r="AK16" s="146"/>
      <c r="AL16" s="146"/>
      <c r="AM16" s="146"/>
      <c r="AN16" s="146"/>
      <c r="AO16" s="146"/>
      <c r="AP16" s="146"/>
    </row>
    <row r="17" spans="1:42" ht="33" customHeight="1" x14ac:dyDescent="0.25">
      <c r="A17" s="39"/>
      <c r="B17" s="39"/>
      <c r="C17" s="39" t="s">
        <v>370</v>
      </c>
      <c r="D17" s="370"/>
      <c r="E17" s="370"/>
      <c r="F17" s="370"/>
      <c r="G17" s="370"/>
      <c r="H17" s="370"/>
      <c r="I17" s="370"/>
      <c r="J17" s="370"/>
      <c r="K17" s="740">
        <f t="shared" si="2"/>
        <v>0</v>
      </c>
      <c r="L17" s="146"/>
      <c r="M17" s="146"/>
      <c r="N17" s="146"/>
      <c r="O17" s="146"/>
      <c r="P17" s="146"/>
      <c r="Q17" s="146"/>
      <c r="R17" s="146"/>
      <c r="S17" s="146"/>
      <c r="T17" s="146"/>
      <c r="U17" s="146"/>
      <c r="V17" s="146"/>
      <c r="W17" s="146"/>
      <c r="X17" s="146"/>
      <c r="Y17" s="146"/>
      <c r="Z17" s="146"/>
      <c r="AA17" s="146"/>
      <c r="AB17" s="146"/>
      <c r="AC17" s="146"/>
      <c r="AD17" s="146"/>
      <c r="AE17" s="146"/>
      <c r="AF17" s="146"/>
      <c r="AG17" s="146"/>
      <c r="AH17" s="146"/>
      <c r="AI17" s="146"/>
      <c r="AJ17" s="146"/>
      <c r="AK17" s="146"/>
      <c r="AL17" s="146"/>
      <c r="AM17" s="146"/>
      <c r="AN17" s="146"/>
      <c r="AO17" s="146"/>
      <c r="AP17" s="146"/>
    </row>
    <row r="18" spans="1:42" ht="10.5" customHeight="1" x14ac:dyDescent="0.25">
      <c r="A18" s="121"/>
      <c r="B18" s="39"/>
      <c r="C18" s="39" t="s">
        <v>371</v>
      </c>
      <c r="D18" s="370"/>
      <c r="E18" s="370"/>
      <c r="F18" s="370"/>
      <c r="G18" s="370"/>
      <c r="H18" s="370"/>
      <c r="I18" s="370"/>
      <c r="J18" s="370"/>
      <c r="K18" s="740">
        <f t="shared" si="2"/>
        <v>0</v>
      </c>
      <c r="L18" s="150"/>
      <c r="M18" s="146"/>
      <c r="N18" s="146"/>
      <c r="O18" s="146"/>
      <c r="P18" s="146"/>
      <c r="Q18" s="146"/>
      <c r="R18" s="146"/>
      <c r="S18" s="146"/>
      <c r="T18" s="146"/>
      <c r="U18" s="146"/>
      <c r="V18" s="146"/>
      <c r="W18" s="146"/>
      <c r="X18" s="146"/>
      <c r="Y18" s="146"/>
      <c r="Z18" s="146"/>
      <c r="AA18" s="146"/>
      <c r="AB18" s="146"/>
      <c r="AC18" s="146"/>
      <c r="AD18" s="146"/>
      <c r="AE18" s="146"/>
      <c r="AF18" s="146"/>
      <c r="AG18" s="146"/>
      <c r="AH18" s="146"/>
      <c r="AI18" s="146"/>
      <c r="AJ18" s="146"/>
      <c r="AK18" s="146"/>
      <c r="AL18" s="146"/>
      <c r="AM18" s="146"/>
      <c r="AN18" s="146"/>
      <c r="AO18" s="146"/>
      <c r="AP18" s="146"/>
    </row>
    <row r="19" spans="1:42" ht="10.5" customHeight="1" x14ac:dyDescent="0.25">
      <c r="A19" s="151"/>
      <c r="B19" s="154"/>
      <c r="C19" s="154"/>
      <c r="D19" s="772"/>
      <c r="E19" s="773"/>
      <c r="F19" s="773"/>
      <c r="G19" s="773"/>
      <c r="H19" s="773"/>
      <c r="I19" s="773"/>
      <c r="J19" s="773"/>
      <c r="K19" s="773"/>
      <c r="L19" s="146"/>
      <c r="M19" s="146"/>
      <c r="N19" s="146"/>
      <c r="O19" s="146"/>
      <c r="P19" s="146"/>
      <c r="Q19" s="146"/>
      <c r="R19" s="146"/>
      <c r="S19" s="146"/>
      <c r="T19" s="146"/>
      <c r="U19" s="146"/>
      <c r="V19" s="146"/>
      <c r="W19" s="146"/>
      <c r="X19" s="146"/>
      <c r="Y19" s="146"/>
      <c r="Z19" s="146"/>
      <c r="AA19" s="146"/>
      <c r="AB19" s="146"/>
      <c r="AC19" s="146"/>
      <c r="AD19" s="146"/>
      <c r="AE19" s="146"/>
      <c r="AF19" s="146"/>
      <c r="AG19" s="146"/>
      <c r="AH19" s="146"/>
      <c r="AI19" s="146"/>
      <c r="AJ19" s="146"/>
      <c r="AK19" s="146"/>
      <c r="AL19" s="146"/>
      <c r="AM19" s="146"/>
      <c r="AN19" s="146"/>
      <c r="AO19" s="146"/>
      <c r="AP19" s="146"/>
    </row>
    <row r="20" spans="1:42" ht="10.5" customHeight="1" x14ac:dyDescent="0.25">
      <c r="A20" s="121" t="s">
        <v>123</v>
      </c>
      <c r="B20" s="39" t="s">
        <v>374</v>
      </c>
      <c r="C20" s="39" t="s">
        <v>369</v>
      </c>
      <c r="D20" s="370"/>
      <c r="E20" s="370"/>
      <c r="F20" s="370"/>
      <c r="G20" s="370"/>
      <c r="H20" s="370"/>
      <c r="I20" s="370"/>
      <c r="J20" s="370"/>
      <c r="K20" s="740">
        <f t="shared" ref="K20:K22" si="3">SUM(D20:J20)</f>
        <v>0</v>
      </c>
      <c r="L20" s="150"/>
      <c r="M20" s="146"/>
      <c r="N20" s="146"/>
      <c r="O20" s="146"/>
      <c r="P20" s="146"/>
      <c r="Q20" s="146"/>
      <c r="R20" s="146"/>
      <c r="S20" s="146"/>
      <c r="T20" s="146"/>
      <c r="U20" s="146"/>
      <c r="V20" s="146"/>
      <c r="W20" s="146"/>
      <c r="X20" s="146"/>
      <c r="Y20" s="146"/>
      <c r="Z20" s="146"/>
      <c r="AA20" s="146"/>
      <c r="AB20" s="146"/>
      <c r="AC20" s="146"/>
      <c r="AD20" s="146"/>
      <c r="AE20" s="146"/>
      <c r="AF20" s="146"/>
      <c r="AG20" s="146"/>
      <c r="AH20" s="146"/>
      <c r="AI20" s="146"/>
      <c r="AJ20" s="146"/>
      <c r="AK20" s="146"/>
      <c r="AL20" s="146"/>
      <c r="AM20" s="146"/>
      <c r="AN20" s="146"/>
      <c r="AO20" s="146"/>
      <c r="AP20" s="146"/>
    </row>
    <row r="21" spans="1:42" ht="10.5" customHeight="1" x14ac:dyDescent="0.25">
      <c r="A21" s="121"/>
      <c r="B21" s="39"/>
      <c r="C21" s="39" t="s">
        <v>370</v>
      </c>
      <c r="D21" s="370"/>
      <c r="E21" s="370"/>
      <c r="F21" s="370"/>
      <c r="G21" s="370"/>
      <c r="H21" s="370"/>
      <c r="I21" s="370"/>
      <c r="J21" s="370"/>
      <c r="K21" s="740">
        <f t="shared" si="3"/>
        <v>0</v>
      </c>
      <c r="L21" s="150"/>
      <c r="M21" s="146"/>
      <c r="N21" s="146"/>
      <c r="O21" s="146"/>
      <c r="P21" s="146"/>
      <c r="Q21" s="146"/>
      <c r="R21" s="146"/>
      <c r="S21" s="146"/>
      <c r="T21" s="146"/>
      <c r="U21" s="146"/>
      <c r="V21" s="146"/>
      <c r="W21" s="146"/>
      <c r="X21" s="146"/>
      <c r="Y21" s="146"/>
      <c r="Z21" s="146"/>
      <c r="AA21" s="146"/>
      <c r="AB21" s="146"/>
      <c r="AC21" s="146"/>
      <c r="AD21" s="146"/>
      <c r="AE21" s="146"/>
      <c r="AF21" s="146"/>
      <c r="AG21" s="146"/>
      <c r="AH21" s="146"/>
      <c r="AI21" s="146"/>
      <c r="AJ21" s="146"/>
      <c r="AK21" s="146"/>
      <c r="AL21" s="146"/>
      <c r="AM21" s="146"/>
      <c r="AN21" s="146"/>
      <c r="AO21" s="146"/>
      <c r="AP21" s="146"/>
    </row>
    <row r="22" spans="1:42" ht="10.5" customHeight="1" x14ac:dyDescent="0.25">
      <c r="A22" s="121"/>
      <c r="B22" s="39"/>
      <c r="C22" s="39" t="s">
        <v>371</v>
      </c>
      <c r="D22" s="370"/>
      <c r="E22" s="370"/>
      <c r="F22" s="370"/>
      <c r="G22" s="370"/>
      <c r="H22" s="370"/>
      <c r="I22" s="370"/>
      <c r="J22" s="370"/>
      <c r="K22" s="740">
        <f t="shared" si="3"/>
        <v>0</v>
      </c>
      <c r="L22" s="146"/>
      <c r="M22" s="146"/>
      <c r="N22" s="146"/>
      <c r="O22" s="146"/>
      <c r="P22" s="146"/>
      <c r="Q22" s="146"/>
      <c r="R22" s="146"/>
      <c r="S22" s="146"/>
      <c r="T22" s="146"/>
      <c r="U22" s="146"/>
      <c r="V22" s="146"/>
      <c r="W22" s="146"/>
      <c r="X22" s="146"/>
      <c r="Y22" s="146"/>
      <c r="Z22" s="146"/>
      <c r="AA22" s="146"/>
      <c r="AB22" s="146"/>
      <c r="AC22" s="146"/>
      <c r="AD22" s="146"/>
      <c r="AE22" s="146"/>
      <c r="AF22" s="146"/>
      <c r="AG22" s="146"/>
      <c r="AH22" s="146"/>
      <c r="AI22" s="146"/>
      <c r="AJ22" s="146"/>
      <c r="AK22" s="146"/>
      <c r="AL22" s="146"/>
      <c r="AM22" s="146"/>
      <c r="AN22" s="146"/>
      <c r="AO22" s="146"/>
      <c r="AP22" s="146"/>
    </row>
    <row r="23" spans="1:42" ht="10.5" customHeight="1" x14ac:dyDescent="0.3">
      <c r="A23" s="156"/>
      <c r="B23" s="153"/>
      <c r="C23" s="153"/>
      <c r="D23" s="772"/>
      <c r="E23" s="773"/>
      <c r="F23" s="773"/>
      <c r="G23" s="773"/>
      <c r="H23" s="773"/>
      <c r="I23" s="773"/>
      <c r="J23" s="773"/>
      <c r="K23" s="773"/>
      <c r="L23" s="146"/>
      <c r="M23" s="146"/>
      <c r="N23" s="146"/>
      <c r="O23" s="146"/>
      <c r="P23" s="146"/>
      <c r="Q23" s="146"/>
      <c r="R23" s="146"/>
      <c r="S23" s="146"/>
      <c r="T23" s="146"/>
      <c r="U23" s="146"/>
      <c r="V23" s="146"/>
      <c r="W23" s="146"/>
      <c r="X23" s="146"/>
      <c r="Y23" s="146"/>
      <c r="Z23" s="146"/>
      <c r="AA23" s="146"/>
      <c r="AB23" s="146"/>
      <c r="AC23" s="146"/>
      <c r="AD23" s="146"/>
      <c r="AE23" s="146"/>
      <c r="AF23" s="146"/>
      <c r="AG23" s="146"/>
      <c r="AH23" s="146"/>
      <c r="AI23" s="146"/>
      <c r="AJ23" s="146"/>
      <c r="AK23" s="146"/>
      <c r="AL23" s="146"/>
      <c r="AM23" s="146"/>
      <c r="AN23" s="146"/>
      <c r="AO23" s="146"/>
      <c r="AP23" s="146"/>
    </row>
    <row r="24" spans="1:42" ht="10.5" customHeight="1" x14ac:dyDescent="0.25">
      <c r="A24" s="121" t="s">
        <v>125</v>
      </c>
      <c r="B24" s="39" t="s">
        <v>375</v>
      </c>
      <c r="C24" s="39" t="s">
        <v>369</v>
      </c>
      <c r="D24" s="370"/>
      <c r="E24" s="370"/>
      <c r="F24" s="370"/>
      <c r="G24" s="370"/>
      <c r="H24" s="370"/>
      <c r="I24" s="370"/>
      <c r="J24" s="370"/>
      <c r="K24" s="740">
        <f t="shared" ref="K24:K26" si="4">SUM(D24:J24)</f>
        <v>0</v>
      </c>
      <c r="L24" s="146"/>
      <c r="M24" s="146"/>
      <c r="N24" s="146"/>
      <c r="O24" s="146"/>
      <c r="P24" s="146"/>
      <c r="Q24" s="146"/>
      <c r="R24" s="146"/>
      <c r="S24" s="146"/>
      <c r="T24" s="146"/>
      <c r="U24" s="146"/>
      <c r="V24" s="146"/>
      <c r="W24" s="146"/>
      <c r="X24" s="146"/>
      <c r="Y24" s="146"/>
      <c r="Z24" s="146"/>
      <c r="AA24" s="146"/>
      <c r="AB24" s="146"/>
      <c r="AC24" s="146"/>
      <c r="AD24" s="146"/>
      <c r="AE24" s="146"/>
      <c r="AF24" s="146"/>
      <c r="AG24" s="146"/>
      <c r="AH24" s="146"/>
      <c r="AI24" s="146"/>
      <c r="AJ24" s="146"/>
      <c r="AK24" s="146"/>
      <c r="AL24" s="146"/>
      <c r="AM24" s="146"/>
      <c r="AN24" s="146"/>
      <c r="AO24" s="146"/>
      <c r="AP24" s="146"/>
    </row>
    <row r="25" spans="1:42" ht="10.5" customHeight="1" x14ac:dyDescent="0.25">
      <c r="A25" s="121"/>
      <c r="B25" s="39"/>
      <c r="C25" s="39" t="s">
        <v>370</v>
      </c>
      <c r="D25" s="370"/>
      <c r="E25" s="370"/>
      <c r="F25" s="370"/>
      <c r="G25" s="370"/>
      <c r="H25" s="370"/>
      <c r="I25" s="370"/>
      <c r="J25" s="370"/>
      <c r="K25" s="740">
        <f t="shared" si="4"/>
        <v>0</v>
      </c>
      <c r="L25" s="146"/>
      <c r="M25" s="146"/>
      <c r="N25" s="146"/>
      <c r="O25" s="146"/>
      <c r="P25" s="146"/>
      <c r="Q25" s="146"/>
      <c r="R25" s="146"/>
      <c r="S25" s="146"/>
      <c r="T25" s="146"/>
      <c r="U25" s="146"/>
      <c r="V25" s="146"/>
      <c r="W25" s="146"/>
      <c r="X25" s="146"/>
      <c r="Y25" s="146"/>
      <c r="Z25" s="146"/>
      <c r="AA25" s="146"/>
      <c r="AB25" s="146"/>
      <c r="AC25" s="146"/>
      <c r="AD25" s="146"/>
      <c r="AE25" s="146"/>
      <c r="AF25" s="146"/>
      <c r="AG25" s="146"/>
      <c r="AH25" s="146"/>
      <c r="AI25" s="146"/>
      <c r="AJ25" s="146"/>
      <c r="AK25" s="146"/>
      <c r="AL25" s="146"/>
      <c r="AM25" s="146"/>
      <c r="AN25" s="146"/>
      <c r="AO25" s="146"/>
      <c r="AP25" s="146"/>
    </row>
    <row r="26" spans="1:42" ht="10.5" customHeight="1" x14ac:dyDescent="0.25">
      <c r="A26" s="121"/>
      <c r="B26" s="39"/>
      <c r="C26" s="39" t="s">
        <v>371</v>
      </c>
      <c r="D26" s="370"/>
      <c r="E26" s="370"/>
      <c r="F26" s="370"/>
      <c r="G26" s="370"/>
      <c r="H26" s="370"/>
      <c r="I26" s="370"/>
      <c r="J26" s="370"/>
      <c r="K26" s="740">
        <f t="shared" si="4"/>
        <v>0</v>
      </c>
      <c r="L26" s="146"/>
      <c r="M26" s="146"/>
      <c r="N26" s="146"/>
      <c r="O26" s="146"/>
      <c r="P26" s="146"/>
      <c r="Q26" s="146"/>
      <c r="R26" s="146"/>
      <c r="S26" s="146"/>
      <c r="T26" s="146"/>
      <c r="U26" s="146"/>
      <c r="V26" s="146"/>
      <c r="W26" s="146"/>
      <c r="X26" s="146"/>
      <c r="Y26" s="146"/>
      <c r="Z26" s="146"/>
      <c r="AA26" s="146"/>
      <c r="AB26" s="146"/>
      <c r="AC26" s="146"/>
      <c r="AD26" s="146"/>
      <c r="AE26" s="146"/>
      <c r="AF26" s="146"/>
      <c r="AG26" s="146"/>
      <c r="AH26" s="146"/>
      <c r="AI26" s="146"/>
      <c r="AJ26" s="146"/>
      <c r="AK26" s="146"/>
      <c r="AL26" s="146"/>
      <c r="AM26" s="146"/>
      <c r="AN26" s="146"/>
      <c r="AO26" s="146"/>
      <c r="AP26" s="146"/>
    </row>
    <row r="27" spans="1:42" ht="10.5" customHeight="1" x14ac:dyDescent="0.25">
      <c r="A27" s="157"/>
      <c r="B27" s="158"/>
      <c r="C27" s="158"/>
      <c r="D27" s="772"/>
      <c r="E27" s="773"/>
      <c r="F27" s="773"/>
      <c r="G27" s="773"/>
      <c r="H27" s="773"/>
      <c r="I27" s="773"/>
      <c r="J27" s="773"/>
      <c r="K27" s="773"/>
      <c r="L27" s="146"/>
      <c r="M27" s="146"/>
      <c r="N27" s="146"/>
      <c r="O27" s="146"/>
      <c r="P27" s="146"/>
      <c r="Q27" s="146"/>
      <c r="R27" s="146"/>
      <c r="S27" s="146"/>
      <c r="T27" s="146"/>
      <c r="U27" s="146"/>
      <c r="V27" s="146"/>
      <c r="W27" s="146"/>
      <c r="X27" s="146"/>
      <c r="Y27" s="146"/>
      <c r="Z27" s="146"/>
      <c r="AA27" s="146"/>
      <c r="AB27" s="146"/>
      <c r="AC27" s="146"/>
      <c r="AD27" s="146"/>
      <c r="AE27" s="146"/>
      <c r="AF27" s="146"/>
      <c r="AG27" s="146"/>
      <c r="AH27" s="146"/>
      <c r="AI27" s="146"/>
      <c r="AJ27" s="146"/>
      <c r="AK27" s="146"/>
      <c r="AL27" s="146"/>
      <c r="AM27" s="146"/>
      <c r="AN27" s="146"/>
      <c r="AO27" s="146"/>
      <c r="AP27" s="146"/>
    </row>
    <row r="28" spans="1:42" ht="10.5" customHeight="1" x14ac:dyDescent="0.25">
      <c r="A28" s="1098" t="s">
        <v>376</v>
      </c>
      <c r="B28" s="1099"/>
      <c r="C28" s="48" t="s">
        <v>369</v>
      </c>
      <c r="D28" s="740">
        <f>D8+D12+D16+D20+D24</f>
        <v>0</v>
      </c>
      <c r="E28" s="740">
        <f t="shared" ref="E28:J28" si="5">E8+E12+E16+E20+E24</f>
        <v>0</v>
      </c>
      <c r="F28" s="740">
        <f t="shared" si="5"/>
        <v>0</v>
      </c>
      <c r="G28" s="740">
        <f t="shared" si="5"/>
        <v>0</v>
      </c>
      <c r="H28" s="740">
        <f t="shared" si="5"/>
        <v>0</v>
      </c>
      <c r="I28" s="740">
        <f t="shared" si="5"/>
        <v>0</v>
      </c>
      <c r="J28" s="740">
        <f t="shared" si="5"/>
        <v>0</v>
      </c>
      <c r="K28" s="740">
        <f>K8+K12+K16+K20+K24</f>
        <v>0</v>
      </c>
      <c r="L28" s="146"/>
      <c r="M28" s="146"/>
      <c r="N28" s="146"/>
      <c r="O28" s="146"/>
      <c r="P28" s="146"/>
      <c r="Q28" s="146"/>
      <c r="R28" s="146"/>
      <c r="S28" s="146"/>
      <c r="T28" s="146"/>
      <c r="U28" s="146"/>
      <c r="V28" s="146"/>
      <c r="W28" s="146"/>
      <c r="X28" s="146"/>
      <c r="Y28" s="146"/>
      <c r="Z28" s="146"/>
      <c r="AA28" s="146"/>
      <c r="AB28" s="146"/>
      <c r="AC28" s="146"/>
      <c r="AD28" s="146"/>
      <c r="AE28" s="146"/>
      <c r="AF28" s="146"/>
      <c r="AG28" s="146"/>
      <c r="AH28" s="146"/>
      <c r="AI28" s="146"/>
      <c r="AJ28" s="146"/>
      <c r="AK28" s="146"/>
      <c r="AL28" s="146"/>
      <c r="AM28" s="146"/>
      <c r="AN28" s="146"/>
      <c r="AO28" s="146"/>
      <c r="AP28" s="146"/>
    </row>
    <row r="29" spans="1:42" ht="10.5" customHeight="1" x14ac:dyDescent="0.25">
      <c r="A29" s="1100"/>
      <c r="B29" s="1101"/>
      <c r="C29" s="48" t="s">
        <v>370</v>
      </c>
      <c r="D29" s="740">
        <f>D9+D13+D17+D21+D25</f>
        <v>0</v>
      </c>
      <c r="E29" s="740">
        <f t="shared" ref="E29:K30" si="6">E9+E13+E17+E21+E25</f>
        <v>0</v>
      </c>
      <c r="F29" s="740">
        <f t="shared" si="6"/>
        <v>0</v>
      </c>
      <c r="G29" s="740">
        <f t="shared" si="6"/>
        <v>0</v>
      </c>
      <c r="H29" s="740">
        <f t="shared" si="6"/>
        <v>0</v>
      </c>
      <c r="I29" s="740">
        <f t="shared" si="6"/>
        <v>0</v>
      </c>
      <c r="J29" s="740">
        <f t="shared" si="6"/>
        <v>0</v>
      </c>
      <c r="K29" s="740">
        <f t="shared" si="6"/>
        <v>0</v>
      </c>
      <c r="L29" s="146"/>
      <c r="M29" s="146"/>
      <c r="N29" s="146"/>
      <c r="O29" s="146"/>
      <c r="P29" s="146"/>
      <c r="Q29" s="146"/>
      <c r="R29" s="146"/>
      <c r="S29" s="146"/>
      <c r="T29" s="146"/>
      <c r="U29" s="146"/>
      <c r="V29" s="146"/>
      <c r="W29" s="146"/>
      <c r="X29" s="146"/>
      <c r="Y29" s="146"/>
      <c r="Z29" s="146"/>
      <c r="AA29" s="146"/>
      <c r="AB29" s="146"/>
      <c r="AC29" s="146"/>
      <c r="AD29" s="146"/>
      <c r="AE29" s="146"/>
      <c r="AF29" s="146"/>
      <c r="AG29" s="146"/>
      <c r="AH29" s="146"/>
      <c r="AI29" s="146"/>
      <c r="AJ29" s="146"/>
      <c r="AK29" s="146"/>
      <c r="AL29" s="146"/>
      <c r="AM29" s="146"/>
      <c r="AN29" s="146"/>
      <c r="AO29" s="146"/>
      <c r="AP29" s="146"/>
    </row>
    <row r="30" spans="1:42" ht="10.5" customHeight="1" x14ac:dyDescent="0.25">
      <c r="A30" s="1102"/>
      <c r="B30" s="1103"/>
      <c r="C30" s="48" t="s">
        <v>371</v>
      </c>
      <c r="D30" s="740">
        <f>D10+D14+D18+D22+D26</f>
        <v>0</v>
      </c>
      <c r="E30" s="740">
        <f t="shared" si="6"/>
        <v>0</v>
      </c>
      <c r="F30" s="740">
        <f t="shared" si="6"/>
        <v>0</v>
      </c>
      <c r="G30" s="740">
        <f t="shared" si="6"/>
        <v>0</v>
      </c>
      <c r="H30" s="740">
        <f t="shared" si="6"/>
        <v>0</v>
      </c>
      <c r="I30" s="740">
        <f t="shared" si="6"/>
        <v>0</v>
      </c>
      <c r="J30" s="740">
        <f t="shared" si="6"/>
        <v>0</v>
      </c>
      <c r="K30" s="740">
        <f t="shared" si="6"/>
        <v>0</v>
      </c>
      <c r="L30" s="146"/>
      <c r="M30" s="146"/>
      <c r="N30" s="146"/>
      <c r="O30" s="146"/>
      <c r="P30" s="146"/>
      <c r="Q30" s="146"/>
      <c r="R30" s="146"/>
      <c r="S30" s="146"/>
      <c r="T30" s="146"/>
      <c r="U30" s="146"/>
      <c r="V30" s="146"/>
      <c r="W30" s="146"/>
      <c r="X30" s="146"/>
      <c r="Y30" s="146"/>
      <c r="Z30" s="146"/>
      <c r="AA30" s="146"/>
      <c r="AB30" s="146"/>
      <c r="AC30" s="146"/>
      <c r="AD30" s="146"/>
      <c r="AE30" s="146"/>
      <c r="AF30" s="146"/>
      <c r="AG30" s="146"/>
      <c r="AH30" s="146"/>
      <c r="AI30" s="146"/>
      <c r="AJ30" s="146"/>
      <c r="AK30" s="146"/>
      <c r="AL30" s="146"/>
      <c r="AM30" s="146"/>
      <c r="AN30" s="146"/>
      <c r="AO30" s="146"/>
      <c r="AP30" s="146"/>
    </row>
    <row r="31" spans="1:42" ht="13" x14ac:dyDescent="0.3">
      <c r="A31" s="156"/>
      <c r="B31" s="159"/>
      <c r="C31" s="159"/>
      <c r="D31" s="773"/>
      <c r="E31" s="773"/>
      <c r="F31" s="773"/>
      <c r="G31" s="773"/>
      <c r="H31" s="773"/>
      <c r="I31" s="773"/>
      <c r="J31" s="773"/>
      <c r="K31" s="773"/>
      <c r="L31" s="146"/>
      <c r="M31" s="146"/>
      <c r="N31" s="146"/>
      <c r="O31" s="146"/>
      <c r="P31" s="146"/>
      <c r="Q31" s="146"/>
      <c r="R31" s="146"/>
      <c r="S31" s="146"/>
      <c r="T31" s="146"/>
      <c r="U31" s="146"/>
      <c r="V31" s="146"/>
      <c r="W31" s="146"/>
      <c r="X31" s="146"/>
      <c r="Y31" s="146"/>
      <c r="Z31" s="146"/>
      <c r="AA31" s="146"/>
      <c r="AB31" s="146"/>
      <c r="AC31" s="146"/>
      <c r="AD31" s="146"/>
      <c r="AE31" s="146"/>
      <c r="AF31" s="146"/>
      <c r="AG31" s="146"/>
      <c r="AH31" s="146"/>
      <c r="AI31" s="146"/>
      <c r="AJ31" s="146"/>
      <c r="AK31" s="146"/>
      <c r="AL31" s="146"/>
      <c r="AM31" s="146"/>
      <c r="AN31" s="146"/>
      <c r="AO31" s="146"/>
      <c r="AP31" s="146"/>
    </row>
    <row r="32" spans="1:42" ht="10.5" customHeight="1" x14ac:dyDescent="0.3">
      <c r="A32" s="160"/>
      <c r="B32" s="161" t="s">
        <v>377</v>
      </c>
      <c r="C32" s="148"/>
      <c r="D32" s="774"/>
      <c r="E32" s="774"/>
      <c r="F32" s="774"/>
      <c r="G32" s="774"/>
      <c r="H32" s="774"/>
      <c r="I32" s="774"/>
      <c r="J32" s="774"/>
      <c r="K32" s="774"/>
      <c r="L32" s="146"/>
      <c r="M32" s="146"/>
      <c r="N32" s="146"/>
      <c r="O32" s="146"/>
      <c r="P32" s="146"/>
      <c r="Q32" s="146"/>
      <c r="R32" s="146"/>
      <c r="S32" s="146"/>
      <c r="T32" s="146"/>
      <c r="U32" s="146"/>
      <c r="V32" s="146"/>
      <c r="W32" s="146"/>
      <c r="X32" s="146"/>
      <c r="Y32" s="146"/>
      <c r="Z32" s="146"/>
      <c r="AA32" s="146"/>
      <c r="AB32" s="146"/>
      <c r="AC32" s="146"/>
      <c r="AD32" s="146"/>
      <c r="AE32" s="146"/>
      <c r="AF32" s="146"/>
      <c r="AG32" s="146"/>
      <c r="AH32" s="146"/>
      <c r="AI32" s="146"/>
      <c r="AJ32" s="146"/>
      <c r="AK32" s="146"/>
      <c r="AL32" s="146"/>
      <c r="AM32" s="146"/>
      <c r="AN32" s="146"/>
      <c r="AO32" s="146"/>
      <c r="AP32" s="146"/>
    </row>
    <row r="33" spans="1:42" ht="10.5" customHeight="1" x14ac:dyDescent="0.25">
      <c r="A33" s="121" t="s">
        <v>117</v>
      </c>
      <c r="B33" s="39" t="s">
        <v>368</v>
      </c>
      <c r="C33" s="39" t="s">
        <v>369</v>
      </c>
      <c r="D33" s="370"/>
      <c r="E33" s="370"/>
      <c r="F33" s="370"/>
      <c r="G33" s="370"/>
      <c r="H33" s="370"/>
      <c r="I33" s="370"/>
      <c r="J33" s="370"/>
      <c r="K33" s="740">
        <f t="shared" ref="K33:K35" si="7">SUM(D33:J33)</f>
        <v>0</v>
      </c>
      <c r="L33" s="146"/>
      <c r="M33" s="146"/>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row>
    <row r="34" spans="1:42" ht="10.5" customHeight="1" x14ac:dyDescent="0.25">
      <c r="A34" s="121"/>
      <c r="B34" s="39"/>
      <c r="C34" s="39" t="s">
        <v>370</v>
      </c>
      <c r="D34" s="370"/>
      <c r="E34" s="370"/>
      <c r="F34" s="370"/>
      <c r="G34" s="370"/>
      <c r="H34" s="370"/>
      <c r="I34" s="370"/>
      <c r="J34" s="370"/>
      <c r="K34" s="740">
        <f t="shared" si="7"/>
        <v>0</v>
      </c>
      <c r="L34" s="146"/>
      <c r="M34" s="146"/>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row>
    <row r="35" spans="1:42" ht="10.5" customHeight="1" x14ac:dyDescent="0.25">
      <c r="A35" s="121"/>
      <c r="B35" s="39"/>
      <c r="C35" s="39" t="s">
        <v>371</v>
      </c>
      <c r="D35" s="370"/>
      <c r="E35" s="370"/>
      <c r="F35" s="370"/>
      <c r="G35" s="370"/>
      <c r="H35" s="370"/>
      <c r="I35" s="370"/>
      <c r="J35" s="370"/>
      <c r="K35" s="740">
        <f t="shared" si="7"/>
        <v>0</v>
      </c>
      <c r="L35" s="146"/>
      <c r="M35" s="146"/>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row>
    <row r="36" spans="1:42" ht="10.5" customHeight="1" x14ac:dyDescent="0.25">
      <c r="A36" s="151"/>
      <c r="B36" s="153"/>
      <c r="C36" s="153"/>
      <c r="D36" s="771"/>
      <c r="E36" s="771"/>
      <c r="F36" s="771"/>
      <c r="G36" s="771"/>
      <c r="H36" s="771"/>
      <c r="I36" s="771"/>
      <c r="J36" s="771"/>
      <c r="K36" s="771"/>
      <c r="L36" s="146"/>
      <c r="M36" s="146"/>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row>
    <row r="37" spans="1:42" ht="10.5" customHeight="1" x14ac:dyDescent="0.25">
      <c r="A37" s="121" t="s">
        <v>119</v>
      </c>
      <c r="B37" s="39" t="s">
        <v>372</v>
      </c>
      <c r="C37" s="39" t="s">
        <v>369</v>
      </c>
      <c r="D37" s="370"/>
      <c r="E37" s="370"/>
      <c r="F37" s="370"/>
      <c r="G37" s="370"/>
      <c r="H37" s="370"/>
      <c r="I37" s="370"/>
      <c r="J37" s="370"/>
      <c r="K37" s="740">
        <f t="shared" ref="K37:K39" si="8">SUM(D37:J37)</f>
        <v>0</v>
      </c>
      <c r="L37" s="146"/>
      <c r="M37" s="146"/>
      <c r="N37" s="146"/>
      <c r="O37" s="146"/>
      <c r="P37" s="146"/>
      <c r="Q37" s="146"/>
      <c r="R37" s="146"/>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row>
    <row r="38" spans="1:42" ht="10.5" customHeight="1" x14ac:dyDescent="0.25">
      <c r="A38" s="121"/>
      <c r="B38" s="39"/>
      <c r="C38" s="39" t="s">
        <v>370</v>
      </c>
      <c r="D38" s="370"/>
      <c r="E38" s="370"/>
      <c r="F38" s="370"/>
      <c r="G38" s="370"/>
      <c r="H38" s="370"/>
      <c r="I38" s="370"/>
      <c r="J38" s="370"/>
      <c r="K38" s="740">
        <f t="shared" si="8"/>
        <v>0</v>
      </c>
      <c r="L38" s="146"/>
      <c r="M38" s="146"/>
      <c r="N38" s="146"/>
      <c r="O38" s="146"/>
      <c r="P38" s="146"/>
      <c r="Q38" s="146"/>
      <c r="R38" s="146"/>
      <c r="S38" s="146"/>
      <c r="T38" s="146"/>
      <c r="U38" s="146"/>
      <c r="V38" s="146"/>
      <c r="W38" s="146"/>
      <c r="X38" s="146"/>
      <c r="Y38" s="146"/>
      <c r="Z38" s="146"/>
      <c r="AA38" s="146"/>
      <c r="AB38" s="146"/>
      <c r="AC38" s="146"/>
      <c r="AD38" s="146"/>
      <c r="AE38" s="146"/>
      <c r="AF38" s="146"/>
      <c r="AG38" s="146"/>
      <c r="AH38" s="146"/>
      <c r="AI38" s="146"/>
      <c r="AJ38" s="146"/>
      <c r="AK38" s="146"/>
      <c r="AL38" s="146"/>
      <c r="AM38" s="146"/>
      <c r="AN38" s="146"/>
      <c r="AO38" s="146"/>
      <c r="AP38" s="146"/>
    </row>
    <row r="39" spans="1:42" ht="10.5" customHeight="1" x14ac:dyDescent="0.25">
      <c r="A39" s="121"/>
      <c r="B39" s="39"/>
      <c r="C39" s="39" t="s">
        <v>371</v>
      </c>
      <c r="D39" s="370"/>
      <c r="E39" s="370"/>
      <c r="F39" s="370"/>
      <c r="G39" s="370"/>
      <c r="H39" s="370"/>
      <c r="I39" s="370"/>
      <c r="J39" s="370"/>
      <c r="K39" s="740">
        <f t="shared" si="8"/>
        <v>0</v>
      </c>
      <c r="L39" s="146"/>
      <c r="M39" s="146"/>
      <c r="N39" s="146"/>
      <c r="O39" s="146"/>
      <c r="P39" s="146"/>
      <c r="Q39" s="146"/>
      <c r="R39" s="146"/>
      <c r="S39" s="146"/>
      <c r="T39" s="146"/>
      <c r="U39" s="146"/>
      <c r="V39" s="146"/>
      <c r="W39" s="146"/>
      <c r="X39" s="146"/>
      <c r="Y39" s="146"/>
      <c r="Z39" s="146"/>
      <c r="AA39" s="146"/>
      <c r="AB39" s="146"/>
      <c r="AC39" s="146"/>
      <c r="AD39" s="146"/>
      <c r="AE39" s="146"/>
      <c r="AF39" s="146"/>
      <c r="AG39" s="146"/>
      <c r="AH39" s="146"/>
      <c r="AI39" s="146"/>
      <c r="AJ39" s="146"/>
      <c r="AK39" s="146"/>
      <c r="AL39" s="146"/>
      <c r="AM39" s="146"/>
      <c r="AN39" s="146"/>
      <c r="AO39" s="146"/>
      <c r="AP39" s="146"/>
    </row>
    <row r="40" spans="1:42" ht="10.5" customHeight="1" x14ac:dyDescent="0.3">
      <c r="A40" s="156"/>
      <c r="B40" s="154"/>
      <c r="C40" s="154"/>
      <c r="D40" s="773"/>
      <c r="E40" s="773"/>
      <c r="F40" s="773"/>
      <c r="G40" s="773"/>
      <c r="H40" s="773"/>
      <c r="I40" s="773"/>
      <c r="J40" s="773"/>
      <c r="K40" s="773"/>
      <c r="L40" s="146"/>
      <c r="M40" s="146"/>
      <c r="N40" s="146"/>
      <c r="O40" s="146"/>
      <c r="P40" s="146"/>
      <c r="Q40" s="146"/>
      <c r="R40" s="146"/>
      <c r="S40" s="146"/>
      <c r="T40" s="146"/>
      <c r="U40" s="146"/>
      <c r="V40" s="146"/>
      <c r="W40" s="146"/>
      <c r="X40" s="146"/>
      <c r="Y40" s="146"/>
      <c r="Z40" s="146"/>
      <c r="AA40" s="146"/>
      <c r="AB40" s="146"/>
      <c r="AC40" s="146"/>
      <c r="AD40" s="146"/>
      <c r="AE40" s="146"/>
      <c r="AF40" s="146"/>
      <c r="AG40" s="146"/>
      <c r="AH40" s="146"/>
      <c r="AI40" s="146"/>
      <c r="AJ40" s="146"/>
      <c r="AK40" s="146"/>
      <c r="AL40" s="146"/>
      <c r="AM40" s="146"/>
      <c r="AN40" s="146"/>
      <c r="AO40" s="146"/>
      <c r="AP40" s="146"/>
    </row>
    <row r="41" spans="1:42" ht="10.5" customHeight="1" x14ac:dyDescent="0.25">
      <c r="A41" s="121" t="s">
        <v>121</v>
      </c>
      <c r="B41" s="39" t="s">
        <v>373</v>
      </c>
      <c r="C41" s="39" t="s">
        <v>369</v>
      </c>
      <c r="D41" s="370"/>
      <c r="E41" s="370"/>
      <c r="F41" s="370"/>
      <c r="G41" s="370"/>
      <c r="H41" s="370"/>
      <c r="I41" s="370"/>
      <c r="J41" s="370"/>
      <c r="K41" s="740">
        <f t="shared" ref="K41:K43" si="9">SUM(D41:J41)</f>
        <v>0</v>
      </c>
      <c r="L41" s="146"/>
      <c r="M41" s="146"/>
      <c r="N41" s="146"/>
      <c r="O41" s="146"/>
      <c r="P41" s="146"/>
      <c r="Q41" s="146"/>
      <c r="R41" s="146"/>
      <c r="S41" s="146"/>
      <c r="T41" s="146"/>
      <c r="U41" s="146"/>
      <c r="V41" s="146"/>
      <c r="W41" s="146"/>
      <c r="X41" s="146"/>
      <c r="Y41" s="146"/>
      <c r="Z41" s="146"/>
      <c r="AA41" s="146"/>
      <c r="AB41" s="146"/>
      <c r="AC41" s="146"/>
      <c r="AD41" s="146"/>
      <c r="AE41" s="146"/>
      <c r="AF41" s="146"/>
      <c r="AG41" s="146"/>
      <c r="AH41" s="146"/>
      <c r="AI41" s="146"/>
      <c r="AJ41" s="146"/>
      <c r="AK41" s="146"/>
      <c r="AL41" s="146"/>
      <c r="AM41" s="146"/>
      <c r="AN41" s="146"/>
      <c r="AO41" s="146"/>
      <c r="AP41" s="146"/>
    </row>
    <row r="42" spans="1:42" ht="10.5" customHeight="1" x14ac:dyDescent="0.25">
      <c r="A42" s="121"/>
      <c r="B42" s="39"/>
      <c r="C42" s="39" t="s">
        <v>370</v>
      </c>
      <c r="D42" s="370"/>
      <c r="E42" s="370"/>
      <c r="F42" s="370"/>
      <c r="G42" s="370"/>
      <c r="H42" s="370"/>
      <c r="I42" s="370"/>
      <c r="J42" s="370"/>
      <c r="K42" s="740">
        <f t="shared" si="9"/>
        <v>0</v>
      </c>
      <c r="L42" s="146"/>
      <c r="M42" s="146"/>
      <c r="N42" s="146"/>
      <c r="O42" s="146"/>
      <c r="P42" s="146"/>
      <c r="Q42" s="146"/>
      <c r="R42" s="146"/>
      <c r="S42" s="146"/>
      <c r="T42" s="146"/>
      <c r="U42" s="146"/>
      <c r="V42" s="146"/>
      <c r="W42" s="146"/>
      <c r="X42" s="146"/>
      <c r="Y42" s="146"/>
      <c r="Z42" s="146"/>
      <c r="AA42" s="146"/>
      <c r="AB42" s="146"/>
      <c r="AC42" s="146"/>
      <c r="AD42" s="146"/>
      <c r="AE42" s="146"/>
      <c r="AF42" s="146"/>
      <c r="AG42" s="146"/>
      <c r="AH42" s="146"/>
      <c r="AI42" s="146"/>
      <c r="AJ42" s="146"/>
      <c r="AK42" s="146"/>
      <c r="AL42" s="146"/>
      <c r="AM42" s="146"/>
      <c r="AN42" s="146"/>
      <c r="AO42" s="146"/>
      <c r="AP42" s="146"/>
    </row>
    <row r="43" spans="1:42" ht="10.5" customHeight="1" x14ac:dyDescent="0.25">
      <c r="A43" s="121"/>
      <c r="B43" s="39"/>
      <c r="C43" s="39" t="s">
        <v>371</v>
      </c>
      <c r="D43" s="370"/>
      <c r="E43" s="370"/>
      <c r="F43" s="370"/>
      <c r="G43" s="370"/>
      <c r="H43" s="370"/>
      <c r="I43" s="370"/>
      <c r="J43" s="370"/>
      <c r="K43" s="740">
        <f t="shared" si="9"/>
        <v>0</v>
      </c>
      <c r="L43" s="146"/>
      <c r="M43" s="146"/>
      <c r="N43" s="146"/>
      <c r="O43" s="146"/>
      <c r="P43" s="146"/>
      <c r="Q43" s="146"/>
      <c r="R43" s="146"/>
      <c r="S43" s="146"/>
      <c r="T43" s="146"/>
      <c r="U43" s="146"/>
      <c r="V43" s="146"/>
      <c r="W43" s="146"/>
      <c r="X43" s="146"/>
      <c r="Y43" s="146"/>
      <c r="Z43" s="146"/>
      <c r="AA43" s="146"/>
      <c r="AB43" s="146"/>
      <c r="AC43" s="146"/>
      <c r="AD43" s="146"/>
      <c r="AE43" s="146"/>
      <c r="AF43" s="146"/>
      <c r="AG43" s="146"/>
      <c r="AH43" s="146"/>
      <c r="AI43" s="146"/>
      <c r="AJ43" s="146"/>
      <c r="AK43" s="146"/>
      <c r="AL43" s="146"/>
      <c r="AM43" s="146"/>
      <c r="AN43" s="146"/>
      <c r="AO43" s="146"/>
      <c r="AP43" s="146"/>
    </row>
    <row r="44" spans="1:42" ht="10.5" customHeight="1" x14ac:dyDescent="0.25">
      <c r="A44" s="151"/>
      <c r="B44" s="154"/>
      <c r="C44" s="154"/>
      <c r="D44" s="773"/>
      <c r="E44" s="773"/>
      <c r="F44" s="773"/>
      <c r="G44" s="773"/>
      <c r="H44" s="773"/>
      <c r="I44" s="773"/>
      <c r="J44" s="773"/>
      <c r="K44" s="773"/>
      <c r="L44" s="146"/>
      <c r="M44" s="146"/>
      <c r="N44" s="146"/>
      <c r="O44" s="146"/>
      <c r="P44" s="146"/>
      <c r="Q44" s="146"/>
      <c r="R44" s="146"/>
      <c r="S44" s="146"/>
      <c r="T44" s="146"/>
      <c r="U44" s="146"/>
      <c r="V44" s="146"/>
      <c r="W44" s="146"/>
      <c r="X44" s="146"/>
      <c r="Y44" s="146"/>
      <c r="Z44" s="146"/>
      <c r="AA44" s="146"/>
      <c r="AB44" s="146"/>
      <c r="AC44" s="146"/>
      <c r="AD44" s="146"/>
      <c r="AE44" s="146"/>
      <c r="AF44" s="146"/>
      <c r="AG44" s="146"/>
      <c r="AH44" s="146"/>
      <c r="AI44" s="146"/>
      <c r="AJ44" s="146"/>
      <c r="AK44" s="146"/>
      <c r="AL44" s="146"/>
      <c r="AM44" s="146"/>
      <c r="AN44" s="146"/>
      <c r="AO44" s="146"/>
      <c r="AP44" s="146"/>
    </row>
    <row r="45" spans="1:42" ht="10.5" customHeight="1" x14ac:dyDescent="0.25">
      <c r="A45" s="121" t="s">
        <v>123</v>
      </c>
      <c r="B45" s="39" t="s">
        <v>374</v>
      </c>
      <c r="C45" s="39" t="s">
        <v>369</v>
      </c>
      <c r="D45" s="370"/>
      <c r="E45" s="370"/>
      <c r="F45" s="370"/>
      <c r="G45" s="370"/>
      <c r="H45" s="370"/>
      <c r="I45" s="370"/>
      <c r="J45" s="370"/>
      <c r="K45" s="740">
        <f t="shared" ref="K45:K47" si="10">SUM(D45:J45)</f>
        <v>0</v>
      </c>
      <c r="L45" s="146"/>
      <c r="M45" s="146"/>
      <c r="N45" s="146"/>
      <c r="O45" s="146"/>
      <c r="P45" s="146"/>
      <c r="Q45" s="146"/>
      <c r="R45" s="146"/>
      <c r="S45" s="146"/>
      <c r="T45" s="146"/>
      <c r="U45" s="146"/>
      <c r="V45" s="146"/>
      <c r="W45" s="146"/>
      <c r="X45" s="146"/>
      <c r="Y45" s="146"/>
      <c r="Z45" s="146"/>
      <c r="AA45" s="146"/>
      <c r="AB45" s="146"/>
      <c r="AC45" s="146"/>
      <c r="AD45" s="146"/>
      <c r="AE45" s="146"/>
      <c r="AF45" s="146"/>
      <c r="AG45" s="146"/>
      <c r="AH45" s="146"/>
      <c r="AI45" s="146"/>
      <c r="AJ45" s="146"/>
      <c r="AK45" s="146"/>
      <c r="AL45" s="146"/>
      <c r="AM45" s="146"/>
      <c r="AN45" s="146"/>
      <c r="AO45" s="146"/>
      <c r="AP45" s="146"/>
    </row>
    <row r="46" spans="1:42" ht="10.5" customHeight="1" x14ac:dyDescent="0.25">
      <c r="A46" s="121"/>
      <c r="B46" s="39"/>
      <c r="C46" s="39" t="s">
        <v>370</v>
      </c>
      <c r="D46" s="370"/>
      <c r="E46" s="370"/>
      <c r="F46" s="370"/>
      <c r="G46" s="370"/>
      <c r="H46" s="370"/>
      <c r="I46" s="370"/>
      <c r="J46" s="370"/>
      <c r="K46" s="740">
        <f t="shared" si="10"/>
        <v>0</v>
      </c>
      <c r="L46" s="146"/>
      <c r="M46" s="146"/>
      <c r="N46" s="146"/>
      <c r="O46" s="146"/>
      <c r="P46" s="146"/>
      <c r="Q46" s="146"/>
      <c r="R46" s="146"/>
      <c r="S46" s="146"/>
      <c r="T46" s="146"/>
      <c r="U46" s="146"/>
      <c r="V46" s="146"/>
      <c r="W46" s="146"/>
      <c r="X46" s="146"/>
      <c r="Y46" s="146"/>
      <c r="Z46" s="146"/>
      <c r="AA46" s="146"/>
      <c r="AB46" s="146"/>
      <c r="AC46" s="146"/>
      <c r="AD46" s="146"/>
      <c r="AE46" s="146"/>
      <c r="AF46" s="146"/>
      <c r="AG46" s="146"/>
      <c r="AH46" s="146"/>
      <c r="AI46" s="146"/>
      <c r="AJ46" s="146"/>
      <c r="AK46" s="146"/>
      <c r="AL46" s="146"/>
      <c r="AM46" s="146"/>
      <c r="AN46" s="146"/>
      <c r="AO46" s="146"/>
      <c r="AP46" s="146"/>
    </row>
    <row r="47" spans="1:42" ht="10.5" customHeight="1" x14ac:dyDescent="0.25">
      <c r="A47" s="121"/>
      <c r="B47" s="39"/>
      <c r="C47" s="39" t="s">
        <v>371</v>
      </c>
      <c r="D47" s="370"/>
      <c r="E47" s="370"/>
      <c r="F47" s="370"/>
      <c r="G47" s="370"/>
      <c r="H47" s="370"/>
      <c r="I47" s="370"/>
      <c r="J47" s="370"/>
      <c r="K47" s="740">
        <f t="shared" si="10"/>
        <v>0</v>
      </c>
      <c r="L47" s="146"/>
      <c r="M47" s="146"/>
      <c r="N47" s="146"/>
      <c r="O47" s="146"/>
      <c r="P47" s="146"/>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row>
    <row r="48" spans="1:42" ht="10.5" customHeight="1" x14ac:dyDescent="0.3">
      <c r="A48" s="156"/>
      <c r="B48" s="153"/>
      <c r="C48" s="153"/>
      <c r="D48" s="773"/>
      <c r="E48" s="773"/>
      <c r="F48" s="773"/>
      <c r="G48" s="773"/>
      <c r="H48" s="773"/>
      <c r="I48" s="773"/>
      <c r="J48" s="773"/>
      <c r="K48" s="773"/>
      <c r="L48" s="146"/>
      <c r="M48" s="146"/>
      <c r="N48" s="146"/>
      <c r="O48" s="146"/>
      <c r="P48" s="146"/>
      <c r="Q48" s="146"/>
      <c r="R48" s="146"/>
      <c r="S48" s="146"/>
      <c r="T48" s="146"/>
      <c r="U48" s="146"/>
      <c r="V48" s="146"/>
      <c r="W48" s="146"/>
      <c r="X48" s="146"/>
      <c r="Y48" s="146"/>
      <c r="Z48" s="146"/>
      <c r="AA48" s="146"/>
      <c r="AB48" s="146"/>
      <c r="AC48" s="146"/>
      <c r="AD48" s="146"/>
      <c r="AE48" s="146"/>
      <c r="AF48" s="146"/>
      <c r="AG48" s="146"/>
      <c r="AH48" s="146"/>
      <c r="AI48" s="146"/>
      <c r="AJ48" s="146"/>
      <c r="AK48" s="146"/>
      <c r="AL48" s="146"/>
      <c r="AM48" s="146"/>
      <c r="AN48" s="146"/>
      <c r="AO48" s="146"/>
      <c r="AP48" s="146"/>
    </row>
    <row r="49" spans="1:42" ht="10.5" customHeight="1" x14ac:dyDescent="0.25">
      <c r="A49" s="121" t="s">
        <v>125</v>
      </c>
      <c r="B49" s="39" t="s">
        <v>375</v>
      </c>
      <c r="C49" s="39" t="s">
        <v>369</v>
      </c>
      <c r="D49" s="370"/>
      <c r="E49" s="370"/>
      <c r="F49" s="370"/>
      <c r="G49" s="370"/>
      <c r="H49" s="370"/>
      <c r="I49" s="370"/>
      <c r="J49" s="370"/>
      <c r="K49" s="740">
        <f t="shared" ref="K49:K51" si="11">SUM(D49:J49)</f>
        <v>0</v>
      </c>
      <c r="L49" s="146"/>
      <c r="M49" s="146"/>
      <c r="N49" s="146"/>
      <c r="O49" s="146"/>
      <c r="P49" s="146"/>
      <c r="Q49" s="146"/>
      <c r="R49" s="146"/>
      <c r="S49" s="146"/>
      <c r="T49" s="146"/>
      <c r="U49" s="146"/>
      <c r="V49" s="146"/>
      <c r="W49" s="146"/>
      <c r="X49" s="146"/>
      <c r="Y49" s="146"/>
      <c r="Z49" s="146"/>
      <c r="AA49" s="146"/>
      <c r="AB49" s="146"/>
      <c r="AC49" s="146"/>
      <c r="AD49" s="146"/>
      <c r="AE49" s="146"/>
      <c r="AF49" s="146"/>
      <c r="AG49" s="146"/>
      <c r="AH49" s="146"/>
      <c r="AI49" s="146"/>
      <c r="AJ49" s="146"/>
      <c r="AK49" s="146"/>
      <c r="AL49" s="146"/>
      <c r="AM49" s="146"/>
      <c r="AN49" s="146"/>
      <c r="AO49" s="146"/>
      <c r="AP49" s="146"/>
    </row>
    <row r="50" spans="1:42" ht="10.5" customHeight="1" x14ac:dyDescent="0.25">
      <c r="A50" s="121"/>
      <c r="B50" s="39"/>
      <c r="C50" s="39" t="s">
        <v>370</v>
      </c>
      <c r="D50" s="370"/>
      <c r="E50" s="370"/>
      <c r="F50" s="370"/>
      <c r="G50" s="370"/>
      <c r="H50" s="370"/>
      <c r="I50" s="370"/>
      <c r="J50" s="370"/>
      <c r="K50" s="740">
        <f t="shared" si="11"/>
        <v>0</v>
      </c>
      <c r="L50" s="146"/>
      <c r="M50" s="146"/>
      <c r="N50" s="146"/>
      <c r="O50" s="146"/>
      <c r="P50" s="146"/>
      <c r="Q50" s="146"/>
      <c r="R50" s="146"/>
      <c r="S50" s="146"/>
      <c r="T50" s="146"/>
      <c r="U50" s="146"/>
      <c r="V50" s="146"/>
      <c r="W50" s="146"/>
      <c r="X50" s="146"/>
      <c r="Y50" s="146"/>
      <c r="Z50" s="146"/>
      <c r="AA50" s="146"/>
      <c r="AB50" s="146"/>
      <c r="AC50" s="146"/>
      <c r="AD50" s="146"/>
      <c r="AE50" s="146"/>
      <c r="AF50" s="146"/>
      <c r="AG50" s="146"/>
      <c r="AH50" s="146"/>
      <c r="AI50" s="146"/>
      <c r="AJ50" s="146"/>
      <c r="AK50" s="146"/>
      <c r="AL50" s="146"/>
      <c r="AM50" s="146"/>
      <c r="AN50" s="146"/>
      <c r="AO50" s="146"/>
      <c r="AP50" s="146"/>
    </row>
    <row r="51" spans="1:42" ht="10.5" customHeight="1" x14ac:dyDescent="0.25">
      <c r="A51" s="121"/>
      <c r="B51" s="39"/>
      <c r="C51" s="39" t="s">
        <v>371</v>
      </c>
      <c r="D51" s="370"/>
      <c r="E51" s="370"/>
      <c r="F51" s="370"/>
      <c r="G51" s="370"/>
      <c r="H51" s="370"/>
      <c r="I51" s="370"/>
      <c r="J51" s="370"/>
      <c r="K51" s="740">
        <f t="shared" si="11"/>
        <v>0</v>
      </c>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6"/>
      <c r="AM51" s="146"/>
      <c r="AN51" s="146"/>
      <c r="AO51" s="146"/>
      <c r="AP51" s="146"/>
    </row>
    <row r="52" spans="1:42" ht="10.5" customHeight="1" x14ac:dyDescent="0.25">
      <c r="A52" s="162"/>
      <c r="B52" s="159"/>
      <c r="C52" s="159"/>
      <c r="D52" s="773"/>
      <c r="E52" s="773"/>
      <c r="F52" s="773"/>
      <c r="G52" s="773"/>
      <c r="H52" s="773"/>
      <c r="I52" s="773"/>
      <c r="J52" s="773"/>
      <c r="K52" s="773"/>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c r="AK52" s="146"/>
      <c r="AL52" s="146"/>
      <c r="AM52" s="146"/>
      <c r="AN52" s="146"/>
      <c r="AO52" s="146"/>
      <c r="AP52" s="146"/>
    </row>
    <row r="53" spans="1:42" ht="10.5" customHeight="1" x14ac:dyDescent="0.25">
      <c r="A53" s="1098" t="s">
        <v>378</v>
      </c>
      <c r="B53" s="1099"/>
      <c r="C53" s="48" t="s">
        <v>369</v>
      </c>
      <c r="D53" s="740">
        <f>D33+D37+D41+D45+D49</f>
        <v>0</v>
      </c>
      <c r="E53" s="740">
        <f t="shared" ref="E53:K53" si="12">E33+E37+E41+E45+E49</f>
        <v>0</v>
      </c>
      <c r="F53" s="740">
        <f t="shared" si="12"/>
        <v>0</v>
      </c>
      <c r="G53" s="740">
        <f t="shared" si="12"/>
        <v>0</v>
      </c>
      <c r="H53" s="740">
        <f t="shared" si="12"/>
        <v>0</v>
      </c>
      <c r="I53" s="740">
        <f t="shared" si="12"/>
        <v>0</v>
      </c>
      <c r="J53" s="740">
        <f t="shared" si="12"/>
        <v>0</v>
      </c>
      <c r="K53" s="740">
        <f t="shared" si="12"/>
        <v>0</v>
      </c>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row>
    <row r="54" spans="1:42" ht="10.5" customHeight="1" x14ac:dyDescent="0.25">
      <c r="A54" s="1100"/>
      <c r="B54" s="1101"/>
      <c r="C54" s="48" t="s">
        <v>370</v>
      </c>
      <c r="D54" s="740">
        <f>D34+D38+D42+D46+D50</f>
        <v>0</v>
      </c>
      <c r="E54" s="740">
        <f t="shared" ref="E54:K55" si="13">E34+E38+E42+E46+E50</f>
        <v>0</v>
      </c>
      <c r="F54" s="740">
        <f t="shared" si="13"/>
        <v>0</v>
      </c>
      <c r="G54" s="740">
        <f t="shared" si="13"/>
        <v>0</v>
      </c>
      <c r="H54" s="740">
        <f t="shared" si="13"/>
        <v>0</v>
      </c>
      <c r="I54" s="740">
        <f t="shared" si="13"/>
        <v>0</v>
      </c>
      <c r="J54" s="740">
        <f t="shared" si="13"/>
        <v>0</v>
      </c>
      <c r="K54" s="740">
        <f t="shared" si="13"/>
        <v>0</v>
      </c>
      <c r="L54" s="146"/>
      <c r="M54" s="146"/>
      <c r="N54" s="146"/>
      <c r="O54" s="146"/>
      <c r="P54" s="146"/>
      <c r="Q54" s="146"/>
      <c r="R54" s="146"/>
      <c r="S54" s="146"/>
      <c r="T54" s="146"/>
      <c r="U54" s="146"/>
      <c r="V54" s="146"/>
      <c r="W54" s="146"/>
      <c r="X54" s="146"/>
      <c r="Y54" s="146"/>
      <c r="Z54" s="146"/>
      <c r="AA54" s="146"/>
      <c r="AB54" s="146"/>
      <c r="AC54" s="146"/>
      <c r="AD54" s="146"/>
      <c r="AE54" s="146"/>
      <c r="AF54" s="146"/>
      <c r="AG54" s="146"/>
      <c r="AH54" s="146"/>
      <c r="AI54" s="146"/>
      <c r="AJ54" s="146"/>
      <c r="AK54" s="146"/>
      <c r="AL54" s="146"/>
      <c r="AM54" s="146"/>
      <c r="AN54" s="146"/>
      <c r="AO54" s="146"/>
      <c r="AP54" s="146"/>
    </row>
    <row r="55" spans="1:42" ht="10.5" customHeight="1" x14ac:dyDescent="0.25">
      <c r="A55" s="1102"/>
      <c r="B55" s="1103"/>
      <c r="C55" s="48" t="s">
        <v>371</v>
      </c>
      <c r="D55" s="740">
        <f>D35+D39+D43+D47+D51</f>
        <v>0</v>
      </c>
      <c r="E55" s="740">
        <f t="shared" si="13"/>
        <v>0</v>
      </c>
      <c r="F55" s="740">
        <f t="shared" si="13"/>
        <v>0</v>
      </c>
      <c r="G55" s="740">
        <f t="shared" si="13"/>
        <v>0</v>
      </c>
      <c r="H55" s="740">
        <f t="shared" si="13"/>
        <v>0</v>
      </c>
      <c r="I55" s="740">
        <f t="shared" si="13"/>
        <v>0</v>
      </c>
      <c r="J55" s="740">
        <f t="shared" si="13"/>
        <v>0</v>
      </c>
      <c r="K55" s="740">
        <f t="shared" si="13"/>
        <v>0</v>
      </c>
      <c r="L55" s="146"/>
      <c r="M55" s="146"/>
      <c r="N55" s="146"/>
      <c r="O55" s="146"/>
      <c r="P55" s="146"/>
      <c r="Q55" s="146"/>
      <c r="R55" s="146"/>
      <c r="S55" s="146"/>
      <c r="T55" s="146"/>
      <c r="U55" s="146"/>
      <c r="V55" s="146"/>
      <c r="W55" s="146"/>
      <c r="X55" s="146"/>
      <c r="Y55" s="146"/>
      <c r="Z55" s="146"/>
      <c r="AA55" s="146"/>
      <c r="AB55" s="146"/>
      <c r="AC55" s="146"/>
      <c r="AD55" s="146"/>
      <c r="AE55" s="146"/>
      <c r="AF55" s="146"/>
      <c r="AG55" s="146"/>
      <c r="AH55" s="146"/>
      <c r="AI55" s="146"/>
      <c r="AJ55" s="146"/>
      <c r="AK55" s="146"/>
      <c r="AL55" s="146"/>
      <c r="AM55" s="146"/>
      <c r="AN55" s="146"/>
      <c r="AO55" s="146"/>
      <c r="AP55" s="146"/>
    </row>
    <row r="56" spans="1:42" ht="10.5" customHeight="1" x14ac:dyDescent="0.25">
      <c r="A56" s="163"/>
      <c r="B56" s="150"/>
      <c r="C56" s="150"/>
      <c r="D56" s="775"/>
      <c r="E56" s="775"/>
      <c r="F56" s="775"/>
      <c r="G56" s="775"/>
      <c r="H56" s="775"/>
      <c r="I56" s="775"/>
      <c r="J56" s="775"/>
      <c r="K56" s="775"/>
      <c r="L56" s="146"/>
      <c r="M56" s="146"/>
      <c r="N56" s="146"/>
      <c r="O56" s="146"/>
      <c r="P56" s="146"/>
      <c r="Q56" s="146"/>
      <c r="R56" s="146"/>
      <c r="S56" s="146"/>
      <c r="T56" s="146"/>
      <c r="U56" s="146"/>
      <c r="V56" s="146"/>
      <c r="W56" s="146"/>
      <c r="X56" s="146"/>
      <c r="Y56" s="146"/>
      <c r="Z56" s="146"/>
      <c r="AA56" s="146"/>
      <c r="AB56" s="146"/>
      <c r="AC56" s="146"/>
      <c r="AD56" s="146"/>
      <c r="AE56" s="146"/>
      <c r="AF56" s="146"/>
      <c r="AG56" s="146"/>
      <c r="AH56" s="146"/>
      <c r="AI56" s="146"/>
      <c r="AJ56" s="146"/>
      <c r="AK56" s="146"/>
      <c r="AL56" s="146"/>
      <c r="AM56" s="146"/>
      <c r="AN56" s="146"/>
      <c r="AO56" s="146"/>
      <c r="AP56" s="146"/>
    </row>
    <row r="57" spans="1:42" ht="10.5" customHeight="1" x14ac:dyDescent="0.25">
      <c r="A57" s="1098" t="s">
        <v>379</v>
      </c>
      <c r="B57" s="1099"/>
      <c r="C57" s="48" t="s">
        <v>369</v>
      </c>
      <c r="D57" s="740">
        <f>D28+D53</f>
        <v>0</v>
      </c>
      <c r="E57" s="740">
        <f t="shared" ref="E57:K57" si="14">E28+E53</f>
        <v>0</v>
      </c>
      <c r="F57" s="740">
        <f t="shared" si="14"/>
        <v>0</v>
      </c>
      <c r="G57" s="740">
        <f t="shared" si="14"/>
        <v>0</v>
      </c>
      <c r="H57" s="740">
        <f t="shared" si="14"/>
        <v>0</v>
      </c>
      <c r="I57" s="740">
        <f t="shared" si="14"/>
        <v>0</v>
      </c>
      <c r="J57" s="740">
        <f t="shared" si="14"/>
        <v>0</v>
      </c>
      <c r="K57" s="740">
        <f t="shared" si="14"/>
        <v>0</v>
      </c>
      <c r="L57" s="146"/>
      <c r="M57" s="146"/>
      <c r="N57" s="146"/>
      <c r="O57" s="146"/>
      <c r="P57" s="146"/>
      <c r="Q57" s="146"/>
      <c r="R57" s="146"/>
      <c r="S57" s="146"/>
      <c r="T57" s="146"/>
      <c r="U57" s="146"/>
      <c r="V57" s="146"/>
      <c r="W57" s="146"/>
      <c r="X57" s="146"/>
      <c r="Y57" s="146"/>
      <c r="Z57" s="146"/>
      <c r="AA57" s="146"/>
      <c r="AB57" s="146"/>
      <c r="AC57" s="146"/>
      <c r="AD57" s="146"/>
      <c r="AE57" s="146"/>
      <c r="AF57" s="146"/>
      <c r="AG57" s="146"/>
      <c r="AH57" s="146"/>
      <c r="AI57" s="146"/>
      <c r="AJ57" s="146"/>
      <c r="AK57" s="146"/>
      <c r="AL57" s="146"/>
      <c r="AM57" s="146"/>
      <c r="AN57" s="146"/>
      <c r="AO57" s="146"/>
      <c r="AP57" s="146"/>
    </row>
    <row r="58" spans="1:42" ht="10.5" customHeight="1" x14ac:dyDescent="0.25">
      <c r="A58" s="1100"/>
      <c r="B58" s="1101"/>
      <c r="C58" s="150"/>
      <c r="D58" s="775"/>
      <c r="E58" s="775"/>
      <c r="F58" s="775"/>
      <c r="G58" s="775"/>
      <c r="H58" s="775"/>
      <c r="I58" s="775"/>
      <c r="J58" s="775"/>
      <c r="K58" s="775"/>
      <c r="L58" s="146"/>
      <c r="M58" s="146"/>
      <c r="N58" s="146"/>
      <c r="O58" s="146"/>
      <c r="P58" s="146"/>
      <c r="Q58" s="146"/>
      <c r="R58" s="146"/>
      <c r="S58" s="146"/>
      <c r="T58" s="146"/>
      <c r="U58" s="146"/>
      <c r="V58" s="146"/>
      <c r="W58" s="146"/>
      <c r="X58" s="146"/>
      <c r="Y58" s="146"/>
      <c r="Z58" s="146"/>
      <c r="AA58" s="146"/>
      <c r="AB58" s="146"/>
      <c r="AC58" s="146"/>
      <c r="AD58" s="146"/>
      <c r="AE58" s="146"/>
      <c r="AF58" s="146"/>
      <c r="AG58" s="146"/>
      <c r="AH58" s="146"/>
      <c r="AI58" s="146"/>
      <c r="AJ58" s="146"/>
      <c r="AK58" s="146"/>
      <c r="AL58" s="146"/>
      <c r="AM58" s="146"/>
      <c r="AN58" s="146"/>
      <c r="AO58" s="146"/>
      <c r="AP58" s="146"/>
    </row>
    <row r="59" spans="1:42" ht="10.5" customHeight="1" x14ac:dyDescent="0.25">
      <c r="A59" s="1100"/>
      <c r="B59" s="1101"/>
      <c r="C59" s="48" t="s">
        <v>370</v>
      </c>
      <c r="D59" s="740">
        <f>D29+D54</f>
        <v>0</v>
      </c>
      <c r="E59" s="740">
        <f t="shared" ref="E59:J59" si="15">E29+E54</f>
        <v>0</v>
      </c>
      <c r="F59" s="740">
        <f t="shared" si="15"/>
        <v>0</v>
      </c>
      <c r="G59" s="740">
        <f t="shared" si="15"/>
        <v>0</v>
      </c>
      <c r="H59" s="740">
        <f t="shared" si="15"/>
        <v>0</v>
      </c>
      <c r="I59" s="740">
        <f t="shared" si="15"/>
        <v>0</v>
      </c>
      <c r="J59" s="740">
        <f t="shared" si="15"/>
        <v>0</v>
      </c>
      <c r="K59" s="740">
        <f>K29+K54</f>
        <v>0</v>
      </c>
      <c r="L59" s="146"/>
      <c r="M59" s="256"/>
      <c r="N59" s="146"/>
      <c r="O59" s="146"/>
      <c r="P59" s="146"/>
      <c r="Q59" s="146"/>
      <c r="R59" s="146"/>
      <c r="S59" s="146"/>
      <c r="T59" s="146"/>
      <c r="U59" s="146"/>
      <c r="V59" s="146"/>
      <c r="W59" s="146"/>
      <c r="X59" s="146"/>
      <c r="Y59" s="146"/>
      <c r="Z59" s="146"/>
      <c r="AA59" s="146"/>
      <c r="AB59" s="146"/>
      <c r="AC59" s="146"/>
      <c r="AD59" s="146"/>
      <c r="AE59" s="146"/>
      <c r="AF59" s="146"/>
      <c r="AG59" s="146"/>
      <c r="AH59" s="146"/>
      <c r="AI59" s="146"/>
      <c r="AJ59" s="146"/>
      <c r="AK59" s="146"/>
      <c r="AL59" s="146"/>
      <c r="AM59" s="146"/>
      <c r="AN59" s="146"/>
      <c r="AO59" s="146"/>
      <c r="AP59" s="146"/>
    </row>
    <row r="60" spans="1:42" ht="10.5" customHeight="1" x14ac:dyDescent="0.25">
      <c r="A60" s="1100"/>
      <c r="B60" s="1101"/>
      <c r="C60" s="48" t="s">
        <v>381</v>
      </c>
      <c r="D60" s="776"/>
      <c r="E60" s="776"/>
      <c r="F60" s="776"/>
      <c r="G60" s="776"/>
      <c r="H60" s="776"/>
      <c r="I60" s="776"/>
      <c r="J60" s="776"/>
      <c r="K60" s="370"/>
      <c r="L60" s="146"/>
      <c r="M60" s="256"/>
      <c r="N60" s="146"/>
      <c r="O60" s="146"/>
      <c r="P60" s="146"/>
      <c r="Q60" s="146"/>
      <c r="R60" s="146"/>
      <c r="S60" s="146"/>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row>
    <row r="61" spans="1:42" ht="10.5" customHeight="1" x14ac:dyDescent="0.25">
      <c r="A61" s="1100"/>
      <c r="B61" s="1101"/>
      <c r="C61" s="48" t="s">
        <v>380</v>
      </c>
      <c r="D61" s="777"/>
      <c r="E61" s="777"/>
      <c r="F61" s="777"/>
      <c r="G61" s="777"/>
      <c r="H61" s="777"/>
      <c r="I61" s="777"/>
      <c r="J61" s="777"/>
      <c r="K61" s="740">
        <f>K59-K60</f>
        <v>0</v>
      </c>
      <c r="L61" s="146"/>
      <c r="M61" s="146"/>
      <c r="N61" s="146"/>
      <c r="O61" s="146"/>
      <c r="P61" s="146"/>
      <c r="Q61" s="146"/>
      <c r="R61" s="146"/>
      <c r="S61" s="146"/>
      <c r="T61" s="146"/>
      <c r="U61" s="146"/>
      <c r="V61" s="146"/>
      <c r="W61" s="146"/>
      <c r="X61" s="146"/>
      <c r="Y61" s="146"/>
      <c r="Z61" s="146"/>
      <c r="AA61" s="146"/>
      <c r="AB61" s="146"/>
      <c r="AC61" s="146"/>
      <c r="AD61" s="146"/>
      <c r="AE61" s="146"/>
      <c r="AF61" s="146"/>
      <c r="AG61" s="146"/>
      <c r="AH61" s="146"/>
      <c r="AI61" s="146"/>
      <c r="AJ61" s="146"/>
      <c r="AK61" s="146"/>
      <c r="AL61" s="146"/>
      <c r="AM61" s="146"/>
      <c r="AN61" s="146"/>
      <c r="AO61" s="146"/>
      <c r="AP61" s="146"/>
    </row>
    <row r="62" spans="1:42" ht="10.5" customHeight="1" x14ac:dyDescent="0.25">
      <c r="A62" s="1100"/>
      <c r="B62" s="1101"/>
      <c r="C62" s="150"/>
      <c r="D62" s="775"/>
      <c r="E62" s="775"/>
      <c r="F62" s="775"/>
      <c r="G62" s="775"/>
      <c r="H62" s="775"/>
      <c r="I62" s="775"/>
      <c r="J62" s="775"/>
      <c r="K62" s="775"/>
      <c r="L62" s="146"/>
      <c r="M62" s="146"/>
      <c r="N62" s="146"/>
      <c r="O62" s="146"/>
      <c r="P62" s="146"/>
      <c r="Q62" s="146"/>
      <c r="R62" s="146"/>
      <c r="S62" s="146"/>
      <c r="T62" s="146"/>
      <c r="U62" s="146"/>
      <c r="V62" s="146"/>
      <c r="W62" s="146"/>
      <c r="X62" s="146"/>
      <c r="Y62" s="146"/>
      <c r="Z62" s="146"/>
      <c r="AA62" s="146"/>
      <c r="AB62" s="146"/>
      <c r="AC62" s="146"/>
      <c r="AD62" s="146"/>
      <c r="AE62" s="146"/>
      <c r="AF62" s="146"/>
      <c r="AG62" s="146"/>
      <c r="AH62" s="146"/>
      <c r="AI62" s="146"/>
      <c r="AJ62" s="146"/>
      <c r="AK62" s="146"/>
      <c r="AL62" s="146"/>
      <c r="AM62" s="146"/>
      <c r="AN62" s="146"/>
      <c r="AO62" s="146"/>
      <c r="AP62" s="146"/>
    </row>
    <row r="63" spans="1:42" ht="12.75" customHeight="1" x14ac:dyDescent="0.25">
      <c r="A63" s="1100"/>
      <c r="B63" s="1101"/>
      <c r="C63" s="48" t="s">
        <v>371</v>
      </c>
      <c r="D63" s="740">
        <f>D30+D55</f>
        <v>0</v>
      </c>
      <c r="E63" s="740">
        <f t="shared" ref="E63:J63" si="16">E30+E55</f>
        <v>0</v>
      </c>
      <c r="F63" s="740">
        <f t="shared" si="16"/>
        <v>0</v>
      </c>
      <c r="G63" s="740">
        <f t="shared" si="16"/>
        <v>0</v>
      </c>
      <c r="H63" s="740">
        <f t="shared" si="16"/>
        <v>0</v>
      </c>
      <c r="I63" s="740">
        <f t="shared" si="16"/>
        <v>0</v>
      </c>
      <c r="J63" s="740">
        <f t="shared" si="16"/>
        <v>0</v>
      </c>
      <c r="K63" s="740">
        <f>K30+K55</f>
        <v>0</v>
      </c>
      <c r="L63" s="146"/>
      <c r="M63" s="256"/>
      <c r="N63" s="146"/>
      <c r="O63" s="146"/>
      <c r="P63" s="146"/>
      <c r="Q63" s="146"/>
      <c r="R63" s="146"/>
      <c r="S63" s="146"/>
      <c r="T63" s="146"/>
      <c r="U63" s="146"/>
      <c r="V63" s="146"/>
      <c r="W63" s="146"/>
      <c r="X63" s="146"/>
      <c r="Y63" s="146"/>
      <c r="Z63" s="146"/>
      <c r="AA63" s="146"/>
      <c r="AB63" s="146"/>
      <c r="AC63" s="146"/>
      <c r="AD63" s="146"/>
      <c r="AE63" s="146"/>
      <c r="AF63" s="146"/>
      <c r="AG63" s="146"/>
      <c r="AH63" s="146"/>
      <c r="AI63" s="146"/>
      <c r="AJ63" s="146"/>
      <c r="AK63" s="146"/>
      <c r="AL63" s="146"/>
      <c r="AM63" s="146"/>
      <c r="AN63" s="146"/>
      <c r="AO63" s="146"/>
      <c r="AP63" s="146"/>
    </row>
    <row r="64" spans="1:42" ht="13.5" customHeight="1" x14ac:dyDescent="0.25">
      <c r="A64" s="1100"/>
      <c r="B64" s="1101"/>
      <c r="C64" s="48" t="s">
        <v>381</v>
      </c>
      <c r="D64" s="776"/>
      <c r="E64" s="776"/>
      <c r="F64" s="776"/>
      <c r="G64" s="776"/>
      <c r="H64" s="776"/>
      <c r="I64" s="776"/>
      <c r="J64" s="776"/>
      <c r="K64" s="370"/>
      <c r="L64" s="146"/>
      <c r="M64" s="146"/>
      <c r="N64" s="146"/>
      <c r="O64" s="146"/>
      <c r="P64" s="146"/>
      <c r="Q64" s="146"/>
      <c r="R64" s="146"/>
      <c r="S64" s="146"/>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row>
    <row r="65" spans="1:42" ht="10.5" customHeight="1" x14ac:dyDescent="0.25">
      <c r="A65" s="1102"/>
      <c r="B65" s="1103"/>
      <c r="C65" s="48" t="s">
        <v>382</v>
      </c>
      <c r="D65" s="776"/>
      <c r="E65" s="776"/>
      <c r="F65" s="776"/>
      <c r="G65" s="776"/>
      <c r="H65" s="776"/>
      <c r="I65" s="776"/>
      <c r="J65" s="776"/>
      <c r="K65" s="740">
        <f>K63-K64</f>
        <v>0</v>
      </c>
      <c r="L65" s="146"/>
      <c r="M65" s="146"/>
      <c r="N65" s="146"/>
      <c r="O65" s="146"/>
      <c r="P65" s="146"/>
      <c r="Q65" s="146"/>
      <c r="R65" s="146"/>
      <c r="S65" s="146"/>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row>
    <row r="66" spans="1:42" ht="12.75" customHeight="1" x14ac:dyDescent="0.25">
      <c r="A66" s="1104" t="s">
        <v>383</v>
      </c>
      <c r="B66" s="1105"/>
      <c r="C66" s="39" t="s">
        <v>1254</v>
      </c>
      <c r="D66" s="776"/>
      <c r="E66" s="776"/>
      <c r="F66" s="776"/>
      <c r="G66" s="776"/>
      <c r="H66" s="776"/>
      <c r="I66" s="776"/>
      <c r="J66" s="776"/>
      <c r="K66" s="371"/>
      <c r="L66" s="146"/>
      <c r="M66" s="256"/>
      <c r="N66" s="146"/>
      <c r="O66" s="146"/>
      <c r="P66" s="146"/>
      <c r="Q66" s="146"/>
      <c r="R66" s="146"/>
      <c r="S66" s="146"/>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row>
    <row r="67" spans="1:42" ht="11.5" x14ac:dyDescent="0.25">
      <c r="A67" s="1106"/>
      <c r="B67" s="1107"/>
      <c r="C67" s="39" t="s">
        <v>1255</v>
      </c>
      <c r="D67" s="776"/>
      <c r="E67" s="776"/>
      <c r="F67" s="776"/>
      <c r="G67" s="776"/>
      <c r="H67" s="776"/>
      <c r="I67" s="776"/>
      <c r="J67" s="776"/>
      <c r="K67" s="371"/>
      <c r="L67" s="146"/>
      <c r="M67" s="256"/>
      <c r="N67" s="146"/>
      <c r="O67" s="146"/>
      <c r="P67" s="146"/>
      <c r="Q67" s="146"/>
      <c r="R67" s="146"/>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row>
    <row r="68" spans="1:42" ht="23" x14ac:dyDescent="0.25">
      <c r="A68" s="1106"/>
      <c r="B68" s="1107"/>
      <c r="C68" s="101" t="s">
        <v>384</v>
      </c>
      <c r="D68" s="776"/>
      <c r="E68" s="776"/>
      <c r="F68" s="776"/>
      <c r="G68" s="776"/>
      <c r="H68" s="776"/>
      <c r="I68" s="776"/>
      <c r="J68" s="776"/>
      <c r="K68" s="371"/>
      <c r="L68" s="146"/>
      <c r="M68" s="146"/>
      <c r="N68" s="146"/>
      <c r="O68" s="146"/>
      <c r="P68" s="146"/>
      <c r="Q68" s="146"/>
      <c r="R68" s="146"/>
      <c r="S68" s="146"/>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row>
    <row r="69" spans="1:42" ht="11.5" x14ac:dyDescent="0.25">
      <c r="A69" s="1088"/>
      <c r="B69" s="1089"/>
      <c r="C69" s="39" t="s">
        <v>385</v>
      </c>
      <c r="D69" s="776"/>
      <c r="E69" s="776"/>
      <c r="F69" s="776"/>
      <c r="G69" s="776"/>
      <c r="H69" s="776"/>
      <c r="I69" s="776"/>
      <c r="J69" s="776"/>
      <c r="K69" s="371"/>
      <c r="L69" s="146"/>
      <c r="M69" s="146"/>
      <c r="N69" s="146"/>
      <c r="O69" s="146"/>
      <c r="P69" s="146"/>
      <c r="Q69" s="146"/>
      <c r="R69" s="146"/>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row>
    <row r="70" spans="1:42" ht="12.5" x14ac:dyDescent="0.25">
      <c r="A70" s="150"/>
      <c r="B70" s="164"/>
      <c r="C70" s="153"/>
      <c r="D70" s="153"/>
      <c r="E70" s="153"/>
      <c r="F70" s="153"/>
      <c r="G70" s="153"/>
      <c r="H70" s="153"/>
      <c r="I70" s="153"/>
      <c r="J70" s="153"/>
      <c r="K70" s="165"/>
      <c r="L70" s="146"/>
      <c r="M70" s="146"/>
      <c r="N70" s="146"/>
      <c r="O70" s="146"/>
      <c r="P70" s="146"/>
      <c r="Q70" s="146"/>
      <c r="R70" s="146"/>
      <c r="S70" s="146"/>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row>
    <row r="71" spans="1:42" ht="10.5" x14ac:dyDescent="0.25">
      <c r="A71" s="165"/>
      <c r="B71" s="165"/>
      <c r="C71" s="165"/>
      <c r="D71" s="165"/>
      <c r="E71" s="165"/>
      <c r="F71" s="165"/>
      <c r="G71" s="165"/>
      <c r="H71" s="165"/>
      <c r="I71" s="165"/>
      <c r="J71" s="165"/>
      <c r="K71" s="165"/>
      <c r="L71" s="146"/>
      <c r="M71" s="146"/>
      <c r="N71" s="146"/>
      <c r="O71" s="146"/>
      <c r="P71" s="146"/>
      <c r="Q71" s="146"/>
      <c r="R71" s="146"/>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row>
    <row r="72" spans="1:42" ht="12.5" x14ac:dyDescent="0.25">
      <c r="A72" s="167"/>
      <c r="B72" s="146"/>
      <c r="C72" s="150"/>
      <c r="L72" s="146"/>
      <c r="M72" s="146"/>
      <c r="N72" s="146"/>
      <c r="O72" s="146"/>
      <c r="P72" s="146"/>
      <c r="Q72" s="146"/>
      <c r="R72" s="146"/>
      <c r="S72" s="146"/>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row>
    <row r="73" spans="1:42" ht="12.5" x14ac:dyDescent="0.25">
      <c r="A73" s="167"/>
      <c r="B73" s="146"/>
      <c r="C73" s="150"/>
      <c r="L73" s="146"/>
      <c r="M73" s="146"/>
      <c r="N73" s="146"/>
      <c r="O73" s="146"/>
      <c r="P73" s="146"/>
      <c r="Q73" s="146"/>
      <c r="R73" s="146"/>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row>
    <row r="74" spans="1:42" ht="12.5" x14ac:dyDescent="0.25">
      <c r="A74" s="167"/>
      <c r="B74" s="146"/>
      <c r="C74" s="150"/>
      <c r="L74" s="146"/>
      <c r="M74" s="146"/>
      <c r="N74" s="146"/>
      <c r="O74" s="146"/>
      <c r="P74" s="146"/>
      <c r="Q74" s="146"/>
      <c r="R74" s="146"/>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row>
    <row r="75" spans="1:42" ht="12.5" x14ac:dyDescent="0.25">
      <c r="A75" s="167"/>
      <c r="B75" s="146"/>
      <c r="C75" s="150"/>
      <c r="L75" s="146"/>
      <c r="M75" s="146"/>
      <c r="N75" s="146"/>
      <c r="O75" s="146"/>
      <c r="P75" s="146"/>
      <c r="Q75" s="146"/>
      <c r="R75" s="146"/>
      <c r="S75" s="146"/>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row>
    <row r="76" spans="1:42" ht="12.5" x14ac:dyDescent="0.25">
      <c r="A76" s="168"/>
      <c r="B76" s="169"/>
      <c r="C76" s="150"/>
      <c r="L76" s="146"/>
      <c r="M76" s="146"/>
      <c r="N76" s="146"/>
      <c r="O76" s="146"/>
      <c r="P76" s="146"/>
      <c r="Q76" s="146"/>
      <c r="R76" s="146"/>
      <c r="S76" s="146"/>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row>
    <row r="77" spans="1:42" ht="12.5" x14ac:dyDescent="0.25">
      <c r="A77" s="167"/>
      <c r="B77" s="146"/>
      <c r="C77" s="150"/>
      <c r="L77" s="146"/>
      <c r="M77" s="146"/>
      <c r="N77" s="146"/>
      <c r="O77" s="146"/>
      <c r="P77" s="146"/>
      <c r="Q77" s="146"/>
      <c r="R77" s="146"/>
      <c r="S77" s="146"/>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row>
    <row r="78" spans="1:42" x14ac:dyDescent="0.25">
      <c r="L78" s="146"/>
      <c r="M78" s="146"/>
      <c r="N78" s="146"/>
      <c r="O78" s="146"/>
      <c r="P78" s="146"/>
      <c r="Q78" s="146"/>
      <c r="R78" s="146"/>
      <c r="S78" s="146"/>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row>
    <row r="79" spans="1:42" x14ac:dyDescent="0.25">
      <c r="L79" s="146"/>
      <c r="M79" s="146"/>
      <c r="N79" s="146"/>
      <c r="O79" s="146"/>
      <c r="P79" s="146"/>
      <c r="Q79" s="146"/>
      <c r="R79" s="146"/>
      <c r="S79" s="146"/>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row>
    <row r="80" spans="1:42" x14ac:dyDescent="0.25">
      <c r="L80" s="146"/>
      <c r="M80" s="146"/>
      <c r="N80" s="146"/>
      <c r="O80" s="146"/>
      <c r="P80" s="146"/>
      <c r="Q80" s="146"/>
      <c r="R80" s="146"/>
      <c r="S80" s="146"/>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row>
    <row r="81" spans="12:42" x14ac:dyDescent="0.25">
      <c r="L81" s="146"/>
      <c r="M81" s="146"/>
      <c r="N81" s="146"/>
      <c r="O81" s="146"/>
      <c r="P81" s="146"/>
      <c r="Q81" s="146"/>
      <c r="R81" s="146"/>
      <c r="S81" s="146"/>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row>
    <row r="82" spans="12:42" x14ac:dyDescent="0.25">
      <c r="L82" s="146"/>
      <c r="M82" s="146"/>
      <c r="N82" s="146"/>
      <c r="O82" s="146"/>
      <c r="P82" s="146"/>
      <c r="Q82" s="146"/>
      <c r="R82" s="146"/>
      <c r="S82" s="146"/>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row>
    <row r="83" spans="12:42" x14ac:dyDescent="0.25">
      <c r="L83" s="146"/>
      <c r="M83" s="146"/>
      <c r="N83" s="146"/>
      <c r="O83" s="146"/>
      <c r="P83" s="146"/>
      <c r="Q83" s="146"/>
      <c r="R83" s="146"/>
      <c r="S83" s="146"/>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row>
  </sheetData>
  <sheetProtection selectLockedCells="1" selectUnlockedCells="1"/>
  <mergeCells count="16">
    <mergeCell ref="A57:B65"/>
    <mergeCell ref="A66:B69"/>
    <mergeCell ref="C3:K3"/>
    <mergeCell ref="F4:F6"/>
    <mergeCell ref="G4:H4"/>
    <mergeCell ref="A53:B55"/>
    <mergeCell ref="A28:B30"/>
    <mergeCell ref="B4:B6"/>
    <mergeCell ref="C4:C6"/>
    <mergeCell ref="D4:D6"/>
    <mergeCell ref="E4:E6"/>
    <mergeCell ref="I4:I6"/>
    <mergeCell ref="J4:J6"/>
    <mergeCell ref="K4:K6"/>
    <mergeCell ref="G5:G6"/>
    <mergeCell ref="H5:H6"/>
  </mergeCells>
  <printOptions horizontalCentered="1"/>
  <pageMargins left="0.19685039370078741" right="0.19685039370078741" top="0.19685039370078741" bottom="0.19685039370078741" header="0" footer="0"/>
  <pageSetup paperSize="8" scale="88" orientation="portrait" r:id="rId1"/>
  <rowBreaks count="1" manualBreakCount="1">
    <brk id="48" max="10"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pageSetUpPr fitToPage="1"/>
  </sheetPr>
  <dimension ref="A1:L62"/>
  <sheetViews>
    <sheetView showGridLines="0" view="pageBreakPreview" zoomScaleNormal="82" zoomScaleSheetLayoutView="100" workbookViewId="0">
      <selection activeCell="A44" sqref="A44"/>
    </sheetView>
  </sheetViews>
  <sheetFormatPr defaultColWidth="9.26953125" defaultRowHeight="10" x14ac:dyDescent="0.25"/>
  <cols>
    <col min="1" max="1" width="3.7265625" style="152" customWidth="1"/>
    <col min="2" max="2" width="34.26953125" style="170" bestFit="1" customWidth="1"/>
    <col min="3" max="3" width="21" style="170" bestFit="1" customWidth="1"/>
    <col min="4" max="4" width="11.7265625" style="146" customWidth="1"/>
    <col min="5" max="5" width="15" style="146" bestFit="1" customWidth="1"/>
    <col min="6" max="11" width="11.7265625" style="146" customWidth="1"/>
    <col min="12" max="16384" width="9.26953125" style="146"/>
  </cols>
  <sheetData>
    <row r="1" spans="1:11" s="136" customFormat="1" ht="10.5" x14ac:dyDescent="0.25">
      <c r="A1" s="375" t="s">
        <v>357</v>
      </c>
      <c r="B1" s="376"/>
      <c r="C1" s="377"/>
      <c r="D1" s="377"/>
      <c r="E1" s="377"/>
      <c r="F1" s="377"/>
      <c r="G1" s="377"/>
      <c r="H1" s="377"/>
      <c r="I1" s="377"/>
      <c r="J1" s="1114"/>
      <c r="K1" s="1114"/>
    </row>
    <row r="2" spans="1:11" s="136" customFormat="1" ht="11" thickBot="1" x14ac:dyDescent="0.3">
      <c r="A2" s="171"/>
      <c r="B2" s="172"/>
      <c r="C2" s="137"/>
      <c r="D2" s="137"/>
      <c r="E2" s="137"/>
      <c r="F2" s="137"/>
      <c r="G2" s="137"/>
      <c r="H2" s="137"/>
      <c r="I2" s="137"/>
      <c r="J2" s="1125" t="s">
        <v>103</v>
      </c>
      <c r="K2" s="1125"/>
    </row>
    <row r="3" spans="1:11" ht="11" thickTop="1" x14ac:dyDescent="0.25">
      <c r="A3" s="133" t="s">
        <v>386</v>
      </c>
      <c r="B3" s="145"/>
      <c r="C3" s="133"/>
      <c r="D3" s="133"/>
      <c r="E3" s="133"/>
      <c r="F3" s="133"/>
      <c r="G3" s="133"/>
      <c r="H3" s="133"/>
      <c r="I3" s="133"/>
      <c r="J3" s="133"/>
      <c r="K3" s="133"/>
    </row>
    <row r="4" spans="1:11" ht="12.5" x14ac:dyDescent="0.25">
      <c r="A4" s="173"/>
      <c r="B4" s="1115" t="s">
        <v>359</v>
      </c>
      <c r="C4" s="1115" t="s">
        <v>360</v>
      </c>
      <c r="D4" s="1118" t="s">
        <v>387</v>
      </c>
      <c r="E4" s="1119"/>
      <c r="F4" s="1119"/>
      <c r="G4" s="1119"/>
      <c r="H4" s="1119"/>
      <c r="I4" s="1119"/>
      <c r="J4" s="1119"/>
      <c r="K4" s="1120"/>
    </row>
    <row r="5" spans="1:11" ht="11.25" customHeight="1" x14ac:dyDescent="0.25">
      <c r="A5" s="173"/>
      <c r="B5" s="1116"/>
      <c r="C5" s="1116"/>
      <c r="D5" s="1115" t="s">
        <v>361</v>
      </c>
      <c r="E5" s="1115" t="s">
        <v>388</v>
      </c>
      <c r="F5" s="1115" t="s">
        <v>344</v>
      </c>
      <c r="G5" s="1121" t="s">
        <v>362</v>
      </c>
      <c r="H5" s="1122"/>
      <c r="I5" s="1123" t="s">
        <v>363</v>
      </c>
      <c r="J5" s="1112" t="s">
        <v>364</v>
      </c>
      <c r="K5" s="1112" t="s">
        <v>254</v>
      </c>
    </row>
    <row r="6" spans="1:11" ht="23" x14ac:dyDescent="0.25">
      <c r="A6" s="173"/>
      <c r="B6" s="1117"/>
      <c r="C6" s="1117"/>
      <c r="D6" s="1116"/>
      <c r="E6" s="1116"/>
      <c r="F6" s="1116"/>
      <c r="G6" s="174" t="s">
        <v>365</v>
      </c>
      <c r="H6" s="174" t="s">
        <v>366</v>
      </c>
      <c r="I6" s="1124"/>
      <c r="J6" s="1113"/>
      <c r="K6" s="1113"/>
    </row>
    <row r="7" spans="1:11" ht="18.75" customHeight="1" x14ac:dyDescent="0.25">
      <c r="A7" s="175">
        <v>1</v>
      </c>
      <c r="B7" s="149" t="s">
        <v>367</v>
      </c>
      <c r="C7" s="148"/>
      <c r="D7" s="148"/>
      <c r="E7" s="148"/>
      <c r="F7" s="148"/>
      <c r="G7" s="148"/>
      <c r="H7" s="148"/>
      <c r="I7" s="148"/>
      <c r="J7" s="148"/>
      <c r="K7" s="148"/>
    </row>
    <row r="8" spans="1:11" ht="17.25" customHeight="1" x14ac:dyDescent="0.25">
      <c r="A8" s="121" t="s">
        <v>117</v>
      </c>
      <c r="B8" s="39" t="s">
        <v>368</v>
      </c>
      <c r="C8" s="39" t="s">
        <v>369</v>
      </c>
      <c r="D8" s="370"/>
      <c r="E8" s="370"/>
      <c r="F8" s="370"/>
      <c r="G8" s="370"/>
      <c r="H8" s="370"/>
      <c r="I8" s="370"/>
      <c r="J8" s="370"/>
      <c r="K8" s="740">
        <f>SUM(D8:J8)</f>
        <v>0</v>
      </c>
    </row>
    <row r="9" spans="1:11" ht="10.15" customHeight="1" x14ac:dyDescent="0.25">
      <c r="A9" s="121"/>
      <c r="B9" s="39"/>
      <c r="C9" s="39" t="s">
        <v>370</v>
      </c>
      <c r="D9" s="370"/>
      <c r="E9" s="370"/>
      <c r="F9" s="370"/>
      <c r="G9" s="370"/>
      <c r="H9" s="370"/>
      <c r="I9" s="370"/>
      <c r="J9" s="370"/>
      <c r="K9" s="740">
        <f t="shared" ref="K9:K10" si="0">SUM(D9:J9)</f>
        <v>0</v>
      </c>
    </row>
    <row r="10" spans="1:11" ht="10.15" customHeight="1" x14ac:dyDescent="0.25">
      <c r="A10" s="121"/>
      <c r="B10" s="39"/>
      <c r="C10" s="39" t="s">
        <v>371</v>
      </c>
      <c r="D10" s="370"/>
      <c r="E10" s="370"/>
      <c r="F10" s="370"/>
      <c r="G10" s="370"/>
      <c r="H10" s="370"/>
      <c r="I10" s="370"/>
      <c r="J10" s="370"/>
      <c r="K10" s="740">
        <f t="shared" si="0"/>
        <v>0</v>
      </c>
    </row>
    <row r="11" spans="1:11" ht="11.25" customHeight="1" x14ac:dyDescent="0.3">
      <c r="A11" s="156"/>
      <c r="B11" s="154"/>
      <c r="C11" s="154"/>
      <c r="D11" s="773"/>
      <c r="E11" s="773"/>
      <c r="F11" s="773"/>
      <c r="G11" s="773"/>
      <c r="H11" s="773"/>
      <c r="I11" s="773"/>
      <c r="J11" s="773"/>
      <c r="K11" s="773"/>
    </row>
    <row r="12" spans="1:11" ht="10.15" customHeight="1" x14ac:dyDescent="0.25">
      <c r="A12" s="121" t="s">
        <v>119</v>
      </c>
      <c r="B12" s="39" t="s">
        <v>372</v>
      </c>
      <c r="C12" s="39" t="s">
        <v>369</v>
      </c>
      <c r="D12" s="370"/>
      <c r="E12" s="370"/>
      <c r="F12" s="370"/>
      <c r="G12" s="370"/>
      <c r="H12" s="370"/>
      <c r="I12" s="370"/>
      <c r="J12" s="370"/>
      <c r="K12" s="740">
        <f t="shared" ref="K12:K14" si="1">SUM(D12:J12)</f>
        <v>0</v>
      </c>
    </row>
    <row r="13" spans="1:11" ht="10.15" customHeight="1" x14ac:dyDescent="0.25">
      <c r="A13" s="121"/>
      <c r="B13" s="39"/>
      <c r="C13" s="39" t="s">
        <v>370</v>
      </c>
      <c r="D13" s="370"/>
      <c r="E13" s="370"/>
      <c r="F13" s="370"/>
      <c r="G13" s="370"/>
      <c r="H13" s="370"/>
      <c r="I13" s="370"/>
      <c r="J13" s="370"/>
      <c r="K13" s="740">
        <f t="shared" si="1"/>
        <v>0</v>
      </c>
    </row>
    <row r="14" spans="1:11" ht="10.15" customHeight="1" x14ac:dyDescent="0.25">
      <c r="A14" s="121"/>
      <c r="B14" s="39"/>
      <c r="C14" s="39" t="s">
        <v>371</v>
      </c>
      <c r="D14" s="370"/>
      <c r="E14" s="370"/>
      <c r="F14" s="370"/>
      <c r="G14" s="370"/>
      <c r="H14" s="370"/>
      <c r="I14" s="370"/>
      <c r="J14" s="370"/>
      <c r="K14" s="740">
        <f t="shared" si="1"/>
        <v>0</v>
      </c>
    </row>
    <row r="15" spans="1:11" ht="11.25" customHeight="1" x14ac:dyDescent="0.25">
      <c r="A15" s="151"/>
      <c r="B15" s="154"/>
      <c r="C15" s="154"/>
      <c r="D15" s="773"/>
      <c r="E15" s="773"/>
      <c r="F15" s="773"/>
      <c r="G15" s="773"/>
      <c r="H15" s="773"/>
      <c r="I15" s="773"/>
      <c r="J15" s="773"/>
      <c r="K15" s="773"/>
    </row>
    <row r="16" spans="1:11" ht="10.15" customHeight="1" x14ac:dyDescent="0.25">
      <c r="A16" s="121" t="s">
        <v>121</v>
      </c>
      <c r="B16" s="39" t="s">
        <v>373</v>
      </c>
      <c r="C16" s="39" t="s">
        <v>369</v>
      </c>
      <c r="D16" s="370"/>
      <c r="E16" s="370"/>
      <c r="F16" s="370"/>
      <c r="G16" s="370"/>
      <c r="H16" s="370"/>
      <c r="I16" s="370"/>
      <c r="J16" s="370"/>
      <c r="K16" s="740">
        <f t="shared" ref="K16:K18" si="2">SUM(D16:J16)</f>
        <v>0</v>
      </c>
    </row>
    <row r="17" spans="1:11" ht="10.15" customHeight="1" x14ac:dyDescent="0.25">
      <c r="A17" s="121"/>
      <c r="B17" s="39"/>
      <c r="C17" s="39" t="s">
        <v>370</v>
      </c>
      <c r="D17" s="370"/>
      <c r="E17" s="370"/>
      <c r="F17" s="370"/>
      <c r="G17" s="370"/>
      <c r="H17" s="370"/>
      <c r="I17" s="370"/>
      <c r="J17" s="370"/>
      <c r="K17" s="740">
        <f t="shared" si="2"/>
        <v>0</v>
      </c>
    </row>
    <row r="18" spans="1:11" ht="10.15" customHeight="1" x14ac:dyDescent="0.25">
      <c r="A18" s="121"/>
      <c r="B18" s="39"/>
      <c r="C18" s="39" t="s">
        <v>371</v>
      </c>
      <c r="D18" s="370"/>
      <c r="E18" s="370"/>
      <c r="F18" s="370"/>
      <c r="G18" s="370"/>
      <c r="H18" s="370"/>
      <c r="I18" s="370"/>
      <c r="J18" s="370"/>
      <c r="K18" s="740">
        <f t="shared" si="2"/>
        <v>0</v>
      </c>
    </row>
    <row r="19" spans="1:11" ht="11.25" customHeight="1" x14ac:dyDescent="0.25">
      <c r="A19" s="151"/>
      <c r="B19" s="154"/>
      <c r="C19" s="154"/>
      <c r="D19" s="773"/>
      <c r="E19" s="773"/>
      <c r="F19" s="773"/>
      <c r="G19" s="773"/>
      <c r="H19" s="773"/>
      <c r="I19" s="773"/>
      <c r="J19" s="773"/>
      <c r="K19" s="773"/>
    </row>
    <row r="20" spans="1:11" ht="10.15" customHeight="1" x14ac:dyDescent="0.25">
      <c r="A20" s="121" t="s">
        <v>123</v>
      </c>
      <c r="B20" s="39" t="s">
        <v>374</v>
      </c>
      <c r="C20" s="39" t="s">
        <v>369</v>
      </c>
      <c r="D20" s="370"/>
      <c r="E20" s="370"/>
      <c r="F20" s="370"/>
      <c r="G20" s="370"/>
      <c r="H20" s="370"/>
      <c r="I20" s="370"/>
      <c r="J20" s="370"/>
      <c r="K20" s="740">
        <f t="shared" ref="K20:K22" si="3">SUM(D20:J20)</f>
        <v>0</v>
      </c>
    </row>
    <row r="21" spans="1:11" ht="11.5" x14ac:dyDescent="0.25">
      <c r="A21" s="121"/>
      <c r="B21" s="39"/>
      <c r="C21" s="39" t="s">
        <v>370</v>
      </c>
      <c r="D21" s="370"/>
      <c r="E21" s="370"/>
      <c r="F21" s="370"/>
      <c r="G21" s="370"/>
      <c r="H21" s="370"/>
      <c r="I21" s="370"/>
      <c r="J21" s="370"/>
      <c r="K21" s="740">
        <f t="shared" si="3"/>
        <v>0</v>
      </c>
    </row>
    <row r="22" spans="1:11" ht="10.15" customHeight="1" x14ac:dyDescent="0.25">
      <c r="A22" s="121"/>
      <c r="B22" s="39"/>
      <c r="C22" s="39" t="s">
        <v>371</v>
      </c>
      <c r="D22" s="370"/>
      <c r="E22" s="370"/>
      <c r="F22" s="370"/>
      <c r="G22" s="370"/>
      <c r="H22" s="370"/>
      <c r="I22" s="370"/>
      <c r="J22" s="370"/>
      <c r="K22" s="740">
        <f t="shared" si="3"/>
        <v>0</v>
      </c>
    </row>
    <row r="23" spans="1:11" ht="11.25" customHeight="1" x14ac:dyDescent="0.3">
      <c r="A23" s="156"/>
      <c r="B23" s="153"/>
      <c r="C23" s="153"/>
      <c r="D23" s="773"/>
      <c r="E23" s="773"/>
      <c r="F23" s="773"/>
      <c r="G23" s="773"/>
      <c r="H23" s="773"/>
      <c r="I23" s="773"/>
      <c r="J23" s="773"/>
      <c r="K23" s="773"/>
    </row>
    <row r="24" spans="1:11" ht="10.15" customHeight="1" x14ac:dyDescent="0.25">
      <c r="A24" s="121" t="s">
        <v>125</v>
      </c>
      <c r="B24" s="39" t="s">
        <v>375</v>
      </c>
      <c r="C24" s="39" t="s">
        <v>369</v>
      </c>
      <c r="D24" s="370"/>
      <c r="E24" s="370"/>
      <c r="F24" s="370"/>
      <c r="G24" s="370"/>
      <c r="H24" s="370"/>
      <c r="I24" s="370"/>
      <c r="J24" s="370"/>
      <c r="K24" s="740">
        <f t="shared" ref="K24:K26" si="4">SUM(D24:J24)</f>
        <v>0</v>
      </c>
    </row>
    <row r="25" spans="1:11" ht="10.15" customHeight="1" x14ac:dyDescent="0.25">
      <c r="A25" s="121"/>
      <c r="B25" s="39"/>
      <c r="C25" s="39" t="s">
        <v>370</v>
      </c>
      <c r="D25" s="370"/>
      <c r="E25" s="370"/>
      <c r="F25" s="370"/>
      <c r="G25" s="370"/>
      <c r="H25" s="370"/>
      <c r="I25" s="370"/>
      <c r="J25" s="370"/>
      <c r="K25" s="740">
        <f t="shared" si="4"/>
        <v>0</v>
      </c>
    </row>
    <row r="26" spans="1:11" ht="10.15" customHeight="1" x14ac:dyDescent="0.25">
      <c r="A26" s="121"/>
      <c r="B26" s="39"/>
      <c r="C26" s="39" t="s">
        <v>371</v>
      </c>
      <c r="D26" s="370"/>
      <c r="E26" s="370"/>
      <c r="F26" s="370"/>
      <c r="G26" s="370"/>
      <c r="H26" s="370"/>
      <c r="I26" s="370"/>
      <c r="J26" s="370"/>
      <c r="K26" s="740">
        <f t="shared" si="4"/>
        <v>0</v>
      </c>
    </row>
    <row r="27" spans="1:11" ht="10.15" customHeight="1" x14ac:dyDescent="0.25">
      <c r="A27" s="1098" t="s">
        <v>376</v>
      </c>
      <c r="B27" s="1099"/>
      <c r="C27" s="48" t="s">
        <v>369</v>
      </c>
      <c r="D27" s="740">
        <f>D8+D12+D16+D20+D24</f>
        <v>0</v>
      </c>
      <c r="E27" s="740">
        <f t="shared" ref="E27:K27" si="5">E8+E12+E16+E20+E24</f>
        <v>0</v>
      </c>
      <c r="F27" s="740">
        <f t="shared" si="5"/>
        <v>0</v>
      </c>
      <c r="G27" s="740">
        <f t="shared" si="5"/>
        <v>0</v>
      </c>
      <c r="H27" s="740">
        <f t="shared" si="5"/>
        <v>0</v>
      </c>
      <c r="I27" s="740">
        <f t="shared" si="5"/>
        <v>0</v>
      </c>
      <c r="J27" s="740">
        <f t="shared" si="5"/>
        <v>0</v>
      </c>
      <c r="K27" s="740">
        <f t="shared" si="5"/>
        <v>0</v>
      </c>
    </row>
    <row r="28" spans="1:11" ht="10.15" customHeight="1" x14ac:dyDescent="0.25">
      <c r="A28" s="1100"/>
      <c r="B28" s="1101"/>
      <c r="C28" s="48" t="s">
        <v>370</v>
      </c>
      <c r="D28" s="740">
        <f>D9+D13+D17+D21+D25</f>
        <v>0</v>
      </c>
      <c r="E28" s="740">
        <f t="shared" ref="E28:K29" si="6">E9+E13+E17+E21+E25</f>
        <v>0</v>
      </c>
      <c r="F28" s="740">
        <f t="shared" si="6"/>
        <v>0</v>
      </c>
      <c r="G28" s="740">
        <f t="shared" si="6"/>
        <v>0</v>
      </c>
      <c r="H28" s="740">
        <f t="shared" si="6"/>
        <v>0</v>
      </c>
      <c r="I28" s="740">
        <f t="shared" si="6"/>
        <v>0</v>
      </c>
      <c r="J28" s="740">
        <f t="shared" si="6"/>
        <v>0</v>
      </c>
      <c r="K28" s="740">
        <f t="shared" si="6"/>
        <v>0</v>
      </c>
    </row>
    <row r="29" spans="1:11" ht="10.15" customHeight="1" x14ac:dyDescent="0.25">
      <c r="A29" s="1102"/>
      <c r="B29" s="1103"/>
      <c r="C29" s="48" t="s">
        <v>371</v>
      </c>
      <c r="D29" s="740">
        <f>D10+D14+D18+D22+D26</f>
        <v>0</v>
      </c>
      <c r="E29" s="740">
        <f t="shared" si="6"/>
        <v>0</v>
      </c>
      <c r="F29" s="740">
        <f t="shared" si="6"/>
        <v>0</v>
      </c>
      <c r="G29" s="740">
        <f t="shared" si="6"/>
        <v>0</v>
      </c>
      <c r="H29" s="740">
        <f t="shared" si="6"/>
        <v>0</v>
      </c>
      <c r="I29" s="740">
        <f t="shared" si="6"/>
        <v>0</v>
      </c>
      <c r="J29" s="740">
        <f t="shared" si="6"/>
        <v>0</v>
      </c>
      <c r="K29" s="740">
        <f t="shared" si="6"/>
        <v>0</v>
      </c>
    </row>
    <row r="30" spans="1:11" ht="10.15" customHeight="1" x14ac:dyDescent="0.25">
      <c r="A30" s="175">
        <v>2</v>
      </c>
      <c r="B30" s="161" t="s">
        <v>377</v>
      </c>
      <c r="C30" s="148"/>
      <c r="D30" s="774"/>
      <c r="E30" s="774"/>
      <c r="F30" s="774"/>
      <c r="G30" s="774"/>
      <c r="H30" s="774"/>
      <c r="I30" s="774"/>
      <c r="J30" s="774"/>
      <c r="K30" s="774"/>
    </row>
    <row r="31" spans="1:11" ht="3.75" customHeight="1" x14ac:dyDescent="0.3">
      <c r="A31" s="156"/>
      <c r="B31" s="162"/>
      <c r="C31" s="162"/>
      <c r="D31" s="771"/>
      <c r="E31" s="773"/>
      <c r="F31" s="769"/>
      <c r="G31" s="769"/>
      <c r="H31" s="773"/>
      <c r="I31" s="773"/>
      <c r="J31" s="773"/>
      <c r="K31" s="775"/>
    </row>
    <row r="32" spans="1:11" ht="10.15" customHeight="1" x14ac:dyDescent="0.25">
      <c r="A32" s="121" t="s">
        <v>117</v>
      </c>
      <c r="B32" s="39" t="s">
        <v>368</v>
      </c>
      <c r="C32" s="39" t="s">
        <v>369</v>
      </c>
      <c r="D32" s="370"/>
      <c r="E32" s="370"/>
      <c r="F32" s="370"/>
      <c r="G32" s="370"/>
      <c r="H32" s="370"/>
      <c r="I32" s="370"/>
      <c r="J32" s="370"/>
      <c r="K32" s="740">
        <f t="shared" ref="K32:K34" si="7">SUM(D32:J32)</f>
        <v>0</v>
      </c>
    </row>
    <row r="33" spans="1:11" ht="10.15" customHeight="1" x14ac:dyDescent="0.25">
      <c r="A33" s="121"/>
      <c r="B33" s="39"/>
      <c r="C33" s="39" t="s">
        <v>370</v>
      </c>
      <c r="D33" s="370"/>
      <c r="E33" s="370"/>
      <c r="F33" s="370"/>
      <c r="G33" s="370"/>
      <c r="H33" s="370"/>
      <c r="I33" s="370"/>
      <c r="J33" s="370"/>
      <c r="K33" s="740">
        <f t="shared" si="7"/>
        <v>0</v>
      </c>
    </row>
    <row r="34" spans="1:11" ht="10.15" customHeight="1" x14ac:dyDescent="0.25">
      <c r="A34" s="121"/>
      <c r="B34" s="39"/>
      <c r="C34" s="39" t="s">
        <v>371</v>
      </c>
      <c r="D34" s="370"/>
      <c r="E34" s="370"/>
      <c r="F34" s="370"/>
      <c r="G34" s="370"/>
      <c r="H34" s="370"/>
      <c r="I34" s="370"/>
      <c r="J34" s="370"/>
      <c r="K34" s="740">
        <f t="shared" si="7"/>
        <v>0</v>
      </c>
    </row>
    <row r="35" spans="1:11" ht="11.25" customHeight="1" x14ac:dyDescent="0.3">
      <c r="A35" s="156"/>
      <c r="B35" s="154"/>
      <c r="C35" s="154"/>
      <c r="D35" s="773"/>
      <c r="E35" s="773"/>
      <c r="F35" s="773"/>
      <c r="G35" s="773"/>
      <c r="H35" s="773"/>
      <c r="I35" s="773"/>
      <c r="J35" s="773"/>
      <c r="K35" s="773"/>
    </row>
    <row r="36" spans="1:11" ht="10.15" customHeight="1" x14ac:dyDescent="0.25">
      <c r="A36" s="121" t="s">
        <v>119</v>
      </c>
      <c r="B36" s="39" t="s">
        <v>372</v>
      </c>
      <c r="C36" s="39" t="s">
        <v>369</v>
      </c>
      <c r="D36" s="370"/>
      <c r="E36" s="370"/>
      <c r="F36" s="370"/>
      <c r="G36" s="370"/>
      <c r="H36" s="370"/>
      <c r="I36" s="370"/>
      <c r="J36" s="370"/>
      <c r="K36" s="740">
        <f t="shared" ref="K36:K38" si="8">SUM(D36:J36)</f>
        <v>0</v>
      </c>
    </row>
    <row r="37" spans="1:11" ht="10.15" customHeight="1" x14ac:dyDescent="0.25">
      <c r="A37" s="121"/>
      <c r="B37" s="39"/>
      <c r="C37" s="39" t="s">
        <v>370</v>
      </c>
      <c r="D37" s="370"/>
      <c r="E37" s="370"/>
      <c r="F37" s="370"/>
      <c r="G37" s="370"/>
      <c r="H37" s="370"/>
      <c r="I37" s="370"/>
      <c r="J37" s="370"/>
      <c r="K37" s="740">
        <f t="shared" si="8"/>
        <v>0</v>
      </c>
    </row>
    <row r="38" spans="1:11" ht="10.15" customHeight="1" x14ac:dyDescent="0.25">
      <c r="A38" s="121"/>
      <c r="B38" s="39"/>
      <c r="C38" s="39" t="s">
        <v>371</v>
      </c>
      <c r="D38" s="370"/>
      <c r="E38" s="370"/>
      <c r="F38" s="370"/>
      <c r="G38" s="370"/>
      <c r="H38" s="370"/>
      <c r="I38" s="370"/>
      <c r="J38" s="370"/>
      <c r="K38" s="740">
        <f t="shared" si="8"/>
        <v>0</v>
      </c>
    </row>
    <row r="39" spans="1:11" ht="11.25" customHeight="1" x14ac:dyDescent="0.25">
      <c r="A39" s="151"/>
      <c r="B39" s="154"/>
      <c r="C39" s="154"/>
      <c r="D39" s="773"/>
      <c r="E39" s="773"/>
      <c r="F39" s="773"/>
      <c r="G39" s="773"/>
      <c r="H39" s="773"/>
      <c r="I39" s="773"/>
      <c r="J39" s="773"/>
      <c r="K39" s="773"/>
    </row>
    <row r="40" spans="1:11" ht="10.15" customHeight="1" x14ac:dyDescent="0.25">
      <c r="A40" s="121" t="s">
        <v>121</v>
      </c>
      <c r="B40" s="39" t="s">
        <v>373</v>
      </c>
      <c r="C40" s="39" t="s">
        <v>369</v>
      </c>
      <c r="D40" s="370"/>
      <c r="E40" s="370"/>
      <c r="F40" s="370"/>
      <c r="G40" s="370"/>
      <c r="H40" s="370"/>
      <c r="I40" s="370"/>
      <c r="J40" s="370"/>
      <c r="K40" s="740">
        <f t="shared" ref="K40:K42" si="9">SUM(D40:J40)</f>
        <v>0</v>
      </c>
    </row>
    <row r="41" spans="1:11" ht="10.15" customHeight="1" x14ac:dyDescent="0.25">
      <c r="A41" s="121"/>
      <c r="B41" s="39"/>
      <c r="C41" s="39" t="s">
        <v>370</v>
      </c>
      <c r="D41" s="370"/>
      <c r="E41" s="370"/>
      <c r="F41" s="370"/>
      <c r="G41" s="370"/>
      <c r="H41" s="370"/>
      <c r="I41" s="370"/>
      <c r="J41" s="370"/>
      <c r="K41" s="740">
        <f t="shared" si="9"/>
        <v>0</v>
      </c>
    </row>
    <row r="42" spans="1:11" ht="10.15" customHeight="1" x14ac:dyDescent="0.25">
      <c r="A42" s="121"/>
      <c r="B42" s="39"/>
      <c r="C42" s="39" t="s">
        <v>371</v>
      </c>
      <c r="D42" s="370"/>
      <c r="E42" s="370"/>
      <c r="F42" s="370"/>
      <c r="G42" s="370"/>
      <c r="H42" s="370"/>
      <c r="I42" s="370"/>
      <c r="J42" s="370"/>
      <c r="K42" s="740">
        <f t="shared" si="9"/>
        <v>0</v>
      </c>
    </row>
    <row r="43" spans="1:11" ht="11.25" customHeight="1" x14ac:dyDescent="0.25">
      <c r="A43" s="151"/>
      <c r="B43" s="154"/>
      <c r="C43" s="154"/>
      <c r="D43" s="773"/>
      <c r="E43" s="773"/>
      <c r="F43" s="773"/>
      <c r="G43" s="773"/>
      <c r="H43" s="773"/>
      <c r="I43" s="773"/>
      <c r="J43" s="773"/>
      <c r="K43" s="773"/>
    </row>
    <row r="44" spans="1:11" ht="11.5" x14ac:dyDescent="0.25">
      <c r="A44" s="1020" t="s">
        <v>123</v>
      </c>
      <c r="B44" s="39" t="s">
        <v>374</v>
      </c>
      <c r="C44" s="39" t="s">
        <v>369</v>
      </c>
      <c r="D44" s="370"/>
      <c r="E44" s="370"/>
      <c r="F44" s="370"/>
      <c r="G44" s="370"/>
      <c r="H44" s="370"/>
      <c r="I44" s="370"/>
      <c r="J44" s="370"/>
      <c r="K44" s="740">
        <f t="shared" ref="K44:K46" si="10">SUM(D44:J44)</f>
        <v>0</v>
      </c>
    </row>
    <row r="45" spans="1:11" ht="10.15" customHeight="1" x14ac:dyDescent="0.25">
      <c r="A45" s="121"/>
      <c r="B45" s="39"/>
      <c r="C45" s="39" t="s">
        <v>370</v>
      </c>
      <c r="D45" s="370"/>
      <c r="E45" s="370"/>
      <c r="F45" s="370"/>
      <c r="G45" s="370"/>
      <c r="H45" s="370"/>
      <c r="I45" s="370"/>
      <c r="J45" s="370"/>
      <c r="K45" s="740">
        <f t="shared" si="10"/>
        <v>0</v>
      </c>
    </row>
    <row r="46" spans="1:11" ht="10.15" customHeight="1" x14ac:dyDescent="0.25">
      <c r="A46" s="121"/>
      <c r="B46" s="39"/>
      <c r="C46" s="39" t="s">
        <v>371</v>
      </c>
      <c r="D46" s="370"/>
      <c r="E46" s="370"/>
      <c r="F46" s="370"/>
      <c r="G46" s="370"/>
      <c r="H46" s="370"/>
      <c r="I46" s="370"/>
      <c r="J46" s="370"/>
      <c r="K46" s="740">
        <f t="shared" si="10"/>
        <v>0</v>
      </c>
    </row>
    <row r="47" spans="1:11" ht="11.25" customHeight="1" x14ac:dyDescent="0.3">
      <c r="A47" s="156"/>
      <c r="B47" s="153"/>
      <c r="C47" s="153"/>
      <c r="D47" s="773"/>
      <c r="E47" s="773"/>
      <c r="F47" s="773"/>
      <c r="G47" s="773"/>
      <c r="H47" s="773"/>
      <c r="I47" s="773"/>
      <c r="J47" s="773"/>
      <c r="K47" s="773"/>
    </row>
    <row r="48" spans="1:11" ht="11.5" x14ac:dyDescent="0.25">
      <c r="A48" s="121" t="s">
        <v>125</v>
      </c>
      <c r="B48" s="39" t="s">
        <v>375</v>
      </c>
      <c r="C48" s="39" t="s">
        <v>369</v>
      </c>
      <c r="D48" s="370"/>
      <c r="E48" s="370"/>
      <c r="F48" s="370"/>
      <c r="G48" s="370"/>
      <c r="H48" s="370"/>
      <c r="I48" s="370"/>
      <c r="J48" s="370"/>
      <c r="K48" s="740">
        <f t="shared" ref="K48:K50" si="11">SUM(D48:J48)</f>
        <v>0</v>
      </c>
    </row>
    <row r="49" spans="1:12" ht="10.15" customHeight="1" x14ac:dyDescent="0.25">
      <c r="A49" s="121"/>
      <c r="B49" s="39"/>
      <c r="C49" s="39" t="s">
        <v>370</v>
      </c>
      <c r="D49" s="370"/>
      <c r="E49" s="370"/>
      <c r="F49" s="370"/>
      <c r="G49" s="370"/>
      <c r="H49" s="370"/>
      <c r="I49" s="370"/>
      <c r="J49" s="370"/>
      <c r="K49" s="740">
        <f t="shared" si="11"/>
        <v>0</v>
      </c>
    </row>
    <row r="50" spans="1:12" ht="10.15" customHeight="1" x14ac:dyDescent="0.25">
      <c r="A50" s="121"/>
      <c r="B50" s="39"/>
      <c r="C50" s="39" t="s">
        <v>371</v>
      </c>
      <c r="D50" s="370"/>
      <c r="E50" s="370"/>
      <c r="F50" s="370"/>
      <c r="G50" s="370"/>
      <c r="H50" s="370"/>
      <c r="I50" s="370"/>
      <c r="J50" s="370"/>
      <c r="K50" s="740">
        <f t="shared" si="11"/>
        <v>0</v>
      </c>
    </row>
    <row r="51" spans="1:12" ht="11.25" customHeight="1" x14ac:dyDescent="0.25">
      <c r="A51" s="146"/>
      <c r="B51" s="159"/>
      <c r="C51" s="159"/>
      <c r="D51" s="773"/>
      <c r="E51" s="773"/>
      <c r="F51" s="773"/>
      <c r="G51" s="773"/>
      <c r="H51" s="773"/>
      <c r="I51" s="773"/>
      <c r="J51" s="773"/>
      <c r="K51" s="773"/>
    </row>
    <row r="52" spans="1:12" ht="10.15" customHeight="1" x14ac:dyDescent="0.25">
      <c r="A52" s="1098" t="s">
        <v>378</v>
      </c>
      <c r="B52" s="1099"/>
      <c r="C52" s="48" t="s">
        <v>369</v>
      </c>
      <c r="D52" s="740">
        <f>D32+D36+D40+D44+D48</f>
        <v>0</v>
      </c>
      <c r="E52" s="740">
        <f t="shared" ref="E52:K52" si="12">E32+E36+E40+E44+E48</f>
        <v>0</v>
      </c>
      <c r="F52" s="740">
        <f t="shared" si="12"/>
        <v>0</v>
      </c>
      <c r="G52" s="740">
        <f t="shared" si="12"/>
        <v>0</v>
      </c>
      <c r="H52" s="740">
        <f t="shared" si="12"/>
        <v>0</v>
      </c>
      <c r="I52" s="740">
        <f t="shared" si="12"/>
        <v>0</v>
      </c>
      <c r="J52" s="740">
        <f t="shared" si="12"/>
        <v>0</v>
      </c>
      <c r="K52" s="740">
        <f t="shared" si="12"/>
        <v>0</v>
      </c>
    </row>
    <row r="53" spans="1:12" ht="10.15" customHeight="1" x14ac:dyDescent="0.25">
      <c r="A53" s="1100"/>
      <c r="B53" s="1101"/>
      <c r="C53" s="48" t="s">
        <v>370</v>
      </c>
      <c r="D53" s="740">
        <f t="shared" ref="D53:K54" si="13">D33+D37+D41+D45+D49</f>
        <v>0</v>
      </c>
      <c r="E53" s="740">
        <f t="shared" si="13"/>
        <v>0</v>
      </c>
      <c r="F53" s="740">
        <f t="shared" si="13"/>
        <v>0</v>
      </c>
      <c r="G53" s="740">
        <f t="shared" si="13"/>
        <v>0</v>
      </c>
      <c r="H53" s="740">
        <f t="shared" si="13"/>
        <v>0</v>
      </c>
      <c r="I53" s="740">
        <f t="shared" si="13"/>
        <v>0</v>
      </c>
      <c r="J53" s="740">
        <f t="shared" si="13"/>
        <v>0</v>
      </c>
      <c r="K53" s="740">
        <f t="shared" si="13"/>
        <v>0</v>
      </c>
    </row>
    <row r="54" spans="1:12" ht="10.15" customHeight="1" x14ac:dyDescent="0.25">
      <c r="A54" s="1102"/>
      <c r="B54" s="1103"/>
      <c r="C54" s="48" t="s">
        <v>371</v>
      </c>
      <c r="D54" s="740">
        <f t="shared" si="13"/>
        <v>0</v>
      </c>
      <c r="E54" s="740">
        <f t="shared" si="13"/>
        <v>0</v>
      </c>
      <c r="F54" s="740">
        <f t="shared" si="13"/>
        <v>0</v>
      </c>
      <c r="G54" s="740">
        <f t="shared" si="13"/>
        <v>0</v>
      </c>
      <c r="H54" s="740">
        <f t="shared" si="13"/>
        <v>0</v>
      </c>
      <c r="I54" s="740">
        <f t="shared" si="13"/>
        <v>0</v>
      </c>
      <c r="J54" s="740">
        <f t="shared" si="13"/>
        <v>0</v>
      </c>
      <c r="K54" s="740">
        <f t="shared" si="13"/>
        <v>0</v>
      </c>
    </row>
    <row r="55" spans="1:12" ht="11.25" customHeight="1" x14ac:dyDescent="0.25">
      <c r="A55" s="146"/>
      <c r="B55" s="150"/>
      <c r="C55" s="150"/>
      <c r="D55" s="775"/>
      <c r="E55" s="775"/>
      <c r="F55" s="775"/>
      <c r="G55" s="775"/>
      <c r="H55" s="775"/>
      <c r="I55" s="775"/>
      <c r="J55" s="775"/>
      <c r="K55" s="775"/>
      <c r="L55" s="150"/>
    </row>
    <row r="56" spans="1:12" ht="10.15" customHeight="1" x14ac:dyDescent="0.25">
      <c r="A56" s="1098" t="s">
        <v>379</v>
      </c>
      <c r="B56" s="1099"/>
      <c r="C56" s="48" t="s">
        <v>369</v>
      </c>
      <c r="D56" s="740">
        <f>D27+D52</f>
        <v>0</v>
      </c>
      <c r="E56" s="740">
        <f t="shared" ref="E56:K56" si="14">E27+E52</f>
        <v>0</v>
      </c>
      <c r="F56" s="740">
        <f t="shared" si="14"/>
        <v>0</v>
      </c>
      <c r="G56" s="740">
        <f t="shared" si="14"/>
        <v>0</v>
      </c>
      <c r="H56" s="740">
        <f t="shared" si="14"/>
        <v>0</v>
      </c>
      <c r="I56" s="740">
        <f t="shared" si="14"/>
        <v>0</v>
      </c>
      <c r="J56" s="740">
        <f t="shared" si="14"/>
        <v>0</v>
      </c>
      <c r="K56" s="740">
        <f t="shared" si="14"/>
        <v>0</v>
      </c>
    </row>
    <row r="57" spans="1:12" ht="10.15" customHeight="1" x14ac:dyDescent="0.25">
      <c r="A57" s="1100"/>
      <c r="B57" s="1101"/>
      <c r="C57" s="48" t="s">
        <v>370</v>
      </c>
      <c r="D57" s="740">
        <f>D28+D53</f>
        <v>0</v>
      </c>
      <c r="E57" s="740">
        <f t="shared" ref="D57:K58" si="15">E28+E53</f>
        <v>0</v>
      </c>
      <c r="F57" s="740">
        <f t="shared" si="15"/>
        <v>0</v>
      </c>
      <c r="G57" s="740">
        <f t="shared" si="15"/>
        <v>0</v>
      </c>
      <c r="H57" s="740">
        <f t="shared" si="15"/>
        <v>0</v>
      </c>
      <c r="I57" s="740">
        <f t="shared" si="15"/>
        <v>0</v>
      </c>
      <c r="J57" s="740">
        <f t="shared" si="15"/>
        <v>0</v>
      </c>
      <c r="K57" s="740">
        <f t="shared" si="15"/>
        <v>0</v>
      </c>
    </row>
    <row r="58" spans="1:12" ht="10.15" customHeight="1" x14ac:dyDescent="0.25">
      <c r="A58" s="1102"/>
      <c r="B58" s="1103"/>
      <c r="C58" s="48" t="s">
        <v>371</v>
      </c>
      <c r="D58" s="740">
        <f t="shared" si="15"/>
        <v>0</v>
      </c>
      <c r="E58" s="740">
        <f t="shared" si="15"/>
        <v>0</v>
      </c>
      <c r="F58" s="740">
        <f t="shared" si="15"/>
        <v>0</v>
      </c>
      <c r="G58" s="740">
        <f t="shared" si="15"/>
        <v>0</v>
      </c>
      <c r="H58" s="740">
        <f t="shared" si="15"/>
        <v>0</v>
      </c>
      <c r="I58" s="740">
        <f t="shared" si="15"/>
        <v>0</v>
      </c>
      <c r="J58" s="740">
        <f t="shared" si="15"/>
        <v>0</v>
      </c>
      <c r="K58" s="740">
        <f t="shared" si="15"/>
        <v>0</v>
      </c>
    </row>
    <row r="59" spans="1:12" ht="10.15" customHeight="1" x14ac:dyDescent="0.25">
      <c r="A59" s="146"/>
      <c r="B59" s="176"/>
      <c r="C59" s="153"/>
      <c r="D59" s="177"/>
      <c r="E59" s="177"/>
      <c r="F59" s="177"/>
      <c r="G59" s="177"/>
      <c r="H59" s="177"/>
      <c r="I59" s="177"/>
      <c r="J59" s="177"/>
      <c r="K59" s="177"/>
    </row>
    <row r="60" spans="1:12" ht="10.15" customHeight="1" x14ac:dyDescent="0.25">
      <c r="A60" s="146"/>
      <c r="B60" s="176"/>
      <c r="C60" s="153"/>
      <c r="D60" s="177"/>
      <c r="E60" s="177"/>
      <c r="F60" s="177"/>
      <c r="G60" s="177"/>
      <c r="H60" s="177"/>
      <c r="I60" s="177"/>
      <c r="J60" s="177"/>
      <c r="K60" s="177"/>
    </row>
    <row r="61" spans="1:12" ht="10.15" customHeight="1" x14ac:dyDescent="0.25">
      <c r="A61" s="146"/>
      <c r="B61" s="176"/>
      <c r="C61" s="153"/>
      <c r="D61" s="177"/>
      <c r="E61" s="177"/>
      <c r="F61" s="177"/>
      <c r="G61" s="177"/>
      <c r="H61" s="177"/>
      <c r="I61" s="177"/>
      <c r="J61" s="177"/>
      <c r="K61" s="177"/>
    </row>
    <row r="62" spans="1:12" ht="12.5" x14ac:dyDescent="0.25">
      <c r="A62" s="146"/>
      <c r="B62" s="150"/>
      <c r="C62" s="150"/>
      <c r="D62" s="150"/>
      <c r="E62" s="150"/>
      <c r="F62" s="150"/>
      <c r="G62" s="150"/>
      <c r="H62" s="150"/>
      <c r="I62" s="150"/>
      <c r="J62" s="150"/>
      <c r="K62" s="150"/>
    </row>
  </sheetData>
  <sheetProtection selectLockedCells="1" selectUnlockedCells="1"/>
  <mergeCells count="15">
    <mergeCell ref="K5:K6"/>
    <mergeCell ref="A27:B29"/>
    <mergeCell ref="A52:B54"/>
    <mergeCell ref="A56:B58"/>
    <mergeCell ref="J1:K1"/>
    <mergeCell ref="B4:B6"/>
    <mergeCell ref="C4:C6"/>
    <mergeCell ref="D4:K4"/>
    <mergeCell ref="D5:D6"/>
    <mergeCell ref="E5:E6"/>
    <mergeCell ref="F5:F6"/>
    <mergeCell ref="G5:H5"/>
    <mergeCell ref="I5:I6"/>
    <mergeCell ref="J5:J6"/>
    <mergeCell ref="J2:K2"/>
  </mergeCells>
  <printOptions horizontalCentered="1" verticalCentered="1"/>
  <pageMargins left="0.19685039370078741" right="0.19685039370078741" top="0" bottom="0" header="0" footer="0"/>
  <pageSetup paperSize="9" scale="92" firstPageNumber="34"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8"/>
  <dimension ref="A1:S102"/>
  <sheetViews>
    <sheetView view="pageBreakPreview" zoomScaleNormal="100" zoomScaleSheetLayoutView="100" workbookViewId="0">
      <selection activeCell="Q121" sqref="Q121"/>
    </sheetView>
  </sheetViews>
  <sheetFormatPr defaultColWidth="9.1796875" defaultRowHeight="10" x14ac:dyDescent="0.25"/>
  <cols>
    <col min="1" max="1" width="3.7265625" style="194" customWidth="1"/>
    <col min="2" max="2" width="34.26953125" style="196" bestFit="1" customWidth="1"/>
    <col min="3" max="3" width="21" style="196" bestFit="1" customWidth="1"/>
    <col min="4" max="4" width="11.1796875" style="178" bestFit="1" customWidth="1"/>
    <col min="5" max="5" width="15" style="178" bestFit="1" customWidth="1"/>
    <col min="6" max="6" width="11.7265625" style="178" customWidth="1"/>
    <col min="7" max="7" width="13.7265625" style="178" bestFit="1" customWidth="1"/>
    <col min="8" max="8" width="14" style="178" bestFit="1" customWidth="1"/>
    <col min="9" max="10" width="11.7265625" style="178" customWidth="1"/>
    <col min="11" max="11" width="12.26953125" style="178" customWidth="1"/>
    <col min="12" max="16384" width="9.1796875" style="178"/>
  </cols>
  <sheetData>
    <row r="1" spans="1:16" s="135" customFormat="1" ht="10.5" x14ac:dyDescent="0.25">
      <c r="A1" s="375" t="s">
        <v>357</v>
      </c>
      <c r="B1" s="376"/>
      <c r="C1" s="377"/>
      <c r="D1" s="377"/>
      <c r="E1" s="377"/>
      <c r="F1" s="377"/>
      <c r="G1" s="377"/>
      <c r="H1" s="377"/>
      <c r="I1" s="377"/>
      <c r="J1" s="508" t="s">
        <v>103</v>
      </c>
      <c r="K1" s="133"/>
    </row>
    <row r="2" spans="1:16" ht="10.5" x14ac:dyDescent="0.25">
      <c r="A2" s="133" t="s">
        <v>389</v>
      </c>
      <c r="B2" s="145"/>
      <c r="C2" s="133"/>
      <c r="D2" s="133"/>
      <c r="E2" s="133"/>
      <c r="F2" s="133"/>
      <c r="G2" s="133"/>
      <c r="H2" s="133"/>
      <c r="I2" s="133"/>
      <c r="J2" s="133"/>
      <c r="K2" s="133"/>
    </row>
    <row r="3" spans="1:16" ht="22.5" customHeight="1" x14ac:dyDescent="0.25">
      <c r="A3" s="179"/>
      <c r="B3" s="180" t="s">
        <v>390</v>
      </c>
      <c r="C3" s="1133" t="s">
        <v>360</v>
      </c>
      <c r="D3" s="1136" t="s">
        <v>387</v>
      </c>
      <c r="E3" s="1137"/>
      <c r="F3" s="1137"/>
      <c r="G3" s="1137"/>
      <c r="H3" s="1137"/>
      <c r="I3" s="1137"/>
      <c r="J3" s="1137"/>
      <c r="K3" s="1138"/>
    </row>
    <row r="4" spans="1:16" ht="11.25" customHeight="1" x14ac:dyDescent="0.25">
      <c r="A4" s="181"/>
      <c r="B4" s="113"/>
      <c r="C4" s="1134"/>
      <c r="D4" s="1112" t="s">
        <v>361</v>
      </c>
      <c r="E4" s="1112" t="s">
        <v>388</v>
      </c>
      <c r="F4" s="1112" t="s">
        <v>344</v>
      </c>
      <c r="G4" s="458" t="s">
        <v>362</v>
      </c>
      <c r="H4" s="458"/>
      <c r="I4" s="1112" t="s">
        <v>363</v>
      </c>
      <c r="J4" s="1140" t="s">
        <v>364</v>
      </c>
      <c r="K4" s="1140" t="s">
        <v>254</v>
      </c>
    </row>
    <row r="5" spans="1:16" ht="23" x14ac:dyDescent="0.25">
      <c r="A5" s="181"/>
      <c r="B5" s="182" t="s">
        <v>359</v>
      </c>
      <c r="C5" s="1134"/>
      <c r="D5" s="1111"/>
      <c r="E5" s="1111"/>
      <c r="F5" s="1111"/>
      <c r="G5" s="457" t="s">
        <v>365</v>
      </c>
      <c r="H5" s="457" t="s">
        <v>366</v>
      </c>
      <c r="I5" s="1111"/>
      <c r="J5" s="1141"/>
      <c r="K5" s="1141"/>
    </row>
    <row r="6" spans="1:16" ht="10.5" customHeight="1" x14ac:dyDescent="0.25">
      <c r="A6" s="183"/>
      <c r="B6" s="113"/>
      <c r="C6" s="1135"/>
      <c r="D6" s="1111"/>
      <c r="E6" s="1111"/>
      <c r="F6" s="1111"/>
      <c r="G6" s="457"/>
      <c r="H6" s="457"/>
      <c r="I6" s="1111"/>
      <c r="J6" s="1141"/>
      <c r="K6" s="1141"/>
    </row>
    <row r="7" spans="1:16" ht="10.5" customHeight="1" x14ac:dyDescent="0.25">
      <c r="A7" s="149">
        <v>1</v>
      </c>
      <c r="B7" s="184" t="s">
        <v>367</v>
      </c>
      <c r="C7" s="185"/>
      <c r="D7" s="1139"/>
      <c r="E7" s="1139"/>
      <c r="F7" s="1139"/>
      <c r="G7" s="459"/>
      <c r="H7" s="459"/>
      <c r="I7" s="1139"/>
      <c r="J7" s="1142"/>
      <c r="K7" s="1142"/>
    </row>
    <row r="8" spans="1:16" ht="10.5" customHeight="1" x14ac:dyDescent="0.25">
      <c r="A8" s="121" t="s">
        <v>117</v>
      </c>
      <c r="B8" s="39" t="s">
        <v>391</v>
      </c>
      <c r="C8" s="39" t="s">
        <v>369</v>
      </c>
      <c r="D8" s="370"/>
      <c r="E8" s="370"/>
      <c r="F8" s="370"/>
      <c r="G8" s="370"/>
      <c r="H8" s="370"/>
      <c r="I8" s="370"/>
      <c r="J8" s="370"/>
      <c r="K8" s="740">
        <f>SUM(D8:J8)</f>
        <v>0</v>
      </c>
    </row>
    <row r="9" spans="1:16" ht="10.5" customHeight="1" x14ac:dyDescent="0.25">
      <c r="A9" s="121"/>
      <c r="B9" s="39"/>
      <c r="C9" s="39" t="s">
        <v>370</v>
      </c>
      <c r="D9" s="370"/>
      <c r="E9" s="370"/>
      <c r="F9" s="370"/>
      <c r="G9" s="370"/>
      <c r="H9" s="370"/>
      <c r="I9" s="370"/>
      <c r="J9" s="370"/>
      <c r="K9" s="740">
        <f t="shared" ref="K9:K10" si="0">SUM(D9:J9)</f>
        <v>0</v>
      </c>
    </row>
    <row r="10" spans="1:16" ht="10.5" customHeight="1" x14ac:dyDescent="0.25">
      <c r="A10" s="121"/>
      <c r="B10" s="39"/>
      <c r="C10" s="39" t="s">
        <v>371</v>
      </c>
      <c r="D10" s="370"/>
      <c r="E10" s="370"/>
      <c r="F10" s="370"/>
      <c r="G10" s="370"/>
      <c r="H10" s="370"/>
      <c r="I10" s="370"/>
      <c r="J10" s="370"/>
      <c r="K10" s="740">
        <f t="shared" si="0"/>
        <v>0</v>
      </c>
    </row>
    <row r="11" spans="1:16" ht="10.5" customHeight="1" x14ac:dyDescent="0.3">
      <c r="A11" s="156"/>
      <c r="B11" s="186"/>
      <c r="C11" s="186"/>
      <c r="D11" s="778"/>
      <c r="E11" s="778"/>
      <c r="F11" s="778"/>
      <c r="G11" s="778"/>
      <c r="H11" s="778"/>
      <c r="I11" s="778"/>
      <c r="J11" s="778"/>
      <c r="K11" s="778"/>
      <c r="L11" s="186"/>
      <c r="M11" s="186"/>
      <c r="N11" s="186"/>
    </row>
    <row r="12" spans="1:16" ht="10.5" customHeight="1" x14ac:dyDescent="0.25">
      <c r="A12" s="121" t="s">
        <v>119</v>
      </c>
      <c r="B12" s="39" t="s">
        <v>373</v>
      </c>
      <c r="C12" s="39" t="s">
        <v>369</v>
      </c>
      <c r="D12" s="370"/>
      <c r="E12" s="370"/>
      <c r="F12" s="370"/>
      <c r="G12" s="370"/>
      <c r="H12" s="370"/>
      <c r="I12" s="370"/>
      <c r="J12" s="370"/>
      <c r="K12" s="740">
        <f t="shared" ref="K12:K14" si="1">SUM(D12:J12)</f>
        <v>0</v>
      </c>
    </row>
    <row r="13" spans="1:16" ht="10.5" customHeight="1" x14ac:dyDescent="0.25">
      <c r="A13" s="121"/>
      <c r="B13" s="39"/>
      <c r="C13" s="39" t="s">
        <v>370</v>
      </c>
      <c r="D13" s="370"/>
      <c r="E13" s="370"/>
      <c r="F13" s="370"/>
      <c r="G13" s="370"/>
      <c r="H13" s="370"/>
      <c r="I13" s="370"/>
      <c r="J13" s="370"/>
      <c r="K13" s="740">
        <f t="shared" si="1"/>
        <v>0</v>
      </c>
    </row>
    <row r="14" spans="1:16" ht="10.5" customHeight="1" x14ac:dyDescent="0.25">
      <c r="A14" s="121"/>
      <c r="B14" s="39"/>
      <c r="C14" s="39" t="s">
        <v>371</v>
      </c>
      <c r="D14" s="370"/>
      <c r="E14" s="370"/>
      <c r="F14" s="370"/>
      <c r="G14" s="370"/>
      <c r="H14" s="370"/>
      <c r="I14" s="370"/>
      <c r="J14" s="370"/>
      <c r="K14" s="740">
        <f t="shared" si="1"/>
        <v>0</v>
      </c>
    </row>
    <row r="15" spans="1:16" ht="10.5" customHeight="1" x14ac:dyDescent="0.25">
      <c r="A15" s="187"/>
      <c r="B15" s="186"/>
      <c r="C15" s="186"/>
      <c r="D15" s="778"/>
      <c r="E15" s="778"/>
      <c r="F15" s="778"/>
      <c r="G15" s="778"/>
      <c r="H15" s="778"/>
      <c r="I15" s="778"/>
      <c r="J15" s="778"/>
      <c r="K15" s="778"/>
      <c r="L15" s="186"/>
      <c r="M15" s="186"/>
      <c r="N15" s="186"/>
      <c r="O15" s="186"/>
      <c r="P15" s="186"/>
    </row>
    <row r="16" spans="1:16" ht="10.5" customHeight="1" x14ac:dyDescent="0.25">
      <c r="A16" s="121" t="s">
        <v>121</v>
      </c>
      <c r="B16" s="39" t="s">
        <v>374</v>
      </c>
      <c r="C16" s="39" t="s">
        <v>369</v>
      </c>
      <c r="D16" s="370"/>
      <c r="E16" s="370"/>
      <c r="F16" s="370"/>
      <c r="G16" s="370"/>
      <c r="H16" s="370"/>
      <c r="I16" s="370"/>
      <c r="J16" s="370"/>
      <c r="K16" s="740">
        <f t="shared" ref="K16:K18" si="2">SUM(D16:J16)</f>
        <v>0</v>
      </c>
    </row>
    <row r="17" spans="1:19" ht="10.5" customHeight="1" x14ac:dyDescent="0.25">
      <c r="A17" s="121"/>
      <c r="B17" s="39"/>
      <c r="C17" s="39" t="s">
        <v>370</v>
      </c>
      <c r="D17" s="370"/>
      <c r="E17" s="370"/>
      <c r="F17" s="370"/>
      <c r="G17" s="370"/>
      <c r="H17" s="370"/>
      <c r="I17" s="370"/>
      <c r="J17" s="370"/>
      <c r="K17" s="740">
        <f t="shared" si="2"/>
        <v>0</v>
      </c>
    </row>
    <row r="18" spans="1:19" ht="10.5" customHeight="1" x14ac:dyDescent="0.25">
      <c r="A18" s="121"/>
      <c r="B18" s="39"/>
      <c r="C18" s="39" t="s">
        <v>371</v>
      </c>
      <c r="D18" s="370"/>
      <c r="E18" s="370"/>
      <c r="F18" s="370"/>
      <c r="G18" s="370"/>
      <c r="H18" s="370"/>
      <c r="I18" s="370"/>
      <c r="J18" s="370"/>
      <c r="K18" s="740">
        <f t="shared" si="2"/>
        <v>0</v>
      </c>
    </row>
    <row r="19" spans="1:19" ht="10.5" customHeight="1" x14ac:dyDescent="0.3">
      <c r="A19" s="156"/>
      <c r="B19" s="188"/>
      <c r="C19" s="188"/>
      <c r="D19" s="778"/>
      <c r="E19" s="778"/>
      <c r="F19" s="778"/>
      <c r="G19" s="778"/>
      <c r="H19" s="778"/>
      <c r="I19" s="778"/>
      <c r="J19" s="778"/>
      <c r="K19" s="778"/>
      <c r="L19" s="188"/>
      <c r="M19" s="188"/>
      <c r="N19" s="188"/>
      <c r="O19" s="188"/>
      <c r="P19" s="188"/>
      <c r="Q19" s="188"/>
      <c r="R19" s="188"/>
      <c r="S19" s="188"/>
    </row>
    <row r="20" spans="1:19" ht="10.5" customHeight="1" x14ac:dyDescent="0.25">
      <c r="A20" s="121" t="s">
        <v>123</v>
      </c>
      <c r="B20" s="39" t="s">
        <v>375</v>
      </c>
      <c r="C20" s="39" t="s">
        <v>369</v>
      </c>
      <c r="D20" s="370"/>
      <c r="E20" s="370"/>
      <c r="F20" s="370"/>
      <c r="G20" s="370"/>
      <c r="H20" s="370"/>
      <c r="I20" s="370"/>
      <c r="J20" s="370"/>
      <c r="K20" s="740">
        <f t="shared" ref="K20:K22" si="3">SUM(D20:J20)</f>
        <v>0</v>
      </c>
    </row>
    <row r="21" spans="1:19" ht="10.5" customHeight="1" x14ac:dyDescent="0.25">
      <c r="A21" s="39"/>
      <c r="B21" s="39"/>
      <c r="C21" s="39" t="s">
        <v>370</v>
      </c>
      <c r="D21" s="370"/>
      <c r="E21" s="370"/>
      <c r="F21" s="370"/>
      <c r="G21" s="370"/>
      <c r="H21" s="370"/>
      <c r="I21" s="370"/>
      <c r="J21" s="370"/>
      <c r="K21" s="740">
        <f t="shared" si="3"/>
        <v>0</v>
      </c>
    </row>
    <row r="22" spans="1:19" ht="10.5" customHeight="1" x14ac:dyDescent="0.25">
      <c r="A22" s="39"/>
      <c r="B22" s="39"/>
      <c r="C22" s="39" t="s">
        <v>371</v>
      </c>
      <c r="D22" s="370"/>
      <c r="E22" s="370"/>
      <c r="F22" s="370"/>
      <c r="G22" s="370"/>
      <c r="H22" s="370"/>
      <c r="I22" s="370"/>
      <c r="J22" s="370"/>
      <c r="K22" s="740">
        <f t="shared" si="3"/>
        <v>0</v>
      </c>
    </row>
    <row r="23" spans="1:19" ht="10.5" customHeight="1" x14ac:dyDescent="0.25">
      <c r="A23" s="150"/>
      <c r="B23" s="189"/>
      <c r="C23" s="189"/>
      <c r="D23" s="779"/>
      <c r="E23" s="779"/>
      <c r="F23" s="779"/>
      <c r="G23" s="779"/>
      <c r="H23" s="779"/>
      <c r="I23" s="779"/>
      <c r="J23" s="779"/>
      <c r="K23" s="779"/>
      <c r="L23" s="189"/>
      <c r="M23" s="189"/>
      <c r="N23" s="189"/>
      <c r="O23" s="189"/>
      <c r="P23" s="189"/>
      <c r="Q23" s="189"/>
    </row>
    <row r="24" spans="1:19" ht="10.5" customHeight="1" x14ac:dyDescent="0.25">
      <c r="A24" s="150"/>
      <c r="B24" s="1098" t="s">
        <v>376</v>
      </c>
      <c r="C24" s="39" t="s">
        <v>369</v>
      </c>
      <c r="D24" s="740">
        <f>D8+D12+D16+D20</f>
        <v>0</v>
      </c>
      <c r="E24" s="740">
        <f t="shared" ref="E24:K24" si="4">E8+E12+E16+E20</f>
        <v>0</v>
      </c>
      <c r="F24" s="740">
        <f t="shared" si="4"/>
        <v>0</v>
      </c>
      <c r="G24" s="740">
        <f t="shared" si="4"/>
        <v>0</v>
      </c>
      <c r="H24" s="740">
        <f t="shared" si="4"/>
        <v>0</v>
      </c>
      <c r="I24" s="740">
        <f t="shared" si="4"/>
        <v>0</v>
      </c>
      <c r="J24" s="740">
        <f t="shared" si="4"/>
        <v>0</v>
      </c>
      <c r="K24" s="740">
        <f t="shared" si="4"/>
        <v>0</v>
      </c>
    </row>
    <row r="25" spans="1:19" ht="10.5" customHeight="1" x14ac:dyDescent="0.25">
      <c r="A25" s="150"/>
      <c r="B25" s="1100"/>
      <c r="C25" s="39" t="s">
        <v>370</v>
      </c>
      <c r="D25" s="740">
        <f>D9+D13+D17+D21</f>
        <v>0</v>
      </c>
      <c r="E25" s="740">
        <f t="shared" ref="E25:K25" si="5">E9+E13+E17+E21</f>
        <v>0</v>
      </c>
      <c r="F25" s="740">
        <f t="shared" si="5"/>
        <v>0</v>
      </c>
      <c r="G25" s="740">
        <f t="shared" si="5"/>
        <v>0</v>
      </c>
      <c r="H25" s="740">
        <f t="shared" si="5"/>
        <v>0</v>
      </c>
      <c r="I25" s="740">
        <f t="shared" si="5"/>
        <v>0</v>
      </c>
      <c r="J25" s="740">
        <f t="shared" si="5"/>
        <v>0</v>
      </c>
      <c r="K25" s="740">
        <f t="shared" si="5"/>
        <v>0</v>
      </c>
    </row>
    <row r="26" spans="1:19" ht="10.5" customHeight="1" x14ac:dyDescent="0.25">
      <c r="A26" s="150"/>
      <c r="B26" s="1102"/>
      <c r="C26" s="39" t="s">
        <v>371</v>
      </c>
      <c r="D26" s="740">
        <f>D10+D14+D18+D22</f>
        <v>0</v>
      </c>
      <c r="E26" s="740">
        <f t="shared" ref="E26:K26" si="6">E10+E14+E18+E22</f>
        <v>0</v>
      </c>
      <c r="F26" s="740">
        <f t="shared" si="6"/>
        <v>0</v>
      </c>
      <c r="G26" s="740">
        <f t="shared" si="6"/>
        <v>0</v>
      </c>
      <c r="H26" s="740">
        <f t="shared" si="6"/>
        <v>0</v>
      </c>
      <c r="I26" s="740">
        <f t="shared" si="6"/>
        <v>0</v>
      </c>
      <c r="J26" s="740">
        <f t="shared" si="6"/>
        <v>0</v>
      </c>
      <c r="K26" s="740">
        <f t="shared" si="6"/>
        <v>0</v>
      </c>
    </row>
    <row r="27" spans="1:19" ht="10.5" customHeight="1" x14ac:dyDescent="0.25">
      <c r="A27" s="149">
        <v>2</v>
      </c>
      <c r="B27" s="161" t="s">
        <v>377</v>
      </c>
      <c r="C27" s="134"/>
      <c r="D27" s="780"/>
      <c r="E27" s="780"/>
      <c r="F27" s="780"/>
      <c r="G27" s="780"/>
      <c r="H27" s="780"/>
      <c r="I27" s="780"/>
      <c r="J27" s="780"/>
      <c r="K27" s="780"/>
    </row>
    <row r="28" spans="1:19" ht="10.5" customHeight="1" x14ac:dyDescent="0.25">
      <c r="A28" s="148"/>
      <c r="B28" s="191"/>
      <c r="C28" s="191"/>
      <c r="D28" s="781"/>
      <c r="E28" s="780"/>
      <c r="F28" s="782"/>
      <c r="G28" s="782"/>
      <c r="H28" s="780"/>
      <c r="I28" s="780"/>
      <c r="J28" s="780"/>
      <c r="K28" s="780"/>
    </row>
    <row r="29" spans="1:19" ht="10.5" customHeight="1" x14ac:dyDescent="0.25">
      <c r="A29" s="39" t="s">
        <v>117</v>
      </c>
      <c r="B29" s="39" t="s">
        <v>391</v>
      </c>
      <c r="C29" s="39" t="s">
        <v>369</v>
      </c>
      <c r="D29" s="370"/>
      <c r="E29" s="370"/>
      <c r="F29" s="370"/>
      <c r="G29" s="370"/>
      <c r="H29" s="370"/>
      <c r="I29" s="370"/>
      <c r="J29" s="370"/>
      <c r="K29" s="740">
        <f t="shared" ref="K29:K31" si="7">SUM(D29:J29)</f>
        <v>0</v>
      </c>
    </row>
    <row r="30" spans="1:19" ht="10.5" customHeight="1" x14ac:dyDescent="0.25">
      <c r="A30" s="39"/>
      <c r="B30" s="39"/>
      <c r="C30" s="39" t="s">
        <v>370</v>
      </c>
      <c r="D30" s="370"/>
      <c r="E30" s="370"/>
      <c r="F30" s="370"/>
      <c r="G30" s="370"/>
      <c r="H30" s="370"/>
      <c r="I30" s="370"/>
      <c r="J30" s="370"/>
      <c r="K30" s="740">
        <f t="shared" si="7"/>
        <v>0</v>
      </c>
    </row>
    <row r="31" spans="1:19" ht="10.5" customHeight="1" x14ac:dyDescent="0.25">
      <c r="A31" s="39"/>
      <c r="B31" s="39"/>
      <c r="C31" s="39" t="s">
        <v>371</v>
      </c>
      <c r="D31" s="370"/>
      <c r="E31" s="370"/>
      <c r="F31" s="370"/>
      <c r="G31" s="370"/>
      <c r="H31" s="370"/>
      <c r="I31" s="370"/>
      <c r="J31" s="370"/>
      <c r="K31" s="740">
        <f t="shared" si="7"/>
        <v>0</v>
      </c>
    </row>
    <row r="32" spans="1:19" ht="10.5" customHeight="1" x14ac:dyDescent="0.3">
      <c r="A32" s="156"/>
      <c r="B32" s="186"/>
      <c r="C32" s="186"/>
      <c r="D32" s="775"/>
      <c r="E32" s="775"/>
      <c r="F32" s="775"/>
      <c r="G32" s="775"/>
      <c r="H32" s="775"/>
      <c r="I32" s="775"/>
      <c r="J32" s="775"/>
      <c r="K32" s="775"/>
    </row>
    <row r="33" spans="1:11" ht="10.5" customHeight="1" x14ac:dyDescent="0.25">
      <c r="A33" s="121" t="s">
        <v>119</v>
      </c>
      <c r="B33" s="39" t="s">
        <v>373</v>
      </c>
      <c r="C33" s="39" t="s">
        <v>369</v>
      </c>
      <c r="D33" s="370"/>
      <c r="E33" s="370"/>
      <c r="F33" s="370"/>
      <c r="G33" s="370"/>
      <c r="H33" s="370"/>
      <c r="I33" s="370"/>
      <c r="J33" s="370"/>
      <c r="K33" s="740">
        <f t="shared" ref="K33:K35" si="8">SUM(D33:J33)</f>
        <v>0</v>
      </c>
    </row>
    <row r="34" spans="1:11" ht="10.5" customHeight="1" x14ac:dyDescent="0.25">
      <c r="A34" s="121"/>
      <c r="B34" s="39"/>
      <c r="C34" s="39" t="s">
        <v>370</v>
      </c>
      <c r="D34" s="370"/>
      <c r="E34" s="370"/>
      <c r="F34" s="370"/>
      <c r="G34" s="370"/>
      <c r="H34" s="370"/>
      <c r="I34" s="370"/>
      <c r="J34" s="370"/>
      <c r="K34" s="740">
        <f t="shared" si="8"/>
        <v>0</v>
      </c>
    </row>
    <row r="35" spans="1:11" ht="10.5" customHeight="1" x14ac:dyDescent="0.25">
      <c r="A35" s="121"/>
      <c r="B35" s="39"/>
      <c r="C35" s="39" t="s">
        <v>371</v>
      </c>
      <c r="D35" s="370"/>
      <c r="E35" s="370"/>
      <c r="F35" s="370"/>
      <c r="G35" s="370"/>
      <c r="H35" s="370"/>
      <c r="I35" s="370"/>
      <c r="J35" s="370"/>
      <c r="K35" s="740">
        <f t="shared" si="8"/>
        <v>0</v>
      </c>
    </row>
    <row r="36" spans="1:11" ht="10.5" customHeight="1" x14ac:dyDescent="0.25">
      <c r="A36" s="187"/>
      <c r="B36" s="186"/>
      <c r="C36" s="186"/>
      <c r="D36" s="783"/>
      <c r="E36" s="783"/>
      <c r="F36" s="783"/>
      <c r="G36" s="783"/>
      <c r="H36" s="783"/>
      <c r="I36" s="783"/>
      <c r="J36" s="783"/>
      <c r="K36" s="783"/>
    </row>
    <row r="37" spans="1:11" ht="10.5" customHeight="1" x14ac:dyDescent="0.25">
      <c r="A37" s="121" t="s">
        <v>121</v>
      </c>
      <c r="B37" s="39" t="s">
        <v>374</v>
      </c>
      <c r="C37" s="39" t="s">
        <v>369</v>
      </c>
      <c r="D37" s="370"/>
      <c r="E37" s="370"/>
      <c r="F37" s="370"/>
      <c r="G37" s="370"/>
      <c r="H37" s="370"/>
      <c r="I37" s="370"/>
      <c r="J37" s="370"/>
      <c r="K37" s="740">
        <f t="shared" ref="K37:K39" si="9">SUM(D37:J37)</f>
        <v>0</v>
      </c>
    </row>
    <row r="38" spans="1:11" ht="10.5" customHeight="1" x14ac:dyDescent="0.25">
      <c r="A38" s="121"/>
      <c r="B38" s="39"/>
      <c r="C38" s="39" t="s">
        <v>370</v>
      </c>
      <c r="D38" s="370"/>
      <c r="E38" s="370"/>
      <c r="F38" s="370"/>
      <c r="G38" s="370"/>
      <c r="H38" s="370"/>
      <c r="I38" s="370"/>
      <c r="J38" s="370"/>
      <c r="K38" s="740">
        <f t="shared" si="9"/>
        <v>0</v>
      </c>
    </row>
    <row r="39" spans="1:11" ht="10.5" customHeight="1" x14ac:dyDescent="0.25">
      <c r="A39" s="121"/>
      <c r="B39" s="39"/>
      <c r="C39" s="39" t="s">
        <v>371</v>
      </c>
      <c r="D39" s="370"/>
      <c r="E39" s="370"/>
      <c r="F39" s="370"/>
      <c r="G39" s="370"/>
      <c r="H39" s="370"/>
      <c r="I39" s="370"/>
      <c r="J39" s="370"/>
      <c r="K39" s="740">
        <f t="shared" si="9"/>
        <v>0</v>
      </c>
    </row>
    <row r="40" spans="1:11" ht="10.5" customHeight="1" x14ac:dyDescent="0.3">
      <c r="A40" s="156"/>
      <c r="B40" s="188"/>
      <c r="C40" s="188"/>
      <c r="D40" s="775"/>
      <c r="E40" s="775"/>
      <c r="F40" s="775"/>
      <c r="G40" s="775"/>
      <c r="H40" s="775"/>
      <c r="I40" s="775"/>
      <c r="J40" s="775"/>
      <c r="K40" s="775"/>
    </row>
    <row r="41" spans="1:11" ht="10.5" customHeight="1" x14ac:dyDescent="0.25">
      <c r="A41" s="121" t="s">
        <v>123</v>
      </c>
      <c r="B41" s="39" t="s">
        <v>375</v>
      </c>
      <c r="C41" s="39" t="s">
        <v>369</v>
      </c>
      <c r="D41" s="370"/>
      <c r="E41" s="370"/>
      <c r="F41" s="370"/>
      <c r="G41" s="370"/>
      <c r="H41" s="370"/>
      <c r="I41" s="370"/>
      <c r="J41" s="370"/>
      <c r="K41" s="740">
        <f t="shared" ref="K41:K43" si="10">SUM(D41:J41)</f>
        <v>0</v>
      </c>
    </row>
    <row r="42" spans="1:11" ht="10.5" customHeight="1" x14ac:dyDescent="0.25">
      <c r="A42" s="121"/>
      <c r="B42" s="39"/>
      <c r="C42" s="39" t="s">
        <v>370</v>
      </c>
      <c r="D42" s="370"/>
      <c r="E42" s="370"/>
      <c r="F42" s="370"/>
      <c r="G42" s="370"/>
      <c r="H42" s="370"/>
      <c r="I42" s="370"/>
      <c r="J42" s="370"/>
      <c r="K42" s="740">
        <f t="shared" si="10"/>
        <v>0</v>
      </c>
    </row>
    <row r="43" spans="1:11" ht="10.5" customHeight="1" x14ac:dyDescent="0.25">
      <c r="A43" s="121"/>
      <c r="B43" s="39"/>
      <c r="C43" s="39" t="s">
        <v>371</v>
      </c>
      <c r="D43" s="370"/>
      <c r="E43" s="370"/>
      <c r="F43" s="370"/>
      <c r="G43" s="370"/>
      <c r="H43" s="370"/>
      <c r="I43" s="370"/>
      <c r="J43" s="370"/>
      <c r="K43" s="740">
        <f t="shared" si="10"/>
        <v>0</v>
      </c>
    </row>
    <row r="44" spans="1:11" ht="10.5" customHeight="1" x14ac:dyDescent="0.25">
      <c r="A44" s="121"/>
      <c r="B44" s="189"/>
      <c r="C44" s="189"/>
      <c r="D44" s="775"/>
      <c r="E44" s="775"/>
      <c r="F44" s="775"/>
      <c r="G44" s="775"/>
      <c r="H44" s="775"/>
      <c r="I44" s="775"/>
      <c r="J44" s="775"/>
      <c r="K44" s="775"/>
    </row>
    <row r="45" spans="1:11" ht="10.5" customHeight="1" x14ac:dyDescent="0.25">
      <c r="A45" s="1127" t="s">
        <v>378</v>
      </c>
      <c r="B45" s="1099"/>
      <c r="C45" s="91" t="s">
        <v>369</v>
      </c>
      <c r="D45" s="740">
        <f>D29+D33+D37+D41</f>
        <v>0</v>
      </c>
      <c r="E45" s="740">
        <f t="shared" ref="E45:K45" si="11">E29+E33+E37+E41</f>
        <v>0</v>
      </c>
      <c r="F45" s="740">
        <f t="shared" si="11"/>
        <v>0</v>
      </c>
      <c r="G45" s="740">
        <f t="shared" si="11"/>
        <v>0</v>
      </c>
      <c r="H45" s="740">
        <f t="shared" si="11"/>
        <v>0</v>
      </c>
      <c r="I45" s="740">
        <f t="shared" si="11"/>
        <v>0</v>
      </c>
      <c r="J45" s="740">
        <f t="shared" si="11"/>
        <v>0</v>
      </c>
      <c r="K45" s="740">
        <f t="shared" si="11"/>
        <v>0</v>
      </c>
    </row>
    <row r="46" spans="1:11" ht="10.5" customHeight="1" x14ac:dyDescent="0.25">
      <c r="A46" s="1128"/>
      <c r="B46" s="1101"/>
      <c r="C46" s="91" t="s">
        <v>370</v>
      </c>
      <c r="D46" s="740">
        <f t="shared" ref="D46:K47" si="12">D30+D34+D38+D42</f>
        <v>0</v>
      </c>
      <c r="E46" s="740">
        <f t="shared" si="12"/>
        <v>0</v>
      </c>
      <c r="F46" s="740">
        <f t="shared" si="12"/>
        <v>0</v>
      </c>
      <c r="G46" s="740">
        <f t="shared" si="12"/>
        <v>0</v>
      </c>
      <c r="H46" s="740">
        <f t="shared" si="12"/>
        <v>0</v>
      </c>
      <c r="I46" s="740">
        <f t="shared" si="12"/>
        <v>0</v>
      </c>
      <c r="J46" s="740">
        <f t="shared" si="12"/>
        <v>0</v>
      </c>
      <c r="K46" s="740">
        <f t="shared" si="12"/>
        <v>0</v>
      </c>
    </row>
    <row r="47" spans="1:11" ht="10.5" customHeight="1" x14ac:dyDescent="0.25">
      <c r="A47" s="1129"/>
      <c r="B47" s="1103"/>
      <c r="C47" s="91" t="s">
        <v>371</v>
      </c>
      <c r="D47" s="740">
        <f t="shared" si="12"/>
        <v>0</v>
      </c>
      <c r="E47" s="740">
        <f t="shared" si="12"/>
        <v>0</v>
      </c>
      <c r="F47" s="740">
        <f t="shared" si="12"/>
        <v>0</v>
      </c>
      <c r="G47" s="740">
        <f t="shared" si="12"/>
        <v>0</v>
      </c>
      <c r="H47" s="740">
        <f t="shared" si="12"/>
        <v>0</v>
      </c>
      <c r="I47" s="740">
        <f t="shared" si="12"/>
        <v>0</v>
      </c>
      <c r="J47" s="740">
        <f t="shared" si="12"/>
        <v>0</v>
      </c>
      <c r="K47" s="740">
        <f t="shared" si="12"/>
        <v>0</v>
      </c>
    </row>
    <row r="48" spans="1:11" ht="10.5" customHeight="1" x14ac:dyDescent="0.25">
      <c r="A48" s="178"/>
      <c r="B48" s="178"/>
      <c r="C48" s="178"/>
      <c r="D48" s="783"/>
      <c r="E48" s="783"/>
      <c r="F48" s="783"/>
      <c r="G48" s="783"/>
      <c r="H48" s="783"/>
      <c r="I48" s="783"/>
      <c r="J48" s="783"/>
      <c r="K48" s="783"/>
    </row>
    <row r="49" spans="1:11" ht="10.5" customHeight="1" x14ac:dyDescent="0.25">
      <c r="A49" s="1098" t="s">
        <v>379</v>
      </c>
      <c r="B49" s="1099"/>
      <c r="C49" s="91" t="s">
        <v>369</v>
      </c>
      <c r="D49" s="740">
        <f t="shared" ref="D49:J51" si="13">D24+D45</f>
        <v>0</v>
      </c>
      <c r="E49" s="740">
        <f t="shared" si="13"/>
        <v>0</v>
      </c>
      <c r="F49" s="740">
        <f t="shared" si="13"/>
        <v>0</v>
      </c>
      <c r="G49" s="740">
        <f t="shared" si="13"/>
        <v>0</v>
      </c>
      <c r="H49" s="740">
        <f t="shared" si="13"/>
        <v>0</v>
      </c>
      <c r="I49" s="740">
        <f t="shared" si="13"/>
        <v>0</v>
      </c>
      <c r="J49" s="740">
        <f t="shared" si="13"/>
        <v>0</v>
      </c>
      <c r="K49" s="740">
        <f t="shared" ref="K49:K51" si="14">SUM(D49:J49)</f>
        <v>0</v>
      </c>
    </row>
    <row r="50" spans="1:11" ht="10.5" customHeight="1" x14ac:dyDescent="0.25">
      <c r="A50" s="1100"/>
      <c r="B50" s="1101"/>
      <c r="C50" s="91" t="s">
        <v>370</v>
      </c>
      <c r="D50" s="740">
        <f t="shared" si="13"/>
        <v>0</v>
      </c>
      <c r="E50" s="740">
        <f t="shared" si="13"/>
        <v>0</v>
      </c>
      <c r="F50" s="740">
        <f t="shared" si="13"/>
        <v>0</v>
      </c>
      <c r="G50" s="740">
        <f t="shared" si="13"/>
        <v>0</v>
      </c>
      <c r="H50" s="740">
        <f t="shared" si="13"/>
        <v>0</v>
      </c>
      <c r="I50" s="740">
        <f t="shared" si="13"/>
        <v>0</v>
      </c>
      <c r="J50" s="740">
        <f t="shared" si="13"/>
        <v>0</v>
      </c>
      <c r="K50" s="740">
        <f t="shared" si="14"/>
        <v>0</v>
      </c>
    </row>
    <row r="51" spans="1:11" ht="10.5" customHeight="1" x14ac:dyDescent="0.25">
      <c r="A51" s="1102"/>
      <c r="B51" s="1103"/>
      <c r="C51" s="91" t="s">
        <v>371</v>
      </c>
      <c r="D51" s="740">
        <f t="shared" si="13"/>
        <v>0</v>
      </c>
      <c r="E51" s="740">
        <f t="shared" si="13"/>
        <v>0</v>
      </c>
      <c r="F51" s="740">
        <f t="shared" si="13"/>
        <v>0</v>
      </c>
      <c r="G51" s="740">
        <f t="shared" si="13"/>
        <v>0</v>
      </c>
      <c r="H51" s="740">
        <f t="shared" si="13"/>
        <v>0</v>
      </c>
      <c r="I51" s="740">
        <f t="shared" si="13"/>
        <v>0</v>
      </c>
      <c r="J51" s="740">
        <f t="shared" si="13"/>
        <v>0</v>
      </c>
      <c r="K51" s="740">
        <f t="shared" si="14"/>
        <v>0</v>
      </c>
    </row>
    <row r="52" spans="1:11" s="194" customFormat="1" ht="11.5" x14ac:dyDescent="0.25">
      <c r="A52" s="81"/>
      <c r="B52" s="192" t="s">
        <v>392</v>
      </c>
      <c r="C52" s="193"/>
      <c r="D52" s="190"/>
      <c r="E52" s="190"/>
      <c r="F52" s="190"/>
      <c r="G52" s="190"/>
      <c r="H52" s="190"/>
      <c r="I52" s="190"/>
      <c r="J52" s="190"/>
      <c r="K52" s="190"/>
    </row>
    <row r="53" spans="1:11" ht="12.5" x14ac:dyDescent="0.25">
      <c r="A53" s="148"/>
      <c r="B53" s="148"/>
      <c r="C53" s="148"/>
      <c r="D53" s="1077" t="s">
        <v>387</v>
      </c>
      <c r="E53" s="1130"/>
      <c r="F53" s="1130"/>
      <c r="G53" s="1130"/>
      <c r="H53" s="1130"/>
      <c r="I53" s="1130"/>
      <c r="J53" s="1130"/>
      <c r="K53" s="1078"/>
    </row>
    <row r="54" spans="1:11" ht="11.25" customHeight="1" x14ac:dyDescent="0.25">
      <c r="A54" s="148"/>
      <c r="B54" s="1115" t="s">
        <v>359</v>
      </c>
      <c r="C54" s="1115" t="s">
        <v>360</v>
      </c>
      <c r="D54" s="1081" t="s">
        <v>361</v>
      </c>
      <c r="E54" s="1081" t="s">
        <v>388</v>
      </c>
      <c r="F54" s="1081" t="s">
        <v>344</v>
      </c>
      <c r="G54" s="1131" t="s">
        <v>362</v>
      </c>
      <c r="H54" s="1132"/>
      <c r="I54" s="1081" t="s">
        <v>363</v>
      </c>
      <c r="J54" s="1081" t="s">
        <v>364</v>
      </c>
      <c r="K54" s="1081" t="s">
        <v>254</v>
      </c>
    </row>
    <row r="55" spans="1:11" ht="24" customHeight="1" x14ac:dyDescent="0.25">
      <c r="A55" s="148"/>
      <c r="B55" s="1116"/>
      <c r="C55" s="1116"/>
      <c r="D55" s="1126"/>
      <c r="E55" s="1126"/>
      <c r="F55" s="1126"/>
      <c r="G55" s="1126" t="s">
        <v>365</v>
      </c>
      <c r="H55" s="1126" t="s">
        <v>366</v>
      </c>
      <c r="I55" s="1126"/>
      <c r="J55" s="1126"/>
      <c r="K55" s="1126"/>
    </row>
    <row r="56" spans="1:11" ht="10.5" customHeight="1" x14ac:dyDescent="0.25">
      <c r="A56" s="148"/>
      <c r="B56" s="1116"/>
      <c r="C56" s="1116"/>
      <c r="D56" s="1126"/>
      <c r="E56" s="1126"/>
      <c r="F56" s="1126"/>
      <c r="G56" s="1126"/>
      <c r="H56" s="1126"/>
      <c r="I56" s="1126"/>
      <c r="J56" s="1126"/>
      <c r="K56" s="1126"/>
    </row>
    <row r="57" spans="1:11" ht="10.5" customHeight="1" x14ac:dyDescent="0.25">
      <c r="A57" s="79">
        <v>1</v>
      </c>
      <c r="B57" s="149" t="s">
        <v>367</v>
      </c>
      <c r="C57" s="134"/>
      <c r="D57" s="190"/>
      <c r="E57" s="190"/>
      <c r="F57" s="190"/>
      <c r="G57" s="190"/>
      <c r="H57" s="190"/>
      <c r="I57" s="190"/>
      <c r="J57" s="190"/>
      <c r="K57" s="190"/>
    </row>
    <row r="58" spans="1:11" ht="10.5" customHeight="1" x14ac:dyDescent="0.25">
      <c r="A58" s="39" t="s">
        <v>117</v>
      </c>
      <c r="B58" s="39" t="s">
        <v>391</v>
      </c>
      <c r="C58" s="39" t="s">
        <v>369</v>
      </c>
      <c r="D58" s="370"/>
      <c r="E58" s="370"/>
      <c r="F58" s="370"/>
      <c r="G58" s="370"/>
      <c r="H58" s="370"/>
      <c r="I58" s="370"/>
      <c r="J58" s="370"/>
      <c r="K58" s="740">
        <f t="shared" ref="K58:K76" si="15">SUM(D58:J58)</f>
        <v>0</v>
      </c>
    </row>
    <row r="59" spans="1:11" ht="10.5" customHeight="1" x14ac:dyDescent="0.25">
      <c r="A59" s="39"/>
      <c r="B59" s="39"/>
      <c r="C59" s="39" t="s">
        <v>370</v>
      </c>
      <c r="D59" s="370"/>
      <c r="E59" s="370"/>
      <c r="F59" s="370"/>
      <c r="G59" s="370"/>
      <c r="H59" s="370"/>
      <c r="I59" s="370"/>
      <c r="J59" s="370"/>
      <c r="K59" s="740">
        <f t="shared" si="15"/>
        <v>0</v>
      </c>
    </row>
    <row r="60" spans="1:11" ht="10.5" customHeight="1" x14ac:dyDescent="0.25">
      <c r="A60" s="39"/>
      <c r="B60" s="39"/>
      <c r="C60" s="39" t="s">
        <v>371</v>
      </c>
      <c r="D60" s="370"/>
      <c r="E60" s="370"/>
      <c r="F60" s="370"/>
      <c r="G60" s="370"/>
      <c r="H60" s="370"/>
      <c r="I60" s="370"/>
      <c r="J60" s="370"/>
      <c r="K60" s="740">
        <f t="shared" si="15"/>
        <v>0</v>
      </c>
    </row>
    <row r="61" spans="1:11" ht="10.5" customHeight="1" x14ac:dyDescent="0.25">
      <c r="A61" s="121"/>
      <c r="B61" s="186"/>
      <c r="C61" s="186"/>
      <c r="D61" s="775"/>
      <c r="E61" s="775"/>
      <c r="F61" s="775"/>
      <c r="G61" s="775"/>
      <c r="H61" s="775"/>
      <c r="I61" s="775"/>
      <c r="J61" s="775"/>
      <c r="K61" s="775"/>
    </row>
    <row r="62" spans="1:11" ht="10.5" customHeight="1" x14ac:dyDescent="0.3">
      <c r="A62" s="156" t="s">
        <v>119</v>
      </c>
      <c r="B62" s="39" t="s">
        <v>373</v>
      </c>
      <c r="C62" s="39" t="s">
        <v>369</v>
      </c>
      <c r="D62" s="370"/>
      <c r="E62" s="370"/>
      <c r="F62" s="370"/>
      <c r="G62" s="370"/>
      <c r="H62" s="370"/>
      <c r="I62" s="370"/>
      <c r="J62" s="370"/>
      <c r="K62" s="740">
        <f t="shared" si="15"/>
        <v>0</v>
      </c>
    </row>
    <row r="63" spans="1:11" ht="10.5" customHeight="1" x14ac:dyDescent="0.25">
      <c r="A63" s="121"/>
      <c r="B63" s="39"/>
      <c r="C63" s="39" t="s">
        <v>370</v>
      </c>
      <c r="D63" s="370"/>
      <c r="E63" s="370"/>
      <c r="F63" s="370"/>
      <c r="G63" s="370"/>
      <c r="H63" s="370"/>
      <c r="I63" s="370"/>
      <c r="J63" s="370"/>
      <c r="K63" s="740">
        <f t="shared" si="15"/>
        <v>0</v>
      </c>
    </row>
    <row r="64" spans="1:11" ht="10.5" customHeight="1" x14ac:dyDescent="0.25">
      <c r="A64" s="121"/>
      <c r="B64" s="39"/>
      <c r="C64" s="39" t="s">
        <v>371</v>
      </c>
      <c r="D64" s="370"/>
      <c r="E64" s="370"/>
      <c r="F64" s="370"/>
      <c r="G64" s="370"/>
      <c r="H64" s="370"/>
      <c r="I64" s="370"/>
      <c r="J64" s="370"/>
      <c r="K64" s="740">
        <f t="shared" si="15"/>
        <v>0</v>
      </c>
    </row>
    <row r="65" spans="1:11" ht="10.5" customHeight="1" x14ac:dyDescent="0.25">
      <c r="A65" s="186"/>
      <c r="B65" s="186"/>
      <c r="C65" s="186"/>
      <c r="D65" s="783"/>
      <c r="E65" s="783"/>
      <c r="F65" s="783"/>
      <c r="G65" s="783"/>
      <c r="H65" s="783"/>
      <c r="I65" s="783"/>
      <c r="J65" s="783"/>
      <c r="K65" s="783"/>
    </row>
    <row r="66" spans="1:11" ht="10.5" customHeight="1" x14ac:dyDescent="0.25">
      <c r="A66" s="121" t="s">
        <v>121</v>
      </c>
      <c r="B66" s="39" t="s">
        <v>374</v>
      </c>
      <c r="C66" s="39" t="s">
        <v>369</v>
      </c>
      <c r="D66" s="370"/>
      <c r="E66" s="370"/>
      <c r="F66" s="370"/>
      <c r="G66" s="370"/>
      <c r="H66" s="370"/>
      <c r="I66" s="370"/>
      <c r="J66" s="370"/>
      <c r="K66" s="740">
        <f t="shared" si="15"/>
        <v>0</v>
      </c>
    </row>
    <row r="67" spans="1:11" ht="10.5" customHeight="1" x14ac:dyDescent="0.3">
      <c r="A67" s="156"/>
      <c r="B67" s="39"/>
      <c r="C67" s="39" t="s">
        <v>370</v>
      </c>
      <c r="D67" s="370"/>
      <c r="E67" s="370"/>
      <c r="F67" s="370"/>
      <c r="G67" s="370"/>
      <c r="H67" s="370"/>
      <c r="I67" s="370"/>
      <c r="J67" s="370"/>
      <c r="K67" s="740">
        <f t="shared" si="15"/>
        <v>0</v>
      </c>
    </row>
    <row r="68" spans="1:11" ht="10.5" customHeight="1" x14ac:dyDescent="0.25">
      <c r="A68" s="121"/>
      <c r="B68" s="39"/>
      <c r="C68" s="39" t="s">
        <v>371</v>
      </c>
      <c r="D68" s="370"/>
      <c r="E68" s="370"/>
      <c r="F68" s="370"/>
      <c r="G68" s="370"/>
      <c r="H68" s="370"/>
      <c r="I68" s="370"/>
      <c r="J68" s="370"/>
      <c r="K68" s="740">
        <f t="shared" si="15"/>
        <v>0</v>
      </c>
    </row>
    <row r="69" spans="1:11" ht="10.5" customHeight="1" x14ac:dyDescent="0.25">
      <c r="A69" s="121"/>
      <c r="B69" s="188"/>
      <c r="C69" s="188"/>
      <c r="D69" s="775"/>
      <c r="E69" s="775"/>
      <c r="F69" s="775"/>
      <c r="G69" s="775"/>
      <c r="H69" s="775"/>
      <c r="I69" s="775"/>
      <c r="J69" s="775"/>
      <c r="K69" s="775"/>
    </row>
    <row r="70" spans="1:11" ht="10.5" customHeight="1" x14ac:dyDescent="0.25">
      <c r="A70" s="121" t="s">
        <v>123</v>
      </c>
      <c r="B70" s="39" t="s">
        <v>375</v>
      </c>
      <c r="C70" s="39" t="s">
        <v>369</v>
      </c>
      <c r="D70" s="370"/>
      <c r="E70" s="370"/>
      <c r="F70" s="370"/>
      <c r="G70" s="370"/>
      <c r="H70" s="370"/>
      <c r="I70" s="370"/>
      <c r="J70" s="370"/>
      <c r="K70" s="740">
        <f t="shared" si="15"/>
        <v>0</v>
      </c>
    </row>
    <row r="71" spans="1:11" ht="10.5" customHeight="1" x14ac:dyDescent="0.25">
      <c r="A71" s="187"/>
      <c r="B71" s="39"/>
      <c r="C71" s="39" t="s">
        <v>370</v>
      </c>
      <c r="D71" s="370"/>
      <c r="E71" s="370"/>
      <c r="F71" s="370"/>
      <c r="G71" s="370"/>
      <c r="H71" s="370"/>
      <c r="I71" s="370"/>
      <c r="J71" s="370"/>
      <c r="K71" s="740">
        <f t="shared" si="15"/>
        <v>0</v>
      </c>
    </row>
    <row r="72" spans="1:11" ht="10.5" customHeight="1" x14ac:dyDescent="0.25">
      <c r="A72" s="121"/>
      <c r="B72" s="39"/>
      <c r="C72" s="39" t="s">
        <v>371</v>
      </c>
      <c r="D72" s="370"/>
      <c r="E72" s="370"/>
      <c r="F72" s="370"/>
      <c r="G72" s="370"/>
      <c r="H72" s="370"/>
      <c r="I72" s="370"/>
      <c r="J72" s="370"/>
      <c r="K72" s="740">
        <f t="shared" si="15"/>
        <v>0</v>
      </c>
    </row>
    <row r="73" spans="1:11" ht="10.5" customHeight="1" x14ac:dyDescent="0.25">
      <c r="A73" s="150"/>
      <c r="B73" s="150"/>
      <c r="C73" s="150"/>
      <c r="D73" s="775"/>
      <c r="E73" s="775"/>
      <c r="F73" s="775"/>
      <c r="G73" s="775"/>
      <c r="H73" s="775"/>
      <c r="I73" s="775"/>
      <c r="J73" s="775"/>
      <c r="K73" s="775"/>
    </row>
    <row r="74" spans="1:11" ht="10.5" customHeight="1" x14ac:dyDescent="0.25">
      <c r="A74" s="1098" t="s">
        <v>376</v>
      </c>
      <c r="B74" s="1099"/>
      <c r="C74" s="48" t="s">
        <v>369</v>
      </c>
      <c r="D74" s="740">
        <f>D58+D62+D66+D70</f>
        <v>0</v>
      </c>
      <c r="E74" s="740">
        <f t="shared" ref="E74:I74" si="16">E58+E62+E66+E70</f>
        <v>0</v>
      </c>
      <c r="F74" s="740">
        <f t="shared" si="16"/>
        <v>0</v>
      </c>
      <c r="G74" s="740">
        <f t="shared" si="16"/>
        <v>0</v>
      </c>
      <c r="H74" s="740">
        <f t="shared" si="16"/>
        <v>0</v>
      </c>
      <c r="I74" s="740">
        <f t="shared" si="16"/>
        <v>0</v>
      </c>
      <c r="J74" s="740">
        <f>J58+J62+J66+J70</f>
        <v>0</v>
      </c>
      <c r="K74" s="740">
        <f t="shared" si="15"/>
        <v>0</v>
      </c>
    </row>
    <row r="75" spans="1:11" ht="10.5" customHeight="1" x14ac:dyDescent="0.25">
      <c r="A75" s="1100"/>
      <c r="B75" s="1101"/>
      <c r="C75" s="48" t="s">
        <v>370</v>
      </c>
      <c r="D75" s="740">
        <f>D59+D63+D67+D71</f>
        <v>0</v>
      </c>
      <c r="E75" s="740">
        <f t="shared" ref="E75:J76" si="17">E59+E63+E67+E71</f>
        <v>0</v>
      </c>
      <c r="F75" s="740">
        <f t="shared" si="17"/>
        <v>0</v>
      </c>
      <c r="G75" s="740">
        <f t="shared" si="17"/>
        <v>0</v>
      </c>
      <c r="H75" s="740">
        <f t="shared" si="17"/>
        <v>0</v>
      </c>
      <c r="I75" s="740">
        <f t="shared" si="17"/>
        <v>0</v>
      </c>
      <c r="J75" s="740">
        <f>J59+J63+J67+J71</f>
        <v>0</v>
      </c>
      <c r="K75" s="740">
        <f t="shared" si="15"/>
        <v>0</v>
      </c>
    </row>
    <row r="76" spans="1:11" ht="10.5" customHeight="1" x14ac:dyDescent="0.25">
      <c r="A76" s="1102"/>
      <c r="B76" s="1103"/>
      <c r="C76" s="48" t="s">
        <v>371</v>
      </c>
      <c r="D76" s="740">
        <f>D60+D64+D68+D72</f>
        <v>0</v>
      </c>
      <c r="E76" s="740">
        <f t="shared" si="17"/>
        <v>0</v>
      </c>
      <c r="F76" s="740">
        <f t="shared" si="17"/>
        <v>0</v>
      </c>
      <c r="G76" s="740">
        <f t="shared" si="17"/>
        <v>0</v>
      </c>
      <c r="H76" s="740">
        <f t="shared" si="17"/>
        <v>0</v>
      </c>
      <c r="I76" s="740">
        <f t="shared" si="17"/>
        <v>0</v>
      </c>
      <c r="J76" s="740">
        <f t="shared" si="17"/>
        <v>0</v>
      </c>
      <c r="K76" s="740">
        <f t="shared" si="15"/>
        <v>0</v>
      </c>
    </row>
    <row r="77" spans="1:11" ht="10.5" customHeight="1" x14ac:dyDescent="0.25">
      <c r="A77" s="195">
        <v>2</v>
      </c>
      <c r="B77" s="161" t="s">
        <v>377</v>
      </c>
      <c r="C77" s="134"/>
      <c r="D77" s="780"/>
      <c r="E77" s="780"/>
      <c r="F77" s="780"/>
      <c r="G77" s="780"/>
      <c r="H77" s="780"/>
      <c r="I77" s="780"/>
      <c r="J77" s="780"/>
      <c r="K77" s="780"/>
    </row>
    <row r="78" spans="1:11" ht="10.5" customHeight="1" x14ac:dyDescent="0.3">
      <c r="A78" s="160"/>
      <c r="B78" s="191"/>
      <c r="C78" s="134"/>
      <c r="D78" s="780"/>
      <c r="E78" s="780"/>
      <c r="F78" s="780"/>
      <c r="G78" s="780"/>
      <c r="H78" s="780"/>
      <c r="I78" s="780"/>
      <c r="J78" s="780"/>
      <c r="K78" s="780"/>
    </row>
    <row r="79" spans="1:11" ht="10.5" customHeight="1" x14ac:dyDescent="0.25">
      <c r="A79" s="121" t="s">
        <v>117</v>
      </c>
      <c r="B79" s="39" t="s">
        <v>391</v>
      </c>
      <c r="C79" s="39" t="s">
        <v>369</v>
      </c>
      <c r="D79" s="370"/>
      <c r="E79" s="370"/>
      <c r="F79" s="370"/>
      <c r="G79" s="370"/>
      <c r="H79" s="370"/>
      <c r="I79" s="370"/>
      <c r="J79" s="370"/>
      <c r="K79" s="740">
        <f>SUM(D79:J79)</f>
        <v>0</v>
      </c>
    </row>
    <row r="80" spans="1:11" ht="10.5" customHeight="1" x14ac:dyDescent="0.25">
      <c r="A80" s="121"/>
      <c r="B80" s="39"/>
      <c r="C80" s="39" t="s">
        <v>370</v>
      </c>
      <c r="D80" s="370"/>
      <c r="E80" s="370"/>
      <c r="F80" s="370"/>
      <c r="G80" s="370"/>
      <c r="H80" s="370"/>
      <c r="I80" s="370"/>
      <c r="J80" s="370"/>
      <c r="K80" s="740">
        <f t="shared" ref="K80:K81" si="18">SUM(D80:J80)</f>
        <v>0</v>
      </c>
    </row>
    <row r="81" spans="1:11" ht="10.5" customHeight="1" x14ac:dyDescent="0.25">
      <c r="A81" s="121"/>
      <c r="B81" s="39"/>
      <c r="C81" s="39" t="s">
        <v>371</v>
      </c>
      <c r="D81" s="370"/>
      <c r="E81" s="370"/>
      <c r="F81" s="370"/>
      <c r="G81" s="370"/>
      <c r="H81" s="370"/>
      <c r="I81" s="370"/>
      <c r="J81" s="370"/>
      <c r="K81" s="740">
        <f t="shared" si="18"/>
        <v>0</v>
      </c>
    </row>
    <row r="82" spans="1:11" ht="10.5" customHeight="1" x14ac:dyDescent="0.25">
      <c r="A82" s="187"/>
      <c r="B82" s="186"/>
      <c r="C82" s="186"/>
      <c r="D82" s="775"/>
      <c r="E82" s="775"/>
      <c r="F82" s="775"/>
      <c r="G82" s="775"/>
      <c r="H82" s="775"/>
      <c r="I82" s="775"/>
      <c r="J82" s="775"/>
      <c r="K82" s="775"/>
    </row>
    <row r="83" spans="1:11" ht="10.5" customHeight="1" x14ac:dyDescent="0.25">
      <c r="A83" s="121" t="s">
        <v>119</v>
      </c>
      <c r="B83" s="39" t="s">
        <v>373</v>
      </c>
      <c r="C83" s="39" t="s">
        <v>369</v>
      </c>
      <c r="D83" s="370"/>
      <c r="E83" s="370"/>
      <c r="F83" s="370"/>
      <c r="G83" s="370"/>
      <c r="H83" s="370"/>
      <c r="I83" s="370"/>
      <c r="J83" s="370"/>
      <c r="K83" s="740">
        <f t="shared" ref="K83:K85" si="19">SUM(D83:J83)</f>
        <v>0</v>
      </c>
    </row>
    <row r="84" spans="1:11" ht="10.5" customHeight="1" x14ac:dyDescent="0.25">
      <c r="A84" s="121"/>
      <c r="B84" s="39"/>
      <c r="C84" s="39" t="s">
        <v>370</v>
      </c>
      <c r="D84" s="370"/>
      <c r="E84" s="370"/>
      <c r="F84" s="370"/>
      <c r="G84" s="370"/>
      <c r="H84" s="370"/>
      <c r="I84" s="370"/>
      <c r="J84" s="370"/>
      <c r="K84" s="740">
        <f t="shared" si="19"/>
        <v>0</v>
      </c>
    </row>
    <row r="85" spans="1:11" ht="10.5" customHeight="1" x14ac:dyDescent="0.25">
      <c r="A85" s="121"/>
      <c r="B85" s="39"/>
      <c r="C85" s="39" t="s">
        <v>371</v>
      </c>
      <c r="D85" s="370"/>
      <c r="E85" s="370"/>
      <c r="F85" s="370"/>
      <c r="G85" s="370"/>
      <c r="H85" s="370"/>
      <c r="I85" s="370"/>
      <c r="J85" s="370"/>
      <c r="K85" s="740">
        <f t="shared" si="19"/>
        <v>0</v>
      </c>
    </row>
    <row r="86" spans="1:11" ht="10.5" customHeight="1" x14ac:dyDescent="0.3">
      <c r="A86" s="156"/>
      <c r="B86" s="186"/>
      <c r="C86" s="186"/>
      <c r="D86" s="783"/>
      <c r="E86" s="783"/>
      <c r="F86" s="783"/>
      <c r="G86" s="783"/>
      <c r="H86" s="783"/>
      <c r="I86" s="783"/>
      <c r="J86" s="783"/>
      <c r="K86" s="783"/>
    </row>
    <row r="87" spans="1:11" ht="10.5" customHeight="1" x14ac:dyDescent="0.25">
      <c r="A87" s="121" t="s">
        <v>121</v>
      </c>
      <c r="B87" s="39" t="s">
        <v>374</v>
      </c>
      <c r="C87" s="39" t="s">
        <v>369</v>
      </c>
      <c r="D87" s="370"/>
      <c r="E87" s="370"/>
      <c r="F87" s="370"/>
      <c r="G87" s="370"/>
      <c r="H87" s="370"/>
      <c r="I87" s="370"/>
      <c r="J87" s="370"/>
      <c r="K87" s="740">
        <f t="shared" ref="K87:K89" si="20">SUM(D87:J87)</f>
        <v>0</v>
      </c>
    </row>
    <row r="88" spans="1:11" ht="10.5" customHeight="1" x14ac:dyDescent="0.25">
      <c r="A88" s="121"/>
      <c r="B88" s="39"/>
      <c r="C88" s="39" t="s">
        <v>370</v>
      </c>
      <c r="D88" s="370"/>
      <c r="E88" s="370"/>
      <c r="F88" s="370"/>
      <c r="G88" s="370"/>
      <c r="H88" s="370"/>
      <c r="I88" s="370"/>
      <c r="J88" s="370"/>
      <c r="K88" s="740">
        <f t="shared" si="20"/>
        <v>0</v>
      </c>
    </row>
    <row r="89" spans="1:11" ht="10.5" customHeight="1" x14ac:dyDescent="0.25">
      <c r="A89" s="121"/>
      <c r="B89" s="39"/>
      <c r="C89" s="39" t="s">
        <v>371</v>
      </c>
      <c r="D89" s="370"/>
      <c r="E89" s="370"/>
      <c r="F89" s="370"/>
      <c r="G89" s="370"/>
      <c r="H89" s="370"/>
      <c r="I89" s="370"/>
      <c r="J89" s="370"/>
      <c r="K89" s="740">
        <f t="shared" si="20"/>
        <v>0</v>
      </c>
    </row>
    <row r="90" spans="1:11" ht="10.5" customHeight="1" x14ac:dyDescent="0.25">
      <c r="A90" s="121"/>
      <c r="B90" s="188"/>
      <c r="C90" s="188"/>
      <c r="D90" s="775"/>
      <c r="E90" s="775"/>
      <c r="F90" s="775"/>
      <c r="G90" s="775"/>
      <c r="H90" s="775"/>
      <c r="I90" s="775"/>
      <c r="J90" s="775"/>
      <c r="K90" s="775"/>
    </row>
    <row r="91" spans="1:11" ht="10.5" customHeight="1" x14ac:dyDescent="0.3">
      <c r="A91" s="156" t="s">
        <v>123</v>
      </c>
      <c r="B91" s="39" t="s">
        <v>375</v>
      </c>
      <c r="C91" s="39" t="s">
        <v>369</v>
      </c>
      <c r="D91" s="370"/>
      <c r="E91" s="370"/>
      <c r="F91" s="370"/>
      <c r="G91" s="370"/>
      <c r="H91" s="370"/>
      <c r="I91" s="370"/>
      <c r="J91" s="370"/>
      <c r="K91" s="740">
        <f t="shared" ref="K91:K93" si="21">SUM(D91:J91)</f>
        <v>0</v>
      </c>
    </row>
    <row r="92" spans="1:11" ht="10.5" customHeight="1" x14ac:dyDescent="0.25">
      <c r="A92" s="121"/>
      <c r="B92" s="39"/>
      <c r="C92" s="39" t="s">
        <v>370</v>
      </c>
      <c r="D92" s="370"/>
      <c r="E92" s="370"/>
      <c r="F92" s="370"/>
      <c r="G92" s="370"/>
      <c r="H92" s="370"/>
      <c r="I92" s="370"/>
      <c r="J92" s="370"/>
      <c r="K92" s="740">
        <f t="shared" si="21"/>
        <v>0</v>
      </c>
    </row>
    <row r="93" spans="1:11" ht="10.5" customHeight="1" x14ac:dyDescent="0.25">
      <c r="A93" s="121"/>
      <c r="B93" s="39"/>
      <c r="C93" s="39" t="s">
        <v>371</v>
      </c>
      <c r="D93" s="370"/>
      <c r="E93" s="370"/>
      <c r="F93" s="370"/>
      <c r="G93" s="370"/>
      <c r="H93" s="370"/>
      <c r="I93" s="370"/>
      <c r="J93" s="370"/>
      <c r="K93" s="740">
        <f t="shared" si="21"/>
        <v>0</v>
      </c>
    </row>
    <row r="94" spans="1:11" ht="10.5" customHeight="1" x14ac:dyDescent="0.25">
      <c r="A94" s="178"/>
      <c r="B94" s="178"/>
      <c r="C94" s="178"/>
      <c r="D94" s="783"/>
      <c r="E94" s="783"/>
      <c r="F94" s="783"/>
      <c r="G94" s="783"/>
      <c r="H94" s="783"/>
      <c r="I94" s="783"/>
      <c r="J94" s="783"/>
      <c r="K94" s="783"/>
    </row>
    <row r="95" spans="1:11" ht="10.5" customHeight="1" x14ac:dyDescent="0.25">
      <c r="A95" s="1098" t="s">
        <v>378</v>
      </c>
      <c r="B95" s="1099"/>
      <c r="C95" s="91" t="s">
        <v>369</v>
      </c>
      <c r="D95" s="740">
        <f>D79+D83+D87+D91</f>
        <v>0</v>
      </c>
      <c r="E95" s="740">
        <f t="shared" ref="E95:J95" si="22">E79+E83+E87+E91</f>
        <v>0</v>
      </c>
      <c r="F95" s="740">
        <f t="shared" si="22"/>
        <v>0</v>
      </c>
      <c r="G95" s="740">
        <f t="shared" si="22"/>
        <v>0</v>
      </c>
      <c r="H95" s="740">
        <f t="shared" si="22"/>
        <v>0</v>
      </c>
      <c r="I95" s="740">
        <f t="shared" si="22"/>
        <v>0</v>
      </c>
      <c r="J95" s="740">
        <f t="shared" si="22"/>
        <v>0</v>
      </c>
      <c r="K95" s="740">
        <f>SUM(D95:J95)</f>
        <v>0</v>
      </c>
    </row>
    <row r="96" spans="1:11" ht="10.5" customHeight="1" x14ac:dyDescent="0.25">
      <c r="A96" s="1100"/>
      <c r="B96" s="1101"/>
      <c r="C96" s="91" t="s">
        <v>370</v>
      </c>
      <c r="D96" s="740">
        <f>D80+D84+D88+D92</f>
        <v>0</v>
      </c>
      <c r="E96" s="740">
        <f t="shared" ref="E96:J97" si="23">E80+E84+E88+E92</f>
        <v>0</v>
      </c>
      <c r="F96" s="740">
        <f t="shared" si="23"/>
        <v>0</v>
      </c>
      <c r="G96" s="740">
        <f t="shared" si="23"/>
        <v>0</v>
      </c>
      <c r="H96" s="740">
        <f t="shared" si="23"/>
        <v>0</v>
      </c>
      <c r="I96" s="740">
        <f t="shared" si="23"/>
        <v>0</v>
      </c>
      <c r="J96" s="740">
        <f t="shared" si="23"/>
        <v>0</v>
      </c>
      <c r="K96" s="740">
        <f t="shared" ref="K96:K97" si="24">SUM(D96:J96)</f>
        <v>0</v>
      </c>
    </row>
    <row r="97" spans="1:11" ht="10.5" customHeight="1" x14ac:dyDescent="0.25">
      <c r="A97" s="1102"/>
      <c r="B97" s="1103"/>
      <c r="C97" s="91" t="s">
        <v>371</v>
      </c>
      <c r="D97" s="740">
        <f>D81+D85+D89+D93</f>
        <v>0</v>
      </c>
      <c r="E97" s="740">
        <f t="shared" si="23"/>
        <v>0</v>
      </c>
      <c r="F97" s="740">
        <f t="shared" si="23"/>
        <v>0</v>
      </c>
      <c r="G97" s="740">
        <f t="shared" si="23"/>
        <v>0</v>
      </c>
      <c r="H97" s="740">
        <f t="shared" si="23"/>
        <v>0</v>
      </c>
      <c r="I97" s="740">
        <f t="shared" si="23"/>
        <v>0</v>
      </c>
      <c r="J97" s="740">
        <f t="shared" si="23"/>
        <v>0</v>
      </c>
      <c r="K97" s="740">
        <f t="shared" si="24"/>
        <v>0</v>
      </c>
    </row>
    <row r="98" spans="1:11" ht="10.5" customHeight="1" x14ac:dyDescent="0.25">
      <c r="A98" s="178"/>
      <c r="B98" s="178"/>
      <c r="C98" s="178"/>
      <c r="D98" s="783"/>
      <c r="E98" s="783"/>
      <c r="F98" s="783"/>
      <c r="G98" s="783"/>
      <c r="H98" s="783"/>
      <c r="I98" s="783"/>
      <c r="J98" s="783"/>
      <c r="K98" s="783"/>
    </row>
    <row r="99" spans="1:11" ht="10.5" customHeight="1" x14ac:dyDescent="0.25">
      <c r="A99" s="1098" t="s">
        <v>379</v>
      </c>
      <c r="B99" s="1099"/>
      <c r="C99" s="91" t="s">
        <v>369</v>
      </c>
      <c r="D99" s="740">
        <f t="shared" ref="D99:K101" si="25">D74+D95</f>
        <v>0</v>
      </c>
      <c r="E99" s="740">
        <f t="shared" si="25"/>
        <v>0</v>
      </c>
      <c r="F99" s="740">
        <f t="shared" si="25"/>
        <v>0</v>
      </c>
      <c r="G99" s="740">
        <f t="shared" si="25"/>
        <v>0</v>
      </c>
      <c r="H99" s="740">
        <f t="shared" si="25"/>
        <v>0</v>
      </c>
      <c r="I99" s="740">
        <f t="shared" si="25"/>
        <v>0</v>
      </c>
      <c r="J99" s="740">
        <f t="shared" si="25"/>
        <v>0</v>
      </c>
      <c r="K99" s="740">
        <f t="shared" si="25"/>
        <v>0</v>
      </c>
    </row>
    <row r="100" spans="1:11" ht="10.5" customHeight="1" x14ac:dyDescent="0.25">
      <c r="A100" s="1100"/>
      <c r="B100" s="1101"/>
      <c r="C100" s="91" t="s">
        <v>370</v>
      </c>
      <c r="D100" s="740">
        <f t="shared" si="25"/>
        <v>0</v>
      </c>
      <c r="E100" s="740">
        <f t="shared" si="25"/>
        <v>0</v>
      </c>
      <c r="F100" s="740">
        <f t="shared" si="25"/>
        <v>0</v>
      </c>
      <c r="G100" s="740">
        <f t="shared" si="25"/>
        <v>0</v>
      </c>
      <c r="H100" s="740">
        <f t="shared" si="25"/>
        <v>0</v>
      </c>
      <c r="I100" s="740">
        <f t="shared" si="25"/>
        <v>0</v>
      </c>
      <c r="J100" s="740">
        <f t="shared" si="25"/>
        <v>0</v>
      </c>
      <c r="K100" s="740">
        <f t="shared" si="25"/>
        <v>0</v>
      </c>
    </row>
    <row r="101" spans="1:11" ht="10.5" customHeight="1" x14ac:dyDescent="0.25">
      <c r="A101" s="1102"/>
      <c r="B101" s="1103"/>
      <c r="C101" s="91" t="s">
        <v>371</v>
      </c>
      <c r="D101" s="740">
        <f t="shared" si="25"/>
        <v>0</v>
      </c>
      <c r="E101" s="740">
        <f t="shared" si="25"/>
        <v>0</v>
      </c>
      <c r="F101" s="740">
        <f t="shared" si="25"/>
        <v>0</v>
      </c>
      <c r="G101" s="740">
        <f t="shared" si="25"/>
        <v>0</v>
      </c>
      <c r="H101" s="740">
        <f t="shared" si="25"/>
        <v>0</v>
      </c>
      <c r="I101" s="740">
        <f t="shared" si="25"/>
        <v>0</v>
      </c>
      <c r="J101" s="740">
        <f t="shared" si="25"/>
        <v>0</v>
      </c>
      <c r="K101" s="740">
        <f t="shared" si="25"/>
        <v>0</v>
      </c>
    </row>
    <row r="102" spans="1:11" x14ac:dyDescent="0.25">
      <c r="A102" s="178"/>
      <c r="B102" s="178"/>
      <c r="C102" s="178"/>
    </row>
  </sheetData>
  <sheetProtection selectLockedCells="1" selectUnlockedCells="1"/>
  <mergeCells count="26">
    <mergeCell ref="C3:C6"/>
    <mergeCell ref="D3:K3"/>
    <mergeCell ref="D4:D7"/>
    <mergeCell ref="E4:E7"/>
    <mergeCell ref="F4:F7"/>
    <mergeCell ref="I4:I7"/>
    <mergeCell ref="J4:J7"/>
    <mergeCell ref="K4:K7"/>
    <mergeCell ref="B24:B26"/>
    <mergeCell ref="A45:B47"/>
    <mergeCell ref="A49:B51"/>
    <mergeCell ref="D53:K53"/>
    <mergeCell ref="B54:B56"/>
    <mergeCell ref="C54:C56"/>
    <mergeCell ref="D54:D56"/>
    <mergeCell ref="E54:E56"/>
    <mergeCell ref="F54:F56"/>
    <mergeCell ref="G54:H54"/>
    <mergeCell ref="A95:B97"/>
    <mergeCell ref="A99:B101"/>
    <mergeCell ref="I54:I56"/>
    <mergeCell ref="J54:J56"/>
    <mergeCell ref="K54:K56"/>
    <mergeCell ref="G55:G56"/>
    <mergeCell ref="H55:H56"/>
    <mergeCell ref="A74:B76"/>
  </mergeCells>
  <printOptions horizontalCentered="1"/>
  <pageMargins left="0.39370078740157483" right="0.39370078740157483" top="0.19685039370078741" bottom="0.19685039370078741" header="0.31496062992125984" footer="0.31496062992125984"/>
  <pageSetup paperSize="8" scale="86" orientation="portrait" r:id="rId1"/>
  <colBreaks count="1" manualBreakCount="1">
    <brk id="11" max="104857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9"/>
  <dimension ref="A1:F43"/>
  <sheetViews>
    <sheetView tabSelected="1" view="pageBreakPreview" topLeftCell="A13" zoomScaleNormal="100" zoomScaleSheetLayoutView="100" workbookViewId="0">
      <selection activeCell="C24" sqref="C24"/>
    </sheetView>
  </sheetViews>
  <sheetFormatPr defaultColWidth="9.1796875" defaultRowHeight="12.5" x14ac:dyDescent="0.25"/>
  <cols>
    <col min="1" max="1" width="3.81640625" style="199" customWidth="1"/>
    <col min="2" max="2" width="56.1796875" style="199" customWidth="1"/>
    <col min="3" max="3" width="21" style="199" customWidth="1"/>
    <col min="4" max="4" width="19.1796875" style="199" customWidth="1"/>
    <col min="5" max="16384" width="9.1796875" style="199"/>
  </cols>
  <sheetData>
    <row r="1" spans="1:6" x14ac:dyDescent="0.25">
      <c r="A1" s="197" t="s">
        <v>393</v>
      </c>
      <c r="B1" s="133"/>
      <c r="C1" s="198"/>
      <c r="D1" s="198"/>
    </row>
    <row r="2" spans="1:6" x14ac:dyDescent="0.25">
      <c r="A2" s="197"/>
      <c r="B2" s="133"/>
      <c r="C2" s="198"/>
      <c r="D2" s="198"/>
    </row>
    <row r="3" spans="1:6" ht="13" thickBot="1" x14ac:dyDescent="0.3">
      <c r="A3" s="200"/>
      <c r="B3" s="137"/>
      <c r="C3" s="137"/>
      <c r="D3" s="471" t="s">
        <v>103</v>
      </c>
    </row>
    <row r="4" spans="1:6" ht="15" customHeight="1" thickTop="1" x14ac:dyDescent="0.25">
      <c r="A4" s="201" t="s">
        <v>1256</v>
      </c>
      <c r="B4" s="456"/>
      <c r="C4" s="201"/>
      <c r="D4" s="132"/>
      <c r="F4" s="484"/>
    </row>
    <row r="5" spans="1:6" ht="22.5" customHeight="1" x14ac:dyDescent="0.25">
      <c r="A5" s="1153" t="s">
        <v>394</v>
      </c>
      <c r="B5" s="1154"/>
      <c r="C5" s="1136" t="s">
        <v>395</v>
      </c>
      <c r="D5" s="1138"/>
    </row>
    <row r="6" spans="1:6" ht="39" customHeight="1" x14ac:dyDescent="0.25">
      <c r="A6" s="1155"/>
      <c r="B6" s="1156"/>
      <c r="C6" s="202" t="s">
        <v>396</v>
      </c>
      <c r="D6" s="327" t="s">
        <v>397</v>
      </c>
    </row>
    <row r="7" spans="1:6" ht="16.5" customHeight="1" x14ac:dyDescent="0.25">
      <c r="A7" s="1143" t="s">
        <v>398</v>
      </c>
      <c r="B7" s="1144"/>
      <c r="C7" s="202"/>
      <c r="D7" s="203"/>
    </row>
    <row r="8" spans="1:6" x14ac:dyDescent="0.25">
      <c r="A8" s="972" t="s">
        <v>117</v>
      </c>
      <c r="B8" s="306" t="s">
        <v>1551</v>
      </c>
      <c r="C8" s="784">
        <f>SUM(C9:C11)</f>
        <v>0</v>
      </c>
      <c r="D8" s="784">
        <f>SUM(D9:D11)</f>
        <v>0</v>
      </c>
      <c r="F8" s="484"/>
    </row>
    <row r="9" spans="1:6" x14ac:dyDescent="0.25">
      <c r="A9" s="972" t="s">
        <v>302</v>
      </c>
      <c r="B9" s="306" t="s">
        <v>1552</v>
      </c>
      <c r="C9" s="370"/>
      <c r="D9" s="370"/>
      <c r="F9" s="484"/>
    </row>
    <row r="10" spans="1:6" x14ac:dyDescent="0.25">
      <c r="A10" s="972" t="s">
        <v>304</v>
      </c>
      <c r="B10" s="306" t="s">
        <v>399</v>
      </c>
      <c r="C10" s="370"/>
      <c r="D10" s="370"/>
    </row>
    <row r="11" spans="1:6" x14ac:dyDescent="0.25">
      <c r="A11" s="972" t="s">
        <v>306</v>
      </c>
      <c r="B11" s="306" t="s">
        <v>400</v>
      </c>
      <c r="C11" s="370"/>
      <c r="D11" s="370"/>
    </row>
    <row r="12" spans="1:6" ht="23" x14ac:dyDescent="0.25">
      <c r="A12" s="972" t="s">
        <v>142</v>
      </c>
      <c r="B12" s="973" t="s">
        <v>1553</v>
      </c>
      <c r="C12" s="370"/>
      <c r="D12" s="370"/>
      <c r="F12" s="484"/>
    </row>
    <row r="13" spans="1:6" ht="23" x14ac:dyDescent="0.25">
      <c r="A13" s="974"/>
      <c r="B13" s="975" t="s">
        <v>1556</v>
      </c>
      <c r="C13" s="370"/>
      <c r="D13" s="370"/>
    </row>
    <row r="14" spans="1:6" x14ac:dyDescent="0.25">
      <c r="A14" s="1145" t="s">
        <v>1257</v>
      </c>
      <c r="B14" s="1145"/>
      <c r="C14" s="1146" t="s">
        <v>395</v>
      </c>
      <c r="D14" s="736"/>
      <c r="F14" s="484"/>
    </row>
    <row r="15" spans="1:6" x14ac:dyDescent="0.25">
      <c r="A15" s="1149" t="s">
        <v>401</v>
      </c>
      <c r="B15" s="1150"/>
      <c r="C15" s="1147"/>
      <c r="D15" s="736"/>
    </row>
    <row r="16" spans="1:6" x14ac:dyDescent="0.25">
      <c r="A16" s="1151" t="s">
        <v>402</v>
      </c>
      <c r="B16" s="1152"/>
      <c r="C16" s="1147"/>
      <c r="D16" s="736"/>
    </row>
    <row r="17" spans="1:6" x14ac:dyDescent="0.25">
      <c r="A17" s="1149" t="s">
        <v>398</v>
      </c>
      <c r="B17" s="1150"/>
      <c r="C17" s="1148"/>
      <c r="D17" s="781"/>
    </row>
    <row r="18" spans="1:6" x14ac:dyDescent="0.25">
      <c r="A18" s="972" t="s">
        <v>117</v>
      </c>
      <c r="B18" s="306" t="s">
        <v>1551</v>
      </c>
      <c r="C18" s="784">
        <f>SUM(C20:C22)</f>
        <v>0</v>
      </c>
      <c r="D18" s="736"/>
      <c r="F18" s="484"/>
    </row>
    <row r="19" spans="1:6" x14ac:dyDescent="0.25">
      <c r="A19" s="1026"/>
      <c r="B19" s="1027"/>
      <c r="C19" s="1028"/>
      <c r="D19" s="736"/>
      <c r="F19" s="484"/>
    </row>
    <row r="20" spans="1:6" x14ac:dyDescent="0.25">
      <c r="A20" s="972" t="s">
        <v>302</v>
      </c>
      <c r="B20" s="306" t="s">
        <v>1554</v>
      </c>
      <c r="C20" s="428"/>
      <c r="D20" s="736"/>
      <c r="F20" s="484"/>
    </row>
    <row r="21" spans="1:6" x14ac:dyDescent="0.25">
      <c r="A21" s="972" t="s">
        <v>304</v>
      </c>
      <c r="B21" s="306" t="s">
        <v>403</v>
      </c>
      <c r="C21" s="428"/>
      <c r="D21" s="736"/>
      <c r="F21" s="484"/>
    </row>
    <row r="22" spans="1:6" x14ac:dyDescent="0.25">
      <c r="A22" s="972" t="s">
        <v>306</v>
      </c>
      <c r="B22" s="306" t="s">
        <v>404</v>
      </c>
      <c r="C22" s="428"/>
      <c r="D22" s="736"/>
      <c r="F22" s="484"/>
    </row>
    <row r="23" spans="1:6" ht="23" x14ac:dyDescent="0.25">
      <c r="A23" s="972" t="s">
        <v>142</v>
      </c>
      <c r="B23" s="973" t="s">
        <v>1555</v>
      </c>
      <c r="C23" s="428"/>
      <c r="D23" s="736"/>
      <c r="F23" s="484"/>
    </row>
    <row r="24" spans="1:6" ht="23" x14ac:dyDescent="0.25">
      <c r="A24" s="974"/>
      <c r="B24" s="975" t="s">
        <v>1556</v>
      </c>
      <c r="C24" s="370"/>
      <c r="D24" s="736"/>
      <c r="F24" s="484"/>
    </row>
    <row r="25" spans="1:6" x14ac:dyDescent="0.25">
      <c r="A25" s="135"/>
      <c r="B25" s="135"/>
      <c r="C25" s="135"/>
      <c r="D25" s="135"/>
    </row>
    <row r="26" spans="1:6" x14ac:dyDescent="0.25">
      <c r="A26" s="135"/>
      <c r="B26" s="135"/>
      <c r="C26" s="135"/>
      <c r="D26" s="135"/>
    </row>
    <row r="27" spans="1:6" x14ac:dyDescent="0.25">
      <c r="A27" s="135"/>
      <c r="B27" s="135"/>
      <c r="C27" s="135"/>
      <c r="D27" s="135"/>
    </row>
    <row r="28" spans="1:6" x14ac:dyDescent="0.25">
      <c r="A28" s="135"/>
      <c r="B28" s="135"/>
      <c r="C28" s="135"/>
      <c r="D28" s="135"/>
    </row>
    <row r="29" spans="1:6" x14ac:dyDescent="0.25">
      <c r="A29" s="135"/>
      <c r="B29" s="135"/>
      <c r="C29" s="135"/>
      <c r="D29" s="135"/>
    </row>
    <row r="30" spans="1:6" x14ac:dyDescent="0.25">
      <c r="A30" s="135"/>
      <c r="B30" s="135"/>
      <c r="C30" s="135"/>
      <c r="D30" s="135"/>
    </row>
    <row r="31" spans="1:6" x14ac:dyDescent="0.25">
      <c r="A31" s="135"/>
      <c r="B31" s="135"/>
      <c r="C31" s="135"/>
      <c r="D31" s="135"/>
    </row>
    <row r="32" spans="1:6" x14ac:dyDescent="0.25">
      <c r="A32" s="135"/>
      <c r="B32" s="135"/>
      <c r="C32" s="135"/>
      <c r="D32" s="135"/>
    </row>
    <row r="33" spans="1:4" x14ac:dyDescent="0.25">
      <c r="A33" s="135"/>
      <c r="B33" s="135"/>
      <c r="C33" s="135"/>
      <c r="D33" s="135"/>
    </row>
    <row r="34" spans="1:4" x14ac:dyDescent="0.25">
      <c r="A34" s="135"/>
      <c r="B34" s="135"/>
      <c r="C34" s="135"/>
      <c r="D34" s="135"/>
    </row>
    <row r="35" spans="1:4" x14ac:dyDescent="0.25">
      <c r="A35" s="135"/>
      <c r="B35" s="135"/>
      <c r="C35" s="135"/>
      <c r="D35" s="135"/>
    </row>
    <row r="36" spans="1:4" x14ac:dyDescent="0.25">
      <c r="A36" s="135"/>
      <c r="B36" s="135"/>
      <c r="C36" s="135"/>
      <c r="D36" s="135"/>
    </row>
    <row r="37" spans="1:4" x14ac:dyDescent="0.25">
      <c r="A37" s="135"/>
      <c r="B37" s="135"/>
      <c r="C37" s="135"/>
      <c r="D37" s="135"/>
    </row>
    <row r="38" spans="1:4" x14ac:dyDescent="0.25">
      <c r="A38" s="135"/>
      <c r="B38" s="135"/>
      <c r="C38" s="135"/>
      <c r="D38" s="135"/>
    </row>
    <row r="39" spans="1:4" x14ac:dyDescent="0.25">
      <c r="A39" s="135"/>
      <c r="B39" s="135"/>
      <c r="C39" s="135"/>
      <c r="D39" s="135"/>
    </row>
    <row r="40" spans="1:4" x14ac:dyDescent="0.25">
      <c r="A40" s="135"/>
      <c r="B40" s="135"/>
      <c r="C40" s="135"/>
      <c r="D40" s="135"/>
    </row>
    <row r="41" spans="1:4" x14ac:dyDescent="0.25">
      <c r="A41" s="135"/>
      <c r="B41" s="135"/>
      <c r="C41" s="135"/>
      <c r="D41" s="135"/>
    </row>
    <row r="42" spans="1:4" x14ac:dyDescent="0.25">
      <c r="A42" s="135"/>
      <c r="B42" s="135"/>
      <c r="C42" s="135"/>
      <c r="D42" s="135"/>
    </row>
    <row r="43" spans="1:4" x14ac:dyDescent="0.25">
      <c r="A43" s="135"/>
      <c r="B43" s="135"/>
      <c r="C43" s="135"/>
      <c r="D43" s="135"/>
    </row>
  </sheetData>
  <sheetProtection selectLockedCells="1" selectUnlockedCells="1"/>
  <mergeCells count="8">
    <mergeCell ref="C5:D5"/>
    <mergeCell ref="A7:B7"/>
    <mergeCell ref="A14:B14"/>
    <mergeCell ref="C14:C17"/>
    <mergeCell ref="A15:B15"/>
    <mergeCell ref="A16:B16"/>
    <mergeCell ref="A17:B17"/>
    <mergeCell ref="A5:B6"/>
  </mergeCells>
  <pageMargins left="0.7" right="0.7" top="0.75" bottom="0.75" header="0.3" footer="0.3"/>
  <pageSetup paperSize="9" scale="7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P19"/>
  <sheetViews>
    <sheetView showGridLines="0" view="pageBreakPreview" zoomScaleNormal="100" zoomScaleSheetLayoutView="100" workbookViewId="0">
      <selection activeCell="E86" sqref="E86:F86"/>
    </sheetView>
  </sheetViews>
  <sheetFormatPr defaultColWidth="9.26953125" defaultRowHeight="10" x14ac:dyDescent="0.2"/>
  <cols>
    <col min="1" max="1" width="2.7265625" style="136" customWidth="1"/>
    <col min="2" max="2" width="58.81640625" style="136" customWidth="1"/>
    <col min="3" max="3" width="22.7265625" style="136" customWidth="1"/>
    <col min="4" max="4" width="10.7265625" style="136" customWidth="1"/>
    <col min="5" max="5" width="10.7265625" style="485" customWidth="1"/>
    <col min="6" max="16384" width="9.26953125" style="136"/>
  </cols>
  <sheetData>
    <row r="1" spans="1:5" s="204" customFormat="1" ht="10.5" x14ac:dyDescent="0.25">
      <c r="A1" s="197" t="s">
        <v>1258</v>
      </c>
      <c r="B1" s="133"/>
      <c r="C1" s="198"/>
      <c r="E1" s="256"/>
    </row>
    <row r="2" spans="1:5" s="204" customFormat="1" ht="10.5" hidden="1" x14ac:dyDescent="0.25">
      <c r="A2" s="197"/>
      <c r="B2" s="133"/>
      <c r="C2" s="198"/>
      <c r="E2" s="256"/>
    </row>
    <row r="3" spans="1:5" s="204" customFormat="1" ht="10.5" hidden="1" x14ac:dyDescent="0.25">
      <c r="A3" s="197"/>
      <c r="B3" s="133"/>
      <c r="C3" s="198"/>
      <c r="E3" s="256"/>
    </row>
    <row r="4" spans="1:5" s="204" customFormat="1" ht="10.5" hidden="1" x14ac:dyDescent="0.25">
      <c r="A4" s="197"/>
      <c r="B4" s="133"/>
      <c r="C4" s="198"/>
      <c r="E4" s="256"/>
    </row>
    <row r="5" spans="1:5" s="204" customFormat="1" ht="10.5" hidden="1" x14ac:dyDescent="0.25">
      <c r="A5" s="197"/>
      <c r="B5" s="133"/>
      <c r="C5" s="198"/>
      <c r="E5" s="256"/>
    </row>
    <row r="6" spans="1:5" s="204" customFormat="1" ht="10.5" hidden="1" x14ac:dyDescent="0.25">
      <c r="A6" s="197"/>
      <c r="B6" s="133"/>
      <c r="C6" s="198"/>
      <c r="E6" s="256"/>
    </row>
    <row r="7" spans="1:5" ht="11" thickBot="1" x14ac:dyDescent="0.3">
      <c r="A7" s="200"/>
      <c r="B7" s="137"/>
      <c r="C7" s="142" t="s">
        <v>103</v>
      </c>
    </row>
    <row r="8" spans="1:5" ht="12" thickTop="1" x14ac:dyDescent="0.25">
      <c r="A8" s="60">
        <v>1</v>
      </c>
      <c r="B8" s="39" t="s">
        <v>166</v>
      </c>
      <c r="C8" s="785"/>
    </row>
    <row r="9" spans="1:5" ht="11.5" x14ac:dyDescent="0.25">
      <c r="A9" s="60">
        <v>2</v>
      </c>
      <c r="B9" s="39" t="s">
        <v>405</v>
      </c>
      <c r="C9" s="785"/>
      <c r="E9" s="486"/>
    </row>
    <row r="10" spans="1:5" ht="11.5" x14ac:dyDescent="0.25">
      <c r="A10" s="60">
        <v>3</v>
      </c>
      <c r="B10" s="39" t="s">
        <v>406</v>
      </c>
      <c r="C10" s="785"/>
      <c r="E10" s="486"/>
    </row>
    <row r="11" spans="1:5" ht="11.5" x14ac:dyDescent="0.25">
      <c r="A11" s="60">
        <v>4</v>
      </c>
      <c r="B11" s="39" t="s">
        <v>109</v>
      </c>
      <c r="C11" s="785"/>
      <c r="E11" s="487"/>
    </row>
    <row r="12" spans="1:5" ht="11.5" x14ac:dyDescent="0.25">
      <c r="A12" s="60">
        <v>5</v>
      </c>
      <c r="B12" s="39" t="s">
        <v>110</v>
      </c>
      <c r="C12" s="785"/>
      <c r="E12" s="487"/>
    </row>
    <row r="13" spans="1:5" ht="11.5" x14ac:dyDescent="0.25">
      <c r="A13" s="60">
        <v>6</v>
      </c>
      <c r="B13" s="39" t="s">
        <v>111</v>
      </c>
      <c r="C13" s="785"/>
    </row>
    <row r="14" spans="1:5" ht="11.5" x14ac:dyDescent="0.25">
      <c r="A14" s="60">
        <v>7</v>
      </c>
      <c r="B14" s="39" t="s">
        <v>112</v>
      </c>
      <c r="C14" s="785"/>
    </row>
    <row r="15" spans="1:5" ht="11.5" x14ac:dyDescent="0.25">
      <c r="A15" s="60">
        <v>8</v>
      </c>
      <c r="B15" s="39" t="s">
        <v>114</v>
      </c>
      <c r="C15" s="785"/>
      <c r="E15" s="488"/>
    </row>
    <row r="16" spans="1:5" ht="11.5" x14ac:dyDescent="0.25">
      <c r="A16" s="60">
        <v>9</v>
      </c>
      <c r="B16" s="39" t="s">
        <v>116</v>
      </c>
      <c r="C16" s="785"/>
      <c r="E16" s="486"/>
    </row>
    <row r="17" spans="2:16" s="205" customFormat="1" ht="15" x14ac:dyDescent="0.3">
      <c r="B17" s="206"/>
      <c r="E17" s="489"/>
      <c r="I17" s="136"/>
      <c r="J17" s="136"/>
      <c r="K17" s="136"/>
      <c r="L17" s="136"/>
      <c r="M17" s="136"/>
      <c r="N17" s="136"/>
      <c r="O17" s="136"/>
      <c r="P17" s="136"/>
    </row>
    <row r="18" spans="2:16" s="205" customFormat="1" ht="15" x14ac:dyDescent="0.3">
      <c r="B18" s="206"/>
      <c r="E18" s="489"/>
      <c r="I18" s="136"/>
      <c r="J18" s="136"/>
      <c r="K18" s="136"/>
      <c r="L18" s="136"/>
      <c r="M18" s="136"/>
      <c r="N18" s="136"/>
      <c r="O18" s="136"/>
      <c r="P18" s="136"/>
    </row>
    <row r="19" spans="2:16" ht="10.5" x14ac:dyDescent="0.25">
      <c r="E19" s="486"/>
    </row>
  </sheetData>
  <sheetProtection selectLockedCells="1" selectUnlockedCells="1"/>
  <printOptions horizontalCentered="1"/>
  <pageMargins left="0.19685039370078741" right="0.19685039370078741" top="0.59055118110236227" bottom="0.19685039370078741" header="0" footer="0"/>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G21"/>
  <sheetViews>
    <sheetView showGridLines="0" zoomScaleNormal="100" zoomScaleSheetLayoutView="90" workbookViewId="0">
      <selection activeCell="E86" sqref="E86:F86"/>
    </sheetView>
  </sheetViews>
  <sheetFormatPr defaultColWidth="9.26953125" defaultRowHeight="10" x14ac:dyDescent="0.2"/>
  <cols>
    <col min="1" max="1" width="4.7265625" style="136" customWidth="1"/>
    <col min="2" max="2" width="42.26953125" style="136" customWidth="1"/>
    <col min="3" max="3" width="14" style="136" customWidth="1"/>
    <col min="4" max="4" width="12.26953125" style="136" customWidth="1"/>
    <col min="5" max="5" width="17" style="136" customWidth="1"/>
    <col min="6" max="16384" width="9.26953125" style="136"/>
  </cols>
  <sheetData>
    <row r="1" spans="1:7" s="146" customFormat="1" ht="10.5" x14ac:dyDescent="0.25">
      <c r="A1" s="197" t="s">
        <v>41</v>
      </c>
      <c r="B1" s="134"/>
      <c r="C1" s="134"/>
      <c r="D1" s="134"/>
      <c r="E1" s="134"/>
      <c r="G1" s="485"/>
    </row>
    <row r="2" spans="1:7" s="146" customFormat="1" ht="10.5" hidden="1" x14ac:dyDescent="0.25">
      <c r="A2" s="197"/>
      <c r="B2" s="134"/>
      <c r="C2" s="134"/>
      <c r="D2" s="134"/>
      <c r="E2" s="134"/>
      <c r="G2" s="485"/>
    </row>
    <row r="3" spans="1:7" s="146" customFormat="1" ht="10.5" hidden="1" x14ac:dyDescent="0.25">
      <c r="A3" s="197"/>
      <c r="B3" s="134"/>
      <c r="C3" s="134"/>
      <c r="D3" s="134"/>
      <c r="E3" s="134"/>
      <c r="G3" s="485"/>
    </row>
    <row r="4" spans="1:7" ht="11" thickBot="1" x14ac:dyDescent="0.3">
      <c r="A4" s="200"/>
      <c r="B4" s="137"/>
      <c r="C4" s="137"/>
      <c r="D4" s="137"/>
      <c r="E4" s="142" t="s">
        <v>103</v>
      </c>
    </row>
    <row r="5" spans="1:7" ht="11.5" hidden="1" thickTop="1" thickBot="1" x14ac:dyDescent="0.3">
      <c r="A5" s="132"/>
      <c r="B5" s="144"/>
      <c r="C5" s="144"/>
      <c r="D5" s="144"/>
      <c r="E5" s="207"/>
    </row>
    <row r="6" spans="1:7" ht="20.65" customHeight="1" thickTop="1" x14ac:dyDescent="0.2">
      <c r="A6" s="1158"/>
      <c r="B6" s="1159"/>
      <c r="C6" s="1162" t="s">
        <v>407</v>
      </c>
      <c r="D6" s="1115" t="s">
        <v>408</v>
      </c>
      <c r="E6" s="1115" t="s">
        <v>409</v>
      </c>
    </row>
    <row r="7" spans="1:7" ht="12" customHeight="1" x14ac:dyDescent="0.2">
      <c r="A7" s="1160"/>
      <c r="B7" s="1161"/>
      <c r="C7" s="1163"/>
      <c r="D7" s="1117"/>
      <c r="E7" s="1117"/>
    </row>
    <row r="8" spans="1:7" ht="11.5" x14ac:dyDescent="0.25">
      <c r="A8" s="95">
        <v>1</v>
      </c>
      <c r="B8" s="39" t="s">
        <v>1259</v>
      </c>
      <c r="C8" s="370"/>
      <c r="D8" s="370"/>
      <c r="E8" s="370"/>
      <c r="G8" s="485"/>
    </row>
    <row r="9" spans="1:7" ht="11.5" x14ac:dyDescent="0.25">
      <c r="A9" s="95"/>
      <c r="B9" s="39" t="s">
        <v>1260</v>
      </c>
      <c r="C9" s="370"/>
      <c r="D9" s="370"/>
      <c r="E9" s="370"/>
      <c r="G9" s="485"/>
    </row>
    <row r="10" spans="1:7" ht="11.5" x14ac:dyDescent="0.25">
      <c r="A10" s="95">
        <v>2</v>
      </c>
      <c r="B10" s="39" t="s">
        <v>1261</v>
      </c>
      <c r="C10" s="370"/>
      <c r="D10" s="370"/>
      <c r="E10" s="370"/>
      <c r="G10" s="485"/>
    </row>
    <row r="11" spans="1:7" ht="11.5" x14ac:dyDescent="0.25">
      <c r="A11" s="95">
        <v>3</v>
      </c>
      <c r="B11" s="39" t="s">
        <v>1262</v>
      </c>
      <c r="C11" s="370"/>
      <c r="D11" s="370"/>
      <c r="E11" s="370"/>
      <c r="G11" s="485"/>
    </row>
    <row r="12" spans="1:7" ht="11.5" x14ac:dyDescent="0.25">
      <c r="A12" s="95">
        <v>4</v>
      </c>
      <c r="B12" s="39" t="s">
        <v>1263</v>
      </c>
      <c r="C12" s="370"/>
      <c r="D12" s="370"/>
      <c r="E12" s="370"/>
      <c r="G12" s="485"/>
    </row>
    <row r="13" spans="1:7" ht="11.5" x14ac:dyDescent="0.25">
      <c r="A13" s="95">
        <v>5</v>
      </c>
      <c r="B13" s="39" t="s">
        <v>184</v>
      </c>
      <c r="C13" s="370"/>
      <c r="D13" s="370"/>
      <c r="E13" s="370"/>
    </row>
    <row r="14" spans="1:7" ht="12" customHeight="1" x14ac:dyDescent="0.2"/>
    <row r="15" spans="1:7" ht="14.5" x14ac:dyDescent="0.25">
      <c r="A15" s="208"/>
      <c r="B15" s="205"/>
      <c r="C15" s="205"/>
      <c r="D15" s="205"/>
      <c r="E15" s="205"/>
    </row>
    <row r="16" spans="1:7" ht="14.25" customHeight="1" x14ac:dyDescent="0.2">
      <c r="A16" s="1157"/>
      <c r="B16" s="1157"/>
      <c r="C16" s="1157"/>
      <c r="D16" s="1157"/>
      <c r="E16" s="1157"/>
    </row>
    <row r="17" spans="1:5" s="205" customFormat="1" ht="14.5" x14ac:dyDescent="0.25">
      <c r="A17" s="206"/>
    </row>
    <row r="18" spans="1:5" s="205" customFormat="1" ht="14.5" x14ac:dyDescent="0.25">
      <c r="A18" s="1157"/>
      <c r="B18" s="1157"/>
      <c r="C18" s="1157"/>
      <c r="D18" s="1157"/>
      <c r="E18" s="1157"/>
    </row>
    <row r="19" spans="1:5" s="205" customFormat="1" ht="14.5" x14ac:dyDescent="0.25">
      <c r="A19" s="1157"/>
      <c r="B19" s="1157"/>
      <c r="C19" s="1157"/>
      <c r="D19" s="1157"/>
      <c r="E19" s="1157"/>
    </row>
    <row r="20" spans="1:5" s="205" customFormat="1" ht="14.5" x14ac:dyDescent="0.25">
      <c r="A20" s="1157"/>
      <c r="B20" s="1157"/>
      <c r="C20" s="1157"/>
      <c r="D20" s="1157"/>
      <c r="E20" s="1157"/>
    </row>
    <row r="21" spans="1:5" s="205" customFormat="1" ht="14.5" x14ac:dyDescent="0.25"/>
  </sheetData>
  <sheetProtection selectLockedCells="1" selectUnlockedCells="1"/>
  <mergeCells count="8">
    <mergeCell ref="A20:E20"/>
    <mergeCell ref="A16:E16"/>
    <mergeCell ref="A18:E18"/>
    <mergeCell ref="A19:E19"/>
    <mergeCell ref="A6:B7"/>
    <mergeCell ref="C6:C7"/>
    <mergeCell ref="D6:D7"/>
    <mergeCell ref="E6:E7"/>
  </mergeCells>
  <printOptions horizontalCentered="1"/>
  <pageMargins left="0.19685039370078741" right="0.19685039370078741" top="0.59055118110236227" bottom="0.19685039370078741"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dimension ref="A1:X32"/>
  <sheetViews>
    <sheetView showGridLines="0" view="pageBreakPreview" zoomScaleNormal="100" zoomScaleSheetLayoutView="100" workbookViewId="0">
      <selection activeCell="M14" sqref="M14"/>
    </sheetView>
  </sheetViews>
  <sheetFormatPr defaultColWidth="9.26953125" defaultRowHeight="10" x14ac:dyDescent="0.2"/>
  <cols>
    <col min="1" max="1" width="3" style="219" customWidth="1"/>
    <col min="2" max="2" width="32" style="136" customWidth="1"/>
    <col min="3" max="3" width="19.54296875" style="136" customWidth="1"/>
    <col min="4" max="4" width="15.1796875" style="136" customWidth="1"/>
    <col min="5" max="5" width="10.26953125" style="136" customWidth="1"/>
    <col min="6" max="6" width="10.81640625" style="136" customWidth="1"/>
    <col min="7" max="7" width="11.54296875" style="136" customWidth="1"/>
    <col min="8" max="8" width="11.81640625" style="136" customWidth="1"/>
    <col min="9" max="9" width="15" style="136" customWidth="1"/>
    <col min="10" max="10" width="11.7265625" style="136" customWidth="1"/>
    <col min="11" max="11" width="10.81640625" style="136" customWidth="1"/>
    <col min="12" max="12" width="8.26953125" style="136" customWidth="1"/>
    <col min="13" max="13" width="9.26953125" style="136" customWidth="1"/>
    <col min="14" max="14" width="8.26953125" style="136" customWidth="1"/>
    <col min="15" max="15" width="13.7265625" style="136" customWidth="1"/>
    <col min="16" max="16" width="10.7265625" style="136" customWidth="1"/>
    <col min="17" max="17" width="8.26953125" style="136" customWidth="1"/>
    <col min="18" max="18" width="11.26953125" style="136" customWidth="1"/>
    <col min="19" max="19" width="10.1796875" style="136" customWidth="1"/>
    <col min="20" max="20" width="8.7265625" style="136" customWidth="1"/>
    <col min="21" max="23" width="10.26953125" style="136" customWidth="1"/>
    <col min="24" max="24" width="16.54296875" style="136" bestFit="1" customWidth="1"/>
    <col min="25" max="16384" width="9.26953125" style="136"/>
  </cols>
  <sheetData>
    <row r="1" spans="1:24" ht="12" customHeight="1" x14ac:dyDescent="0.25">
      <c r="A1" s="197" t="s">
        <v>410</v>
      </c>
      <c r="B1" s="328"/>
      <c r="C1" s="328"/>
      <c r="D1" s="328"/>
      <c r="E1" s="328"/>
      <c r="F1" s="328"/>
      <c r="G1" s="328"/>
      <c r="H1" s="328"/>
      <c r="I1" s="328"/>
      <c r="J1" s="328"/>
      <c r="K1" s="328"/>
      <c r="L1" s="328"/>
      <c r="M1" s="328"/>
      <c r="N1" s="328"/>
      <c r="O1" s="328"/>
      <c r="P1" s="328"/>
      <c r="Q1" s="328"/>
      <c r="R1" s="328"/>
      <c r="S1" s="328"/>
      <c r="T1" s="328"/>
      <c r="U1" s="328"/>
      <c r="V1" s="328"/>
      <c r="W1" s="328"/>
      <c r="X1" s="328"/>
    </row>
    <row r="2" spans="1:24" ht="12" customHeight="1" x14ac:dyDescent="0.25">
      <c r="A2" s="197"/>
      <c r="B2" s="523"/>
      <c r="C2" s="523"/>
      <c r="D2" s="523"/>
      <c r="E2" s="523"/>
      <c r="F2" s="523"/>
      <c r="G2" s="523"/>
      <c r="H2" s="523"/>
      <c r="I2" s="523"/>
      <c r="J2" s="523"/>
      <c r="K2" s="523"/>
      <c r="L2" s="523"/>
      <c r="M2" s="523"/>
      <c r="N2" s="523"/>
      <c r="O2" s="523"/>
      <c r="P2" s="523"/>
      <c r="Q2" s="523"/>
      <c r="R2" s="523"/>
      <c r="S2" s="523"/>
      <c r="T2" s="523"/>
      <c r="U2" s="523"/>
      <c r="V2" s="523"/>
      <c r="W2" s="523"/>
      <c r="X2" s="523"/>
    </row>
    <row r="3" spans="1:24" s="204" customFormat="1" ht="13.5" customHeight="1" thickBot="1" x14ac:dyDescent="0.25">
      <c r="A3" s="329"/>
      <c r="B3" s="330"/>
      <c r="C3" s="330"/>
      <c r="D3" s="330"/>
      <c r="E3" s="330"/>
      <c r="F3" s="330"/>
      <c r="G3" s="330"/>
      <c r="H3" s="330"/>
      <c r="I3" s="330"/>
      <c r="J3" s="330"/>
      <c r="K3" s="330"/>
      <c r="L3" s="330"/>
      <c r="M3" s="330"/>
      <c r="N3" s="330"/>
      <c r="O3" s="330"/>
      <c r="P3" s="330"/>
      <c r="Q3" s="330"/>
      <c r="R3" s="330"/>
      <c r="S3" s="330"/>
      <c r="T3" s="330"/>
      <c r="U3" s="330"/>
      <c r="V3" s="330"/>
      <c r="W3" s="330"/>
      <c r="X3" s="471" t="s">
        <v>103</v>
      </c>
    </row>
    <row r="4" spans="1:24" ht="13.5" customHeight="1" thickTop="1" x14ac:dyDescent="0.25">
      <c r="A4" s="1167" t="s">
        <v>254</v>
      </c>
      <c r="B4" s="1167"/>
      <c r="C4" s="1167"/>
      <c r="D4" s="1167"/>
      <c r="E4" s="1167"/>
      <c r="F4" s="1167"/>
      <c r="G4" s="1167"/>
      <c r="H4" s="1167"/>
      <c r="I4" s="1167"/>
      <c r="J4" s="1167"/>
      <c r="K4" s="1167"/>
      <c r="L4" s="1167"/>
      <c r="M4" s="1167"/>
      <c r="N4" s="1167"/>
      <c r="O4" s="1167"/>
      <c r="P4" s="1167"/>
      <c r="Q4" s="1167"/>
      <c r="R4" s="1167"/>
      <c r="S4" s="1167"/>
      <c r="T4" s="1167"/>
      <c r="U4" s="1167"/>
      <c r="V4" s="1168"/>
      <c r="W4" s="1168"/>
      <c r="X4" s="1167"/>
    </row>
    <row r="5" spans="1:24" ht="13.15" customHeight="1" x14ac:dyDescent="0.25">
      <c r="A5" s="1136" t="s">
        <v>104</v>
      </c>
      <c r="B5" s="1137"/>
      <c r="C5" s="1137"/>
      <c r="D5" s="1137"/>
      <c r="E5" s="1137"/>
      <c r="F5" s="1137"/>
      <c r="G5" s="1137"/>
      <c r="H5" s="1166"/>
      <c r="I5" s="1166"/>
      <c r="J5" s="1137"/>
      <c r="K5" s="1137"/>
      <c r="L5" s="1137"/>
      <c r="M5" s="1138"/>
      <c r="N5" s="1136" t="s">
        <v>135</v>
      </c>
      <c r="O5" s="1137"/>
      <c r="P5" s="1137"/>
      <c r="Q5" s="1137"/>
      <c r="R5" s="1137"/>
      <c r="S5" s="1137"/>
      <c r="T5" s="1137"/>
      <c r="U5" s="1137"/>
      <c r="V5" s="1140" t="s">
        <v>411</v>
      </c>
      <c r="W5" s="1140" t="s">
        <v>1440</v>
      </c>
      <c r="X5" s="1140" t="s">
        <v>412</v>
      </c>
    </row>
    <row r="6" spans="1:24" ht="91.9" customHeight="1" x14ac:dyDescent="0.25">
      <c r="A6" s="182"/>
      <c r="B6" s="182"/>
      <c r="C6" s="1109" t="s">
        <v>413</v>
      </c>
      <c r="D6" s="1109" t="s">
        <v>414</v>
      </c>
      <c r="E6" s="1109" t="s">
        <v>415</v>
      </c>
      <c r="F6" s="1109" t="s">
        <v>416</v>
      </c>
      <c r="G6" s="1123" t="s">
        <v>417</v>
      </c>
      <c r="H6" s="1123" t="s">
        <v>418</v>
      </c>
      <c r="I6" s="1123" t="s">
        <v>1440</v>
      </c>
      <c r="J6" s="1140" t="s">
        <v>419</v>
      </c>
      <c r="K6" s="1109" t="s">
        <v>420</v>
      </c>
      <c r="L6" s="1109" t="s">
        <v>421</v>
      </c>
      <c r="M6" s="1109" t="s">
        <v>442</v>
      </c>
      <c r="N6" s="1109" t="s">
        <v>422</v>
      </c>
      <c r="O6" s="1109" t="s">
        <v>423</v>
      </c>
      <c r="P6" s="1109" t="s">
        <v>424</v>
      </c>
      <c r="Q6" s="1109" t="s">
        <v>425</v>
      </c>
      <c r="R6" s="1140" t="s">
        <v>1449</v>
      </c>
      <c r="S6" s="1109" t="s">
        <v>426</v>
      </c>
      <c r="T6" s="1109" t="s">
        <v>427</v>
      </c>
      <c r="U6" s="1123" t="s">
        <v>447</v>
      </c>
      <c r="V6" s="1142"/>
      <c r="W6" s="1142"/>
      <c r="X6" s="1141"/>
    </row>
    <row r="7" spans="1:24" ht="11.25" customHeight="1" x14ac:dyDescent="0.25">
      <c r="A7" s="209" t="s">
        <v>428</v>
      </c>
      <c r="B7" s="197" t="s">
        <v>429</v>
      </c>
      <c r="C7" s="1110"/>
      <c r="D7" s="1110"/>
      <c r="E7" s="1110"/>
      <c r="F7" s="1110"/>
      <c r="G7" s="1165"/>
      <c r="H7" s="1165"/>
      <c r="I7" s="1165"/>
      <c r="J7" s="1142"/>
      <c r="K7" s="1110"/>
      <c r="L7" s="1110"/>
      <c r="M7" s="1110"/>
      <c r="N7" s="1110"/>
      <c r="O7" s="1110"/>
      <c r="P7" s="1110"/>
      <c r="Q7" s="1110"/>
      <c r="R7" s="1142"/>
      <c r="S7" s="1110"/>
      <c r="T7" s="1110"/>
      <c r="U7" s="1165"/>
      <c r="V7" s="654"/>
      <c r="W7" s="654"/>
      <c r="X7" s="1142"/>
    </row>
    <row r="8" spans="1:24" s="210" customFormat="1" ht="11.5" x14ac:dyDescent="0.25">
      <c r="A8" s="39" t="s">
        <v>117</v>
      </c>
      <c r="B8" s="39" t="s">
        <v>430</v>
      </c>
      <c r="C8" s="745"/>
      <c r="D8" s="745"/>
      <c r="E8" s="745"/>
      <c r="F8" s="745"/>
      <c r="G8" s="745"/>
      <c r="H8" s="786"/>
      <c r="I8" s="786"/>
      <c r="J8" s="745"/>
      <c r="K8" s="745"/>
      <c r="L8" s="745"/>
      <c r="M8" s="740">
        <f>SUM(C8:H8,J8:L8)</f>
        <v>0</v>
      </c>
      <c r="N8" s="745"/>
      <c r="O8" s="745"/>
      <c r="P8" s="745"/>
      <c r="Q8" s="745"/>
      <c r="R8" s="745"/>
      <c r="S8" s="745"/>
      <c r="T8" s="745"/>
      <c r="U8" s="740">
        <f>SUM(N8:T8)</f>
        <v>0</v>
      </c>
      <c r="V8" s="786"/>
      <c r="W8" s="786"/>
      <c r="X8" s="745"/>
    </row>
    <row r="9" spans="1:24" s="210" customFormat="1" ht="11.65" customHeight="1" x14ac:dyDescent="0.25">
      <c r="A9" s="39" t="s">
        <v>119</v>
      </c>
      <c r="B9" s="39" t="s">
        <v>431</v>
      </c>
      <c r="C9" s="745"/>
      <c r="D9" s="745"/>
      <c r="E9" s="745"/>
      <c r="F9" s="745"/>
      <c r="G9" s="745"/>
      <c r="H9" s="745"/>
      <c r="I9" s="745"/>
      <c r="J9" s="745"/>
      <c r="K9" s="745"/>
      <c r="L9" s="745"/>
      <c r="M9" s="740">
        <f t="shared" ref="M9:M11" si="0">SUM(C9:H9,J9:L9)</f>
        <v>0</v>
      </c>
      <c r="N9" s="745"/>
      <c r="O9" s="745"/>
      <c r="P9" s="745"/>
      <c r="Q9" s="745"/>
      <c r="R9" s="745"/>
      <c r="S9" s="745"/>
      <c r="T9" s="745"/>
      <c r="U9" s="740">
        <f t="shared" ref="U9:U11" si="1">SUM(N9:T9)</f>
        <v>0</v>
      </c>
      <c r="V9" s="745"/>
      <c r="W9" s="745"/>
      <c r="X9" s="745"/>
    </row>
    <row r="10" spans="1:24" s="210" customFormat="1" ht="11.65" customHeight="1" x14ac:dyDescent="0.25">
      <c r="A10" s="39" t="s">
        <v>121</v>
      </c>
      <c r="B10" s="39" t="s">
        <v>432</v>
      </c>
      <c r="C10" s="745"/>
      <c r="D10" s="745"/>
      <c r="E10" s="745"/>
      <c r="F10" s="745"/>
      <c r="G10" s="745"/>
      <c r="H10" s="745"/>
      <c r="I10" s="745"/>
      <c r="J10" s="745"/>
      <c r="K10" s="745"/>
      <c r="L10" s="745"/>
      <c r="M10" s="740">
        <f t="shared" si="0"/>
        <v>0</v>
      </c>
      <c r="N10" s="745"/>
      <c r="O10" s="745"/>
      <c r="P10" s="745"/>
      <c r="Q10" s="745"/>
      <c r="R10" s="745"/>
      <c r="S10" s="745"/>
      <c r="T10" s="745"/>
      <c r="U10" s="740">
        <f t="shared" si="1"/>
        <v>0</v>
      </c>
      <c r="V10" s="745"/>
      <c r="W10" s="745"/>
      <c r="X10" s="745"/>
    </row>
    <row r="11" spans="1:24" s="210" customFormat="1" ht="11.5" x14ac:dyDescent="0.25">
      <c r="A11" s="39" t="s">
        <v>123</v>
      </c>
      <c r="B11" s="39" t="s">
        <v>433</v>
      </c>
      <c r="C11" s="745"/>
      <c r="D11" s="745"/>
      <c r="E11" s="745"/>
      <c r="F11" s="745"/>
      <c r="G11" s="745"/>
      <c r="H11" s="745"/>
      <c r="I11" s="745"/>
      <c r="J11" s="745"/>
      <c r="K11" s="745"/>
      <c r="L11" s="745"/>
      <c r="M11" s="740">
        <f t="shared" si="0"/>
        <v>0</v>
      </c>
      <c r="N11" s="745"/>
      <c r="O11" s="745"/>
      <c r="P11" s="745"/>
      <c r="Q11" s="745"/>
      <c r="R11" s="745"/>
      <c r="S11" s="745"/>
      <c r="T11" s="745"/>
      <c r="U11" s="740">
        <f t="shared" si="1"/>
        <v>0</v>
      </c>
      <c r="V11" s="745"/>
      <c r="W11" s="745"/>
      <c r="X11" s="745"/>
    </row>
    <row r="12" spans="1:24" ht="11.5" x14ac:dyDescent="0.25">
      <c r="A12" s="209" t="s">
        <v>434</v>
      </c>
      <c r="B12" s="197" t="s">
        <v>435</v>
      </c>
      <c r="C12" s="787"/>
      <c r="D12" s="787"/>
      <c r="E12" s="787"/>
      <c r="F12" s="787"/>
      <c r="G12" s="787"/>
      <c r="H12" s="787"/>
      <c r="I12" s="787"/>
      <c r="J12" s="787"/>
      <c r="K12" s="787"/>
      <c r="L12" s="787"/>
      <c r="M12" s="787"/>
      <c r="N12" s="787"/>
      <c r="O12" s="787"/>
      <c r="P12" s="787"/>
      <c r="Q12" s="787"/>
      <c r="R12" s="787"/>
      <c r="S12" s="787"/>
      <c r="T12" s="787"/>
      <c r="U12" s="787"/>
      <c r="V12" s="787"/>
      <c r="W12" s="787"/>
      <c r="X12" s="787"/>
    </row>
    <row r="13" spans="1:24" s="211" customFormat="1" ht="11.65" customHeight="1" x14ac:dyDescent="0.25">
      <c r="A13" s="39" t="s">
        <v>117</v>
      </c>
      <c r="B13" s="39" t="s">
        <v>436</v>
      </c>
      <c r="C13" s="745"/>
      <c r="D13" s="745"/>
      <c r="E13" s="745"/>
      <c r="F13" s="745"/>
      <c r="G13" s="745"/>
      <c r="H13" s="745"/>
      <c r="I13" s="745"/>
      <c r="J13" s="745"/>
      <c r="K13" s="745"/>
      <c r="L13" s="745"/>
      <c r="M13" s="740">
        <f>SUM(C13:H13,J13:L13)</f>
        <v>0</v>
      </c>
      <c r="N13" s="745"/>
      <c r="O13" s="745"/>
      <c r="P13" s="745"/>
      <c r="Q13" s="745"/>
      <c r="R13" s="745"/>
      <c r="S13" s="745"/>
      <c r="T13" s="745"/>
      <c r="U13" s="740">
        <f t="shared" ref="U13:U14" si="2">SUM(N13:T13)</f>
        <v>0</v>
      </c>
      <c r="V13" s="745"/>
      <c r="W13" s="745"/>
      <c r="X13" s="745"/>
    </row>
    <row r="14" spans="1:24" s="211" customFormat="1" ht="11.5" x14ac:dyDescent="0.25">
      <c r="A14" s="39" t="s">
        <v>119</v>
      </c>
      <c r="B14" s="39" t="s">
        <v>437</v>
      </c>
      <c r="C14" s="745"/>
      <c r="D14" s="745"/>
      <c r="E14" s="745"/>
      <c r="F14" s="745"/>
      <c r="G14" s="745"/>
      <c r="H14" s="745"/>
      <c r="I14" s="745"/>
      <c r="J14" s="745"/>
      <c r="K14" s="745"/>
      <c r="L14" s="745"/>
      <c r="M14" s="740">
        <f>SUM(C14:H14,J14:L14)</f>
        <v>0</v>
      </c>
      <c r="N14" s="745"/>
      <c r="O14" s="745"/>
      <c r="P14" s="745"/>
      <c r="Q14" s="745"/>
      <c r="R14" s="745"/>
      <c r="S14" s="745"/>
      <c r="T14" s="745"/>
      <c r="U14" s="740">
        <f t="shared" si="2"/>
        <v>0</v>
      </c>
      <c r="V14" s="745"/>
      <c r="W14" s="745"/>
      <c r="X14" s="745"/>
    </row>
    <row r="15" spans="1:24" s="211" customFormat="1" ht="11.65" customHeight="1" x14ac:dyDescent="0.25">
      <c r="A15" s="1166" t="s">
        <v>438</v>
      </c>
      <c r="B15" s="1166"/>
      <c r="C15" s="1166"/>
      <c r="D15" s="1166"/>
      <c r="E15" s="1166"/>
      <c r="F15" s="1166"/>
      <c r="G15" s="1166"/>
      <c r="H15" s="1166"/>
      <c r="I15" s="1166"/>
      <c r="J15" s="1166"/>
      <c r="K15" s="1166"/>
      <c r="L15" s="1166"/>
      <c r="M15" s="1166"/>
      <c r="N15" s="1166"/>
      <c r="O15" s="1166"/>
      <c r="P15" s="1166"/>
      <c r="Q15" s="1166"/>
      <c r="R15" s="1166"/>
      <c r="S15" s="1166"/>
      <c r="T15" s="1166"/>
      <c r="U15" s="1166"/>
      <c r="V15" s="1166"/>
      <c r="W15" s="1166"/>
      <c r="X15" s="1166"/>
    </row>
    <row r="16" spans="1:24" ht="13.15" customHeight="1" x14ac:dyDescent="0.25">
      <c r="A16" s="647"/>
      <c r="B16" s="514"/>
      <c r="C16" s="1136" t="s">
        <v>104</v>
      </c>
      <c r="D16" s="1137"/>
      <c r="E16" s="1137"/>
      <c r="F16" s="1137"/>
      <c r="G16" s="1137"/>
      <c r="H16" s="1166"/>
      <c r="I16" s="1166"/>
      <c r="J16" s="1138"/>
      <c r="K16" s="1136"/>
      <c r="L16" s="1137"/>
      <c r="M16" s="1137"/>
      <c r="N16" s="1136" t="s">
        <v>135</v>
      </c>
      <c r="O16" s="1137"/>
      <c r="P16" s="1137"/>
      <c r="Q16" s="1137"/>
      <c r="R16" s="1137"/>
      <c r="S16" s="1137"/>
      <c r="T16" s="1137"/>
      <c r="U16" s="1138"/>
      <c r="V16" s="514"/>
      <c r="W16" s="514"/>
      <c r="X16" s="514"/>
    </row>
    <row r="17" spans="1:24" ht="91.9" customHeight="1" x14ac:dyDescent="0.2">
      <c r="A17" s="338"/>
      <c r="B17" s="338"/>
      <c r="C17" s="1096" t="s">
        <v>439</v>
      </c>
      <c r="D17" s="1096" t="s">
        <v>405</v>
      </c>
      <c r="E17" s="1096" t="s">
        <v>440</v>
      </c>
      <c r="F17" s="1096" t="s">
        <v>239</v>
      </c>
      <c r="G17" s="1097" t="s">
        <v>169</v>
      </c>
      <c r="H17" s="1097" t="s">
        <v>441</v>
      </c>
      <c r="I17" s="1097" t="s">
        <v>1440</v>
      </c>
      <c r="J17" s="1141" t="s">
        <v>172</v>
      </c>
      <c r="K17" s="1096" t="s">
        <v>110</v>
      </c>
      <c r="L17" s="1096" t="s">
        <v>1264</v>
      </c>
      <c r="M17" s="1109" t="s">
        <v>442</v>
      </c>
      <c r="N17" s="1096" t="s">
        <v>136</v>
      </c>
      <c r="O17" s="1096" t="s">
        <v>443</v>
      </c>
      <c r="P17" s="1096" t="s">
        <v>444</v>
      </c>
      <c r="Q17" s="1096" t="s">
        <v>139</v>
      </c>
      <c r="R17" s="1096" t="s">
        <v>445</v>
      </c>
      <c r="S17" s="1097" t="s">
        <v>109</v>
      </c>
      <c r="T17" s="1096" t="s">
        <v>446</v>
      </c>
      <c r="U17" s="1097" t="s">
        <v>447</v>
      </c>
      <c r="V17" s="1097" t="s">
        <v>411</v>
      </c>
      <c r="W17" s="1097" t="s">
        <v>1440</v>
      </c>
      <c r="X17" s="1140" t="s">
        <v>412</v>
      </c>
    </row>
    <row r="18" spans="1:24" ht="11.25" customHeight="1" x14ac:dyDescent="0.25">
      <c r="A18" s="197" t="s">
        <v>428</v>
      </c>
      <c r="B18" s="197" t="s">
        <v>429</v>
      </c>
      <c r="C18" s="1110"/>
      <c r="D18" s="1110"/>
      <c r="E18" s="1110"/>
      <c r="F18" s="1110"/>
      <c r="G18" s="1165"/>
      <c r="H18" s="1165"/>
      <c r="I18" s="1165"/>
      <c r="J18" s="1142"/>
      <c r="K18" s="1110"/>
      <c r="L18" s="1110"/>
      <c r="M18" s="1110"/>
      <c r="N18" s="1110"/>
      <c r="O18" s="1110"/>
      <c r="P18" s="1110"/>
      <c r="Q18" s="1110"/>
      <c r="R18" s="1110"/>
      <c r="S18" s="1165"/>
      <c r="T18" s="1110"/>
      <c r="U18" s="1165"/>
      <c r="V18" s="1165"/>
      <c r="W18" s="1165"/>
      <c r="X18" s="1141"/>
    </row>
    <row r="19" spans="1:24" s="211" customFormat="1" ht="11.5" x14ac:dyDescent="0.25">
      <c r="A19" s="39" t="s">
        <v>117</v>
      </c>
      <c r="B19" s="39" t="s">
        <v>430</v>
      </c>
      <c r="C19" s="745"/>
      <c r="D19" s="745"/>
      <c r="E19" s="745"/>
      <c r="F19" s="745"/>
      <c r="G19" s="745"/>
      <c r="H19" s="786"/>
      <c r="I19" s="786"/>
      <c r="J19" s="745"/>
      <c r="K19" s="745"/>
      <c r="L19" s="745"/>
      <c r="M19" s="740">
        <f>SUM(C19:H19,J19:L19)</f>
        <v>0</v>
      </c>
      <c r="N19" s="745"/>
      <c r="O19" s="745"/>
      <c r="P19" s="745"/>
      <c r="Q19" s="745"/>
      <c r="R19" s="745"/>
      <c r="S19" s="745"/>
      <c r="T19" s="745"/>
      <c r="U19" s="740">
        <f t="shared" ref="U19:U22" si="3">SUM(N19:T19)</f>
        <v>0</v>
      </c>
      <c r="V19" s="786"/>
      <c r="W19" s="786"/>
      <c r="X19" s="745"/>
    </row>
    <row r="20" spans="1:24" s="211" customFormat="1" ht="11.65" customHeight="1" x14ac:dyDescent="0.25">
      <c r="A20" s="39" t="s">
        <v>119</v>
      </c>
      <c r="B20" s="39" t="s">
        <v>431</v>
      </c>
      <c r="C20" s="745"/>
      <c r="D20" s="745"/>
      <c r="E20" s="745"/>
      <c r="F20" s="745"/>
      <c r="G20" s="745"/>
      <c r="H20" s="745"/>
      <c r="I20" s="745"/>
      <c r="J20" s="745"/>
      <c r="K20" s="745"/>
      <c r="L20" s="745"/>
      <c r="M20" s="740">
        <f>SUM(C20:H20,J20:L20)</f>
        <v>0</v>
      </c>
      <c r="N20" s="745"/>
      <c r="O20" s="745"/>
      <c r="P20" s="745"/>
      <c r="Q20" s="745"/>
      <c r="R20" s="745"/>
      <c r="S20" s="745"/>
      <c r="T20" s="745"/>
      <c r="U20" s="740">
        <f t="shared" si="3"/>
        <v>0</v>
      </c>
      <c r="V20" s="745"/>
      <c r="W20" s="745"/>
      <c r="X20" s="745"/>
    </row>
    <row r="21" spans="1:24" s="211" customFormat="1" ht="11.65" customHeight="1" x14ac:dyDescent="0.25">
      <c r="A21" s="39" t="s">
        <v>121</v>
      </c>
      <c r="B21" s="39" t="s">
        <v>432</v>
      </c>
      <c r="C21" s="745"/>
      <c r="D21" s="745"/>
      <c r="E21" s="745"/>
      <c r="F21" s="745"/>
      <c r="G21" s="745"/>
      <c r="H21" s="745"/>
      <c r="I21" s="745"/>
      <c r="J21" s="745"/>
      <c r="K21" s="745"/>
      <c r="L21" s="745"/>
      <c r="M21" s="740">
        <f>SUM(C21:H21,J21:L21)</f>
        <v>0</v>
      </c>
      <c r="N21" s="745"/>
      <c r="O21" s="745"/>
      <c r="P21" s="745"/>
      <c r="Q21" s="745"/>
      <c r="R21" s="745"/>
      <c r="S21" s="745"/>
      <c r="T21" s="745"/>
      <c r="U21" s="740">
        <f t="shared" si="3"/>
        <v>0</v>
      </c>
      <c r="V21" s="745"/>
      <c r="W21" s="745"/>
      <c r="X21" s="745"/>
    </row>
    <row r="22" spans="1:24" s="211" customFormat="1" ht="11.65" customHeight="1" x14ac:dyDescent="0.25">
      <c r="A22" s="39" t="s">
        <v>123</v>
      </c>
      <c r="B22" s="39" t="s">
        <v>433</v>
      </c>
      <c r="C22" s="745"/>
      <c r="D22" s="745"/>
      <c r="E22" s="745"/>
      <c r="F22" s="745"/>
      <c r="G22" s="745"/>
      <c r="H22" s="745"/>
      <c r="I22" s="745"/>
      <c r="J22" s="745"/>
      <c r="K22" s="745"/>
      <c r="L22" s="745"/>
      <c r="M22" s="740">
        <f t="shared" ref="M22" si="4">SUM(C22:H22,J22:L22)</f>
        <v>0</v>
      </c>
      <c r="N22" s="745"/>
      <c r="O22" s="745"/>
      <c r="P22" s="745"/>
      <c r="Q22" s="745"/>
      <c r="R22" s="745"/>
      <c r="S22" s="745"/>
      <c r="T22" s="745"/>
      <c r="U22" s="740">
        <f t="shared" si="3"/>
        <v>0</v>
      </c>
      <c r="V22" s="745"/>
      <c r="W22" s="745"/>
      <c r="X22" s="745"/>
    </row>
    <row r="23" spans="1:24" ht="11.5" x14ac:dyDescent="0.25">
      <c r="A23" s="197" t="s">
        <v>434</v>
      </c>
      <c r="B23" s="197" t="s">
        <v>435</v>
      </c>
      <c r="C23" s="1164"/>
      <c r="D23" s="1164"/>
      <c r="E23" s="1164"/>
      <c r="F23" s="1164"/>
      <c r="G23" s="1164"/>
      <c r="H23" s="1164"/>
      <c r="I23" s="1164"/>
      <c r="J23" s="1164"/>
      <c r="K23" s="1164"/>
      <c r="L23" s="1164"/>
      <c r="M23" s="1164"/>
      <c r="N23" s="1164"/>
      <c r="O23" s="1164"/>
      <c r="P23" s="1164"/>
      <c r="Q23" s="1164"/>
      <c r="R23" s="1164"/>
      <c r="S23" s="1164"/>
      <c r="T23" s="1164"/>
      <c r="U23" s="1164"/>
      <c r="V23" s="1164"/>
      <c r="W23" s="1164"/>
      <c r="X23" s="1164"/>
    </row>
    <row r="24" spans="1:24" s="211" customFormat="1" ht="11.65" customHeight="1" x14ac:dyDescent="0.25">
      <c r="A24" s="39" t="s">
        <v>117</v>
      </c>
      <c r="B24" s="39" t="s">
        <v>436</v>
      </c>
      <c r="C24" s="745"/>
      <c r="D24" s="745"/>
      <c r="E24" s="745"/>
      <c r="F24" s="745"/>
      <c r="G24" s="745"/>
      <c r="H24" s="745"/>
      <c r="I24" s="745"/>
      <c r="J24" s="745"/>
      <c r="K24" s="745"/>
      <c r="L24" s="745"/>
      <c r="M24" s="740">
        <f>SUM(C24:H24,J24:L24)</f>
        <v>0</v>
      </c>
      <c r="N24" s="745"/>
      <c r="O24" s="745"/>
      <c r="P24" s="745"/>
      <c r="Q24" s="745"/>
      <c r="R24" s="745"/>
      <c r="S24" s="745"/>
      <c r="T24" s="745"/>
      <c r="U24" s="740">
        <f t="shared" ref="U24:U25" si="5">SUM(N24:T24)</f>
        <v>0</v>
      </c>
      <c r="V24" s="745"/>
      <c r="W24" s="745"/>
      <c r="X24" s="745"/>
    </row>
    <row r="25" spans="1:24" s="211" customFormat="1" ht="11.65" customHeight="1" x14ac:dyDescent="0.25">
      <c r="A25" s="39" t="s">
        <v>119</v>
      </c>
      <c r="B25" s="39" t="s">
        <v>437</v>
      </c>
      <c r="C25" s="745"/>
      <c r="D25" s="745"/>
      <c r="E25" s="745"/>
      <c r="F25" s="745"/>
      <c r="G25" s="745"/>
      <c r="H25" s="745"/>
      <c r="I25" s="745"/>
      <c r="J25" s="745"/>
      <c r="K25" s="745"/>
      <c r="L25" s="745"/>
      <c r="M25" s="740">
        <f>SUM(C25:H25,J25:L25)</f>
        <v>0</v>
      </c>
      <c r="N25" s="745"/>
      <c r="O25" s="745"/>
      <c r="P25" s="745"/>
      <c r="Q25" s="745"/>
      <c r="R25" s="745"/>
      <c r="S25" s="745"/>
      <c r="T25" s="745"/>
      <c r="U25" s="740">
        <f t="shared" si="5"/>
        <v>0</v>
      </c>
      <c r="V25" s="745"/>
      <c r="W25" s="745"/>
      <c r="X25" s="745"/>
    </row>
    <row r="26" spans="1:24" s="211" customFormat="1" ht="11.65" customHeight="1" x14ac:dyDescent="0.25">
      <c r="A26" s="212"/>
      <c r="B26" s="210"/>
      <c r="C26" s="788"/>
      <c r="D26" s="788"/>
      <c r="E26" s="789"/>
      <c r="F26" s="789"/>
      <c r="G26" s="789"/>
      <c r="H26" s="789"/>
      <c r="I26" s="789"/>
      <c r="J26" s="789"/>
      <c r="K26" s="789"/>
      <c r="L26" s="789"/>
      <c r="M26" s="789"/>
      <c r="N26" s="789"/>
      <c r="O26" s="789"/>
      <c r="P26" s="789"/>
      <c r="Q26" s="789"/>
      <c r="R26" s="789"/>
      <c r="S26" s="789"/>
      <c r="T26" s="789"/>
      <c r="U26" s="789"/>
      <c r="V26" s="789"/>
      <c r="W26" s="789"/>
      <c r="X26" s="789"/>
    </row>
    <row r="27" spans="1:24" s="211" customFormat="1" ht="11.65" customHeight="1" x14ac:dyDescent="0.25">
      <c r="A27" s="214"/>
      <c r="B27" s="215"/>
      <c r="C27" s="216"/>
      <c r="D27" s="213"/>
    </row>
    <row r="28" spans="1:24" s="211" customFormat="1" ht="11.65" customHeight="1" x14ac:dyDescent="0.25">
      <c r="A28" s="217"/>
      <c r="B28" s="218"/>
      <c r="C28" s="216"/>
      <c r="D28" s="213"/>
    </row>
    <row r="29" spans="1:24" s="211" customFormat="1" ht="11.65" customHeight="1" x14ac:dyDescent="0.25">
      <c r="A29" s="210"/>
      <c r="B29" s="210"/>
    </row>
    <row r="30" spans="1:24" s="146" customFormat="1" ht="12.5" x14ac:dyDescent="0.25">
      <c r="A30" s="167"/>
      <c r="C30" s="150"/>
      <c r="D30" s="150"/>
    </row>
    <row r="32" spans="1:24" ht="11.25" customHeight="1" x14ac:dyDescent="0.2">
      <c r="V32" s="459"/>
      <c r="W32" s="459"/>
      <c r="X32" s="459"/>
    </row>
  </sheetData>
  <sheetProtection selectLockedCells="1" selectUnlockedCells="1"/>
  <mergeCells count="52">
    <mergeCell ref="A4:X4"/>
    <mergeCell ref="A5:M5"/>
    <mergeCell ref="N5:U5"/>
    <mergeCell ref="X5:X7"/>
    <mergeCell ref="C6:C7"/>
    <mergeCell ref="D6:D7"/>
    <mergeCell ref="T6:T7"/>
    <mergeCell ref="U6:U7"/>
    <mergeCell ref="V5:V6"/>
    <mergeCell ref="W5:W6"/>
    <mergeCell ref="A15:X15"/>
    <mergeCell ref="K6:K7"/>
    <mergeCell ref="L6:L7"/>
    <mergeCell ref="M6:M7"/>
    <mergeCell ref="N6:N7"/>
    <mergeCell ref="O6:O7"/>
    <mergeCell ref="P6:P7"/>
    <mergeCell ref="E6:E7"/>
    <mergeCell ref="F6:F7"/>
    <mergeCell ref="G6:G7"/>
    <mergeCell ref="H6:H7"/>
    <mergeCell ref="I6:I7"/>
    <mergeCell ref="J6:J7"/>
    <mergeCell ref="Q6:Q7"/>
    <mergeCell ref="R6:R7"/>
    <mergeCell ref="S6:S7"/>
    <mergeCell ref="W17:W18"/>
    <mergeCell ref="X17:X18"/>
    <mergeCell ref="N16:U16"/>
    <mergeCell ref="C16:J16"/>
    <mergeCell ref="K16:M16"/>
    <mergeCell ref="F17:F18"/>
    <mergeCell ref="G17:G18"/>
    <mergeCell ref="H17:H18"/>
    <mergeCell ref="I17:I18"/>
    <mergeCell ref="J17:J18"/>
    <mergeCell ref="C23:X23"/>
    <mergeCell ref="Q17:Q18"/>
    <mergeCell ref="R17:R18"/>
    <mergeCell ref="S17:S18"/>
    <mergeCell ref="T17:T18"/>
    <mergeCell ref="U17:U18"/>
    <mergeCell ref="V17:V18"/>
    <mergeCell ref="K17:K18"/>
    <mergeCell ref="L17:L18"/>
    <mergeCell ref="M17:M18"/>
    <mergeCell ref="N17:N18"/>
    <mergeCell ref="O17:O18"/>
    <mergeCell ref="P17:P18"/>
    <mergeCell ref="C17:C18"/>
    <mergeCell ref="D17:D18"/>
    <mergeCell ref="E17:E18"/>
  </mergeCells>
  <printOptions horizontalCentered="1"/>
  <pageMargins left="0.19685039370078741" right="0.19685039370078741" top="0.59055118110236227" bottom="0.19685039370078741" header="0" footer="0"/>
  <pageSetup paperSize="8" scale="7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5"/>
  <dimension ref="A1:Z12"/>
  <sheetViews>
    <sheetView showGridLines="0" view="pageBreakPreview" zoomScale="90" zoomScaleNormal="100" zoomScaleSheetLayoutView="90" workbookViewId="0">
      <selection activeCell="H7" sqref="H7"/>
    </sheetView>
  </sheetViews>
  <sheetFormatPr defaultColWidth="9.26953125" defaultRowHeight="10" x14ac:dyDescent="0.2"/>
  <cols>
    <col min="1" max="1" width="14.7265625" style="219" customWidth="1"/>
    <col min="2" max="2" width="21.26953125" style="136" customWidth="1"/>
    <col min="3" max="3" width="9.54296875" style="136" customWidth="1"/>
    <col min="4" max="4" width="11.81640625" style="136" customWidth="1"/>
    <col min="5" max="5" width="11.26953125" style="136" customWidth="1"/>
    <col min="6" max="6" width="8.1796875" style="136" customWidth="1"/>
    <col min="7" max="7" width="11.26953125" style="136" customWidth="1"/>
    <col min="8" max="8" width="9.7265625" style="136" customWidth="1"/>
    <col min="9" max="9" width="13" style="136" customWidth="1"/>
    <col min="10" max="10" width="10" style="136" customWidth="1"/>
    <col min="11" max="11" width="11.7265625" style="136" customWidth="1"/>
    <col min="12" max="12" width="12.81640625" style="136" customWidth="1"/>
    <col min="13" max="13" width="9.7265625" style="136" customWidth="1"/>
    <col min="14" max="14" width="8.1796875" style="136" customWidth="1"/>
    <col min="15" max="15" width="10.26953125" style="136" customWidth="1"/>
    <col min="16" max="16" width="13.1796875" style="136" customWidth="1"/>
    <col min="17" max="17" width="11.81640625" style="136" customWidth="1"/>
    <col min="18" max="18" width="12.26953125" style="136" customWidth="1"/>
    <col min="19" max="19" width="8.1796875" style="136" customWidth="1"/>
    <col min="20" max="20" width="10.81640625" style="136" customWidth="1"/>
    <col min="21" max="21" width="10" style="136" customWidth="1"/>
    <col min="22" max="22" width="9" style="136" customWidth="1"/>
    <col min="23" max="25" width="12.54296875" style="136" customWidth="1"/>
    <col min="26" max="26" width="16.54296875" style="136" bestFit="1" customWidth="1"/>
    <col min="27" max="16384" width="9.26953125" style="136"/>
  </cols>
  <sheetData>
    <row r="1" spans="1:26" s="204" customFormat="1" ht="10.5" x14ac:dyDescent="0.25">
      <c r="A1" s="663" t="s">
        <v>448</v>
      </c>
      <c r="B1" s="663"/>
      <c r="C1" s="663"/>
      <c r="D1" s="663"/>
      <c r="E1" s="663"/>
      <c r="F1" s="663"/>
      <c r="G1" s="663"/>
      <c r="H1" s="663"/>
      <c r="I1" s="663"/>
      <c r="J1" s="663"/>
      <c r="K1" s="663"/>
      <c r="L1" s="663"/>
      <c r="M1" s="663"/>
      <c r="N1" s="663"/>
      <c r="O1" s="663"/>
      <c r="P1" s="663"/>
      <c r="Q1" s="663"/>
      <c r="R1" s="663"/>
      <c r="S1" s="663"/>
      <c r="T1" s="663"/>
      <c r="U1" s="663"/>
      <c r="V1" s="663"/>
      <c r="W1" s="663"/>
      <c r="X1" s="663"/>
      <c r="Y1" s="663"/>
      <c r="Z1" s="663"/>
    </row>
    <row r="2" spans="1:26" s="204" customFormat="1" ht="10.5" hidden="1" x14ac:dyDescent="0.25">
      <c r="A2" s="663"/>
      <c r="B2" s="663"/>
      <c r="C2" s="663"/>
      <c r="D2" s="663"/>
      <c r="E2" s="663"/>
      <c r="F2" s="663"/>
      <c r="G2" s="663"/>
      <c r="H2" s="663"/>
      <c r="I2" s="663"/>
      <c r="J2" s="663"/>
      <c r="K2" s="663"/>
      <c r="L2" s="663"/>
      <c r="M2" s="663"/>
      <c r="N2" s="663"/>
      <c r="O2" s="663"/>
      <c r="P2" s="663"/>
      <c r="Q2" s="663"/>
      <c r="R2" s="663"/>
      <c r="S2" s="663"/>
      <c r="T2" s="663"/>
      <c r="U2" s="663"/>
      <c r="V2" s="663"/>
      <c r="W2" s="663"/>
      <c r="X2" s="663"/>
      <c r="Y2" s="663"/>
      <c r="Z2" s="663"/>
    </row>
    <row r="3" spans="1:26" s="204" customFormat="1" ht="10.5" hidden="1" x14ac:dyDescent="0.25">
      <c r="A3" s="663"/>
      <c r="B3" s="663"/>
      <c r="C3" s="663"/>
      <c r="D3" s="663"/>
      <c r="E3" s="663"/>
      <c r="F3" s="663"/>
      <c r="G3" s="663"/>
      <c r="H3" s="663"/>
      <c r="I3" s="663"/>
      <c r="J3" s="663"/>
      <c r="K3" s="663"/>
      <c r="L3" s="663"/>
      <c r="M3" s="663"/>
      <c r="N3" s="663"/>
      <c r="O3" s="663"/>
      <c r="P3" s="663"/>
      <c r="Q3" s="663"/>
      <c r="R3" s="663"/>
      <c r="S3" s="663"/>
      <c r="T3" s="663"/>
      <c r="U3" s="663"/>
      <c r="V3" s="663"/>
      <c r="W3" s="663"/>
      <c r="X3" s="663"/>
      <c r="Y3" s="663"/>
      <c r="Z3" s="663"/>
    </row>
    <row r="4" spans="1:26" ht="12" customHeight="1" x14ac:dyDescent="0.2">
      <c r="A4" s="664"/>
      <c r="B4" s="665"/>
      <c r="C4" s="664"/>
      <c r="D4" s="664"/>
      <c r="E4" s="664"/>
      <c r="F4" s="664"/>
      <c r="G4" s="664"/>
      <c r="H4" s="664"/>
      <c r="I4" s="664"/>
      <c r="J4" s="664"/>
      <c r="K4" s="664"/>
      <c r="L4" s="664"/>
      <c r="M4" s="664"/>
      <c r="N4" s="664"/>
      <c r="O4" s="664"/>
      <c r="P4" s="664"/>
      <c r="Q4" s="664"/>
      <c r="R4" s="664"/>
      <c r="S4" s="664"/>
      <c r="T4" s="664"/>
      <c r="U4" s="664"/>
      <c r="V4" s="664"/>
      <c r="W4" s="664"/>
      <c r="X4" s="664"/>
      <c r="Y4" s="664"/>
      <c r="Z4" s="664" t="s">
        <v>103</v>
      </c>
    </row>
    <row r="5" spans="1:26" ht="12" customHeight="1" x14ac:dyDescent="0.25">
      <c r="A5" s="662"/>
      <c r="B5" s="662"/>
      <c r="C5" s="1172" t="s">
        <v>104</v>
      </c>
      <c r="D5" s="1173"/>
      <c r="E5" s="1173"/>
      <c r="F5" s="1173"/>
      <c r="G5" s="1173"/>
      <c r="H5" s="1173"/>
      <c r="I5" s="1173"/>
      <c r="J5" s="1173"/>
      <c r="K5" s="1173"/>
      <c r="L5" s="1173"/>
      <c r="M5" s="1173"/>
      <c r="N5" s="1174"/>
      <c r="O5" s="1172" t="s">
        <v>135</v>
      </c>
      <c r="P5" s="1173"/>
      <c r="Q5" s="1173"/>
      <c r="R5" s="1173"/>
      <c r="S5" s="1173"/>
      <c r="T5" s="1173"/>
      <c r="U5" s="1173"/>
      <c r="V5" s="1173"/>
      <c r="W5" s="1174"/>
      <c r="X5" s="1110" t="s">
        <v>411</v>
      </c>
      <c r="Y5" s="1110" t="s">
        <v>1440</v>
      </c>
      <c r="Z5" s="1110" t="s">
        <v>453</v>
      </c>
    </row>
    <row r="6" spans="1:26" ht="69" x14ac:dyDescent="0.2">
      <c r="A6" s="1121" t="s">
        <v>449</v>
      </c>
      <c r="B6" s="1122"/>
      <c r="C6" s="660" t="s">
        <v>166</v>
      </c>
      <c r="D6" s="661" t="s">
        <v>405</v>
      </c>
      <c r="E6" s="661" t="s">
        <v>440</v>
      </c>
      <c r="F6" s="661" t="s">
        <v>450</v>
      </c>
      <c r="G6" s="661" t="s">
        <v>239</v>
      </c>
      <c r="H6" s="661" t="s">
        <v>451</v>
      </c>
      <c r="I6" s="661" t="s">
        <v>441</v>
      </c>
      <c r="J6" s="661" t="s">
        <v>1440</v>
      </c>
      <c r="K6" s="661" t="s">
        <v>172</v>
      </c>
      <c r="L6" s="661" t="s">
        <v>110</v>
      </c>
      <c r="M6" s="661" t="s">
        <v>116</v>
      </c>
      <c r="N6" s="661" t="s">
        <v>442</v>
      </c>
      <c r="O6" s="661" t="s">
        <v>136</v>
      </c>
      <c r="P6" s="661" t="s">
        <v>443</v>
      </c>
      <c r="Q6" s="661" t="s">
        <v>444</v>
      </c>
      <c r="R6" s="661" t="s">
        <v>450</v>
      </c>
      <c r="S6" s="661" t="s">
        <v>139</v>
      </c>
      <c r="T6" s="661" t="s">
        <v>445</v>
      </c>
      <c r="U6" s="661" t="s">
        <v>452</v>
      </c>
      <c r="V6" s="661" t="s">
        <v>145</v>
      </c>
      <c r="W6" s="661" t="s">
        <v>447</v>
      </c>
      <c r="X6" s="1171"/>
      <c r="Y6" s="1171"/>
      <c r="Z6" s="1171"/>
    </row>
    <row r="7" spans="1:26" ht="12.75" customHeight="1" x14ac:dyDescent="0.25">
      <c r="A7" s="1169" t="s">
        <v>254</v>
      </c>
      <c r="B7" s="1170"/>
      <c r="C7" s="792">
        <f>SUM(C8:C8)</f>
        <v>0</v>
      </c>
      <c r="D7" s="792">
        <f t="shared" ref="D7:Z7" si="0">SUM(D8:D8)</f>
        <v>0</v>
      </c>
      <c r="E7" s="792">
        <f t="shared" si="0"/>
        <v>0</v>
      </c>
      <c r="F7" s="792">
        <f t="shared" si="0"/>
        <v>0</v>
      </c>
      <c r="G7" s="792">
        <f t="shared" si="0"/>
        <v>0</v>
      </c>
      <c r="H7" s="792">
        <f t="shared" si="0"/>
        <v>0</v>
      </c>
      <c r="I7" s="792">
        <f t="shared" si="0"/>
        <v>0</v>
      </c>
      <c r="J7" s="792">
        <f t="shared" si="0"/>
        <v>0</v>
      </c>
      <c r="K7" s="792">
        <f t="shared" si="0"/>
        <v>0</v>
      </c>
      <c r="L7" s="792">
        <f t="shared" si="0"/>
        <v>0</v>
      </c>
      <c r="M7" s="792">
        <f t="shared" si="0"/>
        <v>0</v>
      </c>
      <c r="N7" s="792">
        <f>SUM(C7:E7,G7:I7,K7:M7)</f>
        <v>0</v>
      </c>
      <c r="O7" s="792">
        <f t="shared" si="0"/>
        <v>0</v>
      </c>
      <c r="P7" s="792">
        <f t="shared" si="0"/>
        <v>0</v>
      </c>
      <c r="Q7" s="792">
        <f t="shared" si="0"/>
        <v>0</v>
      </c>
      <c r="R7" s="792">
        <f t="shared" si="0"/>
        <v>0</v>
      </c>
      <c r="S7" s="792">
        <f t="shared" si="0"/>
        <v>0</v>
      </c>
      <c r="T7" s="792">
        <f t="shared" si="0"/>
        <v>0</v>
      </c>
      <c r="U7" s="792">
        <f t="shared" si="0"/>
        <v>0</v>
      </c>
      <c r="V7" s="792">
        <f t="shared" si="0"/>
        <v>0</v>
      </c>
      <c r="W7" s="792">
        <f>SUM(O7:Q7,S7:V7)</f>
        <v>0</v>
      </c>
      <c r="X7" s="792">
        <f t="shared" si="0"/>
        <v>0</v>
      </c>
      <c r="Y7" s="792">
        <f t="shared" si="0"/>
        <v>0</v>
      </c>
      <c r="Z7" s="792">
        <f t="shared" si="0"/>
        <v>0</v>
      </c>
    </row>
    <row r="8" spans="1:26" ht="103.5" x14ac:dyDescent="0.25">
      <c r="A8" s="318" t="s">
        <v>1517</v>
      </c>
      <c r="B8" s="318" t="s">
        <v>1516</v>
      </c>
      <c r="C8" s="370"/>
      <c r="D8" s="370"/>
      <c r="E8" s="370"/>
      <c r="F8" s="370"/>
      <c r="G8" s="370"/>
      <c r="H8" s="370"/>
      <c r="I8" s="370"/>
      <c r="J8" s="370"/>
      <c r="K8" s="370"/>
      <c r="L8" s="370"/>
      <c r="M8" s="370"/>
      <c r="N8" s="370"/>
      <c r="O8" s="370"/>
      <c r="P8" s="370"/>
      <c r="Q8" s="370"/>
      <c r="R8" s="370"/>
      <c r="S8" s="370"/>
      <c r="T8" s="370"/>
      <c r="U8" s="370"/>
      <c r="V8" s="370"/>
      <c r="W8" s="370"/>
      <c r="X8" s="370"/>
      <c r="Y8" s="370"/>
      <c r="Z8" s="370"/>
    </row>
    <row r="10" spans="1:26" ht="12" x14ac:dyDescent="0.2">
      <c r="A10" s="220"/>
      <c r="B10" s="220"/>
      <c r="C10" s="220"/>
      <c r="D10" s="220"/>
      <c r="E10" s="220"/>
      <c r="F10" s="220"/>
      <c r="G10" s="220"/>
    </row>
    <row r="11" spans="1:26" x14ac:dyDescent="0.2">
      <c r="A11" s="221"/>
    </row>
    <row r="12" spans="1:26" ht="12" x14ac:dyDescent="0.2">
      <c r="B12" s="222"/>
    </row>
  </sheetData>
  <sheetProtection selectLockedCells="1" selectUnlockedCells="1"/>
  <mergeCells count="7">
    <mergeCell ref="A6:B6"/>
    <mergeCell ref="A7:B7"/>
    <mergeCell ref="Y5:Y6"/>
    <mergeCell ref="Z5:Z6"/>
    <mergeCell ref="X5:X6"/>
    <mergeCell ref="O5:W5"/>
    <mergeCell ref="C5:N5"/>
  </mergeCells>
  <phoneticPr fontId="28" type="noConversion"/>
  <printOptions horizontalCentered="1"/>
  <pageMargins left="0.19685039370078741" right="0.19685039370078741" top="0.19685039370078741" bottom="0.19685039370078741" header="0" footer="0"/>
  <pageSetup paperSize="9" scale="48" fitToHeight="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Z410"/>
  <sheetViews>
    <sheetView showGridLines="0" view="pageBreakPreview" topLeftCell="A17" zoomScale="90" zoomScaleNormal="89" zoomScaleSheetLayoutView="90" workbookViewId="0">
      <selection activeCell="L23" sqref="L23"/>
    </sheetView>
  </sheetViews>
  <sheetFormatPr defaultColWidth="9.26953125" defaultRowHeight="10" x14ac:dyDescent="0.2"/>
  <cols>
    <col min="1" max="1" width="6" style="219" customWidth="1"/>
    <col min="2" max="2" width="27" style="136" customWidth="1"/>
    <col min="3" max="3" width="18.7265625" style="136" customWidth="1"/>
    <col min="4" max="4" width="9.26953125" style="136" customWidth="1"/>
    <col min="5" max="5" width="9.1796875" style="136" customWidth="1"/>
    <col min="6" max="6" width="11.81640625" style="136" customWidth="1"/>
    <col min="7" max="7" width="11.26953125" style="136" customWidth="1"/>
    <col min="8" max="8" width="11.7265625" style="136" customWidth="1"/>
    <col min="9" max="9" width="10.54296875" style="136" customWidth="1"/>
    <col min="10" max="10" width="9.81640625" style="136" customWidth="1"/>
    <col min="11" max="11" width="10.26953125" style="136" customWidth="1"/>
    <col min="12" max="12" width="10.7265625" style="136" customWidth="1"/>
    <col min="13" max="13" width="12.26953125" style="136" customWidth="1"/>
    <col min="14" max="16" width="10.7265625" style="136" customWidth="1"/>
    <col min="17" max="17" width="12.26953125" style="136" customWidth="1"/>
    <col min="18" max="24" width="10.7265625" style="136" customWidth="1"/>
    <col min="25" max="25" width="11.7265625" style="136" customWidth="1"/>
    <col min="26" max="26" width="17.54296875" style="136" bestFit="1" customWidth="1"/>
    <col min="27" max="27" width="9.26953125" style="136" customWidth="1"/>
    <col min="28" max="32" width="9.26953125" style="136"/>
    <col min="33" max="33" width="9.26953125" style="136" customWidth="1"/>
    <col min="34" max="16384" width="9.26953125" style="136"/>
  </cols>
  <sheetData>
    <row r="1" spans="1:26" hidden="1" x14ac:dyDescent="0.2"/>
    <row r="2" spans="1:26" ht="10.5" x14ac:dyDescent="0.2">
      <c r="A2" s="133" t="s">
        <v>464</v>
      </c>
      <c r="B2" s="133"/>
      <c r="C2" s="133"/>
      <c r="D2" s="133"/>
      <c r="E2" s="133"/>
      <c r="F2" s="133"/>
      <c r="G2" s="133"/>
      <c r="H2" s="133"/>
      <c r="I2" s="133"/>
      <c r="J2" s="133"/>
      <c r="K2" s="133"/>
      <c r="L2" s="133"/>
      <c r="M2" s="133"/>
      <c r="N2" s="133"/>
      <c r="O2" s="133"/>
      <c r="P2" s="133"/>
      <c r="Q2" s="133"/>
      <c r="R2" s="133"/>
      <c r="S2" s="133"/>
      <c r="T2" s="133"/>
      <c r="U2" s="133"/>
      <c r="V2" s="133"/>
      <c r="W2" s="133"/>
      <c r="X2" s="133"/>
      <c r="Y2" s="133"/>
      <c r="Z2" s="133"/>
    </row>
    <row r="3" spans="1:26" s="204" customFormat="1" ht="10.5" thickBot="1" x14ac:dyDescent="0.3">
      <c r="A3" s="198"/>
      <c r="B3" s="198"/>
      <c r="C3" s="198"/>
      <c r="D3" s="198"/>
      <c r="E3" s="198"/>
      <c r="F3" s="198"/>
      <c r="G3" s="198"/>
      <c r="H3" s="198"/>
      <c r="I3" s="198"/>
      <c r="J3" s="198"/>
      <c r="K3" s="198"/>
      <c r="L3" s="198"/>
      <c r="M3" s="198"/>
      <c r="N3" s="198"/>
      <c r="O3" s="198"/>
      <c r="P3" s="198"/>
      <c r="Q3" s="198"/>
      <c r="R3" s="198"/>
      <c r="S3" s="198"/>
      <c r="T3" s="198"/>
      <c r="U3" s="198"/>
      <c r="V3" s="198"/>
      <c r="W3" s="198"/>
      <c r="X3" s="666"/>
      <c r="Y3" s="666"/>
      <c r="Z3" s="667" t="s">
        <v>103</v>
      </c>
    </row>
    <row r="4" spans="1:26" ht="13.15" customHeight="1" thickTop="1" x14ac:dyDescent="0.2">
      <c r="A4" s="515"/>
      <c r="B4" s="515"/>
      <c r="C4" s="719"/>
      <c r="D4" s="719"/>
      <c r="E4" s="1187" t="s">
        <v>104</v>
      </c>
      <c r="F4" s="1187"/>
      <c r="G4" s="1187"/>
      <c r="H4" s="1187"/>
      <c r="I4" s="1187"/>
      <c r="J4" s="1187"/>
      <c r="K4" s="1187"/>
      <c r="L4" s="1187"/>
      <c r="M4" s="1187"/>
      <c r="N4" s="1186"/>
      <c r="O4" s="1186"/>
      <c r="P4" s="1186" t="s">
        <v>135</v>
      </c>
      <c r="Q4" s="1186"/>
      <c r="R4" s="1186"/>
      <c r="S4" s="1186"/>
      <c r="T4" s="1186"/>
      <c r="U4" s="1186"/>
      <c r="V4" s="1186"/>
      <c r="W4" s="1186"/>
      <c r="X4" s="1096" t="s">
        <v>411</v>
      </c>
      <c r="Y4" s="1096" t="s">
        <v>1440</v>
      </c>
      <c r="Z4" s="1096" t="s">
        <v>412</v>
      </c>
    </row>
    <row r="5" spans="1:26" ht="88.5" customHeight="1" x14ac:dyDescent="0.2">
      <c r="A5" s="1097"/>
      <c r="B5" s="1141"/>
      <c r="C5" s="709" t="s">
        <v>1490</v>
      </c>
      <c r="D5" s="709" t="s">
        <v>465</v>
      </c>
      <c r="E5" s="718" t="s">
        <v>166</v>
      </c>
      <c r="F5" s="718" t="s">
        <v>405</v>
      </c>
      <c r="G5" s="718" t="s">
        <v>440</v>
      </c>
      <c r="H5" s="718" t="s">
        <v>239</v>
      </c>
      <c r="I5" s="718" t="s">
        <v>169</v>
      </c>
      <c r="J5" s="718" t="s">
        <v>441</v>
      </c>
      <c r="K5" s="718" t="s">
        <v>1440</v>
      </c>
      <c r="L5" s="718" t="s">
        <v>172</v>
      </c>
      <c r="M5" s="718" t="s">
        <v>110</v>
      </c>
      <c r="N5" s="709" t="s">
        <v>116</v>
      </c>
      <c r="O5" s="709" t="s">
        <v>442</v>
      </c>
      <c r="P5" s="711" t="s">
        <v>136</v>
      </c>
      <c r="Q5" s="711" t="s">
        <v>443</v>
      </c>
      <c r="R5" s="711" t="s">
        <v>444</v>
      </c>
      <c r="S5" s="711" t="s">
        <v>139</v>
      </c>
      <c r="T5" s="710" t="s">
        <v>140</v>
      </c>
      <c r="U5" s="710" t="s">
        <v>452</v>
      </c>
      <c r="V5" s="711" t="s">
        <v>145</v>
      </c>
      <c r="W5" s="715" t="s">
        <v>447</v>
      </c>
      <c r="X5" s="1110"/>
      <c r="Y5" s="1110"/>
      <c r="Z5" s="1110"/>
    </row>
    <row r="6" spans="1:26" ht="20.25" customHeight="1" x14ac:dyDescent="0.2">
      <c r="A6" s="1097" t="s">
        <v>466</v>
      </c>
      <c r="B6" s="1141"/>
      <c r="C6" s="1123"/>
      <c r="D6" s="1112"/>
      <c r="E6" s="1179"/>
      <c r="F6" s="1179"/>
      <c r="G6" s="1179"/>
      <c r="H6" s="1179"/>
      <c r="I6" s="1179"/>
      <c r="J6" s="1179"/>
      <c r="K6" s="1179"/>
      <c r="L6" s="1179"/>
      <c r="M6" s="1179"/>
      <c r="N6" s="1112"/>
      <c r="O6" s="1112"/>
      <c r="P6" s="1112"/>
      <c r="Q6" s="1112"/>
      <c r="R6" s="1112"/>
      <c r="S6" s="1112"/>
      <c r="T6" s="1112"/>
      <c r="U6" s="1112"/>
      <c r="V6" s="1112"/>
      <c r="W6" s="1112"/>
      <c r="X6" s="1179"/>
      <c r="Y6" s="1179"/>
      <c r="Z6" s="1141"/>
    </row>
    <row r="7" spans="1:26" ht="11.5" x14ac:dyDescent="0.2">
      <c r="A7" s="174" t="s">
        <v>467</v>
      </c>
      <c r="B7" s="174" t="s">
        <v>468</v>
      </c>
      <c r="C7" s="1123"/>
      <c r="D7" s="1112"/>
      <c r="E7" s="1112"/>
      <c r="F7" s="1112"/>
      <c r="G7" s="1112"/>
      <c r="H7" s="1112"/>
      <c r="I7" s="1112"/>
      <c r="J7" s="1112"/>
      <c r="K7" s="1112"/>
      <c r="L7" s="1112"/>
      <c r="M7" s="1112"/>
      <c r="N7" s="1112"/>
      <c r="O7" s="1112"/>
      <c r="P7" s="1112"/>
      <c r="Q7" s="1112"/>
      <c r="R7" s="1112"/>
      <c r="S7" s="1112"/>
      <c r="T7" s="1112"/>
      <c r="U7" s="1112"/>
      <c r="V7" s="1112"/>
      <c r="W7" s="1112"/>
      <c r="X7" s="1112"/>
      <c r="Y7" s="1112"/>
      <c r="Z7" s="1140"/>
    </row>
    <row r="8" spans="1:26" ht="11.5" x14ac:dyDescent="0.25">
      <c r="A8" s="60">
        <v>1</v>
      </c>
      <c r="B8" s="370"/>
      <c r="C8" s="370"/>
      <c r="D8" s="370"/>
      <c r="E8" s="370"/>
      <c r="F8" s="370"/>
      <c r="G8" s="370"/>
      <c r="H8" s="370"/>
      <c r="I8" s="370"/>
      <c r="J8" s="370"/>
      <c r="K8" s="370"/>
      <c r="L8" s="370"/>
      <c r="M8" s="370"/>
      <c r="N8" s="370"/>
      <c r="O8" s="784">
        <f>SUM(E8:J8)+SUM(L8:N8)</f>
        <v>0</v>
      </c>
      <c r="P8" s="370"/>
      <c r="Q8" s="370"/>
      <c r="R8" s="370"/>
      <c r="S8" s="370"/>
      <c r="T8" s="370"/>
      <c r="U8" s="370"/>
      <c r="V8" s="370"/>
      <c r="W8" s="784">
        <f>SUM(P8:V8)</f>
        <v>0</v>
      </c>
      <c r="X8" s="370"/>
      <c r="Y8" s="370"/>
      <c r="Z8" s="370"/>
    </row>
    <row r="9" spans="1:26" ht="11.5" x14ac:dyDescent="0.25">
      <c r="A9" s="60">
        <v>2</v>
      </c>
      <c r="B9" s="370"/>
      <c r="C9" s="370"/>
      <c r="D9" s="370"/>
      <c r="E9" s="370"/>
      <c r="F9" s="370"/>
      <c r="G9" s="370"/>
      <c r="H9" s="370"/>
      <c r="I9" s="370"/>
      <c r="J9" s="370"/>
      <c r="K9" s="370"/>
      <c r="L9" s="370"/>
      <c r="M9" s="370"/>
      <c r="N9" s="370"/>
      <c r="O9" s="784">
        <f t="shared" ref="O9:O23" si="0">SUM(E9:J9)+SUM(L9:N9)</f>
        <v>0</v>
      </c>
      <c r="P9" s="370"/>
      <c r="Q9" s="370"/>
      <c r="R9" s="370"/>
      <c r="S9" s="370"/>
      <c r="T9" s="370"/>
      <c r="U9" s="370"/>
      <c r="V9" s="370"/>
      <c r="W9" s="784">
        <f>SUM(P9:V9)</f>
        <v>0</v>
      </c>
      <c r="X9" s="370"/>
      <c r="Y9" s="370"/>
      <c r="Z9" s="370"/>
    </row>
    <row r="10" spans="1:26" ht="11.5" x14ac:dyDescent="0.25">
      <c r="A10" s="60">
        <v>3</v>
      </c>
      <c r="B10" s="370"/>
      <c r="C10" s="370"/>
      <c r="D10" s="370"/>
      <c r="E10" s="370"/>
      <c r="F10" s="370"/>
      <c r="G10" s="370"/>
      <c r="H10" s="370"/>
      <c r="I10" s="370"/>
      <c r="J10" s="370"/>
      <c r="K10" s="370"/>
      <c r="L10" s="370"/>
      <c r="M10" s="370"/>
      <c r="N10" s="370"/>
      <c r="O10" s="784">
        <f t="shared" si="0"/>
        <v>0</v>
      </c>
      <c r="P10" s="370"/>
      <c r="Q10" s="370"/>
      <c r="R10" s="370"/>
      <c r="S10" s="370"/>
      <c r="T10" s="370"/>
      <c r="U10" s="370"/>
      <c r="V10" s="370"/>
      <c r="W10" s="784">
        <f t="shared" ref="W10:W23" si="1">SUM(P10:V10)</f>
        <v>0</v>
      </c>
      <c r="X10" s="370"/>
      <c r="Y10" s="370"/>
      <c r="Z10" s="370"/>
    </row>
    <row r="11" spans="1:26" ht="11.5" x14ac:dyDescent="0.25">
      <c r="A11" s="60">
        <v>4</v>
      </c>
      <c r="B11" s="370"/>
      <c r="C11" s="370"/>
      <c r="D11" s="370"/>
      <c r="E11" s="370"/>
      <c r="F11" s="370"/>
      <c r="G11" s="370"/>
      <c r="H11" s="370"/>
      <c r="I11" s="370"/>
      <c r="J11" s="370"/>
      <c r="K11" s="370"/>
      <c r="L11" s="370"/>
      <c r="M11" s="370"/>
      <c r="N11" s="370"/>
      <c r="O11" s="784">
        <f t="shared" si="0"/>
        <v>0</v>
      </c>
      <c r="P11" s="370"/>
      <c r="Q11" s="370"/>
      <c r="R11" s="370"/>
      <c r="S11" s="370"/>
      <c r="T11" s="370"/>
      <c r="U11" s="370"/>
      <c r="V11" s="370"/>
      <c r="W11" s="784">
        <f t="shared" si="1"/>
        <v>0</v>
      </c>
      <c r="X11" s="370"/>
      <c r="Y11" s="370"/>
      <c r="Z11" s="370"/>
    </row>
    <row r="12" spans="1:26" ht="11.5" x14ac:dyDescent="0.25">
      <c r="A12" s="60">
        <v>5</v>
      </c>
      <c r="B12" s="370"/>
      <c r="C12" s="370"/>
      <c r="D12" s="370"/>
      <c r="E12" s="370"/>
      <c r="F12" s="370"/>
      <c r="G12" s="370"/>
      <c r="H12" s="370"/>
      <c r="I12" s="370"/>
      <c r="J12" s="370"/>
      <c r="K12" s="370"/>
      <c r="L12" s="370"/>
      <c r="M12" s="370"/>
      <c r="N12" s="370"/>
      <c r="O12" s="784">
        <f t="shared" si="0"/>
        <v>0</v>
      </c>
      <c r="P12" s="370"/>
      <c r="Q12" s="370"/>
      <c r="R12" s="370"/>
      <c r="S12" s="370"/>
      <c r="T12" s="370"/>
      <c r="U12" s="370"/>
      <c r="V12" s="370"/>
      <c r="W12" s="784">
        <f t="shared" si="1"/>
        <v>0</v>
      </c>
      <c r="X12" s="370"/>
      <c r="Y12" s="370"/>
      <c r="Z12" s="370"/>
    </row>
    <row r="13" spans="1:26" ht="11.5" x14ac:dyDescent="0.25">
      <c r="A13" s="60">
        <v>6</v>
      </c>
      <c r="B13" s="370"/>
      <c r="C13" s="370"/>
      <c r="D13" s="370"/>
      <c r="E13" s="370"/>
      <c r="F13" s="370"/>
      <c r="G13" s="370"/>
      <c r="H13" s="370"/>
      <c r="I13" s="370"/>
      <c r="J13" s="370"/>
      <c r="K13" s="370"/>
      <c r="L13" s="370"/>
      <c r="M13" s="370"/>
      <c r="N13" s="370"/>
      <c r="O13" s="784">
        <f t="shared" si="0"/>
        <v>0</v>
      </c>
      <c r="P13" s="370"/>
      <c r="Q13" s="370"/>
      <c r="R13" s="370"/>
      <c r="S13" s="370"/>
      <c r="T13" s="370"/>
      <c r="U13" s="370"/>
      <c r="V13" s="370"/>
      <c r="W13" s="784">
        <f t="shared" si="1"/>
        <v>0</v>
      </c>
      <c r="X13" s="370"/>
      <c r="Y13" s="370"/>
      <c r="Z13" s="370"/>
    </row>
    <row r="14" spans="1:26" ht="11.5" x14ac:dyDescent="0.25">
      <c r="A14" s="60">
        <v>7</v>
      </c>
      <c r="B14" s="370"/>
      <c r="C14" s="370"/>
      <c r="D14" s="370"/>
      <c r="E14" s="370"/>
      <c r="F14" s="370"/>
      <c r="G14" s="370"/>
      <c r="H14" s="370"/>
      <c r="I14" s="370"/>
      <c r="J14" s="370"/>
      <c r="K14" s="370"/>
      <c r="L14" s="370"/>
      <c r="M14" s="370"/>
      <c r="N14" s="370"/>
      <c r="O14" s="784">
        <f t="shared" si="0"/>
        <v>0</v>
      </c>
      <c r="P14" s="370"/>
      <c r="Q14" s="370"/>
      <c r="R14" s="370"/>
      <c r="S14" s="370"/>
      <c r="T14" s="370"/>
      <c r="U14" s="370"/>
      <c r="V14" s="370"/>
      <c r="W14" s="784">
        <f t="shared" si="1"/>
        <v>0</v>
      </c>
      <c r="X14" s="370"/>
      <c r="Y14" s="370"/>
      <c r="Z14" s="370"/>
    </row>
    <row r="15" spans="1:26" ht="11.5" x14ac:dyDescent="0.25">
      <c r="A15" s="60">
        <v>8</v>
      </c>
      <c r="B15" s="370"/>
      <c r="C15" s="370"/>
      <c r="D15" s="370"/>
      <c r="E15" s="370"/>
      <c r="F15" s="370"/>
      <c r="G15" s="370"/>
      <c r="H15" s="370"/>
      <c r="I15" s="370"/>
      <c r="J15" s="370"/>
      <c r="K15" s="370"/>
      <c r="L15" s="370"/>
      <c r="M15" s="370"/>
      <c r="N15" s="370"/>
      <c r="O15" s="784">
        <f t="shared" si="0"/>
        <v>0</v>
      </c>
      <c r="P15" s="370"/>
      <c r="Q15" s="370"/>
      <c r="R15" s="370"/>
      <c r="S15" s="370"/>
      <c r="T15" s="370"/>
      <c r="U15" s="370"/>
      <c r="V15" s="370"/>
      <c r="W15" s="784">
        <f t="shared" si="1"/>
        <v>0</v>
      </c>
      <c r="X15" s="370"/>
      <c r="Y15" s="370"/>
      <c r="Z15" s="370"/>
    </row>
    <row r="16" spans="1:26" ht="11.5" x14ac:dyDescent="0.25">
      <c r="A16" s="60">
        <v>9</v>
      </c>
      <c r="B16" s="370"/>
      <c r="C16" s="370"/>
      <c r="D16" s="370"/>
      <c r="E16" s="370"/>
      <c r="F16" s="370"/>
      <c r="G16" s="370"/>
      <c r="H16" s="370"/>
      <c r="I16" s="370"/>
      <c r="J16" s="370"/>
      <c r="K16" s="370"/>
      <c r="L16" s="370"/>
      <c r="M16" s="370"/>
      <c r="N16" s="370"/>
      <c r="O16" s="784">
        <f>SUM(E16:J16)+SUM(L16:N16)</f>
        <v>0</v>
      </c>
      <c r="P16" s="370"/>
      <c r="Q16" s="370"/>
      <c r="R16" s="370"/>
      <c r="S16" s="370"/>
      <c r="T16" s="370"/>
      <c r="U16" s="370"/>
      <c r="V16" s="370"/>
      <c r="W16" s="784">
        <f t="shared" si="1"/>
        <v>0</v>
      </c>
      <c r="X16" s="370"/>
      <c r="Y16" s="370"/>
      <c r="Z16" s="370"/>
    </row>
    <row r="17" spans="1:26" ht="11.5" x14ac:dyDescent="0.25">
      <c r="A17" s="60">
        <v>10</v>
      </c>
      <c r="B17" s="370"/>
      <c r="C17" s="370"/>
      <c r="D17" s="370"/>
      <c r="E17" s="370"/>
      <c r="F17" s="370"/>
      <c r="G17" s="370"/>
      <c r="H17" s="370"/>
      <c r="I17" s="370"/>
      <c r="J17" s="370"/>
      <c r="K17" s="370"/>
      <c r="L17" s="370"/>
      <c r="M17" s="370"/>
      <c r="N17" s="370"/>
      <c r="O17" s="784">
        <f t="shared" si="0"/>
        <v>0</v>
      </c>
      <c r="P17" s="370"/>
      <c r="Q17" s="370"/>
      <c r="R17" s="370"/>
      <c r="S17" s="370"/>
      <c r="T17" s="370"/>
      <c r="U17" s="370"/>
      <c r="V17" s="370"/>
      <c r="W17" s="784">
        <f t="shared" si="1"/>
        <v>0</v>
      </c>
      <c r="X17" s="370"/>
      <c r="Y17" s="370"/>
      <c r="Z17" s="370"/>
    </row>
    <row r="18" spans="1:26" ht="11.5" x14ac:dyDescent="0.25">
      <c r="A18" s="60">
        <v>11</v>
      </c>
      <c r="B18" s="370"/>
      <c r="C18" s="370"/>
      <c r="D18" s="370"/>
      <c r="E18" s="370"/>
      <c r="F18" s="370"/>
      <c r="G18" s="370"/>
      <c r="H18" s="370"/>
      <c r="I18" s="370"/>
      <c r="J18" s="370"/>
      <c r="K18" s="370"/>
      <c r="L18" s="370"/>
      <c r="M18" s="370"/>
      <c r="N18" s="370"/>
      <c r="O18" s="784">
        <f t="shared" si="0"/>
        <v>0</v>
      </c>
      <c r="P18" s="370"/>
      <c r="Q18" s="370"/>
      <c r="R18" s="370"/>
      <c r="S18" s="370"/>
      <c r="T18" s="370"/>
      <c r="U18" s="370"/>
      <c r="V18" s="370"/>
      <c r="W18" s="784">
        <f t="shared" si="1"/>
        <v>0</v>
      </c>
      <c r="X18" s="370"/>
      <c r="Y18" s="370"/>
      <c r="Z18" s="370"/>
    </row>
    <row r="19" spans="1:26" ht="11.5" x14ac:dyDescent="0.25">
      <c r="A19" s="60">
        <v>12</v>
      </c>
      <c r="B19" s="370"/>
      <c r="C19" s="370"/>
      <c r="D19" s="370"/>
      <c r="E19" s="370"/>
      <c r="F19" s="370"/>
      <c r="G19" s="370"/>
      <c r="H19" s="370"/>
      <c r="I19" s="370"/>
      <c r="J19" s="370"/>
      <c r="K19" s="370"/>
      <c r="L19" s="370"/>
      <c r="M19" s="370"/>
      <c r="N19" s="370"/>
      <c r="O19" s="784">
        <f t="shared" si="0"/>
        <v>0</v>
      </c>
      <c r="P19" s="370"/>
      <c r="Q19" s="370"/>
      <c r="R19" s="370"/>
      <c r="S19" s="370"/>
      <c r="T19" s="370"/>
      <c r="U19" s="370"/>
      <c r="V19" s="370"/>
      <c r="W19" s="784">
        <f t="shared" si="1"/>
        <v>0</v>
      </c>
      <c r="X19" s="370"/>
      <c r="Y19" s="370"/>
      <c r="Z19" s="370"/>
    </row>
    <row r="20" spans="1:26" ht="11.5" x14ac:dyDescent="0.25">
      <c r="A20" s="60">
        <v>13</v>
      </c>
      <c r="B20" s="370"/>
      <c r="C20" s="370"/>
      <c r="D20" s="370"/>
      <c r="E20" s="370"/>
      <c r="F20" s="370"/>
      <c r="G20" s="370"/>
      <c r="H20" s="370"/>
      <c r="I20" s="370"/>
      <c r="J20" s="370"/>
      <c r="K20" s="370"/>
      <c r="L20" s="370"/>
      <c r="M20" s="370"/>
      <c r="N20" s="370"/>
      <c r="O20" s="784">
        <f t="shared" si="0"/>
        <v>0</v>
      </c>
      <c r="P20" s="370"/>
      <c r="Q20" s="370"/>
      <c r="R20" s="370"/>
      <c r="S20" s="370"/>
      <c r="T20" s="370"/>
      <c r="U20" s="370"/>
      <c r="V20" s="370"/>
      <c r="W20" s="784">
        <f t="shared" si="1"/>
        <v>0</v>
      </c>
      <c r="X20" s="370"/>
      <c r="Y20" s="370"/>
      <c r="Z20" s="370"/>
    </row>
    <row r="21" spans="1:26" ht="11.5" x14ac:dyDescent="0.25">
      <c r="A21" s="60">
        <v>14</v>
      </c>
      <c r="B21" s="370"/>
      <c r="C21" s="370"/>
      <c r="D21" s="370"/>
      <c r="E21" s="370"/>
      <c r="F21" s="370"/>
      <c r="G21" s="370"/>
      <c r="H21" s="370"/>
      <c r="I21" s="370"/>
      <c r="J21" s="370"/>
      <c r="K21" s="370"/>
      <c r="L21" s="370"/>
      <c r="M21" s="370"/>
      <c r="N21" s="370"/>
      <c r="O21" s="784">
        <f t="shared" si="0"/>
        <v>0</v>
      </c>
      <c r="P21" s="370"/>
      <c r="Q21" s="370"/>
      <c r="R21" s="370"/>
      <c r="S21" s="370"/>
      <c r="T21" s="370"/>
      <c r="U21" s="370"/>
      <c r="V21" s="370"/>
      <c r="W21" s="784">
        <f t="shared" si="1"/>
        <v>0</v>
      </c>
      <c r="X21" s="370"/>
      <c r="Y21" s="370"/>
      <c r="Z21" s="370"/>
    </row>
    <row r="22" spans="1:26" ht="11.5" x14ac:dyDescent="0.25">
      <c r="A22" s="60">
        <v>15</v>
      </c>
      <c r="B22" s="370"/>
      <c r="C22" s="370"/>
      <c r="D22" s="370"/>
      <c r="E22" s="370"/>
      <c r="F22" s="370"/>
      <c r="G22" s="370"/>
      <c r="H22" s="370"/>
      <c r="I22" s="370"/>
      <c r="J22" s="370"/>
      <c r="K22" s="370"/>
      <c r="L22" s="370"/>
      <c r="M22" s="370"/>
      <c r="N22" s="370"/>
      <c r="O22" s="784">
        <f>SUM(E22:J22)+SUM(L22:N22)</f>
        <v>0</v>
      </c>
      <c r="P22" s="370"/>
      <c r="Q22" s="370"/>
      <c r="R22" s="370"/>
      <c r="S22" s="370"/>
      <c r="T22" s="370"/>
      <c r="U22" s="370"/>
      <c r="V22" s="370"/>
      <c r="W22" s="784">
        <f t="shared" si="1"/>
        <v>0</v>
      </c>
      <c r="X22" s="370"/>
      <c r="Y22" s="370"/>
      <c r="Z22" s="370"/>
    </row>
    <row r="23" spans="1:26" ht="12" customHeight="1" x14ac:dyDescent="0.25">
      <c r="A23" s="1121" t="s">
        <v>500</v>
      </c>
      <c r="B23" s="1185"/>
      <c r="C23" s="1185"/>
      <c r="D23" s="1122"/>
      <c r="E23" s="370"/>
      <c r="F23" s="370"/>
      <c r="G23" s="370"/>
      <c r="H23" s="370"/>
      <c r="I23" s="370"/>
      <c r="J23" s="370"/>
      <c r="K23" s="370"/>
      <c r="L23" s="370"/>
      <c r="M23" s="370"/>
      <c r="N23" s="370"/>
      <c r="O23" s="784">
        <f t="shared" si="0"/>
        <v>0</v>
      </c>
      <c r="P23" s="370"/>
      <c r="Q23" s="370"/>
      <c r="R23" s="370"/>
      <c r="S23" s="370"/>
      <c r="T23" s="370"/>
      <c r="U23" s="370"/>
      <c r="V23" s="370"/>
      <c r="W23" s="784">
        <f t="shared" si="1"/>
        <v>0</v>
      </c>
      <c r="X23" s="370"/>
      <c r="Y23" s="370"/>
      <c r="Z23" s="370"/>
    </row>
    <row r="24" spans="1:26" ht="14.25" customHeight="1" x14ac:dyDescent="0.25">
      <c r="A24" s="1180" t="s">
        <v>254</v>
      </c>
      <c r="B24" s="1181"/>
      <c r="C24" s="91"/>
      <c r="D24" s="784">
        <f>SUM(D8:D23)</f>
        <v>0</v>
      </c>
      <c r="E24" s="784">
        <f t="shared" ref="E24:Z24" si="2">SUM(E8:E23)</f>
        <v>0</v>
      </c>
      <c r="F24" s="784">
        <f t="shared" si="2"/>
        <v>0</v>
      </c>
      <c r="G24" s="784">
        <f t="shared" si="2"/>
        <v>0</v>
      </c>
      <c r="H24" s="784">
        <f t="shared" si="2"/>
        <v>0</v>
      </c>
      <c r="I24" s="784">
        <f t="shared" si="2"/>
        <v>0</v>
      </c>
      <c r="J24" s="784">
        <f>SUM(J8:J23)</f>
        <v>0</v>
      </c>
      <c r="K24" s="784">
        <f>SUM(K8:K23)</f>
        <v>0</v>
      </c>
      <c r="L24" s="784">
        <f t="shared" si="2"/>
        <v>0</v>
      </c>
      <c r="M24" s="784">
        <f t="shared" si="2"/>
        <v>0</v>
      </c>
      <c r="N24" s="784">
        <f t="shared" si="2"/>
        <v>0</v>
      </c>
      <c r="O24" s="784">
        <f>SUM(O8:O23)</f>
        <v>0</v>
      </c>
      <c r="P24" s="784">
        <f t="shared" si="2"/>
        <v>0</v>
      </c>
      <c r="Q24" s="784">
        <f t="shared" si="2"/>
        <v>0</v>
      </c>
      <c r="R24" s="784">
        <f t="shared" si="2"/>
        <v>0</v>
      </c>
      <c r="S24" s="784">
        <f t="shared" si="2"/>
        <v>0</v>
      </c>
      <c r="T24" s="784">
        <f t="shared" si="2"/>
        <v>0</v>
      </c>
      <c r="U24" s="784">
        <f t="shared" si="2"/>
        <v>0</v>
      </c>
      <c r="V24" s="784">
        <f t="shared" si="2"/>
        <v>0</v>
      </c>
      <c r="W24" s="784">
        <f t="shared" si="2"/>
        <v>0</v>
      </c>
      <c r="X24" s="784">
        <f t="shared" si="2"/>
        <v>0</v>
      </c>
      <c r="Y24" s="784">
        <f t="shared" si="2"/>
        <v>0</v>
      </c>
      <c r="Z24" s="784">
        <f t="shared" si="2"/>
        <v>0</v>
      </c>
    </row>
    <row r="25" spans="1:26" ht="12" customHeight="1" x14ac:dyDescent="0.2">
      <c r="A25" s="1175" t="s">
        <v>484</v>
      </c>
      <c r="B25" s="1176"/>
      <c r="C25" s="1176"/>
      <c r="D25" s="1176"/>
      <c r="E25" s="1176"/>
      <c r="F25" s="1176"/>
      <c r="G25" s="1176"/>
      <c r="H25" s="1176"/>
      <c r="I25" s="1176"/>
      <c r="J25" s="1176"/>
      <c r="K25" s="1176"/>
      <c r="L25" s="1176"/>
      <c r="M25" s="1176"/>
      <c r="N25" s="1176"/>
      <c r="O25" s="1176"/>
      <c r="P25" s="1176"/>
      <c r="Q25" s="1176"/>
      <c r="R25" s="1176"/>
      <c r="S25" s="1176"/>
      <c r="T25" s="1176"/>
      <c r="U25" s="1176"/>
      <c r="V25" s="1176"/>
      <c r="W25" s="1176"/>
      <c r="X25" s="1176"/>
      <c r="Y25" s="1176"/>
      <c r="Z25" s="1176"/>
    </row>
    <row r="26" spans="1:26" ht="11.5" x14ac:dyDescent="0.2">
      <c r="A26" s="174" t="s">
        <v>467</v>
      </c>
      <c r="B26" s="174" t="s">
        <v>468</v>
      </c>
      <c r="C26" s="1123"/>
      <c r="D26" s="1112"/>
      <c r="E26" s="1112"/>
      <c r="F26" s="1112"/>
      <c r="G26" s="1112"/>
      <c r="H26" s="1112"/>
      <c r="I26" s="1112"/>
      <c r="J26" s="1112"/>
      <c r="K26" s="1112"/>
      <c r="L26" s="1112"/>
      <c r="M26" s="1112"/>
      <c r="N26" s="1112"/>
      <c r="O26" s="1112"/>
      <c r="P26" s="1112"/>
      <c r="Q26" s="1112"/>
      <c r="R26" s="1112"/>
      <c r="S26" s="1112"/>
      <c r="T26" s="1112"/>
      <c r="U26" s="1112"/>
      <c r="V26" s="1112"/>
      <c r="W26" s="1112"/>
      <c r="X26" s="1112"/>
      <c r="Y26" s="1112"/>
      <c r="Z26" s="1140"/>
    </row>
    <row r="27" spans="1:26" ht="11.5" x14ac:dyDescent="0.25">
      <c r="A27" s="60">
        <v>1</v>
      </c>
      <c r="B27" s="370"/>
      <c r="C27" s="370"/>
      <c r="D27" s="370"/>
      <c r="E27" s="370"/>
      <c r="F27" s="370"/>
      <c r="G27" s="370"/>
      <c r="H27" s="370"/>
      <c r="I27" s="370"/>
      <c r="J27" s="370"/>
      <c r="K27" s="370"/>
      <c r="L27" s="370"/>
      <c r="M27" s="370"/>
      <c r="N27" s="370"/>
      <c r="O27" s="784">
        <f>SUM(E27:J27)+SUM(L27:N27)</f>
        <v>0</v>
      </c>
      <c r="P27" s="370"/>
      <c r="Q27" s="370"/>
      <c r="R27" s="370"/>
      <c r="S27" s="370"/>
      <c r="T27" s="370"/>
      <c r="U27" s="370"/>
      <c r="V27" s="370"/>
      <c r="W27" s="784">
        <f>SUM(P27:V27)</f>
        <v>0</v>
      </c>
      <c r="X27" s="370"/>
      <c r="Y27" s="370"/>
      <c r="Z27" s="370"/>
    </row>
    <row r="28" spans="1:26" ht="11.5" x14ac:dyDescent="0.25">
      <c r="A28" s="60">
        <v>2</v>
      </c>
      <c r="B28" s="370"/>
      <c r="C28" s="370"/>
      <c r="D28" s="370"/>
      <c r="E28" s="370"/>
      <c r="F28" s="370"/>
      <c r="G28" s="370"/>
      <c r="H28" s="370"/>
      <c r="I28" s="370"/>
      <c r="J28" s="370"/>
      <c r="K28" s="370"/>
      <c r="L28" s="370"/>
      <c r="M28" s="370"/>
      <c r="N28" s="370"/>
      <c r="O28" s="784">
        <f t="shared" ref="O28:O42" si="3">SUM(E28:J28)+SUM(L28:N28)</f>
        <v>0</v>
      </c>
      <c r="P28" s="370"/>
      <c r="Q28" s="370"/>
      <c r="R28" s="370"/>
      <c r="S28" s="370"/>
      <c r="T28" s="370"/>
      <c r="U28" s="370"/>
      <c r="V28" s="370"/>
      <c r="W28" s="784">
        <f t="shared" ref="W28:W42" si="4">SUM(P28:V28)</f>
        <v>0</v>
      </c>
      <c r="X28" s="370"/>
      <c r="Y28" s="370"/>
      <c r="Z28" s="370"/>
    </row>
    <row r="29" spans="1:26" ht="11.5" x14ac:dyDescent="0.25">
      <c r="A29" s="60">
        <v>3</v>
      </c>
      <c r="B29" s="370"/>
      <c r="C29" s="370"/>
      <c r="D29" s="370"/>
      <c r="E29" s="370"/>
      <c r="F29" s="370"/>
      <c r="G29" s="370"/>
      <c r="H29" s="370"/>
      <c r="I29" s="370"/>
      <c r="J29" s="370"/>
      <c r="K29" s="370"/>
      <c r="L29" s="370"/>
      <c r="M29" s="370"/>
      <c r="N29" s="370"/>
      <c r="O29" s="784">
        <f t="shared" si="3"/>
        <v>0</v>
      </c>
      <c r="P29" s="370"/>
      <c r="Q29" s="370"/>
      <c r="R29" s="370"/>
      <c r="S29" s="370"/>
      <c r="T29" s="370"/>
      <c r="U29" s="370"/>
      <c r="V29" s="370"/>
      <c r="W29" s="784">
        <f t="shared" si="4"/>
        <v>0</v>
      </c>
      <c r="X29" s="370"/>
      <c r="Y29" s="370"/>
      <c r="Z29" s="370"/>
    </row>
    <row r="30" spans="1:26" ht="11.5" x14ac:dyDescent="0.25">
      <c r="A30" s="60">
        <v>4</v>
      </c>
      <c r="B30" s="370"/>
      <c r="C30" s="370"/>
      <c r="D30" s="370"/>
      <c r="E30" s="370"/>
      <c r="F30" s="370"/>
      <c r="G30" s="370"/>
      <c r="H30" s="370"/>
      <c r="I30" s="370"/>
      <c r="J30" s="370"/>
      <c r="K30" s="370"/>
      <c r="L30" s="370"/>
      <c r="M30" s="370"/>
      <c r="N30" s="370"/>
      <c r="O30" s="784">
        <f>SUM(E30:J30)+SUM(L30:N30)</f>
        <v>0</v>
      </c>
      <c r="P30" s="370"/>
      <c r="Q30" s="370"/>
      <c r="R30" s="370"/>
      <c r="S30" s="370"/>
      <c r="T30" s="370"/>
      <c r="U30" s="370"/>
      <c r="V30" s="370"/>
      <c r="W30" s="784">
        <f t="shared" si="4"/>
        <v>0</v>
      </c>
      <c r="X30" s="370"/>
      <c r="Y30" s="370"/>
      <c r="Z30" s="370"/>
    </row>
    <row r="31" spans="1:26" ht="11.5" x14ac:dyDescent="0.25">
      <c r="A31" s="60">
        <v>5</v>
      </c>
      <c r="B31" s="370"/>
      <c r="C31" s="370"/>
      <c r="D31" s="370"/>
      <c r="E31" s="370"/>
      <c r="F31" s="370"/>
      <c r="G31" s="370"/>
      <c r="H31" s="370"/>
      <c r="I31" s="370"/>
      <c r="J31" s="370"/>
      <c r="K31" s="370"/>
      <c r="L31" s="370"/>
      <c r="M31" s="370"/>
      <c r="N31" s="370"/>
      <c r="O31" s="784">
        <f t="shared" si="3"/>
        <v>0</v>
      </c>
      <c r="P31" s="370"/>
      <c r="Q31" s="370"/>
      <c r="R31" s="370"/>
      <c r="S31" s="370"/>
      <c r="T31" s="370"/>
      <c r="U31" s="370"/>
      <c r="V31" s="370"/>
      <c r="W31" s="784">
        <f t="shared" si="4"/>
        <v>0</v>
      </c>
      <c r="X31" s="370"/>
      <c r="Y31" s="370"/>
      <c r="Z31" s="370"/>
    </row>
    <row r="32" spans="1:26" ht="11.5" x14ac:dyDescent="0.25">
      <c r="A32" s="60">
        <v>6</v>
      </c>
      <c r="B32" s="370"/>
      <c r="C32" s="370"/>
      <c r="D32" s="370"/>
      <c r="E32" s="370"/>
      <c r="F32" s="370"/>
      <c r="G32" s="370"/>
      <c r="H32" s="370"/>
      <c r="I32" s="370"/>
      <c r="J32" s="370"/>
      <c r="K32" s="370"/>
      <c r="L32" s="370"/>
      <c r="M32" s="370"/>
      <c r="N32" s="370"/>
      <c r="O32" s="784">
        <f t="shared" si="3"/>
        <v>0</v>
      </c>
      <c r="P32" s="370"/>
      <c r="Q32" s="370"/>
      <c r="R32" s="370"/>
      <c r="S32" s="370"/>
      <c r="T32" s="370"/>
      <c r="U32" s="370"/>
      <c r="V32" s="370"/>
      <c r="W32" s="784">
        <f t="shared" si="4"/>
        <v>0</v>
      </c>
      <c r="X32" s="370"/>
      <c r="Y32" s="370"/>
      <c r="Z32" s="370"/>
    </row>
    <row r="33" spans="1:26" ht="11.5" x14ac:dyDescent="0.25">
      <c r="A33" s="60">
        <v>7</v>
      </c>
      <c r="B33" s="370"/>
      <c r="C33" s="370"/>
      <c r="D33" s="370"/>
      <c r="E33" s="370"/>
      <c r="F33" s="370"/>
      <c r="G33" s="370"/>
      <c r="H33" s="370"/>
      <c r="I33" s="370"/>
      <c r="J33" s="370"/>
      <c r="K33" s="370"/>
      <c r="L33" s="370"/>
      <c r="M33" s="370"/>
      <c r="N33" s="370"/>
      <c r="O33" s="784">
        <f t="shared" si="3"/>
        <v>0</v>
      </c>
      <c r="P33" s="370"/>
      <c r="Q33" s="370"/>
      <c r="R33" s="370"/>
      <c r="S33" s="370"/>
      <c r="T33" s="370"/>
      <c r="U33" s="370"/>
      <c r="V33" s="370"/>
      <c r="W33" s="784">
        <f t="shared" si="4"/>
        <v>0</v>
      </c>
      <c r="X33" s="370"/>
      <c r="Y33" s="370"/>
      <c r="Z33" s="370"/>
    </row>
    <row r="34" spans="1:26" ht="11.5" x14ac:dyDescent="0.25">
      <c r="A34" s="60">
        <v>8</v>
      </c>
      <c r="B34" s="370"/>
      <c r="C34" s="370"/>
      <c r="D34" s="370"/>
      <c r="E34" s="370"/>
      <c r="F34" s="370"/>
      <c r="G34" s="370"/>
      <c r="H34" s="370"/>
      <c r="I34" s="370"/>
      <c r="J34" s="370"/>
      <c r="K34" s="370"/>
      <c r="L34" s="370"/>
      <c r="M34" s="370"/>
      <c r="N34" s="370"/>
      <c r="O34" s="784">
        <f t="shared" si="3"/>
        <v>0</v>
      </c>
      <c r="P34" s="370"/>
      <c r="Q34" s="370"/>
      <c r="R34" s="370"/>
      <c r="S34" s="370"/>
      <c r="T34" s="370"/>
      <c r="U34" s="370"/>
      <c r="V34" s="370"/>
      <c r="W34" s="784">
        <f t="shared" si="4"/>
        <v>0</v>
      </c>
      <c r="X34" s="370"/>
      <c r="Y34" s="370"/>
      <c r="Z34" s="370"/>
    </row>
    <row r="35" spans="1:26" ht="11.5" x14ac:dyDescent="0.25">
      <c r="A35" s="60">
        <v>9</v>
      </c>
      <c r="B35" s="370"/>
      <c r="C35" s="370"/>
      <c r="D35" s="370"/>
      <c r="E35" s="370"/>
      <c r="F35" s="370"/>
      <c r="G35" s="370"/>
      <c r="H35" s="370"/>
      <c r="I35" s="370"/>
      <c r="J35" s="370"/>
      <c r="K35" s="370"/>
      <c r="L35" s="370"/>
      <c r="M35" s="370"/>
      <c r="N35" s="370"/>
      <c r="O35" s="784">
        <f t="shared" si="3"/>
        <v>0</v>
      </c>
      <c r="P35" s="370"/>
      <c r="Q35" s="370"/>
      <c r="R35" s="370"/>
      <c r="S35" s="370"/>
      <c r="T35" s="370"/>
      <c r="U35" s="370"/>
      <c r="V35" s="370"/>
      <c r="W35" s="784">
        <f t="shared" si="4"/>
        <v>0</v>
      </c>
      <c r="X35" s="370"/>
      <c r="Y35" s="370"/>
      <c r="Z35" s="370"/>
    </row>
    <row r="36" spans="1:26" ht="11.5" x14ac:dyDescent="0.25">
      <c r="A36" s="60">
        <v>10</v>
      </c>
      <c r="B36" s="370"/>
      <c r="C36" s="370"/>
      <c r="D36" s="370"/>
      <c r="E36" s="370"/>
      <c r="F36" s="370"/>
      <c r="G36" s="370"/>
      <c r="H36" s="370"/>
      <c r="I36" s="370"/>
      <c r="J36" s="370"/>
      <c r="K36" s="370"/>
      <c r="L36" s="370"/>
      <c r="M36" s="370"/>
      <c r="N36" s="370"/>
      <c r="O36" s="784">
        <f t="shared" si="3"/>
        <v>0</v>
      </c>
      <c r="P36" s="370"/>
      <c r="Q36" s="370"/>
      <c r="R36" s="370"/>
      <c r="S36" s="370"/>
      <c r="T36" s="370"/>
      <c r="U36" s="370"/>
      <c r="V36" s="370"/>
      <c r="W36" s="784">
        <f t="shared" si="4"/>
        <v>0</v>
      </c>
      <c r="X36" s="370"/>
      <c r="Y36" s="370"/>
      <c r="Z36" s="370"/>
    </row>
    <row r="37" spans="1:26" ht="11.5" x14ac:dyDescent="0.25">
      <c r="A37" s="60">
        <v>11</v>
      </c>
      <c r="B37" s="370"/>
      <c r="C37" s="370"/>
      <c r="D37" s="370"/>
      <c r="E37" s="370"/>
      <c r="F37" s="370"/>
      <c r="G37" s="370"/>
      <c r="H37" s="370"/>
      <c r="I37" s="370"/>
      <c r="J37" s="370"/>
      <c r="K37" s="370"/>
      <c r="L37" s="370"/>
      <c r="M37" s="370"/>
      <c r="N37" s="370"/>
      <c r="O37" s="784">
        <f t="shared" si="3"/>
        <v>0</v>
      </c>
      <c r="P37" s="370"/>
      <c r="Q37" s="370"/>
      <c r="R37" s="370"/>
      <c r="S37" s="370"/>
      <c r="T37" s="370"/>
      <c r="U37" s="370"/>
      <c r="V37" s="370"/>
      <c r="W37" s="784">
        <f t="shared" si="4"/>
        <v>0</v>
      </c>
      <c r="X37" s="370"/>
      <c r="Y37" s="370"/>
      <c r="Z37" s="370"/>
    </row>
    <row r="38" spans="1:26" ht="11.5" x14ac:dyDescent="0.25">
      <c r="A38" s="60">
        <v>12</v>
      </c>
      <c r="B38" s="370"/>
      <c r="C38" s="370"/>
      <c r="D38" s="370"/>
      <c r="E38" s="370"/>
      <c r="F38" s="370"/>
      <c r="G38" s="370"/>
      <c r="H38" s="370"/>
      <c r="I38" s="370"/>
      <c r="J38" s="370"/>
      <c r="K38" s="370"/>
      <c r="L38" s="370"/>
      <c r="M38" s="370"/>
      <c r="N38" s="370"/>
      <c r="O38" s="784">
        <f t="shared" si="3"/>
        <v>0</v>
      </c>
      <c r="P38" s="370"/>
      <c r="Q38" s="370"/>
      <c r="R38" s="370"/>
      <c r="S38" s="370"/>
      <c r="T38" s="370"/>
      <c r="U38" s="370"/>
      <c r="V38" s="370"/>
      <c r="W38" s="784">
        <f t="shared" si="4"/>
        <v>0</v>
      </c>
      <c r="X38" s="370"/>
      <c r="Y38" s="370"/>
      <c r="Z38" s="370"/>
    </row>
    <row r="39" spans="1:26" ht="11.5" x14ac:dyDescent="0.25">
      <c r="A39" s="60">
        <v>13</v>
      </c>
      <c r="B39" s="370"/>
      <c r="C39" s="370"/>
      <c r="D39" s="370"/>
      <c r="E39" s="370"/>
      <c r="F39" s="370"/>
      <c r="G39" s="370"/>
      <c r="H39" s="370"/>
      <c r="I39" s="370"/>
      <c r="J39" s="370"/>
      <c r="K39" s="370"/>
      <c r="L39" s="370"/>
      <c r="M39" s="370"/>
      <c r="N39" s="370"/>
      <c r="O39" s="784">
        <f t="shared" si="3"/>
        <v>0</v>
      </c>
      <c r="P39" s="370"/>
      <c r="Q39" s="370"/>
      <c r="R39" s="370"/>
      <c r="S39" s="370"/>
      <c r="T39" s="370"/>
      <c r="U39" s="370"/>
      <c r="V39" s="370"/>
      <c r="W39" s="784">
        <f t="shared" si="4"/>
        <v>0</v>
      </c>
      <c r="X39" s="370"/>
      <c r="Y39" s="370"/>
      <c r="Z39" s="370"/>
    </row>
    <row r="40" spans="1:26" ht="11.5" x14ac:dyDescent="0.25">
      <c r="A40" s="60">
        <v>14</v>
      </c>
      <c r="B40" s="370"/>
      <c r="C40" s="370"/>
      <c r="D40" s="370"/>
      <c r="E40" s="370"/>
      <c r="F40" s="370"/>
      <c r="G40" s="370"/>
      <c r="H40" s="370"/>
      <c r="I40" s="370"/>
      <c r="J40" s="370"/>
      <c r="K40" s="370"/>
      <c r="L40" s="370"/>
      <c r="M40" s="370"/>
      <c r="N40" s="370"/>
      <c r="O40" s="784">
        <f t="shared" si="3"/>
        <v>0</v>
      </c>
      <c r="P40" s="370"/>
      <c r="Q40" s="370"/>
      <c r="R40" s="370"/>
      <c r="S40" s="370"/>
      <c r="T40" s="370"/>
      <c r="U40" s="370"/>
      <c r="V40" s="370"/>
      <c r="W40" s="784">
        <f t="shared" si="4"/>
        <v>0</v>
      </c>
      <c r="X40" s="370"/>
      <c r="Y40" s="370"/>
      <c r="Z40" s="370"/>
    </row>
    <row r="41" spans="1:26" ht="11.5" x14ac:dyDescent="0.25">
      <c r="A41" s="60">
        <v>15</v>
      </c>
      <c r="B41" s="370"/>
      <c r="C41" s="370"/>
      <c r="D41" s="370"/>
      <c r="E41" s="370"/>
      <c r="F41" s="370"/>
      <c r="G41" s="370"/>
      <c r="H41" s="370"/>
      <c r="I41" s="370"/>
      <c r="J41" s="370"/>
      <c r="K41" s="370"/>
      <c r="L41" s="370"/>
      <c r="M41" s="370"/>
      <c r="N41" s="370"/>
      <c r="O41" s="784">
        <f t="shared" si="3"/>
        <v>0</v>
      </c>
      <c r="P41" s="370"/>
      <c r="Q41" s="370"/>
      <c r="R41" s="370"/>
      <c r="S41" s="370"/>
      <c r="T41" s="370"/>
      <c r="U41" s="370"/>
      <c r="V41" s="370"/>
      <c r="W41" s="784">
        <f t="shared" si="4"/>
        <v>0</v>
      </c>
      <c r="X41" s="370"/>
      <c r="Y41" s="370"/>
      <c r="Z41" s="370"/>
    </row>
    <row r="42" spans="1:26" ht="12.75" customHeight="1" x14ac:dyDescent="0.25">
      <c r="A42" s="1182" t="s">
        <v>500</v>
      </c>
      <c r="B42" s="1183"/>
      <c r="C42" s="1183"/>
      <c r="D42" s="1184"/>
      <c r="E42" s="370"/>
      <c r="F42" s="370"/>
      <c r="G42" s="370"/>
      <c r="H42" s="370"/>
      <c r="I42" s="370"/>
      <c r="J42" s="370"/>
      <c r="K42" s="370"/>
      <c r="L42" s="370"/>
      <c r="M42" s="370"/>
      <c r="N42" s="370"/>
      <c r="O42" s="784">
        <f t="shared" si="3"/>
        <v>0</v>
      </c>
      <c r="P42" s="370"/>
      <c r="Q42" s="370"/>
      <c r="R42" s="370"/>
      <c r="S42" s="370"/>
      <c r="T42" s="370"/>
      <c r="U42" s="370"/>
      <c r="V42" s="370"/>
      <c r="W42" s="784">
        <f t="shared" si="4"/>
        <v>0</v>
      </c>
      <c r="X42" s="370"/>
      <c r="Y42" s="370"/>
      <c r="Z42" s="370"/>
    </row>
    <row r="43" spans="1:26" ht="14.25" customHeight="1" x14ac:dyDescent="0.25">
      <c r="A43" s="1177" t="s">
        <v>254</v>
      </c>
      <c r="B43" s="1178"/>
      <c r="C43" s="790"/>
      <c r="D43" s="784">
        <f>SUM(D27:D42)</f>
        <v>0</v>
      </c>
      <c r="E43" s="784">
        <f t="shared" ref="E43:Z43" si="5">SUM(E27:E42)</f>
        <v>0</v>
      </c>
      <c r="F43" s="784">
        <f t="shared" si="5"/>
        <v>0</v>
      </c>
      <c r="G43" s="784">
        <f t="shared" si="5"/>
        <v>0</v>
      </c>
      <c r="H43" s="784">
        <f t="shared" si="5"/>
        <v>0</v>
      </c>
      <c r="I43" s="784">
        <f t="shared" si="5"/>
        <v>0</v>
      </c>
      <c r="J43" s="784">
        <f t="shared" si="5"/>
        <v>0</v>
      </c>
      <c r="K43" s="784">
        <f t="shared" si="5"/>
        <v>0</v>
      </c>
      <c r="L43" s="784">
        <f t="shared" si="5"/>
        <v>0</v>
      </c>
      <c r="M43" s="784">
        <f t="shared" si="5"/>
        <v>0</v>
      </c>
      <c r="N43" s="784">
        <f t="shared" si="5"/>
        <v>0</v>
      </c>
      <c r="O43" s="784">
        <f t="shared" si="5"/>
        <v>0</v>
      </c>
      <c r="P43" s="784">
        <f t="shared" si="5"/>
        <v>0</v>
      </c>
      <c r="Q43" s="784">
        <f t="shared" si="5"/>
        <v>0</v>
      </c>
      <c r="R43" s="784">
        <f t="shared" si="5"/>
        <v>0</v>
      </c>
      <c r="S43" s="784">
        <f t="shared" si="5"/>
        <v>0</v>
      </c>
      <c r="T43" s="784">
        <f t="shared" si="5"/>
        <v>0</v>
      </c>
      <c r="U43" s="784">
        <f t="shared" si="5"/>
        <v>0</v>
      </c>
      <c r="V43" s="784">
        <f t="shared" si="5"/>
        <v>0</v>
      </c>
      <c r="W43" s="784">
        <f t="shared" si="5"/>
        <v>0</v>
      </c>
      <c r="X43" s="784">
        <f t="shared" si="5"/>
        <v>0</v>
      </c>
      <c r="Y43" s="784">
        <f t="shared" si="5"/>
        <v>0</v>
      </c>
      <c r="Z43" s="784">
        <f t="shared" si="5"/>
        <v>0</v>
      </c>
    </row>
    <row r="44" spans="1:26" ht="12" x14ac:dyDescent="0.2">
      <c r="A44" s="223"/>
      <c r="B44" s="224"/>
      <c r="C44" s="224"/>
      <c r="D44" s="224"/>
      <c r="E44" s="224"/>
      <c r="F44" s="224"/>
      <c r="G44" s="222"/>
      <c r="H44" s="222"/>
      <c r="I44" s="222"/>
      <c r="J44" s="222"/>
      <c r="K44" s="222"/>
      <c r="L44" s="222"/>
    </row>
    <row r="161" spans="1:1" ht="12.5" x14ac:dyDescent="0.25">
      <c r="A161"/>
    </row>
    <row r="162" spans="1:1" ht="12.5" x14ac:dyDescent="0.25">
      <c r="A162"/>
    </row>
    <row r="163" spans="1:1" ht="12.5" x14ac:dyDescent="0.25">
      <c r="A163"/>
    </row>
    <row r="164" spans="1:1" ht="12.5" x14ac:dyDescent="0.25">
      <c r="A164"/>
    </row>
    <row r="165" spans="1:1" ht="12.5" x14ac:dyDescent="0.25">
      <c r="A165"/>
    </row>
    <row r="166" spans="1:1" ht="12.5" x14ac:dyDescent="0.25">
      <c r="A166"/>
    </row>
    <row r="167" spans="1:1" ht="12.5" x14ac:dyDescent="0.25">
      <c r="A167"/>
    </row>
    <row r="168" spans="1:1" ht="12.5" x14ac:dyDescent="0.25">
      <c r="A168"/>
    </row>
    <row r="169" spans="1:1" ht="12.5" x14ac:dyDescent="0.25">
      <c r="A169"/>
    </row>
    <row r="170" spans="1:1" ht="12.5" x14ac:dyDescent="0.25">
      <c r="A170"/>
    </row>
    <row r="171" spans="1:1" ht="12.5" x14ac:dyDescent="0.25">
      <c r="A171"/>
    </row>
    <row r="172" spans="1:1" ht="12.5" x14ac:dyDescent="0.25">
      <c r="A172"/>
    </row>
    <row r="173" spans="1:1" ht="12.5" x14ac:dyDescent="0.25">
      <c r="A173"/>
    </row>
    <row r="174" spans="1:1" ht="12.5" x14ac:dyDescent="0.25">
      <c r="A174"/>
    </row>
    <row r="175" spans="1:1" ht="12.5" x14ac:dyDescent="0.25">
      <c r="A175"/>
    </row>
    <row r="176" spans="1:1" ht="12.5" x14ac:dyDescent="0.25">
      <c r="A176"/>
    </row>
    <row r="177" spans="1:1" ht="12.5" x14ac:dyDescent="0.25">
      <c r="A177"/>
    </row>
    <row r="178" spans="1:1" ht="12.5" x14ac:dyDescent="0.25">
      <c r="A178"/>
    </row>
    <row r="179" spans="1:1" ht="12.5" x14ac:dyDescent="0.25">
      <c r="A179"/>
    </row>
    <row r="180" spans="1:1" ht="12.5" x14ac:dyDescent="0.25">
      <c r="A180"/>
    </row>
    <row r="181" spans="1:1" ht="12.5" x14ac:dyDescent="0.25">
      <c r="A181"/>
    </row>
    <row r="182" spans="1:1" ht="12.5" x14ac:dyDescent="0.25">
      <c r="A182"/>
    </row>
    <row r="183" spans="1:1" ht="12.5" x14ac:dyDescent="0.25">
      <c r="A183"/>
    </row>
    <row r="184" spans="1:1" ht="12.5" x14ac:dyDescent="0.25">
      <c r="A184"/>
    </row>
    <row r="185" spans="1:1" ht="12.5" x14ac:dyDescent="0.25">
      <c r="A185"/>
    </row>
    <row r="186" spans="1:1" ht="12.5" x14ac:dyDescent="0.25">
      <c r="A186"/>
    </row>
    <row r="187" spans="1:1" ht="12.5" x14ac:dyDescent="0.25">
      <c r="A187"/>
    </row>
    <row r="188" spans="1:1" ht="12.5" x14ac:dyDescent="0.25">
      <c r="A188"/>
    </row>
    <row r="189" spans="1:1" ht="12.5" x14ac:dyDescent="0.25">
      <c r="A189"/>
    </row>
    <row r="190" spans="1:1" ht="12.5" x14ac:dyDescent="0.25">
      <c r="A190"/>
    </row>
    <row r="191" spans="1:1" ht="12.5" x14ac:dyDescent="0.25">
      <c r="A191"/>
    </row>
    <row r="192" spans="1:1" ht="12.5" x14ac:dyDescent="0.25">
      <c r="A192"/>
    </row>
    <row r="193" spans="1:1" ht="12.5" x14ac:dyDescent="0.25">
      <c r="A193"/>
    </row>
    <row r="194" spans="1:1" ht="12.5" x14ac:dyDescent="0.25">
      <c r="A194"/>
    </row>
    <row r="195" spans="1:1" ht="12.5" x14ac:dyDescent="0.25">
      <c r="A195"/>
    </row>
    <row r="196" spans="1:1" ht="12.5" x14ac:dyDescent="0.25">
      <c r="A196"/>
    </row>
    <row r="197" spans="1:1" ht="12.5" x14ac:dyDescent="0.25">
      <c r="A197"/>
    </row>
    <row r="198" spans="1:1" ht="12.5" x14ac:dyDescent="0.25">
      <c r="A198"/>
    </row>
    <row r="199" spans="1:1" ht="12.5" x14ac:dyDescent="0.25">
      <c r="A199"/>
    </row>
    <row r="200" spans="1:1" ht="12.5" x14ac:dyDescent="0.25">
      <c r="A200"/>
    </row>
    <row r="201" spans="1:1" ht="12.5" x14ac:dyDescent="0.25">
      <c r="A201"/>
    </row>
    <row r="202" spans="1:1" ht="12.5" x14ac:dyDescent="0.25">
      <c r="A202"/>
    </row>
    <row r="203" spans="1:1" ht="12.5" x14ac:dyDescent="0.25">
      <c r="A203"/>
    </row>
    <row r="204" spans="1:1" ht="12.5" x14ac:dyDescent="0.25">
      <c r="A204"/>
    </row>
    <row r="205" spans="1:1" ht="12.5" x14ac:dyDescent="0.25">
      <c r="A205"/>
    </row>
    <row r="206" spans="1:1" ht="12.5" x14ac:dyDescent="0.25">
      <c r="A206"/>
    </row>
    <row r="207" spans="1:1" ht="12.5" x14ac:dyDescent="0.25">
      <c r="A207"/>
    </row>
    <row r="208" spans="1:1" ht="12.5" x14ac:dyDescent="0.25">
      <c r="A208"/>
    </row>
    <row r="209" spans="1:1" ht="12.5" x14ac:dyDescent="0.25">
      <c r="A209"/>
    </row>
    <row r="210" spans="1:1" ht="12.5" x14ac:dyDescent="0.25">
      <c r="A210"/>
    </row>
    <row r="211" spans="1:1" ht="12.5" x14ac:dyDescent="0.25">
      <c r="A211"/>
    </row>
    <row r="212" spans="1:1" ht="12.5" x14ac:dyDescent="0.25">
      <c r="A212"/>
    </row>
    <row r="213" spans="1:1" ht="12.5" x14ac:dyDescent="0.25">
      <c r="A213"/>
    </row>
    <row r="214" spans="1:1" ht="12.5" x14ac:dyDescent="0.25">
      <c r="A214"/>
    </row>
    <row r="215" spans="1:1" ht="12.5" x14ac:dyDescent="0.25">
      <c r="A215"/>
    </row>
    <row r="216" spans="1:1" ht="12.5" x14ac:dyDescent="0.25">
      <c r="A216"/>
    </row>
    <row r="217" spans="1:1" ht="12.5" x14ac:dyDescent="0.25">
      <c r="A217"/>
    </row>
    <row r="218" spans="1:1" ht="12.5" x14ac:dyDescent="0.25">
      <c r="A218"/>
    </row>
    <row r="219" spans="1:1" ht="12.5" x14ac:dyDescent="0.25">
      <c r="A219"/>
    </row>
    <row r="220" spans="1:1" ht="12.5" x14ac:dyDescent="0.25">
      <c r="A220"/>
    </row>
    <row r="221" spans="1:1" ht="12.5" x14ac:dyDescent="0.25">
      <c r="A221"/>
    </row>
    <row r="222" spans="1:1" ht="12.5" x14ac:dyDescent="0.25">
      <c r="A222"/>
    </row>
    <row r="223" spans="1:1" ht="12.5" x14ac:dyDescent="0.25">
      <c r="A223"/>
    </row>
    <row r="224" spans="1:1" ht="12.5" x14ac:dyDescent="0.25">
      <c r="A224"/>
    </row>
    <row r="225" spans="1:1" ht="12.5" x14ac:dyDescent="0.25">
      <c r="A225"/>
    </row>
    <row r="226" spans="1:1" ht="12.5" x14ac:dyDescent="0.25">
      <c r="A226"/>
    </row>
    <row r="227" spans="1:1" ht="12.5" x14ac:dyDescent="0.25">
      <c r="A227"/>
    </row>
    <row r="228" spans="1:1" ht="12.5" x14ac:dyDescent="0.25">
      <c r="A228"/>
    </row>
    <row r="229" spans="1:1" ht="12.5" x14ac:dyDescent="0.25">
      <c r="A229"/>
    </row>
    <row r="230" spans="1:1" ht="12.5" x14ac:dyDescent="0.25">
      <c r="A230"/>
    </row>
    <row r="231" spans="1:1" ht="12.5" x14ac:dyDescent="0.25">
      <c r="A231"/>
    </row>
    <row r="232" spans="1:1" ht="12.5" x14ac:dyDescent="0.25">
      <c r="A232"/>
    </row>
    <row r="233" spans="1:1" ht="12.5" x14ac:dyDescent="0.25">
      <c r="A233"/>
    </row>
    <row r="234" spans="1:1" ht="12.5" x14ac:dyDescent="0.25">
      <c r="A234"/>
    </row>
    <row r="235" spans="1:1" ht="12.5" x14ac:dyDescent="0.25">
      <c r="A235"/>
    </row>
    <row r="236" spans="1:1" ht="12.5" x14ac:dyDescent="0.25">
      <c r="A236"/>
    </row>
    <row r="237" spans="1:1" ht="12.5" x14ac:dyDescent="0.25">
      <c r="A237"/>
    </row>
    <row r="238" spans="1:1" ht="12.5" x14ac:dyDescent="0.25">
      <c r="A238"/>
    </row>
    <row r="239" spans="1:1" ht="12.5" x14ac:dyDescent="0.25">
      <c r="A239"/>
    </row>
    <row r="240" spans="1:1" ht="12.5" x14ac:dyDescent="0.25">
      <c r="A240"/>
    </row>
    <row r="241" spans="1:1" ht="12.5" x14ac:dyDescent="0.25">
      <c r="A241"/>
    </row>
    <row r="242" spans="1:1" ht="12.5" x14ac:dyDescent="0.25">
      <c r="A242"/>
    </row>
    <row r="243" spans="1:1" ht="12.5" x14ac:dyDescent="0.25">
      <c r="A243"/>
    </row>
    <row r="244" spans="1:1" ht="12.5" x14ac:dyDescent="0.25">
      <c r="A244"/>
    </row>
    <row r="245" spans="1:1" ht="12.5" x14ac:dyDescent="0.25">
      <c r="A245"/>
    </row>
    <row r="246" spans="1:1" ht="12.5" x14ac:dyDescent="0.25">
      <c r="A246"/>
    </row>
    <row r="247" spans="1:1" ht="12.5" x14ac:dyDescent="0.25">
      <c r="A247"/>
    </row>
    <row r="248" spans="1:1" ht="12.5" x14ac:dyDescent="0.25">
      <c r="A248"/>
    </row>
    <row r="249" spans="1:1" ht="12.5" x14ac:dyDescent="0.25">
      <c r="A249"/>
    </row>
    <row r="250" spans="1:1" ht="12.5" x14ac:dyDescent="0.25">
      <c r="A250"/>
    </row>
    <row r="251" spans="1:1" ht="12.5" x14ac:dyDescent="0.25">
      <c r="A251"/>
    </row>
    <row r="252" spans="1:1" ht="12.5" x14ac:dyDescent="0.25">
      <c r="A252"/>
    </row>
    <row r="253" spans="1:1" ht="12.5" x14ac:dyDescent="0.25">
      <c r="A253"/>
    </row>
    <row r="254" spans="1:1" ht="12.5" x14ac:dyDescent="0.25">
      <c r="A254"/>
    </row>
    <row r="255" spans="1:1" ht="12.5" x14ac:dyDescent="0.25">
      <c r="A255"/>
    </row>
    <row r="256" spans="1:1" ht="12.5" x14ac:dyDescent="0.25">
      <c r="A256"/>
    </row>
    <row r="257" spans="1:1" ht="12.5" x14ac:dyDescent="0.25">
      <c r="A257"/>
    </row>
    <row r="258" spans="1:1" ht="12.5" x14ac:dyDescent="0.25">
      <c r="A258"/>
    </row>
    <row r="259" spans="1:1" ht="12.5" x14ac:dyDescent="0.25">
      <c r="A259"/>
    </row>
    <row r="260" spans="1:1" ht="12.5" x14ac:dyDescent="0.25">
      <c r="A260"/>
    </row>
    <row r="261" spans="1:1" ht="12.5" x14ac:dyDescent="0.25">
      <c r="A261"/>
    </row>
    <row r="262" spans="1:1" ht="12.5" x14ac:dyDescent="0.25">
      <c r="A262"/>
    </row>
    <row r="263" spans="1:1" ht="12.5" x14ac:dyDescent="0.25">
      <c r="A263"/>
    </row>
    <row r="264" spans="1:1" ht="12.5" x14ac:dyDescent="0.25">
      <c r="A264"/>
    </row>
    <row r="265" spans="1:1" ht="12.5" x14ac:dyDescent="0.25">
      <c r="A265"/>
    </row>
    <row r="266" spans="1:1" ht="12.5" x14ac:dyDescent="0.25">
      <c r="A266"/>
    </row>
    <row r="267" spans="1:1" ht="12.5" x14ac:dyDescent="0.25">
      <c r="A267"/>
    </row>
    <row r="268" spans="1:1" ht="12.5" x14ac:dyDescent="0.25">
      <c r="A268"/>
    </row>
    <row r="269" spans="1:1" ht="12.5" x14ac:dyDescent="0.25">
      <c r="A269"/>
    </row>
    <row r="270" spans="1:1" ht="12.5" x14ac:dyDescent="0.25">
      <c r="A270"/>
    </row>
    <row r="271" spans="1:1" ht="12.5" x14ac:dyDescent="0.25">
      <c r="A271"/>
    </row>
    <row r="272" spans="1:1" ht="12.5" x14ac:dyDescent="0.25">
      <c r="A272"/>
    </row>
    <row r="273" spans="1:1" ht="12.5" x14ac:dyDescent="0.25">
      <c r="A273"/>
    </row>
    <row r="274" spans="1:1" ht="12.5" x14ac:dyDescent="0.25">
      <c r="A274"/>
    </row>
    <row r="275" spans="1:1" ht="12.5" x14ac:dyDescent="0.25">
      <c r="A275"/>
    </row>
    <row r="276" spans="1:1" ht="12.5" x14ac:dyDescent="0.25">
      <c r="A276"/>
    </row>
    <row r="277" spans="1:1" ht="12.5" x14ac:dyDescent="0.25">
      <c r="A277"/>
    </row>
    <row r="278" spans="1:1" ht="12.5" x14ac:dyDescent="0.25">
      <c r="A278"/>
    </row>
    <row r="279" spans="1:1" ht="12.5" x14ac:dyDescent="0.25">
      <c r="A279"/>
    </row>
    <row r="280" spans="1:1" ht="12.5" x14ac:dyDescent="0.25">
      <c r="A280"/>
    </row>
    <row r="281" spans="1:1" ht="12.5" x14ac:dyDescent="0.25">
      <c r="A281"/>
    </row>
    <row r="282" spans="1:1" ht="12.5" x14ac:dyDescent="0.25">
      <c r="A282"/>
    </row>
    <row r="283" spans="1:1" ht="12.5" x14ac:dyDescent="0.25">
      <c r="A283"/>
    </row>
    <row r="284" spans="1:1" ht="12.5" x14ac:dyDescent="0.25">
      <c r="A284"/>
    </row>
    <row r="285" spans="1:1" ht="12.5" x14ac:dyDescent="0.25">
      <c r="A285"/>
    </row>
    <row r="286" spans="1:1" ht="12.5" x14ac:dyDescent="0.25">
      <c r="A286"/>
    </row>
    <row r="287" spans="1:1" ht="12.5" x14ac:dyDescent="0.25">
      <c r="A287"/>
    </row>
    <row r="288" spans="1:1" ht="12.5" x14ac:dyDescent="0.25">
      <c r="A288"/>
    </row>
    <row r="289" spans="1:1" ht="12.5" x14ac:dyDescent="0.25">
      <c r="A289"/>
    </row>
    <row r="290" spans="1:1" ht="12.5" x14ac:dyDescent="0.25">
      <c r="A290"/>
    </row>
    <row r="291" spans="1:1" ht="12.5" x14ac:dyDescent="0.25">
      <c r="A291"/>
    </row>
    <row r="292" spans="1:1" ht="12.5" x14ac:dyDescent="0.25">
      <c r="A292"/>
    </row>
    <row r="293" spans="1:1" ht="12.5" x14ac:dyDescent="0.25">
      <c r="A293"/>
    </row>
    <row r="294" spans="1:1" ht="12.5" x14ac:dyDescent="0.25">
      <c r="A294"/>
    </row>
    <row r="295" spans="1:1" ht="12.5" x14ac:dyDescent="0.25">
      <c r="A295"/>
    </row>
    <row r="296" spans="1:1" ht="12.5" x14ac:dyDescent="0.25">
      <c r="A296"/>
    </row>
    <row r="297" spans="1:1" ht="12.5" x14ac:dyDescent="0.25">
      <c r="A297"/>
    </row>
    <row r="298" spans="1:1" ht="12.5" x14ac:dyDescent="0.25">
      <c r="A298"/>
    </row>
    <row r="299" spans="1:1" ht="12.5" x14ac:dyDescent="0.25">
      <c r="A299"/>
    </row>
    <row r="300" spans="1:1" ht="12.5" x14ac:dyDescent="0.25">
      <c r="A300"/>
    </row>
    <row r="301" spans="1:1" ht="12.5" x14ac:dyDescent="0.25">
      <c r="A301"/>
    </row>
    <row r="302" spans="1:1" ht="12.5" x14ac:dyDescent="0.25">
      <c r="A302"/>
    </row>
    <row r="303" spans="1:1" ht="12.5" x14ac:dyDescent="0.25">
      <c r="A303"/>
    </row>
    <row r="304" spans="1:1" ht="12.5" x14ac:dyDescent="0.25">
      <c r="A304"/>
    </row>
    <row r="305" spans="1:1" ht="12.5" x14ac:dyDescent="0.25">
      <c r="A305"/>
    </row>
    <row r="306" spans="1:1" ht="12.5" x14ac:dyDescent="0.25">
      <c r="A306"/>
    </row>
    <row r="307" spans="1:1" ht="12.5" x14ac:dyDescent="0.25">
      <c r="A307"/>
    </row>
    <row r="308" spans="1:1" ht="12.5" x14ac:dyDescent="0.25">
      <c r="A308"/>
    </row>
    <row r="309" spans="1:1" ht="12.5" x14ac:dyDescent="0.25">
      <c r="A309"/>
    </row>
    <row r="310" spans="1:1" ht="12.5" x14ac:dyDescent="0.25">
      <c r="A310"/>
    </row>
    <row r="311" spans="1:1" ht="12.5" x14ac:dyDescent="0.25">
      <c r="A311"/>
    </row>
    <row r="312" spans="1:1" ht="12.5" x14ac:dyDescent="0.25">
      <c r="A312"/>
    </row>
    <row r="313" spans="1:1" ht="12.5" x14ac:dyDescent="0.25">
      <c r="A313"/>
    </row>
    <row r="314" spans="1:1" ht="12.5" x14ac:dyDescent="0.25">
      <c r="A314"/>
    </row>
    <row r="315" spans="1:1" ht="12.5" x14ac:dyDescent="0.25">
      <c r="A315"/>
    </row>
    <row r="316" spans="1:1" ht="12.5" x14ac:dyDescent="0.25">
      <c r="A316"/>
    </row>
    <row r="317" spans="1:1" ht="12.5" x14ac:dyDescent="0.25">
      <c r="A317"/>
    </row>
    <row r="318" spans="1:1" ht="12.5" x14ac:dyDescent="0.25">
      <c r="A318"/>
    </row>
    <row r="319" spans="1:1" ht="12.5" x14ac:dyDescent="0.25">
      <c r="A319"/>
    </row>
    <row r="320" spans="1:1" ht="12.5" x14ac:dyDescent="0.25">
      <c r="A320"/>
    </row>
    <row r="321" spans="1:1" ht="12.5" x14ac:dyDescent="0.25">
      <c r="A321"/>
    </row>
    <row r="322" spans="1:1" ht="12.5" x14ac:dyDescent="0.25">
      <c r="A322"/>
    </row>
    <row r="323" spans="1:1" ht="12.5" x14ac:dyDescent="0.25">
      <c r="A323"/>
    </row>
    <row r="324" spans="1:1" ht="12.5" x14ac:dyDescent="0.25">
      <c r="A324"/>
    </row>
    <row r="325" spans="1:1" ht="12.5" x14ac:dyDescent="0.25">
      <c r="A325"/>
    </row>
    <row r="326" spans="1:1" ht="12.5" x14ac:dyDescent="0.25">
      <c r="A326"/>
    </row>
    <row r="327" spans="1:1" ht="12.5" x14ac:dyDescent="0.25">
      <c r="A327"/>
    </row>
    <row r="328" spans="1:1" ht="12.5" x14ac:dyDescent="0.25">
      <c r="A328"/>
    </row>
    <row r="329" spans="1:1" ht="12.5" x14ac:dyDescent="0.25">
      <c r="A329"/>
    </row>
    <row r="330" spans="1:1" ht="12.5" x14ac:dyDescent="0.25">
      <c r="A330"/>
    </row>
    <row r="331" spans="1:1" ht="12.5" x14ac:dyDescent="0.25">
      <c r="A331"/>
    </row>
    <row r="332" spans="1:1" ht="12.5" x14ac:dyDescent="0.25">
      <c r="A332"/>
    </row>
    <row r="333" spans="1:1" ht="12.5" x14ac:dyDescent="0.25">
      <c r="A333"/>
    </row>
    <row r="334" spans="1:1" ht="12.5" x14ac:dyDescent="0.25">
      <c r="A334"/>
    </row>
    <row r="335" spans="1:1" ht="12.5" x14ac:dyDescent="0.25">
      <c r="A335"/>
    </row>
    <row r="336" spans="1:1" ht="12.5" x14ac:dyDescent="0.25">
      <c r="A336"/>
    </row>
    <row r="337" spans="1:1" ht="12.5" x14ac:dyDescent="0.25">
      <c r="A337"/>
    </row>
    <row r="338" spans="1:1" ht="12.5" x14ac:dyDescent="0.25">
      <c r="A338"/>
    </row>
    <row r="339" spans="1:1" ht="12.5" x14ac:dyDescent="0.25">
      <c r="A339"/>
    </row>
    <row r="340" spans="1:1" ht="12.5" x14ac:dyDescent="0.25">
      <c r="A340"/>
    </row>
    <row r="341" spans="1:1" ht="12.5" x14ac:dyDescent="0.25">
      <c r="A341"/>
    </row>
    <row r="342" spans="1:1" ht="12.5" x14ac:dyDescent="0.25">
      <c r="A342"/>
    </row>
    <row r="343" spans="1:1" ht="12.5" x14ac:dyDescent="0.25">
      <c r="A343"/>
    </row>
    <row r="344" spans="1:1" ht="12.5" x14ac:dyDescent="0.25">
      <c r="A344"/>
    </row>
    <row r="345" spans="1:1" ht="12.5" x14ac:dyDescent="0.25">
      <c r="A345"/>
    </row>
    <row r="346" spans="1:1" ht="12.5" x14ac:dyDescent="0.25">
      <c r="A346"/>
    </row>
    <row r="347" spans="1:1" ht="12.5" x14ac:dyDescent="0.25">
      <c r="A347"/>
    </row>
    <row r="348" spans="1:1" ht="12.5" x14ac:dyDescent="0.25">
      <c r="A348"/>
    </row>
    <row r="349" spans="1:1" ht="12.5" x14ac:dyDescent="0.25">
      <c r="A349"/>
    </row>
    <row r="350" spans="1:1" ht="12.5" x14ac:dyDescent="0.25">
      <c r="A350"/>
    </row>
    <row r="351" spans="1:1" ht="12.5" x14ac:dyDescent="0.25">
      <c r="A351"/>
    </row>
    <row r="352" spans="1:1" ht="12.5" x14ac:dyDescent="0.25">
      <c r="A352"/>
    </row>
    <row r="353" spans="1:1" ht="12.5" x14ac:dyDescent="0.25">
      <c r="A353"/>
    </row>
    <row r="354" spans="1:1" ht="12.5" x14ac:dyDescent="0.25">
      <c r="A354"/>
    </row>
    <row r="355" spans="1:1" ht="12.5" x14ac:dyDescent="0.25">
      <c r="A355"/>
    </row>
    <row r="356" spans="1:1" ht="12.5" x14ac:dyDescent="0.25">
      <c r="A356"/>
    </row>
    <row r="357" spans="1:1" ht="12.5" x14ac:dyDescent="0.25">
      <c r="A357"/>
    </row>
    <row r="358" spans="1:1" ht="12.5" x14ac:dyDescent="0.25">
      <c r="A358"/>
    </row>
    <row r="359" spans="1:1" ht="12.5" x14ac:dyDescent="0.25">
      <c r="A359"/>
    </row>
    <row r="360" spans="1:1" ht="12.5" x14ac:dyDescent="0.25">
      <c r="A360"/>
    </row>
    <row r="361" spans="1:1" ht="12.5" x14ac:dyDescent="0.25">
      <c r="A361"/>
    </row>
    <row r="362" spans="1:1" ht="12.5" x14ac:dyDescent="0.25">
      <c r="A362"/>
    </row>
    <row r="363" spans="1:1" ht="12.5" x14ac:dyDescent="0.25">
      <c r="A363"/>
    </row>
    <row r="364" spans="1:1" ht="12.5" x14ac:dyDescent="0.25">
      <c r="A364"/>
    </row>
    <row r="365" spans="1:1" ht="12.5" x14ac:dyDescent="0.25">
      <c r="A365"/>
    </row>
    <row r="366" spans="1:1" ht="12.5" x14ac:dyDescent="0.25">
      <c r="A366"/>
    </row>
    <row r="367" spans="1:1" ht="12.5" x14ac:dyDescent="0.25">
      <c r="A367"/>
    </row>
    <row r="368" spans="1:1" ht="12.5" x14ac:dyDescent="0.25">
      <c r="A368"/>
    </row>
    <row r="369" spans="1:1" ht="12.5" x14ac:dyDescent="0.25">
      <c r="A369"/>
    </row>
    <row r="370" spans="1:1" ht="12.5" x14ac:dyDescent="0.25">
      <c r="A370"/>
    </row>
    <row r="371" spans="1:1" ht="12.5" x14ac:dyDescent="0.25">
      <c r="A371"/>
    </row>
    <row r="372" spans="1:1" ht="12.5" x14ac:dyDescent="0.25">
      <c r="A372"/>
    </row>
    <row r="373" spans="1:1" ht="12.5" x14ac:dyDescent="0.25">
      <c r="A373"/>
    </row>
    <row r="374" spans="1:1" ht="12.5" x14ac:dyDescent="0.25">
      <c r="A374"/>
    </row>
    <row r="375" spans="1:1" ht="12.5" x14ac:dyDescent="0.25">
      <c r="A375"/>
    </row>
    <row r="376" spans="1:1" ht="12.5" x14ac:dyDescent="0.25">
      <c r="A376"/>
    </row>
    <row r="377" spans="1:1" ht="12.5" x14ac:dyDescent="0.25">
      <c r="A377"/>
    </row>
    <row r="378" spans="1:1" ht="12.5" x14ac:dyDescent="0.25">
      <c r="A378"/>
    </row>
    <row r="379" spans="1:1" ht="12.5" x14ac:dyDescent="0.25">
      <c r="A379"/>
    </row>
    <row r="380" spans="1:1" ht="12.5" x14ac:dyDescent="0.25">
      <c r="A380"/>
    </row>
    <row r="381" spans="1:1" ht="12.5" x14ac:dyDescent="0.25">
      <c r="A381"/>
    </row>
    <row r="382" spans="1:1" ht="12.5" x14ac:dyDescent="0.25">
      <c r="A382"/>
    </row>
    <row r="383" spans="1:1" ht="12.5" x14ac:dyDescent="0.25">
      <c r="A383"/>
    </row>
    <row r="384" spans="1:1" ht="12.5" x14ac:dyDescent="0.25">
      <c r="A384"/>
    </row>
    <row r="385" spans="1:1" ht="12.5" x14ac:dyDescent="0.25">
      <c r="A385"/>
    </row>
    <row r="386" spans="1:1" ht="12.5" x14ac:dyDescent="0.25">
      <c r="A386"/>
    </row>
    <row r="387" spans="1:1" ht="12.5" x14ac:dyDescent="0.25">
      <c r="A387"/>
    </row>
    <row r="388" spans="1:1" ht="12.5" x14ac:dyDescent="0.25">
      <c r="A388"/>
    </row>
    <row r="389" spans="1:1" ht="12.5" x14ac:dyDescent="0.25">
      <c r="A389"/>
    </row>
    <row r="390" spans="1:1" ht="12.5" x14ac:dyDescent="0.25">
      <c r="A390"/>
    </row>
    <row r="391" spans="1:1" ht="12.5" x14ac:dyDescent="0.25">
      <c r="A391"/>
    </row>
    <row r="392" spans="1:1" ht="12.5" x14ac:dyDescent="0.25">
      <c r="A392"/>
    </row>
    <row r="393" spans="1:1" ht="12.5" x14ac:dyDescent="0.25">
      <c r="A393"/>
    </row>
    <row r="394" spans="1:1" ht="12.5" x14ac:dyDescent="0.25">
      <c r="A394"/>
    </row>
    <row r="395" spans="1:1" ht="12.5" x14ac:dyDescent="0.25">
      <c r="A395"/>
    </row>
    <row r="396" spans="1:1" ht="12.5" x14ac:dyDescent="0.25">
      <c r="A396"/>
    </row>
    <row r="397" spans="1:1" ht="12.5" x14ac:dyDescent="0.25">
      <c r="A397"/>
    </row>
    <row r="398" spans="1:1" ht="12.5" x14ac:dyDescent="0.25">
      <c r="A398"/>
    </row>
    <row r="399" spans="1:1" ht="12.5" x14ac:dyDescent="0.25">
      <c r="A399"/>
    </row>
    <row r="400" spans="1:1" ht="12.5" x14ac:dyDescent="0.25">
      <c r="A400"/>
    </row>
    <row r="401" spans="1:1" ht="12.5" x14ac:dyDescent="0.25">
      <c r="A401"/>
    </row>
    <row r="402" spans="1:1" ht="12.5" x14ac:dyDescent="0.25">
      <c r="A402"/>
    </row>
    <row r="403" spans="1:1" ht="12.5" x14ac:dyDescent="0.25">
      <c r="A403"/>
    </row>
    <row r="404" spans="1:1" ht="12.5" x14ac:dyDescent="0.25">
      <c r="A404"/>
    </row>
    <row r="405" spans="1:1" ht="12.5" x14ac:dyDescent="0.25">
      <c r="A405"/>
    </row>
    <row r="406" spans="1:1" ht="12.5" x14ac:dyDescent="0.25">
      <c r="A406"/>
    </row>
    <row r="407" spans="1:1" ht="12.5" x14ac:dyDescent="0.25">
      <c r="A407"/>
    </row>
    <row r="408" spans="1:1" ht="12.5" x14ac:dyDescent="0.25">
      <c r="A408"/>
    </row>
    <row r="409" spans="1:1" ht="12.5" x14ac:dyDescent="0.25">
      <c r="A409"/>
    </row>
    <row r="410" spans="1:1" ht="12.5" x14ac:dyDescent="0.25">
      <c r="A410"/>
    </row>
  </sheetData>
  <sheetProtection selectLockedCells="1" selectUnlockedCells="1"/>
  <mergeCells count="15">
    <mergeCell ref="P4:W4"/>
    <mergeCell ref="X4:X5"/>
    <mergeCell ref="Y4:Y5"/>
    <mergeCell ref="Z4:Z5"/>
    <mergeCell ref="A5:B5"/>
    <mergeCell ref="E4:O4"/>
    <mergeCell ref="A25:Z25"/>
    <mergeCell ref="C26:Z26"/>
    <mergeCell ref="A43:B43"/>
    <mergeCell ref="A6:B6"/>
    <mergeCell ref="C6:Z6"/>
    <mergeCell ref="C7:Z7"/>
    <mergeCell ref="A24:B24"/>
    <mergeCell ref="A42:D42"/>
    <mergeCell ref="A23:D23"/>
  </mergeCells>
  <phoneticPr fontId="28" type="noConversion"/>
  <printOptions horizontalCentered="1"/>
  <pageMargins left="0.19685039370078741" right="0.19685039370078741" top="0.19685039370078741" bottom="0.19685039370078741" header="0" footer="0"/>
  <pageSetup paperSize="9" scale="19"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'Drop-Down'!$J$2:$J$251</xm:f>
          </x14:formula1>
          <xm:sqref>C8:C22 C27:C41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dimension ref="A1:AA162"/>
  <sheetViews>
    <sheetView showGridLines="0" view="pageBreakPreview" topLeftCell="A3" zoomScaleNormal="90" zoomScaleSheetLayoutView="100" workbookViewId="0">
      <selection activeCell="D23" sqref="D23:D24"/>
    </sheetView>
  </sheetViews>
  <sheetFormatPr defaultColWidth="9.26953125" defaultRowHeight="10" x14ac:dyDescent="0.2"/>
  <cols>
    <col min="1" max="1" width="20.54296875" style="219" customWidth="1"/>
    <col min="2" max="2" width="31.81640625" style="136" customWidth="1"/>
    <col min="3" max="3" width="19.1796875" style="136" customWidth="1"/>
    <col min="4" max="4" width="8.81640625" style="136" customWidth="1"/>
    <col min="5" max="5" width="14.54296875" style="136" customWidth="1"/>
    <col min="6" max="6" width="11.26953125" style="136" customWidth="1"/>
    <col min="7" max="7" width="12.26953125" style="136" customWidth="1"/>
    <col min="8" max="8" width="12.7265625" style="136" customWidth="1"/>
    <col min="9" max="9" width="10.54296875" style="136" customWidth="1"/>
    <col min="10" max="10" width="10.7265625" style="136" customWidth="1"/>
    <col min="11" max="11" width="11.7265625" style="136" customWidth="1"/>
    <col min="12" max="12" width="10.1796875" style="136" customWidth="1"/>
    <col min="13" max="13" width="12.81640625" style="136" customWidth="1"/>
    <col min="14" max="14" width="8.453125" style="136" bestFit="1" customWidth="1"/>
    <col min="15" max="15" width="11" style="136" customWidth="1"/>
    <col min="16" max="16" width="9.7265625" style="136" customWidth="1"/>
    <col min="17" max="18" width="11.81640625" style="136" customWidth="1"/>
    <col min="19" max="19" width="9.81640625" style="136" customWidth="1"/>
    <col min="20" max="20" width="8.81640625" style="136" customWidth="1"/>
    <col min="21" max="21" width="14" style="136" customWidth="1"/>
    <col min="22" max="22" width="8.81640625" style="136" customWidth="1"/>
    <col min="23" max="24" width="9.54296875" style="136" customWidth="1"/>
    <col min="25" max="25" width="11.26953125" style="136" customWidth="1"/>
    <col min="26" max="26" width="9.54296875" style="136" customWidth="1"/>
    <col min="27" max="27" width="16.54296875" style="136" bestFit="1" customWidth="1"/>
    <col min="28" max="35" width="9.26953125" style="136"/>
    <col min="36" max="36" width="9.26953125" style="136" customWidth="1"/>
    <col min="37" max="16384" width="9.26953125" style="136"/>
  </cols>
  <sheetData>
    <row r="1" spans="1:27" hidden="1" x14ac:dyDescent="0.2"/>
    <row r="2" spans="1:27" hidden="1" x14ac:dyDescent="0.2"/>
    <row r="3" spans="1:27" ht="10.5" x14ac:dyDescent="0.25">
      <c r="A3" s="133" t="s">
        <v>454</v>
      </c>
      <c r="B3" s="133"/>
      <c r="C3" s="131"/>
      <c r="D3" s="132"/>
      <c r="E3" s="132"/>
      <c r="F3" s="132"/>
      <c r="G3" s="132"/>
      <c r="H3" s="132"/>
      <c r="I3" s="132"/>
      <c r="J3" s="132"/>
      <c r="K3" s="132"/>
      <c r="L3" s="132"/>
      <c r="M3" s="132"/>
      <c r="N3" s="132"/>
      <c r="O3" s="132"/>
      <c r="P3" s="132"/>
      <c r="Q3" s="132"/>
      <c r="R3" s="132"/>
      <c r="S3" s="132"/>
      <c r="T3" s="132"/>
      <c r="U3" s="132"/>
      <c r="V3" s="132"/>
      <c r="W3" s="132"/>
      <c r="X3" s="132"/>
      <c r="Y3" s="132"/>
      <c r="Z3" s="132"/>
      <c r="AA3" s="132"/>
    </row>
    <row r="4" spans="1:27" ht="11" thickBot="1" x14ac:dyDescent="0.25">
      <c r="A4" s="669"/>
      <c r="B4" s="669"/>
      <c r="C4" s="669"/>
      <c r="D4" s="669"/>
      <c r="E4" s="669"/>
      <c r="F4" s="669"/>
      <c r="G4" s="669"/>
      <c r="H4" s="669"/>
      <c r="I4" s="669"/>
      <c r="J4" s="669"/>
      <c r="K4" s="669"/>
      <c r="L4" s="669"/>
      <c r="M4" s="669"/>
      <c r="N4" s="669"/>
      <c r="O4" s="669"/>
      <c r="P4" s="669"/>
      <c r="Q4" s="669"/>
      <c r="R4" s="669"/>
      <c r="S4" s="669"/>
      <c r="T4" s="669"/>
      <c r="U4" s="669"/>
      <c r="V4" s="669"/>
      <c r="W4" s="669"/>
      <c r="X4" s="669"/>
      <c r="Y4" s="669"/>
      <c r="Z4" s="669"/>
      <c r="AA4" s="669" t="s">
        <v>103</v>
      </c>
    </row>
    <row r="5" spans="1:27" ht="13.15" customHeight="1" thickTop="1" x14ac:dyDescent="0.2">
      <c r="A5" s="668"/>
      <c r="B5" s="668"/>
      <c r="C5" s="668"/>
      <c r="D5" s="1110" t="s">
        <v>104</v>
      </c>
      <c r="E5" s="1110"/>
      <c r="F5" s="1110"/>
      <c r="G5" s="1110"/>
      <c r="H5" s="1110"/>
      <c r="I5" s="1110"/>
      <c r="J5" s="1110"/>
      <c r="K5" s="1110"/>
      <c r="L5" s="1110"/>
      <c r="M5" s="1110"/>
      <c r="N5" s="1110"/>
      <c r="O5" s="1110"/>
      <c r="P5" s="1110" t="s">
        <v>135</v>
      </c>
      <c r="Q5" s="1110"/>
      <c r="R5" s="1110"/>
      <c r="S5" s="1110"/>
      <c r="T5" s="1110"/>
      <c r="U5" s="1110"/>
      <c r="V5" s="1110"/>
      <c r="W5" s="1110"/>
      <c r="X5" s="1110"/>
      <c r="Y5" s="1110" t="s">
        <v>411</v>
      </c>
      <c r="Z5" s="1110" t="s">
        <v>1440</v>
      </c>
      <c r="AA5" s="1110" t="s">
        <v>412</v>
      </c>
    </row>
    <row r="6" spans="1:27" ht="69" x14ac:dyDescent="0.2">
      <c r="A6" s="661" t="s">
        <v>1436</v>
      </c>
      <c r="B6" s="661" t="s">
        <v>455</v>
      </c>
      <c r="C6" s="661" t="s">
        <v>456</v>
      </c>
      <c r="D6" s="661" t="s">
        <v>166</v>
      </c>
      <c r="E6" s="661" t="s">
        <v>405</v>
      </c>
      <c r="F6" s="661" t="s">
        <v>440</v>
      </c>
      <c r="G6" s="661" t="s">
        <v>450</v>
      </c>
      <c r="H6" s="661" t="s">
        <v>457</v>
      </c>
      <c r="I6" s="661" t="s">
        <v>451</v>
      </c>
      <c r="J6" s="661" t="s">
        <v>441</v>
      </c>
      <c r="K6" s="661" t="s">
        <v>1440</v>
      </c>
      <c r="L6" s="661" t="s">
        <v>172</v>
      </c>
      <c r="M6" s="661" t="s">
        <v>110</v>
      </c>
      <c r="N6" s="661" t="s">
        <v>116</v>
      </c>
      <c r="O6" s="661" t="s">
        <v>442</v>
      </c>
      <c r="P6" s="661" t="s">
        <v>458</v>
      </c>
      <c r="Q6" s="661" t="s">
        <v>443</v>
      </c>
      <c r="R6" s="661" t="s">
        <v>444</v>
      </c>
      <c r="S6" s="661" t="s">
        <v>450</v>
      </c>
      <c r="T6" s="661" t="s">
        <v>139</v>
      </c>
      <c r="U6" s="661" t="s">
        <v>445</v>
      </c>
      <c r="V6" s="661" t="s">
        <v>109</v>
      </c>
      <c r="W6" s="661" t="s">
        <v>145</v>
      </c>
      <c r="X6" s="661" t="s">
        <v>447</v>
      </c>
      <c r="Y6" s="1171"/>
      <c r="Z6" s="1171"/>
      <c r="AA6" s="1171"/>
    </row>
    <row r="7" spans="1:27" ht="11.5" x14ac:dyDescent="0.25">
      <c r="A7" s="1188" t="s">
        <v>254</v>
      </c>
      <c r="B7" s="1188" t="s">
        <v>254</v>
      </c>
      <c r="C7" s="225"/>
      <c r="D7" s="792">
        <f t="shared" ref="D7:AA7" si="0">SUM(D9:D12)</f>
        <v>0</v>
      </c>
      <c r="E7" s="792">
        <f t="shared" si="0"/>
        <v>0</v>
      </c>
      <c r="F7" s="792">
        <f t="shared" si="0"/>
        <v>0</v>
      </c>
      <c r="G7" s="792">
        <f t="shared" si="0"/>
        <v>0</v>
      </c>
      <c r="H7" s="792">
        <f t="shared" si="0"/>
        <v>0</v>
      </c>
      <c r="I7" s="792">
        <f t="shared" si="0"/>
        <v>0</v>
      </c>
      <c r="J7" s="792">
        <f t="shared" si="0"/>
        <v>0</v>
      </c>
      <c r="K7" s="792">
        <f t="shared" si="0"/>
        <v>0</v>
      </c>
      <c r="L7" s="792">
        <f t="shared" si="0"/>
        <v>0</v>
      </c>
      <c r="M7" s="792">
        <f t="shared" si="0"/>
        <v>0</v>
      </c>
      <c r="N7" s="792">
        <f t="shared" si="0"/>
        <v>0</v>
      </c>
      <c r="O7" s="792">
        <f t="shared" si="0"/>
        <v>0</v>
      </c>
      <c r="P7" s="792">
        <f t="shared" si="0"/>
        <v>0</v>
      </c>
      <c r="Q7" s="792">
        <f t="shared" si="0"/>
        <v>0</v>
      </c>
      <c r="R7" s="792">
        <f t="shared" si="0"/>
        <v>0</v>
      </c>
      <c r="S7" s="792">
        <f t="shared" si="0"/>
        <v>0</v>
      </c>
      <c r="T7" s="792">
        <f t="shared" si="0"/>
        <v>0</v>
      </c>
      <c r="U7" s="792">
        <f t="shared" si="0"/>
        <v>0</v>
      </c>
      <c r="V7" s="792">
        <f t="shared" si="0"/>
        <v>0</v>
      </c>
      <c r="W7" s="792">
        <f t="shared" si="0"/>
        <v>0</v>
      </c>
      <c r="X7" s="792">
        <f t="shared" si="0"/>
        <v>0</v>
      </c>
      <c r="Y7" s="792">
        <f t="shared" si="0"/>
        <v>0</v>
      </c>
      <c r="Z7" s="792">
        <f t="shared" si="0"/>
        <v>0</v>
      </c>
      <c r="AA7" s="792">
        <f t="shared" si="0"/>
        <v>0</v>
      </c>
    </row>
    <row r="8" spans="1:27" ht="12.75" customHeight="1" x14ac:dyDescent="0.25">
      <c r="A8" s="1189" t="s">
        <v>463</v>
      </c>
      <c r="B8" s="1190"/>
      <c r="C8" s="226"/>
      <c r="D8" s="793"/>
      <c r="E8" s="793"/>
      <c r="F8" s="793"/>
      <c r="G8" s="793"/>
      <c r="H8" s="793"/>
      <c r="I8" s="793"/>
      <c r="J8" s="793"/>
      <c r="K8" s="793"/>
      <c r="L8" s="793"/>
      <c r="M8" s="793"/>
      <c r="N8" s="793"/>
      <c r="O8" s="763"/>
      <c r="P8" s="793"/>
      <c r="Q8" s="793"/>
      <c r="R8" s="793"/>
      <c r="S8" s="793"/>
      <c r="T8" s="793"/>
      <c r="U8" s="793"/>
      <c r="V8" s="793"/>
      <c r="W8" s="793"/>
      <c r="X8" s="370"/>
      <c r="Y8" s="793"/>
      <c r="Z8" s="793"/>
      <c r="AA8" s="793"/>
    </row>
    <row r="9" spans="1:27" ht="10.15" customHeight="1" x14ac:dyDescent="0.25">
      <c r="A9" s="331"/>
      <c r="B9" s="331"/>
      <c r="C9" s="995"/>
      <c r="D9" s="724"/>
      <c r="E9" s="724"/>
      <c r="F9" s="724"/>
      <c r="G9" s="724"/>
      <c r="H9" s="724"/>
      <c r="I9" s="724"/>
      <c r="J9" s="724"/>
      <c r="K9" s="724"/>
      <c r="L9" s="724"/>
      <c r="M9" s="724"/>
      <c r="N9" s="724"/>
      <c r="O9" s="740">
        <f>SUM(D9:F9,H9:J9,L9:N9)</f>
        <v>0</v>
      </c>
      <c r="P9" s="724"/>
      <c r="Q9" s="724"/>
      <c r="R9" s="724"/>
      <c r="S9" s="724"/>
      <c r="T9" s="724"/>
      <c r="U9" s="724"/>
      <c r="V9" s="724"/>
      <c r="W9" s="724"/>
      <c r="X9" s="784">
        <f>SUM(P9:R9,T9:W9)</f>
        <v>0</v>
      </c>
      <c r="Y9" s="724"/>
      <c r="Z9" s="724"/>
      <c r="AA9" s="724"/>
    </row>
    <row r="10" spans="1:27" ht="10.15" customHeight="1" x14ac:dyDescent="0.25">
      <c r="A10" s="331"/>
      <c r="B10" s="331"/>
      <c r="C10" s="995"/>
      <c r="D10" s="724"/>
      <c r="E10" s="724"/>
      <c r="F10" s="724"/>
      <c r="G10" s="724"/>
      <c r="H10" s="724"/>
      <c r="I10" s="724"/>
      <c r="J10" s="724"/>
      <c r="K10" s="724"/>
      <c r="L10" s="724"/>
      <c r="M10" s="724"/>
      <c r="N10" s="724"/>
      <c r="O10" s="740">
        <f>SUM(D10:F10,H10:J10,L10:N10)</f>
        <v>0</v>
      </c>
      <c r="P10" s="724"/>
      <c r="Q10" s="724"/>
      <c r="R10" s="724"/>
      <c r="S10" s="724"/>
      <c r="T10" s="724"/>
      <c r="U10" s="724"/>
      <c r="V10" s="724"/>
      <c r="W10" s="724"/>
      <c r="X10" s="784">
        <f>SUM(P10:R10,T10:W10)</f>
        <v>0</v>
      </c>
      <c r="Y10" s="724"/>
      <c r="Z10" s="724"/>
      <c r="AA10" s="724"/>
    </row>
    <row r="11" spans="1:27" ht="10.15" customHeight="1" x14ac:dyDescent="0.25">
      <c r="A11" s="331"/>
      <c r="B11" s="331"/>
      <c r="C11" s="995"/>
      <c r="D11" s="724"/>
      <c r="E11" s="724"/>
      <c r="F11" s="724"/>
      <c r="G11" s="724"/>
      <c r="H11" s="724"/>
      <c r="I11" s="724"/>
      <c r="J11" s="724"/>
      <c r="K11" s="724"/>
      <c r="L11" s="724"/>
      <c r="M11" s="724"/>
      <c r="N11" s="724"/>
      <c r="O11" s="740">
        <f>SUM(D11:F11,H11:J11,L11:N11)</f>
        <v>0</v>
      </c>
      <c r="P11" s="724"/>
      <c r="Q11" s="724"/>
      <c r="R11" s="724"/>
      <c r="S11" s="724"/>
      <c r="T11" s="724"/>
      <c r="U11" s="724"/>
      <c r="V11" s="724"/>
      <c r="W11" s="724"/>
      <c r="X11" s="784">
        <f t="shared" ref="X11:X12" si="1">SUM(P11:R11,T11:W11)</f>
        <v>0</v>
      </c>
      <c r="Y11" s="724"/>
      <c r="Z11" s="724"/>
      <c r="AA11" s="724"/>
    </row>
    <row r="12" spans="1:27" ht="10.15" customHeight="1" x14ac:dyDescent="0.25">
      <c r="A12" s="331"/>
      <c r="B12" s="331"/>
      <c r="C12" s="995"/>
      <c r="D12" s="724"/>
      <c r="E12" s="724"/>
      <c r="F12" s="724"/>
      <c r="G12" s="724"/>
      <c r="H12" s="724"/>
      <c r="I12" s="724"/>
      <c r="J12" s="724"/>
      <c r="K12" s="724"/>
      <c r="L12" s="724"/>
      <c r="M12" s="724"/>
      <c r="N12" s="724"/>
      <c r="O12" s="740">
        <f>SUM(D12:F12,H12:J12,L12:N12)</f>
        <v>0</v>
      </c>
      <c r="P12" s="724"/>
      <c r="Q12" s="724"/>
      <c r="R12" s="724"/>
      <c r="S12" s="724"/>
      <c r="T12" s="724"/>
      <c r="U12" s="724"/>
      <c r="V12" s="724"/>
      <c r="W12" s="724"/>
      <c r="X12" s="784">
        <f t="shared" si="1"/>
        <v>0</v>
      </c>
      <c r="Y12" s="724"/>
      <c r="Z12" s="724"/>
      <c r="AA12" s="724"/>
    </row>
    <row r="15" spans="1:27" x14ac:dyDescent="0.2">
      <c r="B15" s="485"/>
    </row>
    <row r="17" ht="9.75" customHeight="1" x14ac:dyDescent="0.2"/>
    <row r="157" spans="1:1" x14ac:dyDescent="0.2">
      <c r="A157" s="136"/>
    </row>
    <row r="158" spans="1:1" x14ac:dyDescent="0.2">
      <c r="A158" s="136"/>
    </row>
    <row r="159" spans="1:1" x14ac:dyDescent="0.2">
      <c r="A159" s="136"/>
    </row>
    <row r="160" spans="1:1" x14ac:dyDescent="0.2">
      <c r="A160" s="136"/>
    </row>
    <row r="161" spans="1:1" x14ac:dyDescent="0.2">
      <c r="A161" s="136"/>
    </row>
    <row r="162" spans="1:1" x14ac:dyDescent="0.2">
      <c r="A162" s="136"/>
    </row>
  </sheetData>
  <sheetProtection selectLockedCells="1" selectUnlockedCells="1"/>
  <mergeCells count="7">
    <mergeCell ref="AA5:AA6"/>
    <mergeCell ref="A7:B7"/>
    <mergeCell ref="A8:B8"/>
    <mergeCell ref="P5:X5"/>
    <mergeCell ref="Y5:Y6"/>
    <mergeCell ref="Z5:Z6"/>
    <mergeCell ref="D5:O5"/>
  </mergeCells>
  <phoneticPr fontId="28" type="noConversion"/>
  <printOptions horizontalCentered="1"/>
  <pageMargins left="0.19685039370078741" right="0.19685039370078741" top="0.19685039370078741" bottom="0.19685039370078741" header="0" footer="0"/>
  <pageSetup paperSize="9" scale="43" fitToWidth="2" orientation="landscape" r:id="rId1"/>
  <colBreaks count="1" manualBreakCount="1">
    <brk id="2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'Drop-Down'!$G$2:$G$7</xm:f>
          </x14:formula1>
          <xm:sqref>C9:C12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1"/>
  <dimension ref="A1:AA150"/>
  <sheetViews>
    <sheetView showGridLines="0" view="pageBreakPreview" topLeftCell="A3" zoomScaleNormal="85" zoomScaleSheetLayoutView="100" workbookViewId="0">
      <selection activeCell="A21" sqref="A21"/>
    </sheetView>
  </sheetViews>
  <sheetFormatPr defaultColWidth="9.26953125" defaultRowHeight="10" x14ac:dyDescent="0.2"/>
  <cols>
    <col min="1" max="1" width="40.453125" style="136" bestFit="1" customWidth="1"/>
    <col min="2" max="2" width="18.26953125" style="136" bestFit="1" customWidth="1"/>
    <col min="3" max="3" width="13.81640625" style="136" customWidth="1"/>
    <col min="4" max="4" width="10.26953125" style="136" customWidth="1"/>
    <col min="5" max="5" width="12.26953125" style="136" customWidth="1"/>
    <col min="6" max="6" width="11.81640625" style="136" customWidth="1"/>
    <col min="7" max="7" width="12.7265625" style="136" customWidth="1"/>
    <col min="8" max="8" width="10.81640625" style="136" customWidth="1"/>
    <col min="9" max="9" width="12.1796875" style="136" customWidth="1"/>
    <col min="10" max="10" width="11.54296875" style="136" customWidth="1"/>
    <col min="11" max="12" width="12.26953125" style="136" customWidth="1"/>
    <col min="13" max="13" width="8.1796875" style="136" customWidth="1"/>
    <col min="14" max="14" width="9.54296875" style="136" customWidth="1"/>
    <col min="15" max="15" width="8.81640625" style="136" customWidth="1"/>
    <col min="16" max="16" width="12.1796875" style="136" customWidth="1"/>
    <col min="17" max="17" width="11.7265625" style="136" customWidth="1"/>
    <col min="18" max="18" width="8.81640625" style="136" customWidth="1"/>
    <col min="19" max="19" width="12.26953125" style="136" customWidth="1"/>
    <col min="20" max="20" width="11" style="136" customWidth="1"/>
    <col min="21" max="21" width="9.7265625" style="136" customWidth="1"/>
    <col min="22" max="22" width="9.1796875" style="136" customWidth="1"/>
    <col min="23" max="23" width="13.1796875" style="136" customWidth="1"/>
    <col min="24" max="24" width="12" style="136" customWidth="1"/>
    <col min="25" max="25" width="18" style="136" bestFit="1" customWidth="1"/>
    <col min="26" max="31" width="9.26953125" style="136"/>
    <col min="32" max="34" width="9.26953125" style="136" customWidth="1"/>
    <col min="35" max="16384" width="9.26953125" style="136"/>
  </cols>
  <sheetData>
    <row r="1" spans="1:27" hidden="1" x14ac:dyDescent="0.2"/>
    <row r="2" spans="1:27" hidden="1" x14ac:dyDescent="0.2"/>
    <row r="3" spans="1:27" s="204" customFormat="1" ht="15.75" customHeight="1" x14ac:dyDescent="0.25">
      <c r="A3" s="133" t="s">
        <v>501</v>
      </c>
      <c r="B3" s="133"/>
      <c r="C3" s="133"/>
      <c r="D3" s="133"/>
      <c r="E3" s="133"/>
      <c r="F3" s="133"/>
      <c r="G3" s="133"/>
      <c r="H3" s="133"/>
      <c r="I3" s="133"/>
      <c r="J3" s="133"/>
      <c r="K3" s="133"/>
      <c r="L3" s="133"/>
      <c r="M3" s="133"/>
      <c r="N3" s="133"/>
      <c r="O3" s="133"/>
      <c r="P3" s="133"/>
      <c r="Q3" s="133"/>
      <c r="R3" s="133"/>
      <c r="S3" s="133"/>
      <c r="T3" s="133"/>
      <c r="U3" s="133"/>
      <c r="V3" s="133"/>
      <c r="W3" s="133"/>
      <c r="X3" s="133"/>
      <c r="Y3" s="133"/>
    </row>
    <row r="4" spans="1:27" ht="11" thickBot="1" x14ac:dyDescent="0.25">
      <c r="A4" s="669"/>
      <c r="B4" s="669"/>
      <c r="C4" s="669"/>
      <c r="D4" s="669"/>
      <c r="E4" s="669"/>
      <c r="F4" s="669"/>
      <c r="G4" s="669"/>
      <c r="H4" s="669"/>
      <c r="I4" s="669"/>
      <c r="J4" s="669"/>
      <c r="K4" s="669"/>
      <c r="L4" s="669"/>
      <c r="M4" s="669"/>
      <c r="N4" s="669"/>
      <c r="O4" s="669"/>
      <c r="P4" s="669"/>
      <c r="Q4" s="669"/>
      <c r="R4" s="669"/>
      <c r="S4" s="669"/>
      <c r="T4" s="669"/>
      <c r="U4" s="669"/>
      <c r="V4" s="669"/>
      <c r="W4" s="669"/>
      <c r="X4" s="669"/>
      <c r="Y4" s="669" t="s">
        <v>103</v>
      </c>
    </row>
    <row r="5" spans="1:27" ht="13.15" customHeight="1" thickTop="1" x14ac:dyDescent="0.2">
      <c r="A5" s="712"/>
      <c r="B5" s="712"/>
      <c r="C5" s="712"/>
      <c r="D5" s="1110" t="s">
        <v>1265</v>
      </c>
      <c r="E5" s="1110"/>
      <c r="F5" s="1110"/>
      <c r="G5" s="1110"/>
      <c r="H5" s="1110"/>
      <c r="I5" s="1110"/>
      <c r="J5" s="1110"/>
      <c r="K5" s="1110"/>
      <c r="L5" s="1110"/>
      <c r="M5" s="1110"/>
      <c r="N5" s="1110"/>
      <c r="O5" s="1110" t="s">
        <v>135</v>
      </c>
      <c r="P5" s="1110"/>
      <c r="Q5" s="1110"/>
      <c r="R5" s="1110"/>
      <c r="S5" s="1110"/>
      <c r="T5" s="1110"/>
      <c r="U5" s="1110"/>
      <c r="V5" s="1110"/>
      <c r="W5" s="1110" t="s">
        <v>411</v>
      </c>
      <c r="X5" s="1110" t="s">
        <v>1440</v>
      </c>
      <c r="Y5" s="1110" t="s">
        <v>412</v>
      </c>
      <c r="AA5" s="485"/>
    </row>
    <row r="6" spans="1:27" ht="137.25" customHeight="1" x14ac:dyDescent="0.2">
      <c r="A6" s="718" t="s">
        <v>502</v>
      </c>
      <c r="B6" s="718" t="s">
        <v>456</v>
      </c>
      <c r="C6" s="718" t="s">
        <v>503</v>
      </c>
      <c r="D6" s="718" t="s">
        <v>166</v>
      </c>
      <c r="E6" s="718" t="s">
        <v>106</v>
      </c>
      <c r="F6" s="718" t="s">
        <v>440</v>
      </c>
      <c r="G6" s="718" t="s">
        <v>457</v>
      </c>
      <c r="H6" s="718" t="s">
        <v>451</v>
      </c>
      <c r="I6" s="718" t="s">
        <v>441</v>
      </c>
      <c r="J6" s="718" t="s">
        <v>1440</v>
      </c>
      <c r="K6" s="718" t="s">
        <v>172</v>
      </c>
      <c r="L6" s="718" t="s">
        <v>110</v>
      </c>
      <c r="M6" s="718" t="s">
        <v>116</v>
      </c>
      <c r="N6" s="718" t="s">
        <v>442</v>
      </c>
      <c r="O6" s="718" t="s">
        <v>136</v>
      </c>
      <c r="P6" s="718" t="s">
        <v>443</v>
      </c>
      <c r="Q6" s="718" t="s">
        <v>444</v>
      </c>
      <c r="R6" s="718" t="s">
        <v>139</v>
      </c>
      <c r="S6" s="718" t="s">
        <v>445</v>
      </c>
      <c r="T6" s="718" t="s">
        <v>109</v>
      </c>
      <c r="U6" s="718" t="s">
        <v>145</v>
      </c>
      <c r="V6" s="718" t="s">
        <v>447</v>
      </c>
      <c r="W6" s="1171"/>
      <c r="X6" s="1171"/>
      <c r="Y6" s="1171"/>
    </row>
    <row r="7" spans="1:27" ht="12.75" customHeight="1" x14ac:dyDescent="0.25">
      <c r="A7" s="1191" t="s">
        <v>254</v>
      </c>
      <c r="B7" s="1192"/>
      <c r="C7" s="227"/>
      <c r="D7" s="792">
        <f t="shared" ref="D7:Y7" si="0">SUM(D9:D13)</f>
        <v>0</v>
      </c>
      <c r="E7" s="792">
        <f t="shared" si="0"/>
        <v>0</v>
      </c>
      <c r="F7" s="792">
        <f t="shared" si="0"/>
        <v>0</v>
      </c>
      <c r="G7" s="792">
        <f t="shared" si="0"/>
        <v>0</v>
      </c>
      <c r="H7" s="792">
        <f t="shared" si="0"/>
        <v>0</v>
      </c>
      <c r="I7" s="792">
        <f t="shared" si="0"/>
        <v>0</v>
      </c>
      <c r="J7" s="792">
        <f t="shared" si="0"/>
        <v>0</v>
      </c>
      <c r="K7" s="792">
        <f t="shared" si="0"/>
        <v>0</v>
      </c>
      <c r="L7" s="792">
        <f t="shared" si="0"/>
        <v>0</v>
      </c>
      <c r="M7" s="792">
        <f t="shared" si="0"/>
        <v>0</v>
      </c>
      <c r="N7" s="792">
        <f t="shared" si="0"/>
        <v>0</v>
      </c>
      <c r="O7" s="792">
        <f t="shared" si="0"/>
        <v>0</v>
      </c>
      <c r="P7" s="792">
        <f t="shared" si="0"/>
        <v>0</v>
      </c>
      <c r="Q7" s="792">
        <f t="shared" si="0"/>
        <v>0</v>
      </c>
      <c r="R7" s="792">
        <f t="shared" si="0"/>
        <v>0</v>
      </c>
      <c r="S7" s="792">
        <f t="shared" si="0"/>
        <v>0</v>
      </c>
      <c r="T7" s="792">
        <f t="shared" si="0"/>
        <v>0</v>
      </c>
      <c r="U7" s="792">
        <f t="shared" si="0"/>
        <v>0</v>
      </c>
      <c r="V7" s="792">
        <f t="shared" si="0"/>
        <v>0</v>
      </c>
      <c r="W7" s="792">
        <f t="shared" si="0"/>
        <v>0</v>
      </c>
      <c r="X7" s="792">
        <f t="shared" si="0"/>
        <v>0</v>
      </c>
      <c r="Y7" s="792">
        <f t="shared" si="0"/>
        <v>0</v>
      </c>
    </row>
    <row r="8" spans="1:27" ht="12.75" customHeight="1" x14ac:dyDescent="0.25">
      <c r="A8" s="1189" t="s">
        <v>463</v>
      </c>
      <c r="B8" s="1190"/>
      <c r="C8" s="227"/>
      <c r="D8" s="793"/>
      <c r="E8" s="793"/>
      <c r="F8" s="793"/>
      <c r="G8" s="793"/>
      <c r="H8" s="793"/>
      <c r="I8" s="793"/>
      <c r="J8" s="793"/>
      <c r="K8" s="793"/>
      <c r="L8" s="793"/>
      <c r="M8" s="793"/>
      <c r="N8" s="370"/>
      <c r="O8" s="793"/>
      <c r="P8" s="793"/>
      <c r="Q8" s="793"/>
      <c r="R8" s="793"/>
      <c r="S8" s="793"/>
      <c r="T8" s="793"/>
      <c r="U8" s="793"/>
      <c r="V8" s="370"/>
      <c r="W8" s="793"/>
      <c r="X8" s="793"/>
      <c r="Y8" s="793"/>
    </row>
    <row r="9" spans="1:27" ht="11.5" x14ac:dyDescent="0.25">
      <c r="A9" s="39"/>
      <c r="B9" s="39"/>
      <c r="C9" s="39"/>
      <c r="D9" s="370"/>
      <c r="E9" s="370"/>
      <c r="F9" s="370"/>
      <c r="G9" s="370"/>
      <c r="H9" s="370"/>
      <c r="I9" s="370"/>
      <c r="J9" s="370"/>
      <c r="K9" s="370"/>
      <c r="L9" s="370"/>
      <c r="M9" s="370"/>
      <c r="N9" s="740">
        <f>SUM(D9:I9,K9:M9)</f>
        <v>0</v>
      </c>
      <c r="O9" s="370"/>
      <c r="P9" s="370"/>
      <c r="Q9" s="370"/>
      <c r="R9" s="370"/>
      <c r="S9" s="370"/>
      <c r="T9" s="370"/>
      <c r="U9" s="370"/>
      <c r="V9" s="740">
        <f>SUM(O9:U9)</f>
        <v>0</v>
      </c>
      <c r="W9" s="370"/>
      <c r="X9" s="370"/>
      <c r="Y9" s="370"/>
    </row>
    <row r="10" spans="1:27" ht="11.5" x14ac:dyDescent="0.25">
      <c r="A10" s="39"/>
      <c r="B10" s="39"/>
      <c r="C10" s="39"/>
      <c r="D10" s="370"/>
      <c r="E10" s="370"/>
      <c r="F10" s="370"/>
      <c r="G10" s="370"/>
      <c r="H10" s="370"/>
      <c r="I10" s="370"/>
      <c r="J10" s="370"/>
      <c r="K10" s="370"/>
      <c r="L10" s="370"/>
      <c r="M10" s="370"/>
      <c r="N10" s="740">
        <f>SUM(D10:I10,K10:M10)</f>
        <v>0</v>
      </c>
      <c r="O10" s="370"/>
      <c r="P10" s="370"/>
      <c r="Q10" s="370"/>
      <c r="R10" s="370"/>
      <c r="S10" s="370"/>
      <c r="T10" s="370"/>
      <c r="U10" s="370"/>
      <c r="V10" s="740">
        <f t="shared" ref="V10:V13" si="1">SUM(O10:U10)</f>
        <v>0</v>
      </c>
      <c r="W10" s="370"/>
      <c r="X10" s="370"/>
      <c r="Y10" s="370"/>
    </row>
    <row r="11" spans="1:27" ht="11.5" x14ac:dyDescent="0.25">
      <c r="A11" s="39"/>
      <c r="B11" s="39"/>
      <c r="C11" s="39"/>
      <c r="D11" s="370"/>
      <c r="E11" s="370"/>
      <c r="F11" s="370"/>
      <c r="G11" s="370"/>
      <c r="H11" s="370"/>
      <c r="I11" s="370"/>
      <c r="J11" s="370"/>
      <c r="K11" s="370"/>
      <c r="L11" s="370"/>
      <c r="M11" s="370"/>
      <c r="N11" s="740">
        <f t="shared" ref="N11:N13" si="2">SUM(D11:I11,K11:M11)</f>
        <v>0</v>
      </c>
      <c r="O11" s="370"/>
      <c r="P11" s="370"/>
      <c r="Q11" s="370"/>
      <c r="R11" s="370"/>
      <c r="S11" s="370"/>
      <c r="T11" s="370"/>
      <c r="U11" s="370"/>
      <c r="V11" s="740">
        <f t="shared" si="1"/>
        <v>0</v>
      </c>
      <c r="W11" s="370"/>
      <c r="X11" s="370"/>
      <c r="Y11" s="370"/>
    </row>
    <row r="12" spans="1:27" ht="11.5" x14ac:dyDescent="0.25">
      <c r="A12" s="39"/>
      <c r="B12" s="39"/>
      <c r="C12" s="39"/>
      <c r="D12" s="370"/>
      <c r="E12" s="370"/>
      <c r="F12" s="370"/>
      <c r="G12" s="370"/>
      <c r="H12" s="370"/>
      <c r="I12" s="370"/>
      <c r="J12" s="370"/>
      <c r="K12" s="370"/>
      <c r="L12" s="370"/>
      <c r="M12" s="370"/>
      <c r="N12" s="740">
        <f t="shared" si="2"/>
        <v>0</v>
      </c>
      <c r="O12" s="370"/>
      <c r="P12" s="370"/>
      <c r="Q12" s="370"/>
      <c r="R12" s="370"/>
      <c r="S12" s="370"/>
      <c r="T12" s="370"/>
      <c r="U12" s="370"/>
      <c r="V12" s="740">
        <f t="shared" si="1"/>
        <v>0</v>
      </c>
      <c r="W12" s="370"/>
      <c r="X12" s="370"/>
      <c r="Y12" s="370"/>
    </row>
    <row r="13" spans="1:27" ht="11.5" x14ac:dyDescent="0.25">
      <c r="A13" s="39"/>
      <c r="B13" s="39"/>
      <c r="C13" s="39"/>
      <c r="D13" s="370"/>
      <c r="E13" s="370"/>
      <c r="F13" s="370"/>
      <c r="G13" s="370"/>
      <c r="H13" s="370"/>
      <c r="I13" s="370"/>
      <c r="J13" s="370"/>
      <c r="K13" s="370"/>
      <c r="L13" s="370"/>
      <c r="M13" s="370"/>
      <c r="N13" s="740">
        <f t="shared" si="2"/>
        <v>0</v>
      </c>
      <c r="O13" s="370"/>
      <c r="P13" s="370"/>
      <c r="Q13" s="370"/>
      <c r="R13" s="370"/>
      <c r="S13" s="370"/>
      <c r="T13" s="370"/>
      <c r="U13" s="370"/>
      <c r="V13" s="740">
        <f t="shared" si="1"/>
        <v>0</v>
      </c>
      <c r="W13" s="370"/>
      <c r="X13" s="370"/>
      <c r="Y13" s="370"/>
    </row>
    <row r="144" spans="1:3" ht="12.5" x14ac:dyDescent="0.25">
      <c r="A144"/>
      <c r="B144"/>
      <c r="C144"/>
    </row>
    <row r="145" spans="1:3" ht="12.5" x14ac:dyDescent="0.25">
      <c r="A145"/>
      <c r="B145"/>
      <c r="C145"/>
    </row>
    <row r="146" spans="1:3" ht="12.5" x14ac:dyDescent="0.25">
      <c r="A146"/>
      <c r="B146"/>
      <c r="C146"/>
    </row>
    <row r="147" spans="1:3" ht="20.25" customHeight="1" x14ac:dyDescent="0.25">
      <c r="A147"/>
      <c r="B147"/>
      <c r="C147"/>
    </row>
    <row r="148" spans="1:3" ht="12" customHeight="1" x14ac:dyDescent="0.25">
      <c r="A148"/>
      <c r="B148"/>
      <c r="C148"/>
    </row>
    <row r="149" spans="1:3" ht="12.5" x14ac:dyDescent="0.25">
      <c r="A149"/>
      <c r="B149"/>
      <c r="C149"/>
    </row>
    <row r="150" spans="1:3" ht="12.5" x14ac:dyDescent="0.25">
      <c r="A150"/>
      <c r="B150"/>
      <c r="C150"/>
    </row>
  </sheetData>
  <sheetProtection selectLockedCells="1" selectUnlockedCells="1"/>
  <dataConsolidate/>
  <mergeCells count="7">
    <mergeCell ref="A8:B8"/>
    <mergeCell ref="Y5:Y6"/>
    <mergeCell ref="A7:B7"/>
    <mergeCell ref="O5:V5"/>
    <mergeCell ref="W5:W6"/>
    <mergeCell ref="X5:X6"/>
    <mergeCell ref="D5:N5"/>
  </mergeCells>
  <phoneticPr fontId="28" type="noConversion"/>
  <printOptions horizontalCentered="1"/>
  <pageMargins left="0.19685039370078741" right="0.19685039370078741" top="0.19685039370078741" bottom="0.19685039370078741" header="0" footer="0"/>
  <pageSetup paperSize="9" scale="46" fitToWidth="2" orientation="landscape" r:id="rId1"/>
  <colBreaks count="1" manualBreakCount="1">
    <brk id="25" max="1048575" man="1"/>
  </col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D00-000000000000}">
          <x14:formula1>
            <xm:f>'Drop-Down'!$G$2:$G$7</xm:f>
          </x14:formula1>
          <xm:sqref>B9:B13</xm:sqref>
        </x14:dataValidation>
        <x14:dataValidation type="list" allowBlank="1" showInputMessage="1" showErrorMessage="1" xr:uid="{00000000-0002-0000-1D00-000001000000}">
          <x14:formula1>
            <xm:f>'Drop-Down'!$F$2:$F$3</xm:f>
          </x14:formula1>
          <xm:sqref>C9:C13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12">
    <pageSetUpPr fitToPage="1"/>
  </sheetPr>
  <dimension ref="A1:AD396"/>
  <sheetViews>
    <sheetView showGridLines="0" view="pageBreakPreview" topLeftCell="I1" zoomScaleNormal="85" zoomScaleSheetLayoutView="100" workbookViewId="0">
      <selection activeCell="AA19" sqref="AA19"/>
    </sheetView>
  </sheetViews>
  <sheetFormatPr defaultColWidth="9.26953125" defaultRowHeight="10" x14ac:dyDescent="0.2"/>
  <cols>
    <col min="1" max="1" width="23" style="136" customWidth="1"/>
    <col min="2" max="2" width="22" style="136" customWidth="1"/>
    <col min="3" max="4" width="15.81640625" style="136" customWidth="1"/>
    <col min="5" max="5" width="8.7265625" style="136" customWidth="1"/>
    <col min="6" max="6" width="13.54296875" style="136" customWidth="1"/>
    <col min="7" max="7" width="12.26953125" style="136" customWidth="1"/>
    <col min="8" max="8" width="11.7265625" style="136" customWidth="1"/>
    <col min="9" max="9" width="11.26953125" style="136" customWidth="1"/>
    <col min="10" max="10" width="9.81640625" style="136" customWidth="1"/>
    <col min="11" max="11" width="10.26953125" style="136" customWidth="1"/>
    <col min="12" max="12" width="15.7265625" style="136" customWidth="1"/>
    <col min="13" max="13" width="12.26953125" style="136" customWidth="1"/>
    <col min="14" max="15" width="11.26953125" style="136" customWidth="1"/>
    <col min="16" max="16" width="10.81640625" style="136" customWidth="1"/>
    <col min="17" max="17" width="9.81640625" style="136" customWidth="1"/>
    <col min="18" max="18" width="13" style="136" customWidth="1"/>
    <col min="19" max="19" width="12" style="136" customWidth="1"/>
    <col min="20" max="21" width="8.7265625" style="136" customWidth="1"/>
    <col min="22" max="22" width="11.1796875" style="136" customWidth="1"/>
    <col min="23" max="23" width="10.54296875" style="136" customWidth="1"/>
    <col min="24" max="24" width="11.26953125" style="136" customWidth="1"/>
    <col min="25" max="26" width="9.26953125" style="136" customWidth="1"/>
    <col min="27" max="27" width="12" style="136" customWidth="1"/>
    <col min="28" max="28" width="18.54296875" style="136" bestFit="1" customWidth="1"/>
    <col min="29" max="29" width="10.54296875" style="136" customWidth="1"/>
    <col min="30" max="32" width="9.26953125" style="136"/>
    <col min="33" max="35" width="9.26953125" style="136" customWidth="1"/>
    <col min="36" max="16384" width="9.26953125" style="136"/>
  </cols>
  <sheetData>
    <row r="1" spans="1:30" s="204" customFormat="1" ht="11.5" customHeight="1" x14ac:dyDescent="0.25">
      <c r="A1" s="133" t="s">
        <v>1392</v>
      </c>
      <c r="B1" s="133"/>
      <c r="C1" s="133"/>
      <c r="D1" s="133"/>
      <c r="E1" s="133"/>
      <c r="F1" s="133"/>
      <c r="G1" s="133"/>
      <c r="H1" s="133"/>
      <c r="I1" s="133"/>
      <c r="J1" s="133"/>
      <c r="K1" s="133"/>
      <c r="L1" s="133"/>
      <c r="M1" s="133"/>
      <c r="N1" s="133"/>
      <c r="O1" s="133"/>
      <c r="P1" s="133"/>
      <c r="Q1" s="133"/>
      <c r="R1" s="133"/>
      <c r="S1" s="133"/>
      <c r="T1" s="133"/>
      <c r="U1" s="133"/>
      <c r="V1" s="133"/>
      <c r="W1" s="133"/>
      <c r="X1" s="133"/>
      <c r="Y1" s="133"/>
      <c r="Z1" s="133"/>
      <c r="AA1" s="133"/>
      <c r="AB1" s="133"/>
    </row>
    <row r="2" spans="1:30" s="204" customFormat="1" ht="11.5" hidden="1" customHeight="1" x14ac:dyDescent="0.25">
      <c r="A2" s="133"/>
      <c r="B2" s="133"/>
      <c r="C2" s="133"/>
      <c r="D2" s="133"/>
      <c r="E2" s="133"/>
      <c r="F2" s="133"/>
      <c r="G2" s="133"/>
      <c r="H2" s="133"/>
      <c r="I2" s="133"/>
      <c r="J2" s="133"/>
      <c r="K2" s="133"/>
      <c r="L2" s="133"/>
      <c r="M2" s="133"/>
      <c r="N2" s="133"/>
      <c r="O2" s="133"/>
      <c r="P2" s="133"/>
      <c r="Q2" s="133"/>
      <c r="R2" s="133"/>
      <c r="S2" s="133"/>
      <c r="T2" s="133"/>
      <c r="U2" s="133"/>
      <c r="V2" s="133"/>
      <c r="W2" s="133"/>
      <c r="X2" s="133"/>
      <c r="Y2" s="133"/>
      <c r="Z2" s="133"/>
      <c r="AA2" s="133"/>
      <c r="AB2" s="133"/>
    </row>
    <row r="3" spans="1:30" ht="11" thickBot="1" x14ac:dyDescent="0.25">
      <c r="A3" s="490"/>
      <c r="B3" s="490"/>
      <c r="C3" s="490"/>
      <c r="D3" s="490"/>
      <c r="E3" s="490"/>
      <c r="F3" s="490"/>
      <c r="G3" s="490"/>
      <c r="H3" s="490"/>
      <c r="I3" s="490"/>
      <c r="J3" s="490"/>
      <c r="K3" s="490"/>
      <c r="L3" s="490"/>
      <c r="M3" s="490"/>
      <c r="N3" s="490"/>
      <c r="O3" s="490"/>
      <c r="P3" s="490"/>
      <c r="Q3" s="228"/>
      <c r="R3" s="228"/>
      <c r="S3" s="228"/>
      <c r="T3" s="228"/>
      <c r="U3" s="228"/>
      <c r="V3" s="228"/>
      <c r="W3" s="228"/>
      <c r="X3" s="228"/>
      <c r="Y3" s="228"/>
      <c r="Z3" s="228"/>
      <c r="AA3" s="228"/>
      <c r="AB3" s="229" t="s">
        <v>103</v>
      </c>
    </row>
    <row r="4" spans="1:30" ht="10.5" customHeight="1" thickTop="1" x14ac:dyDescent="0.2">
      <c r="A4" s="515"/>
      <c r="B4" s="515"/>
      <c r="C4" s="515"/>
      <c r="D4" s="515"/>
      <c r="E4" s="1186" t="s">
        <v>104</v>
      </c>
      <c r="F4" s="1186"/>
      <c r="G4" s="1186"/>
      <c r="H4" s="1186"/>
      <c r="I4" s="1186"/>
      <c r="J4" s="1187"/>
      <c r="K4" s="1187"/>
      <c r="L4" s="1187"/>
      <c r="M4" s="1187"/>
      <c r="N4" s="1186"/>
      <c r="O4" s="1186"/>
      <c r="P4" s="1186"/>
      <c r="Q4" s="1186" t="s">
        <v>135</v>
      </c>
      <c r="R4" s="1186"/>
      <c r="S4" s="1186"/>
      <c r="T4" s="1186"/>
      <c r="U4" s="1186"/>
      <c r="V4" s="1186"/>
      <c r="W4" s="1186"/>
      <c r="X4" s="1186"/>
      <c r="Y4" s="1186"/>
      <c r="Z4" s="1096" t="s">
        <v>411</v>
      </c>
      <c r="AA4" s="1096" t="s">
        <v>1440</v>
      </c>
      <c r="AB4" s="1194" t="s">
        <v>412</v>
      </c>
      <c r="AC4" s="139"/>
      <c r="AD4" s="139"/>
    </row>
    <row r="5" spans="1:30" s="152" customFormat="1" ht="115" x14ac:dyDescent="0.25">
      <c r="A5" s="717" t="s">
        <v>504</v>
      </c>
      <c r="B5" s="709" t="s">
        <v>1492</v>
      </c>
      <c r="C5" s="491" t="s">
        <v>456</v>
      </c>
      <c r="D5" s="709" t="s">
        <v>503</v>
      </c>
      <c r="E5" s="709" t="s">
        <v>166</v>
      </c>
      <c r="F5" s="709" t="s">
        <v>405</v>
      </c>
      <c r="G5" s="709" t="s">
        <v>505</v>
      </c>
      <c r="H5" s="709" t="s">
        <v>450</v>
      </c>
      <c r="I5" s="709" t="s">
        <v>239</v>
      </c>
      <c r="J5" s="718" t="s">
        <v>169</v>
      </c>
      <c r="K5" s="718" t="s">
        <v>506</v>
      </c>
      <c r="L5" s="718" t="s">
        <v>1440</v>
      </c>
      <c r="M5" s="718" t="s">
        <v>172</v>
      </c>
      <c r="N5" s="709" t="s">
        <v>507</v>
      </c>
      <c r="O5" s="709" t="s">
        <v>116</v>
      </c>
      <c r="P5" s="709" t="s">
        <v>442</v>
      </c>
      <c r="Q5" s="711" t="s">
        <v>136</v>
      </c>
      <c r="R5" s="711" t="s">
        <v>443</v>
      </c>
      <c r="S5" s="711" t="s">
        <v>444</v>
      </c>
      <c r="T5" s="711" t="s">
        <v>450</v>
      </c>
      <c r="U5" s="711" t="s">
        <v>139</v>
      </c>
      <c r="V5" s="711" t="s">
        <v>445</v>
      </c>
      <c r="W5" s="711" t="s">
        <v>452</v>
      </c>
      <c r="X5" s="711" t="s">
        <v>145</v>
      </c>
      <c r="Y5" s="715" t="s">
        <v>447</v>
      </c>
      <c r="Z5" s="1110"/>
      <c r="AA5" s="1110"/>
      <c r="AB5" s="1141"/>
      <c r="AC5" s="230"/>
    </row>
    <row r="6" spans="1:30" ht="11.25" customHeight="1" x14ac:dyDescent="0.2">
      <c r="A6" s="1112"/>
      <c r="B6" s="1140"/>
      <c r="C6" s="453"/>
      <c r="D6" s="453"/>
      <c r="E6" s="453"/>
      <c r="F6" s="453"/>
      <c r="G6" s="453"/>
      <c r="H6" s="453"/>
      <c r="I6" s="453"/>
      <c r="J6" s="653"/>
      <c r="K6" s="652"/>
      <c r="L6" s="652"/>
      <c r="M6" s="653"/>
      <c r="N6" s="453"/>
      <c r="O6" s="453"/>
      <c r="P6" s="453"/>
      <c r="Q6" s="453"/>
      <c r="R6" s="453"/>
      <c r="S6" s="453"/>
      <c r="T6" s="453"/>
      <c r="U6" s="453"/>
      <c r="V6" s="453"/>
      <c r="W6" s="453"/>
      <c r="X6" s="453"/>
      <c r="Y6" s="453"/>
      <c r="Z6" s="652"/>
      <c r="AA6" s="652"/>
      <c r="AB6" s="453"/>
    </row>
    <row r="7" spans="1:30" ht="14.25" customHeight="1" x14ac:dyDescent="0.25">
      <c r="A7" s="1193" t="s">
        <v>254</v>
      </c>
      <c r="B7" s="1193"/>
      <c r="C7" s="1178"/>
      <c r="D7" s="470"/>
      <c r="E7" s="740">
        <f t="shared" ref="E7:AB7" si="0">SUM(E9:E13)</f>
        <v>0</v>
      </c>
      <c r="F7" s="740">
        <f t="shared" si="0"/>
        <v>0</v>
      </c>
      <c r="G7" s="740">
        <f t="shared" si="0"/>
        <v>0</v>
      </c>
      <c r="H7" s="740">
        <f t="shared" si="0"/>
        <v>0</v>
      </c>
      <c r="I7" s="740">
        <f t="shared" si="0"/>
        <v>0</v>
      </c>
      <c r="J7" s="740">
        <f t="shared" si="0"/>
        <v>0</v>
      </c>
      <c r="K7" s="740">
        <f t="shared" si="0"/>
        <v>0</v>
      </c>
      <c r="L7" s="740">
        <f t="shared" si="0"/>
        <v>0</v>
      </c>
      <c r="M7" s="740">
        <f t="shared" si="0"/>
        <v>0</v>
      </c>
      <c r="N7" s="740">
        <f t="shared" si="0"/>
        <v>0</v>
      </c>
      <c r="O7" s="740">
        <f t="shared" si="0"/>
        <v>0</v>
      </c>
      <c r="P7" s="740">
        <f t="shared" si="0"/>
        <v>0</v>
      </c>
      <c r="Q7" s="740">
        <f t="shared" si="0"/>
        <v>0</v>
      </c>
      <c r="R7" s="740">
        <f t="shared" si="0"/>
        <v>0</v>
      </c>
      <c r="S7" s="740">
        <f t="shared" si="0"/>
        <v>0</v>
      </c>
      <c r="T7" s="740">
        <f t="shared" si="0"/>
        <v>0</v>
      </c>
      <c r="U7" s="740">
        <f t="shared" si="0"/>
        <v>0</v>
      </c>
      <c r="V7" s="740">
        <f t="shared" si="0"/>
        <v>0</v>
      </c>
      <c r="W7" s="740">
        <f t="shared" si="0"/>
        <v>0</v>
      </c>
      <c r="X7" s="740">
        <f t="shared" si="0"/>
        <v>0</v>
      </c>
      <c r="Y7" s="740">
        <f t="shared" si="0"/>
        <v>0</v>
      </c>
      <c r="Z7" s="740">
        <f t="shared" si="0"/>
        <v>0</v>
      </c>
      <c r="AA7" s="740">
        <f t="shared" si="0"/>
        <v>0</v>
      </c>
      <c r="AB7" s="740">
        <f t="shared" si="0"/>
        <v>0</v>
      </c>
    </row>
    <row r="8" spans="1:30" ht="11.5" x14ac:dyDescent="0.25">
      <c r="A8" s="1189" t="s">
        <v>463</v>
      </c>
      <c r="B8" s="1190"/>
      <c r="C8" s="319"/>
      <c r="D8" s="319"/>
      <c r="E8" s="794"/>
      <c r="F8" s="794"/>
      <c r="G8" s="794"/>
      <c r="H8" s="794"/>
      <c r="I8" s="794"/>
      <c r="J8" s="795"/>
      <c r="K8" s="796"/>
      <c r="L8" s="794"/>
      <c r="M8" s="794"/>
      <c r="N8" s="794"/>
      <c r="O8" s="794"/>
      <c r="P8" s="370"/>
      <c r="Q8" s="794"/>
      <c r="R8" s="794"/>
      <c r="S8" s="794"/>
      <c r="T8" s="794"/>
      <c r="U8" s="794"/>
      <c r="V8" s="794"/>
      <c r="W8" s="795"/>
      <c r="X8" s="795"/>
      <c r="Y8" s="370"/>
      <c r="Z8" s="794"/>
      <c r="AA8" s="794"/>
      <c r="AB8" s="795"/>
    </row>
    <row r="9" spans="1:30" ht="11.5" x14ac:dyDescent="0.25">
      <c r="A9" s="39"/>
      <c r="B9" s="39"/>
      <c r="C9" s="39"/>
      <c r="D9" s="427"/>
      <c r="E9" s="370"/>
      <c r="F9" s="370"/>
      <c r="G9" s="370"/>
      <c r="H9" s="370"/>
      <c r="I9" s="370"/>
      <c r="J9" s="370"/>
      <c r="K9" s="370"/>
      <c r="L9" s="370"/>
      <c r="M9" s="370"/>
      <c r="N9" s="370"/>
      <c r="O9" s="370"/>
      <c r="P9" s="740">
        <f>SUM(E9:G9,I9:K9,M9:O9)</f>
        <v>0</v>
      </c>
      <c r="Q9" s="370"/>
      <c r="R9" s="370"/>
      <c r="S9" s="370"/>
      <c r="T9" s="370"/>
      <c r="U9" s="370"/>
      <c r="V9" s="370"/>
      <c r="W9" s="370"/>
      <c r="X9" s="370"/>
      <c r="Y9" s="740">
        <f>SUM(Q9:S9,U9:X9)</f>
        <v>0</v>
      </c>
      <c r="Z9" s="370"/>
      <c r="AA9" s="370"/>
      <c r="AB9" s="370"/>
    </row>
    <row r="10" spans="1:30" ht="11.5" x14ac:dyDescent="0.25">
      <c r="A10" s="39"/>
      <c r="B10" s="39"/>
      <c r="C10" s="39"/>
      <c r="D10" s="427"/>
      <c r="E10" s="370"/>
      <c r="F10" s="370"/>
      <c r="G10" s="370"/>
      <c r="H10" s="370"/>
      <c r="I10" s="370"/>
      <c r="J10" s="370"/>
      <c r="K10" s="370"/>
      <c r="L10" s="370"/>
      <c r="M10" s="370"/>
      <c r="N10" s="370"/>
      <c r="O10" s="370"/>
      <c r="P10" s="740">
        <f>SUM(E10:G10,I10:K10,M10:O10)</f>
        <v>0</v>
      </c>
      <c r="Q10" s="370"/>
      <c r="R10" s="370"/>
      <c r="S10" s="370"/>
      <c r="T10" s="370"/>
      <c r="U10" s="370"/>
      <c r="V10" s="370"/>
      <c r="W10" s="370"/>
      <c r="X10" s="370"/>
      <c r="Y10" s="740">
        <f>SUM(Q10:S10,U10:X10)</f>
        <v>0</v>
      </c>
      <c r="Z10" s="370"/>
      <c r="AA10" s="370"/>
      <c r="AB10" s="370"/>
    </row>
    <row r="11" spans="1:30" ht="11.5" x14ac:dyDescent="0.25">
      <c r="A11" s="39"/>
      <c r="B11" s="39"/>
      <c r="C11" s="39"/>
      <c r="D11" s="427"/>
      <c r="E11" s="370"/>
      <c r="F11" s="370"/>
      <c r="G11" s="370"/>
      <c r="H11" s="370"/>
      <c r="I11" s="370"/>
      <c r="J11" s="370"/>
      <c r="K11" s="370"/>
      <c r="L11" s="370"/>
      <c r="M11" s="370"/>
      <c r="N11" s="370"/>
      <c r="O11" s="370"/>
      <c r="P11" s="740">
        <f t="shared" ref="P11:P13" si="1">SUM(E11:G11,I11:K11,M11:O11)</f>
        <v>0</v>
      </c>
      <c r="Q11" s="370"/>
      <c r="R11" s="370"/>
      <c r="S11" s="370"/>
      <c r="T11" s="370"/>
      <c r="U11" s="370"/>
      <c r="V11" s="370"/>
      <c r="W11" s="370"/>
      <c r="X11" s="370"/>
      <c r="Y11" s="740">
        <f t="shared" ref="Y11:Y13" si="2">SUM(Q11:S11,U11:X11)</f>
        <v>0</v>
      </c>
      <c r="Z11" s="370"/>
      <c r="AA11" s="370"/>
      <c r="AB11" s="370"/>
    </row>
    <row r="12" spans="1:30" ht="11.5" x14ac:dyDescent="0.25">
      <c r="A12" s="39"/>
      <c r="B12" s="39"/>
      <c r="C12" s="39"/>
      <c r="D12" s="427"/>
      <c r="E12" s="370"/>
      <c r="F12" s="370"/>
      <c r="G12" s="370"/>
      <c r="H12" s="370"/>
      <c r="I12" s="370"/>
      <c r="J12" s="370"/>
      <c r="K12" s="370"/>
      <c r="L12" s="370"/>
      <c r="M12" s="370"/>
      <c r="N12" s="370"/>
      <c r="O12" s="370"/>
      <c r="P12" s="740">
        <f t="shared" si="1"/>
        <v>0</v>
      </c>
      <c r="Q12" s="370"/>
      <c r="R12" s="370"/>
      <c r="S12" s="370"/>
      <c r="T12" s="370"/>
      <c r="U12" s="370"/>
      <c r="V12" s="370"/>
      <c r="W12" s="370"/>
      <c r="X12" s="370"/>
      <c r="Y12" s="740">
        <f t="shared" si="2"/>
        <v>0</v>
      </c>
      <c r="Z12" s="370"/>
      <c r="AA12" s="370"/>
      <c r="AB12" s="370"/>
    </row>
    <row r="13" spans="1:30" ht="11.5" x14ac:dyDescent="0.25">
      <c r="A13" s="39"/>
      <c r="B13" s="39"/>
      <c r="C13" s="39"/>
      <c r="D13" s="427"/>
      <c r="E13" s="370"/>
      <c r="F13" s="370"/>
      <c r="G13" s="370"/>
      <c r="H13" s="370"/>
      <c r="I13" s="370"/>
      <c r="J13" s="370"/>
      <c r="K13" s="370"/>
      <c r="L13" s="370"/>
      <c r="M13" s="370"/>
      <c r="N13" s="370"/>
      <c r="O13" s="370"/>
      <c r="P13" s="740">
        <f t="shared" si="1"/>
        <v>0</v>
      </c>
      <c r="Q13" s="370"/>
      <c r="R13" s="370"/>
      <c r="S13" s="370"/>
      <c r="T13" s="370"/>
      <c r="U13" s="370"/>
      <c r="V13" s="370"/>
      <c r="W13" s="370"/>
      <c r="X13" s="370"/>
      <c r="Y13" s="740">
        <f t="shared" si="2"/>
        <v>0</v>
      </c>
      <c r="Z13" s="370"/>
      <c r="AA13" s="370"/>
      <c r="AB13" s="370"/>
    </row>
    <row r="143" spans="2:4" ht="12.5" x14ac:dyDescent="0.25">
      <c r="B143"/>
      <c r="C143"/>
      <c r="D143"/>
    </row>
    <row r="144" spans="2:4" ht="12.5" x14ac:dyDescent="0.25">
      <c r="B144"/>
      <c r="C144"/>
      <c r="D144"/>
    </row>
    <row r="145" spans="1:4" ht="12.5" x14ac:dyDescent="0.25">
      <c r="B145"/>
      <c r="C145"/>
      <c r="D145"/>
    </row>
    <row r="146" spans="1:4" ht="12.5" x14ac:dyDescent="0.25">
      <c r="B146"/>
      <c r="C146"/>
      <c r="D146"/>
    </row>
    <row r="147" spans="1:4" ht="12.5" x14ac:dyDescent="0.25">
      <c r="A147"/>
      <c r="B147"/>
      <c r="C147"/>
      <c r="D147"/>
    </row>
    <row r="148" spans="1:4" ht="12.5" x14ac:dyDescent="0.25">
      <c r="A148"/>
      <c r="B148"/>
      <c r="C148"/>
      <c r="D148"/>
    </row>
    <row r="149" spans="1:4" ht="12.5" x14ac:dyDescent="0.25">
      <c r="A149"/>
      <c r="B149"/>
      <c r="C149"/>
      <c r="D149"/>
    </row>
    <row r="150" spans="1:4" ht="12.5" x14ac:dyDescent="0.25">
      <c r="A150"/>
      <c r="B150"/>
      <c r="C150"/>
      <c r="D150"/>
    </row>
    <row r="151" spans="1:4" ht="12.5" x14ac:dyDescent="0.25">
      <c r="A151"/>
      <c r="B151"/>
      <c r="C151"/>
      <c r="D151"/>
    </row>
    <row r="152" spans="1:4" ht="12.5" x14ac:dyDescent="0.25">
      <c r="A152"/>
      <c r="B152"/>
      <c r="C152"/>
      <c r="D152"/>
    </row>
    <row r="153" spans="1:4" ht="12.5" x14ac:dyDescent="0.25">
      <c r="A153"/>
      <c r="B153"/>
      <c r="C153"/>
      <c r="D153"/>
    </row>
    <row r="154" spans="1:4" ht="12.5" x14ac:dyDescent="0.25">
      <c r="A154"/>
      <c r="B154"/>
      <c r="C154"/>
      <c r="D154"/>
    </row>
    <row r="155" spans="1:4" ht="12.5" x14ac:dyDescent="0.25">
      <c r="A155"/>
    </row>
    <row r="156" spans="1:4" ht="12.5" x14ac:dyDescent="0.25">
      <c r="A156"/>
    </row>
    <row r="157" spans="1:4" ht="12.5" x14ac:dyDescent="0.25">
      <c r="A157"/>
    </row>
    <row r="158" spans="1:4" ht="12.5" x14ac:dyDescent="0.25">
      <c r="A158"/>
    </row>
    <row r="159" spans="1:4" ht="12.5" x14ac:dyDescent="0.25">
      <c r="A159"/>
    </row>
    <row r="160" spans="1:4" ht="12.5" x14ac:dyDescent="0.25">
      <c r="A160"/>
    </row>
    <row r="161" spans="1:1" ht="12.5" x14ac:dyDescent="0.25">
      <c r="A161"/>
    </row>
    <row r="162" spans="1:1" ht="12.5" x14ac:dyDescent="0.25">
      <c r="A162"/>
    </row>
    <row r="163" spans="1:1" ht="12.5" x14ac:dyDescent="0.25">
      <c r="A163"/>
    </row>
    <row r="164" spans="1:1" ht="12.5" x14ac:dyDescent="0.25">
      <c r="A164"/>
    </row>
    <row r="165" spans="1:1" ht="12.5" x14ac:dyDescent="0.25">
      <c r="A165"/>
    </row>
    <row r="166" spans="1:1" ht="12.5" x14ac:dyDescent="0.25">
      <c r="A166"/>
    </row>
    <row r="167" spans="1:1" ht="12.5" x14ac:dyDescent="0.25">
      <c r="A167"/>
    </row>
    <row r="168" spans="1:1" ht="12.5" x14ac:dyDescent="0.25">
      <c r="A168"/>
    </row>
    <row r="169" spans="1:1" ht="12.5" x14ac:dyDescent="0.25">
      <c r="A169"/>
    </row>
    <row r="170" spans="1:1" ht="12.5" x14ac:dyDescent="0.25">
      <c r="A170"/>
    </row>
    <row r="171" spans="1:1" ht="12.5" x14ac:dyDescent="0.25">
      <c r="A171"/>
    </row>
    <row r="172" spans="1:1" ht="12.5" x14ac:dyDescent="0.25">
      <c r="A172"/>
    </row>
    <row r="173" spans="1:1" ht="12.5" x14ac:dyDescent="0.25">
      <c r="A173"/>
    </row>
    <row r="174" spans="1:1" ht="12.5" x14ac:dyDescent="0.25">
      <c r="A174"/>
    </row>
    <row r="175" spans="1:1" ht="12.5" x14ac:dyDescent="0.25">
      <c r="A175"/>
    </row>
    <row r="176" spans="1:1" ht="12.5" x14ac:dyDescent="0.25">
      <c r="A176"/>
    </row>
    <row r="177" spans="1:1" ht="12.5" x14ac:dyDescent="0.25">
      <c r="A177"/>
    </row>
    <row r="178" spans="1:1" ht="12.5" x14ac:dyDescent="0.25">
      <c r="A178"/>
    </row>
    <row r="179" spans="1:1" ht="12.5" x14ac:dyDescent="0.25">
      <c r="A179"/>
    </row>
    <row r="180" spans="1:1" ht="12.5" x14ac:dyDescent="0.25">
      <c r="A180"/>
    </row>
    <row r="181" spans="1:1" ht="12.5" x14ac:dyDescent="0.25">
      <c r="A181"/>
    </row>
    <row r="182" spans="1:1" ht="12.5" x14ac:dyDescent="0.25">
      <c r="A182"/>
    </row>
    <row r="183" spans="1:1" ht="12.5" x14ac:dyDescent="0.25">
      <c r="A183"/>
    </row>
    <row r="184" spans="1:1" ht="12.5" x14ac:dyDescent="0.25">
      <c r="A184"/>
    </row>
    <row r="185" spans="1:1" ht="12.5" x14ac:dyDescent="0.25">
      <c r="A185"/>
    </row>
    <row r="186" spans="1:1" ht="12.5" x14ac:dyDescent="0.25">
      <c r="A186"/>
    </row>
    <row r="187" spans="1:1" ht="12.5" x14ac:dyDescent="0.25">
      <c r="A187"/>
    </row>
    <row r="188" spans="1:1" ht="12.5" x14ac:dyDescent="0.25">
      <c r="A188"/>
    </row>
    <row r="189" spans="1:1" ht="12.5" x14ac:dyDescent="0.25">
      <c r="A189"/>
    </row>
    <row r="190" spans="1:1" ht="12.5" x14ac:dyDescent="0.25">
      <c r="A190"/>
    </row>
    <row r="191" spans="1:1" ht="12.5" x14ac:dyDescent="0.25">
      <c r="A191"/>
    </row>
    <row r="192" spans="1:1" ht="12.5" x14ac:dyDescent="0.25">
      <c r="A192"/>
    </row>
    <row r="193" spans="1:1" ht="12.5" x14ac:dyDescent="0.25">
      <c r="A193"/>
    </row>
    <row r="194" spans="1:1" ht="12.5" x14ac:dyDescent="0.25">
      <c r="A194"/>
    </row>
    <row r="195" spans="1:1" ht="12.5" x14ac:dyDescent="0.25">
      <c r="A195"/>
    </row>
    <row r="196" spans="1:1" ht="12.5" x14ac:dyDescent="0.25">
      <c r="A196"/>
    </row>
    <row r="197" spans="1:1" ht="12.5" x14ac:dyDescent="0.25">
      <c r="A197"/>
    </row>
    <row r="198" spans="1:1" ht="12.5" x14ac:dyDescent="0.25">
      <c r="A198"/>
    </row>
    <row r="199" spans="1:1" ht="12.5" x14ac:dyDescent="0.25">
      <c r="A199"/>
    </row>
    <row r="200" spans="1:1" ht="12.5" x14ac:dyDescent="0.25">
      <c r="A200"/>
    </row>
    <row r="201" spans="1:1" ht="12.5" x14ac:dyDescent="0.25">
      <c r="A201"/>
    </row>
    <row r="202" spans="1:1" ht="12.5" x14ac:dyDescent="0.25">
      <c r="A202"/>
    </row>
    <row r="203" spans="1:1" ht="12.5" x14ac:dyDescent="0.25">
      <c r="A203"/>
    </row>
    <row r="204" spans="1:1" ht="12.5" x14ac:dyDescent="0.25">
      <c r="A204"/>
    </row>
    <row r="205" spans="1:1" ht="12.5" x14ac:dyDescent="0.25">
      <c r="A205"/>
    </row>
    <row r="206" spans="1:1" ht="12.5" x14ac:dyDescent="0.25">
      <c r="A206"/>
    </row>
    <row r="207" spans="1:1" ht="12.5" x14ac:dyDescent="0.25">
      <c r="A207"/>
    </row>
    <row r="208" spans="1:1" ht="12.5" x14ac:dyDescent="0.25">
      <c r="A208"/>
    </row>
    <row r="209" spans="1:1" ht="12.5" x14ac:dyDescent="0.25">
      <c r="A209"/>
    </row>
    <row r="210" spans="1:1" ht="12.5" x14ac:dyDescent="0.25">
      <c r="A210"/>
    </row>
    <row r="211" spans="1:1" ht="12.5" x14ac:dyDescent="0.25">
      <c r="A211"/>
    </row>
    <row r="212" spans="1:1" ht="12.5" x14ac:dyDescent="0.25">
      <c r="A212"/>
    </row>
    <row r="213" spans="1:1" ht="12.5" x14ac:dyDescent="0.25">
      <c r="A213"/>
    </row>
    <row r="214" spans="1:1" ht="12.5" x14ac:dyDescent="0.25">
      <c r="A214"/>
    </row>
    <row r="215" spans="1:1" ht="12.5" x14ac:dyDescent="0.25">
      <c r="A215"/>
    </row>
    <row r="216" spans="1:1" ht="12.5" x14ac:dyDescent="0.25">
      <c r="A216"/>
    </row>
    <row r="217" spans="1:1" ht="12.5" x14ac:dyDescent="0.25">
      <c r="A217"/>
    </row>
    <row r="218" spans="1:1" ht="12.5" x14ac:dyDescent="0.25">
      <c r="A218"/>
    </row>
    <row r="219" spans="1:1" ht="12.5" x14ac:dyDescent="0.25">
      <c r="A219"/>
    </row>
    <row r="220" spans="1:1" ht="12.5" x14ac:dyDescent="0.25">
      <c r="A220"/>
    </row>
    <row r="221" spans="1:1" ht="12.5" x14ac:dyDescent="0.25">
      <c r="A221"/>
    </row>
    <row r="222" spans="1:1" ht="12.5" x14ac:dyDescent="0.25">
      <c r="A222"/>
    </row>
    <row r="223" spans="1:1" ht="12.5" x14ac:dyDescent="0.25">
      <c r="A223"/>
    </row>
    <row r="224" spans="1:1" ht="12.5" x14ac:dyDescent="0.25">
      <c r="A224"/>
    </row>
    <row r="225" spans="1:1" ht="12.5" x14ac:dyDescent="0.25">
      <c r="A225"/>
    </row>
    <row r="226" spans="1:1" ht="12.5" x14ac:dyDescent="0.25">
      <c r="A226"/>
    </row>
    <row r="227" spans="1:1" ht="12.5" x14ac:dyDescent="0.25">
      <c r="A227"/>
    </row>
    <row r="228" spans="1:1" ht="12.5" x14ac:dyDescent="0.25">
      <c r="A228"/>
    </row>
    <row r="229" spans="1:1" ht="12.5" x14ac:dyDescent="0.25">
      <c r="A229"/>
    </row>
    <row r="230" spans="1:1" ht="12.5" x14ac:dyDescent="0.25">
      <c r="A230"/>
    </row>
    <row r="231" spans="1:1" ht="12.5" x14ac:dyDescent="0.25">
      <c r="A231"/>
    </row>
    <row r="232" spans="1:1" ht="12.5" x14ac:dyDescent="0.25">
      <c r="A232"/>
    </row>
    <row r="233" spans="1:1" ht="12.5" x14ac:dyDescent="0.25">
      <c r="A233"/>
    </row>
    <row r="234" spans="1:1" ht="12.5" x14ac:dyDescent="0.25">
      <c r="A234"/>
    </row>
    <row r="235" spans="1:1" ht="12.5" x14ac:dyDescent="0.25">
      <c r="A235"/>
    </row>
    <row r="236" spans="1:1" ht="12.5" x14ac:dyDescent="0.25">
      <c r="A236"/>
    </row>
    <row r="237" spans="1:1" ht="12.5" x14ac:dyDescent="0.25">
      <c r="A237"/>
    </row>
    <row r="238" spans="1:1" ht="12.5" x14ac:dyDescent="0.25">
      <c r="A238"/>
    </row>
    <row r="239" spans="1:1" ht="12.5" x14ac:dyDescent="0.25">
      <c r="A239"/>
    </row>
    <row r="240" spans="1:1" ht="12.5" x14ac:dyDescent="0.25">
      <c r="A240"/>
    </row>
    <row r="241" spans="1:1" ht="12.5" x14ac:dyDescent="0.25">
      <c r="A241"/>
    </row>
    <row r="242" spans="1:1" ht="12.5" x14ac:dyDescent="0.25">
      <c r="A242"/>
    </row>
    <row r="243" spans="1:1" ht="12.5" x14ac:dyDescent="0.25">
      <c r="A243"/>
    </row>
    <row r="244" spans="1:1" ht="12.5" x14ac:dyDescent="0.25">
      <c r="A244"/>
    </row>
    <row r="245" spans="1:1" ht="12.5" x14ac:dyDescent="0.25">
      <c r="A245"/>
    </row>
    <row r="246" spans="1:1" ht="12.5" x14ac:dyDescent="0.25">
      <c r="A246"/>
    </row>
    <row r="247" spans="1:1" ht="12.5" x14ac:dyDescent="0.25">
      <c r="A247"/>
    </row>
    <row r="248" spans="1:1" ht="12.5" x14ac:dyDescent="0.25">
      <c r="A248"/>
    </row>
    <row r="249" spans="1:1" ht="12.5" x14ac:dyDescent="0.25">
      <c r="A249"/>
    </row>
    <row r="250" spans="1:1" ht="12.5" x14ac:dyDescent="0.25">
      <c r="A250"/>
    </row>
    <row r="251" spans="1:1" ht="12.5" x14ac:dyDescent="0.25">
      <c r="A251"/>
    </row>
    <row r="252" spans="1:1" ht="12.5" x14ac:dyDescent="0.25">
      <c r="A252"/>
    </row>
    <row r="253" spans="1:1" ht="12.5" x14ac:dyDescent="0.25">
      <c r="A253"/>
    </row>
    <row r="254" spans="1:1" ht="12.5" x14ac:dyDescent="0.25">
      <c r="A254"/>
    </row>
    <row r="255" spans="1:1" ht="12.5" x14ac:dyDescent="0.25">
      <c r="A255"/>
    </row>
    <row r="256" spans="1:1" ht="12.5" x14ac:dyDescent="0.25">
      <c r="A256"/>
    </row>
    <row r="257" spans="1:1" ht="12.5" x14ac:dyDescent="0.25">
      <c r="A257"/>
    </row>
    <row r="258" spans="1:1" ht="12.5" x14ac:dyDescent="0.25">
      <c r="A258"/>
    </row>
    <row r="259" spans="1:1" ht="12.5" x14ac:dyDescent="0.25">
      <c r="A259"/>
    </row>
    <row r="260" spans="1:1" ht="12.5" x14ac:dyDescent="0.25">
      <c r="A260"/>
    </row>
    <row r="261" spans="1:1" ht="12.5" x14ac:dyDescent="0.25">
      <c r="A261"/>
    </row>
    <row r="262" spans="1:1" ht="12.5" x14ac:dyDescent="0.25">
      <c r="A262"/>
    </row>
    <row r="263" spans="1:1" ht="12.5" x14ac:dyDescent="0.25">
      <c r="A263"/>
    </row>
    <row r="264" spans="1:1" ht="12.5" x14ac:dyDescent="0.25">
      <c r="A264"/>
    </row>
    <row r="265" spans="1:1" ht="12.5" x14ac:dyDescent="0.25">
      <c r="A265"/>
    </row>
    <row r="266" spans="1:1" ht="12.5" x14ac:dyDescent="0.25">
      <c r="A266"/>
    </row>
    <row r="267" spans="1:1" ht="12.5" x14ac:dyDescent="0.25">
      <c r="A267"/>
    </row>
    <row r="268" spans="1:1" ht="12.5" x14ac:dyDescent="0.25">
      <c r="A268"/>
    </row>
    <row r="269" spans="1:1" ht="12.5" x14ac:dyDescent="0.25">
      <c r="A269"/>
    </row>
    <row r="270" spans="1:1" ht="12.5" x14ac:dyDescent="0.25">
      <c r="A270"/>
    </row>
    <row r="271" spans="1:1" ht="12.5" x14ac:dyDescent="0.25">
      <c r="A271"/>
    </row>
    <row r="272" spans="1:1" ht="12.5" x14ac:dyDescent="0.25">
      <c r="A272"/>
    </row>
    <row r="273" spans="1:1" ht="12.5" x14ac:dyDescent="0.25">
      <c r="A273"/>
    </row>
    <row r="274" spans="1:1" ht="12.5" x14ac:dyDescent="0.25">
      <c r="A274"/>
    </row>
    <row r="275" spans="1:1" ht="12.5" x14ac:dyDescent="0.25">
      <c r="A275"/>
    </row>
    <row r="276" spans="1:1" ht="12.5" x14ac:dyDescent="0.25">
      <c r="A276"/>
    </row>
    <row r="277" spans="1:1" ht="12.5" x14ac:dyDescent="0.25">
      <c r="A277"/>
    </row>
    <row r="278" spans="1:1" ht="12.5" x14ac:dyDescent="0.25">
      <c r="A278"/>
    </row>
    <row r="279" spans="1:1" ht="12.5" x14ac:dyDescent="0.25">
      <c r="A279"/>
    </row>
    <row r="280" spans="1:1" ht="12.5" x14ac:dyDescent="0.25">
      <c r="A280"/>
    </row>
    <row r="281" spans="1:1" ht="12.5" x14ac:dyDescent="0.25">
      <c r="A281"/>
    </row>
    <row r="282" spans="1:1" ht="12.5" x14ac:dyDescent="0.25">
      <c r="A282"/>
    </row>
    <row r="283" spans="1:1" ht="12.5" x14ac:dyDescent="0.25">
      <c r="A283"/>
    </row>
    <row r="284" spans="1:1" ht="12.5" x14ac:dyDescent="0.25">
      <c r="A284"/>
    </row>
    <row r="285" spans="1:1" ht="12.5" x14ac:dyDescent="0.25">
      <c r="A285"/>
    </row>
    <row r="286" spans="1:1" ht="12.5" x14ac:dyDescent="0.25">
      <c r="A286"/>
    </row>
    <row r="287" spans="1:1" ht="12.5" x14ac:dyDescent="0.25">
      <c r="A287"/>
    </row>
    <row r="288" spans="1:1" ht="12.5" x14ac:dyDescent="0.25">
      <c r="A288"/>
    </row>
    <row r="289" spans="1:1" ht="12.5" x14ac:dyDescent="0.25">
      <c r="A289"/>
    </row>
    <row r="290" spans="1:1" ht="12.5" x14ac:dyDescent="0.25">
      <c r="A290"/>
    </row>
    <row r="291" spans="1:1" ht="12.5" x14ac:dyDescent="0.25">
      <c r="A291"/>
    </row>
    <row r="292" spans="1:1" ht="12.5" x14ac:dyDescent="0.25">
      <c r="A292"/>
    </row>
    <row r="293" spans="1:1" ht="12.5" x14ac:dyDescent="0.25">
      <c r="A293"/>
    </row>
    <row r="294" spans="1:1" ht="12.5" x14ac:dyDescent="0.25">
      <c r="A294"/>
    </row>
    <row r="295" spans="1:1" ht="12.5" x14ac:dyDescent="0.25">
      <c r="A295"/>
    </row>
    <row r="296" spans="1:1" ht="12.5" x14ac:dyDescent="0.25">
      <c r="A296"/>
    </row>
    <row r="297" spans="1:1" ht="12.5" x14ac:dyDescent="0.25">
      <c r="A297"/>
    </row>
    <row r="298" spans="1:1" ht="12.5" x14ac:dyDescent="0.25">
      <c r="A298"/>
    </row>
    <row r="299" spans="1:1" ht="12.5" x14ac:dyDescent="0.25">
      <c r="A299"/>
    </row>
    <row r="300" spans="1:1" ht="12.5" x14ac:dyDescent="0.25">
      <c r="A300"/>
    </row>
    <row r="301" spans="1:1" ht="12.5" x14ac:dyDescent="0.25">
      <c r="A301"/>
    </row>
    <row r="302" spans="1:1" ht="12.5" x14ac:dyDescent="0.25">
      <c r="A302"/>
    </row>
    <row r="303" spans="1:1" ht="12.5" x14ac:dyDescent="0.25">
      <c r="A303"/>
    </row>
    <row r="304" spans="1:1" ht="12.5" x14ac:dyDescent="0.25">
      <c r="A304"/>
    </row>
    <row r="305" spans="1:1" ht="12.5" x14ac:dyDescent="0.25">
      <c r="A305"/>
    </row>
    <row r="306" spans="1:1" ht="12.5" x14ac:dyDescent="0.25">
      <c r="A306"/>
    </row>
    <row r="307" spans="1:1" ht="12.5" x14ac:dyDescent="0.25">
      <c r="A307"/>
    </row>
    <row r="308" spans="1:1" ht="12.5" x14ac:dyDescent="0.25">
      <c r="A308"/>
    </row>
    <row r="309" spans="1:1" ht="12.5" x14ac:dyDescent="0.25">
      <c r="A309"/>
    </row>
    <row r="310" spans="1:1" ht="12.5" x14ac:dyDescent="0.25">
      <c r="A310"/>
    </row>
    <row r="311" spans="1:1" ht="12.5" x14ac:dyDescent="0.25">
      <c r="A311"/>
    </row>
    <row r="312" spans="1:1" ht="12.5" x14ac:dyDescent="0.25">
      <c r="A312"/>
    </row>
    <row r="313" spans="1:1" ht="12.5" x14ac:dyDescent="0.25">
      <c r="A313"/>
    </row>
    <row r="314" spans="1:1" ht="12.5" x14ac:dyDescent="0.25">
      <c r="A314"/>
    </row>
    <row r="315" spans="1:1" ht="12.5" x14ac:dyDescent="0.25">
      <c r="A315"/>
    </row>
    <row r="316" spans="1:1" ht="12.5" x14ac:dyDescent="0.25">
      <c r="A316"/>
    </row>
    <row r="317" spans="1:1" ht="12.5" x14ac:dyDescent="0.25">
      <c r="A317"/>
    </row>
    <row r="318" spans="1:1" ht="12.5" x14ac:dyDescent="0.25">
      <c r="A318"/>
    </row>
    <row r="319" spans="1:1" ht="12.5" x14ac:dyDescent="0.25">
      <c r="A319"/>
    </row>
    <row r="320" spans="1:1" ht="12.5" x14ac:dyDescent="0.25">
      <c r="A320"/>
    </row>
    <row r="321" spans="1:1" ht="12.5" x14ac:dyDescent="0.25">
      <c r="A321"/>
    </row>
    <row r="322" spans="1:1" ht="12.5" x14ac:dyDescent="0.25">
      <c r="A322"/>
    </row>
    <row r="323" spans="1:1" ht="12.5" x14ac:dyDescent="0.25">
      <c r="A323"/>
    </row>
    <row r="324" spans="1:1" ht="12.5" x14ac:dyDescent="0.25">
      <c r="A324"/>
    </row>
    <row r="325" spans="1:1" ht="12.5" x14ac:dyDescent="0.25">
      <c r="A325"/>
    </row>
    <row r="326" spans="1:1" ht="12.5" x14ac:dyDescent="0.25">
      <c r="A326"/>
    </row>
    <row r="327" spans="1:1" ht="12.5" x14ac:dyDescent="0.25">
      <c r="A327"/>
    </row>
    <row r="328" spans="1:1" ht="12.5" x14ac:dyDescent="0.25">
      <c r="A328"/>
    </row>
    <row r="329" spans="1:1" ht="12.5" x14ac:dyDescent="0.25">
      <c r="A329"/>
    </row>
    <row r="330" spans="1:1" ht="12.5" x14ac:dyDescent="0.25">
      <c r="A330"/>
    </row>
    <row r="331" spans="1:1" ht="12.5" x14ac:dyDescent="0.25">
      <c r="A331"/>
    </row>
    <row r="332" spans="1:1" ht="12.5" x14ac:dyDescent="0.25">
      <c r="A332"/>
    </row>
    <row r="333" spans="1:1" ht="12.5" x14ac:dyDescent="0.25">
      <c r="A333"/>
    </row>
    <row r="334" spans="1:1" ht="12.5" x14ac:dyDescent="0.25">
      <c r="A334"/>
    </row>
    <row r="335" spans="1:1" ht="12.5" x14ac:dyDescent="0.25">
      <c r="A335"/>
    </row>
    <row r="336" spans="1:1" ht="12.5" x14ac:dyDescent="0.25">
      <c r="A336"/>
    </row>
    <row r="337" spans="1:1" ht="12.5" x14ac:dyDescent="0.25">
      <c r="A337"/>
    </row>
    <row r="338" spans="1:1" ht="12.5" x14ac:dyDescent="0.25">
      <c r="A338"/>
    </row>
    <row r="339" spans="1:1" ht="12.5" x14ac:dyDescent="0.25">
      <c r="A339"/>
    </row>
    <row r="340" spans="1:1" ht="12.5" x14ac:dyDescent="0.25">
      <c r="A340"/>
    </row>
    <row r="341" spans="1:1" ht="12.5" x14ac:dyDescent="0.25">
      <c r="A341"/>
    </row>
    <row r="342" spans="1:1" ht="12.5" x14ac:dyDescent="0.25">
      <c r="A342"/>
    </row>
    <row r="343" spans="1:1" ht="12.5" x14ac:dyDescent="0.25">
      <c r="A343"/>
    </row>
    <row r="344" spans="1:1" ht="12.5" x14ac:dyDescent="0.25">
      <c r="A344"/>
    </row>
    <row r="345" spans="1:1" ht="12.5" x14ac:dyDescent="0.25">
      <c r="A345"/>
    </row>
    <row r="346" spans="1:1" ht="12.5" x14ac:dyDescent="0.25">
      <c r="A346"/>
    </row>
    <row r="347" spans="1:1" ht="12.5" x14ac:dyDescent="0.25">
      <c r="A347"/>
    </row>
    <row r="348" spans="1:1" ht="12.5" x14ac:dyDescent="0.25">
      <c r="A348"/>
    </row>
    <row r="349" spans="1:1" ht="12.5" x14ac:dyDescent="0.25">
      <c r="A349"/>
    </row>
    <row r="350" spans="1:1" ht="12.5" x14ac:dyDescent="0.25">
      <c r="A350"/>
    </row>
    <row r="351" spans="1:1" ht="12.5" x14ac:dyDescent="0.25">
      <c r="A351"/>
    </row>
    <row r="352" spans="1:1" ht="12.5" x14ac:dyDescent="0.25">
      <c r="A352"/>
    </row>
    <row r="353" spans="1:1" ht="12.5" x14ac:dyDescent="0.25">
      <c r="A353"/>
    </row>
    <row r="354" spans="1:1" ht="12.5" x14ac:dyDescent="0.25">
      <c r="A354"/>
    </row>
    <row r="355" spans="1:1" ht="12.5" x14ac:dyDescent="0.25">
      <c r="A355"/>
    </row>
    <row r="356" spans="1:1" ht="12.5" x14ac:dyDescent="0.25">
      <c r="A356"/>
    </row>
    <row r="357" spans="1:1" ht="12.5" x14ac:dyDescent="0.25">
      <c r="A357"/>
    </row>
    <row r="358" spans="1:1" ht="12.5" x14ac:dyDescent="0.25">
      <c r="A358"/>
    </row>
    <row r="359" spans="1:1" ht="12.5" x14ac:dyDescent="0.25">
      <c r="A359"/>
    </row>
    <row r="360" spans="1:1" ht="12.5" x14ac:dyDescent="0.25">
      <c r="A360"/>
    </row>
    <row r="361" spans="1:1" ht="12.5" x14ac:dyDescent="0.25">
      <c r="A361"/>
    </row>
    <row r="362" spans="1:1" ht="12.5" x14ac:dyDescent="0.25">
      <c r="A362"/>
    </row>
    <row r="363" spans="1:1" ht="12.5" x14ac:dyDescent="0.25">
      <c r="A363"/>
    </row>
    <row r="364" spans="1:1" ht="12.5" x14ac:dyDescent="0.25">
      <c r="A364"/>
    </row>
    <row r="365" spans="1:1" ht="12.5" x14ac:dyDescent="0.25">
      <c r="A365"/>
    </row>
    <row r="366" spans="1:1" ht="12.5" x14ac:dyDescent="0.25">
      <c r="A366"/>
    </row>
    <row r="367" spans="1:1" ht="12.5" x14ac:dyDescent="0.25">
      <c r="A367"/>
    </row>
    <row r="368" spans="1:1" ht="12.5" x14ac:dyDescent="0.25">
      <c r="A368"/>
    </row>
    <row r="369" spans="1:1" ht="12.5" x14ac:dyDescent="0.25">
      <c r="A369"/>
    </row>
    <row r="370" spans="1:1" ht="12.5" x14ac:dyDescent="0.25">
      <c r="A370"/>
    </row>
    <row r="371" spans="1:1" ht="12.5" x14ac:dyDescent="0.25">
      <c r="A371"/>
    </row>
    <row r="372" spans="1:1" ht="12.5" x14ac:dyDescent="0.25">
      <c r="A372"/>
    </row>
    <row r="373" spans="1:1" ht="12.5" x14ac:dyDescent="0.25">
      <c r="A373"/>
    </row>
    <row r="374" spans="1:1" ht="12.5" x14ac:dyDescent="0.25">
      <c r="A374"/>
    </row>
    <row r="375" spans="1:1" ht="12.5" x14ac:dyDescent="0.25">
      <c r="A375"/>
    </row>
    <row r="376" spans="1:1" ht="12.5" x14ac:dyDescent="0.25">
      <c r="A376"/>
    </row>
    <row r="377" spans="1:1" ht="12.5" x14ac:dyDescent="0.25">
      <c r="A377"/>
    </row>
    <row r="378" spans="1:1" ht="12.5" x14ac:dyDescent="0.25">
      <c r="A378"/>
    </row>
    <row r="379" spans="1:1" ht="12.5" x14ac:dyDescent="0.25">
      <c r="A379"/>
    </row>
    <row r="380" spans="1:1" ht="12.5" x14ac:dyDescent="0.25">
      <c r="A380"/>
    </row>
    <row r="381" spans="1:1" ht="12.5" x14ac:dyDescent="0.25">
      <c r="A381"/>
    </row>
    <row r="382" spans="1:1" ht="12.5" x14ac:dyDescent="0.25">
      <c r="A382"/>
    </row>
    <row r="383" spans="1:1" ht="12.5" x14ac:dyDescent="0.25">
      <c r="A383"/>
    </row>
    <row r="384" spans="1:1" ht="12.5" x14ac:dyDescent="0.25">
      <c r="A384"/>
    </row>
    <row r="385" spans="1:1" ht="12.5" x14ac:dyDescent="0.25">
      <c r="A385"/>
    </row>
    <row r="386" spans="1:1" ht="12.5" x14ac:dyDescent="0.25">
      <c r="A386"/>
    </row>
    <row r="387" spans="1:1" ht="12.5" x14ac:dyDescent="0.25">
      <c r="A387"/>
    </row>
    <row r="388" spans="1:1" ht="12.5" x14ac:dyDescent="0.25">
      <c r="A388"/>
    </row>
    <row r="389" spans="1:1" ht="12.5" x14ac:dyDescent="0.25">
      <c r="A389"/>
    </row>
    <row r="390" spans="1:1" ht="12.5" x14ac:dyDescent="0.25">
      <c r="A390"/>
    </row>
    <row r="391" spans="1:1" ht="12.5" x14ac:dyDescent="0.25">
      <c r="A391"/>
    </row>
    <row r="392" spans="1:1" ht="12.5" x14ac:dyDescent="0.25">
      <c r="A392"/>
    </row>
    <row r="393" spans="1:1" ht="12.5" x14ac:dyDescent="0.25">
      <c r="A393"/>
    </row>
    <row r="394" spans="1:1" ht="12.5" x14ac:dyDescent="0.25">
      <c r="A394"/>
    </row>
    <row r="395" spans="1:1" ht="12.5" x14ac:dyDescent="0.25">
      <c r="A395"/>
    </row>
    <row r="396" spans="1:1" ht="12.5" x14ac:dyDescent="0.25">
      <c r="A396"/>
    </row>
  </sheetData>
  <sheetProtection selectLockedCells="1" selectUnlockedCells="1"/>
  <mergeCells count="8">
    <mergeCell ref="A8:B8"/>
    <mergeCell ref="A7:C7"/>
    <mergeCell ref="AB4:AB5"/>
    <mergeCell ref="A6:B6"/>
    <mergeCell ref="Q4:Y4"/>
    <mergeCell ref="Z4:Z5"/>
    <mergeCell ref="AA4:AA5"/>
    <mergeCell ref="E4:P4"/>
  </mergeCells>
  <phoneticPr fontId="28" type="noConversion"/>
  <printOptions horizontalCentered="1"/>
  <pageMargins left="0" right="0" top="0.59055118110236227" bottom="0" header="0" footer="0"/>
  <pageSetup paperSize="9" scale="42"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E00-000000000000}">
          <x14:formula1>
            <xm:f>'Drop-Down'!$J$2:$J$251</xm:f>
          </x14:formula1>
          <xm:sqref>B9:B13</xm:sqref>
        </x14:dataValidation>
        <x14:dataValidation type="list" allowBlank="1" showInputMessage="1" showErrorMessage="1" xr:uid="{00000000-0002-0000-1E00-000001000000}">
          <x14:formula1>
            <xm:f>'Drop-Down'!$G$2:$G$7</xm:f>
          </x14:formula1>
          <xm:sqref>C9:C13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AD325"/>
  <sheetViews>
    <sheetView showGridLines="0" view="pageBreakPreview" zoomScaleNormal="85" zoomScaleSheetLayoutView="100" workbookViewId="0">
      <selection activeCell="B10" sqref="B10"/>
    </sheetView>
  </sheetViews>
  <sheetFormatPr defaultColWidth="9.26953125" defaultRowHeight="10" x14ac:dyDescent="0.2"/>
  <cols>
    <col min="1" max="1" width="23" style="136" customWidth="1"/>
    <col min="2" max="2" width="22" style="136" customWidth="1"/>
    <col min="3" max="4" width="15.81640625" style="136" customWidth="1"/>
    <col min="5" max="5" width="8.7265625" style="136" customWidth="1"/>
    <col min="6" max="6" width="13.54296875" style="136" customWidth="1"/>
    <col min="7" max="7" width="12.26953125" style="136" customWidth="1"/>
    <col min="8" max="8" width="11.7265625" style="136" customWidth="1"/>
    <col min="9" max="9" width="11.26953125" style="136" customWidth="1"/>
    <col min="10" max="10" width="9.81640625" style="136" customWidth="1"/>
    <col min="11" max="11" width="10.26953125" style="136" customWidth="1"/>
    <col min="12" max="12" width="15.7265625" style="136" customWidth="1"/>
    <col min="13" max="13" width="12.26953125" style="136" customWidth="1"/>
    <col min="14" max="15" width="11.26953125" style="136" customWidth="1"/>
    <col min="16" max="16" width="10.81640625" style="136" customWidth="1"/>
    <col min="17" max="17" width="9.81640625" style="136" customWidth="1"/>
    <col min="18" max="18" width="13" style="136" customWidth="1"/>
    <col min="19" max="19" width="12" style="136" customWidth="1"/>
    <col min="20" max="21" width="8.7265625" style="136" customWidth="1"/>
    <col min="22" max="22" width="11.1796875" style="136" customWidth="1"/>
    <col min="23" max="23" width="10.54296875" style="136" customWidth="1"/>
    <col min="24" max="24" width="11.26953125" style="136" customWidth="1"/>
    <col min="25" max="26" width="9.26953125" style="136" customWidth="1"/>
    <col min="27" max="27" width="12" style="136" customWidth="1"/>
    <col min="28" max="28" width="18.54296875" style="136" bestFit="1" customWidth="1"/>
    <col min="29" max="29" width="10.54296875" style="136" customWidth="1"/>
    <col min="30" max="33" width="9.26953125" style="136" customWidth="1"/>
    <col min="34" max="16384" width="9.26953125" style="136"/>
  </cols>
  <sheetData>
    <row r="1" spans="1:30" s="204" customFormat="1" ht="11.5" customHeight="1" x14ac:dyDescent="0.25">
      <c r="A1" s="133" t="s">
        <v>1393</v>
      </c>
      <c r="B1" s="133"/>
      <c r="C1" s="133"/>
      <c r="D1" s="133"/>
      <c r="E1" s="133"/>
      <c r="F1" s="133"/>
      <c r="G1" s="133"/>
      <c r="H1" s="133"/>
      <c r="I1" s="133"/>
      <c r="J1" s="133"/>
      <c r="K1" s="133"/>
      <c r="L1" s="133"/>
      <c r="M1" s="133"/>
      <c r="N1" s="133"/>
      <c r="O1" s="133"/>
      <c r="P1" s="133"/>
      <c r="Q1" s="133"/>
      <c r="R1" s="133"/>
      <c r="S1" s="133"/>
      <c r="T1" s="133"/>
      <c r="U1" s="133"/>
      <c r="V1" s="133"/>
      <c r="W1" s="133"/>
      <c r="X1" s="133"/>
      <c r="Y1" s="133"/>
      <c r="Z1" s="133"/>
      <c r="AA1" s="133"/>
      <c r="AB1" s="133"/>
    </row>
    <row r="2" spans="1:30" s="204" customFormat="1" ht="11.5" customHeight="1" x14ac:dyDescent="0.25">
      <c r="A2" s="133"/>
      <c r="B2" s="133"/>
      <c r="C2" s="133"/>
      <c r="D2" s="133"/>
      <c r="E2" s="133"/>
      <c r="F2" s="133"/>
      <c r="G2" s="133"/>
      <c r="H2" s="133"/>
      <c r="I2" s="133"/>
      <c r="J2" s="133"/>
      <c r="K2" s="133"/>
      <c r="L2" s="133"/>
      <c r="M2" s="133"/>
      <c r="N2" s="133"/>
      <c r="O2" s="133"/>
      <c r="P2" s="133"/>
      <c r="Q2" s="133"/>
      <c r="R2" s="133"/>
      <c r="S2" s="133"/>
      <c r="T2" s="133"/>
      <c r="U2" s="133"/>
      <c r="V2" s="133"/>
      <c r="W2" s="133"/>
      <c r="X2" s="133"/>
      <c r="Y2" s="133"/>
      <c r="Z2" s="133"/>
      <c r="AA2" s="133"/>
      <c r="AB2" s="133"/>
    </row>
    <row r="3" spans="1:30" ht="11" thickBot="1" x14ac:dyDescent="0.25">
      <c r="A3" s="490"/>
      <c r="B3" s="490"/>
      <c r="C3" s="490"/>
      <c r="D3" s="490"/>
      <c r="E3" s="490"/>
      <c r="F3" s="490"/>
      <c r="G3" s="490"/>
      <c r="H3" s="490"/>
      <c r="I3" s="490"/>
      <c r="J3" s="490"/>
      <c r="K3" s="490"/>
      <c r="L3" s="490"/>
      <c r="M3" s="490"/>
      <c r="N3" s="490"/>
      <c r="O3" s="490"/>
      <c r="P3" s="490"/>
      <c r="Q3" s="228"/>
      <c r="R3" s="228"/>
      <c r="S3" s="228"/>
      <c r="T3" s="228"/>
      <c r="U3" s="228"/>
      <c r="V3" s="228"/>
      <c r="W3" s="228"/>
      <c r="X3" s="228"/>
      <c r="Y3" s="228"/>
      <c r="Z3" s="228"/>
      <c r="AA3" s="490"/>
      <c r="AB3" s="229" t="s">
        <v>103</v>
      </c>
    </row>
    <row r="4" spans="1:30" ht="10.5" customHeight="1" thickTop="1" x14ac:dyDescent="0.2">
      <c r="A4" s="515"/>
      <c r="B4" s="515"/>
      <c r="C4" s="515"/>
      <c r="D4" s="515"/>
      <c r="E4" s="1186" t="s">
        <v>104</v>
      </c>
      <c r="F4" s="1186"/>
      <c r="G4" s="1186"/>
      <c r="H4" s="1186"/>
      <c r="I4" s="1186"/>
      <c r="J4" s="1187"/>
      <c r="K4" s="1187"/>
      <c r="L4" s="1187"/>
      <c r="M4" s="1187"/>
      <c r="N4" s="1186"/>
      <c r="O4" s="1186"/>
      <c r="P4" s="1186"/>
      <c r="Q4" s="1186" t="s">
        <v>135</v>
      </c>
      <c r="R4" s="1186"/>
      <c r="S4" s="1186"/>
      <c r="T4" s="1186"/>
      <c r="U4" s="1186"/>
      <c r="V4" s="1186"/>
      <c r="W4" s="1186"/>
      <c r="X4" s="1186"/>
      <c r="Y4" s="1186"/>
      <c r="Z4" s="1096" t="s">
        <v>411</v>
      </c>
      <c r="AA4" s="1194" t="s">
        <v>1440</v>
      </c>
      <c r="AB4" s="1194" t="s">
        <v>412</v>
      </c>
      <c r="AC4" s="139"/>
      <c r="AD4" s="139"/>
    </row>
    <row r="5" spans="1:30" s="152" customFormat="1" ht="115" x14ac:dyDescent="0.25">
      <c r="A5" s="717" t="s">
        <v>504</v>
      </c>
      <c r="B5" s="709" t="s">
        <v>1492</v>
      </c>
      <c r="C5" s="491" t="s">
        <v>456</v>
      </c>
      <c r="D5" s="709" t="s">
        <v>503</v>
      </c>
      <c r="E5" s="709" t="s">
        <v>166</v>
      </c>
      <c r="F5" s="709" t="s">
        <v>405</v>
      </c>
      <c r="G5" s="709" t="s">
        <v>505</v>
      </c>
      <c r="H5" s="709" t="s">
        <v>450</v>
      </c>
      <c r="I5" s="709" t="s">
        <v>239</v>
      </c>
      <c r="J5" s="718" t="s">
        <v>169</v>
      </c>
      <c r="K5" s="718" t="s">
        <v>506</v>
      </c>
      <c r="L5" s="718" t="s">
        <v>1440</v>
      </c>
      <c r="M5" s="718" t="s">
        <v>172</v>
      </c>
      <c r="N5" s="709" t="s">
        <v>507</v>
      </c>
      <c r="O5" s="709" t="s">
        <v>116</v>
      </c>
      <c r="P5" s="709" t="s">
        <v>442</v>
      </c>
      <c r="Q5" s="711" t="s">
        <v>136</v>
      </c>
      <c r="R5" s="711" t="s">
        <v>443</v>
      </c>
      <c r="S5" s="711" t="s">
        <v>444</v>
      </c>
      <c r="T5" s="711" t="s">
        <v>450</v>
      </c>
      <c r="U5" s="711" t="s">
        <v>139</v>
      </c>
      <c r="V5" s="711" t="s">
        <v>445</v>
      </c>
      <c r="W5" s="711" t="s">
        <v>452</v>
      </c>
      <c r="X5" s="711" t="s">
        <v>145</v>
      </c>
      <c r="Y5" s="714" t="s">
        <v>447</v>
      </c>
      <c r="Z5" s="1110"/>
      <c r="AA5" s="1141"/>
      <c r="AB5" s="1141"/>
      <c r="AC5" s="230"/>
    </row>
    <row r="6" spans="1:30" ht="11.5" x14ac:dyDescent="0.2">
      <c r="A6" s="1204" t="s">
        <v>508</v>
      </c>
      <c r="B6" s="1205"/>
      <c r="C6" s="1205"/>
      <c r="D6" s="1205"/>
      <c r="E6" s="1205"/>
      <c r="F6" s="1205"/>
      <c r="G6" s="1205"/>
      <c r="H6" s="1205"/>
      <c r="I6" s="1205"/>
      <c r="J6" s="1205"/>
      <c r="K6" s="1206"/>
      <c r="L6" s="1200"/>
      <c r="M6" s="1201"/>
      <c r="N6" s="1202"/>
      <c r="O6" s="1202"/>
      <c r="P6" s="1202"/>
      <c r="Q6" s="1202"/>
      <c r="R6" s="1202"/>
      <c r="S6" s="1203"/>
      <c r="T6" s="1195"/>
      <c r="U6" s="1196"/>
      <c r="V6" s="1196"/>
      <c r="W6" s="1196"/>
      <c r="X6" s="1196"/>
      <c r="Y6" s="1196"/>
      <c r="Z6" s="1196"/>
      <c r="AA6" s="1197"/>
      <c r="AB6" s="461"/>
    </row>
    <row r="7" spans="1:30" ht="12.75" customHeight="1" x14ac:dyDescent="0.25">
      <c r="A7" s="1198"/>
      <c r="B7" s="1198"/>
      <c r="C7" s="1199"/>
      <c r="D7" s="524"/>
      <c r="E7" s="740">
        <f>SUM(E9:E12)</f>
        <v>0</v>
      </c>
      <c r="F7" s="740">
        <f>SUM(F9:F12)</f>
        <v>0</v>
      </c>
      <c r="G7" s="740">
        <f>SUM(G9:G12)</f>
        <v>0</v>
      </c>
      <c r="H7" s="798"/>
      <c r="I7" s="740">
        <f t="shared" ref="I7:S7" si="0">SUM(I9:I12)</f>
        <v>0</v>
      </c>
      <c r="J7" s="740">
        <f t="shared" si="0"/>
        <v>0</v>
      </c>
      <c r="K7" s="740">
        <f t="shared" si="0"/>
        <v>0</v>
      </c>
      <c r="L7" s="740">
        <f t="shared" si="0"/>
        <v>0</v>
      </c>
      <c r="M7" s="740">
        <f t="shared" si="0"/>
        <v>0</v>
      </c>
      <c r="N7" s="740">
        <f t="shared" si="0"/>
        <v>0</v>
      </c>
      <c r="O7" s="740">
        <f t="shared" si="0"/>
        <v>0</v>
      </c>
      <c r="P7" s="740">
        <f t="shared" si="0"/>
        <v>0</v>
      </c>
      <c r="Q7" s="740">
        <f t="shared" si="0"/>
        <v>0</v>
      </c>
      <c r="R7" s="740">
        <f t="shared" si="0"/>
        <v>0</v>
      </c>
      <c r="S7" s="740">
        <f t="shared" si="0"/>
        <v>0</v>
      </c>
      <c r="T7" s="798"/>
      <c r="U7" s="740">
        <f t="shared" ref="U7:AB7" si="1">SUM(U9:U12)</f>
        <v>0</v>
      </c>
      <c r="V7" s="740">
        <f t="shared" si="1"/>
        <v>0</v>
      </c>
      <c r="W7" s="740">
        <f t="shared" si="1"/>
        <v>0</v>
      </c>
      <c r="X7" s="740">
        <f t="shared" si="1"/>
        <v>0</v>
      </c>
      <c r="Y7" s="740">
        <f t="shared" si="1"/>
        <v>0</v>
      </c>
      <c r="Z7" s="740">
        <f t="shared" si="1"/>
        <v>0</v>
      </c>
      <c r="AA7" s="740">
        <f t="shared" si="1"/>
        <v>0</v>
      </c>
      <c r="AB7" s="740">
        <f t="shared" si="1"/>
        <v>0</v>
      </c>
    </row>
    <row r="8" spans="1:30" ht="12.75" customHeight="1" x14ac:dyDescent="0.25">
      <c r="A8" s="1189" t="s">
        <v>463</v>
      </c>
      <c r="B8" s="1190"/>
      <c r="C8" s="319"/>
      <c r="D8" s="319"/>
      <c r="E8" s="794"/>
      <c r="F8" s="794"/>
      <c r="G8" s="794"/>
      <c r="H8" s="794"/>
      <c r="I8" s="794"/>
      <c r="J8" s="794"/>
      <c r="K8" s="794"/>
      <c r="L8" s="794"/>
      <c r="M8" s="794"/>
      <c r="N8" s="794"/>
      <c r="O8" s="794"/>
      <c r="P8" s="370"/>
      <c r="Q8" s="794"/>
      <c r="R8" s="794"/>
      <c r="S8" s="794"/>
      <c r="T8" s="794"/>
      <c r="U8" s="794"/>
      <c r="V8" s="794"/>
      <c r="W8" s="794"/>
      <c r="X8" s="794"/>
      <c r="Y8" s="370"/>
      <c r="Z8" s="799"/>
      <c r="AA8" s="799"/>
      <c r="AB8" s="800"/>
    </row>
    <row r="9" spans="1:30" ht="11.5" x14ac:dyDescent="0.25">
      <c r="A9" s="39"/>
      <c r="B9" s="39"/>
      <c r="C9" s="39"/>
      <c r="D9" s="61"/>
      <c r="E9" s="370"/>
      <c r="F9" s="370"/>
      <c r="G9" s="370"/>
      <c r="H9" s="801"/>
      <c r="I9" s="370"/>
      <c r="J9" s="370"/>
      <c r="K9" s="370"/>
      <c r="L9" s="370"/>
      <c r="M9" s="370"/>
      <c r="N9" s="370"/>
      <c r="O9" s="370"/>
      <c r="P9" s="740">
        <f>SUM(E9:G9,M9:O9,I9:K9)</f>
        <v>0</v>
      </c>
      <c r="Q9" s="370"/>
      <c r="R9" s="370"/>
      <c r="S9" s="370"/>
      <c r="T9" s="801"/>
      <c r="U9" s="370"/>
      <c r="V9" s="370"/>
      <c r="W9" s="370"/>
      <c r="X9" s="370"/>
      <c r="Y9" s="740">
        <f>SUM(Q9:S9,U9:X9,)</f>
        <v>0</v>
      </c>
      <c r="Z9" s="370"/>
      <c r="AA9" s="370"/>
      <c r="AB9" s="370"/>
    </row>
    <row r="10" spans="1:30" ht="11.5" x14ac:dyDescent="0.25">
      <c r="A10" s="39"/>
      <c r="B10" s="39"/>
      <c r="C10" s="39"/>
      <c r="D10" s="61"/>
      <c r="E10" s="370"/>
      <c r="F10" s="370"/>
      <c r="G10" s="370"/>
      <c r="H10" s="801"/>
      <c r="I10" s="370"/>
      <c r="J10" s="370"/>
      <c r="K10" s="370"/>
      <c r="L10" s="370"/>
      <c r="M10" s="370"/>
      <c r="N10" s="370"/>
      <c r="O10" s="370"/>
      <c r="P10" s="740">
        <f>SUM(E10:G10,M10:O10,I10:K10)</f>
        <v>0</v>
      </c>
      <c r="Q10" s="370"/>
      <c r="R10" s="370"/>
      <c r="S10" s="370"/>
      <c r="T10" s="801"/>
      <c r="U10" s="370"/>
      <c r="V10" s="370"/>
      <c r="W10" s="370"/>
      <c r="X10" s="370"/>
      <c r="Y10" s="740">
        <f t="shared" ref="Y10:Y12" si="2">SUM(Q10:S10,U10:X10,)</f>
        <v>0</v>
      </c>
      <c r="Z10" s="370"/>
      <c r="AA10" s="370"/>
      <c r="AB10" s="370"/>
    </row>
    <row r="11" spans="1:30" ht="11.5" x14ac:dyDescent="0.25">
      <c r="A11" s="39"/>
      <c r="B11" s="39"/>
      <c r="C11" s="39"/>
      <c r="D11" s="61"/>
      <c r="E11" s="370"/>
      <c r="F11" s="370"/>
      <c r="G11" s="370"/>
      <c r="H11" s="801"/>
      <c r="I11" s="370"/>
      <c r="J11" s="370"/>
      <c r="K11" s="370"/>
      <c r="L11" s="370"/>
      <c r="M11" s="370"/>
      <c r="N11" s="370"/>
      <c r="O11" s="370"/>
      <c r="P11" s="740">
        <f>SUM(E11:G11,M11:O11,I11:K11)</f>
        <v>0</v>
      </c>
      <c r="Q11" s="370"/>
      <c r="R11" s="370"/>
      <c r="S11" s="370"/>
      <c r="T11" s="801"/>
      <c r="U11" s="370"/>
      <c r="V11" s="370"/>
      <c r="W11" s="370"/>
      <c r="X11" s="370"/>
      <c r="Y11" s="740">
        <f t="shared" si="2"/>
        <v>0</v>
      </c>
      <c r="Z11" s="370"/>
      <c r="AA11" s="370"/>
      <c r="AB11" s="370"/>
    </row>
    <row r="12" spans="1:30" ht="11.5" x14ac:dyDescent="0.25">
      <c r="A12" s="39"/>
      <c r="B12" s="39"/>
      <c r="C12" s="39"/>
      <c r="D12" s="61"/>
      <c r="E12" s="370"/>
      <c r="F12" s="370"/>
      <c r="G12" s="370"/>
      <c r="H12" s="801"/>
      <c r="I12" s="370"/>
      <c r="J12" s="370"/>
      <c r="K12" s="370"/>
      <c r="L12" s="370"/>
      <c r="M12" s="370"/>
      <c r="N12" s="370"/>
      <c r="O12" s="370"/>
      <c r="P12" s="740">
        <f>SUM(E12:G12,M12:O12,I12:K12)</f>
        <v>0</v>
      </c>
      <c r="Q12" s="370"/>
      <c r="R12" s="370"/>
      <c r="S12" s="370"/>
      <c r="T12" s="801"/>
      <c r="U12" s="370"/>
      <c r="V12" s="370"/>
      <c r="W12" s="370"/>
      <c r="X12" s="370"/>
      <c r="Y12" s="740">
        <f t="shared" si="2"/>
        <v>0</v>
      </c>
      <c r="Z12" s="370"/>
      <c r="AA12" s="370"/>
      <c r="AB12" s="370"/>
    </row>
    <row r="75" spans="11:13" ht="12.5" x14ac:dyDescent="0.25">
      <c r="M75"/>
    </row>
    <row r="76" spans="11:13" ht="12.5" x14ac:dyDescent="0.25">
      <c r="K76" s="797"/>
      <c r="M76"/>
    </row>
    <row r="77" spans="11:13" ht="12.5" x14ac:dyDescent="0.25">
      <c r="K77" s="22"/>
      <c r="M77"/>
    </row>
    <row r="78" spans="11:13" ht="12.5" x14ac:dyDescent="0.25">
      <c r="K78" s="22"/>
    </row>
    <row r="79" spans="11:13" ht="12.5" x14ac:dyDescent="0.25">
      <c r="K79" s="22"/>
    </row>
    <row r="80" spans="11:13" ht="12.5" x14ac:dyDescent="0.25">
      <c r="K80" s="22"/>
    </row>
    <row r="81" spans="11:11" ht="12.5" x14ac:dyDescent="0.25">
      <c r="K81" s="22"/>
    </row>
    <row r="82" spans="11:11" ht="12.5" x14ac:dyDescent="0.25">
      <c r="K82" s="22"/>
    </row>
    <row r="83" spans="11:11" ht="12.5" x14ac:dyDescent="0.25">
      <c r="K83" s="22"/>
    </row>
    <row r="84" spans="11:11" ht="12.5" x14ac:dyDescent="0.25">
      <c r="K84" s="22"/>
    </row>
    <row r="85" spans="11:11" ht="12.5" x14ac:dyDescent="0.25">
      <c r="K85" s="22"/>
    </row>
    <row r="86" spans="11:11" ht="12.5" x14ac:dyDescent="0.25">
      <c r="K86" s="22"/>
    </row>
    <row r="87" spans="11:11" ht="12.5" x14ac:dyDescent="0.25">
      <c r="K87" s="22"/>
    </row>
    <row r="88" spans="11:11" ht="12.5" x14ac:dyDescent="0.25">
      <c r="K88" s="22"/>
    </row>
    <row r="89" spans="11:11" ht="12.5" x14ac:dyDescent="0.25">
      <c r="K89" s="22"/>
    </row>
    <row r="90" spans="11:11" ht="12.5" x14ac:dyDescent="0.25">
      <c r="K90" s="22"/>
    </row>
    <row r="91" spans="11:11" ht="12.5" x14ac:dyDescent="0.25">
      <c r="K91" s="22"/>
    </row>
    <row r="92" spans="11:11" ht="12.5" x14ac:dyDescent="0.25">
      <c r="K92" s="22"/>
    </row>
    <row r="93" spans="11:11" ht="12.5" x14ac:dyDescent="0.25">
      <c r="K93" s="22"/>
    </row>
    <row r="94" spans="11:11" ht="12.5" x14ac:dyDescent="0.25">
      <c r="K94" s="22"/>
    </row>
    <row r="95" spans="11:11" ht="12.5" x14ac:dyDescent="0.25">
      <c r="K95" s="22"/>
    </row>
    <row r="96" spans="11:11" ht="12.5" x14ac:dyDescent="0.25">
      <c r="K96" s="22"/>
    </row>
    <row r="97" spans="11:11" ht="12.5" x14ac:dyDescent="0.25">
      <c r="K97" s="22"/>
    </row>
    <row r="98" spans="11:11" ht="12.5" x14ac:dyDescent="0.25">
      <c r="K98" s="22"/>
    </row>
    <row r="99" spans="11:11" ht="12.5" x14ac:dyDescent="0.25">
      <c r="K99" s="22"/>
    </row>
    <row r="100" spans="11:11" ht="12.5" x14ac:dyDescent="0.25">
      <c r="K100" s="22"/>
    </row>
    <row r="101" spans="11:11" ht="12.5" x14ac:dyDescent="0.25">
      <c r="K101" s="22"/>
    </row>
    <row r="102" spans="11:11" ht="12.5" x14ac:dyDescent="0.25">
      <c r="K102" s="22"/>
    </row>
    <row r="103" spans="11:11" ht="12.5" x14ac:dyDescent="0.25">
      <c r="K103" s="22"/>
    </row>
    <row r="104" spans="11:11" ht="12.5" x14ac:dyDescent="0.25">
      <c r="K104" s="22"/>
    </row>
    <row r="105" spans="11:11" ht="12.5" x14ac:dyDescent="0.25">
      <c r="K105" s="22"/>
    </row>
    <row r="106" spans="11:11" ht="12.5" x14ac:dyDescent="0.25">
      <c r="K106" s="22"/>
    </row>
    <row r="107" spans="11:11" ht="12.5" x14ac:dyDescent="0.25">
      <c r="K107" s="22"/>
    </row>
    <row r="108" spans="11:11" ht="12.5" x14ac:dyDescent="0.25">
      <c r="K108" s="22"/>
    </row>
    <row r="109" spans="11:11" ht="12.5" x14ac:dyDescent="0.25">
      <c r="K109" s="22"/>
    </row>
    <row r="110" spans="11:11" ht="12.5" x14ac:dyDescent="0.25">
      <c r="K110" s="22"/>
    </row>
    <row r="111" spans="11:11" ht="12.5" x14ac:dyDescent="0.25">
      <c r="K111" s="22"/>
    </row>
    <row r="112" spans="11:11" ht="12.5" x14ac:dyDescent="0.25">
      <c r="K112" s="22"/>
    </row>
    <row r="113" spans="11:11" ht="12.5" x14ac:dyDescent="0.25">
      <c r="K113" s="22"/>
    </row>
    <row r="114" spans="11:11" ht="12.5" x14ac:dyDescent="0.25">
      <c r="K114" s="22"/>
    </row>
    <row r="115" spans="11:11" ht="12.5" x14ac:dyDescent="0.25">
      <c r="K115" s="22"/>
    </row>
    <row r="116" spans="11:11" ht="12.5" x14ac:dyDescent="0.25">
      <c r="K116" s="22"/>
    </row>
    <row r="117" spans="11:11" ht="12.5" x14ac:dyDescent="0.25">
      <c r="K117" s="22"/>
    </row>
    <row r="118" spans="11:11" ht="12.5" x14ac:dyDescent="0.25">
      <c r="K118" s="22"/>
    </row>
    <row r="119" spans="11:11" ht="12.5" x14ac:dyDescent="0.25">
      <c r="K119" s="22"/>
    </row>
    <row r="120" spans="11:11" ht="12.5" x14ac:dyDescent="0.25">
      <c r="K120" s="22"/>
    </row>
    <row r="121" spans="11:11" ht="12.5" x14ac:dyDescent="0.25">
      <c r="K121" s="22"/>
    </row>
    <row r="122" spans="11:11" ht="12.5" x14ac:dyDescent="0.25">
      <c r="K122" s="22"/>
    </row>
    <row r="123" spans="11:11" ht="12.5" x14ac:dyDescent="0.25">
      <c r="K123" s="22"/>
    </row>
    <row r="124" spans="11:11" ht="12.5" x14ac:dyDescent="0.25">
      <c r="K124" s="22"/>
    </row>
    <row r="125" spans="11:11" ht="12.5" x14ac:dyDescent="0.25">
      <c r="K125" s="22"/>
    </row>
    <row r="126" spans="11:11" ht="12.5" x14ac:dyDescent="0.25">
      <c r="K126" s="22"/>
    </row>
    <row r="127" spans="11:11" ht="12.5" x14ac:dyDescent="0.25">
      <c r="K127" s="22"/>
    </row>
    <row r="128" spans="11:11" ht="12.5" x14ac:dyDescent="0.25">
      <c r="K128" s="22"/>
    </row>
    <row r="129" spans="11:11" ht="12.5" x14ac:dyDescent="0.25">
      <c r="K129" s="22"/>
    </row>
    <row r="130" spans="11:11" ht="12.5" x14ac:dyDescent="0.25">
      <c r="K130" s="22"/>
    </row>
    <row r="131" spans="11:11" ht="12.5" x14ac:dyDescent="0.25">
      <c r="K131" s="22"/>
    </row>
    <row r="132" spans="11:11" ht="12.5" x14ac:dyDescent="0.25">
      <c r="K132" s="22"/>
    </row>
    <row r="133" spans="11:11" ht="12.5" x14ac:dyDescent="0.25">
      <c r="K133" s="22"/>
    </row>
    <row r="134" spans="11:11" ht="12.5" x14ac:dyDescent="0.25">
      <c r="K134" s="22"/>
    </row>
    <row r="135" spans="11:11" ht="12.5" x14ac:dyDescent="0.25">
      <c r="K135" s="22"/>
    </row>
    <row r="136" spans="11:11" ht="12.5" x14ac:dyDescent="0.25">
      <c r="K136" s="22"/>
    </row>
    <row r="137" spans="11:11" ht="12.5" x14ac:dyDescent="0.25">
      <c r="K137" s="22"/>
    </row>
    <row r="138" spans="11:11" ht="12.5" x14ac:dyDescent="0.25">
      <c r="K138" s="22"/>
    </row>
    <row r="139" spans="11:11" ht="12.5" x14ac:dyDescent="0.25">
      <c r="K139" s="22"/>
    </row>
    <row r="140" spans="11:11" ht="12.5" x14ac:dyDescent="0.25">
      <c r="K140" s="22"/>
    </row>
    <row r="141" spans="11:11" ht="12.5" x14ac:dyDescent="0.25">
      <c r="K141" s="22"/>
    </row>
    <row r="142" spans="11:11" ht="12.5" x14ac:dyDescent="0.25">
      <c r="K142" s="22"/>
    </row>
    <row r="143" spans="11:11" ht="12.5" x14ac:dyDescent="0.25">
      <c r="K143" s="22"/>
    </row>
    <row r="144" spans="11:11" ht="12.5" x14ac:dyDescent="0.25">
      <c r="K144" s="22"/>
    </row>
    <row r="145" spans="11:11" ht="12.5" x14ac:dyDescent="0.25">
      <c r="K145" s="22"/>
    </row>
    <row r="146" spans="11:11" ht="12.5" x14ac:dyDescent="0.25">
      <c r="K146" s="22"/>
    </row>
    <row r="147" spans="11:11" ht="12.5" x14ac:dyDescent="0.25">
      <c r="K147" s="22"/>
    </row>
    <row r="148" spans="11:11" ht="12.5" x14ac:dyDescent="0.25">
      <c r="K148" s="22"/>
    </row>
    <row r="149" spans="11:11" ht="12.5" x14ac:dyDescent="0.25">
      <c r="K149" s="22"/>
    </row>
    <row r="150" spans="11:11" ht="12.5" x14ac:dyDescent="0.25">
      <c r="K150" s="22"/>
    </row>
    <row r="151" spans="11:11" ht="12.5" x14ac:dyDescent="0.25">
      <c r="K151" s="22"/>
    </row>
    <row r="152" spans="11:11" ht="12.5" x14ac:dyDescent="0.25">
      <c r="K152" s="22"/>
    </row>
    <row r="153" spans="11:11" ht="12.5" x14ac:dyDescent="0.25">
      <c r="K153" s="22"/>
    </row>
    <row r="154" spans="11:11" ht="12.5" x14ac:dyDescent="0.25">
      <c r="K154" s="22"/>
    </row>
    <row r="155" spans="11:11" ht="12.5" x14ac:dyDescent="0.25">
      <c r="K155" s="22"/>
    </row>
    <row r="156" spans="11:11" ht="12.5" x14ac:dyDescent="0.25">
      <c r="K156" s="22"/>
    </row>
    <row r="157" spans="11:11" ht="12.5" x14ac:dyDescent="0.25">
      <c r="K157" s="22"/>
    </row>
    <row r="158" spans="11:11" ht="12.5" x14ac:dyDescent="0.25">
      <c r="K158" s="22"/>
    </row>
    <row r="159" spans="11:11" ht="12.5" x14ac:dyDescent="0.25">
      <c r="K159" s="22"/>
    </row>
    <row r="160" spans="11:11" ht="12.5" x14ac:dyDescent="0.25">
      <c r="K160" s="22"/>
    </row>
    <row r="161" spans="11:11" ht="12.5" x14ac:dyDescent="0.25">
      <c r="K161" s="22"/>
    </row>
    <row r="162" spans="11:11" ht="12.5" x14ac:dyDescent="0.25">
      <c r="K162" s="22"/>
    </row>
    <row r="163" spans="11:11" ht="12.5" x14ac:dyDescent="0.25">
      <c r="K163" s="22"/>
    </row>
    <row r="164" spans="11:11" ht="12.5" x14ac:dyDescent="0.25">
      <c r="K164" s="22"/>
    </row>
    <row r="165" spans="11:11" ht="12.5" x14ac:dyDescent="0.25">
      <c r="K165" s="22"/>
    </row>
    <row r="166" spans="11:11" ht="12.5" x14ac:dyDescent="0.25">
      <c r="K166" s="22"/>
    </row>
    <row r="167" spans="11:11" ht="12.5" x14ac:dyDescent="0.25">
      <c r="K167" s="22"/>
    </row>
    <row r="168" spans="11:11" ht="12.5" x14ac:dyDescent="0.25">
      <c r="K168" s="22"/>
    </row>
    <row r="169" spans="11:11" ht="12.5" x14ac:dyDescent="0.25">
      <c r="K169" s="22"/>
    </row>
    <row r="170" spans="11:11" ht="12.5" x14ac:dyDescent="0.25">
      <c r="K170" s="22"/>
    </row>
    <row r="171" spans="11:11" ht="12.5" x14ac:dyDescent="0.25">
      <c r="K171" s="22"/>
    </row>
    <row r="172" spans="11:11" ht="12.5" x14ac:dyDescent="0.25">
      <c r="K172" s="22"/>
    </row>
    <row r="173" spans="11:11" ht="12.5" x14ac:dyDescent="0.25">
      <c r="K173" s="22"/>
    </row>
    <row r="174" spans="11:11" ht="12.5" x14ac:dyDescent="0.25">
      <c r="K174" s="22"/>
    </row>
    <row r="175" spans="11:11" ht="12.5" x14ac:dyDescent="0.25">
      <c r="K175" s="22"/>
    </row>
    <row r="176" spans="11:11" ht="12.5" x14ac:dyDescent="0.25">
      <c r="K176" s="22"/>
    </row>
    <row r="177" spans="11:11" ht="12.5" x14ac:dyDescent="0.25">
      <c r="K177" s="22"/>
    </row>
    <row r="178" spans="11:11" ht="12.5" x14ac:dyDescent="0.25">
      <c r="K178" s="22"/>
    </row>
    <row r="179" spans="11:11" ht="12.5" x14ac:dyDescent="0.25">
      <c r="K179" s="22"/>
    </row>
    <row r="180" spans="11:11" ht="12.5" x14ac:dyDescent="0.25">
      <c r="K180" s="22"/>
    </row>
    <row r="181" spans="11:11" ht="12.5" x14ac:dyDescent="0.25">
      <c r="K181" s="22"/>
    </row>
    <row r="182" spans="11:11" ht="12.5" x14ac:dyDescent="0.25">
      <c r="K182" s="22"/>
    </row>
    <row r="183" spans="11:11" ht="12.5" x14ac:dyDescent="0.25">
      <c r="K183" s="22"/>
    </row>
    <row r="184" spans="11:11" ht="12.5" x14ac:dyDescent="0.25">
      <c r="K184" s="22"/>
    </row>
    <row r="185" spans="11:11" ht="12.5" x14ac:dyDescent="0.25">
      <c r="K185" s="22"/>
    </row>
    <row r="186" spans="11:11" ht="12.5" x14ac:dyDescent="0.25">
      <c r="K186" s="22"/>
    </row>
    <row r="187" spans="11:11" ht="12.5" x14ac:dyDescent="0.25">
      <c r="K187" s="22"/>
    </row>
    <row r="188" spans="11:11" ht="12.5" x14ac:dyDescent="0.25">
      <c r="K188" s="22"/>
    </row>
    <row r="189" spans="11:11" ht="12.5" x14ac:dyDescent="0.25">
      <c r="K189" s="22"/>
    </row>
    <row r="190" spans="11:11" ht="12.5" x14ac:dyDescent="0.25">
      <c r="K190" s="22"/>
    </row>
    <row r="191" spans="11:11" ht="12.5" x14ac:dyDescent="0.25">
      <c r="K191" s="22"/>
    </row>
    <row r="192" spans="11:11" ht="12.5" x14ac:dyDescent="0.25">
      <c r="K192" s="22"/>
    </row>
    <row r="193" spans="11:11" ht="12.5" x14ac:dyDescent="0.25">
      <c r="K193" s="22"/>
    </row>
    <row r="194" spans="11:11" ht="12.5" x14ac:dyDescent="0.25">
      <c r="K194" s="22"/>
    </row>
    <row r="195" spans="11:11" ht="12.5" x14ac:dyDescent="0.25">
      <c r="K195" s="22"/>
    </row>
    <row r="196" spans="11:11" ht="12.5" x14ac:dyDescent="0.25">
      <c r="K196" s="22"/>
    </row>
    <row r="197" spans="11:11" ht="12.5" x14ac:dyDescent="0.25">
      <c r="K197" s="22"/>
    </row>
    <row r="198" spans="11:11" ht="12.5" x14ac:dyDescent="0.25">
      <c r="K198" s="22"/>
    </row>
    <row r="199" spans="11:11" ht="12.5" x14ac:dyDescent="0.25">
      <c r="K199" s="22"/>
    </row>
    <row r="200" spans="11:11" ht="12.5" x14ac:dyDescent="0.25">
      <c r="K200" s="22"/>
    </row>
    <row r="201" spans="11:11" ht="12.5" x14ac:dyDescent="0.25">
      <c r="K201" s="22"/>
    </row>
    <row r="202" spans="11:11" ht="12.5" x14ac:dyDescent="0.25">
      <c r="K202" s="22"/>
    </row>
    <row r="203" spans="11:11" ht="12.5" x14ac:dyDescent="0.25">
      <c r="K203" s="22"/>
    </row>
    <row r="204" spans="11:11" ht="12.5" x14ac:dyDescent="0.25">
      <c r="K204" s="22"/>
    </row>
    <row r="205" spans="11:11" ht="12.5" x14ac:dyDescent="0.25">
      <c r="K205" s="22"/>
    </row>
    <row r="206" spans="11:11" ht="12.5" x14ac:dyDescent="0.25">
      <c r="K206" s="22"/>
    </row>
    <row r="207" spans="11:11" ht="12.5" x14ac:dyDescent="0.25">
      <c r="K207" s="22"/>
    </row>
    <row r="208" spans="11:11" ht="12.5" x14ac:dyDescent="0.25">
      <c r="K208" s="22"/>
    </row>
    <row r="209" spans="11:11" ht="12.5" x14ac:dyDescent="0.25">
      <c r="K209" s="22"/>
    </row>
    <row r="210" spans="11:11" ht="12.5" x14ac:dyDescent="0.25">
      <c r="K210" s="22"/>
    </row>
    <row r="211" spans="11:11" ht="12.5" x14ac:dyDescent="0.25">
      <c r="K211" s="22"/>
    </row>
    <row r="212" spans="11:11" ht="12.5" x14ac:dyDescent="0.25">
      <c r="K212" s="22"/>
    </row>
    <row r="213" spans="11:11" ht="12.5" x14ac:dyDescent="0.25">
      <c r="K213" s="22"/>
    </row>
    <row r="214" spans="11:11" ht="12.5" x14ac:dyDescent="0.25">
      <c r="K214" s="22"/>
    </row>
    <row r="215" spans="11:11" ht="12.5" x14ac:dyDescent="0.25">
      <c r="K215" s="22"/>
    </row>
    <row r="216" spans="11:11" ht="12.5" x14ac:dyDescent="0.25">
      <c r="K216" s="22"/>
    </row>
    <row r="217" spans="11:11" ht="12.5" x14ac:dyDescent="0.25">
      <c r="K217" s="22"/>
    </row>
    <row r="218" spans="11:11" ht="12.5" x14ac:dyDescent="0.25">
      <c r="K218" s="22"/>
    </row>
    <row r="219" spans="11:11" ht="12.5" x14ac:dyDescent="0.25">
      <c r="K219" s="22"/>
    </row>
    <row r="220" spans="11:11" ht="12.5" x14ac:dyDescent="0.25">
      <c r="K220" s="22"/>
    </row>
    <row r="221" spans="11:11" ht="12.5" x14ac:dyDescent="0.25">
      <c r="K221" s="22"/>
    </row>
    <row r="222" spans="11:11" ht="12.5" x14ac:dyDescent="0.25">
      <c r="K222" s="22"/>
    </row>
    <row r="223" spans="11:11" ht="12.5" x14ac:dyDescent="0.25">
      <c r="K223" s="22"/>
    </row>
    <row r="224" spans="11:11" ht="12.5" x14ac:dyDescent="0.25">
      <c r="K224" s="22"/>
    </row>
    <row r="225" spans="11:11" ht="12.5" x14ac:dyDescent="0.25">
      <c r="K225" s="22"/>
    </row>
    <row r="226" spans="11:11" ht="12.5" x14ac:dyDescent="0.25">
      <c r="K226" s="22"/>
    </row>
    <row r="227" spans="11:11" ht="12.5" x14ac:dyDescent="0.25">
      <c r="K227" s="22"/>
    </row>
    <row r="228" spans="11:11" ht="12.5" x14ac:dyDescent="0.25">
      <c r="K228" s="22"/>
    </row>
    <row r="229" spans="11:11" ht="12.5" x14ac:dyDescent="0.25">
      <c r="K229" s="22"/>
    </row>
    <row r="230" spans="11:11" ht="12.5" x14ac:dyDescent="0.25">
      <c r="K230" s="22"/>
    </row>
    <row r="231" spans="11:11" ht="12.5" x14ac:dyDescent="0.25">
      <c r="K231" s="22"/>
    </row>
    <row r="232" spans="11:11" ht="12.5" x14ac:dyDescent="0.25">
      <c r="K232" s="22"/>
    </row>
    <row r="233" spans="11:11" ht="12.5" x14ac:dyDescent="0.25">
      <c r="K233" s="22"/>
    </row>
    <row r="234" spans="11:11" ht="12.5" x14ac:dyDescent="0.25">
      <c r="K234" s="22"/>
    </row>
    <row r="235" spans="11:11" ht="12.5" x14ac:dyDescent="0.25">
      <c r="K235" s="22"/>
    </row>
    <row r="236" spans="11:11" ht="12.5" x14ac:dyDescent="0.25">
      <c r="K236" s="22"/>
    </row>
    <row r="237" spans="11:11" ht="12.5" x14ac:dyDescent="0.25">
      <c r="K237" s="22"/>
    </row>
    <row r="238" spans="11:11" ht="12.5" x14ac:dyDescent="0.25">
      <c r="K238" s="22"/>
    </row>
    <row r="239" spans="11:11" ht="12.5" x14ac:dyDescent="0.25">
      <c r="K239" s="22"/>
    </row>
    <row r="240" spans="11:11" ht="12.5" x14ac:dyDescent="0.25">
      <c r="K240" s="22"/>
    </row>
    <row r="241" spans="11:11" ht="12.5" x14ac:dyDescent="0.25">
      <c r="K241" s="22"/>
    </row>
    <row r="242" spans="11:11" ht="12.5" x14ac:dyDescent="0.25">
      <c r="K242" s="22"/>
    </row>
    <row r="243" spans="11:11" ht="12.5" x14ac:dyDescent="0.25">
      <c r="K243" s="22"/>
    </row>
    <row r="244" spans="11:11" ht="12.5" x14ac:dyDescent="0.25">
      <c r="K244" s="22"/>
    </row>
    <row r="245" spans="11:11" ht="12.5" x14ac:dyDescent="0.25">
      <c r="K245" s="22"/>
    </row>
    <row r="246" spans="11:11" ht="12.5" x14ac:dyDescent="0.25">
      <c r="K246" s="22"/>
    </row>
    <row r="247" spans="11:11" ht="12.5" x14ac:dyDescent="0.25">
      <c r="K247" s="22"/>
    </row>
    <row r="248" spans="11:11" ht="12.5" x14ac:dyDescent="0.25">
      <c r="K248" s="22"/>
    </row>
    <row r="249" spans="11:11" ht="12.5" x14ac:dyDescent="0.25">
      <c r="K249" s="22"/>
    </row>
    <row r="250" spans="11:11" ht="12.5" x14ac:dyDescent="0.25">
      <c r="K250" s="22"/>
    </row>
    <row r="251" spans="11:11" ht="12.5" x14ac:dyDescent="0.25">
      <c r="K251" s="22"/>
    </row>
    <row r="252" spans="11:11" ht="12.5" x14ac:dyDescent="0.25">
      <c r="K252" s="22"/>
    </row>
    <row r="253" spans="11:11" ht="12.5" x14ac:dyDescent="0.25">
      <c r="K253" s="22"/>
    </row>
    <row r="254" spans="11:11" ht="12.5" x14ac:dyDescent="0.25">
      <c r="K254" s="22"/>
    </row>
    <row r="255" spans="11:11" ht="12.5" x14ac:dyDescent="0.25">
      <c r="K255" s="22"/>
    </row>
    <row r="256" spans="11:11" ht="12.5" x14ac:dyDescent="0.25">
      <c r="K256" s="22"/>
    </row>
    <row r="257" spans="11:11" ht="12.5" x14ac:dyDescent="0.25">
      <c r="K257" s="22"/>
    </row>
    <row r="258" spans="11:11" ht="12.5" x14ac:dyDescent="0.25">
      <c r="K258" s="22"/>
    </row>
    <row r="259" spans="11:11" ht="12.5" x14ac:dyDescent="0.25">
      <c r="K259" s="22"/>
    </row>
    <row r="260" spans="11:11" ht="12.5" x14ac:dyDescent="0.25">
      <c r="K260" s="22"/>
    </row>
    <row r="261" spans="11:11" ht="12.5" x14ac:dyDescent="0.25">
      <c r="K261" s="22"/>
    </row>
    <row r="262" spans="11:11" ht="12.5" x14ac:dyDescent="0.25">
      <c r="K262" s="22"/>
    </row>
    <row r="263" spans="11:11" ht="12.5" x14ac:dyDescent="0.25">
      <c r="K263" s="22"/>
    </row>
    <row r="264" spans="11:11" ht="12.5" x14ac:dyDescent="0.25">
      <c r="K264" s="22"/>
    </row>
    <row r="265" spans="11:11" ht="12.5" x14ac:dyDescent="0.25">
      <c r="K265" s="22"/>
    </row>
    <row r="266" spans="11:11" ht="12.5" x14ac:dyDescent="0.25">
      <c r="K266" s="22"/>
    </row>
    <row r="267" spans="11:11" ht="12.5" x14ac:dyDescent="0.25">
      <c r="K267" s="22"/>
    </row>
    <row r="268" spans="11:11" ht="12.5" x14ac:dyDescent="0.25">
      <c r="K268" s="22"/>
    </row>
    <row r="269" spans="11:11" ht="12.5" x14ac:dyDescent="0.25">
      <c r="K269" s="22"/>
    </row>
    <row r="270" spans="11:11" ht="12.5" x14ac:dyDescent="0.25">
      <c r="K270" s="22"/>
    </row>
    <row r="271" spans="11:11" ht="12.5" x14ac:dyDescent="0.25">
      <c r="K271" s="22"/>
    </row>
    <row r="272" spans="11:11" ht="12.5" x14ac:dyDescent="0.25">
      <c r="K272" s="22"/>
    </row>
    <row r="273" spans="11:11" ht="12.5" x14ac:dyDescent="0.25">
      <c r="K273" s="22"/>
    </row>
    <row r="274" spans="11:11" ht="12.5" x14ac:dyDescent="0.25">
      <c r="K274" s="22"/>
    </row>
    <row r="275" spans="11:11" ht="12.5" x14ac:dyDescent="0.25">
      <c r="K275" s="22"/>
    </row>
    <row r="276" spans="11:11" ht="12.5" x14ac:dyDescent="0.25">
      <c r="K276" s="22"/>
    </row>
    <row r="277" spans="11:11" ht="12.5" x14ac:dyDescent="0.25">
      <c r="K277" s="22"/>
    </row>
    <row r="278" spans="11:11" ht="12.5" x14ac:dyDescent="0.25">
      <c r="K278" s="22"/>
    </row>
    <row r="279" spans="11:11" ht="12.5" x14ac:dyDescent="0.25">
      <c r="K279" s="22"/>
    </row>
    <row r="280" spans="11:11" ht="12.5" x14ac:dyDescent="0.25">
      <c r="K280" s="22"/>
    </row>
    <row r="281" spans="11:11" ht="12.5" x14ac:dyDescent="0.25">
      <c r="K281" s="22"/>
    </row>
    <row r="282" spans="11:11" ht="12.5" x14ac:dyDescent="0.25">
      <c r="K282" s="22"/>
    </row>
    <row r="283" spans="11:11" ht="12.5" x14ac:dyDescent="0.25">
      <c r="K283" s="22"/>
    </row>
    <row r="284" spans="11:11" ht="12.5" x14ac:dyDescent="0.25">
      <c r="K284" s="22"/>
    </row>
    <row r="285" spans="11:11" ht="12.5" x14ac:dyDescent="0.25">
      <c r="K285" s="22"/>
    </row>
    <row r="286" spans="11:11" ht="12.5" x14ac:dyDescent="0.25">
      <c r="K286" s="22"/>
    </row>
    <row r="287" spans="11:11" ht="12.5" x14ac:dyDescent="0.25">
      <c r="K287" s="22"/>
    </row>
    <row r="288" spans="11:11" ht="12.5" x14ac:dyDescent="0.25">
      <c r="K288" s="22"/>
    </row>
    <row r="289" spans="11:11" ht="12.5" x14ac:dyDescent="0.25">
      <c r="K289" s="22"/>
    </row>
    <row r="290" spans="11:11" ht="12.5" x14ac:dyDescent="0.25">
      <c r="K290" s="22"/>
    </row>
    <row r="291" spans="11:11" ht="12.5" x14ac:dyDescent="0.25">
      <c r="K291" s="22"/>
    </row>
    <row r="292" spans="11:11" ht="12.5" x14ac:dyDescent="0.25">
      <c r="K292" s="22"/>
    </row>
    <row r="293" spans="11:11" ht="12.5" x14ac:dyDescent="0.25">
      <c r="K293" s="22"/>
    </row>
    <row r="294" spans="11:11" ht="12.5" x14ac:dyDescent="0.25">
      <c r="K294" s="22"/>
    </row>
    <row r="295" spans="11:11" ht="12.5" x14ac:dyDescent="0.25">
      <c r="K295" s="22"/>
    </row>
    <row r="296" spans="11:11" ht="12.5" x14ac:dyDescent="0.25">
      <c r="K296" s="22"/>
    </row>
    <row r="297" spans="11:11" ht="12.5" x14ac:dyDescent="0.25">
      <c r="K297" s="22"/>
    </row>
    <row r="298" spans="11:11" ht="12.5" x14ac:dyDescent="0.25">
      <c r="K298" s="22"/>
    </row>
    <row r="299" spans="11:11" ht="12.5" x14ac:dyDescent="0.25">
      <c r="K299" s="22"/>
    </row>
    <row r="300" spans="11:11" ht="12.5" x14ac:dyDescent="0.25">
      <c r="K300" s="22"/>
    </row>
    <row r="301" spans="11:11" ht="12.5" x14ac:dyDescent="0.25">
      <c r="K301" s="22"/>
    </row>
    <row r="302" spans="11:11" ht="12.5" x14ac:dyDescent="0.25">
      <c r="K302" s="22"/>
    </row>
    <row r="303" spans="11:11" ht="12.5" x14ac:dyDescent="0.25">
      <c r="K303" s="22"/>
    </row>
    <row r="304" spans="11:11" ht="12.5" x14ac:dyDescent="0.25">
      <c r="K304" s="22"/>
    </row>
    <row r="305" spans="11:11" ht="12.5" x14ac:dyDescent="0.25">
      <c r="K305" s="22"/>
    </row>
    <row r="306" spans="11:11" ht="12.5" x14ac:dyDescent="0.25">
      <c r="K306" s="22"/>
    </row>
    <row r="307" spans="11:11" ht="12.5" x14ac:dyDescent="0.25">
      <c r="K307" s="22"/>
    </row>
    <row r="308" spans="11:11" ht="12.5" x14ac:dyDescent="0.25">
      <c r="K308" s="22"/>
    </row>
    <row r="309" spans="11:11" ht="12.5" x14ac:dyDescent="0.25">
      <c r="K309" s="22"/>
    </row>
    <row r="310" spans="11:11" ht="12.5" x14ac:dyDescent="0.25">
      <c r="K310" s="22"/>
    </row>
    <row r="311" spans="11:11" ht="12.5" x14ac:dyDescent="0.25">
      <c r="K311" s="22"/>
    </row>
    <row r="312" spans="11:11" ht="12.5" x14ac:dyDescent="0.25">
      <c r="K312" s="22"/>
    </row>
    <row r="313" spans="11:11" ht="12.5" x14ac:dyDescent="0.25">
      <c r="K313" s="22"/>
    </row>
    <row r="314" spans="11:11" ht="12.5" x14ac:dyDescent="0.25">
      <c r="K314" s="22"/>
    </row>
    <row r="315" spans="11:11" ht="12.5" x14ac:dyDescent="0.25">
      <c r="K315" s="22"/>
    </row>
    <row r="316" spans="11:11" ht="12.5" x14ac:dyDescent="0.25">
      <c r="K316" s="22"/>
    </row>
    <row r="317" spans="11:11" ht="12.5" x14ac:dyDescent="0.25">
      <c r="K317" s="22"/>
    </row>
    <row r="318" spans="11:11" ht="12.5" x14ac:dyDescent="0.25">
      <c r="K318" s="22"/>
    </row>
    <row r="319" spans="11:11" ht="12.5" x14ac:dyDescent="0.25">
      <c r="K319" s="22"/>
    </row>
    <row r="320" spans="11:11" ht="12.5" x14ac:dyDescent="0.25">
      <c r="K320" s="22"/>
    </row>
    <row r="321" spans="11:11" ht="12.5" x14ac:dyDescent="0.25">
      <c r="K321" s="22"/>
    </row>
    <row r="322" spans="11:11" ht="12.5" x14ac:dyDescent="0.25">
      <c r="K322" s="22"/>
    </row>
    <row r="323" spans="11:11" ht="12.5" x14ac:dyDescent="0.25">
      <c r="K323" s="22"/>
    </row>
    <row r="324" spans="11:11" ht="12.5" x14ac:dyDescent="0.25">
      <c r="K324" s="22"/>
    </row>
    <row r="325" spans="11:11" ht="12.5" x14ac:dyDescent="0.25">
      <c r="K325" s="22"/>
    </row>
  </sheetData>
  <sheetProtection selectLockedCells="1" selectUnlockedCells="1"/>
  <mergeCells count="10">
    <mergeCell ref="A8:B8"/>
    <mergeCell ref="Q4:Y4"/>
    <mergeCell ref="Z4:Z5"/>
    <mergeCell ref="AA4:AA5"/>
    <mergeCell ref="AB4:AB5"/>
    <mergeCell ref="E4:P4"/>
    <mergeCell ref="T6:AA6"/>
    <mergeCell ref="A7:C7"/>
    <mergeCell ref="L6:S6"/>
    <mergeCell ref="A6:K6"/>
  </mergeCells>
  <printOptions horizontalCentered="1"/>
  <pageMargins left="0" right="0" top="0.59055118110236227" bottom="0" header="0" footer="0"/>
  <pageSetup paperSize="9" scale="42"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F00-000000000000}">
          <x14:formula1>
            <xm:f>'Drop-Down'!$J$2:$J$251</xm:f>
          </x14:formula1>
          <xm:sqref>B9:B12</xm:sqref>
        </x14:dataValidation>
        <x14:dataValidation type="list" allowBlank="1" showInputMessage="1" showErrorMessage="1" xr:uid="{00000000-0002-0000-1F00-000001000000}">
          <x14:formula1>
            <xm:f>'Drop-Down'!$G$2:$G$7</xm:f>
          </x14:formula1>
          <xm:sqref>C9:C12</xm:sqref>
        </x14:dataValidation>
        <x14:dataValidation type="list" allowBlank="1" showInputMessage="1" showErrorMessage="1" xr:uid="{00000000-0002-0000-1F00-000002000000}">
          <x14:formula1>
            <xm:f>'Drop-Down'!$F$2:$F$3</xm:f>
          </x14:formula1>
          <xm:sqref>D9:D12</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8">
    <tabColor rgb="FFFFFF00"/>
  </sheetPr>
  <dimension ref="A1:N71"/>
  <sheetViews>
    <sheetView topLeftCell="B1" zoomScale="80" zoomScaleNormal="80" zoomScaleSheetLayoutView="80" workbookViewId="0">
      <pane ySplit="6" topLeftCell="A54" activePane="bottomLeft" state="frozen"/>
      <selection activeCell="M16" sqref="M16"/>
      <selection pane="bottomLeft" activeCell="L66" sqref="L66"/>
    </sheetView>
  </sheetViews>
  <sheetFormatPr defaultColWidth="9.1796875" defaultRowHeight="12.5" x14ac:dyDescent="0.25"/>
  <cols>
    <col min="1" max="1" width="62.1796875" style="22" customWidth="1"/>
    <col min="2" max="2" width="17.7265625" style="22" customWidth="1"/>
    <col min="3" max="3" width="18.54296875" style="22" customWidth="1"/>
    <col min="4" max="4" width="11.7265625" style="22" customWidth="1"/>
    <col min="5" max="5" width="21.1796875" style="22" customWidth="1"/>
    <col min="6" max="6" width="11.7265625" style="22" customWidth="1"/>
    <col min="7" max="7" width="14.54296875" style="22" customWidth="1"/>
    <col min="8" max="8" width="11.7265625" style="22" customWidth="1"/>
    <col min="9" max="9" width="14" style="22" customWidth="1"/>
    <col min="10" max="10" width="14.81640625" style="22" customWidth="1"/>
    <col min="11" max="11" width="11.7265625" style="22" customWidth="1"/>
    <col min="12" max="12" width="18.54296875" style="22" bestFit="1" customWidth="1"/>
    <col min="13" max="13" width="9.1796875" style="22"/>
    <col min="14" max="14" width="22.453125" style="22" bestFit="1" customWidth="1"/>
    <col min="15" max="15" width="9.1796875" style="22"/>
    <col min="16" max="16" width="5.453125" style="22" customWidth="1"/>
    <col min="17" max="17" width="9.1796875" style="22"/>
    <col min="18" max="21" width="9.1796875" style="22" customWidth="1"/>
    <col min="22" max="16384" width="9.1796875" style="22"/>
  </cols>
  <sheetData>
    <row r="1" spans="1:14" hidden="1" x14ac:dyDescent="0.25"/>
    <row r="2" spans="1:14" x14ac:dyDescent="0.25">
      <c r="A2" s="133" t="s">
        <v>1458</v>
      </c>
      <c r="B2" s="133"/>
      <c r="C2" s="133"/>
      <c r="D2" s="133"/>
      <c r="E2" s="133"/>
      <c r="F2" s="133"/>
      <c r="G2" s="133"/>
      <c r="H2" s="133"/>
      <c r="I2" s="133"/>
      <c r="J2" s="133"/>
      <c r="K2" s="133"/>
      <c r="L2" s="133"/>
      <c r="M2" s="133"/>
      <c r="N2" s="133"/>
    </row>
    <row r="3" spans="1:14" ht="13" thickBot="1" x14ac:dyDescent="0.3">
      <c r="A3" s="228"/>
      <c r="B3" s="228"/>
      <c r="C3" s="228"/>
      <c r="D3" s="228"/>
      <c r="E3" s="228"/>
      <c r="F3" s="228"/>
      <c r="G3" s="228"/>
      <c r="H3" s="228"/>
      <c r="I3" s="228"/>
      <c r="J3" s="228"/>
      <c r="K3" s="228"/>
      <c r="L3" s="228"/>
      <c r="M3" s="228"/>
      <c r="N3" s="229" t="s">
        <v>103</v>
      </c>
    </row>
    <row r="4" spans="1:14" ht="13" thickTop="1" x14ac:dyDescent="0.25">
      <c r="A4" s="1211" t="s">
        <v>1459</v>
      </c>
      <c r="B4" s="460"/>
      <c r="C4" s="1212" t="s">
        <v>530</v>
      </c>
      <c r="D4" s="1186"/>
      <c r="E4" s="1186"/>
      <c r="F4" s="1186"/>
      <c r="G4" s="1186" t="s">
        <v>531</v>
      </c>
      <c r="H4" s="1186"/>
      <c r="I4" s="1186"/>
      <c r="J4" s="1186"/>
      <c r="K4" s="1186"/>
      <c r="L4" s="1186"/>
      <c r="M4" s="1186"/>
      <c r="N4" s="978"/>
    </row>
    <row r="5" spans="1:14" x14ac:dyDescent="0.25">
      <c r="A5" s="1096"/>
      <c r="B5" s="460"/>
      <c r="C5" s="1185" t="s">
        <v>213</v>
      </c>
      <c r="D5" s="1122"/>
      <c r="E5" s="1109" t="s">
        <v>509</v>
      </c>
      <c r="F5" s="1109" t="s">
        <v>255</v>
      </c>
      <c r="G5" s="1109" t="s">
        <v>266</v>
      </c>
      <c r="H5" s="1109" t="s">
        <v>215</v>
      </c>
      <c r="I5" s="1109" t="s">
        <v>216</v>
      </c>
      <c r="J5" s="1109" t="s">
        <v>251</v>
      </c>
      <c r="K5" s="1109" t="s">
        <v>510</v>
      </c>
      <c r="L5" s="1109" t="s">
        <v>511</v>
      </c>
      <c r="M5" s="1109" t="s">
        <v>184</v>
      </c>
      <c r="N5" s="1109" t="s">
        <v>254</v>
      </c>
    </row>
    <row r="6" spans="1:14" ht="58.5" customHeight="1" x14ac:dyDescent="0.25">
      <c r="A6" s="1110"/>
      <c r="B6" s="454" t="s">
        <v>512</v>
      </c>
      <c r="C6" s="453" t="s">
        <v>254</v>
      </c>
      <c r="D6" s="453" t="s">
        <v>513</v>
      </c>
      <c r="E6" s="1110"/>
      <c r="F6" s="1110"/>
      <c r="G6" s="1110"/>
      <c r="H6" s="1110"/>
      <c r="I6" s="1110"/>
      <c r="J6" s="1110"/>
      <c r="K6" s="1110"/>
      <c r="L6" s="1110"/>
      <c r="M6" s="1110"/>
      <c r="N6" s="1110"/>
    </row>
    <row r="7" spans="1:14" x14ac:dyDescent="0.25">
      <c r="A7" s="320" t="s">
        <v>166</v>
      </c>
      <c r="B7" s="77"/>
      <c r="C7" s="740">
        <f>SUM(C8:C11)</f>
        <v>0</v>
      </c>
      <c r="D7" s="740">
        <f t="shared" ref="D7:M7" si="0">SUM(D8:D11)</f>
        <v>0</v>
      </c>
      <c r="E7" s="740">
        <f t="shared" si="0"/>
        <v>0</v>
      </c>
      <c r="F7" s="740">
        <f t="shared" si="0"/>
        <v>0</v>
      </c>
      <c r="G7" s="740">
        <f>SUM(G8:G11)</f>
        <v>0</v>
      </c>
      <c r="H7" s="740">
        <f>SUM(H8:H11)</f>
        <v>0</v>
      </c>
      <c r="I7" s="740">
        <f t="shared" si="0"/>
        <v>0</v>
      </c>
      <c r="J7" s="740">
        <f t="shared" si="0"/>
        <v>0</v>
      </c>
      <c r="K7" s="740">
        <f t="shared" si="0"/>
        <v>0</v>
      </c>
      <c r="L7" s="740">
        <f t="shared" si="0"/>
        <v>0</v>
      </c>
      <c r="M7" s="740">
        <f t="shared" si="0"/>
        <v>0</v>
      </c>
      <c r="N7" s="740">
        <f>SUM(C7,E7:M7)</f>
        <v>0</v>
      </c>
    </row>
    <row r="8" spans="1:14" x14ac:dyDescent="0.25">
      <c r="A8" s="321" t="s">
        <v>514</v>
      </c>
      <c r="B8" s="77"/>
      <c r="C8" s="803"/>
      <c r="D8" s="803"/>
      <c r="E8" s="803"/>
      <c r="F8" s="804"/>
      <c r="G8" s="803"/>
      <c r="H8" s="803"/>
      <c r="I8" s="803"/>
      <c r="J8" s="803"/>
      <c r="K8" s="803"/>
      <c r="L8" s="803"/>
      <c r="M8" s="803"/>
      <c r="N8" s="740">
        <f>SUM(C8,E8,G8:M8)</f>
        <v>0</v>
      </c>
    </row>
    <row r="9" spans="1:14" x14ac:dyDescent="0.25">
      <c r="A9" s="321" t="s">
        <v>249</v>
      </c>
      <c r="B9" s="77"/>
      <c r="C9" s="804"/>
      <c r="D9" s="804"/>
      <c r="E9" s="804"/>
      <c r="F9" s="803"/>
      <c r="G9" s="804"/>
      <c r="H9" s="804"/>
      <c r="I9" s="804"/>
      <c r="J9" s="804"/>
      <c r="K9" s="804"/>
      <c r="L9" s="804"/>
      <c r="M9" s="804"/>
      <c r="N9" s="740">
        <f>F9</f>
        <v>0</v>
      </c>
    </row>
    <row r="10" spans="1:14" x14ac:dyDescent="0.25">
      <c r="A10" s="321" t="s">
        <v>515</v>
      </c>
      <c r="B10" s="77"/>
      <c r="C10" s="804"/>
      <c r="D10" s="804"/>
      <c r="E10" s="804"/>
      <c r="F10" s="804"/>
      <c r="G10" s="804"/>
      <c r="H10" s="804"/>
      <c r="I10" s="804"/>
      <c r="J10" s="804"/>
      <c r="K10" s="804"/>
      <c r="L10" s="804"/>
      <c r="M10" s="803"/>
      <c r="N10" s="740">
        <f>SUM(M10)</f>
        <v>0</v>
      </c>
    </row>
    <row r="11" spans="1:14" x14ac:dyDescent="0.25">
      <c r="A11" s="320" t="s">
        <v>1460</v>
      </c>
      <c r="B11" s="77"/>
      <c r="C11" s="740">
        <f>SUMIF(B70:B498, "Cash and Balances", C70:C498)</f>
        <v>0</v>
      </c>
      <c r="D11" s="740">
        <f>SUMIF(B70:B498, "Cash and Balances", D70:D498)</f>
        <v>0</v>
      </c>
      <c r="E11" s="740">
        <f>SUMIF(B70:B498, "Cash and Balances", E70:E498)</f>
        <v>0</v>
      </c>
      <c r="F11" s="740">
        <f>SUMIF(B70:B498, "Cash and Balances", F70:F498)</f>
        <v>0</v>
      </c>
      <c r="G11" s="740">
        <f>SUMIF(B70:B498, "Cash and Balances", G70:G498)</f>
        <v>0</v>
      </c>
      <c r="H11" s="740">
        <f>SUMIF(B70:B498, "Cash and Balances", H70:H498)</f>
        <v>0</v>
      </c>
      <c r="I11" s="740">
        <f>SUMIF(B70:B498, "Cash and Balances", I70:I498)</f>
        <v>0</v>
      </c>
      <c r="J11" s="740">
        <f>SUMIF(B70:B498, "Cash and Balances", J70:J498)</f>
        <v>0</v>
      </c>
      <c r="K11" s="740">
        <f>SUMIF(B70:B498, "Cash and Balances", K70:K498)</f>
        <v>0</v>
      </c>
      <c r="L11" s="740">
        <f>SUMIF(B70:B498, "Cash and Balances", L70:L498)</f>
        <v>0</v>
      </c>
      <c r="M11" s="740">
        <f>SUMIF(B70:B498, "Cash and Balances", M70:M498)</f>
        <v>0</v>
      </c>
      <c r="N11" s="740">
        <f>SUM(C11,E11:M11)</f>
        <v>0</v>
      </c>
    </row>
    <row r="12" spans="1:14" x14ac:dyDescent="0.25">
      <c r="A12" s="320" t="s">
        <v>106</v>
      </c>
      <c r="B12" s="77"/>
      <c r="C12" s="740">
        <f>SUM(C13:C16)</f>
        <v>0</v>
      </c>
      <c r="D12" s="740">
        <f t="shared" ref="D12" si="1">SUM(D13:D16)</f>
        <v>0</v>
      </c>
      <c r="E12" s="740">
        <f t="shared" ref="E12" si="2">SUM(E13:E16)</f>
        <v>0</v>
      </c>
      <c r="F12" s="740">
        <f t="shared" ref="F12" si="3">SUM(F13:F16)</f>
        <v>0</v>
      </c>
      <c r="G12" s="740">
        <f t="shared" ref="G12" si="4">SUM(G13:G16)</f>
        <v>0</v>
      </c>
      <c r="H12" s="740">
        <f t="shared" ref="H12" si="5">SUM(H13:H16)</f>
        <v>0</v>
      </c>
      <c r="I12" s="740">
        <f t="shared" ref="I12" si="6">SUM(I13:I16)</f>
        <v>0</v>
      </c>
      <c r="J12" s="740">
        <f t="shared" ref="J12" si="7">SUM(J13:J16)</f>
        <v>0</v>
      </c>
      <c r="K12" s="740">
        <f t="shared" ref="K12" si="8">SUM(K13:K16)</f>
        <v>0</v>
      </c>
      <c r="L12" s="740">
        <f t="shared" ref="L12" si="9">SUM(L13:L16)</f>
        <v>0</v>
      </c>
      <c r="M12" s="740">
        <f t="shared" ref="M12" si="10">SUM(M13:M16)</f>
        <v>0</v>
      </c>
      <c r="N12" s="740">
        <f>SUM(C12,E12:M12)</f>
        <v>0</v>
      </c>
    </row>
    <row r="13" spans="1:14" x14ac:dyDescent="0.25">
      <c r="A13" s="321" t="s">
        <v>514</v>
      </c>
      <c r="B13" s="77"/>
      <c r="C13" s="803"/>
      <c r="D13" s="803"/>
      <c r="E13" s="803"/>
      <c r="F13" s="804"/>
      <c r="G13" s="803"/>
      <c r="H13" s="803"/>
      <c r="I13" s="803"/>
      <c r="J13" s="803"/>
      <c r="K13" s="803"/>
      <c r="L13" s="803"/>
      <c r="M13" s="803"/>
      <c r="N13" s="740">
        <f>SUM(C13,E13,G13:M13)</f>
        <v>0</v>
      </c>
    </row>
    <row r="14" spans="1:14" x14ac:dyDescent="0.25">
      <c r="A14" s="321" t="s">
        <v>249</v>
      </c>
      <c r="B14" s="77"/>
      <c r="C14" s="804"/>
      <c r="D14" s="804"/>
      <c r="E14" s="804"/>
      <c r="F14" s="803"/>
      <c r="G14" s="804"/>
      <c r="H14" s="804"/>
      <c r="I14" s="804"/>
      <c r="J14" s="804"/>
      <c r="K14" s="804"/>
      <c r="L14" s="804"/>
      <c r="M14" s="804"/>
      <c r="N14" s="740">
        <f>F14</f>
        <v>0</v>
      </c>
    </row>
    <row r="15" spans="1:14" x14ac:dyDescent="0.25">
      <c r="A15" s="321" t="s">
        <v>515</v>
      </c>
      <c r="B15" s="77"/>
      <c r="C15" s="804"/>
      <c r="D15" s="804"/>
      <c r="E15" s="804"/>
      <c r="F15" s="804"/>
      <c r="G15" s="804"/>
      <c r="H15" s="804"/>
      <c r="I15" s="804"/>
      <c r="J15" s="804"/>
      <c r="K15" s="804"/>
      <c r="L15" s="804"/>
      <c r="M15" s="803"/>
      <c r="N15" s="740">
        <f>M15</f>
        <v>0</v>
      </c>
    </row>
    <row r="16" spans="1:14" x14ac:dyDescent="0.25">
      <c r="A16" s="320" t="s">
        <v>1460</v>
      </c>
      <c r="B16" s="77"/>
      <c r="C16" s="740">
        <f>SUMIF(B70:B503, "Amounts receivable under reverse repurchase agreements", C70:C503)</f>
        <v>0</v>
      </c>
      <c r="D16" s="740">
        <f>SUMIF(B70:B498, "Amounts receivable under reverse repurchase agreements", D70:D498)</f>
        <v>0</v>
      </c>
      <c r="E16" s="740">
        <f>SUMIF(B70:B498, "Amounts receivable under reverse repurchase agreements", E70:E498)</f>
        <v>0</v>
      </c>
      <c r="F16" s="740">
        <f>SUMIF(B70:B498, "Amounts receivable under reverse repurchase agreements", F70:F498)</f>
        <v>0</v>
      </c>
      <c r="G16" s="740">
        <f>SUMIF(B70:B498, "CAmounts receivable under reverse repurchase agreements", G70:G498)</f>
        <v>0</v>
      </c>
      <c r="H16" s="740">
        <f>SUMIF(B70:B498, "Amounts receivable under reverse repurchase agreements", H70:H498)</f>
        <v>0</v>
      </c>
      <c r="I16" s="740">
        <f>SUMIF(B70:B498, "Amounts receivable under reverse repurchase agreements", I70:I498)</f>
        <v>0</v>
      </c>
      <c r="J16" s="740">
        <f>SUMIF(B70:B498, "Amounts receivable under reverse repurchase agreements", J70:J498)</f>
        <v>0</v>
      </c>
      <c r="K16" s="740">
        <f>SUMIF(B70:B498, "Amounts receivable under reverse repurchase agreements", K70:K498)</f>
        <v>0</v>
      </c>
      <c r="L16" s="740">
        <f>SUMIF(B70:B498, "Amounts receivable under reverse repurchase agreements", L70:L498)</f>
        <v>0</v>
      </c>
      <c r="M16" s="740">
        <f>SUMIF(B70:B498, "Amounts receivable under reverse repurchase agreements", M70:M498)</f>
        <v>0</v>
      </c>
      <c r="N16" s="740">
        <f>SUM(C16,E16:M16)</f>
        <v>0</v>
      </c>
    </row>
    <row r="17" spans="1:14" x14ac:dyDescent="0.25">
      <c r="A17" s="320" t="s">
        <v>107</v>
      </c>
      <c r="B17" s="77"/>
      <c r="C17" s="740">
        <f>SUM(C18:C21)</f>
        <v>0</v>
      </c>
      <c r="D17" s="740">
        <f t="shared" ref="D17:M17" si="11">SUM(D18:D21)</f>
        <v>0</v>
      </c>
      <c r="E17" s="740">
        <f t="shared" si="11"/>
        <v>0</v>
      </c>
      <c r="F17" s="740">
        <f t="shared" si="11"/>
        <v>0</v>
      </c>
      <c r="G17" s="740">
        <f t="shared" si="11"/>
        <v>0</v>
      </c>
      <c r="H17" s="740">
        <f t="shared" si="11"/>
        <v>0</v>
      </c>
      <c r="I17" s="740">
        <f t="shared" si="11"/>
        <v>0</v>
      </c>
      <c r="J17" s="740">
        <f t="shared" si="11"/>
        <v>0</v>
      </c>
      <c r="K17" s="740">
        <f t="shared" si="11"/>
        <v>0</v>
      </c>
      <c r="L17" s="740">
        <f t="shared" si="11"/>
        <v>0</v>
      </c>
      <c r="M17" s="740">
        <f t="shared" si="11"/>
        <v>0</v>
      </c>
      <c r="N17" s="740">
        <f>SUM(C17,E17:M17)</f>
        <v>0</v>
      </c>
    </row>
    <row r="18" spans="1:14" x14ac:dyDescent="0.25">
      <c r="A18" s="321" t="s">
        <v>514</v>
      </c>
      <c r="B18" s="77"/>
      <c r="C18" s="803"/>
      <c r="D18" s="803"/>
      <c r="E18" s="803"/>
      <c r="F18" s="804"/>
      <c r="G18" s="803"/>
      <c r="H18" s="803"/>
      <c r="I18" s="803"/>
      <c r="J18" s="803"/>
      <c r="K18" s="803"/>
      <c r="L18" s="803"/>
      <c r="M18" s="803"/>
      <c r="N18" s="740">
        <f>SUM(C18,E18,G18:M18)</f>
        <v>0</v>
      </c>
    </row>
    <row r="19" spans="1:14" x14ac:dyDescent="0.25">
      <c r="A19" s="321" t="s">
        <v>249</v>
      </c>
      <c r="B19" s="77"/>
      <c r="C19" s="804"/>
      <c r="D19" s="804"/>
      <c r="E19" s="804"/>
      <c r="F19" s="803"/>
      <c r="G19" s="804"/>
      <c r="H19" s="804"/>
      <c r="I19" s="804"/>
      <c r="J19" s="804"/>
      <c r="K19" s="804"/>
      <c r="L19" s="804"/>
      <c r="M19" s="804"/>
      <c r="N19" s="740">
        <f>F19</f>
        <v>0</v>
      </c>
    </row>
    <row r="20" spans="1:14" x14ac:dyDescent="0.25">
      <c r="A20" s="321" t="s">
        <v>515</v>
      </c>
      <c r="B20" s="77"/>
      <c r="C20" s="804"/>
      <c r="D20" s="804"/>
      <c r="E20" s="804"/>
      <c r="F20" s="804"/>
      <c r="G20" s="804"/>
      <c r="H20" s="804"/>
      <c r="I20" s="804"/>
      <c r="J20" s="804"/>
      <c r="K20" s="804"/>
      <c r="L20" s="804"/>
      <c r="M20" s="803"/>
      <c r="N20" s="740">
        <f>M20</f>
        <v>0</v>
      </c>
    </row>
    <row r="21" spans="1:14" x14ac:dyDescent="0.25">
      <c r="A21" s="320" t="s">
        <v>1460</v>
      </c>
      <c r="B21" s="77"/>
      <c r="C21" s="740">
        <f>SUMIF(B70:B498, "Positive fair values for financial derivatives", C70:C498)</f>
        <v>0</v>
      </c>
      <c r="D21" s="740">
        <f>SUMIF(B70:B498, "Positive fair values for financial derivatives", D70:D498)</f>
        <v>0</v>
      </c>
      <c r="E21" s="740">
        <f>SUMIF(B70:B498, "Positive fair values for financial derivatives", E70:E498)</f>
        <v>0</v>
      </c>
      <c r="F21" s="740">
        <f>SUMIF(B70:B498, "Positive fair values for financial derivatives", F70:F498)</f>
        <v>0</v>
      </c>
      <c r="G21" s="740">
        <f>SUMIF(B70:B498, "Positive fair values for financial derivatives", G70:G498)</f>
        <v>0</v>
      </c>
      <c r="H21" s="740">
        <f>SUMIF(B70:B498, "Positive fair values for financial derivatives", H70:H498)</f>
        <v>0</v>
      </c>
      <c r="I21" s="740">
        <f>SUMIF(B70:B498, "Positive fair values for financial derivatives", I70:I498)</f>
        <v>0</v>
      </c>
      <c r="J21" s="740">
        <f>SUMIF(B70:B498, "Positive fair values for financial derivatives", J70:J498)</f>
        <v>0</v>
      </c>
      <c r="K21" s="740">
        <f>SUMIF(B70:B498, "Positive fair values for financial derivatives", K70:K498)</f>
        <v>0</v>
      </c>
      <c r="L21" s="740">
        <f>SUMIF(B70:B498, "Positive fair values for financial derivatives", L70:L498)</f>
        <v>0</v>
      </c>
      <c r="M21" s="740">
        <f>SUMIF(B70:B498, "Positive fair values for financial derivatives", M70:M498)</f>
        <v>0</v>
      </c>
      <c r="N21" s="740">
        <f t="shared" ref="N21:N32" si="12">SUM(C21,E21:M21)</f>
        <v>0</v>
      </c>
    </row>
    <row r="22" spans="1:14" x14ac:dyDescent="0.25">
      <c r="A22" s="320" t="s">
        <v>171</v>
      </c>
      <c r="B22" s="77"/>
      <c r="C22" s="740">
        <f>SUM(C23:C26)</f>
        <v>0</v>
      </c>
      <c r="D22" s="740">
        <f t="shared" ref="D22:M22" si="13">SUM(D23:D26)</f>
        <v>0</v>
      </c>
      <c r="E22" s="740">
        <f t="shared" si="13"/>
        <v>0</v>
      </c>
      <c r="F22" s="740">
        <f t="shared" si="13"/>
        <v>0</v>
      </c>
      <c r="G22" s="740">
        <f t="shared" si="13"/>
        <v>0</v>
      </c>
      <c r="H22" s="740">
        <f t="shared" si="13"/>
        <v>0</v>
      </c>
      <c r="I22" s="740">
        <f t="shared" si="13"/>
        <v>0</v>
      </c>
      <c r="J22" s="740">
        <f t="shared" si="13"/>
        <v>0</v>
      </c>
      <c r="K22" s="740">
        <f t="shared" si="13"/>
        <v>0</v>
      </c>
      <c r="L22" s="740">
        <f t="shared" si="13"/>
        <v>0</v>
      </c>
      <c r="M22" s="740">
        <f t="shared" si="13"/>
        <v>0</v>
      </c>
      <c r="N22" s="740">
        <f t="shared" si="12"/>
        <v>0</v>
      </c>
    </row>
    <row r="23" spans="1:14" x14ac:dyDescent="0.25">
      <c r="A23" s="321" t="s">
        <v>514</v>
      </c>
      <c r="B23" s="77"/>
      <c r="C23" s="803"/>
      <c r="D23" s="803"/>
      <c r="E23" s="803"/>
      <c r="F23" s="804"/>
      <c r="G23" s="803"/>
      <c r="H23" s="803"/>
      <c r="I23" s="803"/>
      <c r="J23" s="803"/>
      <c r="K23" s="803"/>
      <c r="L23" s="803"/>
      <c r="M23" s="803"/>
      <c r="N23" s="740">
        <f>SUM(C23,E23,G23:M23)</f>
        <v>0</v>
      </c>
    </row>
    <row r="24" spans="1:14" x14ac:dyDescent="0.25">
      <c r="A24" s="321" t="s">
        <v>249</v>
      </c>
      <c r="B24" s="77"/>
      <c r="C24" s="804"/>
      <c r="D24" s="804"/>
      <c r="E24" s="804"/>
      <c r="F24" s="803"/>
      <c r="G24" s="804"/>
      <c r="H24" s="804"/>
      <c r="I24" s="804"/>
      <c r="J24" s="804"/>
      <c r="K24" s="804"/>
      <c r="L24" s="804"/>
      <c r="M24" s="804"/>
      <c r="N24" s="740">
        <f>F24</f>
        <v>0</v>
      </c>
    </row>
    <row r="25" spans="1:14" x14ac:dyDescent="0.25">
      <c r="A25" s="321" t="s">
        <v>515</v>
      </c>
      <c r="B25" s="77"/>
      <c r="C25" s="804"/>
      <c r="D25" s="804"/>
      <c r="E25" s="804"/>
      <c r="F25" s="804"/>
      <c r="G25" s="804"/>
      <c r="H25" s="804"/>
      <c r="I25" s="804"/>
      <c r="J25" s="804"/>
      <c r="K25" s="804"/>
      <c r="L25" s="804"/>
      <c r="M25" s="803"/>
      <c r="N25" s="740">
        <f>M25</f>
        <v>0</v>
      </c>
    </row>
    <row r="26" spans="1:14" x14ac:dyDescent="0.25">
      <c r="A26" s="320" t="s">
        <v>1460</v>
      </c>
      <c r="B26" s="77"/>
      <c r="C26" s="740">
        <f>SUMIF(B70:B498, "Loans and Advances", C70:C498)</f>
        <v>0</v>
      </c>
      <c r="D26" s="740">
        <f>SUMIF(B70:B498, "Loans and Advances", D70:D498)</f>
        <v>0</v>
      </c>
      <c r="E26" s="740">
        <f>SUMIF(B70:B498, "Loans and Advances", E70:E498)</f>
        <v>0</v>
      </c>
      <c r="F26" s="740">
        <f>SUMIF(B70:B498, "Loans and Advances", F70:F498)</f>
        <v>0</v>
      </c>
      <c r="G26" s="740">
        <f>SUMIF(B70:B498, "Loans and Advances", G70:G498)</f>
        <v>0</v>
      </c>
      <c r="H26" s="740">
        <f>SUMIF(B70:B498, "Loans and Advances", H70:H498)</f>
        <v>0</v>
      </c>
      <c r="I26" s="740">
        <f>SUMIF(B70:B498, "Loans and Advances", I70:I498)</f>
        <v>0</v>
      </c>
      <c r="J26" s="740">
        <f>SUMIF(B70:B498, "Loans and Advances", J70:J498)</f>
        <v>0</v>
      </c>
      <c r="K26" s="740">
        <f>SUMIF(B70:B498, "Loans and Advances", K70:K498)</f>
        <v>0</v>
      </c>
      <c r="L26" s="740">
        <f>SUMIF(B70:B498, "Loans and Advances", L70:L498)</f>
        <v>0</v>
      </c>
      <c r="M26" s="740">
        <f>SUMIF(B70:B498, "Loans and Advances", M70:M498)</f>
        <v>0</v>
      </c>
      <c r="N26" s="740">
        <f>SUM(C26,E26:M26)</f>
        <v>0</v>
      </c>
    </row>
    <row r="27" spans="1:14" x14ac:dyDescent="0.25">
      <c r="A27" s="320" t="s">
        <v>516</v>
      </c>
      <c r="B27" s="77"/>
      <c r="C27" s="740">
        <f>SUM(C28:C31)</f>
        <v>0</v>
      </c>
      <c r="D27" s="740">
        <f>SUM(D28:D31)</f>
        <v>0</v>
      </c>
      <c r="E27" s="740">
        <f t="shared" ref="E27:M27" si="14">SUM(E28:E31)</f>
        <v>0</v>
      </c>
      <c r="F27" s="740">
        <f t="shared" si="14"/>
        <v>0</v>
      </c>
      <c r="G27" s="740">
        <f t="shared" si="14"/>
        <v>0</v>
      </c>
      <c r="H27" s="740">
        <f t="shared" si="14"/>
        <v>0</v>
      </c>
      <c r="I27" s="740">
        <f t="shared" si="14"/>
        <v>0</v>
      </c>
      <c r="J27" s="740">
        <f t="shared" si="14"/>
        <v>0</v>
      </c>
      <c r="K27" s="740">
        <f t="shared" si="14"/>
        <v>0</v>
      </c>
      <c r="L27" s="740">
        <f t="shared" si="14"/>
        <v>0</v>
      </c>
      <c r="M27" s="740">
        <f t="shared" si="14"/>
        <v>0</v>
      </c>
      <c r="N27" s="740">
        <f t="shared" si="12"/>
        <v>0</v>
      </c>
    </row>
    <row r="28" spans="1:14" x14ac:dyDescent="0.25">
      <c r="A28" s="321" t="s">
        <v>514</v>
      </c>
      <c r="B28" s="77"/>
      <c r="C28" s="803"/>
      <c r="D28" s="803"/>
      <c r="E28" s="803"/>
      <c r="F28" s="804"/>
      <c r="G28" s="803"/>
      <c r="H28" s="803"/>
      <c r="I28" s="803"/>
      <c r="J28" s="803"/>
      <c r="K28" s="803"/>
      <c r="L28" s="803"/>
      <c r="M28" s="803"/>
      <c r="N28" s="740">
        <f>SUM(C28,E28,G28:M28)</f>
        <v>0</v>
      </c>
    </row>
    <row r="29" spans="1:14" x14ac:dyDescent="0.25">
      <c r="A29" s="321" t="s">
        <v>249</v>
      </c>
      <c r="B29" s="77"/>
      <c r="C29" s="804"/>
      <c r="D29" s="804"/>
      <c r="E29" s="804"/>
      <c r="F29" s="803"/>
      <c r="G29" s="804"/>
      <c r="H29" s="804"/>
      <c r="I29" s="804"/>
      <c r="J29" s="804"/>
      <c r="K29" s="804"/>
      <c r="L29" s="804"/>
      <c r="M29" s="804"/>
      <c r="N29" s="740">
        <f>F29</f>
        <v>0</v>
      </c>
    </row>
    <row r="30" spans="1:14" x14ac:dyDescent="0.25">
      <c r="A30" s="321" t="s">
        <v>515</v>
      </c>
      <c r="B30" s="77"/>
      <c r="C30" s="804"/>
      <c r="D30" s="804"/>
      <c r="E30" s="804"/>
      <c r="F30" s="804"/>
      <c r="G30" s="804"/>
      <c r="H30" s="804"/>
      <c r="I30" s="804"/>
      <c r="J30" s="804"/>
      <c r="K30" s="804"/>
      <c r="L30" s="804"/>
      <c r="M30" s="803"/>
      <c r="N30" s="740">
        <f>M30</f>
        <v>0</v>
      </c>
    </row>
    <row r="31" spans="1:14" x14ac:dyDescent="0.25">
      <c r="A31" s="320" t="s">
        <v>1460</v>
      </c>
      <c r="B31" s="77"/>
      <c r="C31" s="740">
        <f>SUMIF(B70:B498, "Loans and Advances of which: Trade Financing", C70:C498)</f>
        <v>0</v>
      </c>
      <c r="D31" s="740">
        <f>SUMIF(B70:B498, "Loans and Advances of which: Trade Financing",  D70:D498)</f>
        <v>0</v>
      </c>
      <c r="E31" s="740">
        <f>SUMIF(B70:B498, "Loans and Advances of which: Trade Financing", E70:E498)</f>
        <v>0</v>
      </c>
      <c r="F31" s="740">
        <f>SUMIF(B70:B498, "Loans and Advances of which: Trade Financing",  F70:F498)</f>
        <v>0</v>
      </c>
      <c r="G31" s="740">
        <f>SUMIF(B70:B498, "Loans and Advances of which: Trade Financing", G70:G498)</f>
        <v>0</v>
      </c>
      <c r="H31" s="740">
        <f>SUMIF(B70:B498, "Loans and Advances of which: Trade Financing",  H70:H498)</f>
        <v>0</v>
      </c>
      <c r="I31" s="740">
        <f>SUMIF(B70:B498, "Loans and Advances of which: Trade Financing", I70:CI498)</f>
        <v>0</v>
      </c>
      <c r="J31" s="740">
        <f>SUMIF(B70:B498, "Loans and Advances of which: Trade Financing",  J70:J498)</f>
        <v>0</v>
      </c>
      <c r="K31" s="740">
        <f>SUMIF(B70:B498, "Loans and Advances of which: Trade Financing", K70:K498)</f>
        <v>0</v>
      </c>
      <c r="L31" s="740">
        <f>SUMIF(B70:B498, "Loans and Advances of which: Trade Financing",  L70:L498)</f>
        <v>0</v>
      </c>
      <c r="M31" s="740">
        <f>SUMIF(B70:B498, "Loans and Advances of which: Trade Financing",  M70:M498)</f>
        <v>0</v>
      </c>
      <c r="N31" s="740">
        <f t="shared" si="12"/>
        <v>0</v>
      </c>
    </row>
    <row r="32" spans="1:14" x14ac:dyDescent="0.25">
      <c r="A32" s="301" t="s">
        <v>112</v>
      </c>
      <c r="B32" s="322"/>
      <c r="C32" s="740">
        <f t="shared" ref="C32:I32" si="15">SUM(C33:C36)</f>
        <v>0</v>
      </c>
      <c r="D32" s="740">
        <f t="shared" si="15"/>
        <v>0</v>
      </c>
      <c r="E32" s="740">
        <f t="shared" si="15"/>
        <v>0</v>
      </c>
      <c r="F32" s="740">
        <f t="shared" si="15"/>
        <v>0</v>
      </c>
      <c r="G32" s="740">
        <f t="shared" si="15"/>
        <v>0</v>
      </c>
      <c r="H32" s="740">
        <f t="shared" si="15"/>
        <v>0</v>
      </c>
      <c r="I32" s="740">
        <f t="shared" si="15"/>
        <v>0</v>
      </c>
      <c r="J32" s="805"/>
      <c r="K32" s="805"/>
      <c r="L32" s="805"/>
      <c r="M32" s="790">
        <f>SUM(M33:M36)</f>
        <v>0</v>
      </c>
      <c r="N32" s="740">
        <f t="shared" si="12"/>
        <v>0</v>
      </c>
    </row>
    <row r="33" spans="1:14" x14ac:dyDescent="0.25">
      <c r="A33" s="39" t="s">
        <v>514</v>
      </c>
      <c r="B33" s="322"/>
      <c r="C33" s="745"/>
      <c r="D33" s="745"/>
      <c r="E33" s="745"/>
      <c r="F33" s="805"/>
      <c r="G33" s="745"/>
      <c r="H33" s="745"/>
      <c r="I33" s="745"/>
      <c r="J33" s="805"/>
      <c r="K33" s="805"/>
      <c r="L33" s="805"/>
      <c r="M33" s="745"/>
      <c r="N33" s="740">
        <f>SUM(C33,E33,G33:I33,M33)</f>
        <v>0</v>
      </c>
    </row>
    <row r="34" spans="1:14" x14ac:dyDescent="0.25">
      <c r="A34" s="39" t="s">
        <v>249</v>
      </c>
      <c r="B34" s="322"/>
      <c r="C34" s="805"/>
      <c r="D34" s="805"/>
      <c r="E34" s="805"/>
      <c r="F34" s="745"/>
      <c r="G34" s="805"/>
      <c r="H34" s="805"/>
      <c r="I34" s="806"/>
      <c r="J34" s="805"/>
      <c r="K34" s="805"/>
      <c r="L34" s="805"/>
      <c r="M34" s="805"/>
      <c r="N34" s="740">
        <f>F34</f>
        <v>0</v>
      </c>
    </row>
    <row r="35" spans="1:14" x14ac:dyDescent="0.25">
      <c r="A35" s="39" t="s">
        <v>515</v>
      </c>
      <c r="B35" s="322"/>
      <c r="C35" s="804"/>
      <c r="D35" s="804"/>
      <c r="E35" s="804"/>
      <c r="F35" s="805"/>
      <c r="G35" s="805"/>
      <c r="H35" s="805"/>
      <c r="I35" s="806"/>
      <c r="J35" s="805"/>
      <c r="K35" s="805"/>
      <c r="L35" s="805"/>
      <c r="M35" s="803"/>
      <c r="N35" s="740">
        <f>M35</f>
        <v>0</v>
      </c>
    </row>
    <row r="36" spans="1:14" x14ac:dyDescent="0.25">
      <c r="A36" s="301" t="s">
        <v>1460</v>
      </c>
      <c r="B36" s="322"/>
      <c r="C36" s="740">
        <f>SUMIF(B70:B498,"Bills discounted or purchased",C70:C498)</f>
        <v>0</v>
      </c>
      <c r="D36" s="740">
        <f>SUMIF(B70:B498,"Bills discounted or purchased",D70:D498)</f>
        <v>0</v>
      </c>
      <c r="E36" s="740">
        <f>SUMIF(B70:B498,"Bills discounted or purchased",E70:E498)</f>
        <v>0</v>
      </c>
      <c r="F36" s="740">
        <f>SUMIF(B70:B498,"Bills discounted or purchased",F70:F498)</f>
        <v>0</v>
      </c>
      <c r="G36" s="740">
        <f>SUMIF(B70:B498,"Bills discounted or purchased",G70:G498)</f>
        <v>0</v>
      </c>
      <c r="H36" s="740">
        <f>SUMIF(B70:B498,"Bills discounted or purchased",H70:H498)</f>
        <v>0</v>
      </c>
      <c r="I36" s="740">
        <f>SUMIF(B70:B498,"Bills discounted or purchased",I70:I498)</f>
        <v>0</v>
      </c>
      <c r="J36" s="805"/>
      <c r="K36" s="805"/>
      <c r="L36" s="805"/>
      <c r="M36" s="740">
        <f>SUMIF(B70:B498,"Bills discounted or purchased",M70:M498)</f>
        <v>0</v>
      </c>
      <c r="N36" s="740">
        <f>SUM(C36,E36:I36,M36)</f>
        <v>0</v>
      </c>
    </row>
    <row r="37" spans="1:14" x14ac:dyDescent="0.25">
      <c r="A37" s="301" t="s">
        <v>169</v>
      </c>
      <c r="B37" s="322"/>
      <c r="C37" s="740">
        <f t="shared" ref="C37:I37" si="16">SUM(C38:C41)</f>
        <v>0</v>
      </c>
      <c r="D37" s="740">
        <f t="shared" si="16"/>
        <v>0</v>
      </c>
      <c r="E37" s="740">
        <f t="shared" si="16"/>
        <v>0</v>
      </c>
      <c r="F37" s="740">
        <f t="shared" si="16"/>
        <v>0</v>
      </c>
      <c r="G37" s="740">
        <f t="shared" si="16"/>
        <v>0</v>
      </c>
      <c r="H37" s="740">
        <f t="shared" si="16"/>
        <v>0</v>
      </c>
      <c r="I37" s="740">
        <f t="shared" si="16"/>
        <v>0</v>
      </c>
      <c r="J37" s="805"/>
      <c r="K37" s="805"/>
      <c r="L37" s="805"/>
      <c r="M37" s="790">
        <f>SUM(M38:M41)</f>
        <v>0</v>
      </c>
      <c r="N37" s="740">
        <f>SUM(C37,E37:I37,M37)</f>
        <v>0</v>
      </c>
    </row>
    <row r="38" spans="1:14" x14ac:dyDescent="0.25">
      <c r="A38" s="39" t="s">
        <v>514</v>
      </c>
      <c r="B38" s="322"/>
      <c r="C38" s="803"/>
      <c r="D38" s="803"/>
      <c r="E38" s="803"/>
      <c r="F38" s="805"/>
      <c r="G38" s="803"/>
      <c r="H38" s="803"/>
      <c r="I38" s="803"/>
      <c r="J38" s="805"/>
      <c r="K38" s="805"/>
      <c r="L38" s="805"/>
      <c r="M38" s="803"/>
      <c r="N38" s="740">
        <f>SUM(C38,E38,G38:I38,M38)</f>
        <v>0</v>
      </c>
    </row>
    <row r="39" spans="1:14" x14ac:dyDescent="0.25">
      <c r="A39" s="39" t="s">
        <v>249</v>
      </c>
      <c r="B39" s="322"/>
      <c r="C39" s="805"/>
      <c r="D39" s="805"/>
      <c r="E39" s="805"/>
      <c r="F39" s="803"/>
      <c r="G39" s="805"/>
      <c r="H39" s="805"/>
      <c r="I39" s="805"/>
      <c r="J39" s="805"/>
      <c r="K39" s="805"/>
      <c r="L39" s="805"/>
      <c r="M39" s="805"/>
      <c r="N39" s="740">
        <f>F39</f>
        <v>0</v>
      </c>
    </row>
    <row r="40" spans="1:14" x14ac:dyDescent="0.25">
      <c r="A40" s="39" t="s">
        <v>515</v>
      </c>
      <c r="B40" s="322"/>
      <c r="C40" s="805"/>
      <c r="D40" s="805"/>
      <c r="E40" s="804"/>
      <c r="F40" s="805"/>
      <c r="G40" s="805"/>
      <c r="H40" s="805"/>
      <c r="I40" s="805"/>
      <c r="J40" s="805"/>
      <c r="K40" s="805"/>
      <c r="L40" s="805"/>
      <c r="M40" s="803"/>
      <c r="N40" s="740">
        <f>M40</f>
        <v>0</v>
      </c>
    </row>
    <row r="41" spans="1:14" x14ac:dyDescent="0.25">
      <c r="A41" s="301" t="s">
        <v>1460</v>
      </c>
      <c r="B41" s="322"/>
      <c r="C41" s="740">
        <f>SUMIF(B70:B498, "Debt Securities", C70:C498)</f>
        <v>0</v>
      </c>
      <c r="D41" s="740">
        <f>SUMIF(B70:B498, "Debt Securities", D70:D498)</f>
        <v>0</v>
      </c>
      <c r="E41" s="740">
        <f>SUMIF(B70:B498, "Debt Securities", E70:E498)</f>
        <v>0</v>
      </c>
      <c r="F41" s="740">
        <f>SUMIF(B70:B498, "Debt Securities", F70:F498)</f>
        <v>0</v>
      </c>
      <c r="G41" s="740">
        <f>SUMIF(B70:B498, "Debt Securities", G70:G498)</f>
        <v>0</v>
      </c>
      <c r="H41" s="740">
        <f>SUMIF(B70:B498, "Debt Securities", H70:H498)</f>
        <v>0</v>
      </c>
      <c r="I41" s="740">
        <f>SUMIF(B70:B498, "Debt Securities", I70:I498)</f>
        <v>0</v>
      </c>
      <c r="J41" s="805"/>
      <c r="K41" s="805"/>
      <c r="L41" s="805"/>
      <c r="M41" s="740">
        <f>SUMIF(B70:B498, "Debt Securities", M70:M498)</f>
        <v>0</v>
      </c>
      <c r="N41" s="740">
        <f>SUM(C41,E41:I41,M41)</f>
        <v>0</v>
      </c>
    </row>
    <row r="42" spans="1:14" x14ac:dyDescent="0.25">
      <c r="A42" s="301" t="s">
        <v>457</v>
      </c>
      <c r="B42" s="322"/>
      <c r="C42" s="740">
        <f t="shared" ref="C42:I42" si="17">SUM(C43:C46)</f>
        <v>0</v>
      </c>
      <c r="D42" s="740">
        <f t="shared" si="17"/>
        <v>0</v>
      </c>
      <c r="E42" s="740">
        <f t="shared" si="17"/>
        <v>0</v>
      </c>
      <c r="F42" s="740">
        <f t="shared" si="17"/>
        <v>0</v>
      </c>
      <c r="G42" s="740">
        <f t="shared" si="17"/>
        <v>0</v>
      </c>
      <c r="H42" s="740">
        <f t="shared" si="17"/>
        <v>0</v>
      </c>
      <c r="I42" s="740">
        <f t="shared" si="17"/>
        <v>0</v>
      </c>
      <c r="J42" s="805"/>
      <c r="K42" s="805"/>
      <c r="L42" s="805"/>
      <c r="M42" s="740">
        <f t="shared" ref="M42" si="18">SUM(M43:M46)</f>
        <v>0</v>
      </c>
      <c r="N42" s="740">
        <f>SUM(C42,E42:I42,M42)</f>
        <v>0</v>
      </c>
    </row>
    <row r="43" spans="1:14" x14ac:dyDescent="0.25">
      <c r="A43" s="39" t="s">
        <v>514</v>
      </c>
      <c r="B43" s="322"/>
      <c r="C43" s="745"/>
      <c r="D43" s="745"/>
      <c r="E43" s="745"/>
      <c r="F43" s="805"/>
      <c r="G43" s="745"/>
      <c r="H43" s="745"/>
      <c r="I43" s="745"/>
      <c r="J43" s="805"/>
      <c r="K43" s="805"/>
      <c r="L43" s="805"/>
      <c r="M43" s="745"/>
      <c r="N43" s="740">
        <f>SUM(C43,E43,G43:I43,M43)</f>
        <v>0</v>
      </c>
    </row>
    <row r="44" spans="1:14" x14ac:dyDescent="0.25">
      <c r="A44" s="39" t="s">
        <v>249</v>
      </c>
      <c r="B44" s="322"/>
      <c r="C44" s="805"/>
      <c r="D44" s="805"/>
      <c r="E44" s="805"/>
      <c r="F44" s="803"/>
      <c r="G44" s="805"/>
      <c r="H44" s="805"/>
      <c r="I44" s="805"/>
      <c r="J44" s="805"/>
      <c r="K44" s="805"/>
      <c r="L44" s="805"/>
      <c r="M44" s="805"/>
      <c r="N44" s="740">
        <f>F44</f>
        <v>0</v>
      </c>
    </row>
    <row r="45" spans="1:14" x14ac:dyDescent="0.25">
      <c r="A45" s="39" t="s">
        <v>515</v>
      </c>
      <c r="B45" s="322"/>
      <c r="C45" s="805"/>
      <c r="D45" s="805"/>
      <c r="E45" s="804"/>
      <c r="F45" s="805"/>
      <c r="G45" s="805"/>
      <c r="H45" s="805"/>
      <c r="I45" s="805"/>
      <c r="J45" s="805"/>
      <c r="K45" s="805"/>
      <c r="L45" s="805"/>
      <c r="M45" s="803"/>
      <c r="N45" s="740">
        <f>M45</f>
        <v>0</v>
      </c>
    </row>
    <row r="46" spans="1:14" x14ac:dyDescent="0.25">
      <c r="A46" s="301" t="s">
        <v>1460</v>
      </c>
      <c r="B46" s="322"/>
      <c r="C46" s="740">
        <f>SUMIF(B70:B498, "Negotiable Certificates of Deposits", C70:C498)</f>
        <v>0</v>
      </c>
      <c r="D46" s="740">
        <f>SUMIF(B70:B498, "Negotiable Certificates of Deposits", D70:D498)</f>
        <v>0</v>
      </c>
      <c r="E46" s="740">
        <f>SUMIF(B70:B498, "Negotiable Certificates of Deposits", E70:E498)</f>
        <v>0</v>
      </c>
      <c r="F46" s="740">
        <f>SUMIF(B70:B498, "Negotiable Certificates of Deposits", F70:F498)</f>
        <v>0</v>
      </c>
      <c r="G46" s="740">
        <f>SUMIF(B70:B498, "Negotiable Certificates of Deposits", G70:G498)</f>
        <v>0</v>
      </c>
      <c r="H46" s="740">
        <f>SUMIF(B70:B498, "Negotiable Certificates of Deposits", H70:H498)</f>
        <v>0</v>
      </c>
      <c r="I46" s="740">
        <f>SUMIF(B70:B498, "Negotiable Certificates of Deposits", I70:I498)</f>
        <v>0</v>
      </c>
      <c r="J46" s="805"/>
      <c r="K46" s="805"/>
      <c r="L46" s="805"/>
      <c r="M46" s="740">
        <f>SUMIF(B70:B498, "Negotiable Certificates of Deposits", M70:M498)</f>
        <v>0</v>
      </c>
      <c r="N46" s="740">
        <f>SUM(C46,E46:I46,M46)</f>
        <v>0</v>
      </c>
    </row>
    <row r="47" spans="1:14" x14ac:dyDescent="0.25">
      <c r="A47" s="44" t="s">
        <v>170</v>
      </c>
      <c r="B47" s="322"/>
      <c r="C47" s="740">
        <f>SUM(C48:C51)</f>
        <v>0</v>
      </c>
      <c r="D47" s="740">
        <f t="shared" ref="D47:I47" si="19">SUM(D48:D51)</f>
        <v>0</v>
      </c>
      <c r="E47" s="740">
        <f>SUM(E48:E51)</f>
        <v>0</v>
      </c>
      <c r="F47" s="805"/>
      <c r="G47" s="805"/>
      <c r="H47" s="805"/>
      <c r="I47" s="740">
        <f t="shared" si="19"/>
        <v>0</v>
      </c>
      <c r="J47" s="805"/>
      <c r="K47" s="805"/>
      <c r="L47" s="805"/>
      <c r="M47" s="740">
        <f>SUM(M48:M51)</f>
        <v>0</v>
      </c>
      <c r="N47" s="740">
        <f>SUM(C47,E47:I47,M47)</f>
        <v>0</v>
      </c>
    </row>
    <row r="48" spans="1:14" x14ac:dyDescent="0.25">
      <c r="A48" s="39" t="s">
        <v>514</v>
      </c>
      <c r="B48" s="322"/>
      <c r="C48" s="803"/>
      <c r="D48" s="803"/>
      <c r="E48" s="803"/>
      <c r="F48" s="805"/>
      <c r="G48" s="805"/>
      <c r="H48" s="805"/>
      <c r="I48" s="803"/>
      <c r="J48" s="805"/>
      <c r="K48" s="805"/>
      <c r="L48" s="805"/>
      <c r="M48" s="803"/>
      <c r="N48" s="740">
        <f>SUM(C48,E48,I48,M48)</f>
        <v>0</v>
      </c>
    </row>
    <row r="49" spans="1:14" x14ac:dyDescent="0.25">
      <c r="A49" s="39" t="s">
        <v>249</v>
      </c>
      <c r="B49" s="322"/>
      <c r="C49" s="805"/>
      <c r="D49" s="805"/>
      <c r="E49" s="805"/>
      <c r="F49" s="805"/>
      <c r="G49" s="805"/>
      <c r="H49" s="805"/>
      <c r="I49" s="805"/>
      <c r="J49" s="805"/>
      <c r="K49" s="805"/>
      <c r="L49" s="805"/>
      <c r="M49" s="805"/>
      <c r="N49" s="805"/>
    </row>
    <row r="50" spans="1:14" x14ac:dyDescent="0.25">
      <c r="A50" s="39" t="s">
        <v>515</v>
      </c>
      <c r="B50" s="322"/>
      <c r="C50" s="805"/>
      <c r="D50" s="805"/>
      <c r="E50" s="805"/>
      <c r="F50" s="805"/>
      <c r="G50" s="805"/>
      <c r="H50" s="805"/>
      <c r="I50" s="805"/>
      <c r="J50" s="805"/>
      <c r="K50" s="805"/>
      <c r="L50" s="805"/>
      <c r="M50" s="803"/>
      <c r="N50" s="1022">
        <f>M50</f>
        <v>0</v>
      </c>
    </row>
    <row r="51" spans="1:14" x14ac:dyDescent="0.25">
      <c r="A51" s="44" t="s">
        <v>1460</v>
      </c>
      <c r="B51" s="322"/>
      <c r="C51" s="740">
        <f>SUMIF(B70:B498, "Equity Investments", C70:C498)</f>
        <v>0</v>
      </c>
      <c r="D51" s="740">
        <f>SUMIF(B70:B498, "Equity Investments", D70:D498)</f>
        <v>0</v>
      </c>
      <c r="E51" s="1022">
        <f>SUMIF(B70:B498, "Equity Investments", E70:E498)</f>
        <v>0</v>
      </c>
      <c r="F51" s="805"/>
      <c r="G51" s="805"/>
      <c r="H51" s="805"/>
      <c r="I51" s="740">
        <f>SUMIF(B70:B498, "Equity Investments", I70:I498)</f>
        <v>0</v>
      </c>
      <c r="J51" s="805"/>
      <c r="K51" s="805"/>
      <c r="L51" s="805"/>
      <c r="M51" s="740">
        <f>SUMIF(B70:B498, "Equity Investments", M70:M498)</f>
        <v>0</v>
      </c>
      <c r="N51" s="740">
        <f>SUM(C51,E51,I51,M51)</f>
        <v>0</v>
      </c>
    </row>
    <row r="52" spans="1:14" x14ac:dyDescent="0.25">
      <c r="A52" s="44" t="s">
        <v>517</v>
      </c>
      <c r="B52" s="322"/>
      <c r="C52" s="740">
        <f>SUM(C53:C56)</f>
        <v>0</v>
      </c>
      <c r="D52" s="740">
        <f t="shared" ref="D52:J52" si="20">SUM(D53:D56)</f>
        <v>0</v>
      </c>
      <c r="E52" s="740">
        <f t="shared" si="20"/>
        <v>0</v>
      </c>
      <c r="F52" s="740">
        <f t="shared" si="20"/>
        <v>0</v>
      </c>
      <c r="G52" s="740">
        <f t="shared" si="20"/>
        <v>0</v>
      </c>
      <c r="H52" s="740">
        <f t="shared" si="20"/>
        <v>0</v>
      </c>
      <c r="I52" s="740">
        <f t="shared" si="20"/>
        <v>0</v>
      </c>
      <c r="J52" s="740">
        <f t="shared" si="20"/>
        <v>0</v>
      </c>
      <c r="K52" s="740">
        <f t="shared" ref="K52:M52" si="21">SUM(K53:K56)</f>
        <v>0</v>
      </c>
      <c r="L52" s="740">
        <f t="shared" si="21"/>
        <v>0</v>
      </c>
      <c r="M52" s="740">
        <f t="shared" si="21"/>
        <v>0</v>
      </c>
      <c r="N52" s="740">
        <f>SUM(C52,E52:M52)</f>
        <v>0</v>
      </c>
    </row>
    <row r="53" spans="1:14" x14ac:dyDescent="0.25">
      <c r="A53" s="39" t="s">
        <v>514</v>
      </c>
      <c r="B53" s="322"/>
      <c r="C53" s="803"/>
      <c r="D53" s="803"/>
      <c r="E53" s="803"/>
      <c r="F53" s="805"/>
      <c r="G53" s="803"/>
      <c r="H53" s="803"/>
      <c r="I53" s="803"/>
      <c r="J53" s="803"/>
      <c r="K53" s="803"/>
      <c r="L53" s="803"/>
      <c r="M53" s="803"/>
      <c r="N53" s="740">
        <f>SUM(C53,E53,G53:M53)</f>
        <v>0</v>
      </c>
    </row>
    <row r="54" spans="1:14" x14ac:dyDescent="0.25">
      <c r="A54" s="39" t="s">
        <v>249</v>
      </c>
      <c r="B54" s="322"/>
      <c r="C54" s="805"/>
      <c r="D54" s="805"/>
      <c r="E54" s="805"/>
      <c r="F54" s="803"/>
      <c r="G54" s="805"/>
      <c r="H54" s="805"/>
      <c r="I54" s="805"/>
      <c r="J54" s="805"/>
      <c r="K54" s="805"/>
      <c r="L54" s="805"/>
      <c r="M54" s="805"/>
      <c r="N54" s="740">
        <f>F54</f>
        <v>0</v>
      </c>
    </row>
    <row r="55" spans="1:14" x14ac:dyDescent="0.25">
      <c r="A55" s="39" t="s">
        <v>515</v>
      </c>
      <c r="B55" s="322"/>
      <c r="C55" s="805"/>
      <c r="D55" s="805"/>
      <c r="E55" s="805"/>
      <c r="F55" s="805"/>
      <c r="G55" s="805"/>
      <c r="H55" s="805"/>
      <c r="I55" s="805"/>
      <c r="J55" s="805"/>
      <c r="K55" s="805"/>
      <c r="L55" s="805"/>
      <c r="M55" s="803"/>
      <c r="N55" s="740">
        <f>M55</f>
        <v>0</v>
      </c>
    </row>
    <row r="56" spans="1:14" x14ac:dyDescent="0.25">
      <c r="A56" s="44" t="s">
        <v>1460</v>
      </c>
      <c r="B56" s="322"/>
      <c r="C56" s="740">
        <f t="shared" ref="C56:M56" si="22">SUMIF($B70:$B498, "Contingent Items", C70:C498)</f>
        <v>0</v>
      </c>
      <c r="D56" s="740">
        <f t="shared" si="22"/>
        <v>0</v>
      </c>
      <c r="E56" s="740">
        <f t="shared" si="22"/>
        <v>0</v>
      </c>
      <c r="F56" s="740">
        <f t="shared" si="22"/>
        <v>0</v>
      </c>
      <c r="G56" s="740">
        <f t="shared" si="22"/>
        <v>0</v>
      </c>
      <c r="H56" s="740">
        <f t="shared" si="22"/>
        <v>0</v>
      </c>
      <c r="I56" s="740">
        <f t="shared" si="22"/>
        <v>0</v>
      </c>
      <c r="J56" s="740">
        <f t="shared" si="22"/>
        <v>0</v>
      </c>
      <c r="K56" s="740">
        <f t="shared" si="22"/>
        <v>0</v>
      </c>
      <c r="L56" s="740">
        <f t="shared" si="22"/>
        <v>0</v>
      </c>
      <c r="M56" s="740">
        <f t="shared" si="22"/>
        <v>0</v>
      </c>
      <c r="N56" s="740">
        <f>SUM(C56,E56:M56)</f>
        <v>0</v>
      </c>
    </row>
    <row r="57" spans="1:14" x14ac:dyDescent="0.25">
      <c r="A57" s="44" t="s">
        <v>518</v>
      </c>
      <c r="B57" s="322"/>
      <c r="C57" s="740">
        <f>SUM(C58:C61)</f>
        <v>0</v>
      </c>
      <c r="D57" s="740">
        <f t="shared" ref="D57:M57" si="23">SUM(D58:D61)</f>
        <v>0</v>
      </c>
      <c r="E57" s="740">
        <f t="shared" si="23"/>
        <v>0</v>
      </c>
      <c r="F57" s="740">
        <f t="shared" si="23"/>
        <v>0</v>
      </c>
      <c r="G57" s="740">
        <f t="shared" si="23"/>
        <v>0</v>
      </c>
      <c r="H57" s="740">
        <f t="shared" si="23"/>
        <v>0</v>
      </c>
      <c r="I57" s="740">
        <f t="shared" si="23"/>
        <v>0</v>
      </c>
      <c r="J57" s="740">
        <f t="shared" si="23"/>
        <v>0</v>
      </c>
      <c r="K57" s="740">
        <f t="shared" si="23"/>
        <v>0</v>
      </c>
      <c r="L57" s="740">
        <f t="shared" si="23"/>
        <v>0</v>
      </c>
      <c r="M57" s="740">
        <f t="shared" si="23"/>
        <v>0</v>
      </c>
      <c r="N57" s="740">
        <f>SUM(C57,E57:M57)</f>
        <v>0</v>
      </c>
    </row>
    <row r="58" spans="1:14" x14ac:dyDescent="0.25">
      <c r="A58" s="39" t="s">
        <v>514</v>
      </c>
      <c r="B58" s="322"/>
      <c r="C58" s="803"/>
      <c r="D58" s="803"/>
      <c r="E58" s="803"/>
      <c r="F58" s="805"/>
      <c r="G58" s="803"/>
      <c r="H58" s="803"/>
      <c r="I58" s="803"/>
      <c r="J58" s="803"/>
      <c r="K58" s="803"/>
      <c r="L58" s="803"/>
      <c r="M58" s="803"/>
      <c r="N58" s="740">
        <f>SUM(C58,E58,G58:M58)</f>
        <v>0</v>
      </c>
    </row>
    <row r="59" spans="1:14" x14ac:dyDescent="0.25">
      <c r="A59" s="39" t="s">
        <v>249</v>
      </c>
      <c r="B59" s="322"/>
      <c r="C59" s="805"/>
      <c r="D59" s="805"/>
      <c r="E59" s="805"/>
      <c r="F59" s="803"/>
      <c r="G59" s="805"/>
      <c r="H59" s="805"/>
      <c r="I59" s="805"/>
      <c r="J59" s="805"/>
      <c r="K59" s="805"/>
      <c r="L59" s="805"/>
      <c r="M59" s="805"/>
      <c r="N59" s="740">
        <f>F59</f>
        <v>0</v>
      </c>
    </row>
    <row r="60" spans="1:14" x14ac:dyDescent="0.25">
      <c r="A60" s="39" t="s">
        <v>515</v>
      </c>
      <c r="B60" s="322"/>
      <c r="C60" s="805"/>
      <c r="D60" s="805"/>
      <c r="E60" s="805"/>
      <c r="F60" s="805"/>
      <c r="G60" s="805"/>
      <c r="H60" s="805"/>
      <c r="I60" s="805"/>
      <c r="J60" s="805"/>
      <c r="K60" s="805"/>
      <c r="L60" s="805"/>
      <c r="M60" s="803"/>
      <c r="N60" s="740">
        <f>M60</f>
        <v>0</v>
      </c>
    </row>
    <row r="61" spans="1:14" x14ac:dyDescent="0.25">
      <c r="A61" s="44" t="s">
        <v>1460</v>
      </c>
      <c r="B61" s="322"/>
      <c r="C61" s="740">
        <f>SUMIF($B70:$B498, "Contingent Items: Trade Financing", C70:C498)</f>
        <v>0</v>
      </c>
      <c r="D61" s="740">
        <f t="shared" ref="D61:M61" si="24">SUMIF($B70:$B498, "Contingent Items: Trade Financing", D70:D498)</f>
        <v>0</v>
      </c>
      <c r="E61" s="740">
        <f t="shared" si="24"/>
        <v>0</v>
      </c>
      <c r="F61" s="740">
        <f t="shared" si="24"/>
        <v>0</v>
      </c>
      <c r="G61" s="740">
        <f t="shared" si="24"/>
        <v>0</v>
      </c>
      <c r="H61" s="740">
        <f t="shared" si="24"/>
        <v>0</v>
      </c>
      <c r="I61" s="740">
        <f t="shared" si="24"/>
        <v>0</v>
      </c>
      <c r="J61" s="740">
        <f t="shared" si="24"/>
        <v>0</v>
      </c>
      <c r="K61" s="740">
        <f t="shared" si="24"/>
        <v>0</v>
      </c>
      <c r="L61" s="740">
        <f t="shared" si="24"/>
        <v>0</v>
      </c>
      <c r="M61" s="740">
        <f t="shared" si="24"/>
        <v>0</v>
      </c>
      <c r="N61" s="740">
        <f t="shared" ref="N61:N62" si="25">SUM(C61,E61:M61)</f>
        <v>0</v>
      </c>
    </row>
    <row r="62" spans="1:14" x14ac:dyDescent="0.25">
      <c r="A62" s="44" t="s">
        <v>453</v>
      </c>
      <c r="B62" s="322"/>
      <c r="C62" s="740">
        <f>SUM(C63:C66)</f>
        <v>0</v>
      </c>
      <c r="D62" s="740">
        <f t="shared" ref="D62:I62" si="26">SUM(D63:D66)</f>
        <v>0</v>
      </c>
      <c r="E62" s="740">
        <f t="shared" si="26"/>
        <v>0</v>
      </c>
      <c r="F62" s="740">
        <f t="shared" si="26"/>
        <v>0</v>
      </c>
      <c r="G62" s="740">
        <f t="shared" si="26"/>
        <v>0</v>
      </c>
      <c r="H62" s="740">
        <f t="shared" si="26"/>
        <v>0</v>
      </c>
      <c r="I62" s="740">
        <f t="shared" si="26"/>
        <v>0</v>
      </c>
      <c r="J62" s="740">
        <f>SUM(J63:J66)</f>
        <v>0</v>
      </c>
      <c r="K62" s="740">
        <f>SUM(K63:K66)</f>
        <v>0</v>
      </c>
      <c r="L62" s="740">
        <f t="shared" ref="L62:M62" si="27">SUM(L63:L66)</f>
        <v>0</v>
      </c>
      <c r="M62" s="740">
        <f t="shared" si="27"/>
        <v>0</v>
      </c>
      <c r="N62" s="740">
        <f t="shared" si="25"/>
        <v>0</v>
      </c>
    </row>
    <row r="63" spans="1:14" x14ac:dyDescent="0.25">
      <c r="A63" s="39" t="s">
        <v>514</v>
      </c>
      <c r="B63" s="322"/>
      <c r="C63" s="745"/>
      <c r="D63" s="745"/>
      <c r="E63" s="745"/>
      <c r="F63" s="805"/>
      <c r="G63" s="745"/>
      <c r="H63" s="745"/>
      <c r="I63" s="745"/>
      <c r="J63" s="745"/>
      <c r="K63" s="745"/>
      <c r="L63" s="745"/>
      <c r="M63" s="745"/>
      <c r="N63" s="740">
        <f>SUM(C63,E63,G63:M63)</f>
        <v>0</v>
      </c>
    </row>
    <row r="64" spans="1:14" x14ac:dyDescent="0.25">
      <c r="A64" s="39" t="s">
        <v>249</v>
      </c>
      <c r="B64" s="322"/>
      <c r="C64" s="805"/>
      <c r="D64" s="805"/>
      <c r="E64" s="805"/>
      <c r="F64" s="745"/>
      <c r="G64" s="805"/>
      <c r="H64" s="805"/>
      <c r="I64" s="805"/>
      <c r="J64" s="805"/>
      <c r="K64" s="805"/>
      <c r="L64" s="805"/>
      <c r="M64" s="805"/>
      <c r="N64" s="740">
        <f>F64</f>
        <v>0</v>
      </c>
    </row>
    <row r="65" spans="1:14" x14ac:dyDescent="0.25">
      <c r="A65" s="39" t="s">
        <v>515</v>
      </c>
      <c r="B65" s="322"/>
      <c r="C65" s="805"/>
      <c r="D65" s="805"/>
      <c r="E65" s="805"/>
      <c r="F65" s="805"/>
      <c r="G65" s="805"/>
      <c r="H65" s="805"/>
      <c r="I65" s="805"/>
      <c r="J65" s="805"/>
      <c r="K65" s="805"/>
      <c r="L65" s="805"/>
      <c r="M65" s="745"/>
      <c r="N65" s="740">
        <f>M65</f>
        <v>0</v>
      </c>
    </row>
    <row r="66" spans="1:14" x14ac:dyDescent="0.25">
      <c r="A66" s="44" t="s">
        <v>1460</v>
      </c>
      <c r="B66" s="322"/>
      <c r="C66" s="740">
        <f t="shared" ref="C66:J66" si="28">SUMIF($B70:$B498, "Commitments", C70:C498)</f>
        <v>0</v>
      </c>
      <c r="D66" s="740">
        <f t="shared" si="28"/>
        <v>0</v>
      </c>
      <c r="E66" s="740">
        <f t="shared" si="28"/>
        <v>0</v>
      </c>
      <c r="F66" s="740">
        <f t="shared" si="28"/>
        <v>0</v>
      </c>
      <c r="G66" s="740">
        <f t="shared" si="28"/>
        <v>0</v>
      </c>
      <c r="H66" s="740">
        <f t="shared" si="28"/>
        <v>0</v>
      </c>
      <c r="I66" s="740">
        <f t="shared" si="28"/>
        <v>0</v>
      </c>
      <c r="J66" s="740">
        <f t="shared" si="28"/>
        <v>0</v>
      </c>
      <c r="K66" s="1022">
        <f>SUMIF($B70:$B498, "Commitments", K70:K498)</f>
        <v>0</v>
      </c>
      <c r="L66" s="1022">
        <f>SUMIF($B70:$B498, "Commitments", L70:L498)</f>
        <v>0</v>
      </c>
      <c r="M66" s="740">
        <f>SUMIF($B70:$B498, "Commitments", M70:M498)</f>
        <v>0</v>
      </c>
      <c r="N66" s="740">
        <f>SUM(C66,E66:M66)</f>
        <v>0</v>
      </c>
    </row>
    <row r="67" spans="1:14" x14ac:dyDescent="0.25">
      <c r="A67" s="1109" t="s">
        <v>1459</v>
      </c>
      <c r="B67" s="455"/>
      <c r="C67" s="463"/>
      <c r="D67" s="463"/>
      <c r="E67" s="464"/>
      <c r="F67" s="464"/>
      <c r="G67" s="464"/>
      <c r="H67" s="464"/>
      <c r="I67" s="464"/>
      <c r="J67" s="464"/>
      <c r="K67" s="464"/>
      <c r="L67" s="464"/>
      <c r="M67" s="464"/>
      <c r="N67" s="464"/>
    </row>
    <row r="68" spans="1:14" x14ac:dyDescent="0.25">
      <c r="A68" s="1096"/>
      <c r="B68" s="460"/>
      <c r="C68" s="1209" t="s">
        <v>213</v>
      </c>
      <c r="D68" s="1210"/>
      <c r="E68" s="368"/>
      <c r="F68" s="1207" t="s">
        <v>255</v>
      </c>
      <c r="G68" s="1207" t="s">
        <v>266</v>
      </c>
      <c r="H68" s="1207" t="s">
        <v>215</v>
      </c>
      <c r="I68" s="1207" t="s">
        <v>216</v>
      </c>
      <c r="J68" s="1207" t="s">
        <v>251</v>
      </c>
      <c r="K68" s="1207" t="s">
        <v>252</v>
      </c>
      <c r="L68" s="1207" t="s">
        <v>519</v>
      </c>
      <c r="M68" s="1207" t="s">
        <v>184</v>
      </c>
      <c r="N68" s="1207" t="s">
        <v>254</v>
      </c>
    </row>
    <row r="69" spans="1:14" ht="59.25" customHeight="1" x14ac:dyDescent="0.25">
      <c r="A69" s="1110"/>
      <c r="B69" s="454" t="s">
        <v>512</v>
      </c>
      <c r="C69" s="465" t="s">
        <v>254</v>
      </c>
      <c r="D69" s="465" t="s">
        <v>513</v>
      </c>
      <c r="E69" s="465" t="s">
        <v>509</v>
      </c>
      <c r="F69" s="1208"/>
      <c r="G69" s="1208"/>
      <c r="H69" s="1208"/>
      <c r="I69" s="1208"/>
      <c r="J69" s="1208"/>
      <c r="K69" s="1208"/>
      <c r="L69" s="1208"/>
      <c r="M69" s="1208"/>
      <c r="N69" s="1208"/>
    </row>
    <row r="70" spans="1:14" x14ac:dyDescent="0.25">
      <c r="A70" s="583"/>
      <c r="B70" s="583"/>
      <c r="C70"/>
      <c r="D70"/>
      <c r="E70"/>
      <c r="F70"/>
      <c r="G70"/>
      <c r="H70"/>
      <c r="I70"/>
      <c r="J70"/>
      <c r="K70"/>
      <c r="L70"/>
      <c r="M70"/>
      <c r="N70" s="807">
        <f>SUM(C70,E70:M70)</f>
        <v>0</v>
      </c>
    </row>
    <row r="71" spans="1:14" x14ac:dyDescent="0.25">
      <c r="A71" s="583"/>
      <c r="B71" s="583"/>
    </row>
  </sheetData>
  <mergeCells count="25">
    <mergeCell ref="A4:A6"/>
    <mergeCell ref="F5:F6"/>
    <mergeCell ref="G5:G6"/>
    <mergeCell ref="H5:H6"/>
    <mergeCell ref="I5:I6"/>
    <mergeCell ref="C4:F4"/>
    <mergeCell ref="G4:M4"/>
    <mergeCell ref="A67:A69"/>
    <mergeCell ref="C68:D68"/>
    <mergeCell ref="F68:F69"/>
    <mergeCell ref="G68:G69"/>
    <mergeCell ref="H68:H69"/>
    <mergeCell ref="L68:L69"/>
    <mergeCell ref="M68:M69"/>
    <mergeCell ref="N68:N69"/>
    <mergeCell ref="C5:D5"/>
    <mergeCell ref="E5:E6"/>
    <mergeCell ref="M5:M6"/>
    <mergeCell ref="N5:N6"/>
    <mergeCell ref="I68:I69"/>
    <mergeCell ref="J68:J69"/>
    <mergeCell ref="K68:K69"/>
    <mergeCell ref="J5:J6"/>
    <mergeCell ref="K5:K6"/>
    <mergeCell ref="L5:L6"/>
  </mergeCells>
  <pageMargins left="0.7" right="0.7" top="0.75" bottom="0.75" header="0.3" footer="0.3"/>
  <pageSetup paperSize="9" scale="37" orientation="portrait" horizontalDpi="300" verticalDpi="300" r:id="rId1"/>
  <rowBreaks count="1" manualBreakCount="1">
    <brk id="66" max="16383"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000-000000000000}">
          <x14:formula1>
            <xm:f>'Drop-Down'!$H$2:$H$13</xm:f>
          </x14:formula1>
          <xm:sqref>B70</xm:sqref>
        </x14:dataValidation>
        <x14:dataValidation type="list" allowBlank="1" showInputMessage="1" showErrorMessage="1" xr:uid="{00000000-0002-0000-2000-000001000000}">
          <x14:formula1>
            <xm:f>'Drop-Down'!$J$2:$J$251</xm:f>
          </x14:formula1>
          <xm:sqref>A70</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
    <tabColor rgb="FFFFFF00"/>
  </sheetPr>
  <dimension ref="A1:V402"/>
  <sheetViews>
    <sheetView zoomScale="70" zoomScaleNormal="70" zoomScaleSheetLayoutView="80" workbookViewId="0">
      <pane ySplit="5" topLeftCell="A123" activePane="bottomLeft" state="frozen"/>
      <selection activeCell="D52" sqref="D52"/>
      <selection pane="bottomLeft" activeCell="J135" sqref="J135"/>
    </sheetView>
  </sheetViews>
  <sheetFormatPr defaultColWidth="9.1796875" defaultRowHeight="12.5" x14ac:dyDescent="0.25"/>
  <cols>
    <col min="1" max="1" width="45.26953125" style="231" customWidth="1"/>
    <col min="2" max="2" width="29" style="231" customWidth="1"/>
    <col min="3" max="3" width="12" style="231" customWidth="1"/>
    <col min="4" max="4" width="12.54296875" style="231" customWidth="1"/>
    <col min="5" max="5" width="16" style="231" customWidth="1"/>
    <col min="6" max="6" width="19.81640625" style="231" customWidth="1"/>
    <col min="7" max="7" width="12.81640625" style="231" customWidth="1"/>
    <col min="8" max="8" width="13.81640625" style="231" customWidth="1"/>
    <col min="9" max="9" width="16.81640625" style="231" customWidth="1"/>
    <col min="10" max="10" width="14.81640625" style="231" customWidth="1"/>
    <col min="11" max="11" width="11.26953125" style="231" bestFit="1" customWidth="1"/>
    <col min="12" max="12" width="12" style="231" customWidth="1"/>
    <col min="13" max="13" width="16.1796875" style="231" customWidth="1"/>
    <col min="14" max="14" width="14" style="231" customWidth="1"/>
    <col min="15" max="15" width="12.1796875" style="231" customWidth="1"/>
    <col min="16" max="16" width="17.26953125" style="231" customWidth="1"/>
    <col min="17" max="17" width="13" style="231" customWidth="1"/>
    <col min="18" max="18" width="20.54296875" style="231" customWidth="1"/>
    <col min="19" max="19" width="18.26953125" style="231" customWidth="1"/>
    <col min="20" max="20" width="16.54296875" style="231" bestFit="1" customWidth="1"/>
    <col min="21" max="21" width="14.81640625" style="231" customWidth="1"/>
    <col min="22" max="27" width="9.1796875" style="231" customWidth="1"/>
    <col min="28" max="16384" width="9.1796875" style="231"/>
  </cols>
  <sheetData>
    <row r="1" spans="1:22" x14ac:dyDescent="0.25">
      <c r="A1" s="237" t="s">
        <v>1464</v>
      </c>
      <c r="B1" s="237"/>
      <c r="C1" s="237"/>
      <c r="D1" s="237"/>
      <c r="E1" s="237"/>
      <c r="F1" s="237"/>
      <c r="G1" s="237"/>
      <c r="H1" s="237"/>
      <c r="I1" s="237"/>
      <c r="J1" s="237"/>
      <c r="K1" s="237"/>
      <c r="L1" s="237"/>
      <c r="M1" s="237"/>
      <c r="N1" s="237"/>
      <c r="O1" s="237"/>
      <c r="P1" s="237"/>
      <c r="Q1" s="237"/>
      <c r="R1" s="237"/>
      <c r="S1" s="237"/>
      <c r="T1" s="237"/>
    </row>
    <row r="2" spans="1:22" ht="13" thickBot="1" x14ac:dyDescent="0.3">
      <c r="A2" s="238"/>
      <c r="B2" s="238"/>
      <c r="C2" s="238"/>
      <c r="D2" s="238"/>
      <c r="E2" s="238"/>
      <c r="F2" s="238"/>
      <c r="G2" s="238"/>
      <c r="H2" s="238"/>
      <c r="I2" s="238"/>
      <c r="J2" s="238"/>
      <c r="K2" s="238"/>
      <c r="L2" s="238"/>
      <c r="M2" s="238"/>
      <c r="N2" s="238"/>
      <c r="O2" s="238"/>
      <c r="P2" s="238"/>
      <c r="Q2" s="238"/>
      <c r="R2" s="238"/>
      <c r="S2" s="238"/>
      <c r="T2" s="229" t="s">
        <v>103</v>
      </c>
      <c r="V2" s="492"/>
    </row>
    <row r="3" spans="1:22" ht="23.65" customHeight="1" thickTop="1" x14ac:dyDescent="0.25">
      <c r="A3" s="1200" t="s">
        <v>1459</v>
      </c>
      <c r="B3" s="468"/>
      <c r="C3" s="469"/>
      <c r="D3" s="1219" t="s">
        <v>530</v>
      </c>
      <c r="E3" s="1220"/>
      <c r="F3" s="1220"/>
      <c r="G3" s="1220"/>
      <c r="H3" s="1220"/>
      <c r="I3" s="1220"/>
      <c r="J3" s="1220"/>
      <c r="K3" s="1220"/>
      <c r="L3" s="1220"/>
      <c r="M3" s="1221" t="s">
        <v>531</v>
      </c>
      <c r="N3" s="1222"/>
      <c r="O3" s="1222"/>
      <c r="P3" s="1222"/>
      <c r="Q3" s="1222"/>
      <c r="R3" s="1222"/>
      <c r="S3" s="1222"/>
      <c r="T3" s="1222"/>
    </row>
    <row r="4" spans="1:22" ht="12.4" customHeight="1" x14ac:dyDescent="0.25">
      <c r="A4" s="1200"/>
      <c r="B4" s="240"/>
      <c r="C4" s="240"/>
      <c r="D4" s="1213" t="s">
        <v>213</v>
      </c>
      <c r="E4" s="1219" t="s">
        <v>214</v>
      </c>
      <c r="F4" s="1220"/>
      <c r="G4" s="1220"/>
      <c r="H4" s="1220"/>
      <c r="I4" s="1220"/>
      <c r="J4" s="1220"/>
      <c r="K4" s="1220"/>
      <c r="L4" s="1213" t="s">
        <v>255</v>
      </c>
      <c r="M4" s="1219"/>
      <c r="N4" s="1220"/>
      <c r="O4" s="1220"/>
      <c r="P4" s="1220"/>
      <c r="Q4" s="1220"/>
      <c r="R4" s="1220"/>
      <c r="S4" s="1220"/>
      <c r="T4" s="1220"/>
    </row>
    <row r="5" spans="1:22" ht="54" customHeight="1" x14ac:dyDescent="0.25">
      <c r="A5" s="1218"/>
      <c r="B5" s="454" t="s">
        <v>512</v>
      </c>
      <c r="C5" s="466" t="s">
        <v>532</v>
      </c>
      <c r="D5" s="1214"/>
      <c r="E5" s="466" t="s">
        <v>533</v>
      </c>
      <c r="F5" s="466" t="s">
        <v>534</v>
      </c>
      <c r="G5" s="466" t="s">
        <v>535</v>
      </c>
      <c r="H5" s="466" t="s">
        <v>536</v>
      </c>
      <c r="I5" s="466" t="s">
        <v>537</v>
      </c>
      <c r="J5" s="466" t="s">
        <v>538</v>
      </c>
      <c r="K5" s="466" t="s">
        <v>254</v>
      </c>
      <c r="L5" s="1214"/>
      <c r="M5" s="466" t="s">
        <v>266</v>
      </c>
      <c r="N5" s="466" t="s">
        <v>215</v>
      </c>
      <c r="O5" s="466" t="s">
        <v>216</v>
      </c>
      <c r="P5" s="466" t="s">
        <v>251</v>
      </c>
      <c r="Q5" s="466" t="s">
        <v>252</v>
      </c>
      <c r="R5" s="466" t="s">
        <v>519</v>
      </c>
      <c r="S5" s="466" t="s">
        <v>184</v>
      </c>
      <c r="T5" s="466" t="s">
        <v>254</v>
      </c>
    </row>
    <row r="6" spans="1:22" x14ac:dyDescent="0.25">
      <c r="A6" s="241" t="s">
        <v>539</v>
      </c>
      <c r="B6" s="232"/>
      <c r="C6" s="232"/>
      <c r="D6" s="232"/>
      <c r="E6" s="232"/>
      <c r="F6" s="232"/>
      <c r="G6" s="232"/>
      <c r="H6" s="232"/>
      <c r="I6" s="232"/>
      <c r="J6" s="232"/>
      <c r="K6" s="232"/>
      <c r="L6" s="232"/>
      <c r="M6" s="232"/>
      <c r="N6" s="232"/>
      <c r="O6" s="232"/>
      <c r="P6" s="232"/>
      <c r="Q6" s="232"/>
      <c r="R6" s="232"/>
      <c r="S6" s="232"/>
      <c r="T6" s="232"/>
    </row>
    <row r="7" spans="1:22" x14ac:dyDescent="0.25">
      <c r="A7" s="808" t="s">
        <v>166</v>
      </c>
      <c r="B7" s="809"/>
      <c r="C7" s="809"/>
      <c r="D7" s="740">
        <f t="shared" ref="D7:T7" si="0">SUM(D8:D11)</f>
        <v>0</v>
      </c>
      <c r="E7" s="740">
        <f t="shared" si="0"/>
        <v>0</v>
      </c>
      <c r="F7" s="740">
        <f t="shared" si="0"/>
        <v>0</v>
      </c>
      <c r="G7" s="740">
        <f t="shared" si="0"/>
        <v>0</v>
      </c>
      <c r="H7" s="740">
        <f t="shared" si="0"/>
        <v>0</v>
      </c>
      <c r="I7" s="740">
        <f t="shared" si="0"/>
        <v>0</v>
      </c>
      <c r="J7" s="740">
        <f>SUM(J8:J11)</f>
        <v>0</v>
      </c>
      <c r="K7" s="740">
        <f t="shared" si="0"/>
        <v>0</v>
      </c>
      <c r="L7" s="740">
        <f t="shared" si="0"/>
        <v>0</v>
      </c>
      <c r="M7" s="740">
        <f t="shared" si="0"/>
        <v>0</v>
      </c>
      <c r="N7" s="740">
        <f t="shared" si="0"/>
        <v>0</v>
      </c>
      <c r="O7" s="740">
        <f t="shared" si="0"/>
        <v>0</v>
      </c>
      <c r="P7" s="740">
        <f t="shared" si="0"/>
        <v>0</v>
      </c>
      <c r="Q7" s="740">
        <f t="shared" si="0"/>
        <v>0</v>
      </c>
      <c r="R7" s="740">
        <f t="shared" si="0"/>
        <v>0</v>
      </c>
      <c r="S7" s="740">
        <f t="shared" si="0"/>
        <v>0</v>
      </c>
      <c r="T7" s="740">
        <f t="shared" si="0"/>
        <v>0</v>
      </c>
    </row>
    <row r="8" spans="1:22" x14ac:dyDescent="0.25">
      <c r="A8" s="810" t="s">
        <v>514</v>
      </c>
      <c r="B8" s="809"/>
      <c r="C8" s="809"/>
      <c r="D8" s="811"/>
      <c r="E8" s="811"/>
      <c r="F8" s="811"/>
      <c r="G8" s="811"/>
      <c r="H8" s="811"/>
      <c r="I8" s="811"/>
      <c r="J8" s="811"/>
      <c r="K8" s="740">
        <f>SUM(E8:J8)</f>
        <v>0</v>
      </c>
      <c r="L8" s="804"/>
      <c r="M8" s="811"/>
      <c r="N8" s="811"/>
      <c r="O8" s="811"/>
      <c r="P8" s="811"/>
      <c r="Q8" s="811"/>
      <c r="R8" s="811"/>
      <c r="S8" s="811"/>
      <c r="T8" s="740">
        <f>SUM(M8:S8)</f>
        <v>0</v>
      </c>
    </row>
    <row r="9" spans="1:22" x14ac:dyDescent="0.25">
      <c r="A9" s="810" t="s">
        <v>249</v>
      </c>
      <c r="B9" s="809"/>
      <c r="C9" s="809"/>
      <c r="D9" s="804"/>
      <c r="E9" s="804"/>
      <c r="F9" s="804"/>
      <c r="G9" s="804"/>
      <c r="H9" s="804"/>
      <c r="I9" s="804"/>
      <c r="J9" s="804"/>
      <c r="K9" s="804"/>
      <c r="L9" s="811"/>
      <c r="M9" s="804"/>
      <c r="N9" s="804"/>
      <c r="O9" s="804"/>
      <c r="P9" s="804"/>
      <c r="Q9" s="804"/>
      <c r="R9" s="804"/>
      <c r="S9" s="804"/>
      <c r="T9" s="812"/>
    </row>
    <row r="10" spans="1:22" x14ac:dyDescent="0.25">
      <c r="A10" s="810" t="s">
        <v>515</v>
      </c>
      <c r="B10" s="809"/>
      <c r="C10" s="809"/>
      <c r="D10" s="804"/>
      <c r="E10" s="804"/>
      <c r="F10" s="804"/>
      <c r="G10" s="804"/>
      <c r="H10" s="804"/>
      <c r="I10" s="804"/>
      <c r="J10" s="804"/>
      <c r="K10" s="804"/>
      <c r="L10" s="804"/>
      <c r="M10" s="804"/>
      <c r="N10" s="804"/>
      <c r="O10" s="804"/>
      <c r="P10" s="804"/>
      <c r="Q10" s="804"/>
      <c r="R10" s="804"/>
      <c r="S10" s="811"/>
      <c r="T10" s="740">
        <f>SUM(M10:S10)</f>
        <v>0</v>
      </c>
    </row>
    <row r="11" spans="1:22" x14ac:dyDescent="0.25">
      <c r="A11" s="808" t="s">
        <v>1460</v>
      </c>
      <c r="B11" s="809"/>
      <c r="C11" s="809"/>
      <c r="D11" s="740">
        <f t="shared" ref="D11:T11" si="1">SUMIFS(D401:D4326,$B$401:$B$4326,"Cash and Balances",$C$401:$C$4326, "AllCurrencies")</f>
        <v>0</v>
      </c>
      <c r="E11" s="740">
        <f t="shared" si="1"/>
        <v>0</v>
      </c>
      <c r="F11" s="740">
        <f t="shared" si="1"/>
        <v>0</v>
      </c>
      <c r="G11" s="740">
        <f t="shared" si="1"/>
        <v>0</v>
      </c>
      <c r="H11" s="740">
        <f t="shared" si="1"/>
        <v>0</v>
      </c>
      <c r="I11" s="740">
        <f t="shared" si="1"/>
        <v>0</v>
      </c>
      <c r="J11" s="740">
        <f t="shared" si="1"/>
        <v>0</v>
      </c>
      <c r="K11" s="740">
        <f t="shared" si="1"/>
        <v>0</v>
      </c>
      <c r="L11" s="740">
        <f t="shared" si="1"/>
        <v>0</v>
      </c>
      <c r="M11" s="740">
        <f t="shared" si="1"/>
        <v>0</v>
      </c>
      <c r="N11" s="740">
        <f t="shared" si="1"/>
        <v>0</v>
      </c>
      <c r="O11" s="740">
        <f t="shared" si="1"/>
        <v>0</v>
      </c>
      <c r="P11" s="740">
        <f t="shared" si="1"/>
        <v>0</v>
      </c>
      <c r="Q11" s="740">
        <f t="shared" si="1"/>
        <v>0</v>
      </c>
      <c r="R11" s="740">
        <f t="shared" si="1"/>
        <v>0</v>
      </c>
      <c r="S11" s="740">
        <f t="shared" si="1"/>
        <v>0</v>
      </c>
      <c r="T11" s="740">
        <f t="shared" si="1"/>
        <v>0</v>
      </c>
    </row>
    <row r="12" spans="1:22" x14ac:dyDescent="0.25">
      <c r="A12" s="1223"/>
      <c r="B12" s="1224"/>
      <c r="C12" s="1224"/>
      <c r="D12" s="1224"/>
      <c r="E12" s="1224"/>
      <c r="F12" s="1224"/>
      <c r="G12" s="1224"/>
      <c r="H12" s="1224"/>
      <c r="I12" s="1224"/>
      <c r="J12" s="1224"/>
      <c r="K12" s="1224"/>
      <c r="L12" s="1224"/>
      <c r="M12" s="1224"/>
      <c r="N12" s="1224"/>
      <c r="O12" s="1224"/>
      <c r="P12" s="1224"/>
      <c r="Q12" s="1224"/>
      <c r="R12" s="1224"/>
      <c r="S12" s="1224"/>
      <c r="T12" s="1225"/>
    </row>
    <row r="13" spans="1:22" ht="23" x14ac:dyDescent="0.25">
      <c r="A13" s="808" t="s">
        <v>106</v>
      </c>
      <c r="B13" s="809"/>
      <c r="C13" s="809"/>
      <c r="D13" s="740">
        <f>SUM(D14:D17)</f>
        <v>0</v>
      </c>
      <c r="E13" s="740">
        <f>SUM(E14:E17)</f>
        <v>0</v>
      </c>
      <c r="F13" s="740">
        <f>SUM(F14:F17)</f>
        <v>0</v>
      </c>
      <c r="G13" s="740">
        <f t="shared" ref="G13" si="2">SUM(G14:G17)</f>
        <v>0</v>
      </c>
      <c r="H13" s="740">
        <f t="shared" ref="H13" si="3">SUM(H14:H17)</f>
        <v>0</v>
      </c>
      <c r="I13" s="740">
        <f t="shared" ref="I13" si="4">SUM(I14:I17)</f>
        <v>0</v>
      </c>
      <c r="J13" s="740">
        <f>SUM(J14:J17)</f>
        <v>0</v>
      </c>
      <c r="K13" s="740">
        <f t="shared" ref="K13" si="5">SUM(K14:K17)</f>
        <v>0</v>
      </c>
      <c r="L13" s="740">
        <f t="shared" ref="L13" si="6">SUM(L14:L17)</f>
        <v>0</v>
      </c>
      <c r="M13" s="740">
        <f t="shared" ref="M13" si="7">SUM(M14:M17)</f>
        <v>0</v>
      </c>
      <c r="N13" s="740">
        <f t="shared" ref="N13" si="8">SUM(N14:N17)</f>
        <v>0</v>
      </c>
      <c r="O13" s="740">
        <f t="shared" ref="O13" si="9">SUM(O14:O17)</f>
        <v>0</v>
      </c>
      <c r="P13" s="740">
        <f t="shared" ref="P13" si="10">SUM(P14:P17)</f>
        <v>0</v>
      </c>
      <c r="Q13" s="740">
        <f t="shared" ref="Q13" si="11">SUM(Q14:Q17)</f>
        <v>0</v>
      </c>
      <c r="R13" s="740">
        <f t="shared" ref="R13" si="12">SUM(R14:R17)</f>
        <v>0</v>
      </c>
      <c r="S13" s="740">
        <f t="shared" ref="S13" si="13">SUM(S14:S17)</f>
        <v>0</v>
      </c>
      <c r="T13" s="740">
        <f>SUM(T14:T17)</f>
        <v>0</v>
      </c>
    </row>
    <row r="14" spans="1:22" x14ac:dyDescent="0.25">
      <c r="A14" s="810" t="s">
        <v>514</v>
      </c>
      <c r="B14" s="809"/>
      <c r="C14" s="809"/>
      <c r="D14" s="811"/>
      <c r="E14" s="811"/>
      <c r="F14" s="811"/>
      <c r="G14" s="811"/>
      <c r="H14" s="811"/>
      <c r="I14" s="811"/>
      <c r="J14" s="811"/>
      <c r="K14" s="740">
        <f t="shared" ref="K14" si="14">SUM(E14:J14)</f>
        <v>0</v>
      </c>
      <c r="L14" s="804"/>
      <c r="M14" s="811"/>
      <c r="N14" s="811"/>
      <c r="O14" s="811"/>
      <c r="P14" s="811"/>
      <c r="Q14" s="811"/>
      <c r="R14" s="811"/>
      <c r="S14" s="811"/>
      <c r="T14" s="740">
        <f>SUM(M14:S14)</f>
        <v>0</v>
      </c>
    </row>
    <row r="15" spans="1:22" x14ac:dyDescent="0.25">
      <c r="A15" s="810" t="s">
        <v>249</v>
      </c>
      <c r="B15" s="809"/>
      <c r="C15" s="809"/>
      <c r="D15" s="804"/>
      <c r="E15" s="804"/>
      <c r="F15" s="804"/>
      <c r="G15" s="804"/>
      <c r="H15" s="804"/>
      <c r="I15" s="804"/>
      <c r="J15" s="804"/>
      <c r="K15" s="804"/>
      <c r="L15" s="811"/>
      <c r="M15" s="804"/>
      <c r="N15" s="804"/>
      <c r="O15" s="804"/>
      <c r="P15" s="804"/>
      <c r="Q15" s="804"/>
      <c r="R15" s="804"/>
      <c r="S15" s="804"/>
      <c r="T15" s="812"/>
    </row>
    <row r="16" spans="1:22" x14ac:dyDescent="0.25">
      <c r="A16" s="810" t="s">
        <v>515</v>
      </c>
      <c r="B16" s="809"/>
      <c r="C16" s="809"/>
      <c r="D16" s="804"/>
      <c r="E16" s="804"/>
      <c r="F16" s="804"/>
      <c r="G16" s="804"/>
      <c r="H16" s="804"/>
      <c r="I16" s="804"/>
      <c r="J16" s="804"/>
      <c r="K16" s="804"/>
      <c r="L16" s="804"/>
      <c r="M16" s="804"/>
      <c r="N16" s="804"/>
      <c r="O16" s="804"/>
      <c r="P16" s="804"/>
      <c r="Q16" s="804"/>
      <c r="R16" s="804"/>
      <c r="S16" s="811"/>
      <c r="T16" s="740">
        <f>SUM(M16:S16)</f>
        <v>0</v>
      </c>
    </row>
    <row r="17" spans="1:20" x14ac:dyDescent="0.25">
      <c r="A17" s="808" t="s">
        <v>1460</v>
      </c>
      <c r="B17" s="809"/>
      <c r="C17" s="809"/>
      <c r="D17" s="740">
        <f t="shared" ref="D17:T17" si="15">SUMIFS(D401:D4326,$B$401:$B$4326,"Amounts receivable under reverse repurchase agreements",$C$401:$C$4326, "AllCurrencies")</f>
        <v>0</v>
      </c>
      <c r="E17" s="740">
        <f t="shared" si="15"/>
        <v>0</v>
      </c>
      <c r="F17" s="740">
        <f t="shared" si="15"/>
        <v>0</v>
      </c>
      <c r="G17" s="740">
        <f t="shared" si="15"/>
        <v>0</v>
      </c>
      <c r="H17" s="740">
        <f t="shared" si="15"/>
        <v>0</v>
      </c>
      <c r="I17" s="740">
        <f t="shared" si="15"/>
        <v>0</v>
      </c>
      <c r="J17" s="740">
        <f t="shared" si="15"/>
        <v>0</v>
      </c>
      <c r="K17" s="740">
        <f t="shared" si="15"/>
        <v>0</v>
      </c>
      <c r="L17" s="740">
        <f t="shared" si="15"/>
        <v>0</v>
      </c>
      <c r="M17" s="740">
        <f t="shared" si="15"/>
        <v>0</v>
      </c>
      <c r="N17" s="740">
        <f t="shared" si="15"/>
        <v>0</v>
      </c>
      <c r="O17" s="740">
        <f t="shared" si="15"/>
        <v>0</v>
      </c>
      <c r="P17" s="740">
        <f t="shared" si="15"/>
        <v>0</v>
      </c>
      <c r="Q17" s="740">
        <f t="shared" si="15"/>
        <v>0</v>
      </c>
      <c r="R17" s="740">
        <f t="shared" si="15"/>
        <v>0</v>
      </c>
      <c r="S17" s="740">
        <f t="shared" si="15"/>
        <v>0</v>
      </c>
      <c r="T17" s="740">
        <f t="shared" si="15"/>
        <v>0</v>
      </c>
    </row>
    <row r="18" spans="1:20" ht="16.5" customHeight="1" x14ac:dyDescent="0.25">
      <c r="A18" s="1223"/>
      <c r="B18" s="1224"/>
      <c r="C18" s="1224"/>
      <c r="D18" s="1224"/>
      <c r="E18" s="1224"/>
      <c r="F18" s="1224"/>
      <c r="G18" s="1224"/>
      <c r="H18" s="1224"/>
      <c r="I18" s="1224"/>
      <c r="J18" s="1224"/>
      <c r="K18" s="1224"/>
      <c r="L18" s="1224"/>
      <c r="M18" s="1224"/>
      <c r="N18" s="1224"/>
      <c r="O18" s="1224"/>
      <c r="P18" s="1224"/>
      <c r="Q18" s="1224"/>
      <c r="R18" s="1224"/>
      <c r="S18" s="1224"/>
      <c r="T18" s="1225"/>
    </row>
    <row r="19" spans="1:20" x14ac:dyDescent="0.25">
      <c r="A19" s="808" t="s">
        <v>107</v>
      </c>
      <c r="B19" s="809"/>
      <c r="C19" s="809"/>
      <c r="D19" s="740">
        <f>SUM(D20:D23)</f>
        <v>0</v>
      </c>
      <c r="E19" s="740">
        <f t="shared" ref="E19" si="16">SUM(E20:E23)</f>
        <v>0</v>
      </c>
      <c r="F19" s="740">
        <f t="shared" ref="F19" si="17">SUM(F20:F23)</f>
        <v>0</v>
      </c>
      <c r="G19" s="740">
        <f t="shared" ref="G19" si="18">SUM(G20:G23)</f>
        <v>0</v>
      </c>
      <c r="H19" s="740">
        <f t="shared" ref="H19" si="19">SUM(H20:H23)</f>
        <v>0</v>
      </c>
      <c r="I19" s="740">
        <f t="shared" ref="I19" si="20">SUM(I20:I23)</f>
        <v>0</v>
      </c>
      <c r="J19" s="740">
        <f t="shared" ref="J19" si="21">SUM(J20:J23)</f>
        <v>0</v>
      </c>
      <c r="K19" s="740">
        <f t="shared" ref="K19" si="22">SUM(K20:K23)</f>
        <v>0</v>
      </c>
      <c r="L19" s="740">
        <f t="shared" ref="L19" si="23">SUM(L20:L23)</f>
        <v>0</v>
      </c>
      <c r="M19" s="740">
        <f t="shared" ref="M19" si="24">SUM(M20:M23)</f>
        <v>0</v>
      </c>
      <c r="N19" s="740">
        <f t="shared" ref="N19" si="25">SUM(N20:N23)</f>
        <v>0</v>
      </c>
      <c r="O19" s="740">
        <f t="shared" ref="O19" si="26">SUM(O20:O23)</f>
        <v>0</v>
      </c>
      <c r="P19" s="740">
        <f t="shared" ref="P19" si="27">SUM(P20:P23)</f>
        <v>0</v>
      </c>
      <c r="Q19" s="740">
        <f t="shared" ref="Q19" si="28">SUM(Q20:Q23)</f>
        <v>0</v>
      </c>
      <c r="R19" s="740">
        <f t="shared" ref="R19" si="29">SUM(R20:R23)</f>
        <v>0</v>
      </c>
      <c r="S19" s="740">
        <f t="shared" ref="S19" si="30">SUM(S20:S23)</f>
        <v>0</v>
      </c>
      <c r="T19" s="740">
        <f t="shared" ref="T19" si="31">SUM(T20:T23)</f>
        <v>0</v>
      </c>
    </row>
    <row r="20" spans="1:20" x14ac:dyDescent="0.25">
      <c r="A20" s="810" t="s">
        <v>514</v>
      </c>
      <c r="B20" s="809"/>
      <c r="C20" s="809"/>
      <c r="D20" s="811"/>
      <c r="E20" s="811"/>
      <c r="F20" s="811"/>
      <c r="G20" s="811"/>
      <c r="H20" s="811"/>
      <c r="I20" s="811"/>
      <c r="J20" s="811"/>
      <c r="K20" s="740">
        <f t="shared" ref="K20" si="32">SUM(E20:J20)</f>
        <v>0</v>
      </c>
      <c r="L20" s="804"/>
      <c r="M20" s="811"/>
      <c r="N20" s="811"/>
      <c r="O20" s="811"/>
      <c r="P20" s="811"/>
      <c r="Q20" s="811"/>
      <c r="R20" s="811"/>
      <c r="S20" s="811"/>
      <c r="T20" s="740">
        <f>SUM(M20:S20)</f>
        <v>0</v>
      </c>
    </row>
    <row r="21" spans="1:20" x14ac:dyDescent="0.25">
      <c r="A21" s="810" t="s">
        <v>249</v>
      </c>
      <c r="B21" s="809"/>
      <c r="C21" s="809"/>
      <c r="D21" s="804"/>
      <c r="E21" s="804"/>
      <c r="F21" s="804"/>
      <c r="G21" s="804"/>
      <c r="H21" s="804"/>
      <c r="I21" s="804"/>
      <c r="J21" s="804"/>
      <c r="K21" s="804"/>
      <c r="L21" s="811"/>
      <c r="M21" s="804"/>
      <c r="N21" s="804"/>
      <c r="O21" s="804"/>
      <c r="P21" s="804"/>
      <c r="Q21" s="804"/>
      <c r="R21" s="804"/>
      <c r="S21" s="804"/>
      <c r="T21" s="812"/>
    </row>
    <row r="22" spans="1:20" x14ac:dyDescent="0.25">
      <c r="A22" s="810" t="s">
        <v>515</v>
      </c>
      <c r="B22" s="809"/>
      <c r="C22" s="809"/>
      <c r="D22" s="804"/>
      <c r="E22" s="804"/>
      <c r="F22" s="804"/>
      <c r="G22" s="804"/>
      <c r="H22" s="804"/>
      <c r="I22" s="804"/>
      <c r="J22" s="804"/>
      <c r="K22" s="804"/>
      <c r="L22" s="804"/>
      <c r="M22" s="804"/>
      <c r="N22" s="804"/>
      <c r="O22" s="804"/>
      <c r="P22" s="804"/>
      <c r="Q22" s="804"/>
      <c r="R22" s="804"/>
      <c r="S22" s="811"/>
      <c r="T22" s="740">
        <f>SUM(M22:S22)</f>
        <v>0</v>
      </c>
    </row>
    <row r="23" spans="1:20" x14ac:dyDescent="0.25">
      <c r="A23" s="808" t="s">
        <v>1460</v>
      </c>
      <c r="B23" s="809"/>
      <c r="C23" s="809"/>
      <c r="D23" s="740">
        <f t="shared" ref="D23:T23" si="33">SUMIFS(D401:D4326,$B$401:$B$4326,"Positive fair values for financial derivatives",$C$401:$C$4326, "AllCurrencies")</f>
        <v>0</v>
      </c>
      <c r="E23" s="740">
        <f t="shared" si="33"/>
        <v>0</v>
      </c>
      <c r="F23" s="740">
        <f t="shared" si="33"/>
        <v>0</v>
      </c>
      <c r="G23" s="740">
        <f t="shared" si="33"/>
        <v>0</v>
      </c>
      <c r="H23" s="740">
        <f t="shared" si="33"/>
        <v>0</v>
      </c>
      <c r="I23" s="740">
        <f t="shared" si="33"/>
        <v>0</v>
      </c>
      <c r="J23" s="740">
        <f t="shared" si="33"/>
        <v>0</v>
      </c>
      <c r="K23" s="740">
        <f t="shared" si="33"/>
        <v>0</v>
      </c>
      <c r="L23" s="740">
        <f t="shared" si="33"/>
        <v>0</v>
      </c>
      <c r="M23" s="740">
        <f t="shared" si="33"/>
        <v>0</v>
      </c>
      <c r="N23" s="740">
        <f t="shared" si="33"/>
        <v>0</v>
      </c>
      <c r="O23" s="740">
        <f t="shared" si="33"/>
        <v>0</v>
      </c>
      <c r="P23" s="740">
        <f t="shared" si="33"/>
        <v>0</v>
      </c>
      <c r="Q23" s="740">
        <f t="shared" si="33"/>
        <v>0</v>
      </c>
      <c r="R23" s="740">
        <f t="shared" si="33"/>
        <v>0</v>
      </c>
      <c r="S23" s="740">
        <f t="shared" si="33"/>
        <v>0</v>
      </c>
      <c r="T23" s="740">
        <f t="shared" si="33"/>
        <v>0</v>
      </c>
    </row>
    <row r="24" spans="1:20" x14ac:dyDescent="0.25">
      <c r="A24" s="1223"/>
      <c r="B24" s="1224"/>
      <c r="C24" s="1224"/>
      <c r="D24" s="1224"/>
      <c r="E24" s="1224"/>
      <c r="F24" s="1224"/>
      <c r="G24" s="1224"/>
      <c r="H24" s="1224"/>
      <c r="I24" s="1224"/>
      <c r="J24" s="1224"/>
      <c r="K24" s="1224"/>
      <c r="L24" s="1224"/>
      <c r="M24" s="1224"/>
      <c r="N24" s="1224"/>
      <c r="O24" s="1224"/>
      <c r="P24" s="1224"/>
      <c r="Q24" s="1224"/>
      <c r="R24" s="1224"/>
      <c r="S24" s="1224"/>
      <c r="T24" s="1225"/>
    </row>
    <row r="25" spans="1:20" x14ac:dyDescent="0.25">
      <c r="A25" s="808" t="s">
        <v>111</v>
      </c>
      <c r="B25" s="809"/>
      <c r="C25" s="809"/>
      <c r="D25" s="740">
        <f>SUM(D26:D29)</f>
        <v>0</v>
      </c>
      <c r="E25" s="740">
        <f t="shared" ref="E25" si="34">SUM(E26:E29)</f>
        <v>0</v>
      </c>
      <c r="F25" s="740">
        <f t="shared" ref="F25" si="35">SUM(F26:F29)</f>
        <v>0</v>
      </c>
      <c r="G25" s="740">
        <f t="shared" ref="G25" si="36">SUM(G26:G29)</f>
        <v>0</v>
      </c>
      <c r="H25" s="740">
        <f t="shared" ref="H25" si="37">SUM(H26:H29)</f>
        <v>0</v>
      </c>
      <c r="I25" s="740">
        <f t="shared" ref="I25" si="38">SUM(I26:I29)</f>
        <v>0</v>
      </c>
      <c r="J25" s="740">
        <f t="shared" ref="J25" si="39">SUM(J26:J29)</f>
        <v>0</v>
      </c>
      <c r="K25" s="740">
        <f t="shared" ref="K25" si="40">SUM(K26:K29)</f>
        <v>0</v>
      </c>
      <c r="L25" s="740">
        <f t="shared" ref="L25" si="41">SUM(L26:L29)</f>
        <v>0</v>
      </c>
      <c r="M25" s="740">
        <f t="shared" ref="M25" si="42">SUM(M26:M29)</f>
        <v>0</v>
      </c>
      <c r="N25" s="740">
        <f t="shared" ref="N25" si="43">SUM(N26:N29)</f>
        <v>0</v>
      </c>
      <c r="O25" s="740">
        <f t="shared" ref="O25" si="44">SUM(O26:O29)</f>
        <v>0</v>
      </c>
      <c r="P25" s="740">
        <f t="shared" ref="P25" si="45">SUM(P26:P29)</f>
        <v>0</v>
      </c>
      <c r="Q25" s="740">
        <f>SUM(Q26:Q29)</f>
        <v>0</v>
      </c>
      <c r="R25" s="740">
        <f t="shared" ref="R25" si="46">SUM(R26:R29)</f>
        <v>0</v>
      </c>
      <c r="S25" s="740">
        <f>SUM(S26:S29)</f>
        <v>0</v>
      </c>
      <c r="T25" s="740">
        <f t="shared" ref="T25" si="47">SUM(T26:T29)</f>
        <v>0</v>
      </c>
    </row>
    <row r="26" spans="1:20" x14ac:dyDescent="0.25">
      <c r="A26" s="810" t="s">
        <v>514</v>
      </c>
      <c r="B26" s="809"/>
      <c r="C26" s="809"/>
      <c r="D26" s="811"/>
      <c r="E26" s="811"/>
      <c r="F26" s="811"/>
      <c r="G26" s="811"/>
      <c r="H26" s="811"/>
      <c r="I26" s="811"/>
      <c r="J26" s="811"/>
      <c r="K26" s="740">
        <f t="shared" ref="K26" si="48">SUM(E26:J26)</f>
        <v>0</v>
      </c>
      <c r="L26" s="804"/>
      <c r="M26" s="811"/>
      <c r="N26" s="811"/>
      <c r="O26" s="811"/>
      <c r="P26" s="811"/>
      <c r="Q26" s="811"/>
      <c r="R26" s="811"/>
      <c r="S26" s="811"/>
      <c r="T26" s="740">
        <f>SUM(M26:S26)</f>
        <v>0</v>
      </c>
    </row>
    <row r="27" spans="1:20" x14ac:dyDescent="0.25">
      <c r="A27" s="810" t="s">
        <v>249</v>
      </c>
      <c r="B27" s="809"/>
      <c r="C27" s="809"/>
      <c r="D27" s="804"/>
      <c r="E27" s="804"/>
      <c r="F27" s="804"/>
      <c r="G27" s="804"/>
      <c r="H27" s="804"/>
      <c r="I27" s="804"/>
      <c r="J27" s="804"/>
      <c r="K27" s="804"/>
      <c r="L27" s="811"/>
      <c r="M27" s="804"/>
      <c r="N27" s="804"/>
      <c r="O27" s="804"/>
      <c r="P27" s="804"/>
      <c r="Q27" s="804"/>
      <c r="R27" s="804"/>
      <c r="S27" s="804"/>
      <c r="T27" s="812"/>
    </row>
    <row r="28" spans="1:20" x14ac:dyDescent="0.25">
      <c r="A28" s="810" t="s">
        <v>515</v>
      </c>
      <c r="B28" s="809"/>
      <c r="C28" s="809"/>
      <c r="D28" s="804"/>
      <c r="E28" s="804"/>
      <c r="F28" s="804"/>
      <c r="G28" s="804"/>
      <c r="H28" s="804"/>
      <c r="I28" s="804"/>
      <c r="J28" s="804"/>
      <c r="K28" s="804"/>
      <c r="L28" s="804"/>
      <c r="M28" s="804"/>
      <c r="N28" s="804"/>
      <c r="O28" s="804"/>
      <c r="P28" s="804"/>
      <c r="Q28" s="804"/>
      <c r="R28" s="804"/>
      <c r="S28" s="811"/>
      <c r="T28" s="740">
        <f>SUM(M28:S28)</f>
        <v>0</v>
      </c>
    </row>
    <row r="29" spans="1:20" x14ac:dyDescent="0.25">
      <c r="A29" s="808" t="s">
        <v>1460</v>
      </c>
      <c r="B29" s="809"/>
      <c r="C29" s="809"/>
      <c r="D29" s="740">
        <f t="shared" ref="D29:T29" si="49">SUMIFS(D401:D4326,$B$401:$B$4326,"Loans and advances",$C$401:$C$4326, "AllCurrencies")</f>
        <v>0</v>
      </c>
      <c r="E29" s="740">
        <f t="shared" si="49"/>
        <v>0</v>
      </c>
      <c r="F29" s="740">
        <f t="shared" si="49"/>
        <v>0</v>
      </c>
      <c r="G29" s="740">
        <f t="shared" si="49"/>
        <v>0</v>
      </c>
      <c r="H29" s="740">
        <f t="shared" si="49"/>
        <v>0</v>
      </c>
      <c r="I29" s="740">
        <f t="shared" si="49"/>
        <v>0</v>
      </c>
      <c r="J29" s="1019">
        <f t="shared" si="49"/>
        <v>0</v>
      </c>
      <c r="K29" s="1019">
        <f t="shared" si="49"/>
        <v>0</v>
      </c>
      <c r="L29" s="1019">
        <f t="shared" si="49"/>
        <v>0</v>
      </c>
      <c r="M29" s="1019">
        <f t="shared" si="49"/>
        <v>0</v>
      </c>
      <c r="N29" s="1019">
        <f t="shared" si="49"/>
        <v>0</v>
      </c>
      <c r="O29" s="1019">
        <f t="shared" si="49"/>
        <v>0</v>
      </c>
      <c r="P29" s="1019">
        <f t="shared" si="49"/>
        <v>0</v>
      </c>
      <c r="Q29" s="1019">
        <f t="shared" si="49"/>
        <v>0</v>
      </c>
      <c r="R29" s="1019">
        <f t="shared" si="49"/>
        <v>0</v>
      </c>
      <c r="S29" s="1019">
        <f t="shared" si="49"/>
        <v>0</v>
      </c>
      <c r="T29" s="1019">
        <f t="shared" si="49"/>
        <v>0</v>
      </c>
    </row>
    <row r="30" spans="1:20" x14ac:dyDescent="0.25">
      <c r="A30" s="1223"/>
      <c r="B30" s="1224"/>
      <c r="C30" s="1224"/>
      <c r="D30" s="1224"/>
      <c r="E30" s="1224"/>
      <c r="F30" s="1224"/>
      <c r="G30" s="1224"/>
      <c r="H30" s="1224"/>
      <c r="I30" s="1224"/>
      <c r="J30" s="1224"/>
      <c r="K30" s="1224"/>
      <c r="L30" s="1224"/>
      <c r="M30" s="1224"/>
      <c r="N30" s="1224"/>
      <c r="O30" s="1224"/>
      <c r="P30" s="1224"/>
      <c r="Q30" s="1224"/>
      <c r="R30" s="1224"/>
      <c r="S30" s="1224"/>
      <c r="T30" s="1225"/>
    </row>
    <row r="31" spans="1:20" x14ac:dyDescent="0.25">
      <c r="A31" s="808" t="s">
        <v>112</v>
      </c>
      <c r="B31" s="809"/>
      <c r="C31" s="809"/>
      <c r="D31" s="740">
        <f>SUM(D32:D35)</f>
        <v>0</v>
      </c>
      <c r="E31" s="740">
        <f t="shared" ref="E31" si="50">SUM(E32:E35)</f>
        <v>0</v>
      </c>
      <c r="F31" s="740">
        <f t="shared" ref="F31" si="51">SUM(F32:F35)</f>
        <v>0</v>
      </c>
      <c r="G31" s="740">
        <f t="shared" ref="G31" si="52">SUM(G32:G35)</f>
        <v>0</v>
      </c>
      <c r="H31" s="740">
        <f t="shared" ref="H31" si="53">SUM(H32:H35)</f>
        <v>0</v>
      </c>
      <c r="I31" s="740">
        <f t="shared" ref="I31" si="54">SUM(I32:I35)</f>
        <v>0</v>
      </c>
      <c r="J31" s="740">
        <f t="shared" ref="J31" si="55">SUM(J32:J35)</f>
        <v>0</v>
      </c>
      <c r="K31" s="740">
        <f t="shared" ref="K31" si="56">SUM(K32:K35)</f>
        <v>0</v>
      </c>
      <c r="L31" s="740">
        <f t="shared" ref="L31" si="57">SUM(L32:L35)</f>
        <v>0</v>
      </c>
      <c r="M31" s="740">
        <f t="shared" ref="M31" si="58">SUM(M32:M35)</f>
        <v>0</v>
      </c>
      <c r="N31" s="740">
        <f t="shared" ref="N31" si="59">SUM(N32:N35)</f>
        <v>0</v>
      </c>
      <c r="O31" s="740">
        <f t="shared" ref="O31" si="60">SUM(O32:O35)</f>
        <v>0</v>
      </c>
      <c r="P31" s="740">
        <f t="shared" ref="P31" si="61">SUM(P32:P35)</f>
        <v>0</v>
      </c>
      <c r="Q31" s="740">
        <f t="shared" ref="Q31" si="62">SUM(Q32:Q35)</f>
        <v>0</v>
      </c>
      <c r="R31" s="740">
        <f t="shared" ref="R31" si="63">SUM(R32:R35)</f>
        <v>0</v>
      </c>
      <c r="S31" s="740">
        <f t="shared" ref="S31" si="64">SUM(S32:S35)</f>
        <v>0</v>
      </c>
      <c r="T31" s="740">
        <f t="shared" ref="T31" si="65">SUM(T32:T35)</f>
        <v>0</v>
      </c>
    </row>
    <row r="32" spans="1:20" x14ac:dyDescent="0.25">
      <c r="A32" s="810" t="s">
        <v>514</v>
      </c>
      <c r="B32" s="809"/>
      <c r="C32" s="809"/>
      <c r="D32" s="811"/>
      <c r="E32" s="811"/>
      <c r="F32" s="811"/>
      <c r="G32" s="811"/>
      <c r="H32" s="811"/>
      <c r="I32" s="811"/>
      <c r="J32" s="811"/>
      <c r="K32" s="740">
        <f t="shared" ref="K32" si="66">SUM(E32:J32)</f>
        <v>0</v>
      </c>
      <c r="L32" s="804"/>
      <c r="M32" s="811"/>
      <c r="N32" s="811"/>
      <c r="O32" s="811"/>
      <c r="P32" s="811"/>
      <c r="Q32" s="811"/>
      <c r="R32" s="811"/>
      <c r="S32" s="811"/>
      <c r="T32" s="740">
        <f>SUM(M32:S32)</f>
        <v>0</v>
      </c>
    </row>
    <row r="33" spans="1:20" x14ac:dyDescent="0.25">
      <c r="A33" s="810" t="s">
        <v>249</v>
      </c>
      <c r="B33" s="809"/>
      <c r="C33" s="809"/>
      <c r="D33" s="804"/>
      <c r="E33" s="804"/>
      <c r="F33" s="804"/>
      <c r="G33" s="804"/>
      <c r="H33" s="804"/>
      <c r="I33" s="804"/>
      <c r="J33" s="804"/>
      <c r="K33" s="804"/>
      <c r="L33" s="811"/>
      <c r="M33" s="804"/>
      <c r="N33" s="804"/>
      <c r="O33" s="804"/>
      <c r="P33" s="804"/>
      <c r="Q33" s="804"/>
      <c r="R33" s="804"/>
      <c r="S33" s="804"/>
      <c r="T33" s="812"/>
    </row>
    <row r="34" spans="1:20" x14ac:dyDescent="0.25">
      <c r="A34" s="810" t="s">
        <v>515</v>
      </c>
      <c r="B34" s="809"/>
      <c r="C34" s="809"/>
      <c r="D34" s="804"/>
      <c r="E34" s="804"/>
      <c r="F34" s="804"/>
      <c r="G34" s="804"/>
      <c r="H34" s="804"/>
      <c r="I34" s="804"/>
      <c r="J34" s="804"/>
      <c r="K34" s="804"/>
      <c r="L34" s="804"/>
      <c r="M34" s="804"/>
      <c r="N34" s="804"/>
      <c r="O34" s="804"/>
      <c r="P34" s="804"/>
      <c r="Q34" s="804"/>
      <c r="R34" s="804"/>
      <c r="S34" s="811"/>
      <c r="T34" s="740">
        <f>SUM(M34:S34)</f>
        <v>0</v>
      </c>
    </row>
    <row r="35" spans="1:20" x14ac:dyDescent="0.25">
      <c r="A35" s="808" t="s">
        <v>1460</v>
      </c>
      <c r="B35" s="809"/>
      <c r="C35" s="809"/>
      <c r="D35" s="740">
        <f t="shared" ref="D35:T35" si="67">SUMIFS(D401:D4326,$B$401:$B$4326,"Bills discounted or purchased",$C$401:$C$4326, "AllCurrencies")</f>
        <v>0</v>
      </c>
      <c r="E35" s="740">
        <f t="shared" si="67"/>
        <v>0</v>
      </c>
      <c r="F35" s="740">
        <f t="shared" si="67"/>
        <v>0</v>
      </c>
      <c r="G35" s="740">
        <f t="shared" si="67"/>
        <v>0</v>
      </c>
      <c r="H35" s="740">
        <f t="shared" si="67"/>
        <v>0</v>
      </c>
      <c r="I35" s="740">
        <f t="shared" si="67"/>
        <v>0</v>
      </c>
      <c r="J35" s="740">
        <f t="shared" si="67"/>
        <v>0</v>
      </c>
      <c r="K35" s="740">
        <f t="shared" si="67"/>
        <v>0</v>
      </c>
      <c r="L35" s="740">
        <f t="shared" si="67"/>
        <v>0</v>
      </c>
      <c r="M35" s="740">
        <f t="shared" si="67"/>
        <v>0</v>
      </c>
      <c r="N35" s="740">
        <f t="shared" si="67"/>
        <v>0</v>
      </c>
      <c r="O35" s="740">
        <f t="shared" si="67"/>
        <v>0</v>
      </c>
      <c r="P35" s="740">
        <f t="shared" si="67"/>
        <v>0</v>
      </c>
      <c r="Q35" s="740">
        <f t="shared" si="67"/>
        <v>0</v>
      </c>
      <c r="R35" s="740">
        <f t="shared" si="67"/>
        <v>0</v>
      </c>
      <c r="S35" s="740">
        <f t="shared" si="67"/>
        <v>0</v>
      </c>
      <c r="T35" s="740">
        <f t="shared" si="67"/>
        <v>0</v>
      </c>
    </row>
    <row r="36" spans="1:20" x14ac:dyDescent="0.25">
      <c r="A36" s="1223"/>
      <c r="B36" s="1224"/>
      <c r="C36" s="1224"/>
      <c r="D36" s="1224"/>
      <c r="E36" s="1224"/>
      <c r="F36" s="1224"/>
      <c r="G36" s="1224"/>
      <c r="H36" s="1224"/>
      <c r="I36" s="1224"/>
      <c r="J36" s="1224"/>
      <c r="K36" s="1224"/>
      <c r="L36" s="1224"/>
      <c r="M36" s="1224"/>
      <c r="N36" s="1224"/>
      <c r="O36" s="1224"/>
      <c r="P36" s="1224"/>
      <c r="Q36" s="1224"/>
      <c r="R36" s="1224"/>
      <c r="S36" s="1224"/>
      <c r="T36" s="1225"/>
    </row>
    <row r="37" spans="1:20" x14ac:dyDescent="0.25">
      <c r="A37" s="808" t="s">
        <v>169</v>
      </c>
      <c r="B37" s="809"/>
      <c r="C37" s="809"/>
      <c r="D37" s="740">
        <f>SUM(D38:D41)</f>
        <v>0</v>
      </c>
      <c r="E37" s="740">
        <f t="shared" ref="E37" si="68">SUM(E38:E41)</f>
        <v>0</v>
      </c>
      <c r="F37" s="740">
        <f t="shared" ref="F37" si="69">SUM(F38:F41)</f>
        <v>0</v>
      </c>
      <c r="G37" s="740">
        <f t="shared" ref="G37" si="70">SUM(G38:G41)</f>
        <v>0</v>
      </c>
      <c r="H37" s="740">
        <f t="shared" ref="H37" si="71">SUM(H38:H41)</f>
        <v>0</v>
      </c>
      <c r="I37" s="740">
        <f t="shared" ref="I37" si="72">SUM(I38:I41)</f>
        <v>0</v>
      </c>
      <c r="J37" s="740">
        <f t="shared" ref="J37" si="73">SUM(J38:J41)</f>
        <v>0</v>
      </c>
      <c r="K37" s="740">
        <f t="shared" ref="K37" si="74">SUM(K38:K41)</f>
        <v>0</v>
      </c>
      <c r="L37" s="740">
        <f t="shared" ref="L37" si="75">SUM(L38:L41)</f>
        <v>0</v>
      </c>
      <c r="M37" s="740">
        <f t="shared" ref="M37" si="76">SUM(M38:M41)</f>
        <v>0</v>
      </c>
      <c r="N37" s="740">
        <f t="shared" ref="N37" si="77">SUM(N38:N41)</f>
        <v>0</v>
      </c>
      <c r="O37" s="740">
        <f t="shared" ref="O37" si="78">SUM(O38:O41)</f>
        <v>0</v>
      </c>
      <c r="P37" s="740">
        <f t="shared" ref="P37" si="79">SUM(P38:P41)</f>
        <v>0</v>
      </c>
      <c r="Q37" s="740">
        <f t="shared" ref="Q37" si="80">SUM(Q38:Q41)</f>
        <v>0</v>
      </c>
      <c r="R37" s="740">
        <f t="shared" ref="R37" si="81">SUM(R38:R41)</f>
        <v>0</v>
      </c>
      <c r="S37" s="740">
        <f t="shared" ref="S37" si="82">SUM(S38:S41)</f>
        <v>0</v>
      </c>
      <c r="T37" s="740">
        <f t="shared" ref="T37" si="83">SUM(T38:T41)</f>
        <v>0</v>
      </c>
    </row>
    <row r="38" spans="1:20" x14ac:dyDescent="0.25">
      <c r="A38" s="810" t="s">
        <v>514</v>
      </c>
      <c r="B38" s="809"/>
      <c r="C38" s="809"/>
      <c r="D38" s="811"/>
      <c r="E38" s="811"/>
      <c r="F38" s="811"/>
      <c r="G38" s="811"/>
      <c r="H38" s="811"/>
      <c r="I38" s="811"/>
      <c r="J38" s="811"/>
      <c r="K38" s="740">
        <f t="shared" ref="K38" si="84">SUM(E38:J38)</f>
        <v>0</v>
      </c>
      <c r="L38" s="804"/>
      <c r="M38" s="811"/>
      <c r="N38" s="811"/>
      <c r="O38" s="811"/>
      <c r="P38" s="811"/>
      <c r="Q38" s="811"/>
      <c r="R38" s="811"/>
      <c r="S38" s="811"/>
      <c r="T38" s="740">
        <f>SUM(M38:S38)</f>
        <v>0</v>
      </c>
    </row>
    <row r="39" spans="1:20" x14ac:dyDescent="0.25">
      <c r="A39" s="810" t="s">
        <v>249</v>
      </c>
      <c r="B39" s="809"/>
      <c r="C39" s="809"/>
      <c r="D39" s="804"/>
      <c r="E39" s="804"/>
      <c r="F39" s="804"/>
      <c r="G39" s="804"/>
      <c r="H39" s="804"/>
      <c r="I39" s="804"/>
      <c r="J39" s="804"/>
      <c r="K39" s="804"/>
      <c r="L39" s="811"/>
      <c r="M39" s="804"/>
      <c r="N39" s="804"/>
      <c r="O39" s="804"/>
      <c r="P39" s="804"/>
      <c r="Q39" s="804"/>
      <c r="R39" s="804"/>
      <c r="S39" s="804"/>
      <c r="T39" s="812"/>
    </row>
    <row r="40" spans="1:20" x14ac:dyDescent="0.25">
      <c r="A40" s="810" t="s">
        <v>515</v>
      </c>
      <c r="B40" s="809"/>
      <c r="C40" s="809"/>
      <c r="D40" s="804"/>
      <c r="E40" s="804"/>
      <c r="F40" s="804"/>
      <c r="G40" s="804"/>
      <c r="H40" s="804"/>
      <c r="I40" s="804"/>
      <c r="J40" s="804"/>
      <c r="K40" s="804"/>
      <c r="L40" s="804"/>
      <c r="M40" s="804"/>
      <c r="N40" s="804"/>
      <c r="O40" s="804"/>
      <c r="P40" s="804"/>
      <c r="Q40" s="804"/>
      <c r="R40" s="804"/>
      <c r="S40" s="811"/>
      <c r="T40" s="740">
        <f>SUM(M40:S40)</f>
        <v>0</v>
      </c>
    </row>
    <row r="41" spans="1:20" x14ac:dyDescent="0.25">
      <c r="A41" s="808" t="s">
        <v>1460</v>
      </c>
      <c r="B41" s="809"/>
      <c r="C41" s="809"/>
      <c r="D41" s="740">
        <f t="shared" ref="D41:T41" si="85">SUMIFS(D401:D4326,$B$401:$B$4326,"Debt Securities",$C$401:$C$4326, "AllCurrencies")</f>
        <v>0</v>
      </c>
      <c r="E41" s="740">
        <f t="shared" si="85"/>
        <v>0</v>
      </c>
      <c r="F41" s="740">
        <f t="shared" si="85"/>
        <v>0</v>
      </c>
      <c r="G41" s="740">
        <f t="shared" si="85"/>
        <v>0</v>
      </c>
      <c r="H41" s="740">
        <f t="shared" si="85"/>
        <v>0</v>
      </c>
      <c r="I41" s="740">
        <f t="shared" si="85"/>
        <v>0</v>
      </c>
      <c r="J41" s="740">
        <f t="shared" si="85"/>
        <v>0</v>
      </c>
      <c r="K41" s="740">
        <f t="shared" si="85"/>
        <v>0</v>
      </c>
      <c r="L41" s="740">
        <f t="shared" si="85"/>
        <v>0</v>
      </c>
      <c r="M41" s="740">
        <f t="shared" si="85"/>
        <v>0</v>
      </c>
      <c r="N41" s="740">
        <f t="shared" si="85"/>
        <v>0</v>
      </c>
      <c r="O41" s="740">
        <f t="shared" si="85"/>
        <v>0</v>
      </c>
      <c r="P41" s="740">
        <f t="shared" si="85"/>
        <v>0</v>
      </c>
      <c r="Q41" s="740">
        <f t="shared" si="85"/>
        <v>0</v>
      </c>
      <c r="R41" s="740">
        <f t="shared" si="85"/>
        <v>0</v>
      </c>
      <c r="S41" s="740">
        <f t="shared" si="85"/>
        <v>0</v>
      </c>
      <c r="T41" s="740">
        <f t="shared" si="85"/>
        <v>0</v>
      </c>
    </row>
    <row r="42" spans="1:20" x14ac:dyDescent="0.25">
      <c r="A42" s="1223"/>
      <c r="B42" s="1224"/>
      <c r="C42" s="1224"/>
      <c r="D42" s="1224"/>
      <c r="E42" s="1224"/>
      <c r="F42" s="1224"/>
      <c r="G42" s="1224"/>
      <c r="H42" s="1224"/>
      <c r="I42" s="1224"/>
      <c r="J42" s="1224"/>
      <c r="K42" s="1224"/>
      <c r="L42" s="1224"/>
      <c r="M42" s="1224"/>
      <c r="N42" s="1224"/>
      <c r="O42" s="1224"/>
      <c r="P42" s="1224"/>
      <c r="Q42" s="1224"/>
      <c r="R42" s="1224"/>
      <c r="S42" s="1224"/>
      <c r="T42" s="1225"/>
    </row>
    <row r="43" spans="1:20" x14ac:dyDescent="0.25">
      <c r="A43" s="808" t="s">
        <v>239</v>
      </c>
      <c r="B43" s="809"/>
      <c r="C43" s="809"/>
      <c r="D43" s="740">
        <f>SUM(D44:D47)</f>
        <v>0</v>
      </c>
      <c r="E43" s="740">
        <f t="shared" ref="E43" si="86">SUM(E44:E47)</f>
        <v>0</v>
      </c>
      <c r="F43" s="740">
        <f t="shared" ref="F43" si="87">SUM(F44:F47)</f>
        <v>0</v>
      </c>
      <c r="G43" s="740">
        <f t="shared" ref="G43" si="88">SUM(G44:G47)</f>
        <v>0</v>
      </c>
      <c r="H43" s="740">
        <f t="shared" ref="H43" si="89">SUM(H44:H47)</f>
        <v>0</v>
      </c>
      <c r="I43" s="740">
        <f t="shared" ref="I43" si="90">SUM(I44:I47)</f>
        <v>0</v>
      </c>
      <c r="J43" s="740">
        <f t="shared" ref="J43" si="91">SUM(J44:J47)</f>
        <v>0</v>
      </c>
      <c r="K43" s="740">
        <f t="shared" ref="K43" si="92">SUM(K44:K47)</f>
        <v>0</v>
      </c>
      <c r="L43" s="740">
        <f t="shared" ref="L43" si="93">SUM(L44:L47)</f>
        <v>0</v>
      </c>
      <c r="M43" s="740">
        <f t="shared" ref="M43" si="94">SUM(M44:M47)</f>
        <v>0</v>
      </c>
      <c r="N43" s="740">
        <f t="shared" ref="N43" si="95">SUM(N44:N47)</f>
        <v>0</v>
      </c>
      <c r="O43" s="740">
        <f t="shared" ref="O43" si="96">SUM(O44:O47)</f>
        <v>0</v>
      </c>
      <c r="P43" s="740">
        <f t="shared" ref="P43" si="97">SUM(P44:P47)</f>
        <v>0</v>
      </c>
      <c r="Q43" s="740">
        <f t="shared" ref="Q43" si="98">SUM(Q44:Q47)</f>
        <v>0</v>
      </c>
      <c r="R43" s="740">
        <f t="shared" ref="R43" si="99">SUM(R44:R47)</f>
        <v>0</v>
      </c>
      <c r="S43" s="740">
        <f t="shared" ref="S43" si="100">SUM(S44:S47)</f>
        <v>0</v>
      </c>
      <c r="T43" s="740">
        <f t="shared" ref="T43" si="101">SUM(T44:T47)</f>
        <v>0</v>
      </c>
    </row>
    <row r="44" spans="1:20" x14ac:dyDescent="0.25">
      <c r="A44" s="810" t="s">
        <v>514</v>
      </c>
      <c r="B44" s="809"/>
      <c r="C44" s="809"/>
      <c r="D44" s="811"/>
      <c r="E44" s="811"/>
      <c r="F44" s="811"/>
      <c r="G44" s="811"/>
      <c r="H44" s="811"/>
      <c r="I44" s="811"/>
      <c r="J44" s="811"/>
      <c r="K44" s="740">
        <f t="shared" ref="K44" si="102">SUM(E44:J44)</f>
        <v>0</v>
      </c>
      <c r="L44" s="804"/>
      <c r="M44" s="811"/>
      <c r="N44" s="811"/>
      <c r="O44" s="811"/>
      <c r="P44" s="811"/>
      <c r="Q44" s="811"/>
      <c r="R44" s="811"/>
      <c r="S44" s="811"/>
      <c r="T44" s="740">
        <f>SUM(M44:S44)</f>
        <v>0</v>
      </c>
    </row>
    <row r="45" spans="1:20" x14ac:dyDescent="0.25">
      <c r="A45" s="810" t="s">
        <v>249</v>
      </c>
      <c r="B45" s="809"/>
      <c r="C45" s="809"/>
      <c r="D45" s="804"/>
      <c r="E45" s="804"/>
      <c r="F45" s="804"/>
      <c r="G45" s="804"/>
      <c r="H45" s="804"/>
      <c r="I45" s="804"/>
      <c r="J45" s="812"/>
      <c r="K45" s="813"/>
      <c r="L45" s="811"/>
      <c r="M45" s="804"/>
      <c r="N45" s="804"/>
      <c r="O45" s="804"/>
      <c r="P45" s="804"/>
      <c r="Q45" s="804"/>
      <c r="R45" s="804"/>
      <c r="S45" s="804"/>
      <c r="T45" s="812"/>
    </row>
    <row r="46" spans="1:20" x14ac:dyDescent="0.25">
      <c r="A46" s="810" t="s">
        <v>515</v>
      </c>
      <c r="B46" s="809"/>
      <c r="C46" s="809"/>
      <c r="D46" s="804"/>
      <c r="E46" s="804"/>
      <c r="F46" s="804"/>
      <c r="G46" s="804"/>
      <c r="H46" s="804"/>
      <c r="I46" s="804"/>
      <c r="J46" s="804"/>
      <c r="K46" s="804"/>
      <c r="L46" s="804"/>
      <c r="M46" s="804"/>
      <c r="N46" s="804"/>
      <c r="O46" s="804"/>
      <c r="P46" s="804"/>
      <c r="Q46" s="804"/>
      <c r="R46" s="804"/>
      <c r="S46" s="811"/>
      <c r="T46" s="740">
        <f>SUM(M46:S46)</f>
        <v>0</v>
      </c>
    </row>
    <row r="47" spans="1:20" x14ac:dyDescent="0.25">
      <c r="A47" s="808" t="s">
        <v>1460</v>
      </c>
      <c r="B47" s="809"/>
      <c r="C47" s="809"/>
      <c r="D47" s="740">
        <f t="shared" ref="D47:T47" si="103">SUMIFS(D401:D4326,$B$401:$B$4326,"Negotiable Certificates of Deposits",$C$401:$C$4326, "AllCurrencies")</f>
        <v>0</v>
      </c>
      <c r="E47" s="740">
        <f t="shared" si="103"/>
        <v>0</v>
      </c>
      <c r="F47" s="740">
        <f t="shared" si="103"/>
        <v>0</v>
      </c>
      <c r="G47" s="740">
        <f t="shared" si="103"/>
        <v>0</v>
      </c>
      <c r="H47" s="740">
        <f t="shared" si="103"/>
        <v>0</v>
      </c>
      <c r="I47" s="740">
        <f t="shared" si="103"/>
        <v>0</v>
      </c>
      <c r="J47" s="740">
        <f t="shared" si="103"/>
        <v>0</v>
      </c>
      <c r="K47" s="740">
        <f t="shared" si="103"/>
        <v>0</v>
      </c>
      <c r="L47" s="740">
        <f t="shared" si="103"/>
        <v>0</v>
      </c>
      <c r="M47" s="740">
        <f t="shared" si="103"/>
        <v>0</v>
      </c>
      <c r="N47" s="740">
        <f t="shared" si="103"/>
        <v>0</v>
      </c>
      <c r="O47" s="740">
        <f t="shared" si="103"/>
        <v>0</v>
      </c>
      <c r="P47" s="740">
        <f t="shared" si="103"/>
        <v>0</v>
      </c>
      <c r="Q47" s="740">
        <f t="shared" si="103"/>
        <v>0</v>
      </c>
      <c r="R47" s="740">
        <f t="shared" si="103"/>
        <v>0</v>
      </c>
      <c r="S47" s="740">
        <f t="shared" si="103"/>
        <v>0</v>
      </c>
      <c r="T47" s="740">
        <f t="shared" si="103"/>
        <v>0</v>
      </c>
    </row>
    <row r="48" spans="1:20" x14ac:dyDescent="0.25">
      <c r="A48" s="1223"/>
      <c r="B48" s="1224"/>
      <c r="C48" s="1224"/>
      <c r="D48" s="1224"/>
      <c r="E48" s="1224"/>
      <c r="F48" s="1224"/>
      <c r="G48" s="1224"/>
      <c r="H48" s="1224"/>
      <c r="I48" s="1224"/>
      <c r="J48" s="1224"/>
      <c r="K48" s="1224"/>
      <c r="L48" s="1224"/>
      <c r="M48" s="1224"/>
      <c r="N48" s="1224"/>
      <c r="O48" s="1224"/>
      <c r="P48" s="1224"/>
      <c r="Q48" s="1224"/>
      <c r="R48" s="1224"/>
      <c r="S48" s="1224"/>
      <c r="T48" s="1225"/>
    </row>
    <row r="49" spans="1:20" x14ac:dyDescent="0.25">
      <c r="A49" s="808" t="s">
        <v>170</v>
      </c>
      <c r="B49" s="809"/>
      <c r="C49" s="809"/>
      <c r="D49" s="740">
        <f>SUM(D50:D53)</f>
        <v>0</v>
      </c>
      <c r="E49" s="740">
        <f t="shared" ref="E49" si="104">SUM(E50:E53)</f>
        <v>0</v>
      </c>
      <c r="F49" s="740">
        <f t="shared" ref="F49" si="105">SUM(F50:F53)</f>
        <v>0</v>
      </c>
      <c r="G49" s="740">
        <f t="shared" ref="G49" si="106">SUM(G50:G53)</f>
        <v>0</v>
      </c>
      <c r="H49" s="740">
        <f t="shared" ref="H49" si="107">SUM(H50:H53)</f>
        <v>0</v>
      </c>
      <c r="I49" s="740">
        <f t="shared" ref="I49" si="108">SUM(I50:I53)</f>
        <v>0</v>
      </c>
      <c r="J49" s="740">
        <f t="shared" ref="J49" si="109">SUM(J50:J53)</f>
        <v>0</v>
      </c>
      <c r="K49" s="740">
        <f t="shared" ref="K49" si="110">SUM(K50:K53)</f>
        <v>0</v>
      </c>
      <c r="L49" s="804"/>
      <c r="M49" s="804"/>
      <c r="N49" s="804"/>
      <c r="O49" s="740">
        <f t="shared" ref="O49" si="111">SUM(O50:O53)</f>
        <v>0</v>
      </c>
      <c r="P49" s="740">
        <f t="shared" ref="P49" si="112">SUM(P50:P53)</f>
        <v>0</v>
      </c>
      <c r="Q49" s="740">
        <f t="shared" ref="Q49" si="113">SUM(Q50:Q53)</f>
        <v>0</v>
      </c>
      <c r="R49" s="740">
        <f t="shared" ref="R49" si="114">SUM(R50:R53)</f>
        <v>0</v>
      </c>
      <c r="S49" s="740">
        <f t="shared" ref="S49" si="115">SUM(S50:S53)</f>
        <v>0</v>
      </c>
      <c r="T49" s="740">
        <f t="shared" ref="T49" si="116">SUM(T50:T53)</f>
        <v>0</v>
      </c>
    </row>
    <row r="50" spans="1:20" x14ac:dyDescent="0.25">
      <c r="A50" s="810" t="s">
        <v>514</v>
      </c>
      <c r="B50" s="809"/>
      <c r="C50" s="809"/>
      <c r="D50" s="811"/>
      <c r="E50" s="811"/>
      <c r="F50" s="811"/>
      <c r="G50" s="811"/>
      <c r="H50" s="811"/>
      <c r="I50" s="811"/>
      <c r="J50" s="811"/>
      <c r="K50" s="740">
        <f t="shared" ref="K50" si="117">SUM(E50:J50)</f>
        <v>0</v>
      </c>
      <c r="L50" s="804"/>
      <c r="M50" s="804"/>
      <c r="N50" s="804"/>
      <c r="O50" s="811"/>
      <c r="P50" s="804"/>
      <c r="Q50" s="804"/>
      <c r="R50" s="804"/>
      <c r="S50" s="811"/>
      <c r="T50" s="740">
        <f>SUM(M50:S50)</f>
        <v>0</v>
      </c>
    </row>
    <row r="51" spans="1:20" x14ac:dyDescent="0.25">
      <c r="A51" s="810" t="s">
        <v>249</v>
      </c>
      <c r="B51" s="809"/>
      <c r="C51" s="809"/>
      <c r="D51" s="804"/>
      <c r="E51" s="804"/>
      <c r="F51" s="804"/>
      <c r="G51" s="804"/>
      <c r="H51" s="804"/>
      <c r="I51" s="804"/>
      <c r="J51" s="804"/>
      <c r="K51" s="804"/>
      <c r="L51" s="804"/>
      <c r="M51" s="804"/>
      <c r="N51" s="804"/>
      <c r="O51" s="804"/>
      <c r="P51" s="804"/>
      <c r="Q51" s="804"/>
      <c r="R51" s="804"/>
      <c r="S51" s="804"/>
      <c r="T51" s="812"/>
    </row>
    <row r="52" spans="1:20" x14ac:dyDescent="0.25">
      <c r="A52" s="810" t="s">
        <v>515</v>
      </c>
      <c r="B52" s="809"/>
      <c r="C52" s="809"/>
      <c r="D52" s="804"/>
      <c r="E52" s="804"/>
      <c r="F52" s="804"/>
      <c r="G52" s="804"/>
      <c r="H52" s="804"/>
      <c r="I52" s="804"/>
      <c r="J52" s="804"/>
      <c r="K52" s="804"/>
      <c r="L52" s="804"/>
      <c r="M52" s="804"/>
      <c r="N52" s="804"/>
      <c r="O52" s="804"/>
      <c r="P52" s="804"/>
      <c r="Q52" s="804"/>
      <c r="R52" s="804"/>
      <c r="S52" s="811"/>
      <c r="T52" s="740">
        <f>SUM(M52:S52)</f>
        <v>0</v>
      </c>
    </row>
    <row r="53" spans="1:20" x14ac:dyDescent="0.25">
      <c r="A53" s="808" t="s">
        <v>1460</v>
      </c>
      <c r="B53" s="809"/>
      <c r="C53" s="809"/>
      <c r="D53" s="740">
        <f t="shared" ref="D53:K53" si="118">SUMIFS(D401:D4326,$B$401:$B$4326,"Equity Investments",$C$401:$C$4326, "AllCurrencies")</f>
        <v>0</v>
      </c>
      <c r="E53" s="740">
        <f t="shared" si="118"/>
        <v>0</v>
      </c>
      <c r="F53" s="740">
        <f t="shared" si="118"/>
        <v>0</v>
      </c>
      <c r="G53" s="740">
        <f t="shared" si="118"/>
        <v>0</v>
      </c>
      <c r="H53" s="740">
        <f t="shared" si="118"/>
        <v>0</v>
      </c>
      <c r="I53" s="740">
        <f t="shared" si="118"/>
        <v>0</v>
      </c>
      <c r="J53" s="740">
        <f t="shared" si="118"/>
        <v>0</v>
      </c>
      <c r="K53" s="740">
        <f t="shared" si="118"/>
        <v>0</v>
      </c>
      <c r="L53" s="804"/>
      <c r="M53" s="804"/>
      <c r="N53" s="804"/>
      <c r="O53" s="1022">
        <f>SUMIFS(O401:O4326,$B$401:$B$4326,"Equity Investments",$C$401:$C$4326, "AllCurrencies")</f>
        <v>0</v>
      </c>
      <c r="P53" s="804"/>
      <c r="Q53" s="804"/>
      <c r="R53" s="804"/>
      <c r="S53" s="740">
        <f>SUMIFS(S401:S4326,$B$401:$B$4326,"Equity Investments",$C$401:$C$4326, "AllCurrencies")</f>
        <v>0</v>
      </c>
      <c r="T53" s="740">
        <f>SUMIFS(T401:T4326,$B$401:$B$4326,"Equity Investments",$C$401:$C$4326, "AllCurrencies")</f>
        <v>0</v>
      </c>
    </row>
    <row r="54" spans="1:20" x14ac:dyDescent="0.25">
      <c r="A54" s="1223"/>
      <c r="B54" s="1224"/>
      <c r="C54" s="1224"/>
      <c r="D54" s="1224"/>
      <c r="E54" s="1224"/>
      <c r="F54" s="1224"/>
      <c r="G54" s="1224"/>
      <c r="H54" s="1224"/>
      <c r="I54" s="1224"/>
      <c r="J54" s="1224"/>
      <c r="K54" s="1224"/>
      <c r="L54" s="1224"/>
      <c r="M54" s="1224"/>
      <c r="N54" s="1224"/>
      <c r="O54" s="1224"/>
      <c r="P54" s="1224"/>
      <c r="Q54" s="1224"/>
      <c r="R54" s="1224"/>
      <c r="S54" s="1224"/>
      <c r="T54" s="1225"/>
    </row>
    <row r="55" spans="1:20" x14ac:dyDescent="0.25">
      <c r="A55" s="808" t="s">
        <v>517</v>
      </c>
      <c r="B55" s="809"/>
      <c r="C55" s="809"/>
      <c r="D55" s="740">
        <f>SUM(D56:D59)</f>
        <v>0</v>
      </c>
      <c r="E55" s="740">
        <f t="shared" ref="E55" si="119">SUM(E56:E59)</f>
        <v>0</v>
      </c>
      <c r="F55" s="740">
        <f t="shared" ref="F55" si="120">SUM(F56:F59)</f>
        <v>0</v>
      </c>
      <c r="G55" s="740">
        <f t="shared" ref="G55" si="121">SUM(G56:G59)</f>
        <v>0</v>
      </c>
      <c r="H55" s="740">
        <f t="shared" ref="H55" si="122">SUM(H56:H59)</f>
        <v>0</v>
      </c>
      <c r="I55" s="740">
        <f t="shared" ref="I55" si="123">SUM(I56:I59)</f>
        <v>0</v>
      </c>
      <c r="J55" s="740">
        <f t="shared" ref="J55" si="124">SUM(J56:J59)</f>
        <v>0</v>
      </c>
      <c r="K55" s="740">
        <f t="shared" ref="K55" si="125">SUM(K56:K59)</f>
        <v>0</v>
      </c>
      <c r="L55" s="740">
        <f t="shared" ref="L55" si="126">SUM(L56:L59)</f>
        <v>0</v>
      </c>
      <c r="M55" s="740">
        <f t="shared" ref="M55" si="127">SUM(M56:M59)</f>
        <v>0</v>
      </c>
      <c r="N55" s="740">
        <f t="shared" ref="N55" si="128">SUM(N56:N59)</f>
        <v>0</v>
      </c>
      <c r="O55" s="740">
        <f t="shared" ref="O55" si="129">SUM(O56:O59)</f>
        <v>0</v>
      </c>
      <c r="P55" s="740">
        <f t="shared" ref="P55" si="130">SUM(P56:P59)</f>
        <v>0</v>
      </c>
      <c r="Q55" s="740">
        <f t="shared" ref="Q55" si="131">SUM(Q56:Q59)</f>
        <v>0</v>
      </c>
      <c r="R55" s="740">
        <f t="shared" ref="R55" si="132">SUM(R56:R59)</f>
        <v>0</v>
      </c>
      <c r="S55" s="740">
        <f t="shared" ref="S55" si="133">SUM(S56:S59)</f>
        <v>0</v>
      </c>
      <c r="T55" s="740">
        <f t="shared" ref="T55" si="134">SUM(T56:T59)</f>
        <v>0</v>
      </c>
    </row>
    <row r="56" spans="1:20" x14ac:dyDescent="0.25">
      <c r="A56" s="810" t="s">
        <v>514</v>
      </c>
      <c r="B56" s="809"/>
      <c r="C56" s="809"/>
      <c r="D56" s="811"/>
      <c r="E56" s="811"/>
      <c r="F56" s="811"/>
      <c r="G56" s="811"/>
      <c r="H56" s="811"/>
      <c r="I56" s="811"/>
      <c r="J56" s="811"/>
      <c r="K56" s="740">
        <f t="shared" ref="K56" si="135">SUM(E56:J56)</f>
        <v>0</v>
      </c>
      <c r="L56" s="804"/>
      <c r="M56" s="811"/>
      <c r="N56" s="811"/>
      <c r="O56" s="811"/>
      <c r="P56" s="811"/>
      <c r="Q56" s="811"/>
      <c r="R56" s="811"/>
      <c r="S56" s="811"/>
      <c r="T56" s="740">
        <f>SUM(M56:S56)</f>
        <v>0</v>
      </c>
    </row>
    <row r="57" spans="1:20" x14ac:dyDescent="0.25">
      <c r="A57" s="810" t="s">
        <v>249</v>
      </c>
      <c r="B57" s="809"/>
      <c r="C57" s="809"/>
      <c r="D57" s="804"/>
      <c r="E57" s="804"/>
      <c r="F57" s="804"/>
      <c r="G57" s="804"/>
      <c r="H57" s="804"/>
      <c r="I57" s="804"/>
      <c r="J57" s="804"/>
      <c r="K57" s="804"/>
      <c r="L57" s="811"/>
      <c r="M57" s="804"/>
      <c r="N57" s="804"/>
      <c r="O57" s="804"/>
      <c r="P57" s="804"/>
      <c r="Q57" s="804"/>
      <c r="R57" s="804"/>
      <c r="S57" s="804"/>
      <c r="T57" s="812"/>
    </row>
    <row r="58" spans="1:20" x14ac:dyDescent="0.25">
      <c r="A58" s="810" t="s">
        <v>515</v>
      </c>
      <c r="B58" s="809"/>
      <c r="C58" s="809"/>
      <c r="D58" s="804"/>
      <c r="E58" s="804"/>
      <c r="F58" s="804"/>
      <c r="G58" s="804"/>
      <c r="H58" s="804"/>
      <c r="I58" s="804"/>
      <c r="J58" s="804"/>
      <c r="K58" s="804"/>
      <c r="L58" s="804"/>
      <c r="M58" s="804"/>
      <c r="N58" s="804"/>
      <c r="O58" s="804"/>
      <c r="P58" s="804"/>
      <c r="Q58" s="804"/>
      <c r="R58" s="804"/>
      <c r="S58" s="811"/>
      <c r="T58" s="740">
        <f>SUM(M58:S58)</f>
        <v>0</v>
      </c>
    </row>
    <row r="59" spans="1:20" x14ac:dyDescent="0.25">
      <c r="A59" s="808" t="s">
        <v>1460</v>
      </c>
      <c r="B59" s="809"/>
      <c r="C59" s="809"/>
      <c r="D59" s="740">
        <f t="shared" ref="D59:T59" si="136">SUMIFS(D401:D4326,$B$401:$B$4326,"Contingent Items",$C$401:$C$4326, "AllCurrencies")</f>
        <v>0</v>
      </c>
      <c r="E59" s="740">
        <f t="shared" si="136"/>
        <v>0</v>
      </c>
      <c r="F59" s="740">
        <f t="shared" si="136"/>
        <v>0</v>
      </c>
      <c r="G59" s="740">
        <f t="shared" si="136"/>
        <v>0</v>
      </c>
      <c r="H59" s="740">
        <f t="shared" si="136"/>
        <v>0</v>
      </c>
      <c r="I59" s="740">
        <f t="shared" si="136"/>
        <v>0</v>
      </c>
      <c r="J59" s="740">
        <f t="shared" si="136"/>
        <v>0</v>
      </c>
      <c r="K59" s="740">
        <f t="shared" si="136"/>
        <v>0</v>
      </c>
      <c r="L59" s="740">
        <f t="shared" si="136"/>
        <v>0</v>
      </c>
      <c r="M59" s="740">
        <f t="shared" si="136"/>
        <v>0</v>
      </c>
      <c r="N59" s="740">
        <f t="shared" si="136"/>
        <v>0</v>
      </c>
      <c r="O59" s="740">
        <f t="shared" si="136"/>
        <v>0</v>
      </c>
      <c r="P59" s="740">
        <f t="shared" si="136"/>
        <v>0</v>
      </c>
      <c r="Q59" s="740">
        <f t="shared" si="136"/>
        <v>0</v>
      </c>
      <c r="R59" s="740">
        <f t="shared" si="136"/>
        <v>0</v>
      </c>
      <c r="S59" s="740">
        <f t="shared" si="136"/>
        <v>0</v>
      </c>
      <c r="T59" s="740">
        <f t="shared" si="136"/>
        <v>0</v>
      </c>
    </row>
    <row r="60" spans="1:20" x14ac:dyDescent="0.25">
      <c r="A60" s="1223"/>
      <c r="B60" s="1224"/>
      <c r="C60" s="1224"/>
      <c r="D60" s="1224"/>
      <c r="E60" s="1224"/>
      <c r="F60" s="1224"/>
      <c r="G60" s="1224"/>
      <c r="H60" s="1224"/>
      <c r="I60" s="1224"/>
      <c r="J60" s="1224"/>
      <c r="K60" s="1224"/>
      <c r="L60" s="1224"/>
      <c r="M60" s="1224"/>
      <c r="N60" s="1224"/>
      <c r="O60" s="1224"/>
      <c r="P60" s="1224"/>
      <c r="Q60" s="1224"/>
      <c r="R60" s="1224"/>
      <c r="S60" s="1224"/>
      <c r="T60" s="1225"/>
    </row>
    <row r="61" spans="1:20" x14ac:dyDescent="0.25">
      <c r="A61" s="808" t="s">
        <v>453</v>
      </c>
      <c r="B61" s="809"/>
      <c r="C61" s="809"/>
      <c r="D61" s="740">
        <f>SUM(D62:D65)</f>
        <v>0</v>
      </c>
      <c r="E61" s="740">
        <f t="shared" ref="E61" si="137">SUM(E62:E65)</f>
        <v>0</v>
      </c>
      <c r="F61" s="740">
        <f t="shared" ref="F61" si="138">SUM(F62:F65)</f>
        <v>0</v>
      </c>
      <c r="G61" s="740">
        <f t="shared" ref="G61" si="139">SUM(G62:G65)</f>
        <v>0</v>
      </c>
      <c r="H61" s="740">
        <f t="shared" ref="H61" si="140">SUM(H62:H65)</f>
        <v>0</v>
      </c>
      <c r="I61" s="740">
        <f t="shared" ref="I61" si="141">SUM(I62:I65)</f>
        <v>0</v>
      </c>
      <c r="J61" s="740">
        <f t="shared" ref="J61" si="142">SUM(J62:J65)</f>
        <v>0</v>
      </c>
      <c r="K61" s="740">
        <f t="shared" ref="K61" si="143">SUM(K62:K65)</f>
        <v>0</v>
      </c>
      <c r="L61" s="740">
        <f t="shared" ref="L61" si="144">SUM(L62:L65)</f>
        <v>0</v>
      </c>
      <c r="M61" s="740">
        <f t="shared" ref="M61" si="145">SUM(M62:M65)</f>
        <v>0</v>
      </c>
      <c r="N61" s="740">
        <f t="shared" ref="N61" si="146">SUM(N62:N65)</f>
        <v>0</v>
      </c>
      <c r="O61" s="740">
        <f t="shared" ref="O61" si="147">SUM(O62:O65)</f>
        <v>0</v>
      </c>
      <c r="P61" s="740">
        <f t="shared" ref="P61" si="148">SUM(P62:P65)</f>
        <v>0</v>
      </c>
      <c r="Q61" s="740">
        <f t="shared" ref="Q61" si="149">SUM(Q62:Q65)</f>
        <v>0</v>
      </c>
      <c r="R61" s="740">
        <f t="shared" ref="R61" si="150">SUM(R62:R65)</f>
        <v>0</v>
      </c>
      <c r="S61" s="740">
        <f t="shared" ref="S61" si="151">SUM(S62:S65)</f>
        <v>0</v>
      </c>
      <c r="T61" s="740">
        <f t="shared" ref="T61" si="152">SUM(T62:T65)</f>
        <v>0</v>
      </c>
    </row>
    <row r="62" spans="1:20" x14ac:dyDescent="0.25">
      <c r="A62" s="810" t="s">
        <v>514</v>
      </c>
      <c r="B62" s="809"/>
      <c r="C62" s="809"/>
      <c r="D62" s="811"/>
      <c r="E62" s="811"/>
      <c r="F62" s="811"/>
      <c r="G62" s="811"/>
      <c r="H62" s="811"/>
      <c r="I62" s="811"/>
      <c r="J62" s="811"/>
      <c r="K62" s="740">
        <f t="shared" ref="K62" si="153">SUM(E62:J62)</f>
        <v>0</v>
      </c>
      <c r="L62" s="804"/>
      <c r="M62" s="811"/>
      <c r="N62" s="811"/>
      <c r="O62" s="811"/>
      <c r="P62" s="811"/>
      <c r="Q62" s="811"/>
      <c r="R62" s="811"/>
      <c r="S62" s="811"/>
      <c r="T62" s="740">
        <f>SUM(M62:S62)</f>
        <v>0</v>
      </c>
    </row>
    <row r="63" spans="1:20" x14ac:dyDescent="0.25">
      <c r="A63" s="810" t="s">
        <v>249</v>
      </c>
      <c r="B63" s="809"/>
      <c r="C63" s="809"/>
      <c r="D63" s="804"/>
      <c r="E63" s="804"/>
      <c r="F63" s="804"/>
      <c r="G63" s="804"/>
      <c r="H63" s="804"/>
      <c r="I63" s="804"/>
      <c r="J63" s="804"/>
      <c r="K63" s="804"/>
      <c r="L63" s="811"/>
      <c r="M63" s="804"/>
      <c r="N63" s="804"/>
      <c r="O63" s="804"/>
      <c r="P63" s="804"/>
      <c r="Q63" s="804"/>
      <c r="R63" s="804"/>
      <c r="S63" s="804"/>
      <c r="T63" s="812"/>
    </row>
    <row r="64" spans="1:20" x14ac:dyDescent="0.25">
      <c r="A64" s="810" t="s">
        <v>515</v>
      </c>
      <c r="B64" s="809"/>
      <c r="C64" s="809"/>
      <c r="D64" s="804"/>
      <c r="E64" s="804"/>
      <c r="F64" s="804"/>
      <c r="G64" s="804"/>
      <c r="H64" s="804"/>
      <c r="I64" s="804"/>
      <c r="J64" s="804"/>
      <c r="K64" s="804"/>
      <c r="L64" s="804"/>
      <c r="M64" s="804"/>
      <c r="N64" s="804"/>
      <c r="O64" s="804"/>
      <c r="P64" s="804"/>
      <c r="Q64" s="804"/>
      <c r="R64" s="804"/>
      <c r="S64" s="811"/>
      <c r="T64" s="740">
        <f>SUM(M64:S64)</f>
        <v>0</v>
      </c>
    </row>
    <row r="65" spans="1:20" x14ac:dyDescent="0.25">
      <c r="A65" s="808" t="s">
        <v>1460</v>
      </c>
      <c r="B65" s="809"/>
      <c r="C65" s="809"/>
      <c r="D65" s="740">
        <f t="shared" ref="D65:T65" si="154">SUMIFS(D401:D4326,$B$401:$B$4326,"Commitments",$C$401:$C$4326, "AllCurrencies")</f>
        <v>0</v>
      </c>
      <c r="E65" s="740">
        <f t="shared" si="154"/>
        <v>0</v>
      </c>
      <c r="F65" s="740">
        <f t="shared" si="154"/>
        <v>0</v>
      </c>
      <c r="G65" s="740">
        <f t="shared" si="154"/>
        <v>0</v>
      </c>
      <c r="H65" s="740">
        <f t="shared" si="154"/>
        <v>0</v>
      </c>
      <c r="I65" s="740">
        <f t="shared" si="154"/>
        <v>0</v>
      </c>
      <c r="J65" s="740">
        <f t="shared" si="154"/>
        <v>0</v>
      </c>
      <c r="K65" s="740">
        <f t="shared" si="154"/>
        <v>0</v>
      </c>
      <c r="L65" s="740">
        <f t="shared" si="154"/>
        <v>0</v>
      </c>
      <c r="M65" s="740">
        <f t="shared" si="154"/>
        <v>0</v>
      </c>
      <c r="N65" s="740">
        <f t="shared" si="154"/>
        <v>0</v>
      </c>
      <c r="O65" s="740">
        <f t="shared" si="154"/>
        <v>0</v>
      </c>
      <c r="P65" s="740">
        <f t="shared" si="154"/>
        <v>0</v>
      </c>
      <c r="Q65" s="740">
        <f t="shared" si="154"/>
        <v>0</v>
      </c>
      <c r="R65" s="740">
        <f t="shared" si="154"/>
        <v>0</v>
      </c>
      <c r="S65" s="740">
        <f t="shared" si="154"/>
        <v>0</v>
      </c>
      <c r="T65" s="740">
        <f t="shared" si="154"/>
        <v>0</v>
      </c>
    </row>
    <row r="66" spans="1:20" x14ac:dyDescent="0.25">
      <c r="A66" s="1216"/>
      <c r="B66" s="1216"/>
      <c r="C66" s="1216"/>
      <c r="D66" s="1216"/>
      <c r="E66" s="1216"/>
      <c r="F66" s="1216"/>
      <c r="G66" s="1216"/>
      <c r="H66" s="1216"/>
      <c r="I66" s="1216"/>
      <c r="J66" s="1216"/>
      <c r="K66" s="1216"/>
      <c r="L66" s="1216"/>
      <c r="M66" s="1216"/>
      <c r="N66" s="1216"/>
      <c r="O66" s="1216"/>
      <c r="P66" s="1216"/>
      <c r="Q66" s="1216"/>
      <c r="R66" s="1216"/>
      <c r="S66" s="1216"/>
      <c r="T66" s="1216"/>
    </row>
    <row r="67" spans="1:20" x14ac:dyDescent="0.25">
      <c r="A67" s="1217"/>
      <c r="B67" s="1217"/>
      <c r="C67" s="1217"/>
      <c r="D67" s="1217"/>
      <c r="E67" s="1217"/>
      <c r="F67" s="1217"/>
      <c r="G67" s="1217"/>
      <c r="H67" s="1217"/>
      <c r="I67" s="1217"/>
      <c r="J67" s="1217"/>
      <c r="K67" s="1217"/>
      <c r="L67" s="1217"/>
      <c r="M67" s="1217"/>
      <c r="N67" s="1217"/>
      <c r="O67" s="1217"/>
      <c r="P67" s="1217"/>
      <c r="Q67" s="1217"/>
      <c r="R67" s="1217"/>
      <c r="S67" s="1217"/>
      <c r="T67" s="1217"/>
    </row>
    <row r="68" spans="1:20" x14ac:dyDescent="0.25">
      <c r="A68" s="808" t="s">
        <v>546</v>
      </c>
      <c r="B68" s="809"/>
      <c r="C68" s="809"/>
      <c r="D68" s="809"/>
      <c r="E68" s="809"/>
      <c r="F68" s="809"/>
      <c r="G68" s="809"/>
      <c r="H68" s="809"/>
      <c r="I68" s="809"/>
      <c r="J68" s="809"/>
      <c r="K68" s="809"/>
      <c r="L68" s="809"/>
      <c r="M68" s="809"/>
      <c r="N68" s="809"/>
      <c r="O68" s="809"/>
      <c r="P68" s="809"/>
      <c r="Q68" s="809"/>
      <c r="R68" s="809"/>
      <c r="S68" s="809"/>
      <c r="T68" s="809"/>
    </row>
    <row r="69" spans="1:20" ht="12.75" customHeight="1" x14ac:dyDescent="0.25">
      <c r="A69" s="808" t="s">
        <v>166</v>
      </c>
      <c r="B69" s="809"/>
      <c r="C69" s="809"/>
      <c r="D69" s="740">
        <f>SUM(D70:D73)</f>
        <v>0</v>
      </c>
      <c r="E69" s="740">
        <f t="shared" ref="E69" si="155">SUM(E70:E73)</f>
        <v>0</v>
      </c>
      <c r="F69" s="740">
        <f t="shared" ref="F69" si="156">SUM(F70:F73)</f>
        <v>0</v>
      </c>
      <c r="G69" s="740">
        <f t="shared" ref="G69" si="157">SUM(G70:G73)</f>
        <v>0</v>
      </c>
      <c r="H69" s="740">
        <f t="shared" ref="H69" si="158">SUM(H70:H73)</f>
        <v>0</v>
      </c>
      <c r="I69" s="740">
        <f t="shared" ref="I69" si="159">SUM(I70:I73)</f>
        <v>0</v>
      </c>
      <c r="J69" s="740">
        <f t="shared" ref="J69" si="160">SUM(J70:J73)</f>
        <v>0</v>
      </c>
      <c r="K69" s="740">
        <f t="shared" ref="K69" si="161">SUM(K70:K73)</f>
        <v>0</v>
      </c>
      <c r="L69" s="740">
        <f t="shared" ref="L69" si="162">SUM(L70:L73)</f>
        <v>0</v>
      </c>
      <c r="M69" s="740">
        <f t="shared" ref="M69" si="163">SUM(M70:M73)</f>
        <v>0</v>
      </c>
      <c r="N69" s="740">
        <f t="shared" ref="N69" si="164">SUM(N70:N73)</f>
        <v>0</v>
      </c>
      <c r="O69" s="740">
        <f t="shared" ref="O69" si="165">SUM(O70:O73)</f>
        <v>0</v>
      </c>
      <c r="P69" s="740">
        <f t="shared" ref="P69" si="166">SUM(P70:P73)</f>
        <v>0</v>
      </c>
      <c r="Q69" s="740">
        <f t="shared" ref="Q69" si="167">SUM(Q70:Q73)</f>
        <v>0</v>
      </c>
      <c r="R69" s="740">
        <f t="shared" ref="R69" si="168">SUM(R70:R73)</f>
        <v>0</v>
      </c>
      <c r="S69" s="740">
        <f t="shared" ref="S69" si="169">SUM(S70:S73)</f>
        <v>0</v>
      </c>
      <c r="T69" s="740">
        <f t="shared" ref="T69" si="170">SUM(T70:T73)</f>
        <v>0</v>
      </c>
    </row>
    <row r="70" spans="1:20" x14ac:dyDescent="0.25">
      <c r="A70" s="810" t="s">
        <v>514</v>
      </c>
      <c r="B70" s="809"/>
      <c r="C70" s="809"/>
      <c r="D70" s="811"/>
      <c r="E70" s="811"/>
      <c r="F70" s="811"/>
      <c r="G70" s="811"/>
      <c r="H70" s="811"/>
      <c r="I70" s="811"/>
      <c r="J70" s="811"/>
      <c r="K70" s="740">
        <f t="shared" ref="K70" si="171">SUM(E70:J70)</f>
        <v>0</v>
      </c>
      <c r="L70" s="804"/>
      <c r="M70" s="811"/>
      <c r="N70" s="811"/>
      <c r="O70" s="811"/>
      <c r="P70" s="811"/>
      <c r="Q70" s="811"/>
      <c r="R70" s="811"/>
      <c r="S70" s="811"/>
      <c r="T70" s="740">
        <f>SUM(M70:S70)</f>
        <v>0</v>
      </c>
    </row>
    <row r="71" spans="1:20" x14ac:dyDescent="0.25">
      <c r="A71" s="810" t="s">
        <v>249</v>
      </c>
      <c r="B71" s="809"/>
      <c r="C71" s="809"/>
      <c r="D71" s="804"/>
      <c r="E71" s="804"/>
      <c r="F71" s="804"/>
      <c r="G71" s="804"/>
      <c r="H71" s="804"/>
      <c r="I71" s="804"/>
      <c r="J71" s="804"/>
      <c r="K71" s="804"/>
      <c r="L71" s="811"/>
      <c r="M71" s="804"/>
      <c r="N71" s="804"/>
      <c r="O71" s="804"/>
      <c r="P71" s="804"/>
      <c r="Q71" s="804"/>
      <c r="R71" s="804"/>
      <c r="S71" s="804"/>
      <c r="T71" s="812"/>
    </row>
    <row r="72" spans="1:20" x14ac:dyDescent="0.25">
      <c r="A72" s="810" t="s">
        <v>515</v>
      </c>
      <c r="B72" s="809"/>
      <c r="C72" s="809"/>
      <c r="D72" s="804"/>
      <c r="E72" s="804"/>
      <c r="F72" s="804"/>
      <c r="G72" s="804"/>
      <c r="H72" s="804"/>
      <c r="I72" s="804"/>
      <c r="J72" s="804"/>
      <c r="K72" s="804"/>
      <c r="L72" s="804"/>
      <c r="M72" s="804"/>
      <c r="N72" s="804"/>
      <c r="O72" s="804"/>
      <c r="P72" s="804"/>
      <c r="Q72" s="804"/>
      <c r="R72" s="804"/>
      <c r="S72" s="811"/>
      <c r="T72" s="740">
        <f>SUM(M72:S72)</f>
        <v>0</v>
      </c>
    </row>
    <row r="73" spans="1:20" x14ac:dyDescent="0.25">
      <c r="A73" s="808" t="s">
        <v>1460</v>
      </c>
      <c r="B73" s="809"/>
      <c r="C73" s="809"/>
      <c r="D73" s="740">
        <f t="shared" ref="D73:T73" si="172">SUMIFS(D401:D4326,$B$401:$B$4326,"Cash and Balances",$C$401:$C$4326, "SGD")</f>
        <v>0</v>
      </c>
      <c r="E73" s="740">
        <f t="shared" si="172"/>
        <v>0</v>
      </c>
      <c r="F73" s="740">
        <f t="shared" si="172"/>
        <v>0</v>
      </c>
      <c r="G73" s="740">
        <f t="shared" si="172"/>
        <v>0</v>
      </c>
      <c r="H73" s="740">
        <f t="shared" si="172"/>
        <v>0</v>
      </c>
      <c r="I73" s="740">
        <f t="shared" si="172"/>
        <v>0</v>
      </c>
      <c r="J73" s="740">
        <f t="shared" si="172"/>
        <v>0</v>
      </c>
      <c r="K73" s="740">
        <f t="shared" si="172"/>
        <v>0</v>
      </c>
      <c r="L73" s="740">
        <f t="shared" si="172"/>
        <v>0</v>
      </c>
      <c r="M73" s="740">
        <f t="shared" si="172"/>
        <v>0</v>
      </c>
      <c r="N73" s="740">
        <f t="shared" si="172"/>
        <v>0</v>
      </c>
      <c r="O73" s="740">
        <f t="shared" si="172"/>
        <v>0</v>
      </c>
      <c r="P73" s="740">
        <f t="shared" si="172"/>
        <v>0</v>
      </c>
      <c r="Q73" s="740">
        <f t="shared" si="172"/>
        <v>0</v>
      </c>
      <c r="R73" s="740">
        <f t="shared" si="172"/>
        <v>0</v>
      </c>
      <c r="S73" s="740">
        <f t="shared" si="172"/>
        <v>0</v>
      </c>
      <c r="T73" s="740">
        <f t="shared" si="172"/>
        <v>0</v>
      </c>
    </row>
    <row r="74" spans="1:20" x14ac:dyDescent="0.25">
      <c r="A74" s="1223"/>
      <c r="B74" s="1224"/>
      <c r="C74" s="1224"/>
      <c r="D74" s="1224"/>
      <c r="E74" s="1224"/>
      <c r="F74" s="1224"/>
      <c r="G74" s="1224"/>
      <c r="H74" s="1224"/>
      <c r="I74" s="1224"/>
      <c r="J74" s="1224"/>
      <c r="K74" s="1224"/>
      <c r="L74" s="1224"/>
      <c r="M74" s="1224"/>
      <c r="N74" s="1224"/>
      <c r="O74" s="1224"/>
      <c r="P74" s="1224"/>
      <c r="Q74" s="1224"/>
      <c r="R74" s="1224"/>
      <c r="S74" s="1224"/>
      <c r="T74" s="1225"/>
    </row>
    <row r="75" spans="1:20" ht="23" x14ac:dyDescent="0.25">
      <c r="A75" s="808" t="s">
        <v>106</v>
      </c>
      <c r="B75" s="809"/>
      <c r="C75" s="809"/>
      <c r="D75" s="740">
        <f>SUM(D76:D79)</f>
        <v>0</v>
      </c>
      <c r="E75" s="740">
        <f t="shared" ref="E75" si="173">SUM(E76:E79)</f>
        <v>0</v>
      </c>
      <c r="F75" s="740">
        <f t="shared" ref="F75" si="174">SUM(F76:F79)</f>
        <v>0</v>
      </c>
      <c r="G75" s="740">
        <f t="shared" ref="G75" si="175">SUM(G76:G79)</f>
        <v>0</v>
      </c>
      <c r="H75" s="740">
        <f t="shared" ref="H75" si="176">SUM(H76:H79)</f>
        <v>0</v>
      </c>
      <c r="I75" s="740">
        <f t="shared" ref="I75" si="177">SUM(I76:I79)</f>
        <v>0</v>
      </c>
      <c r="J75" s="740">
        <f t="shared" ref="J75" si="178">SUM(J76:J79)</f>
        <v>0</v>
      </c>
      <c r="K75" s="740">
        <f t="shared" ref="K75" si="179">SUM(K76:K79)</f>
        <v>0</v>
      </c>
      <c r="L75" s="740">
        <f t="shared" ref="L75" si="180">SUM(L76:L79)</f>
        <v>0</v>
      </c>
      <c r="M75" s="740">
        <f t="shared" ref="M75" si="181">SUM(M76:M79)</f>
        <v>0</v>
      </c>
      <c r="N75" s="740">
        <f t="shared" ref="N75" si="182">SUM(N76:N79)</f>
        <v>0</v>
      </c>
      <c r="O75" s="740">
        <f t="shared" ref="O75" si="183">SUM(O76:O79)</f>
        <v>0</v>
      </c>
      <c r="P75" s="740">
        <f t="shared" ref="P75" si="184">SUM(P76:P79)</f>
        <v>0</v>
      </c>
      <c r="Q75" s="740">
        <f t="shared" ref="Q75" si="185">SUM(Q76:Q79)</f>
        <v>0</v>
      </c>
      <c r="R75" s="740">
        <f t="shared" ref="R75" si="186">SUM(R76:R79)</f>
        <v>0</v>
      </c>
      <c r="S75" s="740">
        <f t="shared" ref="S75" si="187">SUM(S76:S79)</f>
        <v>0</v>
      </c>
      <c r="T75" s="740">
        <f t="shared" ref="T75" si="188">SUM(T76:T79)</f>
        <v>0</v>
      </c>
    </row>
    <row r="76" spans="1:20" x14ac:dyDescent="0.25">
      <c r="A76" s="810" t="s">
        <v>514</v>
      </c>
      <c r="B76" s="809"/>
      <c r="C76" s="809"/>
      <c r="D76" s="811"/>
      <c r="E76" s="811"/>
      <c r="F76" s="811"/>
      <c r="G76" s="811"/>
      <c r="H76" s="811"/>
      <c r="I76" s="811"/>
      <c r="J76" s="811"/>
      <c r="K76" s="740">
        <f t="shared" ref="K76" si="189">SUM(E76:J76)</f>
        <v>0</v>
      </c>
      <c r="L76" s="804"/>
      <c r="M76" s="811"/>
      <c r="N76" s="811"/>
      <c r="O76" s="811"/>
      <c r="P76" s="811"/>
      <c r="Q76" s="811"/>
      <c r="R76" s="811"/>
      <c r="S76" s="811"/>
      <c r="T76" s="740">
        <f>SUM(M76:S76)</f>
        <v>0</v>
      </c>
    </row>
    <row r="77" spans="1:20" x14ac:dyDescent="0.25">
      <c r="A77" s="810" t="s">
        <v>249</v>
      </c>
      <c r="B77" s="809"/>
      <c r="C77" s="809"/>
      <c r="D77" s="804"/>
      <c r="E77" s="804"/>
      <c r="F77" s="804"/>
      <c r="G77" s="804"/>
      <c r="H77" s="804"/>
      <c r="I77" s="804"/>
      <c r="J77" s="804"/>
      <c r="K77" s="804"/>
      <c r="L77" s="811"/>
      <c r="M77" s="804"/>
      <c r="N77" s="804"/>
      <c r="O77" s="804"/>
      <c r="P77" s="804"/>
      <c r="Q77" s="804"/>
      <c r="R77" s="804"/>
      <c r="S77" s="804"/>
      <c r="T77" s="812"/>
    </row>
    <row r="78" spans="1:20" x14ac:dyDescent="0.25">
      <c r="A78" s="810" t="s">
        <v>515</v>
      </c>
      <c r="B78" s="809"/>
      <c r="C78" s="809"/>
      <c r="D78" s="804"/>
      <c r="E78" s="804"/>
      <c r="F78" s="804"/>
      <c r="G78" s="804"/>
      <c r="H78" s="804"/>
      <c r="I78" s="804"/>
      <c r="J78" s="804"/>
      <c r="K78" s="804"/>
      <c r="L78" s="804"/>
      <c r="M78" s="804"/>
      <c r="N78" s="804"/>
      <c r="O78" s="804"/>
      <c r="P78" s="804"/>
      <c r="Q78" s="804"/>
      <c r="R78" s="804"/>
      <c r="S78" s="811"/>
      <c r="T78" s="740">
        <f t="shared" ref="T78" si="190">SUM(M78:S78)</f>
        <v>0</v>
      </c>
    </row>
    <row r="79" spans="1:20" x14ac:dyDescent="0.25">
      <c r="A79" s="808" t="s">
        <v>1460</v>
      </c>
      <c r="B79" s="809"/>
      <c r="C79" s="809"/>
      <c r="D79" s="740">
        <f t="shared" ref="D79:T79" si="191">SUMIFS(D401:D4326,$B$401:$B$4326,"Amounts receivable under reverse repurchase agreements",$C$401:$C$4326, "SGD")</f>
        <v>0</v>
      </c>
      <c r="E79" s="740">
        <f t="shared" si="191"/>
        <v>0</v>
      </c>
      <c r="F79" s="740">
        <f t="shared" si="191"/>
        <v>0</v>
      </c>
      <c r="G79" s="740">
        <f t="shared" si="191"/>
        <v>0</v>
      </c>
      <c r="H79" s="740">
        <f t="shared" si="191"/>
        <v>0</v>
      </c>
      <c r="I79" s="740">
        <f t="shared" si="191"/>
        <v>0</v>
      </c>
      <c r="J79" s="740">
        <f t="shared" si="191"/>
        <v>0</v>
      </c>
      <c r="K79" s="740">
        <f t="shared" si="191"/>
        <v>0</v>
      </c>
      <c r="L79" s="740">
        <f t="shared" si="191"/>
        <v>0</v>
      </c>
      <c r="M79" s="740">
        <f t="shared" si="191"/>
        <v>0</v>
      </c>
      <c r="N79" s="740">
        <f t="shared" si="191"/>
        <v>0</v>
      </c>
      <c r="O79" s="740">
        <f t="shared" si="191"/>
        <v>0</v>
      </c>
      <c r="P79" s="740">
        <f t="shared" si="191"/>
        <v>0</v>
      </c>
      <c r="Q79" s="740">
        <f t="shared" si="191"/>
        <v>0</v>
      </c>
      <c r="R79" s="740">
        <f t="shared" si="191"/>
        <v>0</v>
      </c>
      <c r="S79" s="740">
        <f t="shared" si="191"/>
        <v>0</v>
      </c>
      <c r="T79" s="740">
        <f t="shared" si="191"/>
        <v>0</v>
      </c>
    </row>
    <row r="80" spans="1:20" x14ac:dyDescent="0.25">
      <c r="A80" s="1223"/>
      <c r="B80" s="1224"/>
      <c r="C80" s="1224"/>
      <c r="D80" s="1224"/>
      <c r="E80" s="1224"/>
      <c r="F80" s="1224"/>
      <c r="G80" s="1224"/>
      <c r="H80" s="1224"/>
      <c r="I80" s="1224"/>
      <c r="J80" s="1224"/>
      <c r="K80" s="1224"/>
      <c r="L80" s="1224"/>
      <c r="M80" s="1224"/>
      <c r="N80" s="1224"/>
      <c r="O80" s="1224"/>
      <c r="P80" s="1224"/>
      <c r="Q80" s="1224"/>
      <c r="R80" s="1224"/>
      <c r="S80" s="1224"/>
      <c r="T80" s="1225"/>
    </row>
    <row r="81" spans="1:20" x14ac:dyDescent="0.25">
      <c r="A81" s="808" t="s">
        <v>107</v>
      </c>
      <c r="B81" s="809"/>
      <c r="C81" s="809"/>
      <c r="D81" s="740">
        <f>SUM(D82:D85)</f>
        <v>0</v>
      </c>
      <c r="E81" s="740">
        <f t="shared" ref="E81" si="192">SUM(E82:E85)</f>
        <v>0</v>
      </c>
      <c r="F81" s="740">
        <f t="shared" ref="F81" si="193">SUM(F82:F85)</f>
        <v>0</v>
      </c>
      <c r="G81" s="740">
        <f t="shared" ref="G81" si="194">SUM(G82:G85)</f>
        <v>0</v>
      </c>
      <c r="H81" s="740">
        <f t="shared" ref="H81" si="195">SUM(H82:H85)</f>
        <v>0</v>
      </c>
      <c r="I81" s="740">
        <f t="shared" ref="I81" si="196">SUM(I82:I85)</f>
        <v>0</v>
      </c>
      <c r="J81" s="740">
        <f t="shared" ref="J81" si="197">SUM(J82:J85)</f>
        <v>0</v>
      </c>
      <c r="K81" s="740">
        <f t="shared" ref="K81" si="198">SUM(K82:K85)</f>
        <v>0</v>
      </c>
      <c r="L81" s="740">
        <f t="shared" ref="L81" si="199">SUM(L82:L85)</f>
        <v>0</v>
      </c>
      <c r="M81" s="740">
        <f t="shared" ref="M81" si="200">SUM(M82:M85)</f>
        <v>0</v>
      </c>
      <c r="N81" s="740">
        <f t="shared" ref="N81" si="201">SUM(N82:N85)</f>
        <v>0</v>
      </c>
      <c r="O81" s="740">
        <f t="shared" ref="O81" si="202">SUM(O82:O85)</f>
        <v>0</v>
      </c>
      <c r="P81" s="740">
        <f t="shared" ref="P81" si="203">SUM(P82:P85)</f>
        <v>0</v>
      </c>
      <c r="Q81" s="740">
        <f t="shared" ref="Q81" si="204">SUM(Q82:Q85)</f>
        <v>0</v>
      </c>
      <c r="R81" s="740">
        <f t="shared" ref="R81" si="205">SUM(R82:R85)</f>
        <v>0</v>
      </c>
      <c r="S81" s="740">
        <f t="shared" ref="S81" si="206">SUM(S82:S85)</f>
        <v>0</v>
      </c>
      <c r="T81" s="740">
        <f t="shared" ref="T81" si="207">SUM(T82:T85)</f>
        <v>0</v>
      </c>
    </row>
    <row r="82" spans="1:20" x14ac:dyDescent="0.25">
      <c r="A82" s="810" t="s">
        <v>514</v>
      </c>
      <c r="B82" s="809"/>
      <c r="C82" s="809"/>
      <c r="D82" s="811"/>
      <c r="E82" s="811"/>
      <c r="F82" s="811"/>
      <c r="G82" s="811"/>
      <c r="H82" s="811"/>
      <c r="I82" s="811"/>
      <c r="J82" s="811"/>
      <c r="K82" s="740">
        <f t="shared" ref="K82" si="208">SUM(E82:J82)</f>
        <v>0</v>
      </c>
      <c r="L82" s="804"/>
      <c r="M82" s="811"/>
      <c r="N82" s="811"/>
      <c r="O82" s="811"/>
      <c r="P82" s="811"/>
      <c r="Q82" s="811"/>
      <c r="R82" s="811"/>
      <c r="S82" s="811"/>
      <c r="T82" s="740">
        <f>SUM(M82:S82)</f>
        <v>0</v>
      </c>
    </row>
    <row r="83" spans="1:20" x14ac:dyDescent="0.25">
      <c r="A83" s="810" t="s">
        <v>249</v>
      </c>
      <c r="B83" s="809"/>
      <c r="C83" s="809"/>
      <c r="D83" s="804"/>
      <c r="E83" s="804"/>
      <c r="F83" s="804"/>
      <c r="G83" s="804"/>
      <c r="H83" s="804"/>
      <c r="I83" s="804"/>
      <c r="J83" s="804"/>
      <c r="K83" s="804"/>
      <c r="L83" s="811"/>
      <c r="M83" s="804"/>
      <c r="N83" s="804"/>
      <c r="O83" s="804"/>
      <c r="P83" s="804"/>
      <c r="Q83" s="804"/>
      <c r="R83" s="804"/>
      <c r="S83" s="804"/>
      <c r="T83" s="812"/>
    </row>
    <row r="84" spans="1:20" x14ac:dyDescent="0.25">
      <c r="A84" s="810" t="s">
        <v>515</v>
      </c>
      <c r="B84" s="809"/>
      <c r="C84" s="809"/>
      <c r="D84" s="804"/>
      <c r="E84" s="804"/>
      <c r="F84" s="804"/>
      <c r="G84" s="804"/>
      <c r="H84" s="804"/>
      <c r="I84" s="804"/>
      <c r="J84" s="804"/>
      <c r="K84" s="804"/>
      <c r="L84" s="804"/>
      <c r="M84" s="804"/>
      <c r="N84" s="804"/>
      <c r="O84" s="804"/>
      <c r="P84" s="804"/>
      <c r="Q84" s="804"/>
      <c r="R84" s="804"/>
      <c r="S84" s="811"/>
      <c r="T84" s="740">
        <f t="shared" ref="T84" si="209">SUM(M84:S84)</f>
        <v>0</v>
      </c>
    </row>
    <row r="85" spans="1:20" x14ac:dyDescent="0.25">
      <c r="A85" s="808" t="s">
        <v>1460</v>
      </c>
      <c r="B85" s="809"/>
      <c r="C85" s="809"/>
      <c r="D85" s="740">
        <f t="shared" ref="D85:T85" si="210">SUMIFS(D401:D4326,$B$401:$B$4326,"Positive fair values for financial derivatives",$C$401:$C$4326, "SGD")</f>
        <v>0</v>
      </c>
      <c r="E85" s="740">
        <f t="shared" si="210"/>
        <v>0</v>
      </c>
      <c r="F85" s="740">
        <f t="shared" si="210"/>
        <v>0</v>
      </c>
      <c r="G85" s="740">
        <f t="shared" si="210"/>
        <v>0</v>
      </c>
      <c r="H85" s="740">
        <f t="shared" si="210"/>
        <v>0</v>
      </c>
      <c r="I85" s="740">
        <f t="shared" si="210"/>
        <v>0</v>
      </c>
      <c r="J85" s="740">
        <f t="shared" si="210"/>
        <v>0</v>
      </c>
      <c r="K85" s="740">
        <f t="shared" si="210"/>
        <v>0</v>
      </c>
      <c r="L85" s="740">
        <f t="shared" si="210"/>
        <v>0</v>
      </c>
      <c r="M85" s="740">
        <f t="shared" si="210"/>
        <v>0</v>
      </c>
      <c r="N85" s="740">
        <f t="shared" si="210"/>
        <v>0</v>
      </c>
      <c r="O85" s="740">
        <f t="shared" si="210"/>
        <v>0</v>
      </c>
      <c r="P85" s="740">
        <f t="shared" si="210"/>
        <v>0</v>
      </c>
      <c r="Q85" s="740">
        <f t="shared" si="210"/>
        <v>0</v>
      </c>
      <c r="R85" s="740">
        <f t="shared" si="210"/>
        <v>0</v>
      </c>
      <c r="S85" s="740">
        <f t="shared" si="210"/>
        <v>0</v>
      </c>
      <c r="T85" s="740">
        <f t="shared" si="210"/>
        <v>0</v>
      </c>
    </row>
    <row r="86" spans="1:20" x14ac:dyDescent="0.25">
      <c r="A86" s="1223"/>
      <c r="B86" s="1224"/>
      <c r="C86" s="1224"/>
      <c r="D86" s="1224"/>
      <c r="E86" s="1224"/>
      <c r="F86" s="1224"/>
      <c r="G86" s="1224"/>
      <c r="H86" s="1224"/>
      <c r="I86" s="1224"/>
      <c r="J86" s="1224"/>
      <c r="K86" s="1224"/>
      <c r="L86" s="1224"/>
      <c r="M86" s="1224"/>
      <c r="N86" s="1224"/>
      <c r="O86" s="1224"/>
      <c r="P86" s="1224"/>
      <c r="Q86" s="1224"/>
      <c r="R86" s="1224"/>
      <c r="S86" s="1224"/>
      <c r="T86" s="1225"/>
    </row>
    <row r="87" spans="1:20" x14ac:dyDescent="0.25">
      <c r="A87" s="808" t="s">
        <v>111</v>
      </c>
      <c r="B87" s="809"/>
      <c r="C87" s="809"/>
      <c r="D87" s="740">
        <f>SUM(D88:D91)</f>
        <v>0</v>
      </c>
      <c r="E87" s="740">
        <f t="shared" ref="E87" si="211">SUM(E88:E91)</f>
        <v>0</v>
      </c>
      <c r="F87" s="740">
        <f t="shared" ref="F87" si="212">SUM(F88:F91)</f>
        <v>0</v>
      </c>
      <c r="G87" s="740">
        <f t="shared" ref="G87" si="213">SUM(G88:G91)</f>
        <v>0</v>
      </c>
      <c r="H87" s="740">
        <f t="shared" ref="H87" si="214">SUM(H88:H91)</f>
        <v>0</v>
      </c>
      <c r="I87" s="740">
        <f t="shared" ref="I87" si="215">SUM(I88:I91)</f>
        <v>0</v>
      </c>
      <c r="J87" s="740">
        <f t="shared" ref="J87" si="216">SUM(J88:J91)</f>
        <v>0</v>
      </c>
      <c r="K87" s="740">
        <f t="shared" ref="K87" si="217">SUM(K88:K91)</f>
        <v>0</v>
      </c>
      <c r="L87" s="740">
        <f t="shared" ref="L87" si="218">SUM(L88:L91)</f>
        <v>0</v>
      </c>
      <c r="M87" s="740">
        <f t="shared" ref="M87" si="219">SUM(M88:M91)</f>
        <v>0</v>
      </c>
      <c r="N87" s="740">
        <f t="shared" ref="N87" si="220">SUM(N88:N91)</f>
        <v>0</v>
      </c>
      <c r="O87" s="740">
        <f t="shared" ref="O87" si="221">SUM(O88:O91)</f>
        <v>0</v>
      </c>
      <c r="P87" s="740">
        <f t="shared" ref="P87" si="222">SUM(P88:P91)</f>
        <v>0</v>
      </c>
      <c r="Q87" s="740">
        <f t="shared" ref="Q87" si="223">SUM(Q88:Q91)</f>
        <v>0</v>
      </c>
      <c r="R87" s="740">
        <f t="shared" ref="R87" si="224">SUM(R88:R91)</f>
        <v>0</v>
      </c>
      <c r="S87" s="740">
        <f t="shared" ref="S87" si="225">SUM(S88:S91)</f>
        <v>0</v>
      </c>
      <c r="T87" s="740">
        <f t="shared" ref="T87" si="226">SUM(T88:T91)</f>
        <v>0</v>
      </c>
    </row>
    <row r="88" spans="1:20" x14ac:dyDescent="0.25">
      <c r="A88" s="810" t="s">
        <v>514</v>
      </c>
      <c r="B88" s="809"/>
      <c r="C88" s="809"/>
      <c r="D88" s="811"/>
      <c r="E88" s="811"/>
      <c r="F88" s="811"/>
      <c r="G88" s="811"/>
      <c r="H88" s="811"/>
      <c r="I88" s="811"/>
      <c r="J88" s="811"/>
      <c r="K88" s="740">
        <f t="shared" ref="K88" si="227">SUM(E88:J88)</f>
        <v>0</v>
      </c>
      <c r="L88" s="804"/>
      <c r="M88" s="811"/>
      <c r="N88" s="811"/>
      <c r="O88" s="811"/>
      <c r="P88" s="811"/>
      <c r="Q88" s="811"/>
      <c r="R88" s="811"/>
      <c r="S88" s="811"/>
      <c r="T88" s="740">
        <f>SUM(M88:S88)</f>
        <v>0</v>
      </c>
    </row>
    <row r="89" spans="1:20" x14ac:dyDescent="0.25">
      <c r="A89" s="810" t="s">
        <v>249</v>
      </c>
      <c r="B89" s="809"/>
      <c r="C89" s="809"/>
      <c r="D89" s="804"/>
      <c r="E89" s="804"/>
      <c r="F89" s="804"/>
      <c r="G89" s="804"/>
      <c r="H89" s="804"/>
      <c r="I89" s="804"/>
      <c r="J89" s="804"/>
      <c r="K89" s="804"/>
      <c r="L89" s="811"/>
      <c r="M89" s="804"/>
      <c r="N89" s="804"/>
      <c r="O89" s="804"/>
      <c r="P89" s="804"/>
      <c r="Q89" s="804"/>
      <c r="R89" s="804"/>
      <c r="S89" s="804"/>
      <c r="T89" s="812"/>
    </row>
    <row r="90" spans="1:20" x14ac:dyDescent="0.25">
      <c r="A90" s="810" t="s">
        <v>515</v>
      </c>
      <c r="B90" s="809"/>
      <c r="C90" s="809"/>
      <c r="D90" s="804"/>
      <c r="E90" s="804"/>
      <c r="F90" s="804"/>
      <c r="G90" s="804"/>
      <c r="H90" s="804"/>
      <c r="I90" s="804"/>
      <c r="J90" s="804"/>
      <c r="K90" s="804"/>
      <c r="L90" s="804"/>
      <c r="M90" s="804"/>
      <c r="N90" s="804"/>
      <c r="O90" s="804"/>
      <c r="P90" s="804"/>
      <c r="Q90" s="804"/>
      <c r="R90" s="804"/>
      <c r="S90" s="811"/>
      <c r="T90" s="740">
        <f t="shared" ref="T90" si="228">SUM(M90:S90)</f>
        <v>0</v>
      </c>
    </row>
    <row r="91" spans="1:20" x14ac:dyDescent="0.25">
      <c r="A91" s="814" t="s">
        <v>1460</v>
      </c>
      <c r="B91" s="809"/>
      <c r="C91" s="809"/>
      <c r="D91" s="740">
        <f t="shared" ref="D91:T91" si="229">SUMIFS(D401:D4326,$B$401:$B$4326,"Loans and advances",$C$401:$C$4326, "SGD")</f>
        <v>0</v>
      </c>
      <c r="E91" s="740">
        <f t="shared" si="229"/>
        <v>0</v>
      </c>
      <c r="F91" s="740">
        <f t="shared" si="229"/>
        <v>0</v>
      </c>
      <c r="G91" s="740">
        <f t="shared" si="229"/>
        <v>0</v>
      </c>
      <c r="H91" s="740">
        <f t="shared" si="229"/>
        <v>0</v>
      </c>
      <c r="I91" s="740">
        <f t="shared" si="229"/>
        <v>0</v>
      </c>
      <c r="J91" s="740">
        <f t="shared" si="229"/>
        <v>0</v>
      </c>
      <c r="K91" s="740">
        <f t="shared" si="229"/>
        <v>0</v>
      </c>
      <c r="L91" s="740">
        <f t="shared" si="229"/>
        <v>0</v>
      </c>
      <c r="M91" s="740">
        <f t="shared" si="229"/>
        <v>0</v>
      </c>
      <c r="N91" s="740">
        <f t="shared" si="229"/>
        <v>0</v>
      </c>
      <c r="O91" s="740">
        <f t="shared" si="229"/>
        <v>0</v>
      </c>
      <c r="P91" s="740">
        <f t="shared" si="229"/>
        <v>0</v>
      </c>
      <c r="Q91" s="740">
        <f t="shared" si="229"/>
        <v>0</v>
      </c>
      <c r="R91" s="740">
        <f t="shared" si="229"/>
        <v>0</v>
      </c>
      <c r="S91" s="740">
        <f t="shared" si="229"/>
        <v>0</v>
      </c>
      <c r="T91" s="740">
        <f t="shared" si="229"/>
        <v>0</v>
      </c>
    </row>
    <row r="92" spans="1:20" x14ac:dyDescent="0.25">
      <c r="A92" s="1223"/>
      <c r="B92" s="1224"/>
      <c r="C92" s="1224"/>
      <c r="D92" s="1224"/>
      <c r="E92" s="1224"/>
      <c r="F92" s="1224"/>
      <c r="G92" s="1224"/>
      <c r="H92" s="1224"/>
      <c r="I92" s="1224"/>
      <c r="J92" s="1224"/>
      <c r="K92" s="1224"/>
      <c r="L92" s="1224"/>
      <c r="M92" s="1224"/>
      <c r="N92" s="1224"/>
      <c r="O92" s="1224"/>
      <c r="P92" s="1224"/>
      <c r="Q92" s="1224"/>
      <c r="R92" s="1224"/>
      <c r="S92" s="1224"/>
      <c r="T92" s="1225"/>
    </row>
    <row r="93" spans="1:20" x14ac:dyDescent="0.25">
      <c r="A93" s="808" t="s">
        <v>112</v>
      </c>
      <c r="B93" s="809"/>
      <c r="C93" s="809"/>
      <c r="D93" s="740">
        <f>SUM(D94:D97)</f>
        <v>0</v>
      </c>
      <c r="E93" s="740">
        <f t="shared" ref="E93" si="230">SUM(E94:E97)</f>
        <v>0</v>
      </c>
      <c r="F93" s="740">
        <f t="shared" ref="F93" si="231">SUM(F94:F97)</f>
        <v>0</v>
      </c>
      <c r="G93" s="740">
        <f t="shared" ref="G93" si="232">SUM(G94:G97)</f>
        <v>0</v>
      </c>
      <c r="H93" s="740">
        <f t="shared" ref="H93" si="233">SUM(H94:H97)</f>
        <v>0</v>
      </c>
      <c r="I93" s="740">
        <f t="shared" ref="I93" si="234">SUM(I94:I97)</f>
        <v>0</v>
      </c>
      <c r="J93" s="740">
        <f t="shared" ref="J93" si="235">SUM(J94:J97)</f>
        <v>0</v>
      </c>
      <c r="K93" s="740">
        <f t="shared" ref="K93" si="236">SUM(K94:K97)</f>
        <v>0</v>
      </c>
      <c r="L93" s="740">
        <f t="shared" ref="L93" si="237">SUM(L94:L97)</f>
        <v>0</v>
      </c>
      <c r="M93" s="740">
        <f t="shared" ref="M93" si="238">SUM(M94:M97)</f>
        <v>0</v>
      </c>
      <c r="N93" s="740">
        <f t="shared" ref="N93" si="239">SUM(N94:N97)</f>
        <v>0</v>
      </c>
      <c r="O93" s="740">
        <f t="shared" ref="O93" si="240">SUM(O94:O97)</f>
        <v>0</v>
      </c>
      <c r="P93" s="740">
        <f t="shared" ref="P93" si="241">SUM(P94:P97)</f>
        <v>0</v>
      </c>
      <c r="Q93" s="740">
        <f t="shared" ref="Q93" si="242">SUM(Q94:Q97)</f>
        <v>0</v>
      </c>
      <c r="R93" s="740">
        <f t="shared" ref="R93" si="243">SUM(R94:R97)</f>
        <v>0</v>
      </c>
      <c r="S93" s="740">
        <f t="shared" ref="S93" si="244">SUM(S94:S97)</f>
        <v>0</v>
      </c>
      <c r="T93" s="740">
        <f t="shared" ref="T93" si="245">SUM(T94:T97)</f>
        <v>0</v>
      </c>
    </row>
    <row r="94" spans="1:20" x14ac:dyDescent="0.25">
      <c r="A94" s="810" t="s">
        <v>514</v>
      </c>
      <c r="B94" s="809"/>
      <c r="C94" s="809"/>
      <c r="D94" s="811"/>
      <c r="E94" s="811"/>
      <c r="F94" s="811"/>
      <c r="G94" s="811"/>
      <c r="H94" s="811"/>
      <c r="I94" s="811"/>
      <c r="J94" s="811"/>
      <c r="K94" s="740">
        <f t="shared" ref="K94" si="246">SUM(E94:J94)</f>
        <v>0</v>
      </c>
      <c r="L94" s="804"/>
      <c r="M94" s="811"/>
      <c r="N94" s="811"/>
      <c r="O94" s="811"/>
      <c r="P94" s="811"/>
      <c r="Q94" s="811"/>
      <c r="R94" s="811"/>
      <c r="S94" s="811"/>
      <c r="T94" s="740">
        <f>SUM(M94:S94)</f>
        <v>0</v>
      </c>
    </row>
    <row r="95" spans="1:20" x14ac:dyDescent="0.25">
      <c r="A95" s="810" t="s">
        <v>249</v>
      </c>
      <c r="B95" s="809"/>
      <c r="C95" s="809"/>
      <c r="D95" s="804"/>
      <c r="E95" s="804"/>
      <c r="F95" s="804"/>
      <c r="G95" s="804"/>
      <c r="H95" s="804"/>
      <c r="I95" s="804"/>
      <c r="J95" s="804"/>
      <c r="K95" s="804"/>
      <c r="L95" s="811"/>
      <c r="M95" s="804"/>
      <c r="N95" s="804"/>
      <c r="O95" s="804"/>
      <c r="P95" s="804"/>
      <c r="Q95" s="804"/>
      <c r="R95" s="804"/>
      <c r="S95" s="804"/>
      <c r="T95" s="812"/>
    </row>
    <row r="96" spans="1:20" x14ac:dyDescent="0.25">
      <c r="A96" s="810" t="s">
        <v>515</v>
      </c>
      <c r="B96" s="809"/>
      <c r="C96" s="809"/>
      <c r="D96" s="804"/>
      <c r="E96" s="804"/>
      <c r="F96" s="804"/>
      <c r="G96" s="804"/>
      <c r="H96" s="804"/>
      <c r="I96" s="804"/>
      <c r="J96" s="804"/>
      <c r="K96" s="804"/>
      <c r="L96" s="804"/>
      <c r="M96" s="804"/>
      <c r="N96" s="804"/>
      <c r="O96" s="804"/>
      <c r="P96" s="804"/>
      <c r="Q96" s="804"/>
      <c r="R96" s="804"/>
      <c r="S96" s="811"/>
      <c r="T96" s="740">
        <f t="shared" ref="T96" si="247">SUM(M96:S96)</f>
        <v>0</v>
      </c>
    </row>
    <row r="97" spans="1:20" x14ac:dyDescent="0.25">
      <c r="A97" s="808" t="s">
        <v>1460</v>
      </c>
      <c r="B97" s="809"/>
      <c r="C97" s="809"/>
      <c r="D97" s="740">
        <f t="shared" ref="D97:T97" si="248">SUMIFS(D401:D4326,$B$401:$B$4326,"Bills discounted or purchased",$C$401:$C$4326, "SGD")</f>
        <v>0</v>
      </c>
      <c r="E97" s="740">
        <f t="shared" si="248"/>
        <v>0</v>
      </c>
      <c r="F97" s="740">
        <f t="shared" si="248"/>
        <v>0</v>
      </c>
      <c r="G97" s="740">
        <f t="shared" si="248"/>
        <v>0</v>
      </c>
      <c r="H97" s="740">
        <f t="shared" si="248"/>
        <v>0</v>
      </c>
      <c r="I97" s="740">
        <f t="shared" si="248"/>
        <v>0</v>
      </c>
      <c r="J97" s="740">
        <f t="shared" si="248"/>
        <v>0</v>
      </c>
      <c r="K97" s="740">
        <f t="shared" si="248"/>
        <v>0</v>
      </c>
      <c r="L97" s="740">
        <f t="shared" si="248"/>
        <v>0</v>
      </c>
      <c r="M97" s="740">
        <f t="shared" si="248"/>
        <v>0</v>
      </c>
      <c r="N97" s="740">
        <f t="shared" si="248"/>
        <v>0</v>
      </c>
      <c r="O97" s="740">
        <f t="shared" si="248"/>
        <v>0</v>
      </c>
      <c r="P97" s="740">
        <f t="shared" si="248"/>
        <v>0</v>
      </c>
      <c r="Q97" s="740">
        <f t="shared" si="248"/>
        <v>0</v>
      </c>
      <c r="R97" s="740">
        <f t="shared" si="248"/>
        <v>0</v>
      </c>
      <c r="S97" s="740">
        <f t="shared" si="248"/>
        <v>0</v>
      </c>
      <c r="T97" s="740">
        <f t="shared" si="248"/>
        <v>0</v>
      </c>
    </row>
    <row r="98" spans="1:20" x14ac:dyDescent="0.25">
      <c r="A98" s="1223"/>
      <c r="B98" s="1224"/>
      <c r="C98" s="1224"/>
      <c r="D98" s="1224"/>
      <c r="E98" s="1224"/>
      <c r="F98" s="1224"/>
      <c r="G98" s="1224"/>
      <c r="H98" s="1224"/>
      <c r="I98" s="1224"/>
      <c r="J98" s="1224"/>
      <c r="K98" s="1224"/>
      <c r="L98" s="1224"/>
      <c r="M98" s="1224"/>
      <c r="N98" s="1224"/>
      <c r="O98" s="1224"/>
      <c r="P98" s="1224"/>
      <c r="Q98" s="1224"/>
      <c r="R98" s="1224"/>
      <c r="S98" s="1224"/>
      <c r="T98" s="1225"/>
    </row>
    <row r="99" spans="1:20" x14ac:dyDescent="0.25">
      <c r="A99" s="808" t="s">
        <v>169</v>
      </c>
      <c r="B99" s="809"/>
      <c r="C99" s="809"/>
      <c r="D99" s="740">
        <f>SUM(D100:D103)</f>
        <v>0</v>
      </c>
      <c r="E99" s="740">
        <f t="shared" ref="E99" si="249">SUM(E100:E103)</f>
        <v>0</v>
      </c>
      <c r="F99" s="740">
        <f t="shared" ref="F99" si="250">SUM(F100:F103)</f>
        <v>0</v>
      </c>
      <c r="G99" s="740">
        <f t="shared" ref="G99" si="251">SUM(G100:G103)</f>
        <v>0</v>
      </c>
      <c r="H99" s="740">
        <f t="shared" ref="H99" si="252">SUM(H100:H103)</f>
        <v>0</v>
      </c>
      <c r="I99" s="740">
        <f t="shared" ref="I99" si="253">SUM(I100:I103)</f>
        <v>0</v>
      </c>
      <c r="J99" s="740">
        <f t="shared" ref="J99" si="254">SUM(J100:J103)</f>
        <v>0</v>
      </c>
      <c r="K99" s="740">
        <f t="shared" ref="K99" si="255">SUM(K100:K103)</f>
        <v>0</v>
      </c>
      <c r="L99" s="740">
        <f t="shared" ref="L99" si="256">SUM(L100:L103)</f>
        <v>0</v>
      </c>
      <c r="M99" s="740">
        <f t="shared" ref="M99" si="257">SUM(M100:M103)</f>
        <v>0</v>
      </c>
      <c r="N99" s="740">
        <f t="shared" ref="N99" si="258">SUM(N100:N103)</f>
        <v>0</v>
      </c>
      <c r="O99" s="740">
        <f t="shared" ref="O99" si="259">SUM(O100:O103)</f>
        <v>0</v>
      </c>
      <c r="P99" s="740">
        <f t="shared" ref="P99" si="260">SUM(P100:P103)</f>
        <v>0</v>
      </c>
      <c r="Q99" s="740">
        <f t="shared" ref="Q99" si="261">SUM(Q100:Q103)</f>
        <v>0</v>
      </c>
      <c r="R99" s="740">
        <f t="shared" ref="R99" si="262">SUM(R100:R103)</f>
        <v>0</v>
      </c>
      <c r="S99" s="740">
        <f t="shared" ref="S99" si="263">SUM(S100:S103)</f>
        <v>0</v>
      </c>
      <c r="T99" s="740">
        <f t="shared" ref="T99" si="264">SUM(T100:T103)</f>
        <v>0</v>
      </c>
    </row>
    <row r="100" spans="1:20" x14ac:dyDescent="0.25">
      <c r="A100" s="810" t="s">
        <v>514</v>
      </c>
      <c r="B100" s="809"/>
      <c r="C100" s="809"/>
      <c r="D100" s="811"/>
      <c r="E100" s="811"/>
      <c r="F100" s="811"/>
      <c r="G100" s="811"/>
      <c r="H100" s="811"/>
      <c r="I100" s="811"/>
      <c r="J100" s="811"/>
      <c r="K100" s="740">
        <f t="shared" ref="K100" si="265">SUM(E100:J100)</f>
        <v>0</v>
      </c>
      <c r="L100" s="804"/>
      <c r="M100" s="811"/>
      <c r="N100" s="811"/>
      <c r="O100" s="811"/>
      <c r="P100" s="811"/>
      <c r="Q100" s="811"/>
      <c r="R100" s="811"/>
      <c r="S100" s="811"/>
      <c r="T100" s="740">
        <f>SUM(M100:S100)</f>
        <v>0</v>
      </c>
    </row>
    <row r="101" spans="1:20" x14ac:dyDescent="0.25">
      <c r="A101" s="810" t="s">
        <v>249</v>
      </c>
      <c r="B101" s="809"/>
      <c r="C101" s="809"/>
      <c r="D101" s="804"/>
      <c r="E101" s="804"/>
      <c r="F101" s="804"/>
      <c r="G101" s="804"/>
      <c r="H101" s="804"/>
      <c r="I101" s="804"/>
      <c r="J101" s="804"/>
      <c r="K101" s="804"/>
      <c r="L101" s="811"/>
      <c r="M101" s="804"/>
      <c r="N101" s="804"/>
      <c r="O101" s="804"/>
      <c r="P101" s="804"/>
      <c r="Q101" s="804"/>
      <c r="R101" s="804"/>
      <c r="S101" s="804"/>
      <c r="T101" s="812"/>
    </row>
    <row r="102" spans="1:20" x14ac:dyDescent="0.25">
      <c r="A102" s="810" t="s">
        <v>515</v>
      </c>
      <c r="B102" s="809"/>
      <c r="C102" s="809"/>
      <c r="D102" s="804"/>
      <c r="E102" s="804"/>
      <c r="F102" s="804"/>
      <c r="G102" s="804"/>
      <c r="H102" s="804"/>
      <c r="I102" s="804"/>
      <c r="J102" s="804"/>
      <c r="K102" s="804"/>
      <c r="L102" s="804"/>
      <c r="M102" s="804"/>
      <c r="N102" s="804"/>
      <c r="O102" s="804"/>
      <c r="P102" s="804"/>
      <c r="Q102" s="804"/>
      <c r="R102" s="804"/>
      <c r="S102" s="811"/>
      <c r="T102" s="740">
        <f t="shared" ref="T102" si="266">SUM(M102:S102)</f>
        <v>0</v>
      </c>
    </row>
    <row r="103" spans="1:20" x14ac:dyDescent="0.25">
      <c r="A103" s="808" t="s">
        <v>1460</v>
      </c>
      <c r="B103" s="809"/>
      <c r="C103" s="809"/>
      <c r="D103" s="740">
        <f t="shared" ref="D103:T103" si="267">SUMIFS(D401:D4326,$B$401:$B$4326,"Debt Securities",$C$401:$C$4326, "SGD")</f>
        <v>0</v>
      </c>
      <c r="E103" s="740">
        <f t="shared" si="267"/>
        <v>0</v>
      </c>
      <c r="F103" s="740">
        <f t="shared" si="267"/>
        <v>0</v>
      </c>
      <c r="G103" s="740">
        <f t="shared" si="267"/>
        <v>0</v>
      </c>
      <c r="H103" s="740">
        <f t="shared" si="267"/>
        <v>0</v>
      </c>
      <c r="I103" s="740">
        <f t="shared" si="267"/>
        <v>0</v>
      </c>
      <c r="J103" s="740">
        <f t="shared" si="267"/>
        <v>0</v>
      </c>
      <c r="K103" s="740">
        <f t="shared" si="267"/>
        <v>0</v>
      </c>
      <c r="L103" s="740">
        <f t="shared" si="267"/>
        <v>0</v>
      </c>
      <c r="M103" s="740">
        <f t="shared" si="267"/>
        <v>0</v>
      </c>
      <c r="N103" s="740">
        <f t="shared" si="267"/>
        <v>0</v>
      </c>
      <c r="O103" s="740">
        <f t="shared" si="267"/>
        <v>0</v>
      </c>
      <c r="P103" s="740">
        <f t="shared" si="267"/>
        <v>0</v>
      </c>
      <c r="Q103" s="740">
        <f t="shared" si="267"/>
        <v>0</v>
      </c>
      <c r="R103" s="740">
        <f t="shared" si="267"/>
        <v>0</v>
      </c>
      <c r="S103" s="740">
        <f t="shared" si="267"/>
        <v>0</v>
      </c>
      <c r="T103" s="740">
        <f t="shared" si="267"/>
        <v>0</v>
      </c>
    </row>
    <row r="104" spans="1:20" x14ac:dyDescent="0.25">
      <c r="A104" s="1223"/>
      <c r="B104" s="1224"/>
      <c r="C104" s="1224"/>
      <c r="D104" s="1224"/>
      <c r="E104" s="1224"/>
      <c r="F104" s="1224"/>
      <c r="G104" s="1224"/>
      <c r="H104" s="1224"/>
      <c r="I104" s="1224"/>
      <c r="J104" s="1224"/>
      <c r="K104" s="1224"/>
      <c r="L104" s="1224"/>
      <c r="M104" s="1224"/>
      <c r="N104" s="1224"/>
      <c r="O104" s="1224"/>
      <c r="P104" s="1224"/>
      <c r="Q104" s="1224"/>
      <c r="R104" s="1224"/>
      <c r="S104" s="1224"/>
      <c r="T104" s="1225"/>
    </row>
    <row r="105" spans="1:20" x14ac:dyDescent="0.25">
      <c r="A105" s="808" t="s">
        <v>239</v>
      </c>
      <c r="B105" s="809"/>
      <c r="C105" s="809"/>
      <c r="D105" s="740">
        <f>SUM(D106:D109)</f>
        <v>0</v>
      </c>
      <c r="E105" s="740">
        <f t="shared" ref="E105" si="268">SUM(E106:E109)</f>
        <v>0</v>
      </c>
      <c r="F105" s="740">
        <f t="shared" ref="F105" si="269">SUM(F106:F109)</f>
        <v>0</v>
      </c>
      <c r="G105" s="740">
        <f t="shared" ref="G105" si="270">SUM(G106:G109)</f>
        <v>0</v>
      </c>
      <c r="H105" s="740">
        <f t="shared" ref="H105" si="271">SUM(H106:H109)</f>
        <v>0</v>
      </c>
      <c r="I105" s="740">
        <f t="shared" ref="I105" si="272">SUM(I106:I109)</f>
        <v>0</v>
      </c>
      <c r="J105" s="740">
        <f>SUM(J106:J109)</f>
        <v>0</v>
      </c>
      <c r="K105" s="740">
        <f t="shared" ref="K105" si="273">SUM(K106:K109)</f>
        <v>0</v>
      </c>
      <c r="L105" s="740">
        <f t="shared" ref="L105" si="274">SUM(L106:L109)</f>
        <v>0</v>
      </c>
      <c r="M105" s="740">
        <f t="shared" ref="M105" si="275">SUM(M106:M109)</f>
        <v>0</v>
      </c>
      <c r="N105" s="740">
        <f t="shared" ref="N105" si="276">SUM(N106:N109)</f>
        <v>0</v>
      </c>
      <c r="O105" s="740">
        <f t="shared" ref="O105" si="277">SUM(O106:O109)</f>
        <v>0</v>
      </c>
      <c r="P105" s="740">
        <f t="shared" ref="P105" si="278">SUM(P106:P109)</f>
        <v>0</v>
      </c>
      <c r="Q105" s="740">
        <f t="shared" ref="Q105" si="279">SUM(Q106:Q109)</f>
        <v>0</v>
      </c>
      <c r="R105" s="740">
        <f t="shared" ref="R105" si="280">SUM(R106:R109)</f>
        <v>0</v>
      </c>
      <c r="S105" s="740">
        <f t="shared" ref="S105" si="281">SUM(S106:S109)</f>
        <v>0</v>
      </c>
      <c r="T105" s="740">
        <f t="shared" ref="T105" si="282">SUM(T106:T109)</f>
        <v>0</v>
      </c>
    </row>
    <row r="106" spans="1:20" x14ac:dyDescent="0.25">
      <c r="A106" s="810" t="s">
        <v>514</v>
      </c>
      <c r="B106" s="809"/>
      <c r="C106" s="809"/>
      <c r="D106" s="811"/>
      <c r="E106" s="811"/>
      <c r="F106" s="811"/>
      <c r="G106" s="811"/>
      <c r="H106" s="811"/>
      <c r="I106" s="811"/>
      <c r="J106" s="811"/>
      <c r="K106" s="740">
        <f t="shared" ref="K106" si="283">SUM(E106:J106)</f>
        <v>0</v>
      </c>
      <c r="L106" s="804"/>
      <c r="M106" s="811"/>
      <c r="N106" s="811"/>
      <c r="O106" s="811"/>
      <c r="P106" s="811"/>
      <c r="Q106" s="811"/>
      <c r="R106" s="811"/>
      <c r="S106" s="811"/>
      <c r="T106" s="740">
        <f>SUM(M106:S106)</f>
        <v>0</v>
      </c>
    </row>
    <row r="107" spans="1:20" x14ac:dyDescent="0.25">
      <c r="A107" s="810" t="s">
        <v>249</v>
      </c>
      <c r="B107" s="809"/>
      <c r="C107" s="809"/>
      <c r="D107" s="804"/>
      <c r="E107" s="804"/>
      <c r="F107" s="804"/>
      <c r="G107" s="804"/>
      <c r="H107" s="804"/>
      <c r="I107" s="804"/>
      <c r="J107" s="804"/>
      <c r="K107" s="804"/>
      <c r="L107" s="811"/>
      <c r="M107" s="804"/>
      <c r="N107" s="804"/>
      <c r="O107" s="804"/>
      <c r="P107" s="804"/>
      <c r="Q107" s="804"/>
      <c r="R107" s="804"/>
      <c r="S107" s="804"/>
      <c r="T107" s="812"/>
    </row>
    <row r="108" spans="1:20" x14ac:dyDescent="0.25">
      <c r="A108" s="810" t="s">
        <v>515</v>
      </c>
      <c r="B108" s="809"/>
      <c r="C108" s="809"/>
      <c r="D108" s="804"/>
      <c r="E108" s="804"/>
      <c r="F108" s="804"/>
      <c r="G108" s="804"/>
      <c r="H108" s="804"/>
      <c r="I108" s="804"/>
      <c r="J108" s="804"/>
      <c r="K108" s="804"/>
      <c r="L108" s="804"/>
      <c r="M108" s="804"/>
      <c r="N108" s="804"/>
      <c r="O108" s="804"/>
      <c r="P108" s="804"/>
      <c r="Q108" s="804"/>
      <c r="R108" s="804"/>
      <c r="S108" s="811"/>
      <c r="T108" s="740">
        <f t="shared" ref="T108" si="284">SUM(M108:S108)</f>
        <v>0</v>
      </c>
    </row>
    <row r="109" spans="1:20" x14ac:dyDescent="0.25">
      <c r="A109" s="808" t="s">
        <v>1460</v>
      </c>
      <c r="B109" s="809"/>
      <c r="C109" s="809"/>
      <c r="D109" s="740">
        <f t="shared" ref="D109:T109" si="285">SUMIFS(D401:D4326,$B$401:$B$4326,"Negotiable Certificates of Deposits",$C$401:$C$4326, "SGD")</f>
        <v>0</v>
      </c>
      <c r="E109" s="740">
        <f t="shared" si="285"/>
        <v>0</v>
      </c>
      <c r="F109" s="740">
        <f t="shared" si="285"/>
        <v>0</v>
      </c>
      <c r="G109" s="740">
        <f t="shared" si="285"/>
        <v>0</v>
      </c>
      <c r="H109" s="740">
        <f t="shared" si="285"/>
        <v>0</v>
      </c>
      <c r="I109" s="740">
        <f t="shared" si="285"/>
        <v>0</v>
      </c>
      <c r="J109" s="740">
        <f t="shared" si="285"/>
        <v>0</v>
      </c>
      <c r="K109" s="740">
        <f t="shared" si="285"/>
        <v>0</v>
      </c>
      <c r="L109" s="740">
        <f t="shared" si="285"/>
        <v>0</v>
      </c>
      <c r="M109" s="740">
        <f t="shared" si="285"/>
        <v>0</v>
      </c>
      <c r="N109" s="740">
        <f t="shared" si="285"/>
        <v>0</v>
      </c>
      <c r="O109" s="740">
        <f t="shared" si="285"/>
        <v>0</v>
      </c>
      <c r="P109" s="740">
        <f t="shared" si="285"/>
        <v>0</v>
      </c>
      <c r="Q109" s="740">
        <f t="shared" si="285"/>
        <v>0</v>
      </c>
      <c r="R109" s="740">
        <f t="shared" si="285"/>
        <v>0</v>
      </c>
      <c r="S109" s="740">
        <f t="shared" si="285"/>
        <v>0</v>
      </c>
      <c r="T109" s="740">
        <f t="shared" si="285"/>
        <v>0</v>
      </c>
    </row>
    <row r="110" spans="1:20" x14ac:dyDescent="0.25">
      <c r="A110" s="1223"/>
      <c r="B110" s="1224"/>
      <c r="C110" s="1224"/>
      <c r="D110" s="1224"/>
      <c r="E110" s="1224"/>
      <c r="F110" s="1224"/>
      <c r="G110" s="1224"/>
      <c r="H110" s="1224"/>
      <c r="I110" s="1224"/>
      <c r="J110" s="1224"/>
      <c r="K110" s="1224"/>
      <c r="L110" s="1224"/>
      <c r="M110" s="1224"/>
      <c r="N110" s="1224"/>
      <c r="O110" s="1224"/>
      <c r="P110" s="1224"/>
      <c r="Q110" s="1224"/>
      <c r="R110" s="1224"/>
      <c r="S110" s="1224"/>
      <c r="T110" s="1225"/>
    </row>
    <row r="111" spans="1:20" x14ac:dyDescent="0.25">
      <c r="A111" s="808" t="s">
        <v>170</v>
      </c>
      <c r="B111" s="809"/>
      <c r="C111" s="809"/>
      <c r="D111" s="740">
        <f>SUM(D112:D115)</f>
        <v>0</v>
      </c>
      <c r="E111" s="740">
        <f t="shared" ref="E111" si="286">SUM(E112:E115)</f>
        <v>0</v>
      </c>
      <c r="F111" s="740">
        <f t="shared" ref="F111" si="287">SUM(F112:F115)</f>
        <v>0</v>
      </c>
      <c r="G111" s="740">
        <f t="shared" ref="G111" si="288">SUM(G112:G115)</f>
        <v>0</v>
      </c>
      <c r="H111" s="740">
        <f t="shared" ref="H111" si="289">SUM(H112:H115)</f>
        <v>0</v>
      </c>
      <c r="I111" s="740">
        <f t="shared" ref="I111" si="290">SUM(I112:I115)</f>
        <v>0</v>
      </c>
      <c r="J111" s="740">
        <f t="shared" ref="J111" si="291">SUM(J112:J115)</f>
        <v>0</v>
      </c>
      <c r="K111" s="740">
        <f t="shared" ref="K111" si="292">SUM(K112:K115)</f>
        <v>0</v>
      </c>
      <c r="L111" s="740">
        <f t="shared" ref="L111" si="293">SUM(L112:L115)</f>
        <v>0</v>
      </c>
      <c r="M111" s="740">
        <f t="shared" ref="M111" si="294">SUM(M112:M115)</f>
        <v>0</v>
      </c>
      <c r="N111" s="740">
        <f t="shared" ref="N111" si="295">SUM(N112:N115)</f>
        <v>0</v>
      </c>
      <c r="O111" s="740">
        <f t="shared" ref="O111" si="296">SUM(O112:O115)</f>
        <v>0</v>
      </c>
      <c r="P111" s="740">
        <f t="shared" ref="P111" si="297">SUM(P112:P115)</f>
        <v>0</v>
      </c>
      <c r="Q111" s="740">
        <f t="shared" ref="Q111" si="298">SUM(Q112:Q115)</f>
        <v>0</v>
      </c>
      <c r="R111" s="740">
        <f t="shared" ref="R111" si="299">SUM(R112:R115)</f>
        <v>0</v>
      </c>
      <c r="S111" s="740">
        <f t="shared" ref="S111" si="300">SUM(S112:S115)</f>
        <v>0</v>
      </c>
      <c r="T111" s="740">
        <f t="shared" ref="T111" si="301">SUM(T112:T115)</f>
        <v>0</v>
      </c>
    </row>
    <row r="112" spans="1:20" x14ac:dyDescent="0.25">
      <c r="A112" s="810" t="s">
        <v>514</v>
      </c>
      <c r="B112" s="809"/>
      <c r="C112" s="809"/>
      <c r="D112" s="811"/>
      <c r="E112" s="811"/>
      <c r="F112" s="811"/>
      <c r="G112" s="811"/>
      <c r="H112" s="811"/>
      <c r="I112" s="811"/>
      <c r="J112" s="811"/>
      <c r="K112" s="740">
        <f t="shared" ref="K112" si="302">SUM(E112:J112)</f>
        <v>0</v>
      </c>
      <c r="L112" s="804"/>
      <c r="M112" s="804"/>
      <c r="N112" s="804"/>
      <c r="O112" s="811"/>
      <c r="P112" s="804"/>
      <c r="Q112" s="804"/>
      <c r="R112" s="804"/>
      <c r="S112" s="811"/>
      <c r="T112" s="740">
        <f>SUM(M112:S112)</f>
        <v>0</v>
      </c>
    </row>
    <row r="113" spans="1:20" x14ac:dyDescent="0.25">
      <c r="A113" s="810" t="s">
        <v>249</v>
      </c>
      <c r="B113" s="809"/>
      <c r="C113" s="809"/>
      <c r="D113" s="804"/>
      <c r="E113" s="804"/>
      <c r="F113" s="804"/>
      <c r="G113" s="804"/>
      <c r="H113" s="804"/>
      <c r="I113" s="804"/>
      <c r="J113" s="804"/>
      <c r="K113" s="804"/>
      <c r="L113" s="804"/>
      <c r="M113" s="804"/>
      <c r="N113" s="804"/>
      <c r="O113" s="804"/>
      <c r="P113" s="804"/>
      <c r="Q113" s="804"/>
      <c r="R113" s="804"/>
      <c r="S113" s="804"/>
      <c r="T113" s="812"/>
    </row>
    <row r="114" spans="1:20" x14ac:dyDescent="0.25">
      <c r="A114" s="810" t="s">
        <v>515</v>
      </c>
      <c r="B114" s="809"/>
      <c r="C114" s="809"/>
      <c r="D114" s="804"/>
      <c r="E114" s="804"/>
      <c r="F114" s="804"/>
      <c r="G114" s="804"/>
      <c r="H114" s="804"/>
      <c r="I114" s="804"/>
      <c r="J114" s="804"/>
      <c r="K114" s="804"/>
      <c r="L114" s="804"/>
      <c r="M114" s="804"/>
      <c r="N114" s="804"/>
      <c r="O114" s="804"/>
      <c r="P114" s="804"/>
      <c r="Q114" s="804"/>
      <c r="R114" s="804"/>
      <c r="S114" s="811"/>
      <c r="T114" s="740">
        <f t="shared" ref="T114" si="303">SUM(M114:S114)</f>
        <v>0</v>
      </c>
    </row>
    <row r="115" spans="1:20" x14ac:dyDescent="0.25">
      <c r="A115" s="808" t="s">
        <v>1460</v>
      </c>
      <c r="B115" s="809"/>
      <c r="C115" s="809"/>
      <c r="D115" s="740">
        <f t="shared" ref="D115:K115" si="304">SUMIFS(D401:D4326,$B$401:$B$4326,"Equity Investments",$C$401:$C$4326, "SGD")</f>
        <v>0</v>
      </c>
      <c r="E115" s="740">
        <f t="shared" si="304"/>
        <v>0</v>
      </c>
      <c r="F115" s="740">
        <f t="shared" si="304"/>
        <v>0</v>
      </c>
      <c r="G115" s="740">
        <f t="shared" si="304"/>
        <v>0</v>
      </c>
      <c r="H115" s="740">
        <f t="shared" si="304"/>
        <v>0</v>
      </c>
      <c r="I115" s="740">
        <f t="shared" si="304"/>
        <v>0</v>
      </c>
      <c r="J115" s="740">
        <f t="shared" si="304"/>
        <v>0</v>
      </c>
      <c r="K115" s="740">
        <f t="shared" si="304"/>
        <v>0</v>
      </c>
      <c r="L115" s="804"/>
      <c r="M115" s="804"/>
      <c r="N115" s="804"/>
      <c r="O115" s="740">
        <f>SUMIFS(O401:O4326,$B$401:$B$4326,"Equity Investments",$C$401:$C$4326, "SGD")</f>
        <v>0</v>
      </c>
      <c r="P115" s="804"/>
      <c r="Q115" s="804"/>
      <c r="R115" s="804"/>
      <c r="S115" s="740">
        <f>SUMIFS(S401:S4326,$B$401:$B$4326,"Equity Investments",$C$401:$C$4326, "SGD")</f>
        <v>0</v>
      </c>
      <c r="T115" s="740">
        <f>SUMIFS(T401:T4326,$B$401:$B$4326,"Equity Investments",$C$401:$C$4326, "SGD")</f>
        <v>0</v>
      </c>
    </row>
    <row r="116" spans="1:20" x14ac:dyDescent="0.25">
      <c r="A116" s="1223"/>
      <c r="B116" s="1224"/>
      <c r="C116" s="1224"/>
      <c r="D116" s="1224"/>
      <c r="E116" s="1224"/>
      <c r="F116" s="1224"/>
      <c r="G116" s="1224"/>
      <c r="H116" s="1224"/>
      <c r="I116" s="1224"/>
      <c r="J116" s="1224"/>
      <c r="K116" s="1224"/>
      <c r="L116" s="1224"/>
      <c r="M116" s="1224"/>
      <c r="N116" s="1224"/>
      <c r="O116" s="1224"/>
      <c r="P116" s="1224"/>
      <c r="Q116" s="1224"/>
      <c r="R116" s="1224"/>
      <c r="S116" s="1224"/>
      <c r="T116" s="1225"/>
    </row>
    <row r="117" spans="1:20" x14ac:dyDescent="0.25">
      <c r="A117" s="808" t="s">
        <v>517</v>
      </c>
      <c r="B117" s="809"/>
      <c r="C117" s="809"/>
      <c r="D117" s="740">
        <f>SUM(D118:D121)</f>
        <v>0</v>
      </c>
      <c r="E117" s="740">
        <f t="shared" ref="E117" si="305">SUM(E118:E121)</f>
        <v>0</v>
      </c>
      <c r="F117" s="740">
        <f t="shared" ref="F117" si="306">SUM(F118:F121)</f>
        <v>0</v>
      </c>
      <c r="G117" s="740">
        <f t="shared" ref="G117" si="307">SUM(G118:G121)</f>
        <v>0</v>
      </c>
      <c r="H117" s="740">
        <f t="shared" ref="H117" si="308">SUM(H118:H121)</f>
        <v>0</v>
      </c>
      <c r="I117" s="740">
        <f t="shared" ref="I117" si="309">SUM(I118:I121)</f>
        <v>0</v>
      </c>
      <c r="J117" s="740">
        <f t="shared" ref="J117" si="310">SUM(J118:J121)</f>
        <v>0</v>
      </c>
      <c r="K117" s="740">
        <f>SUM(K118:K121)</f>
        <v>0</v>
      </c>
      <c r="L117" s="740">
        <f t="shared" ref="L117" si="311">SUM(L118:L121)</f>
        <v>0</v>
      </c>
      <c r="M117" s="740">
        <f t="shared" ref="M117" si="312">SUM(M118:M121)</f>
        <v>0</v>
      </c>
      <c r="N117" s="740">
        <f t="shared" ref="N117" si="313">SUM(N118:N121)</f>
        <v>0</v>
      </c>
      <c r="O117" s="740">
        <f t="shared" ref="O117" si="314">SUM(O118:O121)</f>
        <v>0</v>
      </c>
      <c r="P117" s="740">
        <f t="shared" ref="P117" si="315">SUM(P118:P121)</f>
        <v>0</v>
      </c>
      <c r="Q117" s="740">
        <f t="shared" ref="Q117" si="316">SUM(Q118:Q121)</f>
        <v>0</v>
      </c>
      <c r="R117" s="740">
        <f t="shared" ref="R117" si="317">SUM(R118:R121)</f>
        <v>0</v>
      </c>
      <c r="S117" s="740">
        <f t="shared" ref="S117" si="318">SUM(S118:S121)</f>
        <v>0</v>
      </c>
      <c r="T117" s="740">
        <f>SUM(T118:T121)</f>
        <v>0</v>
      </c>
    </row>
    <row r="118" spans="1:20" x14ac:dyDescent="0.25">
      <c r="A118" s="810" t="s">
        <v>514</v>
      </c>
      <c r="B118" s="809"/>
      <c r="C118" s="809"/>
      <c r="D118" s="811"/>
      <c r="E118" s="811"/>
      <c r="F118" s="811"/>
      <c r="G118" s="811"/>
      <c r="H118" s="811"/>
      <c r="I118" s="811"/>
      <c r="J118" s="811"/>
      <c r="K118" s="740">
        <f t="shared" ref="K118" si="319">SUM(E118:J118)</f>
        <v>0</v>
      </c>
      <c r="L118" s="804"/>
      <c r="M118" s="811"/>
      <c r="N118" s="811"/>
      <c r="O118" s="811"/>
      <c r="P118" s="811"/>
      <c r="Q118" s="811"/>
      <c r="R118" s="811"/>
      <c r="S118" s="811"/>
      <c r="T118" s="740">
        <f>SUM(M118:S118)</f>
        <v>0</v>
      </c>
    </row>
    <row r="119" spans="1:20" x14ac:dyDescent="0.25">
      <c r="A119" s="810" t="s">
        <v>249</v>
      </c>
      <c r="B119" s="809"/>
      <c r="C119" s="809"/>
      <c r="D119" s="804"/>
      <c r="E119" s="804"/>
      <c r="F119" s="804"/>
      <c r="G119" s="804"/>
      <c r="H119" s="804"/>
      <c r="I119" s="804"/>
      <c r="J119" s="804"/>
      <c r="K119" s="804"/>
      <c r="L119" s="811"/>
      <c r="M119" s="804"/>
      <c r="N119" s="804"/>
      <c r="O119" s="804"/>
      <c r="P119" s="804"/>
      <c r="Q119" s="804"/>
      <c r="R119" s="804"/>
      <c r="S119" s="804"/>
      <c r="T119" s="812"/>
    </row>
    <row r="120" spans="1:20" x14ac:dyDescent="0.25">
      <c r="A120" s="810" t="s">
        <v>515</v>
      </c>
      <c r="B120" s="809"/>
      <c r="C120" s="809"/>
      <c r="D120" s="804"/>
      <c r="E120" s="804"/>
      <c r="F120" s="804"/>
      <c r="G120" s="804"/>
      <c r="H120" s="804"/>
      <c r="I120" s="804"/>
      <c r="J120" s="804"/>
      <c r="K120" s="804"/>
      <c r="L120" s="804"/>
      <c r="M120" s="804"/>
      <c r="N120" s="804"/>
      <c r="O120" s="804"/>
      <c r="P120" s="804"/>
      <c r="Q120" s="804"/>
      <c r="R120" s="804"/>
      <c r="S120" s="811"/>
      <c r="T120" s="740">
        <f t="shared" ref="T120" si="320">SUM(M120:S120)</f>
        <v>0</v>
      </c>
    </row>
    <row r="121" spans="1:20" x14ac:dyDescent="0.25">
      <c r="A121" s="808" t="s">
        <v>1460</v>
      </c>
      <c r="B121" s="809"/>
      <c r="C121" s="809"/>
      <c r="D121" s="740">
        <f t="shared" ref="D121:T121" si="321">SUMIFS(D401:D4326,$B$401:$B$4326,"Contingent Items",$C$401:$C$4326, "SGD")</f>
        <v>0</v>
      </c>
      <c r="E121" s="740">
        <f t="shared" si="321"/>
        <v>0</v>
      </c>
      <c r="F121" s="740">
        <f t="shared" si="321"/>
        <v>0</v>
      </c>
      <c r="G121" s="740">
        <f t="shared" si="321"/>
        <v>0</v>
      </c>
      <c r="H121" s="740">
        <f t="shared" si="321"/>
        <v>0</v>
      </c>
      <c r="I121" s="740">
        <f t="shared" si="321"/>
        <v>0</v>
      </c>
      <c r="J121" s="740">
        <f t="shared" si="321"/>
        <v>0</v>
      </c>
      <c r="K121" s="740">
        <f t="shared" si="321"/>
        <v>0</v>
      </c>
      <c r="L121" s="740">
        <f t="shared" si="321"/>
        <v>0</v>
      </c>
      <c r="M121" s="740">
        <f t="shared" si="321"/>
        <v>0</v>
      </c>
      <c r="N121" s="740">
        <f t="shared" si="321"/>
        <v>0</v>
      </c>
      <c r="O121" s="740">
        <f t="shared" si="321"/>
        <v>0</v>
      </c>
      <c r="P121" s="740">
        <f t="shared" si="321"/>
        <v>0</v>
      </c>
      <c r="Q121" s="740">
        <f t="shared" si="321"/>
        <v>0</v>
      </c>
      <c r="R121" s="740">
        <f t="shared" si="321"/>
        <v>0</v>
      </c>
      <c r="S121" s="740">
        <f t="shared" si="321"/>
        <v>0</v>
      </c>
      <c r="T121" s="740">
        <f t="shared" si="321"/>
        <v>0</v>
      </c>
    </row>
    <row r="122" spans="1:20" x14ac:dyDescent="0.25">
      <c r="A122" s="1223"/>
      <c r="B122" s="1224"/>
      <c r="C122" s="1224"/>
      <c r="D122" s="1224"/>
      <c r="E122" s="1224"/>
      <c r="F122" s="1224"/>
      <c r="G122" s="1224"/>
      <c r="H122" s="1224"/>
      <c r="I122" s="1224"/>
      <c r="J122" s="1224"/>
      <c r="K122" s="1224"/>
      <c r="L122" s="1224"/>
      <c r="M122" s="1224"/>
      <c r="N122" s="1224"/>
      <c r="O122" s="1224"/>
      <c r="P122" s="1224"/>
      <c r="Q122" s="1224"/>
      <c r="R122" s="1224"/>
      <c r="S122" s="1224"/>
      <c r="T122" s="1225"/>
    </row>
    <row r="123" spans="1:20" x14ac:dyDescent="0.25">
      <c r="A123" s="808" t="s">
        <v>453</v>
      </c>
      <c r="B123" s="809"/>
      <c r="C123" s="809"/>
      <c r="D123" s="740">
        <f>SUM(D124:D127)</f>
        <v>0</v>
      </c>
      <c r="E123" s="740">
        <f t="shared" ref="E123" si="322">SUM(E124:E127)</f>
        <v>0</v>
      </c>
      <c r="F123" s="740">
        <f t="shared" ref="F123" si="323">SUM(F124:F127)</f>
        <v>0</v>
      </c>
      <c r="G123" s="740">
        <f t="shared" ref="G123" si="324">SUM(G124:G127)</f>
        <v>0</v>
      </c>
      <c r="H123" s="740">
        <f t="shared" ref="H123" si="325">SUM(H124:H127)</f>
        <v>0</v>
      </c>
      <c r="I123" s="740">
        <f t="shared" ref="I123" si="326">SUM(I124:I127)</f>
        <v>0</v>
      </c>
      <c r="J123" s="740">
        <f t="shared" ref="J123" si="327">SUM(J124:J127)</f>
        <v>0</v>
      </c>
      <c r="K123" s="740">
        <f t="shared" ref="K123" si="328">SUM(K124:K127)</f>
        <v>0</v>
      </c>
      <c r="L123" s="740">
        <f t="shared" ref="L123" si="329">SUM(L124:L127)</f>
        <v>0</v>
      </c>
      <c r="M123" s="740">
        <f t="shared" ref="M123" si="330">SUM(M124:M127)</f>
        <v>0</v>
      </c>
      <c r="N123" s="740">
        <f t="shared" ref="N123" si="331">SUM(N124:N127)</f>
        <v>0</v>
      </c>
      <c r="O123" s="740">
        <f t="shared" ref="O123" si="332">SUM(O124:O127)</f>
        <v>0</v>
      </c>
      <c r="P123" s="740">
        <f t="shared" ref="P123" si="333">SUM(P124:P127)</f>
        <v>0</v>
      </c>
      <c r="Q123" s="740">
        <f t="shared" ref="Q123" si="334">SUM(Q124:Q127)</f>
        <v>0</v>
      </c>
      <c r="R123" s="740">
        <f t="shared" ref="R123" si="335">SUM(R124:R127)</f>
        <v>0</v>
      </c>
      <c r="S123" s="740">
        <f t="shared" ref="S123" si="336">SUM(S124:S127)</f>
        <v>0</v>
      </c>
      <c r="T123" s="740">
        <f>SUM(T124:T127)</f>
        <v>0</v>
      </c>
    </row>
    <row r="124" spans="1:20" x14ac:dyDescent="0.25">
      <c r="A124" s="810" t="s">
        <v>514</v>
      </c>
      <c r="B124" s="809"/>
      <c r="C124" s="809"/>
      <c r="D124" s="811"/>
      <c r="E124" s="811"/>
      <c r="F124" s="811"/>
      <c r="G124" s="811"/>
      <c r="H124" s="811"/>
      <c r="I124" s="811"/>
      <c r="J124" s="811"/>
      <c r="K124" s="740">
        <f t="shared" ref="K124" si="337">SUM(E124:J124)</f>
        <v>0</v>
      </c>
      <c r="L124" s="804"/>
      <c r="M124" s="811"/>
      <c r="N124" s="811"/>
      <c r="O124" s="811"/>
      <c r="P124" s="811"/>
      <c r="Q124" s="811"/>
      <c r="R124" s="811"/>
      <c r="S124" s="811"/>
      <c r="T124" s="740">
        <f>SUM(M124:S124)</f>
        <v>0</v>
      </c>
    </row>
    <row r="125" spans="1:20" x14ac:dyDescent="0.25">
      <c r="A125" s="810" t="s">
        <v>249</v>
      </c>
      <c r="B125" s="809"/>
      <c r="C125" s="809"/>
      <c r="D125" s="804"/>
      <c r="E125" s="804"/>
      <c r="F125" s="804"/>
      <c r="G125" s="804"/>
      <c r="H125" s="804"/>
      <c r="I125" s="804"/>
      <c r="J125" s="804"/>
      <c r="K125" s="804"/>
      <c r="L125" s="811"/>
      <c r="M125" s="804"/>
      <c r="N125" s="804"/>
      <c r="O125" s="804"/>
      <c r="P125" s="804"/>
      <c r="Q125" s="804"/>
      <c r="R125" s="804"/>
      <c r="S125" s="804"/>
      <c r="T125" s="812"/>
    </row>
    <row r="126" spans="1:20" x14ac:dyDescent="0.25">
      <c r="A126" s="810" t="s">
        <v>515</v>
      </c>
      <c r="B126" s="809"/>
      <c r="C126" s="809"/>
      <c r="D126" s="804"/>
      <c r="E126" s="804"/>
      <c r="F126" s="804"/>
      <c r="G126" s="804"/>
      <c r="H126" s="804"/>
      <c r="I126" s="804"/>
      <c r="J126" s="804"/>
      <c r="K126" s="804"/>
      <c r="L126" s="804"/>
      <c r="M126" s="804"/>
      <c r="N126" s="804"/>
      <c r="O126" s="804"/>
      <c r="P126" s="804"/>
      <c r="Q126" s="804"/>
      <c r="R126" s="804"/>
      <c r="S126" s="811"/>
      <c r="T126" s="740">
        <f t="shared" ref="T126" si="338">SUM(M126:S126)</f>
        <v>0</v>
      </c>
    </row>
    <row r="127" spans="1:20" x14ac:dyDescent="0.25">
      <c r="A127" s="808" t="s">
        <v>1460</v>
      </c>
      <c r="B127" s="809"/>
      <c r="C127" s="809"/>
      <c r="D127" s="740">
        <f t="shared" ref="D127:T127" si="339">SUMIFS(D401:D4326,$B$401:$B$4326,"Commitments",$C$401:$C$4326, "SGD")</f>
        <v>0</v>
      </c>
      <c r="E127" s="740">
        <f t="shared" si="339"/>
        <v>0</v>
      </c>
      <c r="F127" s="740">
        <f t="shared" si="339"/>
        <v>0</v>
      </c>
      <c r="G127" s="740">
        <f t="shared" si="339"/>
        <v>0</v>
      </c>
      <c r="H127" s="740">
        <f t="shared" si="339"/>
        <v>0</v>
      </c>
      <c r="I127" s="740">
        <f t="shared" si="339"/>
        <v>0</v>
      </c>
      <c r="J127" s="740">
        <f t="shared" si="339"/>
        <v>0</v>
      </c>
      <c r="K127" s="740">
        <f t="shared" si="339"/>
        <v>0</v>
      </c>
      <c r="L127" s="740">
        <f t="shared" si="339"/>
        <v>0</v>
      </c>
      <c r="M127" s="740">
        <f t="shared" si="339"/>
        <v>0</v>
      </c>
      <c r="N127" s="740">
        <f t="shared" si="339"/>
        <v>0</v>
      </c>
      <c r="O127" s="740">
        <f t="shared" si="339"/>
        <v>0</v>
      </c>
      <c r="P127" s="740">
        <f t="shared" si="339"/>
        <v>0</v>
      </c>
      <c r="Q127" s="740">
        <f t="shared" si="339"/>
        <v>0</v>
      </c>
      <c r="R127" s="740">
        <f t="shared" si="339"/>
        <v>0</v>
      </c>
      <c r="S127" s="740">
        <f t="shared" si="339"/>
        <v>0</v>
      </c>
      <c r="T127" s="740">
        <f t="shared" si="339"/>
        <v>0</v>
      </c>
    </row>
    <row r="128" spans="1:20" x14ac:dyDescent="0.25">
      <c r="A128" s="1216"/>
      <c r="B128" s="1216"/>
      <c r="C128" s="1216"/>
      <c r="D128" s="1216"/>
      <c r="E128" s="1216"/>
      <c r="F128" s="1216"/>
      <c r="G128" s="1216"/>
      <c r="H128" s="1216"/>
      <c r="I128" s="1216"/>
      <c r="J128" s="1216"/>
      <c r="K128" s="1216"/>
      <c r="L128" s="1216"/>
      <c r="M128" s="1216"/>
      <c r="N128" s="1216"/>
      <c r="O128" s="1216"/>
      <c r="P128" s="1216"/>
      <c r="Q128" s="1216"/>
      <c r="R128" s="1216"/>
      <c r="S128" s="1216"/>
      <c r="T128" s="1216"/>
    </row>
    <row r="129" spans="1:20" x14ac:dyDescent="0.25">
      <c r="A129" s="1217"/>
      <c r="B129" s="1217"/>
      <c r="C129" s="1217"/>
      <c r="D129" s="1217"/>
      <c r="E129" s="1217"/>
      <c r="F129" s="1217"/>
      <c r="G129" s="1217"/>
      <c r="H129" s="1217"/>
      <c r="I129" s="1217"/>
      <c r="J129" s="1217"/>
      <c r="K129" s="1217"/>
      <c r="L129" s="1217"/>
      <c r="M129" s="1217"/>
      <c r="N129" s="1217"/>
      <c r="O129" s="1217"/>
      <c r="P129" s="1217"/>
      <c r="Q129" s="1217"/>
      <c r="R129" s="1217"/>
      <c r="S129" s="1217"/>
      <c r="T129" s="1217"/>
    </row>
    <row r="130" spans="1:20" x14ac:dyDescent="0.25">
      <c r="A130" s="814" t="s">
        <v>547</v>
      </c>
      <c r="B130" s="809"/>
      <c r="C130" s="809"/>
      <c r="D130" s="809"/>
      <c r="E130" s="809"/>
      <c r="F130" s="809"/>
      <c r="G130" s="809"/>
      <c r="H130" s="809"/>
      <c r="I130" s="809"/>
      <c r="J130" s="809"/>
      <c r="K130" s="809"/>
      <c r="L130" s="809"/>
      <c r="M130" s="809"/>
      <c r="N130" s="809"/>
      <c r="O130" s="809"/>
      <c r="P130" s="809"/>
      <c r="Q130" s="809"/>
      <c r="R130" s="809"/>
      <c r="S130" s="809"/>
      <c r="T130" s="809"/>
    </row>
    <row r="131" spans="1:20" x14ac:dyDescent="0.25">
      <c r="A131" s="814" t="s">
        <v>166</v>
      </c>
      <c r="B131" s="809"/>
      <c r="C131" s="809"/>
      <c r="D131" s="740">
        <f>SUM(D132:D135)</f>
        <v>0</v>
      </c>
      <c r="E131" s="740">
        <f t="shared" ref="E131" si="340">SUM(E132:E135)</f>
        <v>0</v>
      </c>
      <c r="F131" s="740">
        <f t="shared" ref="F131" si="341">SUM(F132:F135)</f>
        <v>0</v>
      </c>
      <c r="G131" s="740">
        <f t="shared" ref="G131" si="342">SUM(G132:G135)</f>
        <v>0</v>
      </c>
      <c r="H131" s="740">
        <f t="shared" ref="H131" si="343">SUM(H132:H135)</f>
        <v>0</v>
      </c>
      <c r="I131" s="740">
        <f t="shared" ref="I131" si="344">SUM(I132:I135)</f>
        <v>0</v>
      </c>
      <c r="J131" s="740">
        <f t="shared" ref="J131" si="345">SUM(J132:J135)</f>
        <v>0</v>
      </c>
      <c r="K131" s="740">
        <f t="shared" ref="K131" si="346">SUM(K132:K135)</f>
        <v>0</v>
      </c>
      <c r="L131" s="740">
        <f t="shared" ref="L131" si="347">SUM(L132:L135)</f>
        <v>0</v>
      </c>
      <c r="M131" s="740">
        <f t="shared" ref="M131" si="348">SUM(M132:M135)</f>
        <v>0</v>
      </c>
      <c r="N131" s="740">
        <f t="shared" ref="N131" si="349">SUM(N132:N135)</f>
        <v>0</v>
      </c>
      <c r="O131" s="740">
        <f t="shared" ref="O131" si="350">SUM(O132:O135)</f>
        <v>0</v>
      </c>
      <c r="P131" s="740">
        <f t="shared" ref="P131" si="351">SUM(P132:P135)</f>
        <v>0</v>
      </c>
      <c r="Q131" s="740">
        <f t="shared" ref="Q131" si="352">SUM(Q132:Q135)</f>
        <v>0</v>
      </c>
      <c r="R131" s="740">
        <f t="shared" ref="R131" si="353">SUM(R132:R135)</f>
        <v>0</v>
      </c>
      <c r="S131" s="740">
        <f t="shared" ref="S131" si="354">SUM(S132:S135)</f>
        <v>0</v>
      </c>
      <c r="T131" s="740">
        <f>SUM(T132:T135)</f>
        <v>0</v>
      </c>
    </row>
    <row r="132" spans="1:20" x14ac:dyDescent="0.25">
      <c r="A132" s="810" t="s">
        <v>514</v>
      </c>
      <c r="B132" s="809"/>
      <c r="C132" s="809"/>
      <c r="D132" s="811"/>
      <c r="E132" s="811"/>
      <c r="F132" s="811"/>
      <c r="G132" s="811"/>
      <c r="H132" s="811"/>
      <c r="I132" s="811"/>
      <c r="J132" s="811"/>
      <c r="K132" s="740">
        <f t="shared" ref="K132" si="355">SUM(E132:J132)</f>
        <v>0</v>
      </c>
      <c r="L132" s="804"/>
      <c r="M132" s="811"/>
      <c r="N132" s="811"/>
      <c r="O132" s="811"/>
      <c r="P132" s="811"/>
      <c r="Q132" s="811"/>
      <c r="R132" s="811"/>
      <c r="S132" s="811"/>
      <c r="T132" s="740">
        <f>SUM(M132:S132)</f>
        <v>0</v>
      </c>
    </row>
    <row r="133" spans="1:20" x14ac:dyDescent="0.25">
      <c r="A133" s="810" t="s">
        <v>249</v>
      </c>
      <c r="B133" s="809"/>
      <c r="C133" s="809"/>
      <c r="D133" s="804"/>
      <c r="E133" s="804"/>
      <c r="F133" s="804"/>
      <c r="G133" s="804"/>
      <c r="H133" s="804"/>
      <c r="I133" s="804"/>
      <c r="J133" s="804"/>
      <c r="K133" s="804"/>
      <c r="L133" s="811"/>
      <c r="M133" s="804"/>
      <c r="N133" s="804"/>
      <c r="O133" s="804"/>
      <c r="P133" s="804"/>
      <c r="Q133" s="804"/>
      <c r="R133" s="804"/>
      <c r="S133" s="804"/>
      <c r="T133" s="812"/>
    </row>
    <row r="134" spans="1:20" x14ac:dyDescent="0.25">
      <c r="A134" s="810" t="s">
        <v>515</v>
      </c>
      <c r="B134" s="809"/>
      <c r="C134" s="809"/>
      <c r="D134" s="804"/>
      <c r="E134" s="804"/>
      <c r="F134" s="804"/>
      <c r="G134" s="804"/>
      <c r="H134" s="804"/>
      <c r="I134" s="804"/>
      <c r="J134" s="804"/>
      <c r="K134" s="804"/>
      <c r="L134" s="804"/>
      <c r="M134" s="804"/>
      <c r="N134" s="804"/>
      <c r="O134" s="804"/>
      <c r="P134" s="804"/>
      <c r="Q134" s="804"/>
      <c r="R134" s="804"/>
      <c r="S134" s="811"/>
      <c r="T134" s="740">
        <f t="shared" ref="T134" si="356">SUM(M134:S134)</f>
        <v>0</v>
      </c>
    </row>
    <row r="135" spans="1:20" x14ac:dyDescent="0.25">
      <c r="A135" s="814" t="s">
        <v>1460</v>
      </c>
      <c r="B135" s="809"/>
      <c r="C135" s="809"/>
      <c r="D135" s="740">
        <f t="shared" ref="D135:T135" si="357">SUMIFS(D401:D4326,$B$401:$B$4326,"Cash and Balances",$C$401:$C$4326, "USD")</f>
        <v>0</v>
      </c>
      <c r="E135" s="740">
        <f t="shared" si="357"/>
        <v>0</v>
      </c>
      <c r="F135" s="740">
        <f t="shared" si="357"/>
        <v>0</v>
      </c>
      <c r="G135" s="740">
        <f t="shared" si="357"/>
        <v>0</v>
      </c>
      <c r="H135" s="740">
        <f t="shared" si="357"/>
        <v>0</v>
      </c>
      <c r="I135" s="740">
        <f t="shared" si="357"/>
        <v>0</v>
      </c>
      <c r="J135" s="740">
        <f t="shared" si="357"/>
        <v>0</v>
      </c>
      <c r="K135" s="740">
        <f t="shared" si="357"/>
        <v>0</v>
      </c>
      <c r="L135" s="740">
        <f t="shared" si="357"/>
        <v>0</v>
      </c>
      <c r="M135" s="740">
        <f t="shared" si="357"/>
        <v>0</v>
      </c>
      <c r="N135" s="740">
        <f t="shared" si="357"/>
        <v>0</v>
      </c>
      <c r="O135" s="740">
        <f t="shared" si="357"/>
        <v>0</v>
      </c>
      <c r="P135" s="740">
        <f t="shared" si="357"/>
        <v>0</v>
      </c>
      <c r="Q135" s="740">
        <f t="shared" si="357"/>
        <v>0</v>
      </c>
      <c r="R135" s="740">
        <f t="shared" si="357"/>
        <v>0</v>
      </c>
      <c r="S135" s="740">
        <f t="shared" si="357"/>
        <v>0</v>
      </c>
      <c r="T135" s="740">
        <f t="shared" si="357"/>
        <v>0</v>
      </c>
    </row>
    <row r="136" spans="1:20" x14ac:dyDescent="0.25">
      <c r="A136" s="1223"/>
      <c r="B136" s="1224"/>
      <c r="C136" s="1224"/>
      <c r="D136" s="1224"/>
      <c r="E136" s="1224"/>
      <c r="F136" s="1224"/>
      <c r="G136" s="1224"/>
      <c r="H136" s="1224"/>
      <c r="I136" s="1224"/>
      <c r="J136" s="1224"/>
      <c r="K136" s="1224"/>
      <c r="L136" s="1224"/>
      <c r="M136" s="1224"/>
      <c r="N136" s="1224"/>
      <c r="O136" s="1224"/>
      <c r="P136" s="1224"/>
      <c r="Q136" s="1224"/>
      <c r="R136" s="1224"/>
      <c r="S136" s="1224"/>
      <c r="T136" s="1225"/>
    </row>
    <row r="137" spans="1:20" ht="23" x14ac:dyDescent="0.25">
      <c r="A137" s="814" t="s">
        <v>106</v>
      </c>
      <c r="B137" s="809"/>
      <c r="C137" s="809"/>
      <c r="D137" s="740">
        <f>SUM(D138:D141)</f>
        <v>0</v>
      </c>
      <c r="E137" s="740">
        <f t="shared" ref="E137:T137" si="358">SUM(E138:E141)</f>
        <v>0</v>
      </c>
      <c r="F137" s="740">
        <f t="shared" si="358"/>
        <v>0</v>
      </c>
      <c r="G137" s="740">
        <f t="shared" si="358"/>
        <v>0</v>
      </c>
      <c r="H137" s="740">
        <f t="shared" si="358"/>
        <v>0</v>
      </c>
      <c r="I137" s="740">
        <f t="shared" si="358"/>
        <v>0</v>
      </c>
      <c r="J137" s="740">
        <f t="shared" si="358"/>
        <v>0</v>
      </c>
      <c r="K137" s="740">
        <f t="shared" si="358"/>
        <v>0</v>
      </c>
      <c r="L137" s="740">
        <f t="shared" si="358"/>
        <v>0</v>
      </c>
      <c r="M137" s="740">
        <f t="shared" si="358"/>
        <v>0</v>
      </c>
      <c r="N137" s="740">
        <f t="shared" si="358"/>
        <v>0</v>
      </c>
      <c r="O137" s="740">
        <f t="shared" si="358"/>
        <v>0</v>
      </c>
      <c r="P137" s="740">
        <f t="shared" si="358"/>
        <v>0</v>
      </c>
      <c r="Q137" s="740">
        <f t="shared" si="358"/>
        <v>0</v>
      </c>
      <c r="R137" s="740">
        <f t="shared" si="358"/>
        <v>0</v>
      </c>
      <c r="S137" s="740">
        <f t="shared" si="358"/>
        <v>0</v>
      </c>
      <c r="T137" s="740">
        <f t="shared" si="358"/>
        <v>0</v>
      </c>
    </row>
    <row r="138" spans="1:20" x14ac:dyDescent="0.25">
      <c r="A138" s="810" t="s">
        <v>514</v>
      </c>
      <c r="B138" s="809"/>
      <c r="C138" s="809"/>
      <c r="D138" s="811"/>
      <c r="E138" s="811"/>
      <c r="F138" s="811"/>
      <c r="G138" s="811"/>
      <c r="H138" s="811"/>
      <c r="I138" s="811"/>
      <c r="J138" s="811"/>
      <c r="K138" s="740">
        <f t="shared" ref="K138" si="359">SUM(E138:J138)</f>
        <v>0</v>
      </c>
      <c r="L138" s="804"/>
      <c r="M138" s="811"/>
      <c r="N138" s="811"/>
      <c r="O138" s="811"/>
      <c r="P138" s="811"/>
      <c r="Q138" s="811"/>
      <c r="R138" s="811"/>
      <c r="S138" s="811"/>
      <c r="T138" s="740">
        <f>SUM(M138:S138)</f>
        <v>0</v>
      </c>
    </row>
    <row r="139" spans="1:20" x14ac:dyDescent="0.25">
      <c r="A139" s="810" t="s">
        <v>249</v>
      </c>
      <c r="B139" s="809"/>
      <c r="C139" s="809"/>
      <c r="D139" s="804"/>
      <c r="E139" s="804"/>
      <c r="F139" s="804"/>
      <c r="G139" s="804"/>
      <c r="H139" s="804"/>
      <c r="I139" s="804"/>
      <c r="J139" s="804"/>
      <c r="K139" s="804"/>
      <c r="L139" s="811"/>
      <c r="M139" s="804"/>
      <c r="N139" s="804"/>
      <c r="O139" s="804"/>
      <c r="P139" s="804"/>
      <c r="Q139" s="804"/>
      <c r="R139" s="804"/>
      <c r="S139" s="804"/>
      <c r="T139" s="812"/>
    </row>
    <row r="140" spans="1:20" x14ac:dyDescent="0.25">
      <c r="A140" s="810" t="s">
        <v>515</v>
      </c>
      <c r="B140" s="809"/>
      <c r="C140" s="809"/>
      <c r="D140" s="804"/>
      <c r="E140" s="804"/>
      <c r="F140" s="804"/>
      <c r="G140" s="804"/>
      <c r="H140" s="804"/>
      <c r="I140" s="804"/>
      <c r="J140" s="804"/>
      <c r="K140" s="804"/>
      <c r="L140" s="804"/>
      <c r="M140" s="804"/>
      <c r="N140" s="804"/>
      <c r="O140" s="804"/>
      <c r="P140" s="804"/>
      <c r="Q140" s="804"/>
      <c r="R140" s="804"/>
      <c r="S140" s="811"/>
      <c r="T140" s="740">
        <f t="shared" ref="T140" si="360">SUM(M140:S140)</f>
        <v>0</v>
      </c>
    </row>
    <row r="141" spans="1:20" x14ac:dyDescent="0.25">
      <c r="A141" s="814" t="s">
        <v>1460</v>
      </c>
      <c r="B141" s="809"/>
      <c r="C141" s="809"/>
      <c r="D141" s="740">
        <f t="shared" ref="D141:T141" si="361">SUMIFS(D401:D4326,$B$401:$B$4326,"Amounts receivable under reverse repurchase agreements",$C$401:$C$4326, "USD")</f>
        <v>0</v>
      </c>
      <c r="E141" s="740">
        <f t="shared" si="361"/>
        <v>0</v>
      </c>
      <c r="F141" s="740">
        <f t="shared" si="361"/>
        <v>0</v>
      </c>
      <c r="G141" s="740">
        <f t="shared" si="361"/>
        <v>0</v>
      </c>
      <c r="H141" s="740">
        <f t="shared" si="361"/>
        <v>0</v>
      </c>
      <c r="I141" s="740">
        <f t="shared" si="361"/>
        <v>0</v>
      </c>
      <c r="J141" s="740">
        <f t="shared" si="361"/>
        <v>0</v>
      </c>
      <c r="K141" s="740">
        <f t="shared" si="361"/>
        <v>0</v>
      </c>
      <c r="L141" s="740">
        <f t="shared" si="361"/>
        <v>0</v>
      </c>
      <c r="M141" s="740">
        <f t="shared" si="361"/>
        <v>0</v>
      </c>
      <c r="N141" s="740">
        <f t="shared" si="361"/>
        <v>0</v>
      </c>
      <c r="O141" s="740">
        <f t="shared" si="361"/>
        <v>0</v>
      </c>
      <c r="P141" s="740">
        <f t="shared" si="361"/>
        <v>0</v>
      </c>
      <c r="Q141" s="740">
        <f t="shared" si="361"/>
        <v>0</v>
      </c>
      <c r="R141" s="740">
        <f t="shared" si="361"/>
        <v>0</v>
      </c>
      <c r="S141" s="740">
        <f t="shared" si="361"/>
        <v>0</v>
      </c>
      <c r="T141" s="740">
        <f t="shared" si="361"/>
        <v>0</v>
      </c>
    </row>
    <row r="142" spans="1:20" x14ac:dyDescent="0.25">
      <c r="A142" s="1223"/>
      <c r="B142" s="1224"/>
      <c r="C142" s="1224"/>
      <c r="D142" s="1224"/>
      <c r="E142" s="1224"/>
      <c r="F142" s="1224"/>
      <c r="G142" s="1224"/>
      <c r="H142" s="1224"/>
      <c r="I142" s="1224"/>
      <c r="J142" s="1224"/>
      <c r="K142" s="1224"/>
      <c r="L142" s="1224"/>
      <c r="M142" s="1224"/>
      <c r="N142" s="1224"/>
      <c r="O142" s="1224"/>
      <c r="P142" s="1224"/>
      <c r="Q142" s="1224"/>
      <c r="R142" s="1224"/>
      <c r="S142" s="1224"/>
      <c r="T142" s="1225"/>
    </row>
    <row r="143" spans="1:20" x14ac:dyDescent="0.25">
      <c r="A143" s="814" t="s">
        <v>107</v>
      </c>
      <c r="B143" s="809"/>
      <c r="C143" s="809"/>
      <c r="D143" s="740">
        <f>SUM(D144:D147)</f>
        <v>0</v>
      </c>
      <c r="E143" s="740">
        <f t="shared" ref="E143:T143" si="362">SUM(E144:E147)</f>
        <v>0</v>
      </c>
      <c r="F143" s="740">
        <f t="shared" si="362"/>
        <v>0</v>
      </c>
      <c r="G143" s="740">
        <f t="shared" si="362"/>
        <v>0</v>
      </c>
      <c r="H143" s="740">
        <f t="shared" si="362"/>
        <v>0</v>
      </c>
      <c r="I143" s="740">
        <f t="shared" si="362"/>
        <v>0</v>
      </c>
      <c r="J143" s="740">
        <f t="shared" si="362"/>
        <v>0</v>
      </c>
      <c r="K143" s="740">
        <f t="shared" si="362"/>
        <v>0</v>
      </c>
      <c r="L143" s="740">
        <f t="shared" si="362"/>
        <v>0</v>
      </c>
      <c r="M143" s="740">
        <f t="shared" si="362"/>
        <v>0</v>
      </c>
      <c r="N143" s="740">
        <f t="shared" si="362"/>
        <v>0</v>
      </c>
      <c r="O143" s="740">
        <f t="shared" si="362"/>
        <v>0</v>
      </c>
      <c r="P143" s="740">
        <f t="shared" si="362"/>
        <v>0</v>
      </c>
      <c r="Q143" s="740">
        <f t="shared" si="362"/>
        <v>0</v>
      </c>
      <c r="R143" s="740">
        <f t="shared" si="362"/>
        <v>0</v>
      </c>
      <c r="S143" s="740">
        <f t="shared" si="362"/>
        <v>0</v>
      </c>
      <c r="T143" s="740">
        <f t="shared" si="362"/>
        <v>0</v>
      </c>
    </row>
    <row r="144" spans="1:20" x14ac:dyDescent="0.25">
      <c r="A144" s="810" t="s">
        <v>514</v>
      </c>
      <c r="B144" s="809"/>
      <c r="C144" s="809"/>
      <c r="D144" s="811"/>
      <c r="E144" s="811"/>
      <c r="F144" s="811"/>
      <c r="G144" s="811"/>
      <c r="H144" s="811"/>
      <c r="I144" s="811"/>
      <c r="J144" s="811"/>
      <c r="K144" s="740">
        <f t="shared" ref="K144" si="363">SUM(E144:J144)</f>
        <v>0</v>
      </c>
      <c r="L144" s="804"/>
      <c r="M144" s="811"/>
      <c r="N144" s="811"/>
      <c r="O144" s="811"/>
      <c r="P144" s="811"/>
      <c r="Q144" s="811"/>
      <c r="R144" s="811"/>
      <c r="S144" s="811"/>
      <c r="T144" s="740">
        <f>SUM(M144:S144)</f>
        <v>0</v>
      </c>
    </row>
    <row r="145" spans="1:20" x14ac:dyDescent="0.25">
      <c r="A145" s="810" t="s">
        <v>249</v>
      </c>
      <c r="B145" s="809"/>
      <c r="C145" s="809"/>
      <c r="D145" s="804"/>
      <c r="E145" s="804"/>
      <c r="F145" s="804"/>
      <c r="G145" s="804"/>
      <c r="H145" s="804"/>
      <c r="I145" s="804"/>
      <c r="J145" s="804"/>
      <c r="K145" s="804"/>
      <c r="L145" s="811"/>
      <c r="M145" s="804"/>
      <c r="N145" s="804"/>
      <c r="O145" s="804"/>
      <c r="P145" s="804"/>
      <c r="Q145" s="804"/>
      <c r="R145" s="804"/>
      <c r="S145" s="804"/>
      <c r="T145" s="812"/>
    </row>
    <row r="146" spans="1:20" x14ac:dyDescent="0.25">
      <c r="A146" s="810" t="s">
        <v>515</v>
      </c>
      <c r="B146" s="809"/>
      <c r="C146" s="809"/>
      <c r="D146" s="804"/>
      <c r="E146" s="804"/>
      <c r="F146" s="804"/>
      <c r="G146" s="804"/>
      <c r="H146" s="804"/>
      <c r="I146" s="804"/>
      <c r="J146" s="804"/>
      <c r="K146" s="804"/>
      <c r="L146" s="804"/>
      <c r="M146" s="804"/>
      <c r="N146" s="804"/>
      <c r="O146" s="804"/>
      <c r="P146" s="804"/>
      <c r="Q146" s="804"/>
      <c r="R146" s="804"/>
      <c r="S146" s="811"/>
      <c r="T146" s="740">
        <f t="shared" ref="T146" si="364">SUM(M146:S146)</f>
        <v>0</v>
      </c>
    </row>
    <row r="147" spans="1:20" x14ac:dyDescent="0.25">
      <c r="A147" s="814" t="s">
        <v>1460</v>
      </c>
      <c r="B147" s="809"/>
      <c r="C147" s="809"/>
      <c r="D147" s="740">
        <f t="shared" ref="D147:T147" si="365">SUMIFS(D401:D4326,$B$401:$B$4326,"Positive fair values for financial derivatives",$C$401:$C$4326, "USD")</f>
        <v>0</v>
      </c>
      <c r="E147" s="740">
        <f t="shared" si="365"/>
        <v>0</v>
      </c>
      <c r="F147" s="740">
        <f t="shared" si="365"/>
        <v>0</v>
      </c>
      <c r="G147" s="740">
        <f t="shared" si="365"/>
        <v>0</v>
      </c>
      <c r="H147" s="740">
        <f t="shared" si="365"/>
        <v>0</v>
      </c>
      <c r="I147" s="740">
        <f t="shared" si="365"/>
        <v>0</v>
      </c>
      <c r="J147" s="740">
        <f t="shared" si="365"/>
        <v>0</v>
      </c>
      <c r="K147" s="740">
        <f t="shared" si="365"/>
        <v>0</v>
      </c>
      <c r="L147" s="740">
        <f t="shared" si="365"/>
        <v>0</v>
      </c>
      <c r="M147" s="740">
        <f t="shared" si="365"/>
        <v>0</v>
      </c>
      <c r="N147" s="740">
        <f t="shared" si="365"/>
        <v>0</v>
      </c>
      <c r="O147" s="740">
        <f t="shared" si="365"/>
        <v>0</v>
      </c>
      <c r="P147" s="740">
        <f t="shared" si="365"/>
        <v>0</v>
      </c>
      <c r="Q147" s="740">
        <f t="shared" si="365"/>
        <v>0</v>
      </c>
      <c r="R147" s="740">
        <f t="shared" si="365"/>
        <v>0</v>
      </c>
      <c r="S147" s="740">
        <f t="shared" si="365"/>
        <v>0</v>
      </c>
      <c r="T147" s="740">
        <f t="shared" si="365"/>
        <v>0</v>
      </c>
    </row>
    <row r="148" spans="1:20" x14ac:dyDescent="0.25">
      <c r="A148" s="1223"/>
      <c r="B148" s="1224"/>
      <c r="C148" s="1224"/>
      <c r="D148" s="1224"/>
      <c r="E148" s="1224"/>
      <c r="F148" s="1224"/>
      <c r="G148" s="1224"/>
      <c r="H148" s="1224"/>
      <c r="I148" s="1224"/>
      <c r="J148" s="1224"/>
      <c r="K148" s="1224"/>
      <c r="L148" s="1224"/>
      <c r="M148" s="1224"/>
      <c r="N148" s="1224"/>
      <c r="O148" s="1224"/>
      <c r="P148" s="1224"/>
      <c r="Q148" s="1224"/>
      <c r="R148" s="1224"/>
      <c r="S148" s="1224"/>
      <c r="T148" s="1225"/>
    </row>
    <row r="149" spans="1:20" x14ac:dyDescent="0.25">
      <c r="A149" s="814" t="s">
        <v>111</v>
      </c>
      <c r="B149" s="809"/>
      <c r="C149" s="809"/>
      <c r="D149" s="740">
        <f>SUM(D150:D153)</f>
        <v>0</v>
      </c>
      <c r="E149" s="740">
        <f t="shared" ref="E149:T149" si="366">SUM(E150:E153)</f>
        <v>0</v>
      </c>
      <c r="F149" s="740">
        <f t="shared" si="366"/>
        <v>0</v>
      </c>
      <c r="G149" s="740">
        <f t="shared" si="366"/>
        <v>0</v>
      </c>
      <c r="H149" s="740">
        <f t="shared" si="366"/>
        <v>0</v>
      </c>
      <c r="I149" s="740">
        <f t="shared" si="366"/>
        <v>0</v>
      </c>
      <c r="J149" s="740">
        <f t="shared" si="366"/>
        <v>0</v>
      </c>
      <c r="K149" s="740">
        <f t="shared" si="366"/>
        <v>0</v>
      </c>
      <c r="L149" s="740">
        <f t="shared" si="366"/>
        <v>0</v>
      </c>
      <c r="M149" s="740">
        <f t="shared" si="366"/>
        <v>0</v>
      </c>
      <c r="N149" s="740">
        <f t="shared" si="366"/>
        <v>0</v>
      </c>
      <c r="O149" s="740">
        <f t="shared" si="366"/>
        <v>0</v>
      </c>
      <c r="P149" s="740">
        <f t="shared" si="366"/>
        <v>0</v>
      </c>
      <c r="Q149" s="740">
        <f t="shared" si="366"/>
        <v>0</v>
      </c>
      <c r="R149" s="740">
        <f t="shared" si="366"/>
        <v>0</v>
      </c>
      <c r="S149" s="740">
        <f t="shared" si="366"/>
        <v>0</v>
      </c>
      <c r="T149" s="740">
        <f t="shared" si="366"/>
        <v>0</v>
      </c>
    </row>
    <row r="150" spans="1:20" x14ac:dyDescent="0.25">
      <c r="A150" s="810" t="s">
        <v>514</v>
      </c>
      <c r="B150" s="809"/>
      <c r="C150" s="809"/>
      <c r="D150" s="811"/>
      <c r="E150" s="811"/>
      <c r="F150" s="811"/>
      <c r="G150" s="811"/>
      <c r="H150" s="811"/>
      <c r="I150" s="811"/>
      <c r="J150" s="811"/>
      <c r="K150" s="740">
        <f t="shared" ref="K150" si="367">SUM(E150:J150)</f>
        <v>0</v>
      </c>
      <c r="L150" s="804"/>
      <c r="M150" s="811"/>
      <c r="N150" s="811"/>
      <c r="O150" s="811"/>
      <c r="P150" s="811"/>
      <c r="Q150" s="811"/>
      <c r="R150" s="811"/>
      <c r="S150" s="811"/>
      <c r="T150" s="740">
        <f>SUM(M150:S150)</f>
        <v>0</v>
      </c>
    </row>
    <row r="151" spans="1:20" x14ac:dyDescent="0.25">
      <c r="A151" s="810" t="s">
        <v>249</v>
      </c>
      <c r="B151" s="809"/>
      <c r="C151" s="809"/>
      <c r="D151" s="804"/>
      <c r="E151" s="804"/>
      <c r="F151" s="804"/>
      <c r="G151" s="804"/>
      <c r="H151" s="804"/>
      <c r="I151" s="804"/>
      <c r="J151" s="804"/>
      <c r="K151" s="804"/>
      <c r="L151" s="811"/>
      <c r="M151" s="804"/>
      <c r="N151" s="804"/>
      <c r="O151" s="804"/>
      <c r="P151" s="804"/>
      <c r="Q151" s="804"/>
      <c r="R151" s="804"/>
      <c r="S151" s="804"/>
      <c r="T151" s="812"/>
    </row>
    <row r="152" spans="1:20" x14ac:dyDescent="0.25">
      <c r="A152" s="810" t="s">
        <v>515</v>
      </c>
      <c r="B152" s="809"/>
      <c r="C152" s="809"/>
      <c r="D152" s="804"/>
      <c r="E152" s="804"/>
      <c r="F152" s="804"/>
      <c r="G152" s="804"/>
      <c r="H152" s="804"/>
      <c r="I152" s="804"/>
      <c r="J152" s="804"/>
      <c r="K152" s="804"/>
      <c r="L152" s="804"/>
      <c r="M152" s="804"/>
      <c r="N152" s="804"/>
      <c r="O152" s="804"/>
      <c r="P152" s="804"/>
      <c r="Q152" s="804"/>
      <c r="R152" s="804"/>
      <c r="S152" s="811"/>
      <c r="T152" s="740">
        <f t="shared" ref="T152" si="368">SUM(M152:S152)</f>
        <v>0</v>
      </c>
    </row>
    <row r="153" spans="1:20" x14ac:dyDescent="0.25">
      <c r="A153" s="814" t="s">
        <v>1460</v>
      </c>
      <c r="B153" s="809"/>
      <c r="C153" s="809"/>
      <c r="D153" s="740">
        <f t="shared" ref="D153:T153" si="369">SUMIFS(D401:D4326,$B$401:$B$4326,"Loans and advances",$C$401:$C$4326, "USD")</f>
        <v>0</v>
      </c>
      <c r="E153" s="740">
        <f t="shared" si="369"/>
        <v>0</v>
      </c>
      <c r="F153" s="740">
        <f t="shared" si="369"/>
        <v>0</v>
      </c>
      <c r="G153" s="740">
        <f t="shared" si="369"/>
        <v>0</v>
      </c>
      <c r="H153" s="740">
        <f t="shared" si="369"/>
        <v>0</v>
      </c>
      <c r="I153" s="740">
        <f t="shared" si="369"/>
        <v>0</v>
      </c>
      <c r="J153" s="740">
        <f t="shared" si="369"/>
        <v>0</v>
      </c>
      <c r="K153" s="740">
        <f t="shared" si="369"/>
        <v>0</v>
      </c>
      <c r="L153" s="740">
        <f t="shared" si="369"/>
        <v>0</v>
      </c>
      <c r="M153" s="740">
        <f t="shared" si="369"/>
        <v>0</v>
      </c>
      <c r="N153" s="740">
        <f t="shared" si="369"/>
        <v>0</v>
      </c>
      <c r="O153" s="740">
        <f t="shared" si="369"/>
        <v>0</v>
      </c>
      <c r="P153" s="740">
        <f t="shared" si="369"/>
        <v>0</v>
      </c>
      <c r="Q153" s="740">
        <f t="shared" si="369"/>
        <v>0</v>
      </c>
      <c r="R153" s="740">
        <f t="shared" si="369"/>
        <v>0</v>
      </c>
      <c r="S153" s="740">
        <f t="shared" si="369"/>
        <v>0</v>
      </c>
      <c r="T153" s="740">
        <f t="shared" si="369"/>
        <v>0</v>
      </c>
    </row>
    <row r="154" spans="1:20" x14ac:dyDescent="0.25">
      <c r="A154" s="1223"/>
      <c r="B154" s="1224"/>
      <c r="C154" s="1224"/>
      <c r="D154" s="1224"/>
      <c r="E154" s="1224"/>
      <c r="F154" s="1224"/>
      <c r="G154" s="1224"/>
      <c r="H154" s="1224"/>
      <c r="I154" s="1224"/>
      <c r="J154" s="1224"/>
      <c r="K154" s="1224"/>
      <c r="L154" s="1224"/>
      <c r="M154" s="1224"/>
      <c r="N154" s="1224"/>
      <c r="O154" s="1224"/>
      <c r="P154" s="1224"/>
      <c r="Q154" s="1224"/>
      <c r="R154" s="1224"/>
      <c r="S154" s="1224"/>
      <c r="T154" s="1225"/>
    </row>
    <row r="155" spans="1:20" x14ac:dyDescent="0.25">
      <c r="A155" s="814" t="s">
        <v>112</v>
      </c>
      <c r="B155" s="809"/>
      <c r="C155" s="809"/>
      <c r="D155" s="740">
        <f>SUM(D156:D159)</f>
        <v>0</v>
      </c>
      <c r="E155" s="740">
        <f t="shared" ref="E155:T155" si="370">SUM(E156:E159)</f>
        <v>0</v>
      </c>
      <c r="F155" s="740">
        <f t="shared" si="370"/>
        <v>0</v>
      </c>
      <c r="G155" s="740">
        <f t="shared" si="370"/>
        <v>0</v>
      </c>
      <c r="H155" s="740">
        <f t="shared" si="370"/>
        <v>0</v>
      </c>
      <c r="I155" s="740">
        <f t="shared" si="370"/>
        <v>0</v>
      </c>
      <c r="J155" s="740">
        <f t="shared" si="370"/>
        <v>0</v>
      </c>
      <c r="K155" s="740">
        <f t="shared" si="370"/>
        <v>0</v>
      </c>
      <c r="L155" s="740">
        <f t="shared" si="370"/>
        <v>0</v>
      </c>
      <c r="M155" s="740">
        <f t="shared" si="370"/>
        <v>0</v>
      </c>
      <c r="N155" s="740">
        <f t="shared" si="370"/>
        <v>0</v>
      </c>
      <c r="O155" s="740">
        <f t="shared" si="370"/>
        <v>0</v>
      </c>
      <c r="P155" s="740">
        <f t="shared" si="370"/>
        <v>0</v>
      </c>
      <c r="Q155" s="740">
        <f t="shared" si="370"/>
        <v>0</v>
      </c>
      <c r="R155" s="740">
        <f t="shared" si="370"/>
        <v>0</v>
      </c>
      <c r="S155" s="740">
        <f t="shared" si="370"/>
        <v>0</v>
      </c>
      <c r="T155" s="740">
        <f t="shared" si="370"/>
        <v>0</v>
      </c>
    </row>
    <row r="156" spans="1:20" x14ac:dyDescent="0.25">
      <c r="A156" s="810" t="s">
        <v>514</v>
      </c>
      <c r="B156" s="809"/>
      <c r="C156" s="809"/>
      <c r="D156" s="811"/>
      <c r="E156" s="811"/>
      <c r="F156" s="811"/>
      <c r="G156" s="811"/>
      <c r="H156" s="811"/>
      <c r="I156" s="811"/>
      <c r="J156" s="811"/>
      <c r="K156" s="740">
        <f t="shared" ref="K156" si="371">SUM(E156:J156)</f>
        <v>0</v>
      </c>
      <c r="L156" s="804"/>
      <c r="M156" s="811"/>
      <c r="N156" s="811"/>
      <c r="O156" s="811"/>
      <c r="P156" s="811"/>
      <c r="Q156" s="811"/>
      <c r="R156" s="811"/>
      <c r="S156" s="811"/>
      <c r="T156" s="740">
        <f>SUM(M156:S156)</f>
        <v>0</v>
      </c>
    </row>
    <row r="157" spans="1:20" x14ac:dyDescent="0.25">
      <c r="A157" s="810" t="s">
        <v>249</v>
      </c>
      <c r="B157" s="809"/>
      <c r="C157" s="809"/>
      <c r="D157" s="804"/>
      <c r="E157" s="804"/>
      <c r="F157" s="804"/>
      <c r="G157" s="804"/>
      <c r="H157" s="804"/>
      <c r="I157" s="804"/>
      <c r="J157" s="804"/>
      <c r="K157" s="804"/>
      <c r="L157" s="811"/>
      <c r="M157" s="804"/>
      <c r="N157" s="804"/>
      <c r="O157" s="804"/>
      <c r="P157" s="804"/>
      <c r="Q157" s="804"/>
      <c r="R157" s="804"/>
      <c r="S157" s="804"/>
      <c r="T157" s="812"/>
    </row>
    <row r="158" spans="1:20" x14ac:dyDescent="0.25">
      <c r="A158" s="810" t="s">
        <v>515</v>
      </c>
      <c r="B158" s="809"/>
      <c r="C158" s="809"/>
      <c r="D158" s="804"/>
      <c r="E158" s="804"/>
      <c r="F158" s="804"/>
      <c r="G158" s="804"/>
      <c r="H158" s="804"/>
      <c r="I158" s="804"/>
      <c r="J158" s="804"/>
      <c r="K158" s="804"/>
      <c r="L158" s="804"/>
      <c r="M158" s="804"/>
      <c r="N158" s="804"/>
      <c r="O158" s="804"/>
      <c r="P158" s="804"/>
      <c r="Q158" s="804"/>
      <c r="R158" s="804"/>
      <c r="S158" s="811"/>
      <c r="T158" s="740">
        <f t="shared" ref="T158" si="372">SUM(M158:S158)</f>
        <v>0</v>
      </c>
    </row>
    <row r="159" spans="1:20" x14ac:dyDescent="0.25">
      <c r="A159" s="814" t="s">
        <v>1460</v>
      </c>
      <c r="B159" s="809"/>
      <c r="C159" s="809"/>
      <c r="D159" s="740">
        <f t="shared" ref="D159:T159" si="373">SUMIFS(D401:D4326,$B$401:$B$4326,"Bills discounted or purchased",$C$401:$C$4326, "USD")</f>
        <v>0</v>
      </c>
      <c r="E159" s="740">
        <f t="shared" si="373"/>
        <v>0</v>
      </c>
      <c r="F159" s="740">
        <f t="shared" si="373"/>
        <v>0</v>
      </c>
      <c r="G159" s="740">
        <f t="shared" si="373"/>
        <v>0</v>
      </c>
      <c r="H159" s="740">
        <f t="shared" si="373"/>
        <v>0</v>
      </c>
      <c r="I159" s="740">
        <f t="shared" si="373"/>
        <v>0</v>
      </c>
      <c r="J159" s="740">
        <f t="shared" si="373"/>
        <v>0</v>
      </c>
      <c r="K159" s="740">
        <f t="shared" si="373"/>
        <v>0</v>
      </c>
      <c r="L159" s="740">
        <f t="shared" si="373"/>
        <v>0</v>
      </c>
      <c r="M159" s="740">
        <f t="shared" si="373"/>
        <v>0</v>
      </c>
      <c r="N159" s="740">
        <f t="shared" si="373"/>
        <v>0</v>
      </c>
      <c r="O159" s="740">
        <f t="shared" si="373"/>
        <v>0</v>
      </c>
      <c r="P159" s="740">
        <f t="shared" si="373"/>
        <v>0</v>
      </c>
      <c r="Q159" s="740">
        <f t="shared" si="373"/>
        <v>0</v>
      </c>
      <c r="R159" s="740">
        <f t="shared" si="373"/>
        <v>0</v>
      </c>
      <c r="S159" s="740">
        <f t="shared" si="373"/>
        <v>0</v>
      </c>
      <c r="T159" s="740">
        <f t="shared" si="373"/>
        <v>0</v>
      </c>
    </row>
    <row r="160" spans="1:20" x14ac:dyDescent="0.25">
      <c r="A160" s="1223"/>
      <c r="B160" s="1224"/>
      <c r="C160" s="1224"/>
      <c r="D160" s="1224"/>
      <c r="E160" s="1224"/>
      <c r="F160" s="1224"/>
      <c r="G160" s="1224"/>
      <c r="H160" s="1224"/>
      <c r="I160" s="1224"/>
      <c r="J160" s="1224"/>
      <c r="K160" s="1224"/>
      <c r="L160" s="1224"/>
      <c r="M160" s="1224"/>
      <c r="N160" s="1224"/>
      <c r="O160" s="1224"/>
      <c r="P160" s="1224"/>
      <c r="Q160" s="1224"/>
      <c r="R160" s="1224"/>
      <c r="S160" s="1224"/>
      <c r="T160" s="1225"/>
    </row>
    <row r="161" spans="1:20" x14ac:dyDescent="0.25">
      <c r="A161" s="814" t="s">
        <v>169</v>
      </c>
      <c r="B161" s="809"/>
      <c r="C161" s="809"/>
      <c r="D161" s="740">
        <f>SUM(D162:D165)</f>
        <v>0</v>
      </c>
      <c r="E161" s="740">
        <f t="shared" ref="E161:T161" si="374">SUM(E162:E165)</f>
        <v>0</v>
      </c>
      <c r="F161" s="740">
        <f t="shared" si="374"/>
        <v>0</v>
      </c>
      <c r="G161" s="740">
        <f t="shared" si="374"/>
        <v>0</v>
      </c>
      <c r="H161" s="740">
        <f t="shared" si="374"/>
        <v>0</v>
      </c>
      <c r="I161" s="740">
        <f t="shared" si="374"/>
        <v>0</v>
      </c>
      <c r="J161" s="740">
        <f t="shared" si="374"/>
        <v>0</v>
      </c>
      <c r="K161" s="740">
        <f t="shared" si="374"/>
        <v>0</v>
      </c>
      <c r="L161" s="740">
        <f t="shared" si="374"/>
        <v>0</v>
      </c>
      <c r="M161" s="740">
        <f t="shared" si="374"/>
        <v>0</v>
      </c>
      <c r="N161" s="740">
        <f t="shared" si="374"/>
        <v>0</v>
      </c>
      <c r="O161" s="740">
        <f t="shared" si="374"/>
        <v>0</v>
      </c>
      <c r="P161" s="740">
        <f t="shared" si="374"/>
        <v>0</v>
      </c>
      <c r="Q161" s="740">
        <f t="shared" si="374"/>
        <v>0</v>
      </c>
      <c r="R161" s="740">
        <f t="shared" si="374"/>
        <v>0</v>
      </c>
      <c r="S161" s="740">
        <f t="shared" si="374"/>
        <v>0</v>
      </c>
      <c r="T161" s="740">
        <f t="shared" si="374"/>
        <v>0</v>
      </c>
    </row>
    <row r="162" spans="1:20" x14ac:dyDescent="0.25">
      <c r="A162" s="810" t="s">
        <v>514</v>
      </c>
      <c r="B162" s="809"/>
      <c r="C162" s="809"/>
      <c r="D162" s="811"/>
      <c r="E162" s="811"/>
      <c r="F162" s="811"/>
      <c r="G162" s="811"/>
      <c r="H162" s="811"/>
      <c r="I162" s="811"/>
      <c r="J162" s="811"/>
      <c r="K162" s="740">
        <f t="shared" ref="K162" si="375">SUM(E162:J162)</f>
        <v>0</v>
      </c>
      <c r="L162" s="804"/>
      <c r="M162" s="811"/>
      <c r="N162" s="811"/>
      <c r="O162" s="811"/>
      <c r="P162" s="811"/>
      <c r="Q162" s="811"/>
      <c r="R162" s="811"/>
      <c r="S162" s="811"/>
      <c r="T162" s="740">
        <f>SUM(M162:S162)</f>
        <v>0</v>
      </c>
    </row>
    <row r="163" spans="1:20" x14ac:dyDescent="0.25">
      <c r="A163" s="810" t="s">
        <v>249</v>
      </c>
      <c r="B163" s="809"/>
      <c r="C163" s="809"/>
      <c r="D163" s="804"/>
      <c r="E163" s="804"/>
      <c r="F163" s="804"/>
      <c r="G163" s="804"/>
      <c r="H163" s="804"/>
      <c r="I163" s="804"/>
      <c r="J163" s="804"/>
      <c r="K163" s="804"/>
      <c r="L163" s="811"/>
      <c r="M163" s="804"/>
      <c r="N163" s="804"/>
      <c r="O163" s="804"/>
      <c r="P163" s="804"/>
      <c r="Q163" s="804"/>
      <c r="R163" s="804"/>
      <c r="S163" s="804"/>
      <c r="T163" s="812"/>
    </row>
    <row r="164" spans="1:20" x14ac:dyDescent="0.25">
      <c r="A164" s="810" t="s">
        <v>515</v>
      </c>
      <c r="B164" s="809"/>
      <c r="C164" s="809"/>
      <c r="D164" s="804"/>
      <c r="E164" s="804"/>
      <c r="F164" s="804"/>
      <c r="G164" s="804"/>
      <c r="H164" s="804"/>
      <c r="I164" s="804"/>
      <c r="J164" s="804"/>
      <c r="K164" s="804"/>
      <c r="L164" s="804"/>
      <c r="M164" s="804"/>
      <c r="N164" s="804"/>
      <c r="O164" s="804"/>
      <c r="P164" s="804"/>
      <c r="Q164" s="804"/>
      <c r="R164" s="804"/>
      <c r="S164" s="811"/>
      <c r="T164" s="740">
        <f t="shared" ref="T164" si="376">SUM(M164:S164)</f>
        <v>0</v>
      </c>
    </row>
    <row r="165" spans="1:20" x14ac:dyDescent="0.25">
      <c r="A165" s="814" t="s">
        <v>1460</v>
      </c>
      <c r="B165" s="809"/>
      <c r="C165" s="809"/>
      <c r="D165" s="740">
        <f t="shared" ref="D165:T165" si="377">SUMIFS(D401:D4326,$B$401:$B$4326,"Debt Securities",$C$401:$C$4326, "USD")</f>
        <v>0</v>
      </c>
      <c r="E165" s="740">
        <f t="shared" si="377"/>
        <v>0</v>
      </c>
      <c r="F165" s="740">
        <f t="shared" si="377"/>
        <v>0</v>
      </c>
      <c r="G165" s="740">
        <f t="shared" si="377"/>
        <v>0</v>
      </c>
      <c r="H165" s="740">
        <f t="shared" si="377"/>
        <v>0</v>
      </c>
      <c r="I165" s="740">
        <f t="shared" si="377"/>
        <v>0</v>
      </c>
      <c r="J165" s="740">
        <f t="shared" si="377"/>
        <v>0</v>
      </c>
      <c r="K165" s="740">
        <f t="shared" si="377"/>
        <v>0</v>
      </c>
      <c r="L165" s="740">
        <f t="shared" si="377"/>
        <v>0</v>
      </c>
      <c r="M165" s="740">
        <f t="shared" si="377"/>
        <v>0</v>
      </c>
      <c r="N165" s="740">
        <f t="shared" si="377"/>
        <v>0</v>
      </c>
      <c r="O165" s="740">
        <f t="shared" si="377"/>
        <v>0</v>
      </c>
      <c r="P165" s="740">
        <f t="shared" si="377"/>
        <v>0</v>
      </c>
      <c r="Q165" s="740">
        <f t="shared" si="377"/>
        <v>0</v>
      </c>
      <c r="R165" s="740">
        <f t="shared" si="377"/>
        <v>0</v>
      </c>
      <c r="S165" s="740">
        <f t="shared" si="377"/>
        <v>0</v>
      </c>
      <c r="T165" s="740">
        <f t="shared" si="377"/>
        <v>0</v>
      </c>
    </row>
    <row r="166" spans="1:20" x14ac:dyDescent="0.25">
      <c r="A166" s="1223"/>
      <c r="B166" s="1224"/>
      <c r="C166" s="1224"/>
      <c r="D166" s="1224"/>
      <c r="E166" s="1224"/>
      <c r="F166" s="1224"/>
      <c r="G166" s="1224"/>
      <c r="H166" s="1224"/>
      <c r="I166" s="1224"/>
      <c r="J166" s="1224"/>
      <c r="K166" s="1224"/>
      <c r="L166" s="1224"/>
      <c r="M166" s="1224"/>
      <c r="N166" s="1224"/>
      <c r="O166" s="1224"/>
      <c r="P166" s="1224"/>
      <c r="Q166" s="1224"/>
      <c r="R166" s="1224"/>
      <c r="S166" s="1224"/>
      <c r="T166" s="1225"/>
    </row>
    <row r="167" spans="1:20" x14ac:dyDescent="0.25">
      <c r="A167" s="814" t="s">
        <v>239</v>
      </c>
      <c r="B167" s="809"/>
      <c r="C167" s="809"/>
      <c r="D167" s="740">
        <f>SUM(D168:D171)</f>
        <v>0</v>
      </c>
      <c r="E167" s="740">
        <f t="shared" ref="E167:T167" si="378">SUM(E168:E171)</f>
        <v>0</v>
      </c>
      <c r="F167" s="740">
        <f t="shared" si="378"/>
        <v>0</v>
      </c>
      <c r="G167" s="740">
        <f t="shared" si="378"/>
        <v>0</v>
      </c>
      <c r="H167" s="740">
        <f t="shared" si="378"/>
        <v>0</v>
      </c>
      <c r="I167" s="740">
        <f t="shared" si="378"/>
        <v>0</v>
      </c>
      <c r="J167" s="740">
        <f t="shared" si="378"/>
        <v>0</v>
      </c>
      <c r="K167" s="740">
        <f t="shared" si="378"/>
        <v>0</v>
      </c>
      <c r="L167" s="740">
        <f t="shared" si="378"/>
        <v>0</v>
      </c>
      <c r="M167" s="740">
        <f t="shared" si="378"/>
        <v>0</v>
      </c>
      <c r="N167" s="740">
        <f t="shared" si="378"/>
        <v>0</v>
      </c>
      <c r="O167" s="740">
        <f t="shared" si="378"/>
        <v>0</v>
      </c>
      <c r="P167" s="740">
        <f t="shared" si="378"/>
        <v>0</v>
      </c>
      <c r="Q167" s="740">
        <f t="shared" si="378"/>
        <v>0</v>
      </c>
      <c r="R167" s="740">
        <f t="shared" si="378"/>
        <v>0</v>
      </c>
      <c r="S167" s="740">
        <f t="shared" si="378"/>
        <v>0</v>
      </c>
      <c r="T167" s="740">
        <f t="shared" si="378"/>
        <v>0</v>
      </c>
    </row>
    <row r="168" spans="1:20" x14ac:dyDescent="0.25">
      <c r="A168" s="810" t="s">
        <v>514</v>
      </c>
      <c r="B168" s="809"/>
      <c r="C168" s="809"/>
      <c r="D168" s="811"/>
      <c r="E168" s="811"/>
      <c r="F168" s="811"/>
      <c r="G168" s="811"/>
      <c r="H168" s="811"/>
      <c r="I168" s="811"/>
      <c r="J168" s="811"/>
      <c r="K168" s="740">
        <f t="shared" ref="K168" si="379">SUM(E168:J168)</f>
        <v>0</v>
      </c>
      <c r="L168" s="804"/>
      <c r="M168" s="811"/>
      <c r="N168" s="811"/>
      <c r="O168" s="811"/>
      <c r="P168" s="811"/>
      <c r="Q168" s="811"/>
      <c r="R168" s="811"/>
      <c r="S168" s="811"/>
      <c r="T168" s="740">
        <f>SUM(M168:S168)</f>
        <v>0</v>
      </c>
    </row>
    <row r="169" spans="1:20" x14ac:dyDescent="0.25">
      <c r="A169" s="810" t="s">
        <v>249</v>
      </c>
      <c r="B169" s="809"/>
      <c r="C169" s="809"/>
      <c r="D169" s="804"/>
      <c r="E169" s="804"/>
      <c r="F169" s="804"/>
      <c r="G169" s="804"/>
      <c r="H169" s="804"/>
      <c r="I169" s="804"/>
      <c r="J169" s="804"/>
      <c r="K169" s="804"/>
      <c r="L169" s="811"/>
      <c r="M169" s="804"/>
      <c r="N169" s="804"/>
      <c r="O169" s="804"/>
      <c r="P169" s="804"/>
      <c r="Q169" s="804"/>
      <c r="R169" s="804"/>
      <c r="S169" s="804"/>
      <c r="T169" s="812"/>
    </row>
    <row r="170" spans="1:20" x14ac:dyDescent="0.25">
      <c r="A170" s="810" t="s">
        <v>515</v>
      </c>
      <c r="B170" s="809"/>
      <c r="C170" s="809"/>
      <c r="D170" s="804"/>
      <c r="E170" s="804"/>
      <c r="F170" s="804"/>
      <c r="G170" s="804"/>
      <c r="H170" s="804"/>
      <c r="I170" s="804"/>
      <c r="J170" s="804"/>
      <c r="K170" s="804"/>
      <c r="L170" s="804"/>
      <c r="M170" s="804"/>
      <c r="N170" s="804"/>
      <c r="O170" s="804"/>
      <c r="P170" s="804"/>
      <c r="Q170" s="804"/>
      <c r="R170" s="804"/>
      <c r="S170" s="811"/>
      <c r="T170" s="740">
        <f t="shared" ref="T170" si="380">SUM(M170:S170)</f>
        <v>0</v>
      </c>
    </row>
    <row r="171" spans="1:20" x14ac:dyDescent="0.25">
      <c r="A171" s="814" t="s">
        <v>1460</v>
      </c>
      <c r="B171" s="809"/>
      <c r="C171" s="809"/>
      <c r="D171" s="740">
        <f>SUMIFS(D401:D4326,$B$401:$B$4326,"Negotiable Certificates of Deposits",$C$401:$C$4326, "USD")</f>
        <v>0</v>
      </c>
      <c r="E171" s="740">
        <f t="shared" ref="E171:T171" si="381">SUMIFS(E401:E4326,$B$401:$B$4326,"Negotiable Certificates of Deposits",$C$401:$C$4326, "USD")</f>
        <v>0</v>
      </c>
      <c r="F171" s="740">
        <f t="shared" si="381"/>
        <v>0</v>
      </c>
      <c r="G171" s="740">
        <f t="shared" si="381"/>
        <v>0</v>
      </c>
      <c r="H171" s="740">
        <f t="shared" si="381"/>
        <v>0</v>
      </c>
      <c r="I171" s="740">
        <f t="shared" si="381"/>
        <v>0</v>
      </c>
      <c r="J171" s="740">
        <f t="shared" si="381"/>
        <v>0</v>
      </c>
      <c r="K171" s="740">
        <f t="shared" si="381"/>
        <v>0</v>
      </c>
      <c r="L171" s="740">
        <f t="shared" si="381"/>
        <v>0</v>
      </c>
      <c r="M171" s="740">
        <f t="shared" si="381"/>
        <v>0</v>
      </c>
      <c r="N171" s="740">
        <f t="shared" si="381"/>
        <v>0</v>
      </c>
      <c r="O171" s="740">
        <f t="shared" si="381"/>
        <v>0</v>
      </c>
      <c r="P171" s="740">
        <f t="shared" si="381"/>
        <v>0</v>
      </c>
      <c r="Q171" s="740">
        <f t="shared" si="381"/>
        <v>0</v>
      </c>
      <c r="R171" s="740">
        <f t="shared" si="381"/>
        <v>0</v>
      </c>
      <c r="S171" s="740">
        <f t="shared" si="381"/>
        <v>0</v>
      </c>
      <c r="T171" s="740">
        <f t="shared" si="381"/>
        <v>0</v>
      </c>
    </row>
    <row r="172" spans="1:20" x14ac:dyDescent="0.25">
      <c r="A172" s="1223"/>
      <c r="B172" s="1224"/>
      <c r="C172" s="1224"/>
      <c r="D172" s="1224"/>
      <c r="E172" s="1224"/>
      <c r="F172" s="1224"/>
      <c r="G172" s="1224"/>
      <c r="H172" s="1224"/>
      <c r="I172" s="1224"/>
      <c r="J172" s="1224"/>
      <c r="K172" s="1224"/>
      <c r="L172" s="1224"/>
      <c r="M172" s="1224"/>
      <c r="N172" s="1224"/>
      <c r="O172" s="1224"/>
      <c r="P172" s="1224"/>
      <c r="Q172" s="1224"/>
      <c r="R172" s="1224"/>
      <c r="S172" s="1224"/>
      <c r="T172" s="1225"/>
    </row>
    <row r="173" spans="1:20" x14ac:dyDescent="0.25">
      <c r="A173" s="814" t="s">
        <v>170</v>
      </c>
      <c r="B173" s="809"/>
      <c r="C173" s="809"/>
      <c r="D173" s="740">
        <f>SUM(D174:D177)</f>
        <v>0</v>
      </c>
      <c r="E173" s="740">
        <f t="shared" ref="E173:T173" si="382">SUM(E174:E177)</f>
        <v>0</v>
      </c>
      <c r="F173" s="740">
        <f t="shared" si="382"/>
        <v>0</v>
      </c>
      <c r="G173" s="740">
        <f t="shared" si="382"/>
        <v>0</v>
      </c>
      <c r="H173" s="740">
        <f t="shared" si="382"/>
        <v>0</v>
      </c>
      <c r="I173" s="740">
        <f t="shared" si="382"/>
        <v>0</v>
      </c>
      <c r="J173" s="740">
        <f t="shared" si="382"/>
        <v>0</v>
      </c>
      <c r="K173" s="740">
        <f t="shared" si="382"/>
        <v>0</v>
      </c>
      <c r="L173" s="804"/>
      <c r="M173" s="740">
        <f t="shared" si="382"/>
        <v>0</v>
      </c>
      <c r="N173" s="740">
        <f t="shared" si="382"/>
        <v>0</v>
      </c>
      <c r="O173" s="740">
        <f t="shared" si="382"/>
        <v>0</v>
      </c>
      <c r="P173" s="740">
        <f t="shared" si="382"/>
        <v>0</v>
      </c>
      <c r="Q173" s="740">
        <f t="shared" si="382"/>
        <v>0</v>
      </c>
      <c r="R173" s="740">
        <f t="shared" si="382"/>
        <v>0</v>
      </c>
      <c r="S173" s="740">
        <f t="shared" si="382"/>
        <v>0</v>
      </c>
      <c r="T173" s="740">
        <f t="shared" si="382"/>
        <v>0</v>
      </c>
    </row>
    <row r="174" spans="1:20" x14ac:dyDescent="0.25">
      <c r="A174" s="810" t="s">
        <v>514</v>
      </c>
      <c r="B174" s="809"/>
      <c r="C174" s="809"/>
      <c r="D174" s="811"/>
      <c r="E174" s="811"/>
      <c r="F174" s="811"/>
      <c r="G174" s="811"/>
      <c r="H174" s="811"/>
      <c r="I174" s="811"/>
      <c r="J174" s="811"/>
      <c r="K174" s="740">
        <f t="shared" ref="K174" si="383">SUM(E174:J174)</f>
        <v>0</v>
      </c>
      <c r="L174" s="804"/>
      <c r="M174" s="804"/>
      <c r="N174" s="804"/>
      <c r="O174" s="811"/>
      <c r="P174" s="804"/>
      <c r="Q174" s="804"/>
      <c r="R174" s="804"/>
      <c r="S174" s="811"/>
      <c r="T174" s="740">
        <f>SUM(M174:S174)</f>
        <v>0</v>
      </c>
    </row>
    <row r="175" spans="1:20" x14ac:dyDescent="0.25">
      <c r="A175" s="810" t="s">
        <v>249</v>
      </c>
      <c r="B175" s="809"/>
      <c r="C175" s="809"/>
      <c r="D175" s="804"/>
      <c r="E175" s="804"/>
      <c r="F175" s="804"/>
      <c r="G175" s="804"/>
      <c r="H175" s="804"/>
      <c r="I175" s="804"/>
      <c r="J175" s="804"/>
      <c r="K175" s="804"/>
      <c r="L175" s="804"/>
      <c r="M175" s="804"/>
      <c r="N175" s="804"/>
      <c r="O175" s="804"/>
      <c r="P175" s="804"/>
      <c r="Q175" s="804"/>
      <c r="R175" s="804"/>
      <c r="S175" s="804"/>
      <c r="T175" s="812"/>
    </row>
    <row r="176" spans="1:20" x14ac:dyDescent="0.25">
      <c r="A176" s="810" t="s">
        <v>515</v>
      </c>
      <c r="B176" s="809"/>
      <c r="C176" s="809"/>
      <c r="D176" s="804"/>
      <c r="E176" s="804"/>
      <c r="F176" s="804"/>
      <c r="G176" s="804"/>
      <c r="H176" s="804"/>
      <c r="I176" s="804"/>
      <c r="J176" s="804"/>
      <c r="K176" s="804"/>
      <c r="L176" s="804"/>
      <c r="M176" s="804"/>
      <c r="N176" s="804"/>
      <c r="O176" s="804"/>
      <c r="P176" s="804"/>
      <c r="Q176" s="804"/>
      <c r="R176" s="804"/>
      <c r="S176" s="811"/>
      <c r="T176" s="740">
        <f t="shared" ref="T176" si="384">SUM(M176:S176)</f>
        <v>0</v>
      </c>
    </row>
    <row r="177" spans="1:20" x14ac:dyDescent="0.25">
      <c r="A177" s="814" t="s">
        <v>1460</v>
      </c>
      <c r="B177" s="809"/>
      <c r="C177" s="809"/>
      <c r="D177" s="740">
        <f t="shared" ref="D177:K177" si="385">SUMIFS(D401:D4326,$B$401:$B$4326,"Equity Investments",$C$401:$C$4326, "USD")</f>
        <v>0</v>
      </c>
      <c r="E177" s="740">
        <f t="shared" si="385"/>
        <v>0</v>
      </c>
      <c r="F177" s="740">
        <f t="shared" si="385"/>
        <v>0</v>
      </c>
      <c r="G177" s="740">
        <f t="shared" si="385"/>
        <v>0</v>
      </c>
      <c r="H177" s="740">
        <f t="shared" si="385"/>
        <v>0</v>
      </c>
      <c r="I177" s="740">
        <f t="shared" si="385"/>
        <v>0</v>
      </c>
      <c r="J177" s="740">
        <f t="shared" si="385"/>
        <v>0</v>
      </c>
      <c r="K177" s="740">
        <f t="shared" si="385"/>
        <v>0</v>
      </c>
      <c r="L177" s="804"/>
      <c r="M177" s="804"/>
      <c r="N177" s="804"/>
      <c r="O177" s="740">
        <f>SUMIFS(O401:O4326,$B$401:$B$4326,"Equity Investments",$C$401:$C$4326, "USD")</f>
        <v>0</v>
      </c>
      <c r="P177" s="804"/>
      <c r="Q177" s="804"/>
      <c r="R177" s="804"/>
      <c r="S177" s="740">
        <f>SUMIFS(S401:S4326,$B$401:$B$4326,"Equity Investments",$C$401:$C$4326, "USD")</f>
        <v>0</v>
      </c>
      <c r="T177" s="740">
        <f>SUMIFS(T401:T4326,$B$401:$B$4326,"Equity Investments",$C$401:$C$4326, "USD")</f>
        <v>0</v>
      </c>
    </row>
    <row r="178" spans="1:20" x14ac:dyDescent="0.25">
      <c r="A178" s="1223"/>
      <c r="B178" s="1224"/>
      <c r="C178" s="1224"/>
      <c r="D178" s="1224"/>
      <c r="E178" s="1224"/>
      <c r="F178" s="1224"/>
      <c r="G178" s="1224"/>
      <c r="H178" s="1224"/>
      <c r="I178" s="1224"/>
      <c r="J178" s="1224"/>
      <c r="K178" s="1224"/>
      <c r="L178" s="1224"/>
      <c r="M178" s="1224"/>
      <c r="N178" s="1224"/>
      <c r="O178" s="1224"/>
      <c r="P178" s="1224"/>
      <c r="Q178" s="1224"/>
      <c r="R178" s="1224"/>
      <c r="S178" s="1224"/>
      <c r="T178" s="1225"/>
    </row>
    <row r="179" spans="1:20" x14ac:dyDescent="0.25">
      <c r="A179" s="814" t="s">
        <v>517</v>
      </c>
      <c r="B179" s="809"/>
      <c r="C179" s="809"/>
      <c r="D179" s="740">
        <f>SUM(D180:D183)</f>
        <v>0</v>
      </c>
      <c r="E179" s="740">
        <f t="shared" ref="E179:T179" si="386">SUM(E180:E183)</f>
        <v>0</v>
      </c>
      <c r="F179" s="740">
        <f t="shared" si="386"/>
        <v>0</v>
      </c>
      <c r="G179" s="740">
        <f t="shared" si="386"/>
        <v>0</v>
      </c>
      <c r="H179" s="740">
        <f t="shared" si="386"/>
        <v>0</v>
      </c>
      <c r="I179" s="740">
        <f t="shared" si="386"/>
        <v>0</v>
      </c>
      <c r="J179" s="740">
        <f t="shared" si="386"/>
        <v>0</v>
      </c>
      <c r="K179" s="740">
        <f t="shared" si="386"/>
        <v>0</v>
      </c>
      <c r="L179" s="740">
        <f t="shared" si="386"/>
        <v>0</v>
      </c>
      <c r="M179" s="740">
        <f t="shared" si="386"/>
        <v>0</v>
      </c>
      <c r="N179" s="740">
        <f t="shared" si="386"/>
        <v>0</v>
      </c>
      <c r="O179" s="740">
        <f t="shared" si="386"/>
        <v>0</v>
      </c>
      <c r="P179" s="740">
        <f t="shared" si="386"/>
        <v>0</v>
      </c>
      <c r="Q179" s="740">
        <f t="shared" si="386"/>
        <v>0</v>
      </c>
      <c r="R179" s="740">
        <f t="shared" si="386"/>
        <v>0</v>
      </c>
      <c r="S179" s="740">
        <f t="shared" si="386"/>
        <v>0</v>
      </c>
      <c r="T179" s="740">
        <f t="shared" si="386"/>
        <v>0</v>
      </c>
    </row>
    <row r="180" spans="1:20" x14ac:dyDescent="0.25">
      <c r="A180" s="810" t="s">
        <v>514</v>
      </c>
      <c r="B180" s="809"/>
      <c r="C180" s="809"/>
      <c r="D180" s="811"/>
      <c r="E180" s="811"/>
      <c r="F180" s="811"/>
      <c r="G180" s="811"/>
      <c r="H180" s="811"/>
      <c r="I180" s="811"/>
      <c r="J180" s="811"/>
      <c r="K180" s="740">
        <f t="shared" ref="K180" si="387">SUM(E180:J180)</f>
        <v>0</v>
      </c>
      <c r="L180" s="804"/>
      <c r="M180" s="811"/>
      <c r="N180" s="811"/>
      <c r="O180" s="811"/>
      <c r="P180" s="811"/>
      <c r="Q180" s="811"/>
      <c r="R180" s="811"/>
      <c r="S180" s="811"/>
      <c r="T180" s="740">
        <f>SUM(M180:S180)</f>
        <v>0</v>
      </c>
    </row>
    <row r="181" spans="1:20" x14ac:dyDescent="0.25">
      <c r="A181" s="810" t="s">
        <v>249</v>
      </c>
      <c r="B181" s="809"/>
      <c r="C181" s="809"/>
      <c r="D181" s="804"/>
      <c r="E181" s="804"/>
      <c r="F181" s="804"/>
      <c r="G181" s="804"/>
      <c r="H181" s="804"/>
      <c r="I181" s="804"/>
      <c r="J181" s="804"/>
      <c r="K181" s="804"/>
      <c r="L181" s="811"/>
      <c r="M181" s="804"/>
      <c r="N181" s="804"/>
      <c r="O181" s="804"/>
      <c r="P181" s="804"/>
      <c r="Q181" s="804"/>
      <c r="R181" s="804"/>
      <c r="S181" s="804"/>
      <c r="T181" s="812"/>
    </row>
    <row r="182" spans="1:20" x14ac:dyDescent="0.25">
      <c r="A182" s="810" t="s">
        <v>515</v>
      </c>
      <c r="B182" s="809"/>
      <c r="C182" s="809"/>
      <c r="D182" s="804"/>
      <c r="E182" s="804"/>
      <c r="F182" s="804"/>
      <c r="G182" s="804"/>
      <c r="H182" s="804"/>
      <c r="I182" s="804"/>
      <c r="J182" s="804"/>
      <c r="K182" s="804"/>
      <c r="L182" s="804"/>
      <c r="M182" s="804"/>
      <c r="N182" s="804"/>
      <c r="O182" s="804"/>
      <c r="P182" s="804"/>
      <c r="Q182" s="804"/>
      <c r="R182" s="804"/>
      <c r="S182" s="811"/>
      <c r="T182" s="740">
        <f t="shared" ref="T182" si="388">SUM(M182:S182)</f>
        <v>0</v>
      </c>
    </row>
    <row r="183" spans="1:20" x14ac:dyDescent="0.25">
      <c r="A183" s="814" t="s">
        <v>1460</v>
      </c>
      <c r="B183" s="809"/>
      <c r="C183" s="809"/>
      <c r="D183" s="740">
        <f t="shared" ref="D183:T183" si="389">SUMIFS(D401:D4326,$B$401:$B$4326,"Contingent Items",$C$401:$C$4326, "USD")</f>
        <v>0</v>
      </c>
      <c r="E183" s="740">
        <f t="shared" si="389"/>
        <v>0</v>
      </c>
      <c r="F183" s="740">
        <f t="shared" si="389"/>
        <v>0</v>
      </c>
      <c r="G183" s="740">
        <f t="shared" si="389"/>
        <v>0</v>
      </c>
      <c r="H183" s="740">
        <f t="shared" si="389"/>
        <v>0</v>
      </c>
      <c r="I183" s="740">
        <f t="shared" si="389"/>
        <v>0</v>
      </c>
      <c r="J183" s="740">
        <f t="shared" si="389"/>
        <v>0</v>
      </c>
      <c r="K183" s="740">
        <f t="shared" si="389"/>
        <v>0</v>
      </c>
      <c r="L183" s="740">
        <f t="shared" si="389"/>
        <v>0</v>
      </c>
      <c r="M183" s="740">
        <f t="shared" si="389"/>
        <v>0</v>
      </c>
      <c r="N183" s="740">
        <f t="shared" si="389"/>
        <v>0</v>
      </c>
      <c r="O183" s="740">
        <f t="shared" si="389"/>
        <v>0</v>
      </c>
      <c r="P183" s="740">
        <f t="shared" si="389"/>
        <v>0</v>
      </c>
      <c r="Q183" s="740">
        <f t="shared" si="389"/>
        <v>0</v>
      </c>
      <c r="R183" s="740">
        <f t="shared" si="389"/>
        <v>0</v>
      </c>
      <c r="S183" s="740">
        <f t="shared" si="389"/>
        <v>0</v>
      </c>
      <c r="T183" s="740">
        <f t="shared" si="389"/>
        <v>0</v>
      </c>
    </row>
    <row r="184" spans="1:20" x14ac:dyDescent="0.25">
      <c r="A184" s="1223"/>
      <c r="B184" s="1224"/>
      <c r="C184" s="1224"/>
      <c r="D184" s="1224"/>
      <c r="E184" s="1224"/>
      <c r="F184" s="1224"/>
      <c r="G184" s="1224"/>
      <c r="H184" s="1224"/>
      <c r="I184" s="1224"/>
      <c r="J184" s="1224"/>
      <c r="K184" s="1224"/>
      <c r="L184" s="1224"/>
      <c r="M184" s="1224"/>
      <c r="N184" s="1224"/>
      <c r="O184" s="1224"/>
      <c r="P184" s="1224"/>
      <c r="Q184" s="1224"/>
      <c r="R184" s="1224"/>
      <c r="S184" s="1224"/>
      <c r="T184" s="1225"/>
    </row>
    <row r="185" spans="1:20" x14ac:dyDescent="0.25">
      <c r="A185" s="814" t="s">
        <v>453</v>
      </c>
      <c r="B185" s="809"/>
      <c r="C185" s="809"/>
      <c r="D185" s="740">
        <f>SUM(D186:D189)</f>
        <v>0</v>
      </c>
      <c r="E185" s="740">
        <f t="shared" ref="E185:T185" si="390">SUM(E186:E189)</f>
        <v>0</v>
      </c>
      <c r="F185" s="740">
        <f t="shared" si="390"/>
        <v>0</v>
      </c>
      <c r="G185" s="740">
        <f t="shared" si="390"/>
        <v>0</v>
      </c>
      <c r="H185" s="740">
        <f t="shared" si="390"/>
        <v>0</v>
      </c>
      <c r="I185" s="740">
        <f t="shared" si="390"/>
        <v>0</v>
      </c>
      <c r="J185" s="740">
        <f t="shared" si="390"/>
        <v>0</v>
      </c>
      <c r="K185" s="740">
        <f t="shared" si="390"/>
        <v>0</v>
      </c>
      <c r="L185" s="740">
        <f t="shared" si="390"/>
        <v>0</v>
      </c>
      <c r="M185" s="740">
        <f t="shared" si="390"/>
        <v>0</v>
      </c>
      <c r="N185" s="740">
        <f t="shared" si="390"/>
        <v>0</v>
      </c>
      <c r="O185" s="740">
        <f t="shared" si="390"/>
        <v>0</v>
      </c>
      <c r="P185" s="740">
        <f t="shared" si="390"/>
        <v>0</v>
      </c>
      <c r="Q185" s="740">
        <f t="shared" si="390"/>
        <v>0</v>
      </c>
      <c r="R185" s="740">
        <f t="shared" si="390"/>
        <v>0</v>
      </c>
      <c r="S185" s="740">
        <f t="shared" si="390"/>
        <v>0</v>
      </c>
      <c r="T185" s="740">
        <f t="shared" si="390"/>
        <v>0</v>
      </c>
    </row>
    <row r="186" spans="1:20" x14ac:dyDescent="0.25">
      <c r="A186" s="810" t="s">
        <v>514</v>
      </c>
      <c r="B186" s="809"/>
      <c r="C186" s="809"/>
      <c r="D186" s="811"/>
      <c r="E186" s="811"/>
      <c r="F186" s="811"/>
      <c r="G186" s="811"/>
      <c r="H186" s="811"/>
      <c r="I186" s="811"/>
      <c r="J186" s="811"/>
      <c r="K186" s="740">
        <f t="shared" ref="K186" si="391">SUM(E186:J186)</f>
        <v>0</v>
      </c>
      <c r="L186" s="804"/>
      <c r="M186" s="811"/>
      <c r="N186" s="811"/>
      <c r="O186" s="811"/>
      <c r="P186" s="811"/>
      <c r="Q186" s="811"/>
      <c r="R186" s="811"/>
      <c r="S186" s="811"/>
      <c r="T186" s="740">
        <f>SUM(M186:S186)</f>
        <v>0</v>
      </c>
    </row>
    <row r="187" spans="1:20" x14ac:dyDescent="0.25">
      <c r="A187" s="810" t="s">
        <v>249</v>
      </c>
      <c r="B187" s="809"/>
      <c r="C187" s="809"/>
      <c r="D187" s="804"/>
      <c r="E187" s="804"/>
      <c r="F187" s="804"/>
      <c r="G187" s="804"/>
      <c r="H187" s="804"/>
      <c r="I187" s="804"/>
      <c r="J187" s="804"/>
      <c r="K187" s="813"/>
      <c r="L187" s="811"/>
      <c r="M187" s="804"/>
      <c r="N187" s="804"/>
      <c r="O187" s="804"/>
      <c r="P187" s="804"/>
      <c r="Q187" s="804"/>
      <c r="R187" s="804"/>
      <c r="S187" s="804"/>
      <c r="T187" s="812"/>
    </row>
    <row r="188" spans="1:20" x14ac:dyDescent="0.25">
      <c r="A188" s="810" t="s">
        <v>515</v>
      </c>
      <c r="B188" s="809"/>
      <c r="C188" s="809"/>
      <c r="D188" s="804"/>
      <c r="E188" s="804"/>
      <c r="F188" s="804"/>
      <c r="G188" s="804"/>
      <c r="H188" s="804"/>
      <c r="I188" s="804"/>
      <c r="J188" s="804"/>
      <c r="K188" s="804"/>
      <c r="L188" s="804"/>
      <c r="M188" s="804"/>
      <c r="N188" s="804"/>
      <c r="O188" s="804"/>
      <c r="P188" s="804"/>
      <c r="Q188" s="804"/>
      <c r="R188" s="804"/>
      <c r="S188" s="811"/>
      <c r="T188" s="740">
        <f t="shared" ref="T188" si="392">SUM(M188:S188)</f>
        <v>0</v>
      </c>
    </row>
    <row r="189" spans="1:20" x14ac:dyDescent="0.25">
      <c r="A189" s="808" t="s">
        <v>1460</v>
      </c>
      <c r="B189" s="809"/>
      <c r="C189" s="809"/>
      <c r="D189" s="740">
        <f t="shared" ref="D189:T189" si="393">SUMIFS(D401:D4326,$B$401:$B$4326,"Commitments",$C$401:$C$4326, "USD")</f>
        <v>0</v>
      </c>
      <c r="E189" s="740">
        <f t="shared" si="393"/>
        <v>0</v>
      </c>
      <c r="F189" s="740">
        <f t="shared" si="393"/>
        <v>0</v>
      </c>
      <c r="G189" s="740">
        <f t="shared" si="393"/>
        <v>0</v>
      </c>
      <c r="H189" s="740">
        <f t="shared" si="393"/>
        <v>0</v>
      </c>
      <c r="I189" s="740">
        <f t="shared" si="393"/>
        <v>0</v>
      </c>
      <c r="J189" s="740">
        <f t="shared" si="393"/>
        <v>0</v>
      </c>
      <c r="K189" s="740">
        <f t="shared" si="393"/>
        <v>0</v>
      </c>
      <c r="L189" s="740">
        <f t="shared" si="393"/>
        <v>0</v>
      </c>
      <c r="M189" s="740">
        <f t="shared" si="393"/>
        <v>0</v>
      </c>
      <c r="N189" s="740">
        <f t="shared" si="393"/>
        <v>0</v>
      </c>
      <c r="O189" s="740">
        <f t="shared" si="393"/>
        <v>0</v>
      </c>
      <c r="P189" s="740">
        <f t="shared" si="393"/>
        <v>0</v>
      </c>
      <c r="Q189" s="740">
        <f t="shared" si="393"/>
        <v>0</v>
      </c>
      <c r="R189" s="740">
        <f t="shared" si="393"/>
        <v>0</v>
      </c>
      <c r="S189" s="740">
        <f t="shared" si="393"/>
        <v>0</v>
      </c>
      <c r="T189" s="740">
        <f t="shared" si="393"/>
        <v>0</v>
      </c>
    </row>
    <row r="190" spans="1:20" x14ac:dyDescent="0.25">
      <c r="A190" s="1216"/>
      <c r="B190" s="1216"/>
      <c r="C190" s="1216"/>
      <c r="D190" s="1216"/>
      <c r="E190" s="1216"/>
      <c r="F190" s="1216"/>
      <c r="G190" s="1216"/>
      <c r="H190" s="1216"/>
      <c r="I190" s="1216"/>
      <c r="J190" s="1216"/>
      <c r="K190" s="1216"/>
      <c r="L190" s="1216"/>
      <c r="M190" s="1216"/>
      <c r="N190" s="1216"/>
      <c r="O190" s="1216"/>
      <c r="P190" s="1216"/>
      <c r="Q190" s="1216"/>
      <c r="R190" s="1216"/>
      <c r="S190" s="1216"/>
      <c r="T190" s="1216"/>
    </row>
    <row r="191" spans="1:20" x14ac:dyDescent="0.25">
      <c r="A191" s="1217"/>
      <c r="B191" s="1217"/>
      <c r="C191" s="1217"/>
      <c r="D191" s="1217"/>
      <c r="E191" s="1217"/>
      <c r="F191" s="1217"/>
      <c r="G191" s="1217"/>
      <c r="H191" s="1217"/>
      <c r="I191" s="1217"/>
      <c r="J191" s="1217"/>
      <c r="K191" s="1217"/>
      <c r="L191" s="1217"/>
      <c r="M191" s="1217"/>
      <c r="N191" s="1217"/>
      <c r="O191" s="1217"/>
      <c r="P191" s="1217"/>
      <c r="Q191" s="1217"/>
      <c r="R191" s="1217"/>
      <c r="S191" s="1217"/>
      <c r="T191" s="1217"/>
    </row>
    <row r="192" spans="1:20" x14ac:dyDescent="0.25">
      <c r="A192" s="814" t="s">
        <v>548</v>
      </c>
      <c r="B192" s="809"/>
      <c r="C192" s="809"/>
      <c r="D192" s="809"/>
      <c r="E192" s="809"/>
      <c r="F192" s="809"/>
      <c r="G192" s="809"/>
      <c r="H192" s="809"/>
      <c r="I192" s="809"/>
      <c r="J192" s="809"/>
      <c r="K192" s="809"/>
      <c r="L192" s="809"/>
      <c r="M192" s="809"/>
      <c r="N192" s="809"/>
      <c r="O192" s="809"/>
      <c r="P192" s="809"/>
      <c r="Q192" s="809"/>
      <c r="R192" s="809"/>
      <c r="S192" s="809"/>
      <c r="T192" s="809"/>
    </row>
    <row r="193" spans="1:20" x14ac:dyDescent="0.25">
      <c r="A193" s="814" t="s">
        <v>166</v>
      </c>
      <c r="B193" s="809"/>
      <c r="C193" s="809"/>
      <c r="D193" s="740">
        <f>SUM(D194:D197)</f>
        <v>0</v>
      </c>
      <c r="E193" s="740">
        <f t="shared" ref="E193:T193" si="394">SUM(E194:E197)</f>
        <v>0</v>
      </c>
      <c r="F193" s="740">
        <f t="shared" si="394"/>
        <v>0</v>
      </c>
      <c r="G193" s="740">
        <f t="shared" si="394"/>
        <v>0</v>
      </c>
      <c r="H193" s="740">
        <f t="shared" si="394"/>
        <v>0</v>
      </c>
      <c r="I193" s="740">
        <f t="shared" si="394"/>
        <v>0</v>
      </c>
      <c r="J193" s="740">
        <f t="shared" si="394"/>
        <v>0</v>
      </c>
      <c r="K193" s="740">
        <f t="shared" si="394"/>
        <v>0</v>
      </c>
      <c r="L193" s="740">
        <f t="shared" si="394"/>
        <v>0</v>
      </c>
      <c r="M193" s="740">
        <f t="shared" si="394"/>
        <v>0</v>
      </c>
      <c r="N193" s="740">
        <f t="shared" si="394"/>
        <v>0</v>
      </c>
      <c r="O193" s="740">
        <f t="shared" si="394"/>
        <v>0</v>
      </c>
      <c r="P193" s="740">
        <f t="shared" si="394"/>
        <v>0</v>
      </c>
      <c r="Q193" s="740">
        <f t="shared" si="394"/>
        <v>0</v>
      </c>
      <c r="R193" s="740">
        <f t="shared" si="394"/>
        <v>0</v>
      </c>
      <c r="S193" s="740">
        <f t="shared" si="394"/>
        <v>0</v>
      </c>
      <c r="T193" s="740">
        <f t="shared" si="394"/>
        <v>0</v>
      </c>
    </row>
    <row r="194" spans="1:20" x14ac:dyDescent="0.25">
      <c r="A194" s="810" t="s">
        <v>514</v>
      </c>
      <c r="B194" s="809"/>
      <c r="C194" s="809"/>
      <c r="D194" s="811"/>
      <c r="E194" s="804"/>
      <c r="F194" s="804"/>
      <c r="G194" s="804"/>
      <c r="H194" s="804"/>
      <c r="I194" s="804"/>
      <c r="J194" s="804"/>
      <c r="K194" s="815"/>
      <c r="L194" s="804"/>
      <c r="M194" s="811"/>
      <c r="N194" s="811"/>
      <c r="O194" s="811"/>
      <c r="P194" s="811"/>
      <c r="Q194" s="811"/>
      <c r="R194" s="811"/>
      <c r="S194" s="811"/>
      <c r="T194" s="740">
        <f>SUM(M194:S194)</f>
        <v>0</v>
      </c>
    </row>
    <row r="195" spans="1:20" x14ac:dyDescent="0.25">
      <c r="A195" s="810" t="s">
        <v>249</v>
      </c>
      <c r="B195" s="809"/>
      <c r="C195" s="809"/>
      <c r="D195" s="804"/>
      <c r="E195" s="804"/>
      <c r="F195" s="804"/>
      <c r="G195" s="804"/>
      <c r="H195" s="804"/>
      <c r="I195" s="804"/>
      <c r="J195" s="804"/>
      <c r="K195" s="804"/>
      <c r="L195" s="811"/>
      <c r="M195" s="804"/>
      <c r="N195" s="804"/>
      <c r="O195" s="804"/>
      <c r="P195" s="804"/>
      <c r="Q195" s="804"/>
      <c r="R195" s="804"/>
      <c r="S195" s="804"/>
      <c r="T195" s="812"/>
    </row>
    <row r="196" spans="1:20" x14ac:dyDescent="0.25">
      <c r="A196" s="810" t="s">
        <v>515</v>
      </c>
      <c r="B196" s="809"/>
      <c r="C196" s="809"/>
      <c r="D196" s="804"/>
      <c r="E196" s="804"/>
      <c r="F196" s="804"/>
      <c r="G196" s="804"/>
      <c r="H196" s="804"/>
      <c r="I196" s="804"/>
      <c r="J196" s="804"/>
      <c r="K196" s="804"/>
      <c r="L196" s="804"/>
      <c r="M196" s="804"/>
      <c r="N196" s="804"/>
      <c r="O196" s="804"/>
      <c r="P196" s="804"/>
      <c r="Q196" s="804"/>
      <c r="R196" s="804"/>
      <c r="S196" s="811"/>
      <c r="T196" s="740">
        <f t="shared" ref="T196" si="395">SUM(M196:S196)</f>
        <v>0</v>
      </c>
    </row>
    <row r="197" spans="1:20" x14ac:dyDescent="0.25">
      <c r="A197" s="814" t="s">
        <v>1460</v>
      </c>
      <c r="B197" s="809"/>
      <c r="C197" s="809"/>
      <c r="D197" s="740">
        <f>SUMIFS(D401:D4326,$B$401:$B$4326,"Cash and Balances",$C$401:$C$4326, "EUR")</f>
        <v>0</v>
      </c>
      <c r="E197" s="804"/>
      <c r="F197" s="804"/>
      <c r="G197" s="804"/>
      <c r="H197" s="804"/>
      <c r="I197" s="804"/>
      <c r="J197" s="804"/>
      <c r="K197" s="740">
        <f t="shared" ref="K197:T197" si="396">SUMIFS(K401:K4326,$B$401:$B$4326,"Cash and Balances",$C$401:$C$4326, "EUR")</f>
        <v>0</v>
      </c>
      <c r="L197" s="740">
        <f t="shared" si="396"/>
        <v>0</v>
      </c>
      <c r="M197" s="740">
        <f t="shared" si="396"/>
        <v>0</v>
      </c>
      <c r="N197" s="740">
        <f t="shared" si="396"/>
        <v>0</v>
      </c>
      <c r="O197" s="740">
        <f t="shared" si="396"/>
        <v>0</v>
      </c>
      <c r="P197" s="740">
        <f t="shared" si="396"/>
        <v>0</v>
      </c>
      <c r="Q197" s="740">
        <f t="shared" si="396"/>
        <v>0</v>
      </c>
      <c r="R197" s="740">
        <f t="shared" si="396"/>
        <v>0</v>
      </c>
      <c r="S197" s="740">
        <f t="shared" si="396"/>
        <v>0</v>
      </c>
      <c r="T197" s="740">
        <f t="shared" si="396"/>
        <v>0</v>
      </c>
    </row>
    <row r="198" spans="1:20" x14ac:dyDescent="0.25">
      <c r="A198" s="1223"/>
      <c r="B198" s="1224"/>
      <c r="C198" s="1224"/>
      <c r="D198" s="1224"/>
      <c r="E198" s="1224"/>
      <c r="F198" s="1224"/>
      <c r="G198" s="1224"/>
      <c r="H198" s="1224"/>
      <c r="I198" s="1224"/>
      <c r="J198" s="1224"/>
      <c r="K198" s="1224"/>
      <c r="L198" s="1224"/>
      <c r="M198" s="1224"/>
      <c r="N198" s="1224"/>
      <c r="O198" s="1224"/>
      <c r="P198" s="1224"/>
      <c r="Q198" s="1224"/>
      <c r="R198" s="1224"/>
      <c r="S198" s="1224"/>
      <c r="T198" s="1225"/>
    </row>
    <row r="199" spans="1:20" ht="23" x14ac:dyDescent="0.25">
      <c r="A199" s="814" t="s">
        <v>106</v>
      </c>
      <c r="B199" s="809"/>
      <c r="C199" s="809"/>
      <c r="D199" s="740">
        <f>SUM(D200:D203)</f>
        <v>0</v>
      </c>
      <c r="E199" s="740">
        <f t="shared" ref="E199:T199" si="397">SUM(E200:E203)</f>
        <v>0</v>
      </c>
      <c r="F199" s="740">
        <f t="shared" si="397"/>
        <v>0</v>
      </c>
      <c r="G199" s="740">
        <f t="shared" si="397"/>
        <v>0</v>
      </c>
      <c r="H199" s="740">
        <f t="shared" si="397"/>
        <v>0</v>
      </c>
      <c r="I199" s="740">
        <f t="shared" si="397"/>
        <v>0</v>
      </c>
      <c r="J199" s="740">
        <f t="shared" si="397"/>
        <v>0</v>
      </c>
      <c r="K199" s="740">
        <f t="shared" si="397"/>
        <v>0</v>
      </c>
      <c r="L199" s="740">
        <f t="shared" si="397"/>
        <v>0</v>
      </c>
      <c r="M199" s="740">
        <f t="shared" si="397"/>
        <v>0</v>
      </c>
      <c r="N199" s="740">
        <f t="shared" si="397"/>
        <v>0</v>
      </c>
      <c r="O199" s="740">
        <f t="shared" si="397"/>
        <v>0</v>
      </c>
      <c r="P199" s="740">
        <f t="shared" si="397"/>
        <v>0</v>
      </c>
      <c r="Q199" s="740">
        <f t="shared" si="397"/>
        <v>0</v>
      </c>
      <c r="R199" s="740">
        <f t="shared" si="397"/>
        <v>0</v>
      </c>
      <c r="S199" s="740">
        <f t="shared" si="397"/>
        <v>0</v>
      </c>
      <c r="T199" s="740">
        <f t="shared" si="397"/>
        <v>0</v>
      </c>
    </row>
    <row r="200" spans="1:20" x14ac:dyDescent="0.25">
      <c r="A200" s="810" t="s">
        <v>514</v>
      </c>
      <c r="B200" s="809"/>
      <c r="C200" s="809"/>
      <c r="D200" s="811"/>
      <c r="E200" s="804"/>
      <c r="F200" s="804"/>
      <c r="G200" s="804"/>
      <c r="H200" s="804"/>
      <c r="I200" s="804"/>
      <c r="J200" s="804"/>
      <c r="K200" s="815"/>
      <c r="L200" s="804"/>
      <c r="M200" s="811"/>
      <c r="N200" s="811"/>
      <c r="O200" s="811"/>
      <c r="P200" s="811"/>
      <c r="Q200" s="811"/>
      <c r="R200" s="811"/>
      <c r="S200" s="811"/>
      <c r="T200" s="740">
        <f>SUM(M200:S200)</f>
        <v>0</v>
      </c>
    </row>
    <row r="201" spans="1:20" x14ac:dyDescent="0.25">
      <c r="A201" s="810" t="s">
        <v>249</v>
      </c>
      <c r="B201" s="809"/>
      <c r="C201" s="809"/>
      <c r="D201" s="804"/>
      <c r="E201" s="804"/>
      <c r="F201" s="804"/>
      <c r="G201" s="804"/>
      <c r="H201" s="804"/>
      <c r="I201" s="804"/>
      <c r="J201" s="804"/>
      <c r="K201" s="804"/>
      <c r="L201" s="811"/>
      <c r="M201" s="804"/>
      <c r="N201" s="804"/>
      <c r="O201" s="804"/>
      <c r="P201" s="804"/>
      <c r="Q201" s="804"/>
      <c r="R201" s="804"/>
      <c r="S201" s="804"/>
      <c r="T201" s="812"/>
    </row>
    <row r="202" spans="1:20" x14ac:dyDescent="0.25">
      <c r="A202" s="810" t="s">
        <v>515</v>
      </c>
      <c r="B202" s="809"/>
      <c r="C202" s="809"/>
      <c r="D202" s="804"/>
      <c r="E202" s="804"/>
      <c r="F202" s="804"/>
      <c r="G202" s="804"/>
      <c r="H202" s="804"/>
      <c r="I202" s="804"/>
      <c r="J202" s="804"/>
      <c r="K202" s="804"/>
      <c r="L202" s="804"/>
      <c r="M202" s="804"/>
      <c r="N202" s="804"/>
      <c r="O202" s="804"/>
      <c r="P202" s="804"/>
      <c r="Q202" s="804"/>
      <c r="R202" s="804"/>
      <c r="S202" s="811"/>
      <c r="T202" s="740">
        <f t="shared" ref="T202" si="398">SUM(M202:S202)</f>
        <v>0</v>
      </c>
    </row>
    <row r="203" spans="1:20" x14ac:dyDescent="0.25">
      <c r="A203" s="814" t="s">
        <v>1460</v>
      </c>
      <c r="B203" s="809"/>
      <c r="C203" s="809"/>
      <c r="D203" s="740">
        <f>SUMIFS(D401:D4326,$B$401:$B$4326,"Amounts receivable under reverse repurchase agreements",$C$401:$C$4326, "EUR")</f>
        <v>0</v>
      </c>
      <c r="E203" s="804"/>
      <c r="F203" s="804"/>
      <c r="G203" s="804"/>
      <c r="H203" s="804"/>
      <c r="I203" s="804"/>
      <c r="J203" s="804"/>
      <c r="K203" s="740">
        <f t="shared" ref="K203:T203" si="399">SUMIFS(K401:K4326,$B$401:$B$4326,"Amounts receivable under reverse repurchase agreements",$C$401:$C$4326, "EUR")</f>
        <v>0</v>
      </c>
      <c r="L203" s="740">
        <f t="shared" si="399"/>
        <v>0</v>
      </c>
      <c r="M203" s="740">
        <f t="shared" si="399"/>
        <v>0</v>
      </c>
      <c r="N203" s="740">
        <f t="shared" si="399"/>
        <v>0</v>
      </c>
      <c r="O203" s="740">
        <f t="shared" si="399"/>
        <v>0</v>
      </c>
      <c r="P203" s="740">
        <f t="shared" si="399"/>
        <v>0</v>
      </c>
      <c r="Q203" s="740">
        <f t="shared" si="399"/>
        <v>0</v>
      </c>
      <c r="R203" s="740">
        <f t="shared" si="399"/>
        <v>0</v>
      </c>
      <c r="S203" s="740">
        <f t="shared" si="399"/>
        <v>0</v>
      </c>
      <c r="T203" s="740">
        <f t="shared" si="399"/>
        <v>0</v>
      </c>
    </row>
    <row r="204" spans="1:20" x14ac:dyDescent="0.25">
      <c r="A204" s="1223"/>
      <c r="B204" s="1224"/>
      <c r="C204" s="1224"/>
      <c r="D204" s="1224"/>
      <c r="E204" s="1224"/>
      <c r="F204" s="1224"/>
      <c r="G204" s="1224"/>
      <c r="H204" s="1224"/>
      <c r="I204" s="1224"/>
      <c r="J204" s="1224"/>
      <c r="K204" s="1224"/>
      <c r="L204" s="1224"/>
      <c r="M204" s="1224"/>
      <c r="N204" s="1224"/>
      <c r="O204" s="1224"/>
      <c r="P204" s="1224"/>
      <c r="Q204" s="1224"/>
      <c r="R204" s="1224"/>
      <c r="S204" s="1224"/>
      <c r="T204" s="1225"/>
    </row>
    <row r="205" spans="1:20" x14ac:dyDescent="0.25">
      <c r="A205" s="814" t="s">
        <v>107</v>
      </c>
      <c r="B205" s="809"/>
      <c r="C205" s="809"/>
      <c r="D205" s="740">
        <f>SUM(D206:D209)</f>
        <v>0</v>
      </c>
      <c r="E205" s="740">
        <f t="shared" ref="E205:T205" si="400">SUM(E206:E209)</f>
        <v>0</v>
      </c>
      <c r="F205" s="740">
        <f t="shared" si="400"/>
        <v>0</v>
      </c>
      <c r="G205" s="740">
        <f t="shared" si="400"/>
        <v>0</v>
      </c>
      <c r="H205" s="740">
        <f t="shared" si="400"/>
        <v>0</v>
      </c>
      <c r="I205" s="740">
        <f t="shared" si="400"/>
        <v>0</v>
      </c>
      <c r="J205" s="740">
        <f t="shared" si="400"/>
        <v>0</v>
      </c>
      <c r="K205" s="740">
        <f t="shared" si="400"/>
        <v>0</v>
      </c>
      <c r="L205" s="740">
        <f t="shared" si="400"/>
        <v>0</v>
      </c>
      <c r="M205" s="740">
        <f t="shared" si="400"/>
        <v>0</v>
      </c>
      <c r="N205" s="740">
        <f t="shared" si="400"/>
        <v>0</v>
      </c>
      <c r="O205" s="740">
        <f t="shared" si="400"/>
        <v>0</v>
      </c>
      <c r="P205" s="740">
        <f t="shared" si="400"/>
        <v>0</v>
      </c>
      <c r="Q205" s="740">
        <f t="shared" si="400"/>
        <v>0</v>
      </c>
      <c r="R205" s="740">
        <f t="shared" si="400"/>
        <v>0</v>
      </c>
      <c r="S205" s="740">
        <f t="shared" si="400"/>
        <v>0</v>
      </c>
      <c r="T205" s="740">
        <f t="shared" si="400"/>
        <v>0</v>
      </c>
    </row>
    <row r="206" spans="1:20" x14ac:dyDescent="0.25">
      <c r="A206" s="810" t="s">
        <v>514</v>
      </c>
      <c r="B206" s="809"/>
      <c r="C206" s="809"/>
      <c r="D206" s="811"/>
      <c r="E206" s="804"/>
      <c r="F206" s="804"/>
      <c r="G206" s="804"/>
      <c r="H206" s="804"/>
      <c r="I206" s="804"/>
      <c r="J206" s="804"/>
      <c r="K206" s="815"/>
      <c r="L206" s="804"/>
      <c r="M206" s="811"/>
      <c r="N206" s="811"/>
      <c r="O206" s="811"/>
      <c r="P206" s="811"/>
      <c r="Q206" s="811"/>
      <c r="R206" s="811"/>
      <c r="S206" s="811"/>
      <c r="T206" s="740">
        <f>SUM(M206:S206)</f>
        <v>0</v>
      </c>
    </row>
    <row r="207" spans="1:20" x14ac:dyDescent="0.25">
      <c r="A207" s="810" t="s">
        <v>249</v>
      </c>
      <c r="B207" s="809"/>
      <c r="C207" s="809"/>
      <c r="D207" s="804"/>
      <c r="E207" s="804"/>
      <c r="F207" s="804"/>
      <c r="G207" s="804"/>
      <c r="H207" s="804"/>
      <c r="I207" s="804"/>
      <c r="J207" s="804"/>
      <c r="K207" s="804"/>
      <c r="L207" s="811"/>
      <c r="M207" s="804"/>
      <c r="N207" s="804"/>
      <c r="O207" s="804"/>
      <c r="P207" s="804"/>
      <c r="Q207" s="804"/>
      <c r="R207" s="804"/>
      <c r="S207" s="804"/>
      <c r="T207" s="740">
        <f t="shared" ref="T207" si="401">SUM(M207:S207)</f>
        <v>0</v>
      </c>
    </row>
    <row r="208" spans="1:20" x14ac:dyDescent="0.25">
      <c r="A208" s="810" t="s">
        <v>515</v>
      </c>
      <c r="B208" s="809"/>
      <c r="C208" s="809"/>
      <c r="D208" s="804"/>
      <c r="E208" s="804"/>
      <c r="F208" s="804"/>
      <c r="G208" s="804"/>
      <c r="H208" s="804"/>
      <c r="I208" s="804"/>
      <c r="J208" s="804"/>
      <c r="K208" s="804"/>
      <c r="L208" s="804"/>
      <c r="M208" s="804"/>
      <c r="N208" s="804"/>
      <c r="O208" s="804"/>
      <c r="P208" s="804"/>
      <c r="Q208" s="804"/>
      <c r="R208" s="804"/>
      <c r="S208" s="811"/>
      <c r="T208" s="740">
        <f t="shared" ref="T208" si="402">SUM(M208:S208)</f>
        <v>0</v>
      </c>
    </row>
    <row r="209" spans="1:20" x14ac:dyDescent="0.25">
      <c r="A209" s="814" t="s">
        <v>1460</v>
      </c>
      <c r="B209" s="809"/>
      <c r="C209" s="809"/>
      <c r="D209" s="740">
        <f>SUMIFS(D401:D4326,$B$401:$B$4326,"Positive fair values for financial derivatives",$C$401:$C$4326, "EUR")</f>
        <v>0</v>
      </c>
      <c r="E209" s="804"/>
      <c r="F209" s="804"/>
      <c r="G209" s="804"/>
      <c r="H209" s="804"/>
      <c r="I209" s="804"/>
      <c r="J209" s="804"/>
      <c r="K209" s="740">
        <f t="shared" ref="K209:T209" si="403">SUMIFS(K401:K4326,$B$401:$B$4326,"Positive fair values for financial derivatives",$C$401:$C$4326, "EUR")</f>
        <v>0</v>
      </c>
      <c r="L209" s="740">
        <f t="shared" si="403"/>
        <v>0</v>
      </c>
      <c r="M209" s="740">
        <f t="shared" si="403"/>
        <v>0</v>
      </c>
      <c r="N209" s="740">
        <f t="shared" si="403"/>
        <v>0</v>
      </c>
      <c r="O209" s="740">
        <f t="shared" si="403"/>
        <v>0</v>
      </c>
      <c r="P209" s="740">
        <f t="shared" si="403"/>
        <v>0</v>
      </c>
      <c r="Q209" s="740">
        <f t="shared" si="403"/>
        <v>0</v>
      </c>
      <c r="R209" s="740">
        <f t="shared" si="403"/>
        <v>0</v>
      </c>
      <c r="S209" s="740">
        <f t="shared" si="403"/>
        <v>0</v>
      </c>
      <c r="T209" s="740">
        <f t="shared" si="403"/>
        <v>0</v>
      </c>
    </row>
    <row r="210" spans="1:20" x14ac:dyDescent="0.25">
      <c r="A210" s="1223"/>
      <c r="B210" s="1224"/>
      <c r="C210" s="1224"/>
      <c r="D210" s="1224"/>
      <c r="E210" s="1224"/>
      <c r="F210" s="1224"/>
      <c r="G210" s="1224"/>
      <c r="H210" s="1224"/>
      <c r="I210" s="1224"/>
      <c r="J210" s="1224"/>
      <c r="K210" s="1224"/>
      <c r="L210" s="1224"/>
      <c r="M210" s="1224"/>
      <c r="N210" s="1224"/>
      <c r="O210" s="1224"/>
      <c r="P210" s="1224"/>
      <c r="Q210" s="1224"/>
      <c r="R210" s="1224"/>
      <c r="S210" s="1224"/>
      <c r="T210" s="1225"/>
    </row>
    <row r="211" spans="1:20" x14ac:dyDescent="0.25">
      <c r="A211" s="814" t="s">
        <v>111</v>
      </c>
      <c r="B211" s="809"/>
      <c r="C211" s="809"/>
      <c r="D211" s="740">
        <f>SUM(D212:D215)</f>
        <v>0</v>
      </c>
      <c r="E211" s="740">
        <f t="shared" ref="E211:T211" si="404">SUM(E212:E215)</f>
        <v>0</v>
      </c>
      <c r="F211" s="740">
        <f t="shared" si="404"/>
        <v>0</v>
      </c>
      <c r="G211" s="740">
        <f t="shared" si="404"/>
        <v>0</v>
      </c>
      <c r="H211" s="740">
        <f t="shared" si="404"/>
        <v>0</v>
      </c>
      <c r="I211" s="740">
        <f t="shared" si="404"/>
        <v>0</v>
      </c>
      <c r="J211" s="740">
        <f t="shared" si="404"/>
        <v>0</v>
      </c>
      <c r="K211" s="740">
        <f t="shared" si="404"/>
        <v>0</v>
      </c>
      <c r="L211" s="740">
        <f t="shared" si="404"/>
        <v>0</v>
      </c>
      <c r="M211" s="740">
        <f t="shared" si="404"/>
        <v>0</v>
      </c>
      <c r="N211" s="740">
        <f t="shared" si="404"/>
        <v>0</v>
      </c>
      <c r="O211" s="740">
        <f t="shared" si="404"/>
        <v>0</v>
      </c>
      <c r="P211" s="740">
        <f t="shared" si="404"/>
        <v>0</v>
      </c>
      <c r="Q211" s="740">
        <f t="shared" si="404"/>
        <v>0</v>
      </c>
      <c r="R211" s="740">
        <f t="shared" si="404"/>
        <v>0</v>
      </c>
      <c r="S211" s="740">
        <f t="shared" si="404"/>
        <v>0</v>
      </c>
      <c r="T211" s="740">
        <f t="shared" si="404"/>
        <v>0</v>
      </c>
    </row>
    <row r="212" spans="1:20" x14ac:dyDescent="0.25">
      <c r="A212" s="810" t="s">
        <v>514</v>
      </c>
      <c r="B212" s="809"/>
      <c r="C212" s="809"/>
      <c r="D212" s="811"/>
      <c r="E212" s="804"/>
      <c r="F212" s="804"/>
      <c r="G212" s="804"/>
      <c r="H212" s="804"/>
      <c r="I212" s="804"/>
      <c r="J212" s="804"/>
      <c r="K212" s="815"/>
      <c r="L212" s="804"/>
      <c r="M212" s="811"/>
      <c r="N212" s="811"/>
      <c r="O212" s="811"/>
      <c r="P212" s="811"/>
      <c r="Q212" s="811"/>
      <c r="R212" s="811"/>
      <c r="S212" s="811"/>
      <c r="T212" s="740">
        <f>SUM(M212:S212)</f>
        <v>0</v>
      </c>
    </row>
    <row r="213" spans="1:20" x14ac:dyDescent="0.25">
      <c r="A213" s="810" t="s">
        <v>249</v>
      </c>
      <c r="B213" s="809"/>
      <c r="C213" s="809"/>
      <c r="D213" s="804"/>
      <c r="E213" s="804"/>
      <c r="F213" s="804"/>
      <c r="G213" s="804"/>
      <c r="H213" s="804"/>
      <c r="I213" s="804"/>
      <c r="J213" s="804"/>
      <c r="K213" s="804"/>
      <c r="L213" s="811"/>
      <c r="M213" s="804"/>
      <c r="N213" s="804"/>
      <c r="O213" s="804"/>
      <c r="P213" s="804"/>
      <c r="Q213" s="804"/>
      <c r="R213" s="804"/>
      <c r="S213" s="804"/>
      <c r="T213" s="812"/>
    </row>
    <row r="214" spans="1:20" x14ac:dyDescent="0.25">
      <c r="A214" s="810" t="s">
        <v>515</v>
      </c>
      <c r="B214" s="809"/>
      <c r="C214" s="809"/>
      <c r="D214" s="804"/>
      <c r="E214" s="804"/>
      <c r="F214" s="804"/>
      <c r="G214" s="804"/>
      <c r="H214" s="804"/>
      <c r="I214" s="804"/>
      <c r="J214" s="804"/>
      <c r="K214" s="804"/>
      <c r="L214" s="804"/>
      <c r="M214" s="804"/>
      <c r="N214" s="804"/>
      <c r="O214" s="804"/>
      <c r="P214" s="804"/>
      <c r="Q214" s="804"/>
      <c r="R214" s="804"/>
      <c r="S214" s="811"/>
      <c r="T214" s="740">
        <f t="shared" ref="T214" si="405">SUM(M214:S214)</f>
        <v>0</v>
      </c>
    </row>
    <row r="215" spans="1:20" x14ac:dyDescent="0.25">
      <c r="A215" s="814" t="s">
        <v>1460</v>
      </c>
      <c r="B215" s="809"/>
      <c r="C215" s="809"/>
      <c r="D215" s="740">
        <f>SUMIFS(D401:D4326,$B$401:$B$4326,"Loans and advances",$C$401:$C$4326, "EUR")</f>
        <v>0</v>
      </c>
      <c r="E215" s="804"/>
      <c r="F215" s="804"/>
      <c r="G215" s="804"/>
      <c r="H215" s="804"/>
      <c r="I215" s="804"/>
      <c r="J215" s="804"/>
      <c r="K215" s="740">
        <f t="shared" ref="K215:T215" si="406">SUMIFS(K401:K4326,$B$401:$B$4326,"Loans and advances",$C$401:$C$4326, "EUR")</f>
        <v>0</v>
      </c>
      <c r="L215" s="740">
        <f t="shared" si="406"/>
        <v>0</v>
      </c>
      <c r="M215" s="740">
        <f t="shared" si="406"/>
        <v>0</v>
      </c>
      <c r="N215" s="740">
        <f t="shared" si="406"/>
        <v>0</v>
      </c>
      <c r="O215" s="740">
        <f t="shared" si="406"/>
        <v>0</v>
      </c>
      <c r="P215" s="740">
        <f t="shared" si="406"/>
        <v>0</v>
      </c>
      <c r="Q215" s="740">
        <f t="shared" si="406"/>
        <v>0</v>
      </c>
      <c r="R215" s="740">
        <f t="shared" si="406"/>
        <v>0</v>
      </c>
      <c r="S215" s="740">
        <f t="shared" si="406"/>
        <v>0</v>
      </c>
      <c r="T215" s="740">
        <f t="shared" si="406"/>
        <v>0</v>
      </c>
    </row>
    <row r="216" spans="1:20" x14ac:dyDescent="0.25">
      <c r="A216" s="1223"/>
      <c r="B216" s="1224"/>
      <c r="C216" s="1224"/>
      <c r="D216" s="1224"/>
      <c r="E216" s="1224"/>
      <c r="F216" s="1224"/>
      <c r="G216" s="1224"/>
      <c r="H216" s="1224"/>
      <c r="I216" s="1224"/>
      <c r="J216" s="1224"/>
      <c r="K216" s="1224"/>
      <c r="L216" s="1224"/>
      <c r="M216" s="1224"/>
      <c r="N216" s="1224"/>
      <c r="O216" s="1224"/>
      <c r="P216" s="1224"/>
      <c r="Q216" s="1224"/>
      <c r="R216" s="1224"/>
      <c r="S216" s="1224"/>
      <c r="T216" s="1225"/>
    </row>
    <row r="217" spans="1:20" x14ac:dyDescent="0.25">
      <c r="A217" s="814" t="s">
        <v>112</v>
      </c>
      <c r="B217" s="809"/>
      <c r="C217" s="809"/>
      <c r="D217" s="740">
        <f>SUM(D218:D221)</f>
        <v>0</v>
      </c>
      <c r="E217" s="740">
        <f t="shared" ref="E217:T217" si="407">SUM(E218:E221)</f>
        <v>0</v>
      </c>
      <c r="F217" s="740">
        <f t="shared" si="407"/>
        <v>0</v>
      </c>
      <c r="G217" s="740">
        <f t="shared" si="407"/>
        <v>0</v>
      </c>
      <c r="H217" s="740">
        <f t="shared" si="407"/>
        <v>0</v>
      </c>
      <c r="I217" s="740">
        <f t="shared" si="407"/>
        <v>0</v>
      </c>
      <c r="J217" s="740">
        <f t="shared" si="407"/>
        <v>0</v>
      </c>
      <c r="K217" s="740">
        <f t="shared" si="407"/>
        <v>0</v>
      </c>
      <c r="L217" s="740">
        <f t="shared" si="407"/>
        <v>0</v>
      </c>
      <c r="M217" s="740">
        <f t="shared" si="407"/>
        <v>0</v>
      </c>
      <c r="N217" s="740">
        <f t="shared" si="407"/>
        <v>0</v>
      </c>
      <c r="O217" s="740">
        <f t="shared" si="407"/>
        <v>0</v>
      </c>
      <c r="P217" s="740">
        <f t="shared" si="407"/>
        <v>0</v>
      </c>
      <c r="Q217" s="740">
        <f t="shared" si="407"/>
        <v>0</v>
      </c>
      <c r="R217" s="740">
        <f t="shared" si="407"/>
        <v>0</v>
      </c>
      <c r="S217" s="740">
        <f t="shared" si="407"/>
        <v>0</v>
      </c>
      <c r="T217" s="740">
        <f t="shared" si="407"/>
        <v>0</v>
      </c>
    </row>
    <row r="218" spans="1:20" x14ac:dyDescent="0.25">
      <c r="A218" s="810" t="s">
        <v>514</v>
      </c>
      <c r="B218" s="809"/>
      <c r="C218" s="809"/>
      <c r="D218" s="811"/>
      <c r="E218" s="804"/>
      <c r="F218" s="804"/>
      <c r="G218" s="804"/>
      <c r="H218" s="804"/>
      <c r="I218" s="804"/>
      <c r="J218" s="804"/>
      <c r="K218" s="815"/>
      <c r="L218" s="804"/>
      <c r="M218" s="811"/>
      <c r="N218" s="811"/>
      <c r="O218" s="811"/>
      <c r="P218" s="811"/>
      <c r="Q218" s="811"/>
      <c r="R218" s="811"/>
      <c r="S218" s="811"/>
      <c r="T218" s="740">
        <f>SUM(M218:S218)</f>
        <v>0</v>
      </c>
    </row>
    <row r="219" spans="1:20" x14ac:dyDescent="0.25">
      <c r="A219" s="810" t="s">
        <v>249</v>
      </c>
      <c r="B219" s="809"/>
      <c r="C219" s="809"/>
      <c r="D219" s="804"/>
      <c r="E219" s="804"/>
      <c r="F219" s="804"/>
      <c r="G219" s="804"/>
      <c r="H219" s="804"/>
      <c r="I219" s="804"/>
      <c r="J219" s="804"/>
      <c r="K219" s="804"/>
      <c r="L219" s="811"/>
      <c r="M219" s="804"/>
      <c r="N219" s="804"/>
      <c r="O219" s="804"/>
      <c r="P219" s="804"/>
      <c r="Q219" s="804"/>
      <c r="R219" s="804"/>
      <c r="S219" s="804"/>
      <c r="T219" s="812"/>
    </row>
    <row r="220" spans="1:20" x14ac:dyDescent="0.25">
      <c r="A220" s="810" t="s">
        <v>515</v>
      </c>
      <c r="B220" s="809"/>
      <c r="C220" s="809"/>
      <c r="D220" s="804"/>
      <c r="E220" s="804"/>
      <c r="F220" s="804"/>
      <c r="G220" s="804"/>
      <c r="H220" s="804"/>
      <c r="I220" s="804"/>
      <c r="J220" s="804"/>
      <c r="K220" s="804"/>
      <c r="L220" s="804"/>
      <c r="M220" s="804"/>
      <c r="N220" s="804"/>
      <c r="O220" s="804"/>
      <c r="P220" s="804"/>
      <c r="Q220" s="804"/>
      <c r="R220" s="804"/>
      <c r="S220" s="811"/>
      <c r="T220" s="740">
        <f t="shared" ref="T220" si="408">SUM(M220:S220)</f>
        <v>0</v>
      </c>
    </row>
    <row r="221" spans="1:20" x14ac:dyDescent="0.25">
      <c r="A221" s="814" t="s">
        <v>1460</v>
      </c>
      <c r="B221" s="809"/>
      <c r="C221" s="809"/>
      <c r="D221" s="740">
        <f>SUMIFS(D401:D4326,$B$401:$B$4326,"Bills discounted or purchased",$C$401:$C$4326, "EUR")</f>
        <v>0</v>
      </c>
      <c r="E221" s="804"/>
      <c r="F221" s="804"/>
      <c r="G221" s="804"/>
      <c r="H221" s="804"/>
      <c r="I221" s="804"/>
      <c r="J221" s="804"/>
      <c r="K221" s="740">
        <f t="shared" ref="K221:T221" si="409">SUMIFS(K401:K4326,$B$401:$B$4326,"Bills discounted or purchased",$C$401:$C$4326, "EUR")</f>
        <v>0</v>
      </c>
      <c r="L221" s="740">
        <f t="shared" si="409"/>
        <v>0</v>
      </c>
      <c r="M221" s="740">
        <f t="shared" si="409"/>
        <v>0</v>
      </c>
      <c r="N221" s="740">
        <f t="shared" si="409"/>
        <v>0</v>
      </c>
      <c r="O221" s="740">
        <f t="shared" si="409"/>
        <v>0</v>
      </c>
      <c r="P221" s="740">
        <f t="shared" si="409"/>
        <v>0</v>
      </c>
      <c r="Q221" s="740">
        <f t="shared" si="409"/>
        <v>0</v>
      </c>
      <c r="R221" s="740">
        <f t="shared" si="409"/>
        <v>0</v>
      </c>
      <c r="S221" s="740">
        <f t="shared" si="409"/>
        <v>0</v>
      </c>
      <c r="T221" s="740">
        <f t="shared" si="409"/>
        <v>0</v>
      </c>
    </row>
    <row r="222" spans="1:20" x14ac:dyDescent="0.25">
      <c r="A222" s="1223"/>
      <c r="B222" s="1224"/>
      <c r="C222" s="1224"/>
      <c r="D222" s="1224"/>
      <c r="E222" s="1224"/>
      <c r="F222" s="1224"/>
      <c r="G222" s="1224"/>
      <c r="H222" s="1224"/>
      <c r="I222" s="1224"/>
      <c r="J222" s="1224"/>
      <c r="K222" s="1224"/>
      <c r="L222" s="1224"/>
      <c r="M222" s="1224"/>
      <c r="N222" s="1224"/>
      <c r="O222" s="1224"/>
      <c r="P222" s="1224"/>
      <c r="Q222" s="1224"/>
      <c r="R222" s="1224"/>
      <c r="S222" s="1224"/>
      <c r="T222" s="1225"/>
    </row>
    <row r="223" spans="1:20" x14ac:dyDescent="0.25">
      <c r="A223" s="814" t="s">
        <v>169</v>
      </c>
      <c r="B223" s="809"/>
      <c r="C223" s="809"/>
      <c r="D223" s="740">
        <f>SUM(D224:D227)</f>
        <v>0</v>
      </c>
      <c r="E223" s="740">
        <f t="shared" ref="E223:T223" si="410">SUM(E224:E227)</f>
        <v>0</v>
      </c>
      <c r="F223" s="740">
        <f t="shared" si="410"/>
        <v>0</v>
      </c>
      <c r="G223" s="740">
        <f t="shared" si="410"/>
        <v>0</v>
      </c>
      <c r="H223" s="740">
        <f t="shared" si="410"/>
        <v>0</v>
      </c>
      <c r="I223" s="740">
        <f t="shared" si="410"/>
        <v>0</v>
      </c>
      <c r="J223" s="740">
        <f t="shared" si="410"/>
        <v>0</v>
      </c>
      <c r="K223" s="740">
        <f t="shared" si="410"/>
        <v>0</v>
      </c>
      <c r="L223" s="740">
        <f t="shared" si="410"/>
        <v>0</v>
      </c>
      <c r="M223" s="740">
        <f t="shared" si="410"/>
        <v>0</v>
      </c>
      <c r="N223" s="740">
        <f t="shared" si="410"/>
        <v>0</v>
      </c>
      <c r="O223" s="740">
        <f t="shared" si="410"/>
        <v>0</v>
      </c>
      <c r="P223" s="740">
        <f t="shared" si="410"/>
        <v>0</v>
      </c>
      <c r="Q223" s="740">
        <f t="shared" si="410"/>
        <v>0</v>
      </c>
      <c r="R223" s="740">
        <f t="shared" si="410"/>
        <v>0</v>
      </c>
      <c r="S223" s="740">
        <f t="shared" si="410"/>
        <v>0</v>
      </c>
      <c r="T223" s="740">
        <f t="shared" si="410"/>
        <v>0</v>
      </c>
    </row>
    <row r="224" spans="1:20" x14ac:dyDescent="0.25">
      <c r="A224" s="810" t="s">
        <v>514</v>
      </c>
      <c r="B224" s="809"/>
      <c r="C224" s="809"/>
      <c r="D224" s="811"/>
      <c r="E224" s="804"/>
      <c r="F224" s="804"/>
      <c r="G224" s="804"/>
      <c r="H224" s="804"/>
      <c r="I224" s="804"/>
      <c r="J224" s="804"/>
      <c r="K224" s="815"/>
      <c r="L224" s="804"/>
      <c r="M224" s="811"/>
      <c r="N224" s="811"/>
      <c r="O224" s="811"/>
      <c r="P224" s="811"/>
      <c r="Q224" s="811"/>
      <c r="R224" s="811"/>
      <c r="S224" s="811"/>
      <c r="T224" s="740">
        <f>SUM(M224:S224)</f>
        <v>0</v>
      </c>
    </row>
    <row r="225" spans="1:20" x14ac:dyDescent="0.25">
      <c r="A225" s="810" t="s">
        <v>249</v>
      </c>
      <c r="B225" s="809"/>
      <c r="C225" s="809"/>
      <c r="D225" s="804"/>
      <c r="E225" s="804"/>
      <c r="F225" s="804"/>
      <c r="G225" s="804"/>
      <c r="H225" s="804"/>
      <c r="I225" s="804"/>
      <c r="J225" s="804"/>
      <c r="K225" s="804"/>
      <c r="L225" s="811"/>
      <c r="M225" s="804"/>
      <c r="N225" s="804"/>
      <c r="O225" s="804"/>
      <c r="P225" s="804"/>
      <c r="Q225" s="804"/>
      <c r="R225" s="804"/>
      <c r="S225" s="804"/>
      <c r="T225" s="812"/>
    </row>
    <row r="226" spans="1:20" x14ac:dyDescent="0.25">
      <c r="A226" s="810" t="s">
        <v>515</v>
      </c>
      <c r="B226" s="809"/>
      <c r="C226" s="809"/>
      <c r="D226" s="804"/>
      <c r="E226" s="804"/>
      <c r="F226" s="804"/>
      <c r="G226" s="804"/>
      <c r="H226" s="804"/>
      <c r="I226" s="804"/>
      <c r="J226" s="804"/>
      <c r="K226" s="804"/>
      <c r="L226" s="804"/>
      <c r="M226" s="804"/>
      <c r="N226" s="804"/>
      <c r="O226" s="804"/>
      <c r="P226" s="804"/>
      <c r="Q226" s="804"/>
      <c r="R226" s="804"/>
      <c r="S226" s="811"/>
      <c r="T226" s="740">
        <f t="shared" ref="T226" si="411">SUM(M226:S226)</f>
        <v>0</v>
      </c>
    </row>
    <row r="227" spans="1:20" x14ac:dyDescent="0.25">
      <c r="A227" s="814" t="s">
        <v>1460</v>
      </c>
      <c r="B227" s="809"/>
      <c r="C227" s="809"/>
      <c r="D227" s="740">
        <f>SUMIFS(D401:D4326,$B$401:$B$4326,"Debt Securities",$C$401:$C$4326, "EUR")</f>
        <v>0</v>
      </c>
      <c r="E227" s="804"/>
      <c r="F227" s="804"/>
      <c r="G227" s="804"/>
      <c r="H227" s="804"/>
      <c r="I227" s="804"/>
      <c r="J227" s="804"/>
      <c r="K227" s="740">
        <f t="shared" ref="K227:T227" si="412">SUMIFS(K401:K4326,$B$401:$B$4326,"Debt Securities",$C$401:$C$4326, "EUR")</f>
        <v>0</v>
      </c>
      <c r="L227" s="740">
        <f t="shared" si="412"/>
        <v>0</v>
      </c>
      <c r="M227" s="740">
        <f t="shared" si="412"/>
        <v>0</v>
      </c>
      <c r="N227" s="740">
        <f t="shared" si="412"/>
        <v>0</v>
      </c>
      <c r="O227" s="740">
        <f t="shared" si="412"/>
        <v>0</v>
      </c>
      <c r="P227" s="740">
        <f t="shared" si="412"/>
        <v>0</v>
      </c>
      <c r="Q227" s="740">
        <f t="shared" si="412"/>
        <v>0</v>
      </c>
      <c r="R227" s="740">
        <f t="shared" si="412"/>
        <v>0</v>
      </c>
      <c r="S227" s="740">
        <f t="shared" si="412"/>
        <v>0</v>
      </c>
      <c r="T227" s="740">
        <f t="shared" si="412"/>
        <v>0</v>
      </c>
    </row>
    <row r="228" spans="1:20" x14ac:dyDescent="0.25">
      <c r="A228" s="1223"/>
      <c r="B228" s="1224"/>
      <c r="C228" s="1224"/>
      <c r="D228" s="1224"/>
      <c r="E228" s="1224"/>
      <c r="F228" s="1224"/>
      <c r="G228" s="1224"/>
      <c r="H228" s="1224"/>
      <c r="I228" s="1224"/>
      <c r="J228" s="1224"/>
      <c r="K228" s="1224"/>
      <c r="L228" s="1224"/>
      <c r="M228" s="1224"/>
      <c r="N228" s="1224"/>
      <c r="O228" s="1224"/>
      <c r="P228" s="1224"/>
      <c r="Q228" s="1224"/>
      <c r="R228" s="1224"/>
      <c r="S228" s="1224"/>
      <c r="T228" s="1225"/>
    </row>
    <row r="229" spans="1:20" x14ac:dyDescent="0.25">
      <c r="A229" s="814" t="s">
        <v>239</v>
      </c>
      <c r="B229" s="809"/>
      <c r="C229" s="809"/>
      <c r="D229" s="740">
        <f>SUM(D230:D233)</f>
        <v>0</v>
      </c>
      <c r="E229" s="740">
        <f t="shared" ref="E229:T229" si="413">SUM(E230:E233)</f>
        <v>0</v>
      </c>
      <c r="F229" s="740">
        <f t="shared" si="413"/>
        <v>0</v>
      </c>
      <c r="G229" s="740">
        <f t="shared" si="413"/>
        <v>0</v>
      </c>
      <c r="H229" s="740">
        <f t="shared" si="413"/>
        <v>0</v>
      </c>
      <c r="I229" s="740">
        <f t="shared" si="413"/>
        <v>0</v>
      </c>
      <c r="J229" s="740">
        <f t="shared" si="413"/>
        <v>0</v>
      </c>
      <c r="K229" s="740">
        <f t="shared" si="413"/>
        <v>0</v>
      </c>
      <c r="L229" s="740">
        <f t="shared" si="413"/>
        <v>0</v>
      </c>
      <c r="M229" s="740">
        <f t="shared" si="413"/>
        <v>0</v>
      </c>
      <c r="N229" s="740">
        <f t="shared" si="413"/>
        <v>0</v>
      </c>
      <c r="O229" s="740">
        <f t="shared" si="413"/>
        <v>0</v>
      </c>
      <c r="P229" s="740">
        <f t="shared" si="413"/>
        <v>0</v>
      </c>
      <c r="Q229" s="740">
        <f t="shared" si="413"/>
        <v>0</v>
      </c>
      <c r="R229" s="740">
        <f t="shared" si="413"/>
        <v>0</v>
      </c>
      <c r="S229" s="740">
        <f t="shared" si="413"/>
        <v>0</v>
      </c>
      <c r="T229" s="740">
        <f t="shared" si="413"/>
        <v>0</v>
      </c>
    </row>
    <row r="230" spans="1:20" x14ac:dyDescent="0.25">
      <c r="A230" s="810" t="s">
        <v>514</v>
      </c>
      <c r="B230" s="809"/>
      <c r="C230" s="809"/>
      <c r="D230" s="811"/>
      <c r="E230" s="804"/>
      <c r="F230" s="804"/>
      <c r="G230" s="804"/>
      <c r="H230" s="804"/>
      <c r="I230" s="804"/>
      <c r="J230" s="804"/>
      <c r="K230" s="815"/>
      <c r="L230" s="804"/>
      <c r="M230" s="811"/>
      <c r="N230" s="811"/>
      <c r="O230" s="811"/>
      <c r="P230" s="811"/>
      <c r="Q230" s="811"/>
      <c r="R230" s="811"/>
      <c r="S230" s="811"/>
      <c r="T230" s="740">
        <f>SUM(M230:S230)</f>
        <v>0</v>
      </c>
    </row>
    <row r="231" spans="1:20" x14ac:dyDescent="0.25">
      <c r="A231" s="810" t="s">
        <v>249</v>
      </c>
      <c r="B231" s="809"/>
      <c r="C231" s="809"/>
      <c r="D231" s="804"/>
      <c r="E231" s="804"/>
      <c r="F231" s="804"/>
      <c r="G231" s="804"/>
      <c r="H231" s="804"/>
      <c r="I231" s="804"/>
      <c r="J231" s="804"/>
      <c r="K231" s="804"/>
      <c r="L231" s="811"/>
      <c r="M231" s="804"/>
      <c r="N231" s="804"/>
      <c r="O231" s="804"/>
      <c r="P231" s="804"/>
      <c r="Q231" s="804"/>
      <c r="R231" s="804"/>
      <c r="S231" s="804"/>
      <c r="T231" s="812"/>
    </row>
    <row r="232" spans="1:20" x14ac:dyDescent="0.25">
      <c r="A232" s="810" t="s">
        <v>515</v>
      </c>
      <c r="B232" s="809"/>
      <c r="C232" s="809"/>
      <c r="D232" s="804"/>
      <c r="E232" s="804"/>
      <c r="F232" s="804"/>
      <c r="G232" s="804"/>
      <c r="H232" s="804"/>
      <c r="I232" s="804"/>
      <c r="J232" s="804"/>
      <c r="K232" s="804"/>
      <c r="L232" s="804"/>
      <c r="M232" s="804"/>
      <c r="N232" s="804"/>
      <c r="O232" s="804"/>
      <c r="P232" s="804"/>
      <c r="Q232" s="804"/>
      <c r="R232" s="804"/>
      <c r="S232" s="811"/>
      <c r="T232" s="740">
        <f t="shared" ref="T232" si="414">SUM(M232:S232)</f>
        <v>0</v>
      </c>
    </row>
    <row r="233" spans="1:20" x14ac:dyDescent="0.25">
      <c r="A233" s="816" t="s">
        <v>1460</v>
      </c>
      <c r="B233" s="809"/>
      <c r="C233" s="809"/>
      <c r="D233" s="740">
        <f>SUMIFS(D401:D4326,$B$401:$B$4326,"Negotiable Certificates of Deposits",$C$401:$C$4326, "EUR")</f>
        <v>0</v>
      </c>
      <c r="E233" s="804"/>
      <c r="F233" s="804"/>
      <c r="G233" s="804"/>
      <c r="H233" s="804"/>
      <c r="I233" s="804"/>
      <c r="J233" s="804"/>
      <c r="K233" s="740">
        <f t="shared" ref="K233:T233" si="415">SUMIFS(K401:K4326,$B$401:$B$4326,"Negotiable Certificates of Deposits",$C$401:$C$4326, "EUR")</f>
        <v>0</v>
      </c>
      <c r="L233" s="740">
        <f t="shared" si="415"/>
        <v>0</v>
      </c>
      <c r="M233" s="740">
        <f t="shared" si="415"/>
        <v>0</v>
      </c>
      <c r="N233" s="740">
        <f t="shared" si="415"/>
        <v>0</v>
      </c>
      <c r="O233" s="740">
        <f t="shared" si="415"/>
        <v>0</v>
      </c>
      <c r="P233" s="740">
        <f t="shared" si="415"/>
        <v>0</v>
      </c>
      <c r="Q233" s="740">
        <f t="shared" si="415"/>
        <v>0</v>
      </c>
      <c r="R233" s="740">
        <f t="shared" si="415"/>
        <v>0</v>
      </c>
      <c r="S233" s="740">
        <f t="shared" si="415"/>
        <v>0</v>
      </c>
      <c r="T233" s="740">
        <f t="shared" si="415"/>
        <v>0</v>
      </c>
    </row>
    <row r="234" spans="1:20" x14ac:dyDescent="0.25">
      <c r="A234" s="1223"/>
      <c r="B234" s="1224"/>
      <c r="C234" s="1224"/>
      <c r="D234" s="1224"/>
      <c r="E234" s="1224"/>
      <c r="F234" s="1224"/>
      <c r="G234" s="1224"/>
      <c r="H234" s="1224"/>
      <c r="I234" s="1224"/>
      <c r="J234" s="1224"/>
      <c r="K234" s="1224"/>
      <c r="L234" s="1224"/>
      <c r="M234" s="1224"/>
      <c r="N234" s="1224"/>
      <c r="O234" s="1224"/>
      <c r="P234" s="1224"/>
      <c r="Q234" s="1224"/>
      <c r="R234" s="1224"/>
      <c r="S234" s="1224"/>
      <c r="T234" s="1225"/>
    </row>
    <row r="235" spans="1:20" x14ac:dyDescent="0.25">
      <c r="A235" s="814" t="s">
        <v>170</v>
      </c>
      <c r="B235" s="809"/>
      <c r="C235" s="809"/>
      <c r="D235" s="740">
        <f>SUM(D236:D239)</f>
        <v>0</v>
      </c>
      <c r="E235" s="740">
        <f t="shared" ref="E235:T235" si="416">SUM(E236:E239)</f>
        <v>0</v>
      </c>
      <c r="F235" s="740">
        <f t="shared" si="416"/>
        <v>0</v>
      </c>
      <c r="G235" s="740">
        <f t="shared" si="416"/>
        <v>0</v>
      </c>
      <c r="H235" s="740">
        <f t="shared" si="416"/>
        <v>0</v>
      </c>
      <c r="I235" s="740">
        <f t="shared" si="416"/>
        <v>0</v>
      </c>
      <c r="J235" s="740">
        <f t="shared" si="416"/>
        <v>0</v>
      </c>
      <c r="K235" s="740">
        <f>SUM(K236:K239)</f>
        <v>0</v>
      </c>
      <c r="L235" s="804"/>
      <c r="M235" s="740">
        <f t="shared" si="416"/>
        <v>0</v>
      </c>
      <c r="N235" s="740">
        <f t="shared" si="416"/>
        <v>0</v>
      </c>
      <c r="O235" s="740">
        <f t="shared" si="416"/>
        <v>0</v>
      </c>
      <c r="P235" s="740">
        <f t="shared" si="416"/>
        <v>0</v>
      </c>
      <c r="Q235" s="740">
        <f t="shared" si="416"/>
        <v>0</v>
      </c>
      <c r="R235" s="740">
        <f t="shared" si="416"/>
        <v>0</v>
      </c>
      <c r="S235" s="740">
        <f t="shared" si="416"/>
        <v>0</v>
      </c>
      <c r="T235" s="740">
        <f t="shared" si="416"/>
        <v>0</v>
      </c>
    </row>
    <row r="236" spans="1:20" x14ac:dyDescent="0.25">
      <c r="A236" s="810" t="s">
        <v>514</v>
      </c>
      <c r="B236" s="809"/>
      <c r="C236" s="809"/>
      <c r="D236" s="811"/>
      <c r="E236" s="804"/>
      <c r="F236" s="804"/>
      <c r="G236" s="804"/>
      <c r="H236" s="804"/>
      <c r="I236" s="804"/>
      <c r="J236" s="804"/>
      <c r="K236" s="815"/>
      <c r="L236" s="804"/>
      <c r="M236" s="804"/>
      <c r="N236" s="804"/>
      <c r="O236" s="811"/>
      <c r="P236" s="804"/>
      <c r="Q236" s="804"/>
      <c r="R236" s="804"/>
      <c r="S236" s="811"/>
      <c r="T236" s="740">
        <f>SUM(M236:S236)</f>
        <v>0</v>
      </c>
    </row>
    <row r="237" spans="1:20" x14ac:dyDescent="0.25">
      <c r="A237" s="810" t="s">
        <v>249</v>
      </c>
      <c r="B237" s="809"/>
      <c r="C237" s="809"/>
      <c r="D237" s="804"/>
      <c r="E237" s="804"/>
      <c r="F237" s="804"/>
      <c r="G237" s="804"/>
      <c r="H237" s="804"/>
      <c r="I237" s="804"/>
      <c r="J237" s="804"/>
      <c r="K237" s="804"/>
      <c r="L237" s="804"/>
      <c r="M237" s="804"/>
      <c r="N237" s="804"/>
      <c r="O237" s="804"/>
      <c r="P237" s="804"/>
      <c r="Q237" s="804"/>
      <c r="R237" s="804"/>
      <c r="S237" s="804"/>
      <c r="T237" s="812"/>
    </row>
    <row r="238" spans="1:20" x14ac:dyDescent="0.25">
      <c r="A238" s="810" t="s">
        <v>515</v>
      </c>
      <c r="B238" s="809"/>
      <c r="C238" s="809"/>
      <c r="D238" s="804"/>
      <c r="E238" s="804"/>
      <c r="F238" s="804"/>
      <c r="G238" s="804"/>
      <c r="H238" s="804"/>
      <c r="I238" s="804"/>
      <c r="J238" s="804"/>
      <c r="K238" s="804"/>
      <c r="L238" s="804"/>
      <c r="M238" s="804"/>
      <c r="N238" s="804"/>
      <c r="O238" s="804"/>
      <c r="P238" s="804"/>
      <c r="Q238" s="804"/>
      <c r="R238" s="804"/>
      <c r="S238" s="811"/>
      <c r="T238" s="740">
        <f t="shared" ref="T238" si="417">SUM(M238:S238)</f>
        <v>0</v>
      </c>
    </row>
    <row r="239" spans="1:20" x14ac:dyDescent="0.25">
      <c r="A239" s="816" t="s">
        <v>1460</v>
      </c>
      <c r="B239" s="809"/>
      <c r="C239" s="809"/>
      <c r="D239" s="740">
        <f>SUMIFS(D401:D4326,$B$401:$B$4326,"Equity Investments",$C$401:$C$4326, "EUR")</f>
        <v>0</v>
      </c>
      <c r="E239" s="804"/>
      <c r="F239" s="804"/>
      <c r="G239" s="804"/>
      <c r="H239" s="804"/>
      <c r="I239" s="804"/>
      <c r="J239" s="804"/>
      <c r="K239" s="740">
        <f>SUMIFS(K401:K4326,$B$401:$B$4326,"Equity Investments",$C$401:$C$4326, "EUR")</f>
        <v>0</v>
      </c>
      <c r="L239" s="804"/>
      <c r="M239" s="804"/>
      <c r="N239" s="804"/>
      <c r="O239" s="740">
        <f>SUMIFS(O401:O4326,$B$401:$B$4326,"Equity Investments",$C$401:$C$4326, "EUR")</f>
        <v>0</v>
      </c>
      <c r="P239" s="804"/>
      <c r="Q239" s="804"/>
      <c r="R239" s="804"/>
      <c r="S239" s="740">
        <f>SUMIFS(S401:S4326,$B$401:$B$4326,"Equity Investments",$C$401:$C$4326, "EUR")</f>
        <v>0</v>
      </c>
      <c r="T239" s="740">
        <f>SUMIFS(T401:T4326,$B$401:$B$4326,"Equity Investments",$C$401:$C$4326, "EUR")</f>
        <v>0</v>
      </c>
    </row>
    <row r="240" spans="1:20" x14ac:dyDescent="0.25">
      <c r="A240" s="1216"/>
      <c r="B240" s="1216"/>
      <c r="C240" s="1216"/>
      <c r="D240" s="1216"/>
      <c r="E240" s="1216"/>
      <c r="F240" s="1216"/>
      <c r="G240" s="1216"/>
      <c r="H240" s="1216"/>
      <c r="I240" s="1216"/>
      <c r="J240" s="1216"/>
      <c r="K240" s="1216"/>
      <c r="L240" s="1216"/>
      <c r="M240" s="1216"/>
      <c r="N240" s="1216"/>
      <c r="O240" s="1216"/>
      <c r="P240" s="1216"/>
      <c r="Q240" s="1216"/>
      <c r="R240" s="1216"/>
      <c r="S240" s="1216"/>
      <c r="T240" s="1216"/>
    </row>
    <row r="241" spans="1:22" x14ac:dyDescent="0.25">
      <c r="A241" s="1217"/>
      <c r="B241" s="1217"/>
      <c r="C241" s="1217"/>
      <c r="D241" s="1217"/>
      <c r="E241" s="1217"/>
      <c r="F241" s="1217"/>
      <c r="G241" s="1217"/>
      <c r="H241" s="1217"/>
      <c r="I241" s="1217"/>
      <c r="J241" s="1217"/>
      <c r="K241" s="1217"/>
      <c r="L241" s="1217"/>
      <c r="M241" s="1217"/>
      <c r="N241" s="1217"/>
      <c r="O241" s="1217"/>
      <c r="P241" s="1217"/>
      <c r="Q241" s="1217"/>
      <c r="R241" s="1217"/>
      <c r="S241" s="1217"/>
      <c r="T241" s="1217"/>
    </row>
    <row r="242" spans="1:22" x14ac:dyDescent="0.25">
      <c r="A242" s="817" t="s">
        <v>549</v>
      </c>
      <c r="B242" s="809"/>
      <c r="C242" s="809"/>
      <c r="D242" s="809"/>
      <c r="E242" s="809"/>
      <c r="F242" s="809"/>
      <c r="G242" s="809"/>
      <c r="H242" s="809"/>
      <c r="I242" s="809"/>
      <c r="J242" s="809"/>
      <c r="K242" s="809"/>
      <c r="L242" s="809"/>
      <c r="M242" s="809"/>
      <c r="N242" s="809"/>
      <c r="O242" s="809"/>
      <c r="P242" s="809"/>
      <c r="Q242" s="809"/>
      <c r="R242" s="809"/>
      <c r="S242" s="809"/>
      <c r="T242" s="809"/>
    </row>
    <row r="243" spans="1:22" x14ac:dyDescent="0.25">
      <c r="A243" s="817" t="s">
        <v>166</v>
      </c>
      <c r="B243" s="809"/>
      <c r="C243" s="809"/>
      <c r="D243" s="740">
        <f>SUM(D244:D247)</f>
        <v>0</v>
      </c>
      <c r="E243" s="740">
        <f t="shared" ref="E243:T243" si="418">SUM(E244:E247)</f>
        <v>0</v>
      </c>
      <c r="F243" s="740">
        <f t="shared" si="418"/>
        <v>0</v>
      </c>
      <c r="G243" s="740">
        <f t="shared" si="418"/>
        <v>0</v>
      </c>
      <c r="H243" s="740">
        <f t="shared" si="418"/>
        <v>0</v>
      </c>
      <c r="I243" s="740">
        <f t="shared" si="418"/>
        <v>0</v>
      </c>
      <c r="J243" s="740">
        <f>SUM(J244:J247)</f>
        <v>0</v>
      </c>
      <c r="K243" s="740">
        <f t="shared" si="418"/>
        <v>0</v>
      </c>
      <c r="L243" s="740">
        <f t="shared" si="418"/>
        <v>0</v>
      </c>
      <c r="M243" s="740">
        <f t="shared" si="418"/>
        <v>0</v>
      </c>
      <c r="N243" s="740">
        <f t="shared" si="418"/>
        <v>0</v>
      </c>
      <c r="O243" s="740">
        <f t="shared" si="418"/>
        <v>0</v>
      </c>
      <c r="P243" s="740">
        <f t="shared" si="418"/>
        <v>0</v>
      </c>
      <c r="Q243" s="740">
        <f t="shared" si="418"/>
        <v>0</v>
      </c>
      <c r="R243" s="740">
        <f t="shared" si="418"/>
        <v>0</v>
      </c>
      <c r="S243" s="740">
        <f t="shared" si="418"/>
        <v>0</v>
      </c>
      <c r="T243" s="740">
        <f t="shared" si="418"/>
        <v>0</v>
      </c>
    </row>
    <row r="244" spans="1:22" x14ac:dyDescent="0.25">
      <c r="A244" s="810" t="s">
        <v>514</v>
      </c>
      <c r="B244" s="809"/>
      <c r="C244" s="809"/>
      <c r="D244" s="811"/>
      <c r="E244" s="804"/>
      <c r="F244" s="804"/>
      <c r="G244" s="804"/>
      <c r="H244" s="804"/>
      <c r="I244" s="804"/>
      <c r="J244" s="804"/>
      <c r="K244" s="815"/>
      <c r="L244" s="804"/>
      <c r="M244" s="811"/>
      <c r="N244" s="811"/>
      <c r="O244" s="811"/>
      <c r="P244" s="811"/>
      <c r="Q244" s="811"/>
      <c r="R244" s="811"/>
      <c r="S244" s="811"/>
      <c r="T244" s="740">
        <f>SUM(M244:S244)</f>
        <v>0</v>
      </c>
      <c r="U244" s="323"/>
      <c r="V244" s="323"/>
    </row>
    <row r="245" spans="1:22" x14ac:dyDescent="0.25">
      <c r="A245" s="810" t="s">
        <v>249</v>
      </c>
      <c r="B245" s="809"/>
      <c r="C245" s="809"/>
      <c r="D245" s="804"/>
      <c r="E245" s="804"/>
      <c r="F245" s="804"/>
      <c r="G245" s="804"/>
      <c r="H245" s="804"/>
      <c r="I245" s="804"/>
      <c r="J245" s="804"/>
      <c r="K245" s="804"/>
      <c r="L245" s="811"/>
      <c r="M245" s="804"/>
      <c r="N245" s="804"/>
      <c r="O245" s="804"/>
      <c r="P245" s="804"/>
      <c r="Q245" s="804"/>
      <c r="R245" s="804"/>
      <c r="S245" s="804"/>
      <c r="T245" s="812"/>
    </row>
    <row r="246" spans="1:22" x14ac:dyDescent="0.25">
      <c r="A246" s="810" t="s">
        <v>515</v>
      </c>
      <c r="B246" s="809"/>
      <c r="C246" s="809"/>
      <c r="D246" s="804"/>
      <c r="E246" s="804"/>
      <c r="F246" s="804"/>
      <c r="G246" s="804"/>
      <c r="H246" s="804"/>
      <c r="I246" s="804"/>
      <c r="J246" s="804"/>
      <c r="K246" s="804"/>
      <c r="L246" s="804"/>
      <c r="M246" s="804"/>
      <c r="N246" s="804"/>
      <c r="O246" s="804"/>
      <c r="P246" s="804"/>
      <c r="Q246" s="804"/>
      <c r="R246" s="804"/>
      <c r="S246" s="811"/>
      <c r="T246" s="740">
        <f t="shared" ref="T246" si="419">SUM(M246:S246)</f>
        <v>0</v>
      </c>
    </row>
    <row r="247" spans="1:22" x14ac:dyDescent="0.25">
      <c r="A247" s="816" t="s">
        <v>1460</v>
      </c>
      <c r="B247" s="809"/>
      <c r="C247" s="809"/>
      <c r="D247" s="740">
        <f>SUMIFS(D401:D4326,$B$401:$B$4326,"Cash and Balances",$C$401:$C$4326, "JPY")</f>
        <v>0</v>
      </c>
      <c r="E247" s="804"/>
      <c r="F247" s="804"/>
      <c r="G247" s="804"/>
      <c r="H247" s="804"/>
      <c r="I247" s="804"/>
      <c r="J247" s="804"/>
      <c r="K247" s="740">
        <f t="shared" ref="K247:T247" si="420">SUMIFS(K401:K4326,$B$401:$B$4326,"Cash and Balances",$C$401:$C$4326, "JPY")</f>
        <v>0</v>
      </c>
      <c r="L247" s="740">
        <f t="shared" si="420"/>
        <v>0</v>
      </c>
      <c r="M247" s="740">
        <f t="shared" si="420"/>
        <v>0</v>
      </c>
      <c r="N247" s="740">
        <f t="shared" si="420"/>
        <v>0</v>
      </c>
      <c r="O247" s="740">
        <f t="shared" si="420"/>
        <v>0</v>
      </c>
      <c r="P247" s="740">
        <f t="shared" si="420"/>
        <v>0</v>
      </c>
      <c r="Q247" s="740">
        <f t="shared" si="420"/>
        <v>0</v>
      </c>
      <c r="R247" s="740">
        <f t="shared" si="420"/>
        <v>0</v>
      </c>
      <c r="S247" s="740">
        <f t="shared" si="420"/>
        <v>0</v>
      </c>
      <c r="T247" s="740">
        <f t="shared" si="420"/>
        <v>0</v>
      </c>
    </row>
    <row r="248" spans="1:22" x14ac:dyDescent="0.25">
      <c r="A248" s="1223"/>
      <c r="B248" s="1224"/>
      <c r="C248" s="1224"/>
      <c r="D248" s="1224"/>
      <c r="E248" s="1224"/>
      <c r="F248" s="1224"/>
      <c r="G248" s="1224"/>
      <c r="H248" s="1224"/>
      <c r="I248" s="1224"/>
      <c r="J248" s="1224"/>
      <c r="K248" s="1224"/>
      <c r="L248" s="1224"/>
      <c r="M248" s="1224"/>
      <c r="N248" s="1224"/>
      <c r="O248" s="1224"/>
      <c r="P248" s="1224"/>
      <c r="Q248" s="1224"/>
      <c r="R248" s="1224"/>
      <c r="S248" s="1224"/>
      <c r="T248" s="1225"/>
    </row>
    <row r="249" spans="1:22" ht="23" x14ac:dyDescent="0.25">
      <c r="A249" s="814" t="s">
        <v>106</v>
      </c>
      <c r="B249" s="809"/>
      <c r="C249" s="809"/>
      <c r="D249" s="740">
        <f>SUM(D250:D253)</f>
        <v>0</v>
      </c>
      <c r="E249" s="740">
        <f t="shared" ref="E249:T249" si="421">SUM(E250:E253)</f>
        <v>0</v>
      </c>
      <c r="F249" s="740">
        <f t="shared" si="421"/>
        <v>0</v>
      </c>
      <c r="G249" s="740">
        <f t="shared" si="421"/>
        <v>0</v>
      </c>
      <c r="H249" s="740">
        <f t="shared" si="421"/>
        <v>0</v>
      </c>
      <c r="I249" s="740">
        <f t="shared" si="421"/>
        <v>0</v>
      </c>
      <c r="J249" s="740">
        <f t="shared" si="421"/>
        <v>0</v>
      </c>
      <c r="K249" s="740">
        <f t="shared" si="421"/>
        <v>0</v>
      </c>
      <c r="L249" s="740">
        <f t="shared" si="421"/>
        <v>0</v>
      </c>
      <c r="M249" s="740">
        <f t="shared" si="421"/>
        <v>0</v>
      </c>
      <c r="N249" s="740">
        <f t="shared" si="421"/>
        <v>0</v>
      </c>
      <c r="O249" s="740">
        <f t="shared" si="421"/>
        <v>0</v>
      </c>
      <c r="P249" s="740">
        <f t="shared" si="421"/>
        <v>0</v>
      </c>
      <c r="Q249" s="740">
        <f t="shared" si="421"/>
        <v>0</v>
      </c>
      <c r="R249" s="740">
        <f t="shared" si="421"/>
        <v>0</v>
      </c>
      <c r="S249" s="740">
        <f t="shared" si="421"/>
        <v>0</v>
      </c>
      <c r="T249" s="740">
        <f t="shared" si="421"/>
        <v>0</v>
      </c>
    </row>
    <row r="250" spans="1:22" x14ac:dyDescent="0.25">
      <c r="A250" s="810" t="s">
        <v>514</v>
      </c>
      <c r="B250" s="809"/>
      <c r="C250" s="809"/>
      <c r="D250" s="811"/>
      <c r="E250" s="804"/>
      <c r="F250" s="804"/>
      <c r="G250" s="804"/>
      <c r="H250" s="804"/>
      <c r="I250" s="804"/>
      <c r="J250" s="804"/>
      <c r="K250" s="815"/>
      <c r="L250" s="804"/>
      <c r="M250" s="811"/>
      <c r="N250" s="811"/>
      <c r="O250" s="811"/>
      <c r="P250" s="811"/>
      <c r="Q250" s="811"/>
      <c r="R250" s="811"/>
      <c r="S250" s="811"/>
      <c r="T250" s="740">
        <f>SUM(M250:S250)</f>
        <v>0</v>
      </c>
    </row>
    <row r="251" spans="1:22" x14ac:dyDescent="0.25">
      <c r="A251" s="810" t="s">
        <v>249</v>
      </c>
      <c r="B251" s="809"/>
      <c r="C251" s="809"/>
      <c r="D251" s="804"/>
      <c r="E251" s="804"/>
      <c r="F251" s="804"/>
      <c r="G251" s="804"/>
      <c r="H251" s="804"/>
      <c r="I251" s="804"/>
      <c r="J251" s="804"/>
      <c r="K251" s="804"/>
      <c r="L251" s="811"/>
      <c r="M251" s="804"/>
      <c r="N251" s="804"/>
      <c r="O251" s="804"/>
      <c r="P251" s="804"/>
      <c r="Q251" s="804"/>
      <c r="R251" s="804"/>
      <c r="S251" s="804"/>
      <c r="T251" s="812"/>
    </row>
    <row r="252" spans="1:22" x14ac:dyDescent="0.25">
      <c r="A252" s="810" t="s">
        <v>515</v>
      </c>
      <c r="B252" s="809"/>
      <c r="C252" s="809"/>
      <c r="D252" s="804"/>
      <c r="E252" s="804"/>
      <c r="F252" s="804"/>
      <c r="G252" s="804"/>
      <c r="H252" s="804"/>
      <c r="I252" s="804"/>
      <c r="J252" s="804"/>
      <c r="K252" s="804"/>
      <c r="L252" s="804"/>
      <c r="M252" s="804"/>
      <c r="N252" s="804"/>
      <c r="O252" s="804"/>
      <c r="P252" s="804"/>
      <c r="Q252" s="804"/>
      <c r="R252" s="804"/>
      <c r="S252" s="811"/>
      <c r="T252" s="740">
        <f t="shared" ref="T252" si="422">SUM(M252:S252)</f>
        <v>0</v>
      </c>
    </row>
    <row r="253" spans="1:22" x14ac:dyDescent="0.25">
      <c r="A253" s="816" t="s">
        <v>1460</v>
      </c>
      <c r="B253" s="809"/>
      <c r="C253" s="809"/>
      <c r="D253" s="740">
        <f>SUMIFS(D401:D4326,$B$401:$B$4326,"Amounts receivable under reverse repurchase agreements",$C$401:$C$4326, "JPY")</f>
        <v>0</v>
      </c>
      <c r="E253" s="804"/>
      <c r="F253" s="804"/>
      <c r="G253" s="804"/>
      <c r="H253" s="804"/>
      <c r="I253" s="804"/>
      <c r="J253" s="804"/>
      <c r="K253" s="740">
        <f t="shared" ref="K253:T253" si="423">SUMIFS(K401:K4326,$B$401:$B$4326,"Amounts receivable under reverse repurchase agreements",$C$401:$C$4326, "JPY")</f>
        <v>0</v>
      </c>
      <c r="L253" s="740">
        <f t="shared" si="423"/>
        <v>0</v>
      </c>
      <c r="M253" s="740">
        <f t="shared" si="423"/>
        <v>0</v>
      </c>
      <c r="N253" s="740">
        <f t="shared" si="423"/>
        <v>0</v>
      </c>
      <c r="O253" s="740">
        <f t="shared" si="423"/>
        <v>0</v>
      </c>
      <c r="P253" s="740">
        <f t="shared" si="423"/>
        <v>0</v>
      </c>
      <c r="Q253" s="740">
        <f t="shared" si="423"/>
        <v>0</v>
      </c>
      <c r="R253" s="740">
        <f t="shared" si="423"/>
        <v>0</v>
      </c>
      <c r="S253" s="740">
        <f t="shared" si="423"/>
        <v>0</v>
      </c>
      <c r="T253" s="740">
        <f t="shared" si="423"/>
        <v>0</v>
      </c>
    </row>
    <row r="254" spans="1:22" x14ac:dyDescent="0.25">
      <c r="A254" s="1223"/>
      <c r="B254" s="1224"/>
      <c r="C254" s="1224"/>
      <c r="D254" s="1224"/>
      <c r="E254" s="1224"/>
      <c r="F254" s="1224"/>
      <c r="G254" s="1224"/>
      <c r="H254" s="1224"/>
      <c r="I254" s="1224"/>
      <c r="J254" s="1224"/>
      <c r="K254" s="1224"/>
      <c r="L254" s="1224"/>
      <c r="M254" s="1224"/>
      <c r="N254" s="1224"/>
      <c r="O254" s="1224"/>
      <c r="P254" s="1224"/>
      <c r="Q254" s="1224"/>
      <c r="R254" s="1224"/>
      <c r="S254" s="1224"/>
      <c r="T254" s="1225"/>
    </row>
    <row r="255" spans="1:22" x14ac:dyDescent="0.25">
      <c r="A255" s="814" t="s">
        <v>107</v>
      </c>
      <c r="B255" s="809"/>
      <c r="C255" s="809"/>
      <c r="D255" s="740">
        <f>SUM(D256:D259)</f>
        <v>0</v>
      </c>
      <c r="E255" s="740">
        <f t="shared" ref="E255:T255" si="424">SUM(E256:E259)</f>
        <v>0</v>
      </c>
      <c r="F255" s="740">
        <f t="shared" si="424"/>
        <v>0</v>
      </c>
      <c r="G255" s="740">
        <f t="shared" si="424"/>
        <v>0</v>
      </c>
      <c r="H255" s="740">
        <f t="shared" si="424"/>
        <v>0</v>
      </c>
      <c r="I255" s="740">
        <f t="shared" si="424"/>
        <v>0</v>
      </c>
      <c r="J255" s="740">
        <f t="shared" si="424"/>
        <v>0</v>
      </c>
      <c r="K255" s="740">
        <f t="shared" si="424"/>
        <v>0</v>
      </c>
      <c r="L255" s="740">
        <f t="shared" si="424"/>
        <v>0</v>
      </c>
      <c r="M255" s="740">
        <f t="shared" si="424"/>
        <v>0</v>
      </c>
      <c r="N255" s="740">
        <f t="shared" si="424"/>
        <v>0</v>
      </c>
      <c r="O255" s="740">
        <f t="shared" si="424"/>
        <v>0</v>
      </c>
      <c r="P255" s="740">
        <f t="shared" si="424"/>
        <v>0</v>
      </c>
      <c r="Q255" s="740">
        <f t="shared" si="424"/>
        <v>0</v>
      </c>
      <c r="R255" s="740">
        <f t="shared" si="424"/>
        <v>0</v>
      </c>
      <c r="S255" s="740">
        <f t="shared" si="424"/>
        <v>0</v>
      </c>
      <c r="T255" s="740">
        <f t="shared" si="424"/>
        <v>0</v>
      </c>
    </row>
    <row r="256" spans="1:22" x14ac:dyDescent="0.25">
      <c r="A256" s="810" t="s">
        <v>514</v>
      </c>
      <c r="B256" s="809"/>
      <c r="C256" s="809"/>
      <c r="D256" s="811"/>
      <c r="E256" s="804"/>
      <c r="F256" s="804"/>
      <c r="G256" s="804"/>
      <c r="H256" s="804"/>
      <c r="I256" s="804"/>
      <c r="J256" s="804"/>
      <c r="K256" s="815"/>
      <c r="L256" s="804"/>
      <c r="M256" s="811"/>
      <c r="N256" s="811"/>
      <c r="O256" s="811"/>
      <c r="P256" s="811"/>
      <c r="Q256" s="811"/>
      <c r="R256" s="811"/>
      <c r="S256" s="811"/>
      <c r="T256" s="740">
        <f>SUM(M256:S256)</f>
        <v>0</v>
      </c>
    </row>
    <row r="257" spans="1:20" x14ac:dyDescent="0.25">
      <c r="A257" s="810" t="s">
        <v>249</v>
      </c>
      <c r="B257" s="809"/>
      <c r="C257" s="809"/>
      <c r="D257" s="804"/>
      <c r="E257" s="804"/>
      <c r="F257" s="804"/>
      <c r="G257" s="804"/>
      <c r="H257" s="804"/>
      <c r="I257" s="804"/>
      <c r="J257" s="804"/>
      <c r="K257" s="804"/>
      <c r="L257" s="811"/>
      <c r="M257" s="804"/>
      <c r="N257" s="804"/>
      <c r="O257" s="804"/>
      <c r="P257" s="804"/>
      <c r="Q257" s="804"/>
      <c r="R257" s="804"/>
      <c r="S257" s="804"/>
      <c r="T257" s="812"/>
    </row>
    <row r="258" spans="1:20" x14ac:dyDescent="0.25">
      <c r="A258" s="810" t="s">
        <v>515</v>
      </c>
      <c r="B258" s="809"/>
      <c r="C258" s="809"/>
      <c r="D258" s="804"/>
      <c r="E258" s="804"/>
      <c r="F258" s="804"/>
      <c r="G258" s="804"/>
      <c r="H258" s="804"/>
      <c r="I258" s="804"/>
      <c r="J258" s="804"/>
      <c r="K258" s="804"/>
      <c r="L258" s="804"/>
      <c r="M258" s="804"/>
      <c r="N258" s="804"/>
      <c r="O258" s="804"/>
      <c r="P258" s="804"/>
      <c r="Q258" s="804"/>
      <c r="R258" s="804"/>
      <c r="S258" s="811"/>
      <c r="T258" s="740">
        <f>SUM(M258:S258)</f>
        <v>0</v>
      </c>
    </row>
    <row r="259" spans="1:20" x14ac:dyDescent="0.25">
      <c r="A259" s="816" t="s">
        <v>1460</v>
      </c>
      <c r="B259" s="809"/>
      <c r="C259" s="809"/>
      <c r="D259" s="740">
        <f>SUMIFS(D401:D4326,$B$401:$B$4326,"Positive fair values for financial derivatives",$C$401:$C$4326, "JPY")</f>
        <v>0</v>
      </c>
      <c r="E259" s="804"/>
      <c r="F259" s="804"/>
      <c r="G259" s="804"/>
      <c r="H259" s="804"/>
      <c r="I259" s="804"/>
      <c r="J259" s="804"/>
      <c r="K259" s="740">
        <f t="shared" ref="K259:T259" si="425">SUMIFS(K401:K4326,$B$401:$B$4326,"Positive fair values for financial derivatives",$C$401:$C$4326, "JPY")</f>
        <v>0</v>
      </c>
      <c r="L259" s="740">
        <f t="shared" si="425"/>
        <v>0</v>
      </c>
      <c r="M259" s="740">
        <f t="shared" si="425"/>
        <v>0</v>
      </c>
      <c r="N259" s="740">
        <f t="shared" si="425"/>
        <v>0</v>
      </c>
      <c r="O259" s="740">
        <f t="shared" si="425"/>
        <v>0</v>
      </c>
      <c r="P259" s="740">
        <f t="shared" si="425"/>
        <v>0</v>
      </c>
      <c r="Q259" s="740">
        <f t="shared" si="425"/>
        <v>0</v>
      </c>
      <c r="R259" s="740">
        <f t="shared" si="425"/>
        <v>0</v>
      </c>
      <c r="S259" s="740">
        <f t="shared" si="425"/>
        <v>0</v>
      </c>
      <c r="T259" s="740">
        <f t="shared" si="425"/>
        <v>0</v>
      </c>
    </row>
    <row r="260" spans="1:20" x14ac:dyDescent="0.25">
      <c r="A260" s="1223"/>
      <c r="B260" s="1224"/>
      <c r="C260" s="1224"/>
      <c r="D260" s="1224"/>
      <c r="E260" s="1224"/>
      <c r="F260" s="1224"/>
      <c r="G260" s="1224"/>
      <c r="H260" s="1224"/>
      <c r="I260" s="1224"/>
      <c r="J260" s="1224"/>
      <c r="K260" s="1224"/>
      <c r="L260" s="1224"/>
      <c r="M260" s="1224"/>
      <c r="N260" s="1224"/>
      <c r="O260" s="1224"/>
      <c r="P260" s="1224"/>
      <c r="Q260" s="1224"/>
      <c r="R260" s="1224"/>
      <c r="S260" s="1224"/>
      <c r="T260" s="1225"/>
    </row>
    <row r="261" spans="1:20" x14ac:dyDescent="0.25">
      <c r="A261" s="814" t="s">
        <v>111</v>
      </c>
      <c r="B261" s="809"/>
      <c r="C261" s="809"/>
      <c r="D261" s="740">
        <f>SUM(D262:D265)</f>
        <v>0</v>
      </c>
      <c r="E261" s="740">
        <f t="shared" ref="E261:S261" si="426">SUM(E262:E265)</f>
        <v>0</v>
      </c>
      <c r="F261" s="740">
        <f t="shared" si="426"/>
        <v>0</v>
      </c>
      <c r="G261" s="740">
        <f t="shared" si="426"/>
        <v>0</v>
      </c>
      <c r="H261" s="740">
        <f t="shared" si="426"/>
        <v>0</v>
      </c>
      <c r="I261" s="740">
        <f t="shared" si="426"/>
        <v>0</v>
      </c>
      <c r="J261" s="740">
        <f t="shared" si="426"/>
        <v>0</v>
      </c>
      <c r="K261" s="740">
        <f t="shared" si="426"/>
        <v>0</v>
      </c>
      <c r="L261" s="740">
        <f t="shared" si="426"/>
        <v>0</v>
      </c>
      <c r="M261" s="740">
        <f t="shared" si="426"/>
        <v>0</v>
      </c>
      <c r="N261" s="740">
        <f t="shared" si="426"/>
        <v>0</v>
      </c>
      <c r="O261" s="740">
        <f t="shared" si="426"/>
        <v>0</v>
      </c>
      <c r="P261" s="740">
        <f t="shared" si="426"/>
        <v>0</v>
      </c>
      <c r="Q261" s="740">
        <f t="shared" si="426"/>
        <v>0</v>
      </c>
      <c r="R261" s="740">
        <f t="shared" si="426"/>
        <v>0</v>
      </c>
      <c r="S261" s="740">
        <f t="shared" si="426"/>
        <v>0</v>
      </c>
      <c r="T261" s="740">
        <f>SUM(T262:T265)</f>
        <v>0</v>
      </c>
    </row>
    <row r="262" spans="1:20" x14ac:dyDescent="0.25">
      <c r="A262" s="810" t="s">
        <v>514</v>
      </c>
      <c r="B262" s="809"/>
      <c r="C262" s="809"/>
      <c r="D262" s="811"/>
      <c r="E262" s="804"/>
      <c r="F262" s="804"/>
      <c r="G262" s="804"/>
      <c r="H262" s="804"/>
      <c r="I262" s="804"/>
      <c r="J262" s="804"/>
      <c r="K262" s="815"/>
      <c r="L262" s="804"/>
      <c r="M262" s="811"/>
      <c r="N262" s="811"/>
      <c r="O262" s="811"/>
      <c r="P262" s="811"/>
      <c r="Q262" s="811"/>
      <c r="R262" s="811"/>
      <c r="S262" s="811"/>
      <c r="T262" s="740">
        <f>SUM(M262:S262)</f>
        <v>0</v>
      </c>
    </row>
    <row r="263" spans="1:20" x14ac:dyDescent="0.25">
      <c r="A263" s="810" t="s">
        <v>249</v>
      </c>
      <c r="B263" s="809"/>
      <c r="C263" s="809"/>
      <c r="D263" s="804"/>
      <c r="E263" s="804"/>
      <c r="F263" s="804"/>
      <c r="G263" s="804"/>
      <c r="H263" s="804"/>
      <c r="I263" s="804"/>
      <c r="J263" s="804"/>
      <c r="K263" s="804"/>
      <c r="L263" s="811"/>
      <c r="M263" s="804"/>
      <c r="N263" s="804"/>
      <c r="O263" s="804"/>
      <c r="P263" s="804"/>
      <c r="Q263" s="804"/>
      <c r="R263" s="804"/>
      <c r="S263" s="804"/>
      <c r="T263" s="812"/>
    </row>
    <row r="264" spans="1:20" x14ac:dyDescent="0.25">
      <c r="A264" s="810" t="s">
        <v>515</v>
      </c>
      <c r="B264" s="809"/>
      <c r="C264" s="809"/>
      <c r="D264" s="804"/>
      <c r="E264" s="804"/>
      <c r="F264" s="804"/>
      <c r="G264" s="804"/>
      <c r="H264" s="804"/>
      <c r="I264" s="804"/>
      <c r="J264" s="804"/>
      <c r="K264" s="804"/>
      <c r="L264" s="804"/>
      <c r="M264" s="804"/>
      <c r="N264" s="804"/>
      <c r="O264" s="804"/>
      <c r="P264" s="804"/>
      <c r="Q264" s="804"/>
      <c r="R264" s="804"/>
      <c r="S264" s="811"/>
      <c r="T264" s="740">
        <f>SUM(M264:S264)</f>
        <v>0</v>
      </c>
    </row>
    <row r="265" spans="1:20" x14ac:dyDescent="0.25">
      <c r="A265" s="816" t="s">
        <v>1460</v>
      </c>
      <c r="B265" s="809"/>
      <c r="C265" s="809"/>
      <c r="D265" s="740">
        <f>SUMIFS(D401:D4326,$B$401:$B$4326,"Loans and advances",$C$401:$C$4326, "JPY")</f>
        <v>0</v>
      </c>
      <c r="E265" s="804"/>
      <c r="F265" s="804"/>
      <c r="G265" s="804"/>
      <c r="H265" s="804"/>
      <c r="I265" s="804"/>
      <c r="J265" s="804"/>
      <c r="K265" s="740">
        <f t="shared" ref="K265:S265" si="427">SUMIFS(K401:K4326,$B$401:$B$4326,"Loans and advances",$C$401:$C$4326, "JPY")</f>
        <v>0</v>
      </c>
      <c r="L265" s="740">
        <f t="shared" si="427"/>
        <v>0</v>
      </c>
      <c r="M265" s="740">
        <f t="shared" si="427"/>
        <v>0</v>
      </c>
      <c r="N265" s="740">
        <f t="shared" si="427"/>
        <v>0</v>
      </c>
      <c r="O265" s="740">
        <f t="shared" si="427"/>
        <v>0</v>
      </c>
      <c r="P265" s="740">
        <f t="shared" si="427"/>
        <v>0</v>
      </c>
      <c r="Q265" s="740">
        <f t="shared" si="427"/>
        <v>0</v>
      </c>
      <c r="R265" s="740">
        <f t="shared" si="427"/>
        <v>0</v>
      </c>
      <c r="S265" s="740">
        <f t="shared" si="427"/>
        <v>0</v>
      </c>
      <c r="T265" s="740">
        <f>SUMIFS(T401:T4326,$B$401:$B$4326,"Loans and advances",$C$401:$C$4326, "JPY")</f>
        <v>0</v>
      </c>
    </row>
    <row r="266" spans="1:20" x14ac:dyDescent="0.25">
      <c r="A266" s="1223"/>
      <c r="B266" s="1224"/>
      <c r="C266" s="1224"/>
      <c r="D266" s="1224"/>
      <c r="E266" s="1224"/>
      <c r="F266" s="1224"/>
      <c r="G266" s="1224"/>
      <c r="H266" s="1224"/>
      <c r="I266" s="1224"/>
      <c r="J266" s="1224"/>
      <c r="K266" s="1224"/>
      <c r="L266" s="1224"/>
      <c r="M266" s="1224"/>
      <c r="N266" s="1224"/>
      <c r="O266" s="1224"/>
      <c r="P266" s="1224"/>
      <c r="Q266" s="1224"/>
      <c r="R266" s="1224"/>
      <c r="S266" s="1224"/>
      <c r="T266" s="1225"/>
    </row>
    <row r="267" spans="1:20" x14ac:dyDescent="0.25">
      <c r="A267" s="814" t="s">
        <v>112</v>
      </c>
      <c r="B267" s="809"/>
      <c r="C267" s="809"/>
      <c r="D267" s="740">
        <f>SUM(D268:D271)</f>
        <v>0</v>
      </c>
      <c r="E267" s="740">
        <f t="shared" ref="E267:T267" si="428">SUM(E268:E271)</f>
        <v>0</v>
      </c>
      <c r="F267" s="740">
        <f t="shared" si="428"/>
        <v>0</v>
      </c>
      <c r="G267" s="740">
        <f t="shared" si="428"/>
        <v>0</v>
      </c>
      <c r="H267" s="740">
        <f t="shared" si="428"/>
        <v>0</v>
      </c>
      <c r="I267" s="740">
        <f t="shared" si="428"/>
        <v>0</v>
      </c>
      <c r="J267" s="740">
        <f t="shared" si="428"/>
        <v>0</v>
      </c>
      <c r="K267" s="740">
        <f t="shared" si="428"/>
        <v>0</v>
      </c>
      <c r="L267" s="740">
        <f t="shared" si="428"/>
        <v>0</v>
      </c>
      <c r="M267" s="740">
        <f t="shared" si="428"/>
        <v>0</v>
      </c>
      <c r="N267" s="740">
        <f t="shared" si="428"/>
        <v>0</v>
      </c>
      <c r="O267" s="740">
        <f t="shared" si="428"/>
        <v>0</v>
      </c>
      <c r="P267" s="740">
        <f t="shared" si="428"/>
        <v>0</v>
      </c>
      <c r="Q267" s="740">
        <f t="shared" si="428"/>
        <v>0</v>
      </c>
      <c r="R267" s="740">
        <f t="shared" si="428"/>
        <v>0</v>
      </c>
      <c r="S267" s="740">
        <f t="shared" si="428"/>
        <v>0</v>
      </c>
      <c r="T267" s="740">
        <f t="shared" si="428"/>
        <v>0</v>
      </c>
    </row>
    <row r="268" spans="1:20" x14ac:dyDescent="0.25">
      <c r="A268" s="810" t="s">
        <v>514</v>
      </c>
      <c r="B268" s="809"/>
      <c r="C268" s="809"/>
      <c r="D268" s="811"/>
      <c r="E268" s="804"/>
      <c r="F268" s="804"/>
      <c r="G268" s="804"/>
      <c r="H268" s="804"/>
      <c r="I268" s="804"/>
      <c r="J268" s="804"/>
      <c r="K268" s="815"/>
      <c r="L268" s="804"/>
      <c r="M268" s="811"/>
      <c r="N268" s="811"/>
      <c r="O268" s="811"/>
      <c r="P268" s="811"/>
      <c r="Q268" s="811"/>
      <c r="R268" s="811"/>
      <c r="S268" s="811"/>
      <c r="T268" s="740">
        <f>SUM(M268:S268)</f>
        <v>0</v>
      </c>
    </row>
    <row r="269" spans="1:20" x14ac:dyDescent="0.25">
      <c r="A269" s="810" t="s">
        <v>249</v>
      </c>
      <c r="B269" s="809"/>
      <c r="C269" s="809"/>
      <c r="D269" s="804"/>
      <c r="E269" s="804"/>
      <c r="F269" s="804"/>
      <c r="G269" s="804"/>
      <c r="H269" s="804"/>
      <c r="I269" s="804"/>
      <c r="J269" s="804"/>
      <c r="K269" s="804"/>
      <c r="L269" s="811"/>
      <c r="M269" s="804"/>
      <c r="N269" s="804"/>
      <c r="O269" s="804"/>
      <c r="P269" s="804"/>
      <c r="Q269" s="804"/>
      <c r="R269" s="804"/>
      <c r="S269" s="804"/>
      <c r="T269" s="812"/>
    </row>
    <row r="270" spans="1:20" x14ac:dyDescent="0.25">
      <c r="A270" s="810" t="s">
        <v>515</v>
      </c>
      <c r="B270" s="809"/>
      <c r="C270" s="809"/>
      <c r="D270" s="804"/>
      <c r="E270" s="804"/>
      <c r="F270" s="804"/>
      <c r="G270" s="804"/>
      <c r="H270" s="804"/>
      <c r="I270" s="804"/>
      <c r="J270" s="804"/>
      <c r="K270" s="804"/>
      <c r="L270" s="804"/>
      <c r="M270" s="804"/>
      <c r="N270" s="804"/>
      <c r="O270" s="804"/>
      <c r="P270" s="804"/>
      <c r="Q270" s="804"/>
      <c r="R270" s="804"/>
      <c r="S270" s="811"/>
      <c r="T270" s="740">
        <f t="shared" ref="T270" si="429">SUM(M270:S270)</f>
        <v>0</v>
      </c>
    </row>
    <row r="271" spans="1:20" x14ac:dyDescent="0.25">
      <c r="A271" s="816" t="s">
        <v>1460</v>
      </c>
      <c r="B271" s="809"/>
      <c r="C271" s="809"/>
      <c r="D271" s="740">
        <f>SUMIFS(D401:D4326,$B$401:$B$4326,"Bills discounted or purchased",$C$401:$C$4326, "JPY")</f>
        <v>0</v>
      </c>
      <c r="E271" s="804"/>
      <c r="F271" s="804"/>
      <c r="G271" s="804"/>
      <c r="H271" s="804"/>
      <c r="I271" s="804"/>
      <c r="J271" s="804"/>
      <c r="K271" s="740">
        <f t="shared" ref="K271:T271" si="430">SUMIFS(K401:K4326,$B$401:$B$4326,"Bills discounted or purchased",$C$401:$C$4326, "JPY")</f>
        <v>0</v>
      </c>
      <c r="L271" s="740">
        <f t="shared" si="430"/>
        <v>0</v>
      </c>
      <c r="M271" s="740">
        <f t="shared" si="430"/>
        <v>0</v>
      </c>
      <c r="N271" s="740">
        <f t="shared" si="430"/>
        <v>0</v>
      </c>
      <c r="O271" s="740">
        <f t="shared" si="430"/>
        <v>0</v>
      </c>
      <c r="P271" s="740">
        <f t="shared" si="430"/>
        <v>0</v>
      </c>
      <c r="Q271" s="740">
        <f t="shared" si="430"/>
        <v>0</v>
      </c>
      <c r="R271" s="740">
        <f t="shared" si="430"/>
        <v>0</v>
      </c>
      <c r="S271" s="740">
        <f t="shared" si="430"/>
        <v>0</v>
      </c>
      <c r="T271" s="740">
        <f t="shared" si="430"/>
        <v>0</v>
      </c>
    </row>
    <row r="272" spans="1:20" x14ac:dyDescent="0.25">
      <c r="A272" s="1223"/>
      <c r="B272" s="1224"/>
      <c r="C272" s="1224"/>
      <c r="D272" s="1224"/>
      <c r="E272" s="1224"/>
      <c r="F272" s="1224"/>
      <c r="G272" s="1224"/>
      <c r="H272" s="1224"/>
      <c r="I272" s="1224"/>
      <c r="J272" s="1224"/>
      <c r="K272" s="1224"/>
      <c r="L272" s="1224"/>
      <c r="M272" s="1224"/>
      <c r="N272" s="1224"/>
      <c r="O272" s="1224"/>
      <c r="P272" s="1224"/>
      <c r="Q272" s="1224"/>
      <c r="R272" s="1224"/>
      <c r="S272" s="1224"/>
      <c r="T272" s="1225"/>
    </row>
    <row r="273" spans="1:20" x14ac:dyDescent="0.25">
      <c r="A273" s="814" t="s">
        <v>169</v>
      </c>
      <c r="B273" s="809"/>
      <c r="C273" s="809"/>
      <c r="D273" s="740">
        <f>SUM(D274:D277)</f>
        <v>0</v>
      </c>
      <c r="E273" s="740">
        <f t="shared" ref="E273:T273" si="431">SUM(E274:E277)</f>
        <v>0</v>
      </c>
      <c r="F273" s="740">
        <f t="shared" si="431"/>
        <v>0</v>
      </c>
      <c r="G273" s="740">
        <f t="shared" si="431"/>
        <v>0</v>
      </c>
      <c r="H273" s="740">
        <f t="shared" si="431"/>
        <v>0</v>
      </c>
      <c r="I273" s="740">
        <f t="shared" si="431"/>
        <v>0</v>
      </c>
      <c r="J273" s="740">
        <f t="shared" si="431"/>
        <v>0</v>
      </c>
      <c r="K273" s="740">
        <f t="shared" si="431"/>
        <v>0</v>
      </c>
      <c r="L273" s="740">
        <f t="shared" si="431"/>
        <v>0</v>
      </c>
      <c r="M273" s="740">
        <f t="shared" si="431"/>
        <v>0</v>
      </c>
      <c r="N273" s="740">
        <f t="shared" si="431"/>
        <v>0</v>
      </c>
      <c r="O273" s="740">
        <f t="shared" si="431"/>
        <v>0</v>
      </c>
      <c r="P273" s="740">
        <f t="shared" si="431"/>
        <v>0</v>
      </c>
      <c r="Q273" s="740">
        <f t="shared" si="431"/>
        <v>0</v>
      </c>
      <c r="R273" s="740">
        <f t="shared" si="431"/>
        <v>0</v>
      </c>
      <c r="S273" s="740">
        <f t="shared" si="431"/>
        <v>0</v>
      </c>
      <c r="T273" s="740">
        <f t="shared" si="431"/>
        <v>0</v>
      </c>
    </row>
    <row r="274" spans="1:20" x14ac:dyDescent="0.25">
      <c r="A274" s="810" t="s">
        <v>514</v>
      </c>
      <c r="B274" s="809"/>
      <c r="C274" s="809"/>
      <c r="D274" s="811"/>
      <c r="E274" s="804"/>
      <c r="F274" s="804"/>
      <c r="G274" s="804"/>
      <c r="H274" s="804"/>
      <c r="I274" s="804"/>
      <c r="J274" s="804"/>
      <c r="K274" s="815"/>
      <c r="L274" s="804"/>
      <c r="M274" s="811"/>
      <c r="N274" s="811"/>
      <c r="O274" s="811"/>
      <c r="P274" s="811"/>
      <c r="Q274" s="811"/>
      <c r="R274" s="811"/>
      <c r="S274" s="811"/>
      <c r="T274" s="740">
        <f>SUM(M274:S274)</f>
        <v>0</v>
      </c>
    </row>
    <row r="275" spans="1:20" x14ac:dyDescent="0.25">
      <c r="A275" s="810" t="s">
        <v>249</v>
      </c>
      <c r="B275" s="809"/>
      <c r="C275" s="809"/>
      <c r="D275" s="804"/>
      <c r="E275" s="804"/>
      <c r="F275" s="804"/>
      <c r="G275" s="804"/>
      <c r="H275" s="804"/>
      <c r="I275" s="804"/>
      <c r="J275" s="804"/>
      <c r="K275" s="804"/>
      <c r="L275" s="811"/>
      <c r="M275" s="804"/>
      <c r="N275" s="804"/>
      <c r="O275" s="804"/>
      <c r="P275" s="804"/>
      <c r="Q275" s="804"/>
      <c r="R275" s="804"/>
      <c r="S275" s="804"/>
      <c r="T275" s="812"/>
    </row>
    <row r="276" spans="1:20" x14ac:dyDescent="0.25">
      <c r="A276" s="810" t="s">
        <v>515</v>
      </c>
      <c r="B276" s="809"/>
      <c r="C276" s="809"/>
      <c r="D276" s="804"/>
      <c r="E276" s="804"/>
      <c r="F276" s="804"/>
      <c r="G276" s="804"/>
      <c r="H276" s="804"/>
      <c r="I276" s="804"/>
      <c r="J276" s="804"/>
      <c r="K276" s="804"/>
      <c r="L276" s="804"/>
      <c r="M276" s="804"/>
      <c r="N276" s="804"/>
      <c r="O276" s="804"/>
      <c r="P276" s="804"/>
      <c r="Q276" s="804"/>
      <c r="R276" s="804"/>
      <c r="S276" s="811"/>
      <c r="T276" s="740">
        <f t="shared" ref="T276" si="432">SUM(M276:S276)</f>
        <v>0</v>
      </c>
    </row>
    <row r="277" spans="1:20" x14ac:dyDescent="0.25">
      <c r="A277" s="816" t="s">
        <v>1460</v>
      </c>
      <c r="B277" s="809"/>
      <c r="C277" s="809"/>
      <c r="D277" s="740">
        <f>SUMIFS(D401:D4326,$B$401:$B$4326,"Debt Securities",$C$401:$C$4326, "JPY")</f>
        <v>0</v>
      </c>
      <c r="E277" s="804"/>
      <c r="F277" s="804"/>
      <c r="G277" s="804"/>
      <c r="H277" s="804"/>
      <c r="I277" s="804"/>
      <c r="J277" s="804"/>
      <c r="K277" s="740">
        <f t="shared" ref="K277:T277" si="433">SUMIFS(K401:K4326,$B$401:$B$4326,"Debt Securities",$C$401:$C$4326, "JPY")</f>
        <v>0</v>
      </c>
      <c r="L277" s="740">
        <f t="shared" si="433"/>
        <v>0</v>
      </c>
      <c r="M277" s="740">
        <f t="shared" si="433"/>
        <v>0</v>
      </c>
      <c r="N277" s="740">
        <f t="shared" si="433"/>
        <v>0</v>
      </c>
      <c r="O277" s="740">
        <f t="shared" si="433"/>
        <v>0</v>
      </c>
      <c r="P277" s="740">
        <f t="shared" si="433"/>
        <v>0</v>
      </c>
      <c r="Q277" s="740">
        <f t="shared" si="433"/>
        <v>0</v>
      </c>
      <c r="R277" s="740">
        <f t="shared" si="433"/>
        <v>0</v>
      </c>
      <c r="S277" s="740">
        <f t="shared" si="433"/>
        <v>0</v>
      </c>
      <c r="T277" s="740">
        <f t="shared" si="433"/>
        <v>0</v>
      </c>
    </row>
    <row r="278" spans="1:20" x14ac:dyDescent="0.25">
      <c r="A278" s="1223"/>
      <c r="B278" s="1224"/>
      <c r="C278" s="1224"/>
      <c r="D278" s="1224"/>
      <c r="E278" s="1224"/>
      <c r="F278" s="1224"/>
      <c r="G278" s="1224"/>
      <c r="H278" s="1224"/>
      <c r="I278" s="1224"/>
      <c r="J278" s="1224"/>
      <c r="K278" s="1224"/>
      <c r="L278" s="1224"/>
      <c r="M278" s="1224"/>
      <c r="N278" s="1224"/>
      <c r="O278" s="1224"/>
      <c r="P278" s="1224"/>
      <c r="Q278" s="1224"/>
      <c r="R278" s="1224"/>
      <c r="S278" s="1224"/>
      <c r="T278" s="1225"/>
    </row>
    <row r="279" spans="1:20" x14ac:dyDescent="0.25">
      <c r="A279" s="814" t="s">
        <v>239</v>
      </c>
      <c r="B279" s="809"/>
      <c r="C279" s="809"/>
      <c r="D279" s="740">
        <f>SUM(D280:D283)</f>
        <v>0</v>
      </c>
      <c r="E279" s="740">
        <f t="shared" ref="E279:T279" si="434">SUM(E280:E283)</f>
        <v>0</v>
      </c>
      <c r="F279" s="740">
        <f t="shared" si="434"/>
        <v>0</v>
      </c>
      <c r="G279" s="740">
        <f t="shared" si="434"/>
        <v>0</v>
      </c>
      <c r="H279" s="740">
        <f t="shared" si="434"/>
        <v>0</v>
      </c>
      <c r="I279" s="740">
        <f t="shared" si="434"/>
        <v>0</v>
      </c>
      <c r="J279" s="740">
        <f t="shared" si="434"/>
        <v>0</v>
      </c>
      <c r="K279" s="740">
        <f t="shared" si="434"/>
        <v>0</v>
      </c>
      <c r="L279" s="740">
        <f t="shared" si="434"/>
        <v>0</v>
      </c>
      <c r="M279" s="740">
        <f t="shared" si="434"/>
        <v>0</v>
      </c>
      <c r="N279" s="740">
        <f t="shared" si="434"/>
        <v>0</v>
      </c>
      <c r="O279" s="740">
        <f t="shared" si="434"/>
        <v>0</v>
      </c>
      <c r="P279" s="740">
        <f t="shared" si="434"/>
        <v>0</v>
      </c>
      <c r="Q279" s="740">
        <f t="shared" si="434"/>
        <v>0</v>
      </c>
      <c r="R279" s="740">
        <f t="shared" si="434"/>
        <v>0</v>
      </c>
      <c r="S279" s="740">
        <f t="shared" si="434"/>
        <v>0</v>
      </c>
      <c r="T279" s="740">
        <f t="shared" si="434"/>
        <v>0</v>
      </c>
    </row>
    <row r="280" spans="1:20" x14ac:dyDescent="0.25">
      <c r="A280" s="810" t="s">
        <v>514</v>
      </c>
      <c r="B280" s="809"/>
      <c r="C280" s="809"/>
      <c r="D280" s="811"/>
      <c r="E280" s="804"/>
      <c r="F280" s="804"/>
      <c r="G280" s="804"/>
      <c r="H280" s="804"/>
      <c r="I280" s="804"/>
      <c r="J280" s="804"/>
      <c r="K280" s="815"/>
      <c r="L280" s="804"/>
      <c r="M280" s="811"/>
      <c r="N280" s="811"/>
      <c r="O280" s="811"/>
      <c r="P280" s="811"/>
      <c r="Q280" s="811"/>
      <c r="R280" s="811"/>
      <c r="S280" s="811"/>
      <c r="T280" s="740">
        <f>SUM(M280:S280)</f>
        <v>0</v>
      </c>
    </row>
    <row r="281" spans="1:20" x14ac:dyDescent="0.25">
      <c r="A281" s="810" t="s">
        <v>249</v>
      </c>
      <c r="B281" s="809"/>
      <c r="C281" s="809"/>
      <c r="D281" s="804"/>
      <c r="E281" s="804"/>
      <c r="F281" s="804"/>
      <c r="G281" s="804"/>
      <c r="H281" s="804"/>
      <c r="I281" s="804"/>
      <c r="J281" s="804"/>
      <c r="K281" s="804"/>
      <c r="L281" s="811"/>
      <c r="M281" s="804"/>
      <c r="N281" s="804"/>
      <c r="O281" s="804"/>
      <c r="P281" s="804"/>
      <c r="Q281" s="804"/>
      <c r="R281" s="804"/>
      <c r="S281" s="804"/>
      <c r="T281" s="812"/>
    </row>
    <row r="282" spans="1:20" x14ac:dyDescent="0.25">
      <c r="A282" s="810" t="s">
        <v>515</v>
      </c>
      <c r="B282" s="809"/>
      <c r="C282" s="809"/>
      <c r="D282" s="804"/>
      <c r="E282" s="804"/>
      <c r="F282" s="804"/>
      <c r="G282" s="804"/>
      <c r="H282" s="804"/>
      <c r="I282" s="804"/>
      <c r="J282" s="804"/>
      <c r="K282" s="804"/>
      <c r="L282" s="804"/>
      <c r="M282" s="804"/>
      <c r="N282" s="804"/>
      <c r="O282" s="804"/>
      <c r="P282" s="804"/>
      <c r="Q282" s="804"/>
      <c r="R282" s="804"/>
      <c r="S282" s="811"/>
      <c r="T282" s="740">
        <f t="shared" ref="T282" si="435">SUM(M282:S282)</f>
        <v>0</v>
      </c>
    </row>
    <row r="283" spans="1:20" x14ac:dyDescent="0.25">
      <c r="A283" s="816" t="s">
        <v>1460</v>
      </c>
      <c r="B283" s="809"/>
      <c r="C283" s="809"/>
      <c r="D283" s="740">
        <f>SUMIFS(D401:D4326,$B$401:$B$4326,"Negotiable Certificates of Deposits",$C$401:$C$4326, "JPY")</f>
        <v>0</v>
      </c>
      <c r="E283" s="804"/>
      <c r="F283" s="804"/>
      <c r="G283" s="804"/>
      <c r="H283" s="804"/>
      <c r="I283" s="804"/>
      <c r="J283" s="804"/>
      <c r="K283" s="740">
        <f t="shared" ref="K283:T283" si="436">SUMIFS(K401:K4326,$B$401:$B$4326,"Negotiable Certificates of Deposits",$C$401:$C$4326, "JPY")</f>
        <v>0</v>
      </c>
      <c r="L283" s="740">
        <f t="shared" si="436"/>
        <v>0</v>
      </c>
      <c r="M283" s="740">
        <f t="shared" si="436"/>
        <v>0</v>
      </c>
      <c r="N283" s="740">
        <f t="shared" si="436"/>
        <v>0</v>
      </c>
      <c r="O283" s="740">
        <f t="shared" si="436"/>
        <v>0</v>
      </c>
      <c r="P283" s="740">
        <f t="shared" si="436"/>
        <v>0</v>
      </c>
      <c r="Q283" s="740">
        <f t="shared" si="436"/>
        <v>0</v>
      </c>
      <c r="R283" s="740">
        <f t="shared" si="436"/>
        <v>0</v>
      </c>
      <c r="S283" s="740">
        <f t="shared" si="436"/>
        <v>0</v>
      </c>
      <c r="T283" s="740">
        <f t="shared" si="436"/>
        <v>0</v>
      </c>
    </row>
    <row r="284" spans="1:20" x14ac:dyDescent="0.25">
      <c r="A284" s="1223"/>
      <c r="B284" s="1224"/>
      <c r="C284" s="1224"/>
      <c r="D284" s="1224"/>
      <c r="E284" s="1224"/>
      <c r="F284" s="1224"/>
      <c r="G284" s="1224"/>
      <c r="H284" s="1224"/>
      <c r="I284" s="1224"/>
      <c r="J284" s="1224"/>
      <c r="K284" s="1224"/>
      <c r="L284" s="1224"/>
      <c r="M284" s="1224"/>
      <c r="N284" s="1224"/>
      <c r="O284" s="1224"/>
      <c r="P284" s="1224"/>
      <c r="Q284" s="1224"/>
      <c r="R284" s="1224"/>
      <c r="S284" s="1224"/>
      <c r="T284" s="1225"/>
    </row>
    <row r="285" spans="1:20" x14ac:dyDescent="0.25">
      <c r="A285" s="814" t="s">
        <v>170</v>
      </c>
      <c r="B285" s="809"/>
      <c r="C285" s="809"/>
      <c r="D285" s="740">
        <f>SUM(D286:D289)</f>
        <v>0</v>
      </c>
      <c r="E285" s="740">
        <f t="shared" ref="E285:T285" si="437">SUM(E286:E289)</f>
        <v>0</v>
      </c>
      <c r="F285" s="740">
        <f t="shared" si="437"/>
        <v>0</v>
      </c>
      <c r="G285" s="740">
        <f t="shared" si="437"/>
        <v>0</v>
      </c>
      <c r="H285" s="740">
        <f t="shared" si="437"/>
        <v>0</v>
      </c>
      <c r="I285" s="740">
        <f t="shared" si="437"/>
        <v>0</v>
      </c>
      <c r="J285" s="740">
        <f t="shared" si="437"/>
        <v>0</v>
      </c>
      <c r="K285" s="740">
        <f t="shared" si="437"/>
        <v>0</v>
      </c>
      <c r="L285" s="804"/>
      <c r="M285" s="740">
        <f t="shared" si="437"/>
        <v>0</v>
      </c>
      <c r="N285" s="740">
        <f t="shared" si="437"/>
        <v>0</v>
      </c>
      <c r="O285" s="740">
        <f t="shared" si="437"/>
        <v>0</v>
      </c>
      <c r="P285" s="740">
        <f t="shared" si="437"/>
        <v>0</v>
      </c>
      <c r="Q285" s="740">
        <f t="shared" si="437"/>
        <v>0</v>
      </c>
      <c r="R285" s="740">
        <f t="shared" si="437"/>
        <v>0</v>
      </c>
      <c r="S285" s="740">
        <f t="shared" si="437"/>
        <v>0</v>
      </c>
      <c r="T285" s="740">
        <f t="shared" si="437"/>
        <v>0</v>
      </c>
    </row>
    <row r="286" spans="1:20" x14ac:dyDescent="0.25">
      <c r="A286" s="810" t="s">
        <v>514</v>
      </c>
      <c r="B286" s="809"/>
      <c r="C286" s="809"/>
      <c r="D286" s="811"/>
      <c r="E286" s="804"/>
      <c r="F286" s="804"/>
      <c r="G286" s="804"/>
      <c r="H286" s="804"/>
      <c r="I286" s="804"/>
      <c r="J286" s="804"/>
      <c r="K286" s="815"/>
      <c r="L286" s="804"/>
      <c r="M286" s="804"/>
      <c r="N286" s="804"/>
      <c r="O286" s="811"/>
      <c r="P286" s="804"/>
      <c r="Q286" s="804"/>
      <c r="R286" s="804"/>
      <c r="S286" s="811"/>
      <c r="T286" s="740">
        <f>SUM(M286:S286)</f>
        <v>0</v>
      </c>
    </row>
    <row r="287" spans="1:20" x14ac:dyDescent="0.25">
      <c r="A287" s="810" t="s">
        <v>249</v>
      </c>
      <c r="B287" s="809"/>
      <c r="C287" s="809"/>
      <c r="D287" s="804"/>
      <c r="E287" s="804"/>
      <c r="F287" s="804"/>
      <c r="G287" s="804"/>
      <c r="H287" s="804"/>
      <c r="I287" s="804"/>
      <c r="J287" s="804"/>
      <c r="K287" s="804"/>
      <c r="L287" s="804"/>
      <c r="M287" s="804"/>
      <c r="N287" s="804"/>
      <c r="O287" s="804"/>
      <c r="P287" s="804"/>
      <c r="Q287" s="804"/>
      <c r="R287" s="804"/>
      <c r="S287" s="804"/>
      <c r="T287" s="812"/>
    </row>
    <row r="288" spans="1:20" x14ac:dyDescent="0.25">
      <c r="A288" s="810" t="s">
        <v>515</v>
      </c>
      <c r="B288" s="809"/>
      <c r="C288" s="809"/>
      <c r="D288" s="804"/>
      <c r="E288" s="804"/>
      <c r="F288" s="804"/>
      <c r="G288" s="804"/>
      <c r="H288" s="804"/>
      <c r="I288" s="804"/>
      <c r="J288" s="804"/>
      <c r="K288" s="804"/>
      <c r="L288" s="804"/>
      <c r="M288" s="804"/>
      <c r="N288" s="804"/>
      <c r="O288" s="804"/>
      <c r="P288" s="804"/>
      <c r="Q288" s="804"/>
      <c r="R288" s="804"/>
      <c r="S288" s="811"/>
      <c r="T288" s="740">
        <f t="shared" ref="T288" si="438">SUM(M288:S288)</f>
        <v>0</v>
      </c>
    </row>
    <row r="289" spans="1:20" x14ac:dyDescent="0.25">
      <c r="A289" s="816" t="s">
        <v>1460</v>
      </c>
      <c r="B289" s="809"/>
      <c r="C289" s="809"/>
      <c r="D289" s="740">
        <f>SUMIFS(D401:D4326,$B$401:$B$4326,"Equity Investments",$C$401:$C$4326, "JPY")</f>
        <v>0</v>
      </c>
      <c r="E289" s="804"/>
      <c r="F289" s="804"/>
      <c r="G289" s="804"/>
      <c r="H289" s="804"/>
      <c r="I289" s="804"/>
      <c r="J289" s="804"/>
      <c r="K289" s="740">
        <f>SUMIFS(K401:K4326,$B$401:$B$4326,"Equity Investments",$C$401:$C$4326, "JPY")</f>
        <v>0</v>
      </c>
      <c r="L289" s="804"/>
      <c r="M289" s="804"/>
      <c r="N289" s="804"/>
      <c r="O289" s="740">
        <f>SUMIFS(O401:O4326,$B$401:$B$4326,"Equity Investments",$C$401:$C$4326, "JPY")</f>
        <v>0</v>
      </c>
      <c r="P289" s="804"/>
      <c r="Q289" s="804"/>
      <c r="R289" s="804"/>
      <c r="S289" s="740">
        <f>SUMIFS(S401:S4326,$B$401:$B$4326,"Equity Investments",$C$401:$C$4326, "JPY")</f>
        <v>0</v>
      </c>
      <c r="T289" s="740">
        <f>SUMIFS(T401:T4326,$B$401:$B$4326,"Equity Investments",$C$401:$C$4326, "JPY")</f>
        <v>0</v>
      </c>
    </row>
    <row r="290" spans="1:20" x14ac:dyDescent="0.25">
      <c r="A290" s="1216"/>
      <c r="B290" s="1216"/>
      <c r="C290" s="1216"/>
      <c r="D290" s="1216"/>
      <c r="E290" s="1216"/>
      <c r="F290" s="1216"/>
      <c r="G290" s="1216"/>
      <c r="H290" s="1216"/>
      <c r="I290" s="1216"/>
      <c r="J290" s="1216"/>
      <c r="K290" s="1216"/>
      <c r="L290" s="1216"/>
      <c r="M290" s="1216"/>
      <c r="N290" s="1216"/>
      <c r="O290" s="1216"/>
      <c r="P290" s="1216"/>
      <c r="Q290" s="1216"/>
      <c r="R290" s="1216"/>
      <c r="S290" s="1216"/>
      <c r="T290" s="1216"/>
    </row>
    <row r="291" spans="1:20" x14ac:dyDescent="0.25">
      <c r="A291" s="1217"/>
      <c r="B291" s="1217"/>
      <c r="C291" s="1217"/>
      <c r="D291" s="1217"/>
      <c r="E291" s="1217"/>
      <c r="F291" s="1217"/>
      <c r="G291" s="1217"/>
      <c r="H291" s="1217"/>
      <c r="I291" s="1217"/>
      <c r="J291" s="1217"/>
      <c r="K291" s="1217"/>
      <c r="L291" s="1217"/>
      <c r="M291" s="1217"/>
      <c r="N291" s="1217"/>
      <c r="O291" s="1217"/>
      <c r="P291" s="1217"/>
      <c r="Q291" s="1217"/>
      <c r="R291" s="1217"/>
      <c r="S291" s="1217"/>
      <c r="T291" s="1217"/>
    </row>
    <row r="292" spans="1:20" x14ac:dyDescent="0.25">
      <c r="A292" s="817" t="s">
        <v>550</v>
      </c>
      <c r="B292" s="809"/>
      <c r="C292" s="809"/>
      <c r="D292" s="809"/>
      <c r="E292" s="809"/>
      <c r="F292" s="809"/>
      <c r="G292" s="809"/>
      <c r="H292" s="809"/>
      <c r="I292" s="809"/>
      <c r="J292" s="809"/>
      <c r="K292" s="809"/>
      <c r="L292" s="809"/>
      <c r="M292" s="809"/>
      <c r="N292" s="809"/>
      <c r="O292" s="809"/>
      <c r="P292" s="809"/>
      <c r="Q292" s="809"/>
      <c r="R292" s="809"/>
      <c r="S292" s="809"/>
      <c r="T292" s="809"/>
    </row>
    <row r="293" spans="1:20" x14ac:dyDescent="0.25">
      <c r="A293" s="814" t="s">
        <v>166</v>
      </c>
      <c r="B293" s="809"/>
      <c r="C293" s="809"/>
      <c r="D293" s="740">
        <f>SUM(D294:D297)</f>
        <v>0</v>
      </c>
      <c r="E293" s="740">
        <f t="shared" ref="E293:T293" si="439">SUM(E294:E297)</f>
        <v>0</v>
      </c>
      <c r="F293" s="740">
        <f t="shared" si="439"/>
        <v>0</v>
      </c>
      <c r="G293" s="740">
        <f t="shared" si="439"/>
        <v>0</v>
      </c>
      <c r="H293" s="740">
        <f t="shared" si="439"/>
        <v>0</v>
      </c>
      <c r="I293" s="740">
        <f t="shared" si="439"/>
        <v>0</v>
      </c>
      <c r="J293" s="740">
        <f t="shared" si="439"/>
        <v>0</v>
      </c>
      <c r="K293" s="740">
        <f t="shared" si="439"/>
        <v>0</v>
      </c>
      <c r="L293" s="740">
        <f t="shared" si="439"/>
        <v>0</v>
      </c>
      <c r="M293" s="740">
        <f t="shared" si="439"/>
        <v>0</v>
      </c>
      <c r="N293" s="740">
        <f t="shared" si="439"/>
        <v>0</v>
      </c>
      <c r="O293" s="740">
        <f t="shared" si="439"/>
        <v>0</v>
      </c>
      <c r="P293" s="740">
        <f t="shared" si="439"/>
        <v>0</v>
      </c>
      <c r="Q293" s="740">
        <f t="shared" si="439"/>
        <v>0</v>
      </c>
      <c r="R293" s="740">
        <f t="shared" si="439"/>
        <v>0</v>
      </c>
      <c r="S293" s="740">
        <f t="shared" si="439"/>
        <v>0</v>
      </c>
      <c r="T293" s="740">
        <f t="shared" si="439"/>
        <v>0</v>
      </c>
    </row>
    <row r="294" spans="1:20" x14ac:dyDescent="0.25">
      <c r="A294" s="810" t="s">
        <v>514</v>
      </c>
      <c r="B294" s="809"/>
      <c r="C294" s="809"/>
      <c r="D294" s="811"/>
      <c r="E294" s="804"/>
      <c r="F294" s="804"/>
      <c r="G294" s="804"/>
      <c r="H294" s="804"/>
      <c r="I294" s="804"/>
      <c r="J294" s="804"/>
      <c r="K294" s="815"/>
      <c r="L294" s="804"/>
      <c r="M294" s="811"/>
      <c r="N294" s="811"/>
      <c r="O294" s="811"/>
      <c r="P294" s="811"/>
      <c r="Q294" s="811"/>
      <c r="R294" s="811"/>
      <c r="S294" s="811"/>
      <c r="T294" s="740">
        <f>SUM(M294:S294)</f>
        <v>0</v>
      </c>
    </row>
    <row r="295" spans="1:20" x14ac:dyDescent="0.25">
      <c r="A295" s="810" t="s">
        <v>249</v>
      </c>
      <c r="B295" s="809"/>
      <c r="C295" s="809"/>
      <c r="D295" s="804"/>
      <c r="E295" s="804"/>
      <c r="F295" s="804"/>
      <c r="G295" s="804"/>
      <c r="H295" s="804"/>
      <c r="I295" s="804"/>
      <c r="J295" s="804"/>
      <c r="K295" s="804"/>
      <c r="L295" s="811"/>
      <c r="M295" s="804"/>
      <c r="N295" s="804"/>
      <c r="O295" s="804"/>
      <c r="P295" s="804"/>
      <c r="Q295" s="804"/>
      <c r="R295" s="804"/>
      <c r="S295" s="804"/>
      <c r="T295" s="812"/>
    </row>
    <row r="296" spans="1:20" x14ac:dyDescent="0.25">
      <c r="A296" s="810" t="s">
        <v>515</v>
      </c>
      <c r="B296" s="809"/>
      <c r="C296" s="809"/>
      <c r="D296" s="804"/>
      <c r="E296" s="804"/>
      <c r="F296" s="804"/>
      <c r="G296" s="804"/>
      <c r="H296" s="804"/>
      <c r="I296" s="804"/>
      <c r="J296" s="804"/>
      <c r="K296" s="804"/>
      <c r="L296" s="804"/>
      <c r="M296" s="804"/>
      <c r="N296" s="804"/>
      <c r="O296" s="804"/>
      <c r="P296" s="804"/>
      <c r="Q296" s="804"/>
      <c r="R296" s="804"/>
      <c r="S296" s="811"/>
      <c r="T296" s="740">
        <f t="shared" ref="T296" si="440">SUM(M296:S296)</f>
        <v>0</v>
      </c>
    </row>
    <row r="297" spans="1:20" x14ac:dyDescent="0.25">
      <c r="A297" s="816" t="s">
        <v>1463</v>
      </c>
      <c r="B297" s="809"/>
      <c r="C297" s="809"/>
      <c r="D297" s="740">
        <f>SUMIFS(D401:D4326,$B$401:$B$4326,"Cash and Balances",$C$401:$C$4326, "GBP")</f>
        <v>0</v>
      </c>
      <c r="E297" s="804"/>
      <c r="F297" s="804"/>
      <c r="G297" s="804"/>
      <c r="H297" s="804"/>
      <c r="I297" s="804"/>
      <c r="J297" s="804"/>
      <c r="K297" s="740">
        <f t="shared" ref="K297:T297" si="441">SUMIFS(K401:K4326,$B$401:$B$4326,"Cash and Balances",$C$401:$C$4326, "GBP")</f>
        <v>0</v>
      </c>
      <c r="L297" s="740">
        <f t="shared" si="441"/>
        <v>0</v>
      </c>
      <c r="M297" s="740">
        <f t="shared" si="441"/>
        <v>0</v>
      </c>
      <c r="N297" s="740">
        <f t="shared" si="441"/>
        <v>0</v>
      </c>
      <c r="O297" s="740">
        <f t="shared" si="441"/>
        <v>0</v>
      </c>
      <c r="P297" s="740">
        <f t="shared" si="441"/>
        <v>0</v>
      </c>
      <c r="Q297" s="740">
        <f t="shared" si="441"/>
        <v>0</v>
      </c>
      <c r="R297" s="740">
        <f t="shared" si="441"/>
        <v>0</v>
      </c>
      <c r="S297" s="740">
        <f t="shared" si="441"/>
        <v>0</v>
      </c>
      <c r="T297" s="740">
        <f t="shared" si="441"/>
        <v>0</v>
      </c>
    </row>
    <row r="298" spans="1:20" x14ac:dyDescent="0.25">
      <c r="A298" s="1223"/>
      <c r="B298" s="1224"/>
      <c r="C298" s="1224"/>
      <c r="D298" s="1224"/>
      <c r="E298" s="1224"/>
      <c r="F298" s="1224"/>
      <c r="G298" s="1224"/>
      <c r="H298" s="1224"/>
      <c r="I298" s="1224"/>
      <c r="J298" s="1224"/>
      <c r="K298" s="1224"/>
      <c r="L298" s="1224"/>
      <c r="M298" s="1224"/>
      <c r="N298" s="1224"/>
      <c r="O298" s="1224"/>
      <c r="P298" s="1224"/>
      <c r="Q298" s="1224"/>
      <c r="R298" s="1224"/>
      <c r="S298" s="1224"/>
      <c r="T298" s="1225"/>
    </row>
    <row r="299" spans="1:20" ht="23" x14ac:dyDescent="0.25">
      <c r="A299" s="814" t="s">
        <v>106</v>
      </c>
      <c r="B299" s="809"/>
      <c r="C299" s="809"/>
      <c r="D299" s="740">
        <f>SUM(D300:D303)</f>
        <v>0</v>
      </c>
      <c r="E299" s="740">
        <f t="shared" ref="E299:S299" si="442">SUM(E300:E303)</f>
        <v>0</v>
      </c>
      <c r="F299" s="740">
        <f t="shared" si="442"/>
        <v>0</v>
      </c>
      <c r="G299" s="740">
        <f t="shared" si="442"/>
        <v>0</v>
      </c>
      <c r="H299" s="740">
        <f t="shared" si="442"/>
        <v>0</v>
      </c>
      <c r="I299" s="740">
        <f t="shared" si="442"/>
        <v>0</v>
      </c>
      <c r="J299" s="740">
        <f t="shared" si="442"/>
        <v>0</v>
      </c>
      <c r="K299" s="740">
        <f>SUM(K300:K303)</f>
        <v>0</v>
      </c>
      <c r="L299" s="740">
        <f t="shared" si="442"/>
        <v>0</v>
      </c>
      <c r="M299" s="740">
        <f t="shared" si="442"/>
        <v>0</v>
      </c>
      <c r="N299" s="740">
        <f t="shared" si="442"/>
        <v>0</v>
      </c>
      <c r="O299" s="740">
        <f t="shared" si="442"/>
        <v>0</v>
      </c>
      <c r="P299" s="740">
        <f t="shared" si="442"/>
        <v>0</v>
      </c>
      <c r="Q299" s="740">
        <f t="shared" si="442"/>
        <v>0</v>
      </c>
      <c r="R299" s="740">
        <f t="shared" si="442"/>
        <v>0</v>
      </c>
      <c r="S299" s="740">
        <f t="shared" si="442"/>
        <v>0</v>
      </c>
      <c r="T299" s="740">
        <f>SUM(T300:T303)</f>
        <v>0</v>
      </c>
    </row>
    <row r="300" spans="1:20" x14ac:dyDescent="0.25">
      <c r="A300" s="810" t="s">
        <v>514</v>
      </c>
      <c r="B300" s="809"/>
      <c r="C300" s="809"/>
      <c r="D300" s="811"/>
      <c r="E300" s="804"/>
      <c r="F300" s="804"/>
      <c r="G300" s="804"/>
      <c r="H300" s="804"/>
      <c r="I300" s="804"/>
      <c r="J300" s="804"/>
      <c r="K300" s="815"/>
      <c r="L300" s="804"/>
      <c r="M300" s="811"/>
      <c r="N300" s="811"/>
      <c r="O300" s="811"/>
      <c r="P300" s="811"/>
      <c r="Q300" s="811"/>
      <c r="R300" s="811"/>
      <c r="S300" s="811"/>
      <c r="T300" s="740">
        <f>SUM(M300:S300)</f>
        <v>0</v>
      </c>
    </row>
    <row r="301" spans="1:20" x14ac:dyDescent="0.25">
      <c r="A301" s="810" t="s">
        <v>249</v>
      </c>
      <c r="B301" s="809"/>
      <c r="C301" s="809"/>
      <c r="D301" s="804"/>
      <c r="E301" s="804"/>
      <c r="F301" s="804"/>
      <c r="G301" s="804"/>
      <c r="H301" s="804"/>
      <c r="I301" s="804"/>
      <c r="J301" s="804"/>
      <c r="K301" s="804"/>
      <c r="L301" s="811"/>
      <c r="M301" s="804"/>
      <c r="N301" s="804"/>
      <c r="O301" s="804"/>
      <c r="P301" s="804"/>
      <c r="Q301" s="804"/>
      <c r="R301" s="804"/>
      <c r="S301" s="804"/>
      <c r="T301" s="812"/>
    </row>
    <row r="302" spans="1:20" x14ac:dyDescent="0.25">
      <c r="A302" s="810" t="s">
        <v>515</v>
      </c>
      <c r="B302" s="809"/>
      <c r="C302" s="809"/>
      <c r="D302" s="804"/>
      <c r="E302" s="804"/>
      <c r="F302" s="804"/>
      <c r="G302" s="804"/>
      <c r="H302" s="804"/>
      <c r="I302" s="804"/>
      <c r="J302" s="804"/>
      <c r="K302" s="804"/>
      <c r="L302" s="804"/>
      <c r="M302" s="804"/>
      <c r="N302" s="804"/>
      <c r="O302" s="804"/>
      <c r="P302" s="804"/>
      <c r="Q302" s="804"/>
      <c r="R302" s="804"/>
      <c r="S302" s="811"/>
      <c r="T302" s="740">
        <f t="shared" ref="T302" si="443">SUM(M302:S302)</f>
        <v>0</v>
      </c>
    </row>
    <row r="303" spans="1:20" x14ac:dyDescent="0.25">
      <c r="A303" s="816" t="s">
        <v>1463</v>
      </c>
      <c r="B303" s="809"/>
      <c r="C303" s="809"/>
      <c r="D303" s="740">
        <f>SUMIFS(D401:D4326,$B$401:$B$4326,"Amounts receivable under reverse repurchase agreements",$C$401:$C$4326, "GBP")</f>
        <v>0</v>
      </c>
      <c r="E303" s="804"/>
      <c r="F303" s="804"/>
      <c r="G303" s="804"/>
      <c r="H303" s="804"/>
      <c r="I303" s="804"/>
      <c r="J303" s="804"/>
      <c r="K303" s="740">
        <f t="shared" ref="K303:T303" si="444">SUMIFS(K401:K4326,$B$401:$B$4326,"Amounts receivable under reverse repurchase agreements",$C$401:$C$4326, "GBP")</f>
        <v>0</v>
      </c>
      <c r="L303" s="740">
        <f t="shared" si="444"/>
        <v>0</v>
      </c>
      <c r="M303" s="740">
        <f t="shared" si="444"/>
        <v>0</v>
      </c>
      <c r="N303" s="740">
        <f t="shared" si="444"/>
        <v>0</v>
      </c>
      <c r="O303" s="740">
        <f t="shared" si="444"/>
        <v>0</v>
      </c>
      <c r="P303" s="740">
        <f t="shared" si="444"/>
        <v>0</v>
      </c>
      <c r="Q303" s="740">
        <f t="shared" si="444"/>
        <v>0</v>
      </c>
      <c r="R303" s="740">
        <f t="shared" si="444"/>
        <v>0</v>
      </c>
      <c r="S303" s="740">
        <f t="shared" si="444"/>
        <v>0</v>
      </c>
      <c r="T303" s="740">
        <f t="shared" si="444"/>
        <v>0</v>
      </c>
    </row>
    <row r="304" spans="1:20" x14ac:dyDescent="0.25">
      <c r="A304" s="1223"/>
      <c r="B304" s="1224"/>
      <c r="C304" s="1224"/>
      <c r="D304" s="1224"/>
      <c r="E304" s="1224"/>
      <c r="F304" s="1224"/>
      <c r="G304" s="1224"/>
      <c r="H304" s="1224"/>
      <c r="I304" s="1224"/>
      <c r="J304" s="1224"/>
      <c r="K304" s="1224"/>
      <c r="L304" s="1224"/>
      <c r="M304" s="1224"/>
      <c r="N304" s="1224"/>
      <c r="O304" s="1224"/>
      <c r="P304" s="1224"/>
      <c r="Q304" s="1224"/>
      <c r="R304" s="1224"/>
      <c r="S304" s="1224"/>
      <c r="T304" s="1225"/>
    </row>
    <row r="305" spans="1:20" x14ac:dyDescent="0.25">
      <c r="A305" s="814" t="s">
        <v>107</v>
      </c>
      <c r="B305" s="809"/>
      <c r="C305" s="809"/>
      <c r="D305" s="740">
        <f>SUM(D306:D309)</f>
        <v>0</v>
      </c>
      <c r="E305" s="740">
        <f t="shared" ref="E305:S305" si="445">SUM(E306:E309)</f>
        <v>0</v>
      </c>
      <c r="F305" s="740">
        <f t="shared" si="445"/>
        <v>0</v>
      </c>
      <c r="G305" s="740">
        <f t="shared" si="445"/>
        <v>0</v>
      </c>
      <c r="H305" s="740">
        <f t="shared" si="445"/>
        <v>0</v>
      </c>
      <c r="I305" s="740">
        <f t="shared" si="445"/>
        <v>0</v>
      </c>
      <c r="J305" s="740">
        <f t="shared" si="445"/>
        <v>0</v>
      </c>
      <c r="K305" s="740">
        <f t="shared" si="445"/>
        <v>0</v>
      </c>
      <c r="L305" s="740">
        <f t="shared" si="445"/>
        <v>0</v>
      </c>
      <c r="M305" s="740">
        <f t="shared" si="445"/>
        <v>0</v>
      </c>
      <c r="N305" s="740">
        <f t="shared" si="445"/>
        <v>0</v>
      </c>
      <c r="O305" s="740">
        <f t="shared" si="445"/>
        <v>0</v>
      </c>
      <c r="P305" s="740">
        <f t="shared" si="445"/>
        <v>0</v>
      </c>
      <c r="Q305" s="740">
        <f t="shared" si="445"/>
        <v>0</v>
      </c>
      <c r="R305" s="740">
        <f t="shared" si="445"/>
        <v>0</v>
      </c>
      <c r="S305" s="740">
        <f t="shared" si="445"/>
        <v>0</v>
      </c>
      <c r="T305" s="740">
        <f>SUM(T306:T309)</f>
        <v>0</v>
      </c>
    </row>
    <row r="306" spans="1:20" x14ac:dyDescent="0.25">
      <c r="A306" s="810" t="s">
        <v>514</v>
      </c>
      <c r="B306" s="809"/>
      <c r="C306" s="809"/>
      <c r="D306" s="811"/>
      <c r="E306" s="804"/>
      <c r="F306" s="804"/>
      <c r="G306" s="804"/>
      <c r="H306" s="804"/>
      <c r="I306" s="804"/>
      <c r="J306" s="804"/>
      <c r="K306" s="815"/>
      <c r="L306" s="804"/>
      <c r="M306" s="811"/>
      <c r="N306" s="811"/>
      <c r="O306" s="811"/>
      <c r="P306" s="811"/>
      <c r="Q306" s="811"/>
      <c r="R306" s="811"/>
      <c r="S306" s="811"/>
      <c r="T306" s="740">
        <f>SUM(M306:S306)</f>
        <v>0</v>
      </c>
    </row>
    <row r="307" spans="1:20" x14ac:dyDescent="0.25">
      <c r="A307" s="810" t="s">
        <v>249</v>
      </c>
      <c r="B307" s="809"/>
      <c r="C307" s="809"/>
      <c r="D307" s="804"/>
      <c r="E307" s="804"/>
      <c r="F307" s="804"/>
      <c r="G307" s="804"/>
      <c r="H307" s="804"/>
      <c r="I307" s="804"/>
      <c r="J307" s="804"/>
      <c r="K307" s="804"/>
      <c r="L307" s="811"/>
      <c r="M307" s="804"/>
      <c r="N307" s="804"/>
      <c r="O307" s="804"/>
      <c r="P307" s="804"/>
      <c r="Q307" s="804"/>
      <c r="R307" s="804"/>
      <c r="S307" s="804"/>
      <c r="T307" s="812"/>
    </row>
    <row r="308" spans="1:20" x14ac:dyDescent="0.25">
      <c r="A308" s="810" t="s">
        <v>515</v>
      </c>
      <c r="B308" s="809"/>
      <c r="C308" s="809"/>
      <c r="D308" s="804"/>
      <c r="E308" s="804"/>
      <c r="F308" s="804"/>
      <c r="G308" s="804"/>
      <c r="H308" s="804"/>
      <c r="I308" s="804"/>
      <c r="J308" s="804"/>
      <c r="K308" s="804"/>
      <c r="L308" s="804"/>
      <c r="M308" s="804"/>
      <c r="N308" s="804"/>
      <c r="O308" s="804"/>
      <c r="P308" s="804"/>
      <c r="Q308" s="804"/>
      <c r="R308" s="804"/>
      <c r="S308" s="811"/>
      <c r="T308" s="740">
        <f t="shared" ref="T308" si="446">SUM(M308:S308)</f>
        <v>0</v>
      </c>
    </row>
    <row r="309" spans="1:20" x14ac:dyDescent="0.25">
      <c r="A309" s="816" t="s">
        <v>1463</v>
      </c>
      <c r="B309" s="809"/>
      <c r="C309" s="809"/>
      <c r="D309" s="740">
        <f>SUMIFS(D401:D4326,$B$401:$B$4326,"Positive fair values for financial derivatives",$C$401:$C$4326, "GBP")</f>
        <v>0</v>
      </c>
      <c r="E309" s="804"/>
      <c r="F309" s="804"/>
      <c r="G309" s="804"/>
      <c r="H309" s="804"/>
      <c r="I309" s="804"/>
      <c r="J309" s="804"/>
      <c r="K309" s="740">
        <f t="shared" ref="K309:T309" si="447">SUMIFS(K401:K4326,$B$401:$B$4326,"Positive fair values for financial derivatives",$C$401:$C$4326, "GBP")</f>
        <v>0</v>
      </c>
      <c r="L309" s="740">
        <f t="shared" si="447"/>
        <v>0</v>
      </c>
      <c r="M309" s="740">
        <f t="shared" si="447"/>
        <v>0</v>
      </c>
      <c r="N309" s="740">
        <f t="shared" si="447"/>
        <v>0</v>
      </c>
      <c r="O309" s="740">
        <f t="shared" si="447"/>
        <v>0</v>
      </c>
      <c r="P309" s="740">
        <f t="shared" si="447"/>
        <v>0</v>
      </c>
      <c r="Q309" s="740">
        <f t="shared" si="447"/>
        <v>0</v>
      </c>
      <c r="R309" s="740">
        <f t="shared" si="447"/>
        <v>0</v>
      </c>
      <c r="S309" s="740">
        <f t="shared" si="447"/>
        <v>0</v>
      </c>
      <c r="T309" s="740">
        <f t="shared" si="447"/>
        <v>0</v>
      </c>
    </row>
    <row r="310" spans="1:20" x14ac:dyDescent="0.25">
      <c r="A310" s="1223"/>
      <c r="B310" s="1224"/>
      <c r="C310" s="1224"/>
      <c r="D310" s="1224"/>
      <c r="E310" s="1224"/>
      <c r="F310" s="1224"/>
      <c r="G310" s="1224"/>
      <c r="H310" s="1224"/>
      <c r="I310" s="1224"/>
      <c r="J310" s="1224"/>
      <c r="K310" s="1224"/>
      <c r="L310" s="1224"/>
      <c r="M310" s="1224"/>
      <c r="N310" s="1224"/>
      <c r="O310" s="1224"/>
      <c r="P310" s="1224"/>
      <c r="Q310" s="1224"/>
      <c r="R310" s="1224"/>
      <c r="S310" s="1224"/>
      <c r="T310" s="1225"/>
    </row>
    <row r="311" spans="1:20" x14ac:dyDescent="0.25">
      <c r="A311" s="814" t="s">
        <v>111</v>
      </c>
      <c r="B311" s="809"/>
      <c r="C311" s="809"/>
      <c r="D311" s="740">
        <f>SUM(D312:D315)</f>
        <v>0</v>
      </c>
      <c r="E311" s="740">
        <f t="shared" ref="E311:S311" si="448">SUM(E312:E315)</f>
        <v>0</v>
      </c>
      <c r="F311" s="740">
        <f t="shared" si="448"/>
        <v>0</v>
      </c>
      <c r="G311" s="740">
        <f t="shared" si="448"/>
        <v>0</v>
      </c>
      <c r="H311" s="740">
        <f t="shared" si="448"/>
        <v>0</v>
      </c>
      <c r="I311" s="740">
        <f t="shared" si="448"/>
        <v>0</v>
      </c>
      <c r="J311" s="740">
        <f t="shared" si="448"/>
        <v>0</v>
      </c>
      <c r="K311" s="740">
        <f t="shared" si="448"/>
        <v>0</v>
      </c>
      <c r="L311" s="740">
        <f t="shared" si="448"/>
        <v>0</v>
      </c>
      <c r="M311" s="740">
        <f t="shared" si="448"/>
        <v>0</v>
      </c>
      <c r="N311" s="740">
        <f t="shared" si="448"/>
        <v>0</v>
      </c>
      <c r="O311" s="740">
        <f t="shared" si="448"/>
        <v>0</v>
      </c>
      <c r="P311" s="740">
        <f t="shared" si="448"/>
        <v>0</v>
      </c>
      <c r="Q311" s="740">
        <f t="shared" si="448"/>
        <v>0</v>
      </c>
      <c r="R311" s="740">
        <f t="shared" si="448"/>
        <v>0</v>
      </c>
      <c r="S311" s="740">
        <f t="shared" si="448"/>
        <v>0</v>
      </c>
      <c r="T311" s="740">
        <f>SUM(T312:T315)</f>
        <v>0</v>
      </c>
    </row>
    <row r="312" spans="1:20" x14ac:dyDescent="0.25">
      <c r="A312" s="810" t="s">
        <v>514</v>
      </c>
      <c r="B312" s="809"/>
      <c r="C312" s="809"/>
      <c r="D312" s="811"/>
      <c r="E312" s="804"/>
      <c r="F312" s="804"/>
      <c r="G312" s="804"/>
      <c r="H312" s="804"/>
      <c r="I312" s="804"/>
      <c r="J312" s="804"/>
      <c r="K312" s="815"/>
      <c r="L312" s="804"/>
      <c r="M312" s="811"/>
      <c r="N312" s="811"/>
      <c r="O312" s="811"/>
      <c r="P312" s="811"/>
      <c r="Q312" s="811"/>
      <c r="R312" s="811"/>
      <c r="S312" s="811"/>
      <c r="T312" s="740">
        <f>SUM(M312:S312)</f>
        <v>0</v>
      </c>
    </row>
    <row r="313" spans="1:20" x14ac:dyDescent="0.25">
      <c r="A313" s="810" t="s">
        <v>249</v>
      </c>
      <c r="B313" s="809"/>
      <c r="C313" s="809"/>
      <c r="D313" s="804"/>
      <c r="E313" s="804"/>
      <c r="F313" s="804"/>
      <c r="G313" s="804"/>
      <c r="H313" s="804"/>
      <c r="I313" s="804"/>
      <c r="J313" s="804"/>
      <c r="K313" s="804"/>
      <c r="L313" s="811"/>
      <c r="M313" s="804"/>
      <c r="N313" s="804"/>
      <c r="O313" s="804"/>
      <c r="P313" s="804"/>
      <c r="Q313" s="804"/>
      <c r="R313" s="804"/>
      <c r="S313" s="804"/>
      <c r="T313" s="812"/>
    </row>
    <row r="314" spans="1:20" x14ac:dyDescent="0.25">
      <c r="A314" s="810" t="s">
        <v>515</v>
      </c>
      <c r="B314" s="809"/>
      <c r="C314" s="809"/>
      <c r="D314" s="804"/>
      <c r="E314" s="804"/>
      <c r="F314" s="804"/>
      <c r="G314" s="804"/>
      <c r="H314" s="804"/>
      <c r="I314" s="804"/>
      <c r="J314" s="804"/>
      <c r="K314" s="804"/>
      <c r="L314" s="804"/>
      <c r="M314" s="804"/>
      <c r="N314" s="804"/>
      <c r="O314" s="804"/>
      <c r="P314" s="804"/>
      <c r="Q314" s="804"/>
      <c r="R314" s="804"/>
      <c r="S314" s="811"/>
      <c r="T314" s="740">
        <f t="shared" ref="T314" si="449">SUM(M314:S314)</f>
        <v>0</v>
      </c>
    </row>
    <row r="315" spans="1:20" x14ac:dyDescent="0.25">
      <c r="A315" s="816" t="s">
        <v>1463</v>
      </c>
      <c r="B315" s="809"/>
      <c r="C315" s="809"/>
      <c r="D315" s="740">
        <f>SUMIFS(D401:D4326,$B$401:$B$4326,"Loans and advances",$C$401:$C$4326, "GBP")</f>
        <v>0</v>
      </c>
      <c r="E315" s="804"/>
      <c r="F315" s="804"/>
      <c r="G315" s="804"/>
      <c r="H315" s="804"/>
      <c r="I315" s="804"/>
      <c r="J315" s="804"/>
      <c r="K315" s="740">
        <f t="shared" ref="K315:T315" si="450">SUMIFS(K401:K4326,$B$401:$B$4326,"Loans and advances",$C$401:$C$4326, "GBP")</f>
        <v>0</v>
      </c>
      <c r="L315" s="740">
        <f t="shared" si="450"/>
        <v>0</v>
      </c>
      <c r="M315" s="740">
        <f t="shared" si="450"/>
        <v>0</v>
      </c>
      <c r="N315" s="740">
        <f t="shared" si="450"/>
        <v>0</v>
      </c>
      <c r="O315" s="740">
        <f t="shared" si="450"/>
        <v>0</v>
      </c>
      <c r="P315" s="740">
        <f t="shared" si="450"/>
        <v>0</v>
      </c>
      <c r="Q315" s="740">
        <f t="shared" si="450"/>
        <v>0</v>
      </c>
      <c r="R315" s="740">
        <f t="shared" si="450"/>
        <v>0</v>
      </c>
      <c r="S315" s="740">
        <f t="shared" si="450"/>
        <v>0</v>
      </c>
      <c r="T315" s="740">
        <f t="shared" si="450"/>
        <v>0</v>
      </c>
    </row>
    <row r="316" spans="1:20" x14ac:dyDescent="0.25">
      <c r="A316" s="1223"/>
      <c r="B316" s="1224"/>
      <c r="C316" s="1224"/>
      <c r="D316" s="1224"/>
      <c r="E316" s="1224"/>
      <c r="F316" s="1224"/>
      <c r="G316" s="1224"/>
      <c r="H316" s="1224"/>
      <c r="I316" s="1224"/>
      <c r="J316" s="1224"/>
      <c r="K316" s="1224"/>
      <c r="L316" s="1224"/>
      <c r="M316" s="1224"/>
      <c r="N316" s="1224"/>
      <c r="O316" s="1224"/>
      <c r="P316" s="1224"/>
      <c r="Q316" s="1224"/>
      <c r="R316" s="1224"/>
      <c r="S316" s="1224"/>
      <c r="T316" s="1225"/>
    </row>
    <row r="317" spans="1:20" x14ac:dyDescent="0.25">
      <c r="A317" s="814" t="s">
        <v>112</v>
      </c>
      <c r="B317" s="809"/>
      <c r="C317" s="809"/>
      <c r="D317" s="740">
        <f>SUM(D318:D321)</f>
        <v>0</v>
      </c>
      <c r="E317" s="740">
        <f t="shared" ref="E317:S317" si="451">SUM(E318:E321)</f>
        <v>0</v>
      </c>
      <c r="F317" s="740">
        <f t="shared" si="451"/>
        <v>0</v>
      </c>
      <c r="G317" s="740">
        <f t="shared" si="451"/>
        <v>0</v>
      </c>
      <c r="H317" s="740">
        <f t="shared" si="451"/>
        <v>0</v>
      </c>
      <c r="I317" s="740">
        <f t="shared" si="451"/>
        <v>0</v>
      </c>
      <c r="J317" s="740">
        <f t="shared" si="451"/>
        <v>0</v>
      </c>
      <c r="K317" s="740">
        <f t="shared" si="451"/>
        <v>0</v>
      </c>
      <c r="L317" s="740">
        <f t="shared" si="451"/>
        <v>0</v>
      </c>
      <c r="M317" s="740">
        <f t="shared" si="451"/>
        <v>0</v>
      </c>
      <c r="N317" s="740">
        <f t="shared" si="451"/>
        <v>0</v>
      </c>
      <c r="O317" s="740">
        <f t="shared" si="451"/>
        <v>0</v>
      </c>
      <c r="P317" s="740">
        <f t="shared" si="451"/>
        <v>0</v>
      </c>
      <c r="Q317" s="740">
        <f t="shared" si="451"/>
        <v>0</v>
      </c>
      <c r="R317" s="740">
        <f t="shared" si="451"/>
        <v>0</v>
      </c>
      <c r="S317" s="740">
        <f t="shared" si="451"/>
        <v>0</v>
      </c>
      <c r="T317" s="740">
        <f>SUM(T318:T321)</f>
        <v>0</v>
      </c>
    </row>
    <row r="318" spans="1:20" x14ac:dyDescent="0.25">
      <c r="A318" s="810" t="s">
        <v>514</v>
      </c>
      <c r="B318" s="809"/>
      <c r="C318" s="809"/>
      <c r="D318" s="811"/>
      <c r="E318" s="804"/>
      <c r="F318" s="804"/>
      <c r="G318" s="804"/>
      <c r="H318" s="804"/>
      <c r="I318" s="804"/>
      <c r="J318" s="804"/>
      <c r="K318" s="815"/>
      <c r="L318" s="804"/>
      <c r="M318" s="811"/>
      <c r="N318" s="811"/>
      <c r="O318" s="811"/>
      <c r="P318" s="811"/>
      <c r="Q318" s="811"/>
      <c r="R318" s="811"/>
      <c r="S318" s="811"/>
      <c r="T318" s="740">
        <f>SUM(M318:S318)</f>
        <v>0</v>
      </c>
    </row>
    <row r="319" spans="1:20" x14ac:dyDescent="0.25">
      <c r="A319" s="810" t="s">
        <v>249</v>
      </c>
      <c r="B319" s="809"/>
      <c r="C319" s="809"/>
      <c r="D319" s="804"/>
      <c r="E319" s="804"/>
      <c r="F319" s="804"/>
      <c r="G319" s="804"/>
      <c r="H319" s="804"/>
      <c r="I319" s="804"/>
      <c r="J319" s="804"/>
      <c r="K319" s="804"/>
      <c r="L319" s="811"/>
      <c r="M319" s="804"/>
      <c r="N319" s="804"/>
      <c r="O319" s="804"/>
      <c r="P319" s="804"/>
      <c r="Q319" s="804"/>
      <c r="R319" s="804"/>
      <c r="S319" s="804"/>
      <c r="T319" s="812"/>
    </row>
    <row r="320" spans="1:20" x14ac:dyDescent="0.25">
      <c r="A320" s="810" t="s">
        <v>515</v>
      </c>
      <c r="B320" s="809"/>
      <c r="C320" s="809"/>
      <c r="D320" s="804"/>
      <c r="E320" s="804"/>
      <c r="F320" s="804"/>
      <c r="G320" s="804"/>
      <c r="H320" s="804"/>
      <c r="I320" s="804"/>
      <c r="J320" s="804"/>
      <c r="K320" s="804"/>
      <c r="L320" s="804"/>
      <c r="M320" s="804"/>
      <c r="N320" s="804"/>
      <c r="O320" s="804"/>
      <c r="P320" s="804"/>
      <c r="Q320" s="804"/>
      <c r="R320" s="804"/>
      <c r="S320" s="811"/>
      <c r="T320" s="740">
        <f t="shared" ref="T320" si="452">SUM(M320:S320)</f>
        <v>0</v>
      </c>
    </row>
    <row r="321" spans="1:20" x14ac:dyDescent="0.25">
      <c r="A321" s="816" t="s">
        <v>1463</v>
      </c>
      <c r="B321" s="809"/>
      <c r="C321" s="809"/>
      <c r="D321" s="740">
        <f>SUMIFS(D401:D4326,$B$401:$B$4326,"Bills discounted or purchased",$C$401:$C$4326, "GBP")</f>
        <v>0</v>
      </c>
      <c r="E321" s="804"/>
      <c r="F321" s="804"/>
      <c r="G321" s="804"/>
      <c r="H321" s="804"/>
      <c r="I321" s="804"/>
      <c r="J321" s="804"/>
      <c r="K321" s="740">
        <f t="shared" ref="K321:T321" si="453">SUMIFS(K401:K4326,$B$401:$B$4326,"Bills discounted or purchased",$C$401:$C$4326, "GBP")</f>
        <v>0</v>
      </c>
      <c r="L321" s="740">
        <f t="shared" si="453"/>
        <v>0</v>
      </c>
      <c r="M321" s="740">
        <f t="shared" si="453"/>
        <v>0</v>
      </c>
      <c r="N321" s="740">
        <f t="shared" si="453"/>
        <v>0</v>
      </c>
      <c r="O321" s="740">
        <f t="shared" si="453"/>
        <v>0</v>
      </c>
      <c r="P321" s="740">
        <f t="shared" si="453"/>
        <v>0</v>
      </c>
      <c r="Q321" s="740">
        <f t="shared" si="453"/>
        <v>0</v>
      </c>
      <c r="R321" s="740">
        <f t="shared" si="453"/>
        <v>0</v>
      </c>
      <c r="S321" s="740">
        <f t="shared" si="453"/>
        <v>0</v>
      </c>
      <c r="T321" s="740">
        <f t="shared" si="453"/>
        <v>0</v>
      </c>
    </row>
    <row r="322" spans="1:20" x14ac:dyDescent="0.25">
      <c r="A322" s="1223"/>
      <c r="B322" s="1224"/>
      <c r="C322" s="1224"/>
      <c r="D322" s="1224"/>
      <c r="E322" s="1224"/>
      <c r="F322" s="1224"/>
      <c r="G322" s="1224"/>
      <c r="H322" s="1224"/>
      <c r="I322" s="1224"/>
      <c r="J322" s="1224"/>
      <c r="K322" s="1224"/>
      <c r="L322" s="1224"/>
      <c r="M322" s="1224"/>
      <c r="N322" s="1224"/>
      <c r="O322" s="1224"/>
      <c r="P322" s="1224"/>
      <c r="Q322" s="1224"/>
      <c r="R322" s="1224"/>
      <c r="S322" s="1224"/>
      <c r="T322" s="1225"/>
    </row>
    <row r="323" spans="1:20" x14ac:dyDescent="0.25">
      <c r="A323" s="814" t="s">
        <v>169</v>
      </c>
      <c r="B323" s="809"/>
      <c r="C323" s="809"/>
      <c r="D323" s="740">
        <f>SUM(D324:D327)</f>
        <v>0</v>
      </c>
      <c r="E323" s="740">
        <f t="shared" ref="E323:S323" si="454">SUM(E324:E327)</f>
        <v>0</v>
      </c>
      <c r="F323" s="740">
        <f t="shared" si="454"/>
        <v>0</v>
      </c>
      <c r="G323" s="740">
        <f t="shared" si="454"/>
        <v>0</v>
      </c>
      <c r="H323" s="740">
        <f t="shared" si="454"/>
        <v>0</v>
      </c>
      <c r="I323" s="740">
        <f t="shared" si="454"/>
        <v>0</v>
      </c>
      <c r="J323" s="740">
        <f t="shared" si="454"/>
        <v>0</v>
      </c>
      <c r="K323" s="740">
        <f t="shared" si="454"/>
        <v>0</v>
      </c>
      <c r="L323" s="740">
        <f t="shared" si="454"/>
        <v>0</v>
      </c>
      <c r="M323" s="740">
        <f t="shared" si="454"/>
        <v>0</v>
      </c>
      <c r="N323" s="740">
        <f t="shared" si="454"/>
        <v>0</v>
      </c>
      <c r="O323" s="740">
        <f t="shared" si="454"/>
        <v>0</v>
      </c>
      <c r="P323" s="740">
        <f t="shared" si="454"/>
        <v>0</v>
      </c>
      <c r="Q323" s="740">
        <f t="shared" si="454"/>
        <v>0</v>
      </c>
      <c r="R323" s="740">
        <f t="shared" si="454"/>
        <v>0</v>
      </c>
      <c r="S323" s="740">
        <f t="shared" si="454"/>
        <v>0</v>
      </c>
      <c r="T323" s="740">
        <f>SUM(T324:T327)</f>
        <v>0</v>
      </c>
    </row>
    <row r="324" spans="1:20" x14ac:dyDescent="0.25">
      <c r="A324" s="810" t="s">
        <v>514</v>
      </c>
      <c r="B324" s="809"/>
      <c r="C324" s="809"/>
      <c r="D324" s="811"/>
      <c r="E324" s="804"/>
      <c r="F324" s="804"/>
      <c r="G324" s="804"/>
      <c r="H324" s="804"/>
      <c r="I324" s="804"/>
      <c r="J324" s="804"/>
      <c r="K324" s="815"/>
      <c r="L324" s="804"/>
      <c r="M324" s="811"/>
      <c r="N324" s="811"/>
      <c r="O324" s="811"/>
      <c r="P324" s="811"/>
      <c r="Q324" s="811"/>
      <c r="R324" s="811"/>
      <c r="S324" s="811"/>
      <c r="T324" s="740">
        <f>SUM(M324:S324)</f>
        <v>0</v>
      </c>
    </row>
    <row r="325" spans="1:20" x14ac:dyDescent="0.25">
      <c r="A325" s="810" t="s">
        <v>249</v>
      </c>
      <c r="B325" s="809"/>
      <c r="C325" s="809"/>
      <c r="D325" s="804"/>
      <c r="E325" s="804"/>
      <c r="F325" s="804"/>
      <c r="G325" s="804"/>
      <c r="H325" s="804"/>
      <c r="I325" s="804"/>
      <c r="J325" s="804"/>
      <c r="K325" s="804"/>
      <c r="L325" s="811"/>
      <c r="M325" s="804"/>
      <c r="N325" s="804"/>
      <c r="O325" s="804"/>
      <c r="P325" s="804"/>
      <c r="Q325" s="804"/>
      <c r="R325" s="804"/>
      <c r="S325" s="804"/>
      <c r="T325" s="812"/>
    </row>
    <row r="326" spans="1:20" x14ac:dyDescent="0.25">
      <c r="A326" s="810" t="s">
        <v>515</v>
      </c>
      <c r="B326" s="809"/>
      <c r="C326" s="809"/>
      <c r="D326" s="804"/>
      <c r="E326" s="804"/>
      <c r="F326" s="804"/>
      <c r="G326" s="804"/>
      <c r="H326" s="804"/>
      <c r="I326" s="804"/>
      <c r="J326" s="804"/>
      <c r="K326" s="804"/>
      <c r="L326" s="804"/>
      <c r="M326" s="804"/>
      <c r="N326" s="804"/>
      <c r="O326" s="804"/>
      <c r="P326" s="804"/>
      <c r="Q326" s="804"/>
      <c r="R326" s="804"/>
      <c r="S326" s="811"/>
      <c r="T326" s="740">
        <f t="shared" ref="T326" si="455">SUM(M326:S326)</f>
        <v>0</v>
      </c>
    </row>
    <row r="327" spans="1:20" x14ac:dyDescent="0.25">
      <c r="A327" s="816" t="s">
        <v>1463</v>
      </c>
      <c r="B327" s="809"/>
      <c r="C327" s="809"/>
      <c r="D327" s="740">
        <f>SUMIFS(D401:D4326,$B$401:$B$4326,"Debt Securities",$C$401:$C$4326, "GBP")</f>
        <v>0</v>
      </c>
      <c r="E327" s="804"/>
      <c r="F327" s="804"/>
      <c r="G327" s="804"/>
      <c r="H327" s="804"/>
      <c r="I327" s="804"/>
      <c r="J327" s="804"/>
      <c r="K327" s="740">
        <f t="shared" ref="K327:T327" si="456">SUMIFS(K401:K4326,$B$401:$B$4326,"Debt Securities",$C$401:$C$4326, "GBP")</f>
        <v>0</v>
      </c>
      <c r="L327" s="740">
        <f t="shared" si="456"/>
        <v>0</v>
      </c>
      <c r="M327" s="740">
        <f t="shared" si="456"/>
        <v>0</v>
      </c>
      <c r="N327" s="740">
        <f t="shared" si="456"/>
        <v>0</v>
      </c>
      <c r="O327" s="740">
        <f t="shared" si="456"/>
        <v>0</v>
      </c>
      <c r="P327" s="740">
        <f t="shared" si="456"/>
        <v>0</v>
      </c>
      <c r="Q327" s="740">
        <f t="shared" si="456"/>
        <v>0</v>
      </c>
      <c r="R327" s="740">
        <f t="shared" si="456"/>
        <v>0</v>
      </c>
      <c r="S327" s="740">
        <f t="shared" si="456"/>
        <v>0</v>
      </c>
      <c r="T327" s="740">
        <f t="shared" si="456"/>
        <v>0</v>
      </c>
    </row>
    <row r="328" spans="1:20" x14ac:dyDescent="0.25">
      <c r="A328" s="1223"/>
      <c r="B328" s="1224"/>
      <c r="C328" s="1224"/>
      <c r="D328" s="1224"/>
      <c r="E328" s="1224"/>
      <c r="F328" s="1224"/>
      <c r="G328" s="1224"/>
      <c r="H328" s="1224"/>
      <c r="I328" s="1224"/>
      <c r="J328" s="1224"/>
      <c r="K328" s="1224"/>
      <c r="L328" s="1224"/>
      <c r="M328" s="1224"/>
      <c r="N328" s="1224"/>
      <c r="O328" s="1224"/>
      <c r="P328" s="1224"/>
      <c r="Q328" s="1224"/>
      <c r="R328" s="1224"/>
      <c r="S328" s="1224"/>
      <c r="T328" s="1225"/>
    </row>
    <row r="329" spans="1:20" x14ac:dyDescent="0.25">
      <c r="A329" s="814" t="s">
        <v>239</v>
      </c>
      <c r="B329" s="809"/>
      <c r="C329" s="809"/>
      <c r="D329" s="740">
        <f>SUM(D330:D333)</f>
        <v>0</v>
      </c>
      <c r="E329" s="740">
        <f t="shared" ref="E329:S329" si="457">SUM(E330:E333)</f>
        <v>0</v>
      </c>
      <c r="F329" s="740">
        <f t="shared" si="457"/>
        <v>0</v>
      </c>
      <c r="G329" s="740">
        <f t="shared" si="457"/>
        <v>0</v>
      </c>
      <c r="H329" s="740">
        <f t="shared" si="457"/>
        <v>0</v>
      </c>
      <c r="I329" s="740">
        <f t="shared" si="457"/>
        <v>0</v>
      </c>
      <c r="J329" s="740">
        <f t="shared" si="457"/>
        <v>0</v>
      </c>
      <c r="K329" s="740">
        <f>SUM(K330:K333)</f>
        <v>0</v>
      </c>
      <c r="L329" s="740">
        <f t="shared" si="457"/>
        <v>0</v>
      </c>
      <c r="M329" s="740">
        <f t="shared" si="457"/>
        <v>0</v>
      </c>
      <c r="N329" s="740">
        <f t="shared" si="457"/>
        <v>0</v>
      </c>
      <c r="O329" s="740">
        <f t="shared" si="457"/>
        <v>0</v>
      </c>
      <c r="P329" s="740">
        <f t="shared" si="457"/>
        <v>0</v>
      </c>
      <c r="Q329" s="740">
        <f t="shared" si="457"/>
        <v>0</v>
      </c>
      <c r="R329" s="740">
        <f t="shared" si="457"/>
        <v>0</v>
      </c>
      <c r="S329" s="740">
        <f t="shared" si="457"/>
        <v>0</v>
      </c>
      <c r="T329" s="740">
        <f>SUM(T330:T333)</f>
        <v>0</v>
      </c>
    </row>
    <row r="330" spans="1:20" x14ac:dyDescent="0.25">
      <c r="A330" s="810" t="s">
        <v>514</v>
      </c>
      <c r="B330" s="809"/>
      <c r="C330" s="809"/>
      <c r="D330" s="811"/>
      <c r="E330" s="804"/>
      <c r="F330" s="804"/>
      <c r="G330" s="804"/>
      <c r="H330" s="804"/>
      <c r="I330" s="804"/>
      <c r="J330" s="804"/>
      <c r="K330" s="815"/>
      <c r="L330" s="804"/>
      <c r="M330" s="811"/>
      <c r="N330" s="811"/>
      <c r="O330" s="811"/>
      <c r="P330" s="811"/>
      <c r="Q330" s="811"/>
      <c r="R330" s="811"/>
      <c r="S330" s="811"/>
      <c r="T330" s="740">
        <f>SUM(M330:S330)</f>
        <v>0</v>
      </c>
    </row>
    <row r="331" spans="1:20" x14ac:dyDescent="0.25">
      <c r="A331" s="810" t="s">
        <v>249</v>
      </c>
      <c r="B331" s="809"/>
      <c r="C331" s="809"/>
      <c r="D331" s="804"/>
      <c r="E331" s="804"/>
      <c r="F331" s="804"/>
      <c r="G331" s="804"/>
      <c r="H331" s="804"/>
      <c r="I331" s="804"/>
      <c r="J331" s="804"/>
      <c r="K331" s="804"/>
      <c r="L331" s="811"/>
      <c r="M331" s="804"/>
      <c r="N331" s="804"/>
      <c r="O331" s="804"/>
      <c r="P331" s="804"/>
      <c r="Q331" s="804"/>
      <c r="R331" s="804"/>
      <c r="S331" s="804"/>
      <c r="T331" s="812"/>
    </row>
    <row r="332" spans="1:20" x14ac:dyDescent="0.25">
      <c r="A332" s="810" t="s">
        <v>515</v>
      </c>
      <c r="B332" s="809"/>
      <c r="C332" s="809"/>
      <c r="D332" s="804"/>
      <c r="E332" s="804"/>
      <c r="F332" s="804"/>
      <c r="G332" s="804"/>
      <c r="H332" s="804"/>
      <c r="I332" s="804"/>
      <c r="J332" s="804"/>
      <c r="K332" s="804"/>
      <c r="L332" s="804"/>
      <c r="M332" s="804"/>
      <c r="N332" s="804"/>
      <c r="O332" s="804"/>
      <c r="P332" s="804"/>
      <c r="Q332" s="804"/>
      <c r="R332" s="804"/>
      <c r="S332" s="811"/>
      <c r="T332" s="740">
        <f t="shared" ref="T332" si="458">SUM(M332:S332)</f>
        <v>0</v>
      </c>
    </row>
    <row r="333" spans="1:20" x14ac:dyDescent="0.25">
      <c r="A333" s="816" t="s">
        <v>1463</v>
      </c>
      <c r="B333" s="809"/>
      <c r="C333" s="809"/>
      <c r="D333" s="740">
        <f>SUMIFS(D401:D4326,$B$401:$B$4326,"Negotiable Certificates of Deposits",$C$401:$C$4326, "GBP")</f>
        <v>0</v>
      </c>
      <c r="E333" s="804"/>
      <c r="F333" s="804"/>
      <c r="G333" s="804"/>
      <c r="H333" s="804"/>
      <c r="I333" s="804"/>
      <c r="J333" s="804"/>
      <c r="K333" s="740">
        <f t="shared" ref="K333:T333" si="459">SUMIFS(K401:K4326,$B$401:$B$4326,"Negotiable Certificates of Deposits",$C$401:$C$4326, "GBP")</f>
        <v>0</v>
      </c>
      <c r="L333" s="740">
        <f t="shared" si="459"/>
        <v>0</v>
      </c>
      <c r="M333" s="740">
        <f t="shared" si="459"/>
        <v>0</v>
      </c>
      <c r="N333" s="740">
        <f t="shared" si="459"/>
        <v>0</v>
      </c>
      <c r="O333" s="740">
        <f t="shared" si="459"/>
        <v>0</v>
      </c>
      <c r="P333" s="740">
        <f t="shared" si="459"/>
        <v>0</v>
      </c>
      <c r="Q333" s="740">
        <f t="shared" si="459"/>
        <v>0</v>
      </c>
      <c r="R333" s="740">
        <f t="shared" si="459"/>
        <v>0</v>
      </c>
      <c r="S333" s="740">
        <f t="shared" si="459"/>
        <v>0</v>
      </c>
      <c r="T333" s="740">
        <f t="shared" si="459"/>
        <v>0</v>
      </c>
    </row>
    <row r="334" spans="1:20" x14ac:dyDescent="0.25">
      <c r="A334" s="1223"/>
      <c r="B334" s="1224"/>
      <c r="C334" s="1224"/>
      <c r="D334" s="1224"/>
      <c r="E334" s="1224"/>
      <c r="F334" s="1224"/>
      <c r="G334" s="1224"/>
      <c r="H334" s="1224"/>
      <c r="I334" s="1224"/>
      <c r="J334" s="1224"/>
      <c r="K334" s="1224"/>
      <c r="L334" s="1224"/>
      <c r="M334" s="1224"/>
      <c r="N334" s="1224"/>
      <c r="O334" s="1224"/>
      <c r="P334" s="1224"/>
      <c r="Q334" s="1224"/>
      <c r="R334" s="1224"/>
      <c r="S334" s="1224"/>
      <c r="T334" s="1225"/>
    </row>
    <row r="335" spans="1:20" x14ac:dyDescent="0.25">
      <c r="A335" s="814" t="s">
        <v>170</v>
      </c>
      <c r="B335" s="809"/>
      <c r="C335" s="809"/>
      <c r="D335" s="740">
        <f>SUM(D336:D339)</f>
        <v>0</v>
      </c>
      <c r="E335" s="740">
        <f t="shared" ref="E335:S335" si="460">SUM(E336:E339)</f>
        <v>0</v>
      </c>
      <c r="F335" s="740">
        <f t="shared" si="460"/>
        <v>0</v>
      </c>
      <c r="G335" s="740">
        <f t="shared" si="460"/>
        <v>0</v>
      </c>
      <c r="H335" s="740">
        <f t="shared" si="460"/>
        <v>0</v>
      </c>
      <c r="I335" s="740">
        <f t="shared" si="460"/>
        <v>0</v>
      </c>
      <c r="J335" s="740">
        <f t="shared" si="460"/>
        <v>0</v>
      </c>
      <c r="K335" s="740">
        <f t="shared" si="460"/>
        <v>0</v>
      </c>
      <c r="L335" s="804"/>
      <c r="M335" s="740">
        <f t="shared" si="460"/>
        <v>0</v>
      </c>
      <c r="N335" s="740">
        <f t="shared" si="460"/>
        <v>0</v>
      </c>
      <c r="O335" s="740">
        <f t="shared" si="460"/>
        <v>0</v>
      </c>
      <c r="P335" s="740">
        <f t="shared" si="460"/>
        <v>0</v>
      </c>
      <c r="Q335" s="740">
        <f t="shared" si="460"/>
        <v>0</v>
      </c>
      <c r="R335" s="740">
        <f t="shared" si="460"/>
        <v>0</v>
      </c>
      <c r="S335" s="740">
        <f t="shared" si="460"/>
        <v>0</v>
      </c>
      <c r="T335" s="740">
        <f>SUM(T336:T339)</f>
        <v>0</v>
      </c>
    </row>
    <row r="336" spans="1:20" x14ac:dyDescent="0.25">
      <c r="A336" s="810" t="s">
        <v>514</v>
      </c>
      <c r="B336" s="809"/>
      <c r="C336" s="809"/>
      <c r="D336" s="811"/>
      <c r="E336" s="804"/>
      <c r="F336" s="804"/>
      <c r="G336" s="804"/>
      <c r="H336" s="804"/>
      <c r="I336" s="804"/>
      <c r="J336" s="804"/>
      <c r="K336" s="815"/>
      <c r="L336" s="804"/>
      <c r="M336" s="804"/>
      <c r="N336" s="804"/>
      <c r="O336" s="811"/>
      <c r="P336" s="804"/>
      <c r="Q336" s="804"/>
      <c r="R336" s="804"/>
      <c r="S336" s="811"/>
      <c r="T336" s="740">
        <f>SUM(M336:S336)</f>
        <v>0</v>
      </c>
    </row>
    <row r="337" spans="1:20" x14ac:dyDescent="0.25">
      <c r="A337" s="810" t="s">
        <v>249</v>
      </c>
      <c r="B337" s="809"/>
      <c r="C337" s="809"/>
      <c r="D337" s="804"/>
      <c r="E337" s="804"/>
      <c r="F337" s="804"/>
      <c r="G337" s="804"/>
      <c r="H337" s="804"/>
      <c r="I337" s="804"/>
      <c r="J337" s="804"/>
      <c r="K337" s="804"/>
      <c r="L337" s="804"/>
      <c r="M337" s="804"/>
      <c r="N337" s="804"/>
      <c r="O337" s="804"/>
      <c r="P337" s="804"/>
      <c r="Q337" s="804"/>
      <c r="R337" s="804"/>
      <c r="S337" s="804"/>
      <c r="T337" s="812"/>
    </row>
    <row r="338" spans="1:20" x14ac:dyDescent="0.25">
      <c r="A338" s="810" t="s">
        <v>515</v>
      </c>
      <c r="B338" s="809"/>
      <c r="C338" s="809"/>
      <c r="D338" s="804"/>
      <c r="E338" s="804"/>
      <c r="F338" s="804"/>
      <c r="G338" s="804"/>
      <c r="H338" s="804"/>
      <c r="I338" s="804"/>
      <c r="J338" s="804"/>
      <c r="K338" s="804"/>
      <c r="L338" s="804"/>
      <c r="M338" s="804"/>
      <c r="N338" s="804"/>
      <c r="O338" s="804"/>
      <c r="P338" s="804"/>
      <c r="Q338" s="804"/>
      <c r="R338" s="804"/>
      <c r="S338" s="811"/>
      <c r="T338" s="740">
        <f t="shared" ref="T338" si="461">SUM(M338:S338)</f>
        <v>0</v>
      </c>
    </row>
    <row r="339" spans="1:20" x14ac:dyDescent="0.25">
      <c r="A339" s="816" t="s">
        <v>1463</v>
      </c>
      <c r="B339" s="809"/>
      <c r="C339" s="809"/>
      <c r="D339" s="740">
        <f>SUMIFS(D401:D4326,$B$401:$B$4326,"Equity Investments",$C$401:$C$4326, "GBP")</f>
        <v>0</v>
      </c>
      <c r="E339" s="804"/>
      <c r="F339" s="804"/>
      <c r="G339" s="804"/>
      <c r="H339" s="804"/>
      <c r="I339" s="804"/>
      <c r="J339" s="804"/>
      <c r="K339" s="740">
        <f>SUMIFS(K401:K4326,$B$401:$B$4326,"Equity Investments",$C$401:$C$4326, "GBP")</f>
        <v>0</v>
      </c>
      <c r="L339" s="804"/>
      <c r="M339" s="804"/>
      <c r="N339" s="804"/>
      <c r="O339" s="740">
        <f>SUMIFS(O401:O4326,$B$401:$B$4326,"Equity Investments",$C$401:$C$4326, "GBP")</f>
        <v>0</v>
      </c>
      <c r="P339" s="804"/>
      <c r="Q339" s="804"/>
      <c r="R339" s="804"/>
      <c r="S339" s="740">
        <f>SUMIFS(S401:S4326,$B$401:$B$4326,"Equity Investments",$C$401:$C$4326, "GBP")</f>
        <v>0</v>
      </c>
      <c r="T339" s="740">
        <f>SUMIFS(T401:T4326,$B$401:$B$4326,"Equity Investments",$C$401:$C$4326, "GBP")</f>
        <v>0</v>
      </c>
    </row>
    <row r="340" spans="1:20" hidden="1" x14ac:dyDescent="0.25">
      <c r="A340" s="1226"/>
      <c r="B340" s="1227"/>
      <c r="C340" s="1227"/>
      <c r="D340" s="1227"/>
      <c r="E340" s="1227"/>
      <c r="F340" s="1227"/>
      <c r="G340" s="1227"/>
      <c r="H340" s="1227"/>
      <c r="I340" s="1227"/>
      <c r="J340" s="1227"/>
      <c r="K340" s="1227"/>
      <c r="L340" s="1227"/>
      <c r="M340" s="1227"/>
      <c r="N340" s="1227"/>
      <c r="O340" s="1227"/>
      <c r="P340" s="1227"/>
      <c r="Q340" s="1227"/>
      <c r="R340" s="1227"/>
      <c r="S340" s="1227"/>
      <c r="T340" s="1227"/>
    </row>
    <row r="341" spans="1:20" x14ac:dyDescent="0.25">
      <c r="A341" s="1228"/>
      <c r="B341" s="1229"/>
      <c r="C341" s="1229"/>
      <c r="D341" s="1229"/>
      <c r="E341" s="1229"/>
      <c r="F341" s="1229"/>
      <c r="G341" s="1229"/>
      <c r="H341" s="1229"/>
      <c r="I341" s="1229"/>
      <c r="J341" s="1229"/>
      <c r="K341" s="1229"/>
      <c r="L341" s="1229"/>
      <c r="M341" s="1229"/>
      <c r="N341" s="1229"/>
      <c r="O341" s="1229"/>
      <c r="P341" s="1229"/>
      <c r="Q341" s="1229"/>
      <c r="R341" s="1229"/>
      <c r="S341" s="1229"/>
      <c r="T341" s="1229"/>
    </row>
    <row r="342" spans="1:20" x14ac:dyDescent="0.25">
      <c r="A342" s="814" t="s">
        <v>551</v>
      </c>
      <c r="B342" s="809"/>
      <c r="C342" s="809"/>
      <c r="D342" s="809"/>
      <c r="E342" s="809"/>
      <c r="F342" s="809"/>
      <c r="G342" s="809"/>
      <c r="H342" s="809"/>
      <c r="I342" s="809"/>
      <c r="J342" s="809"/>
      <c r="K342" s="809"/>
      <c r="L342" s="809"/>
      <c r="M342" s="809"/>
      <c r="N342" s="809"/>
      <c r="O342" s="809"/>
      <c r="P342" s="809"/>
      <c r="Q342" s="809"/>
      <c r="R342" s="809"/>
      <c r="S342" s="809"/>
      <c r="T342" s="809"/>
    </row>
    <row r="343" spans="1:20" x14ac:dyDescent="0.25">
      <c r="A343" s="814" t="s">
        <v>166</v>
      </c>
      <c r="B343" s="809"/>
      <c r="C343" s="809"/>
      <c r="D343" s="740">
        <f>SUM(D344,D346:D348)</f>
        <v>0</v>
      </c>
      <c r="E343" s="740">
        <f t="shared" ref="E343:J343" si="462">SUM(E344,E346:E348)</f>
        <v>0</v>
      </c>
      <c r="F343" s="740">
        <f t="shared" si="462"/>
        <v>0</v>
      </c>
      <c r="G343" s="740">
        <f t="shared" si="462"/>
        <v>0</v>
      </c>
      <c r="H343" s="740">
        <f t="shared" si="462"/>
        <v>0</v>
      </c>
      <c r="I343" s="740">
        <f t="shared" si="462"/>
        <v>0</v>
      </c>
      <c r="J343" s="740">
        <f t="shared" si="462"/>
        <v>0</v>
      </c>
      <c r="K343" s="740">
        <f>SUM(K344,K346:K348)</f>
        <v>0</v>
      </c>
      <c r="L343" s="740">
        <f t="shared" ref="L343:S343" si="463">SUM(L344,L346:L348)</f>
        <v>0</v>
      </c>
      <c r="M343" s="740">
        <f t="shared" si="463"/>
        <v>0</v>
      </c>
      <c r="N343" s="740">
        <f t="shared" si="463"/>
        <v>0</v>
      </c>
      <c r="O343" s="740">
        <f t="shared" si="463"/>
        <v>0</v>
      </c>
      <c r="P343" s="740">
        <f t="shared" si="463"/>
        <v>0</v>
      </c>
      <c r="Q343" s="740">
        <f t="shared" si="463"/>
        <v>0</v>
      </c>
      <c r="R343" s="740">
        <f t="shared" si="463"/>
        <v>0</v>
      </c>
      <c r="S343" s="740">
        <f t="shared" si="463"/>
        <v>0</v>
      </c>
      <c r="T343" s="740">
        <f>SUM(T344,T346:T348)</f>
        <v>0</v>
      </c>
    </row>
    <row r="344" spans="1:20" x14ac:dyDescent="0.25">
      <c r="A344" s="818" t="s">
        <v>514</v>
      </c>
      <c r="B344" s="809"/>
      <c r="C344" s="809"/>
      <c r="D344" s="811"/>
      <c r="E344" s="804"/>
      <c r="F344" s="804"/>
      <c r="G344" s="804"/>
      <c r="H344" s="804"/>
      <c r="I344" s="804"/>
      <c r="J344" s="804"/>
      <c r="K344" s="815"/>
      <c r="L344" s="804"/>
      <c r="M344" s="811"/>
      <c r="N344" s="811"/>
      <c r="O344" s="811"/>
      <c r="P344" s="811"/>
      <c r="Q344" s="811"/>
      <c r="R344" s="811"/>
      <c r="S344" s="811"/>
      <c r="T344" s="740">
        <f>SUM(M344:S344)</f>
        <v>0</v>
      </c>
    </row>
    <row r="345" spans="1:20" x14ac:dyDescent="0.25">
      <c r="A345" s="818" t="s">
        <v>552</v>
      </c>
      <c r="B345" s="809"/>
      <c r="C345" s="809"/>
      <c r="D345" s="819"/>
      <c r="E345" s="804"/>
      <c r="F345" s="804"/>
      <c r="G345" s="804"/>
      <c r="H345" s="804"/>
      <c r="I345" s="804"/>
      <c r="J345" s="804"/>
      <c r="K345" s="804"/>
      <c r="L345" s="804"/>
      <c r="M345" s="804"/>
      <c r="N345" s="804"/>
      <c r="O345" s="804"/>
      <c r="P345" s="804"/>
      <c r="Q345" s="804"/>
      <c r="R345" s="804"/>
      <c r="S345" s="804"/>
      <c r="T345" s="812"/>
    </row>
    <row r="346" spans="1:20" x14ac:dyDescent="0.25">
      <c r="A346" s="818" t="s">
        <v>249</v>
      </c>
      <c r="B346" s="809"/>
      <c r="C346" s="809"/>
      <c r="D346" s="804"/>
      <c r="E346" s="804"/>
      <c r="F346" s="804"/>
      <c r="G346" s="804"/>
      <c r="H346" s="804"/>
      <c r="I346" s="804"/>
      <c r="J346" s="804"/>
      <c r="K346" s="804"/>
      <c r="L346" s="815"/>
      <c r="M346" s="804"/>
      <c r="N346" s="804"/>
      <c r="O346" s="804"/>
      <c r="P346" s="804"/>
      <c r="Q346" s="804"/>
      <c r="R346" s="804"/>
      <c r="S346" s="804"/>
      <c r="T346" s="812"/>
    </row>
    <row r="347" spans="1:20" x14ac:dyDescent="0.25">
      <c r="A347" s="818" t="s">
        <v>515</v>
      </c>
      <c r="B347" s="809"/>
      <c r="C347" s="809"/>
      <c r="D347" s="804"/>
      <c r="E347" s="804"/>
      <c r="F347" s="804"/>
      <c r="G347" s="804"/>
      <c r="H347" s="804"/>
      <c r="I347" s="804"/>
      <c r="J347" s="804"/>
      <c r="K347" s="804"/>
      <c r="L347" s="804"/>
      <c r="M347" s="804"/>
      <c r="N347" s="804"/>
      <c r="O347" s="804"/>
      <c r="P347" s="804"/>
      <c r="Q347" s="804"/>
      <c r="R347" s="804"/>
      <c r="S347" s="815"/>
      <c r="T347" s="740">
        <f t="shared" ref="T347" si="464">SUM(M347:S347)</f>
        <v>0</v>
      </c>
    </row>
    <row r="348" spans="1:20" x14ac:dyDescent="0.25">
      <c r="A348" s="814" t="s">
        <v>1460</v>
      </c>
      <c r="B348" s="809"/>
      <c r="C348" s="809"/>
      <c r="D348" s="740">
        <f>SUMIFS(D401:D4326,$B$401:$B$4326,"Cash and Balances",$C$401:$C$4326, "RMB")</f>
        <v>0</v>
      </c>
      <c r="E348" s="804"/>
      <c r="F348" s="804"/>
      <c r="G348" s="804"/>
      <c r="H348" s="804"/>
      <c r="I348" s="804"/>
      <c r="J348" s="804"/>
      <c r="K348" s="740">
        <f t="shared" ref="K348:T348" si="465">SUMIFS(K401:K4326,$B$401:$B$4326,"Cash and Balances",$C$401:$C$4326, "RMB")</f>
        <v>0</v>
      </c>
      <c r="L348" s="740">
        <f t="shared" si="465"/>
        <v>0</v>
      </c>
      <c r="M348" s="740">
        <f t="shared" si="465"/>
        <v>0</v>
      </c>
      <c r="N348" s="740">
        <f t="shared" si="465"/>
        <v>0</v>
      </c>
      <c r="O348" s="740">
        <f t="shared" si="465"/>
        <v>0</v>
      </c>
      <c r="P348" s="740">
        <f t="shared" si="465"/>
        <v>0</v>
      </c>
      <c r="Q348" s="740">
        <f t="shared" si="465"/>
        <v>0</v>
      </c>
      <c r="R348" s="740">
        <f t="shared" si="465"/>
        <v>0</v>
      </c>
      <c r="S348" s="740">
        <f t="shared" si="465"/>
        <v>0</v>
      </c>
      <c r="T348" s="740">
        <f t="shared" si="465"/>
        <v>0</v>
      </c>
    </row>
    <row r="349" spans="1:20" x14ac:dyDescent="0.25">
      <c r="A349" s="1223"/>
      <c r="B349" s="1224"/>
      <c r="C349" s="1224"/>
      <c r="D349" s="1224"/>
      <c r="E349" s="1224"/>
      <c r="F349" s="1224"/>
      <c r="G349" s="1224"/>
      <c r="H349" s="1224"/>
      <c r="I349" s="1224"/>
      <c r="J349" s="1224"/>
      <c r="K349" s="1224"/>
      <c r="L349" s="1224"/>
      <c r="M349" s="1224"/>
      <c r="N349" s="1224"/>
      <c r="O349" s="1224"/>
      <c r="P349" s="1224"/>
      <c r="Q349" s="1224"/>
      <c r="R349" s="1224"/>
      <c r="S349" s="1224"/>
      <c r="T349" s="1225"/>
    </row>
    <row r="350" spans="1:20" ht="23" x14ac:dyDescent="0.25">
      <c r="A350" s="820" t="s">
        <v>106</v>
      </c>
      <c r="B350" s="809"/>
      <c r="C350" s="809"/>
      <c r="D350" s="740">
        <f>SUM(D351,D355)</f>
        <v>0</v>
      </c>
      <c r="E350" s="740">
        <f t="shared" ref="E350:S350" si="466">SUM(E351,E353:E355)</f>
        <v>0</v>
      </c>
      <c r="F350" s="740">
        <f t="shared" si="466"/>
        <v>0</v>
      </c>
      <c r="G350" s="740">
        <f t="shared" si="466"/>
        <v>0</v>
      </c>
      <c r="H350" s="740">
        <f t="shared" si="466"/>
        <v>0</v>
      </c>
      <c r="I350" s="740">
        <f t="shared" si="466"/>
        <v>0</v>
      </c>
      <c r="J350" s="740">
        <f t="shared" si="466"/>
        <v>0</v>
      </c>
      <c r="K350" s="740">
        <f t="shared" si="466"/>
        <v>0</v>
      </c>
      <c r="L350" s="740">
        <f t="shared" si="466"/>
        <v>0</v>
      </c>
      <c r="M350" s="740">
        <f t="shared" si="466"/>
        <v>0</v>
      </c>
      <c r="N350" s="740">
        <f t="shared" si="466"/>
        <v>0</v>
      </c>
      <c r="O350" s="740">
        <f t="shared" si="466"/>
        <v>0</v>
      </c>
      <c r="P350" s="740">
        <f t="shared" si="466"/>
        <v>0</v>
      </c>
      <c r="Q350" s="740">
        <f t="shared" si="466"/>
        <v>0</v>
      </c>
      <c r="R350" s="740">
        <f t="shared" si="466"/>
        <v>0</v>
      </c>
      <c r="S350" s="740">
        <f t="shared" si="466"/>
        <v>0</v>
      </c>
      <c r="T350" s="740">
        <f>SUM(T351,T353:T355)</f>
        <v>0</v>
      </c>
    </row>
    <row r="351" spans="1:20" x14ac:dyDescent="0.25">
      <c r="A351" s="818" t="s">
        <v>514</v>
      </c>
      <c r="B351" s="809"/>
      <c r="C351" s="809"/>
      <c r="D351" s="819"/>
      <c r="E351" s="804"/>
      <c r="F351" s="804"/>
      <c r="G351" s="804"/>
      <c r="H351" s="804"/>
      <c r="I351" s="804"/>
      <c r="J351" s="804"/>
      <c r="K351" s="815"/>
      <c r="L351" s="804"/>
      <c r="M351" s="811"/>
      <c r="N351" s="811"/>
      <c r="O351" s="811"/>
      <c r="P351" s="811"/>
      <c r="Q351" s="811"/>
      <c r="R351" s="811"/>
      <c r="S351" s="811"/>
      <c r="T351" s="740">
        <f>SUM(M351:S351)</f>
        <v>0</v>
      </c>
    </row>
    <row r="352" spans="1:20" x14ac:dyDescent="0.25">
      <c r="A352" s="818" t="s">
        <v>552</v>
      </c>
      <c r="B352" s="809"/>
      <c r="C352" s="809"/>
      <c r="D352" s="819"/>
      <c r="E352" s="804"/>
      <c r="F352" s="804"/>
      <c r="G352" s="804"/>
      <c r="H352" s="804"/>
      <c r="I352" s="804"/>
      <c r="J352" s="804"/>
      <c r="K352" s="804"/>
      <c r="L352" s="804"/>
      <c r="M352" s="804"/>
      <c r="N352" s="804"/>
      <c r="O352" s="804"/>
      <c r="P352" s="804"/>
      <c r="Q352" s="804"/>
      <c r="R352" s="804"/>
      <c r="S352" s="804"/>
      <c r="T352" s="812"/>
    </row>
    <row r="353" spans="1:20" x14ac:dyDescent="0.25">
      <c r="A353" s="818" t="s">
        <v>249</v>
      </c>
      <c r="B353" s="809"/>
      <c r="C353" s="809"/>
      <c r="D353" s="804"/>
      <c r="E353" s="804"/>
      <c r="F353" s="804"/>
      <c r="G353" s="804"/>
      <c r="H353" s="804"/>
      <c r="I353" s="804"/>
      <c r="J353" s="804"/>
      <c r="K353" s="804"/>
      <c r="L353" s="815"/>
      <c r="M353" s="804"/>
      <c r="N353" s="804"/>
      <c r="O353" s="804"/>
      <c r="P353" s="804"/>
      <c r="Q353" s="804"/>
      <c r="R353" s="804"/>
      <c r="S353" s="804"/>
      <c r="T353" s="812"/>
    </row>
    <row r="354" spans="1:20" x14ac:dyDescent="0.25">
      <c r="A354" s="818" t="s">
        <v>515</v>
      </c>
      <c r="B354" s="809"/>
      <c r="C354" s="809"/>
      <c r="D354" s="804"/>
      <c r="E354" s="804"/>
      <c r="F354" s="804"/>
      <c r="G354" s="804"/>
      <c r="H354" s="804"/>
      <c r="I354" s="804"/>
      <c r="J354" s="804"/>
      <c r="K354" s="804"/>
      <c r="L354" s="804"/>
      <c r="M354" s="804"/>
      <c r="N354" s="804"/>
      <c r="O354" s="804"/>
      <c r="P354" s="804"/>
      <c r="Q354" s="804"/>
      <c r="R354" s="804"/>
      <c r="S354" s="815"/>
      <c r="T354" s="740">
        <f t="shared" ref="T354" si="467">SUM(M354:S354)</f>
        <v>0</v>
      </c>
    </row>
    <row r="355" spans="1:20" x14ac:dyDescent="0.25">
      <c r="A355" s="814" t="s">
        <v>1460</v>
      </c>
      <c r="B355" s="809"/>
      <c r="C355" s="809"/>
      <c r="D355" s="740">
        <f>SUMIFS(D401:D4326,$B$401:$B$4326,"Amounts receivable under reverse repurchase agreements",$C$401:$C$4326, "RMB")</f>
        <v>0</v>
      </c>
      <c r="E355" s="804"/>
      <c r="F355" s="804"/>
      <c r="G355" s="804"/>
      <c r="H355" s="804"/>
      <c r="I355" s="804"/>
      <c r="J355" s="804"/>
      <c r="K355" s="740">
        <f t="shared" ref="K355:T355" si="468">SUMIFS(K401:K4326,$B$401:$B$4326,"Amounts receivable under reverse repurchase agreements",$C$401:$C$4326, "RMB")</f>
        <v>0</v>
      </c>
      <c r="L355" s="740">
        <f t="shared" si="468"/>
        <v>0</v>
      </c>
      <c r="M355" s="740">
        <f t="shared" si="468"/>
        <v>0</v>
      </c>
      <c r="N355" s="740">
        <f t="shared" si="468"/>
        <v>0</v>
      </c>
      <c r="O355" s="740">
        <f t="shared" si="468"/>
        <v>0</v>
      </c>
      <c r="P355" s="740">
        <f t="shared" si="468"/>
        <v>0</v>
      </c>
      <c r="Q355" s="740">
        <f t="shared" si="468"/>
        <v>0</v>
      </c>
      <c r="R355" s="740">
        <f t="shared" si="468"/>
        <v>0</v>
      </c>
      <c r="S355" s="740">
        <f t="shared" si="468"/>
        <v>0</v>
      </c>
      <c r="T355" s="740">
        <f t="shared" si="468"/>
        <v>0</v>
      </c>
    </row>
    <row r="356" spans="1:20" x14ac:dyDescent="0.25">
      <c r="A356" s="1223"/>
      <c r="B356" s="1224"/>
      <c r="C356" s="1224"/>
      <c r="D356" s="1224"/>
      <c r="E356" s="1224"/>
      <c r="F356" s="1224"/>
      <c r="G356" s="1224"/>
      <c r="H356" s="1224"/>
      <c r="I356" s="1224"/>
      <c r="J356" s="1224"/>
      <c r="K356" s="1224"/>
      <c r="L356" s="1224"/>
      <c r="M356" s="1224"/>
      <c r="N356" s="1224"/>
      <c r="O356" s="1224"/>
      <c r="P356" s="1224"/>
      <c r="Q356" s="1224"/>
      <c r="R356" s="1224"/>
      <c r="S356" s="1224"/>
      <c r="T356" s="1225"/>
    </row>
    <row r="357" spans="1:20" x14ac:dyDescent="0.25">
      <c r="A357" s="821" t="s">
        <v>107</v>
      </c>
      <c r="B357" s="809"/>
      <c r="C357" s="809"/>
      <c r="D357" s="740">
        <f>SUM(D358,D362)</f>
        <v>0</v>
      </c>
      <c r="E357" s="740">
        <f t="shared" ref="E357:J357" si="469">SUM(E358:E361)</f>
        <v>0</v>
      </c>
      <c r="F357" s="740">
        <f t="shared" si="469"/>
        <v>0</v>
      </c>
      <c r="G357" s="740">
        <f t="shared" si="469"/>
        <v>0</v>
      </c>
      <c r="H357" s="740">
        <f t="shared" si="469"/>
        <v>0</v>
      </c>
      <c r="I357" s="740">
        <f t="shared" si="469"/>
        <v>0</v>
      </c>
      <c r="J357" s="740">
        <f t="shared" si="469"/>
        <v>0</v>
      </c>
      <c r="K357" s="740">
        <f>SUM(K358,K362)</f>
        <v>0</v>
      </c>
      <c r="L357" s="740">
        <f>SUM(L360,L362)</f>
        <v>0</v>
      </c>
      <c r="M357" s="740">
        <f>SUM(M358,M362)</f>
        <v>0</v>
      </c>
      <c r="N357" s="740">
        <f t="shared" ref="N357:R357" si="470">SUM(N358,N362)</f>
        <v>0</v>
      </c>
      <c r="O357" s="740">
        <f t="shared" si="470"/>
        <v>0</v>
      </c>
      <c r="P357" s="740">
        <f t="shared" si="470"/>
        <v>0</v>
      </c>
      <c r="Q357" s="740">
        <f t="shared" si="470"/>
        <v>0</v>
      </c>
      <c r="R357" s="740">
        <f t="shared" si="470"/>
        <v>0</v>
      </c>
      <c r="S357" s="740">
        <f>SUM(S358,S362,S361)</f>
        <v>0</v>
      </c>
      <c r="T357" s="740">
        <f>SUM(T358,T361:T362)</f>
        <v>0</v>
      </c>
    </row>
    <row r="358" spans="1:20" x14ac:dyDescent="0.25">
      <c r="A358" s="810" t="s">
        <v>514</v>
      </c>
      <c r="B358" s="809"/>
      <c r="C358" s="809"/>
      <c r="D358" s="811"/>
      <c r="E358" s="804"/>
      <c r="F358" s="804"/>
      <c r="G358" s="804"/>
      <c r="H358" s="804"/>
      <c r="I358" s="804"/>
      <c r="J358" s="804"/>
      <c r="K358" s="815"/>
      <c r="L358" s="804"/>
      <c r="M358" s="811"/>
      <c r="N358" s="811"/>
      <c r="O358" s="811"/>
      <c r="P358" s="811"/>
      <c r="Q358" s="811"/>
      <c r="R358" s="811"/>
      <c r="S358" s="811"/>
      <c r="T358" s="740">
        <f>SUM(M358:S358)</f>
        <v>0</v>
      </c>
    </row>
    <row r="359" spans="1:20" x14ac:dyDescent="0.25">
      <c r="A359" s="818" t="s">
        <v>552</v>
      </c>
      <c r="B359" s="809"/>
      <c r="C359" s="809"/>
      <c r="D359" s="819"/>
      <c r="E359" s="804"/>
      <c r="F359" s="804"/>
      <c r="G359" s="804"/>
      <c r="H359" s="804"/>
      <c r="I359" s="804"/>
      <c r="J359" s="804"/>
      <c r="K359" s="804"/>
      <c r="L359" s="804"/>
      <c r="M359" s="804"/>
      <c r="N359" s="804"/>
      <c r="O359" s="804"/>
      <c r="P359" s="804"/>
      <c r="Q359" s="804"/>
      <c r="R359" s="804"/>
      <c r="S359" s="804"/>
      <c r="T359" s="812"/>
    </row>
    <row r="360" spans="1:20" x14ac:dyDescent="0.25">
      <c r="A360" s="810" t="s">
        <v>249</v>
      </c>
      <c r="B360" s="809"/>
      <c r="C360" s="809"/>
      <c r="D360" s="804"/>
      <c r="E360" s="804"/>
      <c r="F360" s="804"/>
      <c r="G360" s="804"/>
      <c r="H360" s="804"/>
      <c r="I360" s="804"/>
      <c r="J360" s="804"/>
      <c r="K360" s="804"/>
      <c r="L360" s="815"/>
      <c r="M360" s="804"/>
      <c r="N360" s="804"/>
      <c r="O360" s="804"/>
      <c r="P360" s="804"/>
      <c r="Q360" s="804"/>
      <c r="R360" s="804"/>
      <c r="S360" s="804"/>
      <c r="T360" s="812"/>
    </row>
    <row r="361" spans="1:20" x14ac:dyDescent="0.25">
      <c r="A361" s="810" t="s">
        <v>515</v>
      </c>
      <c r="B361" s="809"/>
      <c r="C361" s="809"/>
      <c r="D361" s="804"/>
      <c r="E361" s="804"/>
      <c r="F361" s="804"/>
      <c r="G361" s="804"/>
      <c r="H361" s="804"/>
      <c r="I361" s="804"/>
      <c r="J361" s="804"/>
      <c r="K361" s="804"/>
      <c r="L361" s="804"/>
      <c r="M361" s="804"/>
      <c r="N361" s="804"/>
      <c r="O361" s="804"/>
      <c r="P361" s="804"/>
      <c r="Q361" s="804"/>
      <c r="R361" s="804"/>
      <c r="S361" s="815"/>
      <c r="T361" s="740">
        <f t="shared" ref="T361" si="471">SUM(M361:S361)</f>
        <v>0</v>
      </c>
    </row>
    <row r="362" spans="1:20" x14ac:dyDescent="0.25">
      <c r="A362" s="816" t="s">
        <v>1463</v>
      </c>
      <c r="B362" s="809"/>
      <c r="C362" s="809"/>
      <c r="D362" s="740">
        <f>SUMIFS(D401:D4326,$B$401:$B$4326,"Positive fair values for financial derivatives",$C$401:$C$4326, "RMB")</f>
        <v>0</v>
      </c>
      <c r="E362" s="804"/>
      <c r="F362" s="804"/>
      <c r="G362" s="804"/>
      <c r="H362" s="804"/>
      <c r="I362" s="804"/>
      <c r="J362" s="804"/>
      <c r="K362" s="740">
        <f t="shared" ref="K362:T362" si="472">SUMIFS(K401:K4326,$B$401:$B$4326,"Positive fair values for financial derivatives",$C$401:$C$4326, "RMB")</f>
        <v>0</v>
      </c>
      <c r="L362" s="740">
        <f t="shared" si="472"/>
        <v>0</v>
      </c>
      <c r="M362" s="740">
        <f t="shared" si="472"/>
        <v>0</v>
      </c>
      <c r="N362" s="740">
        <f t="shared" si="472"/>
        <v>0</v>
      </c>
      <c r="O362" s="740">
        <f t="shared" si="472"/>
        <v>0</v>
      </c>
      <c r="P362" s="740">
        <f t="shared" si="472"/>
        <v>0</v>
      </c>
      <c r="Q362" s="740">
        <f t="shared" si="472"/>
        <v>0</v>
      </c>
      <c r="R362" s="740">
        <f t="shared" si="472"/>
        <v>0</v>
      </c>
      <c r="S362" s="740">
        <f t="shared" si="472"/>
        <v>0</v>
      </c>
      <c r="T362" s="740">
        <f t="shared" si="472"/>
        <v>0</v>
      </c>
    </row>
    <row r="363" spans="1:20" x14ac:dyDescent="0.25">
      <c r="A363" s="1223"/>
      <c r="B363" s="1224"/>
      <c r="C363" s="1224"/>
      <c r="D363" s="1224"/>
      <c r="E363" s="1224"/>
      <c r="F363" s="1224"/>
      <c r="G363" s="1224"/>
      <c r="H363" s="1224"/>
      <c r="I363" s="1224"/>
      <c r="J363" s="1224"/>
      <c r="K363" s="1224"/>
      <c r="L363" s="1224"/>
      <c r="M363" s="1224"/>
      <c r="N363" s="1224"/>
      <c r="O363" s="1224"/>
      <c r="P363" s="1224"/>
      <c r="Q363" s="1224"/>
      <c r="R363" s="1224"/>
      <c r="S363" s="1224"/>
      <c r="T363" s="1225"/>
    </row>
    <row r="364" spans="1:20" x14ac:dyDescent="0.25">
      <c r="A364" s="816" t="s">
        <v>111</v>
      </c>
      <c r="B364" s="809"/>
      <c r="C364" s="809"/>
      <c r="D364" s="740">
        <f>SUM(D365,D369)</f>
        <v>0</v>
      </c>
      <c r="E364" s="740">
        <f t="shared" ref="E364:J364" si="473">SUM(E365,E369)</f>
        <v>0</v>
      </c>
      <c r="F364" s="740">
        <f t="shared" si="473"/>
        <v>0</v>
      </c>
      <c r="G364" s="740">
        <f t="shared" si="473"/>
        <v>0</v>
      </c>
      <c r="H364" s="740">
        <f t="shared" si="473"/>
        <v>0</v>
      </c>
      <c r="I364" s="740">
        <f t="shared" si="473"/>
        <v>0</v>
      </c>
      <c r="J364" s="740">
        <f t="shared" si="473"/>
        <v>0</v>
      </c>
      <c r="K364" s="740">
        <f>SUM(K365,K369)</f>
        <v>0</v>
      </c>
      <c r="L364" s="740">
        <f>SUM(L367,L369)</f>
        <v>0</v>
      </c>
      <c r="M364" s="740">
        <f>SUM(M365,M369)</f>
        <v>0</v>
      </c>
      <c r="N364" s="740">
        <f t="shared" ref="N364:R364" si="474">SUM(N365,N369)</f>
        <v>0</v>
      </c>
      <c r="O364" s="740">
        <f t="shared" si="474"/>
        <v>0</v>
      </c>
      <c r="P364" s="740">
        <f t="shared" si="474"/>
        <v>0</v>
      </c>
      <c r="Q364" s="740">
        <f t="shared" si="474"/>
        <v>0</v>
      </c>
      <c r="R364" s="740">
        <f t="shared" si="474"/>
        <v>0</v>
      </c>
      <c r="S364" s="740">
        <f>SUM(S365,S369,S368)</f>
        <v>0</v>
      </c>
      <c r="T364" s="740">
        <f>SUM(T365,T368:T369)</f>
        <v>0</v>
      </c>
    </row>
    <row r="365" spans="1:20" x14ac:dyDescent="0.25">
      <c r="A365" s="810" t="s">
        <v>514</v>
      </c>
      <c r="B365" s="809"/>
      <c r="C365" s="809"/>
      <c r="D365" s="811"/>
      <c r="E365" s="804"/>
      <c r="F365" s="804"/>
      <c r="G365" s="804"/>
      <c r="H365" s="804"/>
      <c r="I365" s="804"/>
      <c r="J365" s="804"/>
      <c r="K365" s="815"/>
      <c r="L365" s="804"/>
      <c r="M365" s="811"/>
      <c r="N365" s="811"/>
      <c r="O365" s="811"/>
      <c r="P365" s="811"/>
      <c r="Q365" s="811"/>
      <c r="R365" s="811"/>
      <c r="S365" s="811"/>
      <c r="T365" s="740">
        <f>SUM(M365:S365)</f>
        <v>0</v>
      </c>
    </row>
    <row r="366" spans="1:20" x14ac:dyDescent="0.25">
      <c r="A366" s="818" t="s">
        <v>552</v>
      </c>
      <c r="B366" s="809"/>
      <c r="C366" s="809"/>
      <c r="D366" s="819"/>
      <c r="E366" s="804"/>
      <c r="F366" s="804"/>
      <c r="G366" s="804"/>
      <c r="H366" s="804"/>
      <c r="I366" s="804"/>
      <c r="J366" s="804"/>
      <c r="K366" s="804"/>
      <c r="L366" s="804"/>
      <c r="M366" s="804"/>
      <c r="N366" s="804"/>
      <c r="O366" s="804"/>
      <c r="P366" s="804"/>
      <c r="Q366" s="804"/>
      <c r="R366" s="804"/>
      <c r="S366" s="804"/>
      <c r="T366" s="812"/>
    </row>
    <row r="367" spans="1:20" x14ac:dyDescent="0.25">
      <c r="A367" s="810" t="s">
        <v>249</v>
      </c>
      <c r="B367" s="809"/>
      <c r="C367" s="809"/>
      <c r="D367" s="804"/>
      <c r="E367" s="804"/>
      <c r="F367" s="804"/>
      <c r="G367" s="804"/>
      <c r="H367" s="804"/>
      <c r="I367" s="804"/>
      <c r="J367" s="804"/>
      <c r="K367" s="804"/>
      <c r="L367" s="815"/>
      <c r="M367" s="804"/>
      <c r="N367" s="804"/>
      <c r="O367" s="804"/>
      <c r="P367" s="804"/>
      <c r="Q367" s="804"/>
      <c r="R367" s="804"/>
      <c r="S367" s="804"/>
      <c r="T367" s="812"/>
    </row>
    <row r="368" spans="1:20" x14ac:dyDescent="0.25">
      <c r="A368" s="810" t="s">
        <v>515</v>
      </c>
      <c r="B368" s="809"/>
      <c r="C368" s="809"/>
      <c r="D368" s="804"/>
      <c r="E368" s="804"/>
      <c r="F368" s="804"/>
      <c r="G368" s="804"/>
      <c r="H368" s="804"/>
      <c r="I368" s="804"/>
      <c r="J368" s="804"/>
      <c r="K368" s="804"/>
      <c r="L368" s="804"/>
      <c r="M368" s="804"/>
      <c r="N368" s="804"/>
      <c r="O368" s="804"/>
      <c r="P368" s="804"/>
      <c r="Q368" s="804"/>
      <c r="R368" s="804"/>
      <c r="S368" s="815"/>
      <c r="T368" s="740">
        <f t="shared" ref="T368" si="475">SUM(M368:S368)</f>
        <v>0</v>
      </c>
    </row>
    <row r="369" spans="1:20" x14ac:dyDescent="0.25">
      <c r="A369" s="816" t="s">
        <v>1463</v>
      </c>
      <c r="B369" s="809"/>
      <c r="C369" s="809"/>
      <c r="D369" s="740">
        <f>SUMIFS(D401:D4326,$B$401:$B$4326,"Loans and advances",$C$401:$C$4326, "RMB")</f>
        <v>0</v>
      </c>
      <c r="E369" s="804"/>
      <c r="F369" s="804"/>
      <c r="G369" s="804"/>
      <c r="H369" s="804"/>
      <c r="I369" s="804"/>
      <c r="J369" s="804"/>
      <c r="K369" s="740">
        <f t="shared" ref="K369:T369" si="476">SUMIFS(K401:K4326,$B$401:$B$4326,"Loans and advances",$C$401:$C$4326, "RMB")</f>
        <v>0</v>
      </c>
      <c r="L369" s="740">
        <f t="shared" si="476"/>
        <v>0</v>
      </c>
      <c r="M369" s="740">
        <f t="shared" si="476"/>
        <v>0</v>
      </c>
      <c r="N369" s="740">
        <f t="shared" si="476"/>
        <v>0</v>
      </c>
      <c r="O369" s="740">
        <f t="shared" si="476"/>
        <v>0</v>
      </c>
      <c r="P369" s="740">
        <f t="shared" si="476"/>
        <v>0</v>
      </c>
      <c r="Q369" s="740">
        <f t="shared" si="476"/>
        <v>0</v>
      </c>
      <c r="R369" s="740">
        <f t="shared" si="476"/>
        <v>0</v>
      </c>
      <c r="S369" s="740">
        <f t="shared" si="476"/>
        <v>0</v>
      </c>
      <c r="T369" s="740">
        <f t="shared" si="476"/>
        <v>0</v>
      </c>
    </row>
    <row r="370" spans="1:20" x14ac:dyDescent="0.25">
      <c r="A370" s="1223"/>
      <c r="B370" s="1224"/>
      <c r="C370" s="1224"/>
      <c r="D370" s="1224"/>
      <c r="E370" s="1224"/>
      <c r="F370" s="1224"/>
      <c r="G370" s="1224"/>
      <c r="H370" s="1224"/>
      <c r="I370" s="1224"/>
      <c r="J370" s="1224"/>
      <c r="K370" s="1224"/>
      <c r="L370" s="1224"/>
      <c r="M370" s="1224"/>
      <c r="N370" s="1224"/>
      <c r="O370" s="1224"/>
      <c r="P370" s="1224"/>
      <c r="Q370" s="1224"/>
      <c r="R370" s="1224"/>
      <c r="S370" s="1224"/>
      <c r="T370" s="1225"/>
    </row>
    <row r="371" spans="1:20" x14ac:dyDescent="0.25">
      <c r="A371" s="816" t="s">
        <v>112</v>
      </c>
      <c r="B371" s="809"/>
      <c r="C371" s="809"/>
      <c r="D371" s="740">
        <f>SUM(D372,D376)</f>
        <v>0</v>
      </c>
      <c r="E371" s="740">
        <f t="shared" ref="E371:J371" si="477">SUM(E372:E375)</f>
        <v>0</v>
      </c>
      <c r="F371" s="740">
        <f t="shared" si="477"/>
        <v>0</v>
      </c>
      <c r="G371" s="740">
        <f t="shared" si="477"/>
        <v>0</v>
      </c>
      <c r="H371" s="740">
        <f t="shared" si="477"/>
        <v>0</v>
      </c>
      <c r="I371" s="740">
        <f t="shared" si="477"/>
        <v>0</v>
      </c>
      <c r="J371" s="740">
        <f t="shared" si="477"/>
        <v>0</v>
      </c>
      <c r="K371" s="740">
        <f>SUM(K372,K376)</f>
        <v>0</v>
      </c>
      <c r="L371" s="740">
        <f>SUM(L376,L374)</f>
        <v>0</v>
      </c>
      <c r="M371" s="740">
        <f>SUM(M376,M372)</f>
        <v>0</v>
      </c>
      <c r="N371" s="740">
        <f t="shared" ref="N371:R371" si="478">SUM(N376,N372)</f>
        <v>0</v>
      </c>
      <c r="O371" s="740">
        <f t="shared" si="478"/>
        <v>0</v>
      </c>
      <c r="P371" s="740">
        <f t="shared" si="478"/>
        <v>0</v>
      </c>
      <c r="Q371" s="740">
        <f t="shared" si="478"/>
        <v>0</v>
      </c>
      <c r="R371" s="740">
        <f t="shared" si="478"/>
        <v>0</v>
      </c>
      <c r="S371" s="740">
        <f>SUM(S376,S372,S375)</f>
        <v>0</v>
      </c>
      <c r="T371" s="740">
        <f>SUM(T372,T375:T376)</f>
        <v>0</v>
      </c>
    </row>
    <row r="372" spans="1:20" x14ac:dyDescent="0.25">
      <c r="A372" s="810" t="s">
        <v>514</v>
      </c>
      <c r="B372" s="809"/>
      <c r="C372" s="809"/>
      <c r="D372" s="811"/>
      <c r="E372" s="804"/>
      <c r="F372" s="804"/>
      <c r="G372" s="804"/>
      <c r="H372" s="804"/>
      <c r="I372" s="804"/>
      <c r="J372" s="804"/>
      <c r="K372" s="815"/>
      <c r="L372" s="804"/>
      <c r="M372" s="811"/>
      <c r="N372" s="811"/>
      <c r="O372" s="811"/>
      <c r="P372" s="811"/>
      <c r="Q372" s="811"/>
      <c r="R372" s="811"/>
      <c r="S372" s="811"/>
      <c r="T372" s="740">
        <f>SUM(M372:S372)</f>
        <v>0</v>
      </c>
    </row>
    <row r="373" spans="1:20" x14ac:dyDescent="0.25">
      <c r="A373" s="818" t="s">
        <v>552</v>
      </c>
      <c r="B373" s="809"/>
      <c r="C373" s="809"/>
      <c r="D373" s="819"/>
      <c r="E373" s="804"/>
      <c r="F373" s="804"/>
      <c r="G373" s="804"/>
      <c r="H373" s="804"/>
      <c r="I373" s="804"/>
      <c r="J373" s="804"/>
      <c r="K373" s="804"/>
      <c r="L373" s="804"/>
      <c r="M373" s="804"/>
      <c r="N373" s="804"/>
      <c r="O373" s="804"/>
      <c r="P373" s="804"/>
      <c r="Q373" s="804"/>
      <c r="R373" s="804"/>
      <c r="S373" s="804"/>
      <c r="T373" s="812"/>
    </row>
    <row r="374" spans="1:20" x14ac:dyDescent="0.25">
      <c r="A374" s="810" t="s">
        <v>249</v>
      </c>
      <c r="B374" s="809"/>
      <c r="C374" s="809"/>
      <c r="D374" s="804"/>
      <c r="E374" s="804"/>
      <c r="F374" s="804"/>
      <c r="G374" s="804"/>
      <c r="H374" s="804"/>
      <c r="I374" s="804"/>
      <c r="J374" s="804"/>
      <c r="K374" s="804"/>
      <c r="L374" s="815"/>
      <c r="M374" s="804"/>
      <c r="N374" s="804"/>
      <c r="O374" s="804"/>
      <c r="P374" s="804"/>
      <c r="Q374" s="804"/>
      <c r="R374" s="804"/>
      <c r="S374" s="804"/>
      <c r="T374" s="812"/>
    </row>
    <row r="375" spans="1:20" x14ac:dyDescent="0.25">
      <c r="A375" s="810" t="s">
        <v>515</v>
      </c>
      <c r="B375" s="809"/>
      <c r="C375" s="809"/>
      <c r="D375" s="804"/>
      <c r="E375" s="804"/>
      <c r="F375" s="804"/>
      <c r="G375" s="804"/>
      <c r="H375" s="804"/>
      <c r="I375" s="804"/>
      <c r="J375" s="804"/>
      <c r="K375" s="804"/>
      <c r="L375" s="804"/>
      <c r="M375" s="804"/>
      <c r="N375" s="804"/>
      <c r="O375" s="804"/>
      <c r="P375" s="804"/>
      <c r="Q375" s="804"/>
      <c r="R375" s="804"/>
      <c r="S375" s="815"/>
      <c r="T375" s="740">
        <f t="shared" ref="T375" si="479">SUM(M375:S375)</f>
        <v>0</v>
      </c>
    </row>
    <row r="376" spans="1:20" x14ac:dyDescent="0.25">
      <c r="A376" s="816" t="s">
        <v>1463</v>
      </c>
      <c r="B376" s="809"/>
      <c r="C376" s="809"/>
      <c r="D376" s="740">
        <f>SUMIFS(D401:D4326,$B$401:$B$4326,"Bills discounted or purchased",$C$401:$C$4326, "RMB")</f>
        <v>0</v>
      </c>
      <c r="E376" s="804"/>
      <c r="F376" s="804"/>
      <c r="G376" s="804"/>
      <c r="H376" s="804"/>
      <c r="I376" s="804"/>
      <c r="J376" s="804"/>
      <c r="K376" s="740">
        <f t="shared" ref="K376:T376" si="480">SUMIFS(K401:K4326,$B$401:$B$4326,"Bills discounted or purchased",$C$401:$C$4326, "RMB")</f>
        <v>0</v>
      </c>
      <c r="L376" s="740">
        <f t="shared" si="480"/>
        <v>0</v>
      </c>
      <c r="M376" s="740">
        <f t="shared" si="480"/>
        <v>0</v>
      </c>
      <c r="N376" s="740">
        <f t="shared" si="480"/>
        <v>0</v>
      </c>
      <c r="O376" s="740">
        <f t="shared" si="480"/>
        <v>0</v>
      </c>
      <c r="P376" s="740">
        <f t="shared" si="480"/>
        <v>0</v>
      </c>
      <c r="Q376" s="740">
        <f t="shared" si="480"/>
        <v>0</v>
      </c>
      <c r="R376" s="740">
        <f t="shared" si="480"/>
        <v>0</v>
      </c>
      <c r="S376" s="740">
        <f t="shared" si="480"/>
        <v>0</v>
      </c>
      <c r="T376" s="740">
        <f t="shared" si="480"/>
        <v>0</v>
      </c>
    </row>
    <row r="377" spans="1:20" x14ac:dyDescent="0.25">
      <c r="A377" s="1223"/>
      <c r="B377" s="1224"/>
      <c r="C377" s="1224"/>
      <c r="D377" s="1224"/>
      <c r="E377" s="1224"/>
      <c r="F377" s="1224"/>
      <c r="G377" s="1224"/>
      <c r="H377" s="1224"/>
      <c r="I377" s="1224"/>
      <c r="J377" s="1224"/>
      <c r="K377" s="1224"/>
      <c r="L377" s="1224"/>
      <c r="M377" s="1224"/>
      <c r="N377" s="1224"/>
      <c r="O377" s="1224"/>
      <c r="P377" s="1224"/>
      <c r="Q377" s="1224"/>
      <c r="R377" s="1224"/>
      <c r="S377" s="1224"/>
      <c r="T377" s="1225"/>
    </row>
    <row r="378" spans="1:20" x14ac:dyDescent="0.25">
      <c r="A378" s="816" t="s">
        <v>169</v>
      </c>
      <c r="B378" s="809"/>
      <c r="C378" s="809"/>
      <c r="D378" s="740">
        <f>SUM(D379,D383)</f>
        <v>0</v>
      </c>
      <c r="E378" s="740">
        <f t="shared" ref="E378:J378" si="481">SUM(E379:E382)</f>
        <v>0</v>
      </c>
      <c r="F378" s="740">
        <f t="shared" si="481"/>
        <v>0</v>
      </c>
      <c r="G378" s="740">
        <f t="shared" si="481"/>
        <v>0</v>
      </c>
      <c r="H378" s="740">
        <f t="shared" si="481"/>
        <v>0</v>
      </c>
      <c r="I378" s="740">
        <f t="shared" si="481"/>
        <v>0</v>
      </c>
      <c r="J378" s="740">
        <f t="shared" si="481"/>
        <v>0</v>
      </c>
      <c r="K378" s="740">
        <f>SUM(K379,K383)</f>
        <v>0</v>
      </c>
      <c r="L378" s="740">
        <f>SUM(L381,L383)</f>
        <v>0</v>
      </c>
      <c r="M378" s="740">
        <f t="shared" ref="M378:Q378" si="482">SUM(M379,M383)</f>
        <v>0</v>
      </c>
      <c r="N378" s="740">
        <f t="shared" si="482"/>
        <v>0</v>
      </c>
      <c r="O378" s="740">
        <f t="shared" si="482"/>
        <v>0</v>
      </c>
      <c r="P378" s="740">
        <f t="shared" si="482"/>
        <v>0</v>
      </c>
      <c r="Q378" s="740">
        <f t="shared" si="482"/>
        <v>0</v>
      </c>
      <c r="R378" s="740">
        <f>SUM(R379,R383)</f>
        <v>0</v>
      </c>
      <c r="S378" s="740">
        <f>SUM(S379,S382:S383)</f>
        <v>0</v>
      </c>
      <c r="T378" s="740">
        <f>SUM(T379,T382:T383)</f>
        <v>0</v>
      </c>
    </row>
    <row r="379" spans="1:20" x14ac:dyDescent="0.25">
      <c r="A379" s="810" t="s">
        <v>514</v>
      </c>
      <c r="B379" s="809"/>
      <c r="C379" s="809"/>
      <c r="D379" s="811"/>
      <c r="E379" s="804"/>
      <c r="F379" s="804"/>
      <c r="G379" s="804"/>
      <c r="H379" s="804"/>
      <c r="I379" s="804"/>
      <c r="J379" s="804"/>
      <c r="K379" s="815"/>
      <c r="L379" s="804"/>
      <c r="M379" s="811"/>
      <c r="N379" s="811"/>
      <c r="O379" s="811"/>
      <c r="P379" s="811"/>
      <c r="Q379" s="811"/>
      <c r="R379" s="811"/>
      <c r="S379" s="811"/>
      <c r="T379" s="740">
        <f>SUM(M379:S379)</f>
        <v>0</v>
      </c>
    </row>
    <row r="380" spans="1:20" x14ac:dyDescent="0.25">
      <c r="A380" s="818" t="s">
        <v>552</v>
      </c>
      <c r="B380" s="809"/>
      <c r="C380" s="809"/>
      <c r="D380" s="819"/>
      <c r="E380" s="804"/>
      <c r="F380" s="804"/>
      <c r="G380" s="804"/>
      <c r="H380" s="804"/>
      <c r="I380" s="804"/>
      <c r="J380" s="804"/>
      <c r="K380" s="804"/>
      <c r="L380" s="804"/>
      <c r="M380" s="804"/>
      <c r="N380" s="804"/>
      <c r="O380" s="804"/>
      <c r="P380" s="804"/>
      <c r="Q380" s="804"/>
      <c r="R380" s="804"/>
      <c r="S380" s="804"/>
      <c r="T380" s="812"/>
    </row>
    <row r="381" spans="1:20" x14ac:dyDescent="0.25">
      <c r="A381" s="810" t="s">
        <v>249</v>
      </c>
      <c r="B381" s="809"/>
      <c r="C381" s="809"/>
      <c r="D381" s="804"/>
      <c r="E381" s="804"/>
      <c r="F381" s="804"/>
      <c r="G381" s="804"/>
      <c r="H381" s="804"/>
      <c r="I381" s="804"/>
      <c r="J381" s="804"/>
      <c r="K381" s="804"/>
      <c r="L381" s="815"/>
      <c r="M381" s="804"/>
      <c r="N381" s="804"/>
      <c r="O381" s="804"/>
      <c r="P381" s="804"/>
      <c r="Q381" s="804"/>
      <c r="R381" s="804"/>
      <c r="S381" s="804"/>
      <c r="T381" s="812"/>
    </row>
    <row r="382" spans="1:20" x14ac:dyDescent="0.25">
      <c r="A382" s="810" t="s">
        <v>515</v>
      </c>
      <c r="B382" s="809"/>
      <c r="C382" s="809"/>
      <c r="D382" s="804"/>
      <c r="E382" s="804"/>
      <c r="F382" s="804"/>
      <c r="G382" s="804"/>
      <c r="H382" s="804"/>
      <c r="I382" s="804"/>
      <c r="J382" s="804"/>
      <c r="K382" s="804"/>
      <c r="L382" s="804"/>
      <c r="M382" s="804"/>
      <c r="N382" s="804"/>
      <c r="O382" s="804"/>
      <c r="P382" s="804"/>
      <c r="Q382" s="804"/>
      <c r="R382" s="804"/>
      <c r="S382" s="815"/>
      <c r="T382" s="740">
        <f>SUM(M382:S382)</f>
        <v>0</v>
      </c>
    </row>
    <row r="383" spans="1:20" x14ac:dyDescent="0.25">
      <c r="A383" s="816" t="s">
        <v>1463</v>
      </c>
      <c r="B383" s="809"/>
      <c r="C383" s="809"/>
      <c r="D383" s="740">
        <f>SUMIFS(D401:D4326,$B$401:$B$4326,"Debt Securities",$C$401:$C$4326, "RMB")</f>
        <v>0</v>
      </c>
      <c r="E383" s="804"/>
      <c r="F383" s="804"/>
      <c r="G383" s="804"/>
      <c r="H383" s="804"/>
      <c r="I383" s="804"/>
      <c r="J383" s="804"/>
      <c r="K383" s="740">
        <f t="shared" ref="K383:T383" si="483">SUMIFS(K401:K4326,$B$401:$B$4326,"Debt Securities",$C$401:$C$4326, "RMB")</f>
        <v>0</v>
      </c>
      <c r="L383" s="740">
        <f t="shared" si="483"/>
        <v>0</v>
      </c>
      <c r="M383" s="740">
        <f t="shared" si="483"/>
        <v>0</v>
      </c>
      <c r="N383" s="740">
        <f t="shared" si="483"/>
        <v>0</v>
      </c>
      <c r="O383" s="740">
        <f t="shared" si="483"/>
        <v>0</v>
      </c>
      <c r="P383" s="740">
        <f t="shared" si="483"/>
        <v>0</v>
      </c>
      <c r="Q383" s="740">
        <f t="shared" si="483"/>
        <v>0</v>
      </c>
      <c r="R383" s="740">
        <f t="shared" si="483"/>
        <v>0</v>
      </c>
      <c r="S383" s="740">
        <f t="shared" si="483"/>
        <v>0</v>
      </c>
      <c r="T383" s="740">
        <f t="shared" si="483"/>
        <v>0</v>
      </c>
    </row>
    <row r="384" spans="1:20" x14ac:dyDescent="0.25">
      <c r="A384" s="1223"/>
      <c r="B384" s="1224"/>
      <c r="C384" s="1224"/>
      <c r="D384" s="1224"/>
      <c r="E384" s="1224"/>
      <c r="F384" s="1224"/>
      <c r="G384" s="1224"/>
      <c r="H384" s="1224"/>
      <c r="I384" s="1224"/>
      <c r="J384" s="1224"/>
      <c r="K384" s="1224"/>
      <c r="L384" s="1224"/>
      <c r="M384" s="1224"/>
      <c r="N384" s="1224"/>
      <c r="O384" s="1224"/>
      <c r="P384" s="1224"/>
      <c r="Q384" s="1224"/>
      <c r="R384" s="1224"/>
      <c r="S384" s="1224"/>
      <c r="T384" s="1225"/>
    </row>
    <row r="385" spans="1:20" x14ac:dyDescent="0.25">
      <c r="A385" s="816" t="s">
        <v>239</v>
      </c>
      <c r="B385" s="809"/>
      <c r="C385" s="809"/>
      <c r="D385" s="740">
        <f>SUM(D386,D390)</f>
        <v>0</v>
      </c>
      <c r="E385" s="740">
        <f t="shared" ref="E385:J385" si="484">SUM(E386:E389)</f>
        <v>0</v>
      </c>
      <c r="F385" s="740">
        <f t="shared" si="484"/>
        <v>0</v>
      </c>
      <c r="G385" s="740">
        <f t="shared" si="484"/>
        <v>0</v>
      </c>
      <c r="H385" s="740">
        <f t="shared" si="484"/>
        <v>0</v>
      </c>
      <c r="I385" s="740">
        <f t="shared" si="484"/>
        <v>0</v>
      </c>
      <c r="J385" s="740">
        <f t="shared" si="484"/>
        <v>0</v>
      </c>
      <c r="K385" s="740">
        <f>SUM(K386,K390)</f>
        <v>0</v>
      </c>
      <c r="L385" s="740">
        <f>SUM(L388,L390)</f>
        <v>0</v>
      </c>
      <c r="M385" s="740">
        <f>SUM(M386,M390)</f>
        <v>0</v>
      </c>
      <c r="N385" s="740">
        <f t="shared" ref="N385:R385" si="485">SUM(N386,N390)</f>
        <v>0</v>
      </c>
      <c r="O385" s="740">
        <f t="shared" si="485"/>
        <v>0</v>
      </c>
      <c r="P385" s="740">
        <f t="shared" si="485"/>
        <v>0</v>
      </c>
      <c r="Q385" s="740">
        <f t="shared" si="485"/>
        <v>0</v>
      </c>
      <c r="R385" s="740">
        <f t="shared" si="485"/>
        <v>0</v>
      </c>
      <c r="S385" s="740">
        <f>SUM(S386,S389:S390)</f>
        <v>0</v>
      </c>
      <c r="T385" s="740">
        <f>SUM(T386,T389:T390)</f>
        <v>0</v>
      </c>
    </row>
    <row r="386" spans="1:20" x14ac:dyDescent="0.25">
      <c r="A386" s="810" t="s">
        <v>514</v>
      </c>
      <c r="B386" s="809"/>
      <c r="C386" s="809"/>
      <c r="D386" s="811"/>
      <c r="E386" s="804"/>
      <c r="F386" s="804"/>
      <c r="G386" s="804"/>
      <c r="H386" s="804"/>
      <c r="I386" s="804"/>
      <c r="J386" s="804"/>
      <c r="K386" s="815"/>
      <c r="L386" s="804"/>
      <c r="M386" s="811"/>
      <c r="N386" s="811"/>
      <c r="O386" s="811"/>
      <c r="P386" s="811"/>
      <c r="Q386" s="811"/>
      <c r="R386" s="811"/>
      <c r="S386" s="811"/>
      <c r="T386" s="740">
        <f>SUM(M386:S386)</f>
        <v>0</v>
      </c>
    </row>
    <row r="387" spans="1:20" x14ac:dyDescent="0.25">
      <c r="A387" s="818" t="s">
        <v>552</v>
      </c>
      <c r="B387" s="809"/>
      <c r="C387" s="809"/>
      <c r="D387" s="819"/>
      <c r="E387" s="804"/>
      <c r="F387" s="804"/>
      <c r="G387" s="804"/>
      <c r="H387" s="804"/>
      <c r="I387" s="804"/>
      <c r="J387" s="804"/>
      <c r="K387" s="804"/>
      <c r="L387" s="804"/>
      <c r="M387" s="804"/>
      <c r="N387" s="804"/>
      <c r="O387" s="804"/>
      <c r="P387" s="804"/>
      <c r="Q387" s="804"/>
      <c r="R387" s="804"/>
      <c r="S387" s="804"/>
      <c r="T387" s="812"/>
    </row>
    <row r="388" spans="1:20" x14ac:dyDescent="0.25">
      <c r="A388" s="810" t="s">
        <v>249</v>
      </c>
      <c r="B388" s="809"/>
      <c r="C388" s="809"/>
      <c r="D388" s="804"/>
      <c r="E388" s="804"/>
      <c r="F388" s="804"/>
      <c r="G388" s="804"/>
      <c r="H388" s="804"/>
      <c r="I388" s="804"/>
      <c r="J388" s="804"/>
      <c r="K388" s="804"/>
      <c r="L388" s="815"/>
      <c r="M388" s="804"/>
      <c r="N388" s="804"/>
      <c r="O388" s="804"/>
      <c r="P388" s="804"/>
      <c r="Q388" s="804"/>
      <c r="R388" s="804"/>
      <c r="S388" s="804"/>
      <c r="T388" s="812"/>
    </row>
    <row r="389" spans="1:20" x14ac:dyDescent="0.25">
      <c r="A389" s="810" t="s">
        <v>515</v>
      </c>
      <c r="B389" s="809"/>
      <c r="C389" s="809"/>
      <c r="D389" s="804"/>
      <c r="E389" s="804"/>
      <c r="F389" s="804"/>
      <c r="G389" s="804"/>
      <c r="H389" s="804"/>
      <c r="I389" s="804"/>
      <c r="J389" s="804"/>
      <c r="K389" s="804"/>
      <c r="L389" s="804"/>
      <c r="M389" s="804"/>
      <c r="N389" s="804"/>
      <c r="O389" s="804"/>
      <c r="P389" s="804"/>
      <c r="Q389" s="804"/>
      <c r="R389" s="804"/>
      <c r="S389" s="815"/>
      <c r="T389" s="740">
        <f t="shared" ref="T389" si="486">SUM(M389:S389)</f>
        <v>0</v>
      </c>
    </row>
    <row r="390" spans="1:20" x14ac:dyDescent="0.25">
      <c r="A390" s="816" t="s">
        <v>1463</v>
      </c>
      <c r="B390" s="809"/>
      <c r="C390" s="809"/>
      <c r="D390" s="740">
        <f>SUMIFS(D401:D4326,$B$401:$B$4326,"Negotiable Certificates of Deposits",$C$401:$C$4326, "RMB")</f>
        <v>0</v>
      </c>
      <c r="E390" s="804"/>
      <c r="F390" s="804"/>
      <c r="G390" s="804"/>
      <c r="H390" s="804"/>
      <c r="I390" s="804"/>
      <c r="J390" s="804"/>
      <c r="K390" s="740">
        <f t="shared" ref="K390:T390" si="487">SUMIFS(K401:K4326,$B$401:$B$4326,"Negotiable Certificates of Deposits",$C$401:$C$4326, "RMB")</f>
        <v>0</v>
      </c>
      <c r="L390" s="740">
        <f t="shared" si="487"/>
        <v>0</v>
      </c>
      <c r="M390" s="740">
        <f t="shared" si="487"/>
        <v>0</v>
      </c>
      <c r="N390" s="740">
        <f t="shared" si="487"/>
        <v>0</v>
      </c>
      <c r="O390" s="740">
        <f t="shared" si="487"/>
        <v>0</v>
      </c>
      <c r="P390" s="740">
        <f t="shared" si="487"/>
        <v>0</v>
      </c>
      <c r="Q390" s="740">
        <f t="shared" si="487"/>
        <v>0</v>
      </c>
      <c r="R390" s="740">
        <f t="shared" si="487"/>
        <v>0</v>
      </c>
      <c r="S390" s="740">
        <f t="shared" si="487"/>
        <v>0</v>
      </c>
      <c r="T390" s="740">
        <f t="shared" si="487"/>
        <v>0</v>
      </c>
    </row>
    <row r="391" spans="1:20" x14ac:dyDescent="0.25">
      <c r="A391" s="1223"/>
      <c r="B391" s="1224"/>
      <c r="C391" s="1224"/>
      <c r="D391" s="1224"/>
      <c r="E391" s="1224"/>
      <c r="F391" s="1224"/>
      <c r="G391" s="1224"/>
      <c r="H391" s="1224"/>
      <c r="I391" s="1224"/>
      <c r="J391" s="1224"/>
      <c r="K391" s="1224"/>
      <c r="L391" s="1224"/>
      <c r="M391" s="1224"/>
      <c r="N391" s="1224"/>
      <c r="O391" s="1224"/>
      <c r="P391" s="1224"/>
      <c r="Q391" s="1224"/>
      <c r="R391" s="1224"/>
      <c r="S391" s="1224"/>
      <c r="T391" s="1225"/>
    </row>
    <row r="392" spans="1:20" x14ac:dyDescent="0.25">
      <c r="A392" s="816" t="s">
        <v>170</v>
      </c>
      <c r="B392" s="809"/>
      <c r="C392" s="809"/>
      <c r="D392" s="740">
        <f>SUM(D393,D397)</f>
        <v>0</v>
      </c>
      <c r="E392" s="740">
        <f t="shared" ref="E392:J392" si="488">SUM(E393:E396)</f>
        <v>0</v>
      </c>
      <c r="F392" s="740">
        <f t="shared" si="488"/>
        <v>0</v>
      </c>
      <c r="G392" s="740">
        <f t="shared" si="488"/>
        <v>0</v>
      </c>
      <c r="H392" s="740">
        <f t="shared" si="488"/>
        <v>0</v>
      </c>
      <c r="I392" s="740">
        <f t="shared" si="488"/>
        <v>0</v>
      </c>
      <c r="J392" s="740">
        <f t="shared" si="488"/>
        <v>0</v>
      </c>
      <c r="K392" s="740">
        <f>SUM(K393,K397)</f>
        <v>0</v>
      </c>
      <c r="L392" s="804"/>
      <c r="M392" s="740">
        <f t="shared" ref="M392:R392" si="489">SUM(M393,M397)</f>
        <v>0</v>
      </c>
      <c r="N392" s="740">
        <f t="shared" si="489"/>
        <v>0</v>
      </c>
      <c r="O392" s="740">
        <f>SUM(O393,O397)</f>
        <v>0</v>
      </c>
      <c r="P392" s="740">
        <f t="shared" si="489"/>
        <v>0</v>
      </c>
      <c r="Q392" s="740">
        <f t="shared" si="489"/>
        <v>0</v>
      </c>
      <c r="R392" s="740">
        <f t="shared" si="489"/>
        <v>0</v>
      </c>
      <c r="S392" s="740">
        <f>SUM(S393,S396:S397)</f>
        <v>0</v>
      </c>
      <c r="T392" s="740">
        <f>SUM(T393,T396:T397)</f>
        <v>0</v>
      </c>
    </row>
    <row r="393" spans="1:20" x14ac:dyDescent="0.25">
      <c r="A393" s="810" t="s">
        <v>514</v>
      </c>
      <c r="B393" s="809"/>
      <c r="C393" s="809"/>
      <c r="D393" s="811"/>
      <c r="E393" s="804"/>
      <c r="F393" s="804"/>
      <c r="G393" s="804"/>
      <c r="H393" s="804"/>
      <c r="I393" s="804"/>
      <c r="J393" s="804"/>
      <c r="K393" s="815"/>
      <c r="L393" s="804"/>
      <c r="M393" s="804"/>
      <c r="N393" s="804"/>
      <c r="O393" s="811"/>
      <c r="P393" s="804"/>
      <c r="Q393" s="804"/>
      <c r="R393" s="804"/>
      <c r="S393" s="811"/>
      <c r="T393" s="740">
        <f>SUM(M393:S393)</f>
        <v>0</v>
      </c>
    </row>
    <row r="394" spans="1:20" x14ac:dyDescent="0.25">
      <c r="A394" s="818" t="s">
        <v>552</v>
      </c>
      <c r="B394" s="809"/>
      <c r="C394" s="809"/>
      <c r="D394" s="819"/>
      <c r="E394" s="804"/>
      <c r="F394" s="804"/>
      <c r="G394" s="804"/>
      <c r="H394" s="804"/>
      <c r="I394" s="804"/>
      <c r="J394" s="804"/>
      <c r="K394" s="804"/>
      <c r="L394" s="804"/>
      <c r="M394" s="804"/>
      <c r="N394" s="804"/>
      <c r="O394" s="804"/>
      <c r="P394" s="804"/>
      <c r="Q394" s="804"/>
      <c r="R394" s="804"/>
      <c r="S394" s="804"/>
      <c r="T394" s="812"/>
    </row>
    <row r="395" spans="1:20" x14ac:dyDescent="0.25">
      <c r="A395" s="810" t="s">
        <v>249</v>
      </c>
      <c r="B395" s="809"/>
      <c r="C395" s="809"/>
      <c r="D395" s="804"/>
      <c r="E395" s="804"/>
      <c r="F395" s="804"/>
      <c r="G395" s="804"/>
      <c r="H395" s="804"/>
      <c r="I395" s="804"/>
      <c r="J395" s="804"/>
      <c r="K395" s="804"/>
      <c r="L395" s="804"/>
      <c r="M395" s="804"/>
      <c r="N395" s="804"/>
      <c r="O395" s="804"/>
      <c r="P395" s="804"/>
      <c r="Q395" s="804"/>
      <c r="R395" s="804"/>
      <c r="S395" s="804"/>
      <c r="T395" s="812"/>
    </row>
    <row r="396" spans="1:20" x14ac:dyDescent="0.25">
      <c r="A396" s="810" t="s">
        <v>515</v>
      </c>
      <c r="B396" s="809"/>
      <c r="C396" s="809"/>
      <c r="D396" s="804"/>
      <c r="E396" s="804"/>
      <c r="F396" s="804"/>
      <c r="G396" s="804"/>
      <c r="H396" s="804"/>
      <c r="I396" s="804"/>
      <c r="J396" s="804"/>
      <c r="K396" s="804"/>
      <c r="L396" s="804"/>
      <c r="M396" s="804"/>
      <c r="N396" s="804"/>
      <c r="O396" s="804"/>
      <c r="P396" s="804"/>
      <c r="Q396" s="804"/>
      <c r="R396" s="804"/>
      <c r="S396" s="815"/>
      <c r="T396" s="740">
        <f>SUM(M396:S396)</f>
        <v>0</v>
      </c>
    </row>
    <row r="397" spans="1:20" x14ac:dyDescent="0.25">
      <c r="A397" s="816" t="s">
        <v>1463</v>
      </c>
      <c r="B397" s="809"/>
      <c r="C397" s="809"/>
      <c r="D397" s="740">
        <f>SUMIFS(D401:D4326,B401:B4326,"Equity Investments",C401:C4326, "RMB")</f>
        <v>0</v>
      </c>
      <c r="E397" s="804"/>
      <c r="F397" s="804"/>
      <c r="G397" s="804"/>
      <c r="H397" s="804"/>
      <c r="I397" s="804"/>
      <c r="J397" s="804"/>
      <c r="K397" s="740">
        <f>SUMIFS(K401:K4326,B401:B4326,"Equity Investments",C401:C4326, "RMB")</f>
        <v>0</v>
      </c>
      <c r="L397" s="804"/>
      <c r="M397" s="804"/>
      <c r="N397" s="804"/>
      <c r="O397" s="740">
        <f>SUMIFS(O401:O4326,B401:B4326,"Equity Investments",C401:C4326, "RMB")</f>
        <v>0</v>
      </c>
      <c r="P397" s="804"/>
      <c r="Q397" s="804"/>
      <c r="R397" s="804"/>
      <c r="S397" s="740">
        <f>SUMIFS(S401:S4326,B401:B4326,"Equity Investments",C401:C4326, "RMB")</f>
        <v>0</v>
      </c>
      <c r="T397" s="740">
        <f>SUMIFS(T401:T4326,B401:B4326,"Equity Investments",C401:C4326, "RMB")</f>
        <v>0</v>
      </c>
    </row>
    <row r="398" spans="1:20" x14ac:dyDescent="0.25">
      <c r="A398" s="1200" t="s">
        <v>1459</v>
      </c>
      <c r="B398" s="468"/>
      <c r="C398" s="469"/>
      <c r="D398" s="1221" t="s">
        <v>530</v>
      </c>
      <c r="E398" s="1222"/>
      <c r="F398" s="1222"/>
      <c r="G398" s="1222"/>
      <c r="H398" s="1222"/>
      <c r="I398" s="1222"/>
      <c r="J398" s="1222"/>
      <c r="K398" s="1222"/>
      <c r="L398" s="1222"/>
      <c r="M398" s="1221" t="s">
        <v>531</v>
      </c>
      <c r="N398" s="1222"/>
      <c r="O398" s="1222"/>
      <c r="P398" s="1222"/>
      <c r="Q398" s="1222"/>
      <c r="R398" s="1222"/>
      <c r="S398" s="1222"/>
      <c r="T398" s="1222"/>
    </row>
    <row r="399" spans="1:20" x14ac:dyDescent="0.25">
      <c r="A399" s="1200"/>
      <c r="B399" s="240"/>
      <c r="C399" s="240"/>
      <c r="D399" s="1213" t="s">
        <v>213</v>
      </c>
      <c r="E399" s="1219" t="s">
        <v>214</v>
      </c>
      <c r="F399" s="1220"/>
      <c r="G399" s="1220"/>
      <c r="H399" s="1220"/>
      <c r="I399" s="1220"/>
      <c r="J399" s="1220"/>
      <c r="K399" s="1220"/>
      <c r="L399" s="1213" t="s">
        <v>255</v>
      </c>
      <c r="M399" s="1219"/>
      <c r="N399" s="1220"/>
      <c r="O399" s="1220"/>
      <c r="P399" s="1220"/>
      <c r="Q399" s="1220"/>
      <c r="R399" s="1220"/>
      <c r="S399" s="1220"/>
      <c r="T399" s="1220"/>
    </row>
    <row r="400" spans="1:20" ht="34.5" x14ac:dyDescent="0.25">
      <c r="A400" s="1218"/>
      <c r="B400" s="454" t="s">
        <v>512</v>
      </c>
      <c r="C400" s="466" t="s">
        <v>532</v>
      </c>
      <c r="D400" s="1215"/>
      <c r="E400" s="466" t="s">
        <v>533</v>
      </c>
      <c r="F400" s="466" t="s">
        <v>534</v>
      </c>
      <c r="G400" s="466" t="s">
        <v>535</v>
      </c>
      <c r="H400" s="466" t="s">
        <v>536</v>
      </c>
      <c r="I400" s="466" t="s">
        <v>537</v>
      </c>
      <c r="J400" s="466" t="s">
        <v>538</v>
      </c>
      <c r="K400" s="466" t="s">
        <v>254</v>
      </c>
      <c r="L400" s="1214"/>
      <c r="M400" s="466" t="s">
        <v>266</v>
      </c>
      <c r="N400" s="466" t="s">
        <v>215</v>
      </c>
      <c r="O400" s="466" t="s">
        <v>216</v>
      </c>
      <c r="P400" s="466" t="s">
        <v>251</v>
      </c>
      <c r="Q400" s="466" t="s">
        <v>252</v>
      </c>
      <c r="R400" s="466" t="s">
        <v>519</v>
      </c>
      <c r="S400" s="466" t="s">
        <v>184</v>
      </c>
      <c r="T400" s="466" t="s">
        <v>254</v>
      </c>
    </row>
    <row r="401" spans="1:20" x14ac:dyDescent="0.25">
      <c r="A401" s="583"/>
      <c r="B401" s="1018"/>
      <c r="C401" s="1018"/>
      <c r="D401"/>
      <c r="E401"/>
      <c r="F401"/>
      <c r="G401"/>
      <c r="H401"/>
      <c r="I401"/>
      <c r="J401"/>
      <c r="K401" s="740">
        <f>SUM(E401:J401)</f>
        <v>0</v>
      </c>
      <c r="L401"/>
      <c r="M401"/>
      <c r="N401"/>
      <c r="O401"/>
      <c r="P401"/>
      <c r="Q401"/>
      <c r="R401"/>
      <c r="S401"/>
      <c r="T401" s="740">
        <f>SUM(M401:S401)</f>
        <v>0</v>
      </c>
    </row>
    <row r="402" spans="1:20" x14ac:dyDescent="0.25">
      <c r="A402" s="285"/>
      <c r="B402" s="285"/>
      <c r="C402" s="285"/>
    </row>
  </sheetData>
  <dataConsolidate/>
  <mergeCells count="75">
    <mergeCell ref="A384:T384"/>
    <mergeCell ref="A391:T391"/>
    <mergeCell ref="A334:T334"/>
    <mergeCell ref="A349:T349"/>
    <mergeCell ref="A356:T356"/>
    <mergeCell ref="A363:T363"/>
    <mergeCell ref="A370:T370"/>
    <mergeCell ref="A340:T341"/>
    <mergeCell ref="A310:T310"/>
    <mergeCell ref="A316:T316"/>
    <mergeCell ref="A322:T322"/>
    <mergeCell ref="A328:T328"/>
    <mergeCell ref="A377:T377"/>
    <mergeCell ref="A272:T272"/>
    <mergeCell ref="A278:T278"/>
    <mergeCell ref="A284:T284"/>
    <mergeCell ref="A298:T298"/>
    <mergeCell ref="A304:T304"/>
    <mergeCell ref="A234:T234"/>
    <mergeCell ref="A248:T248"/>
    <mergeCell ref="A254:T254"/>
    <mergeCell ref="A260:T260"/>
    <mergeCell ref="A266:T266"/>
    <mergeCell ref="A204:T204"/>
    <mergeCell ref="A210:T210"/>
    <mergeCell ref="A216:T216"/>
    <mergeCell ref="A222:T222"/>
    <mergeCell ref="A228:T228"/>
    <mergeCell ref="A166:T166"/>
    <mergeCell ref="A172:T172"/>
    <mergeCell ref="A178:T178"/>
    <mergeCell ref="A184:T184"/>
    <mergeCell ref="A198:T198"/>
    <mergeCell ref="A136:T136"/>
    <mergeCell ref="A142:T142"/>
    <mergeCell ref="A148:T148"/>
    <mergeCell ref="A154:T154"/>
    <mergeCell ref="A160:T160"/>
    <mergeCell ref="A98:T98"/>
    <mergeCell ref="A104:T104"/>
    <mergeCell ref="A110:T110"/>
    <mergeCell ref="A116:T116"/>
    <mergeCell ref="A122:T122"/>
    <mergeCell ref="E399:K399"/>
    <mergeCell ref="L399:L400"/>
    <mergeCell ref="M399:T399"/>
    <mergeCell ref="A12:T12"/>
    <mergeCell ref="A18:T18"/>
    <mergeCell ref="A24:T24"/>
    <mergeCell ref="A30:T30"/>
    <mergeCell ref="A36:T36"/>
    <mergeCell ref="A42:T42"/>
    <mergeCell ref="A48:T48"/>
    <mergeCell ref="A54:T54"/>
    <mergeCell ref="A60:T60"/>
    <mergeCell ref="A74:T74"/>
    <mergeCell ref="A80:T80"/>
    <mergeCell ref="A86:T86"/>
    <mergeCell ref="A92:T92"/>
    <mergeCell ref="D4:D5"/>
    <mergeCell ref="D399:D400"/>
    <mergeCell ref="A190:T191"/>
    <mergeCell ref="A128:T129"/>
    <mergeCell ref="A66:T67"/>
    <mergeCell ref="A240:T241"/>
    <mergeCell ref="A290:T291"/>
    <mergeCell ref="A3:A5"/>
    <mergeCell ref="D3:L3"/>
    <mergeCell ref="M3:T3"/>
    <mergeCell ref="E4:K4"/>
    <mergeCell ref="L4:L5"/>
    <mergeCell ref="M4:T4"/>
    <mergeCell ref="A398:A400"/>
    <mergeCell ref="D398:L398"/>
    <mergeCell ref="M398:T398"/>
  </mergeCells>
  <pageMargins left="0.7" right="0.7" top="0.75" bottom="0.75" header="0.3" footer="0.3"/>
  <pageSetup paperSize="9" scale="24" orientation="portrait" r:id="rId1"/>
  <rowBreaks count="7" manualBreakCount="7">
    <brk id="66" max="16383" man="1"/>
    <brk id="128" max="19" man="1"/>
    <brk id="190" max="16383" man="1"/>
    <brk id="240" max="16383" man="1"/>
    <brk id="290" max="16383" man="1"/>
    <brk id="340" max="16383" man="1"/>
    <brk id="397" max="19" man="1"/>
  </rowBreaks>
  <colBreaks count="1" manualBreakCount="1">
    <brk id="20" max="1048575"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100-000000000000}">
          <x14:formula1>
            <xm:f>'Drop-Down'!$K$2:$K$8</xm:f>
          </x14:formula1>
          <xm:sqref>C401</xm:sqref>
        </x14:dataValidation>
        <x14:dataValidation type="list" allowBlank="1" showInputMessage="1" showErrorMessage="1" xr:uid="{00000000-0002-0000-2100-000001000000}">
          <x14:formula1>
            <xm:f>'Drop-Down'!$J$2:$J$251</xm:f>
          </x14:formula1>
          <xm:sqref>A401</xm:sqref>
        </x14:dataValidation>
        <x14:dataValidation type="list" allowBlank="1" showInputMessage="1" showErrorMessage="1" xr:uid="{00000000-0002-0000-2100-000002000000}">
          <x14:formula1>
            <xm:f>'Drop-Down'!$I$2:$I$11</xm:f>
          </x14:formula1>
          <xm:sqref>B401</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1:XFD112"/>
  <sheetViews>
    <sheetView view="pageBreakPreview" zoomScale="80" zoomScaleNormal="70" zoomScaleSheetLayoutView="80" workbookViewId="0">
      <selection activeCell="H26" sqref="H26"/>
    </sheetView>
  </sheetViews>
  <sheetFormatPr defaultColWidth="9.1796875" defaultRowHeight="12.5" x14ac:dyDescent="0.25"/>
  <cols>
    <col min="1" max="1" width="71.1796875" style="706" customWidth="1"/>
    <col min="2" max="2" width="45.26953125" style="706" customWidth="1"/>
    <col min="3" max="3" width="15.54296875" style="706" customWidth="1"/>
    <col min="4" max="4" width="14" style="706" customWidth="1"/>
    <col min="5" max="5" width="11.81640625" style="706" bestFit="1" customWidth="1"/>
    <col min="6" max="6" width="14.453125" style="706" customWidth="1"/>
    <col min="7" max="7" width="11.54296875" style="706" customWidth="1"/>
    <col min="8" max="8" width="11.7265625" style="706" customWidth="1"/>
    <col min="9" max="9" width="10" style="706" customWidth="1"/>
    <col min="10" max="10" width="8.26953125" style="706" customWidth="1"/>
    <col min="11" max="11" width="11.7265625" style="706" customWidth="1"/>
    <col min="12" max="12" width="14.81640625" style="706" customWidth="1"/>
    <col min="13" max="14" width="15.7265625" style="706" customWidth="1"/>
    <col min="15" max="15" width="15" style="706" customWidth="1"/>
    <col min="16" max="17" width="8.26953125" style="706" customWidth="1"/>
    <col min="18" max="18" width="9.1796875" style="706"/>
    <col min="19" max="19" width="9.1796875" style="705"/>
    <col min="20" max="20" width="12.81640625" style="706" customWidth="1"/>
    <col min="21" max="21" width="75" style="706" customWidth="1"/>
    <col min="22" max="22" width="9.1796875" style="706" customWidth="1"/>
    <col min="23" max="25" width="9.1796875" style="706"/>
    <col min="26" max="37" width="9.1796875" style="706" customWidth="1"/>
    <col min="38" max="16384" width="9.1796875" style="706"/>
  </cols>
  <sheetData>
    <row r="1" spans="1:16384" s="670" customFormat="1" x14ac:dyDescent="0.25">
      <c r="A1" s="1235" t="s">
        <v>1465</v>
      </c>
      <c r="B1" s="1235"/>
      <c r="C1" s="677"/>
      <c r="D1" s="677"/>
      <c r="E1" s="677"/>
      <c r="F1" s="677"/>
      <c r="G1" s="677"/>
      <c r="H1" s="677"/>
      <c r="I1" s="677"/>
      <c r="J1" s="677"/>
      <c r="K1" s="677"/>
      <c r="L1" s="677"/>
      <c r="M1" s="677"/>
      <c r="N1" s="677"/>
      <c r="O1" s="677"/>
      <c r="P1" s="677"/>
      <c r="Q1" s="677"/>
      <c r="R1" s="676"/>
      <c r="S1" s="671"/>
    </row>
    <row r="2" spans="1:16384" s="670" customFormat="1" ht="13.9" customHeight="1" x14ac:dyDescent="0.25">
      <c r="A2" s="677"/>
      <c r="B2" s="677"/>
      <c r="C2" s="677"/>
      <c r="D2" s="677"/>
      <c r="E2" s="677"/>
      <c r="F2" s="677"/>
      <c r="G2" s="677"/>
      <c r="H2" s="677"/>
      <c r="I2" s="677"/>
      <c r="J2" s="677"/>
      <c r="K2" s="677"/>
      <c r="L2" s="677"/>
      <c r="M2" s="677"/>
      <c r="N2" s="677"/>
      <c r="O2" s="677"/>
      <c r="P2" s="677"/>
      <c r="Q2" s="677"/>
      <c r="R2" s="676"/>
      <c r="S2" s="671"/>
    </row>
    <row r="3" spans="1:16384" s="670" customFormat="1" ht="13" thickBot="1" x14ac:dyDescent="0.3">
      <c r="A3" s="238"/>
      <c r="B3" s="238"/>
      <c r="C3" s="238"/>
      <c r="D3" s="238"/>
      <c r="E3" s="238"/>
      <c r="F3" s="238"/>
      <c r="G3" s="238"/>
      <c r="H3" s="238"/>
      <c r="I3" s="238"/>
      <c r="J3" s="238"/>
      <c r="K3" s="239"/>
      <c r="L3" s="239"/>
      <c r="M3" s="239"/>
      <c r="N3" s="239"/>
      <c r="O3" s="239"/>
      <c r="P3" s="239"/>
      <c r="Q3" s="332"/>
      <c r="R3" s="676"/>
      <c r="S3" s="671"/>
    </row>
    <row r="4" spans="1:16384" s="670" customFormat="1" ht="13" thickTop="1" x14ac:dyDescent="0.25">
      <c r="A4" s="1230" t="s">
        <v>1459</v>
      </c>
      <c r="B4" s="656"/>
      <c r="C4" s="656"/>
      <c r="D4" s="1232" t="s">
        <v>531</v>
      </c>
      <c r="E4" s="1232"/>
      <c r="F4" s="1232"/>
      <c r="G4" s="1232"/>
      <c r="H4" s="1232"/>
      <c r="I4" s="1232"/>
      <c r="J4" s="1232"/>
      <c r="K4" s="1232"/>
      <c r="L4" s="1232"/>
      <c r="M4" s="1232"/>
      <c r="N4" s="1232"/>
      <c r="O4" s="1232"/>
      <c r="P4" s="1232"/>
      <c r="Q4" s="1232"/>
      <c r="S4" s="671"/>
    </row>
    <row r="5" spans="1:16384" s="670" customFormat="1" ht="69" x14ac:dyDescent="0.25">
      <c r="A5" s="1231"/>
      <c r="B5" s="661" t="s">
        <v>512</v>
      </c>
      <c r="C5" s="333" t="s">
        <v>532</v>
      </c>
      <c r="D5" s="333" t="s">
        <v>564</v>
      </c>
      <c r="E5" s="333" t="s">
        <v>565</v>
      </c>
      <c r="F5" s="333" t="s">
        <v>566</v>
      </c>
      <c r="G5" s="333" t="s">
        <v>567</v>
      </c>
      <c r="H5" s="333" t="s">
        <v>568</v>
      </c>
      <c r="I5" s="333" t="s">
        <v>569</v>
      </c>
      <c r="J5" s="333" t="s">
        <v>570</v>
      </c>
      <c r="K5" s="333" t="s">
        <v>571</v>
      </c>
      <c r="L5" s="333" t="s">
        <v>572</v>
      </c>
      <c r="M5" s="333" t="s">
        <v>573</v>
      </c>
      <c r="N5" s="333" t="s">
        <v>1266</v>
      </c>
      <c r="O5" s="333" t="s">
        <v>575</v>
      </c>
      <c r="P5" s="333" t="s">
        <v>184</v>
      </c>
      <c r="Q5" s="333" t="s">
        <v>254</v>
      </c>
      <c r="S5" s="671"/>
    </row>
    <row r="6" spans="1:16384" s="672" customFormat="1" x14ac:dyDescent="0.25">
      <c r="A6" s="241" t="s">
        <v>539</v>
      </c>
      <c r="R6" s="670"/>
      <c r="S6" s="671"/>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c r="BI6" s="670"/>
      <c r="BJ6" s="670"/>
      <c r="BK6" s="670"/>
      <c r="BL6" s="670"/>
      <c r="BM6" s="670"/>
      <c r="BN6" s="670"/>
      <c r="BO6" s="670"/>
      <c r="BP6" s="670"/>
      <c r="BQ6" s="670"/>
      <c r="BR6" s="670"/>
      <c r="BS6" s="670"/>
      <c r="BT6" s="670"/>
      <c r="BU6" s="670"/>
      <c r="BV6" s="670"/>
      <c r="BW6" s="670"/>
      <c r="BX6" s="670"/>
      <c r="BY6" s="670"/>
      <c r="BZ6" s="670"/>
      <c r="CA6" s="670"/>
      <c r="CB6" s="670"/>
      <c r="CC6" s="670"/>
      <c r="CD6" s="670"/>
      <c r="CE6" s="670"/>
      <c r="CF6" s="670"/>
      <c r="CG6" s="670"/>
      <c r="CH6" s="670"/>
      <c r="CI6" s="670"/>
      <c r="CJ6" s="670"/>
      <c r="CK6" s="670"/>
      <c r="CL6" s="670"/>
      <c r="CM6" s="670"/>
      <c r="CN6" s="670"/>
      <c r="CO6" s="670"/>
      <c r="CP6" s="670"/>
      <c r="CQ6" s="670"/>
      <c r="CR6" s="670"/>
      <c r="CS6" s="670"/>
      <c r="CT6" s="670"/>
      <c r="CU6" s="670"/>
      <c r="CV6" s="670"/>
      <c r="CW6" s="670"/>
      <c r="CX6" s="670"/>
      <c r="CY6" s="670"/>
      <c r="CZ6" s="670"/>
      <c r="DA6" s="670"/>
      <c r="DB6" s="670"/>
      <c r="DC6" s="670"/>
      <c r="DD6" s="670"/>
      <c r="DE6" s="670"/>
      <c r="DF6" s="670"/>
      <c r="DG6" s="670"/>
      <c r="DH6" s="670"/>
      <c r="DI6" s="670"/>
      <c r="DJ6" s="670"/>
      <c r="DK6" s="670"/>
      <c r="DL6" s="670"/>
      <c r="DM6" s="670"/>
      <c r="DN6" s="670"/>
      <c r="DO6" s="670"/>
      <c r="DP6" s="670"/>
      <c r="DQ6" s="670"/>
      <c r="DR6" s="670"/>
      <c r="DS6" s="670"/>
      <c r="DT6" s="670"/>
      <c r="DU6" s="670"/>
      <c r="DV6" s="670"/>
      <c r="DW6" s="670"/>
      <c r="DX6" s="670"/>
      <c r="DY6" s="670"/>
      <c r="DZ6" s="670"/>
      <c r="EA6" s="670"/>
      <c r="EB6" s="670"/>
      <c r="EC6" s="670"/>
      <c r="ED6" s="670"/>
      <c r="EE6" s="670"/>
      <c r="EF6" s="670"/>
      <c r="EG6" s="670"/>
      <c r="EH6" s="670"/>
      <c r="EI6" s="670"/>
      <c r="EJ6" s="670"/>
      <c r="EK6" s="670"/>
      <c r="EL6" s="670"/>
      <c r="EM6" s="670"/>
      <c r="EN6" s="670"/>
      <c r="EO6" s="670"/>
      <c r="EP6" s="670"/>
      <c r="EQ6" s="670"/>
      <c r="ER6" s="670"/>
      <c r="ES6" s="670"/>
      <c r="ET6" s="670"/>
      <c r="EU6" s="670"/>
      <c r="EV6" s="670"/>
      <c r="EW6" s="670"/>
      <c r="EX6" s="670"/>
      <c r="EY6" s="670"/>
      <c r="EZ6" s="670"/>
      <c r="FA6" s="670"/>
      <c r="FB6" s="670"/>
      <c r="FC6" s="670"/>
      <c r="FD6" s="670"/>
      <c r="FE6" s="670"/>
      <c r="FF6" s="670"/>
      <c r="FG6" s="670"/>
      <c r="FH6" s="670"/>
      <c r="FI6" s="670"/>
      <c r="FJ6" s="670"/>
      <c r="FK6" s="670"/>
      <c r="FL6" s="670"/>
      <c r="FM6" s="670"/>
      <c r="FN6" s="670"/>
      <c r="FO6" s="670"/>
      <c r="FP6" s="670"/>
      <c r="FQ6" s="670"/>
      <c r="FR6" s="670"/>
      <c r="FS6" s="670"/>
      <c r="FT6" s="670"/>
      <c r="FU6" s="670"/>
      <c r="FV6" s="670"/>
      <c r="FW6" s="670"/>
      <c r="FX6" s="670"/>
      <c r="FY6" s="670"/>
      <c r="FZ6" s="670"/>
      <c r="GA6" s="670"/>
      <c r="GB6" s="670"/>
      <c r="GC6" s="670"/>
      <c r="GD6" s="670"/>
      <c r="GE6" s="670"/>
      <c r="GF6" s="670"/>
      <c r="GG6" s="670"/>
      <c r="GH6" s="670"/>
      <c r="GI6" s="670"/>
      <c r="GJ6" s="670"/>
      <c r="GK6" s="670"/>
      <c r="GL6" s="670"/>
      <c r="GM6" s="670"/>
      <c r="GN6" s="670"/>
      <c r="GO6" s="670"/>
      <c r="GP6" s="670"/>
      <c r="GQ6" s="670"/>
      <c r="GR6" s="670"/>
      <c r="GS6" s="670"/>
      <c r="GT6" s="670"/>
      <c r="GU6" s="670"/>
      <c r="GV6" s="670"/>
      <c r="GW6" s="670"/>
      <c r="GX6" s="670"/>
      <c r="GY6" s="670"/>
      <c r="GZ6" s="670"/>
      <c r="HA6" s="670"/>
      <c r="HB6" s="670"/>
      <c r="HC6" s="670"/>
      <c r="HD6" s="670"/>
      <c r="HE6" s="670"/>
      <c r="HF6" s="670"/>
      <c r="HG6" s="670"/>
      <c r="HH6" s="670"/>
      <c r="HI6" s="670"/>
      <c r="HJ6" s="670"/>
      <c r="HK6" s="670"/>
      <c r="HL6" s="670"/>
      <c r="HM6" s="670"/>
      <c r="HN6" s="670"/>
      <c r="HO6" s="670"/>
      <c r="HP6" s="670"/>
      <c r="HQ6" s="670"/>
      <c r="HR6" s="670"/>
      <c r="HS6" s="670"/>
      <c r="HT6" s="670"/>
      <c r="HU6" s="670"/>
      <c r="HV6" s="670"/>
      <c r="HW6" s="670"/>
      <c r="HX6" s="670"/>
      <c r="HY6" s="670"/>
      <c r="HZ6" s="670"/>
      <c r="IA6" s="670"/>
      <c r="IB6" s="670"/>
      <c r="IC6" s="670"/>
      <c r="ID6" s="670"/>
      <c r="IE6" s="670"/>
      <c r="IF6" s="670"/>
      <c r="IG6" s="670"/>
      <c r="IH6" s="670"/>
      <c r="II6" s="670"/>
      <c r="IJ6" s="670"/>
      <c r="IK6" s="670"/>
      <c r="IL6" s="670"/>
      <c r="IM6" s="670"/>
      <c r="IN6" s="670"/>
      <c r="IO6" s="670"/>
      <c r="IP6" s="670"/>
      <c r="IQ6" s="670"/>
      <c r="IR6" s="670"/>
      <c r="IS6" s="670"/>
      <c r="IT6" s="670"/>
      <c r="IU6" s="670"/>
      <c r="IV6" s="670"/>
      <c r="IW6" s="670"/>
      <c r="IX6" s="670"/>
      <c r="IY6" s="670"/>
      <c r="IZ6" s="670"/>
      <c r="JA6" s="670"/>
      <c r="JB6" s="670"/>
      <c r="JC6" s="670"/>
      <c r="JD6" s="670"/>
      <c r="JE6" s="670"/>
      <c r="JF6" s="670"/>
      <c r="JG6" s="670"/>
      <c r="JH6" s="670"/>
      <c r="JI6" s="670"/>
      <c r="JJ6" s="670"/>
      <c r="JK6" s="670"/>
      <c r="JL6" s="670"/>
      <c r="JM6" s="670"/>
      <c r="JN6" s="670"/>
      <c r="JO6" s="670"/>
      <c r="JP6" s="670"/>
      <c r="JQ6" s="670"/>
      <c r="JR6" s="670"/>
      <c r="JS6" s="670"/>
      <c r="JT6" s="670"/>
      <c r="JU6" s="670"/>
      <c r="JV6" s="670"/>
      <c r="JW6" s="670"/>
      <c r="JX6" s="670"/>
      <c r="JY6" s="670"/>
      <c r="JZ6" s="670"/>
      <c r="KA6" s="670"/>
      <c r="KB6" s="670"/>
      <c r="KC6" s="670"/>
      <c r="KD6" s="670"/>
      <c r="KE6" s="670"/>
      <c r="KF6" s="670"/>
      <c r="KG6" s="670"/>
      <c r="KH6" s="670"/>
      <c r="KI6" s="670"/>
      <c r="KJ6" s="670"/>
      <c r="KK6" s="670"/>
      <c r="KL6" s="670"/>
      <c r="KM6" s="670"/>
      <c r="KN6" s="670"/>
      <c r="KO6" s="670"/>
      <c r="KP6" s="670"/>
      <c r="KQ6" s="670"/>
      <c r="KR6" s="670"/>
      <c r="KS6" s="670"/>
      <c r="KT6" s="670"/>
      <c r="KU6" s="670"/>
      <c r="KV6" s="670"/>
      <c r="KW6" s="670"/>
      <c r="KX6" s="670"/>
      <c r="KY6" s="670"/>
      <c r="KZ6" s="670"/>
      <c r="LA6" s="670"/>
      <c r="LB6" s="670"/>
      <c r="LC6" s="670"/>
      <c r="LD6" s="670"/>
      <c r="LE6" s="670"/>
      <c r="LF6" s="670"/>
      <c r="LG6" s="670"/>
      <c r="LH6" s="670"/>
      <c r="LI6" s="670"/>
      <c r="LJ6" s="670"/>
      <c r="LK6" s="670"/>
      <c r="LL6" s="670"/>
      <c r="LM6" s="670"/>
      <c r="LN6" s="670"/>
      <c r="LO6" s="670"/>
      <c r="LP6" s="670"/>
      <c r="LQ6" s="670"/>
      <c r="LR6" s="670"/>
      <c r="LS6" s="670"/>
      <c r="LT6" s="670"/>
      <c r="LU6" s="670"/>
      <c r="LV6" s="670"/>
      <c r="LW6" s="670"/>
      <c r="LX6" s="670"/>
      <c r="LY6" s="670"/>
      <c r="LZ6" s="670"/>
      <c r="MA6" s="670"/>
      <c r="MB6" s="670"/>
      <c r="MC6" s="670"/>
      <c r="MD6" s="670"/>
      <c r="ME6" s="670"/>
      <c r="MF6" s="670"/>
      <c r="MG6" s="670"/>
      <c r="MH6" s="670"/>
      <c r="MI6" s="670"/>
      <c r="MJ6" s="670"/>
      <c r="MK6" s="670"/>
      <c r="ML6" s="670"/>
      <c r="MM6" s="670"/>
      <c r="MN6" s="670"/>
      <c r="MO6" s="670"/>
      <c r="MP6" s="670"/>
      <c r="MQ6" s="670"/>
      <c r="MR6" s="670"/>
      <c r="MS6" s="670"/>
      <c r="MT6" s="670"/>
      <c r="MU6" s="670"/>
      <c r="MV6" s="670"/>
      <c r="MW6" s="670"/>
      <c r="MX6" s="670"/>
      <c r="MY6" s="670"/>
      <c r="MZ6" s="670"/>
      <c r="NA6" s="670"/>
      <c r="NB6" s="670"/>
      <c r="NC6" s="670"/>
      <c r="ND6" s="670"/>
      <c r="NE6" s="670"/>
      <c r="NF6" s="670"/>
      <c r="NG6" s="670"/>
      <c r="NH6" s="670"/>
      <c r="NI6" s="670"/>
      <c r="NJ6" s="670"/>
      <c r="NK6" s="670"/>
      <c r="NL6" s="670"/>
      <c r="NM6" s="670"/>
      <c r="NN6" s="670"/>
      <c r="NO6" s="670"/>
      <c r="NP6" s="670"/>
      <c r="NQ6" s="670"/>
      <c r="NR6" s="670"/>
      <c r="NS6" s="670"/>
      <c r="NT6" s="670"/>
      <c r="NU6" s="670"/>
      <c r="NV6" s="670"/>
      <c r="NW6" s="670"/>
      <c r="NX6" s="670"/>
      <c r="NY6" s="670"/>
      <c r="NZ6" s="670"/>
      <c r="OA6" s="670"/>
      <c r="OB6" s="670"/>
      <c r="OC6" s="670"/>
      <c r="OD6" s="670"/>
      <c r="OE6" s="670"/>
      <c r="OF6" s="670"/>
      <c r="OG6" s="670"/>
      <c r="OH6" s="670"/>
      <c r="OI6" s="670"/>
      <c r="OJ6" s="670"/>
      <c r="OK6" s="670"/>
      <c r="OL6" s="670"/>
      <c r="OM6" s="670"/>
      <c r="ON6" s="670"/>
      <c r="OO6" s="670"/>
      <c r="OP6" s="670"/>
      <c r="OQ6" s="670"/>
      <c r="OR6" s="670"/>
      <c r="OS6" s="670"/>
      <c r="OT6" s="670"/>
      <c r="OU6" s="670"/>
      <c r="OV6" s="670"/>
      <c r="OW6" s="670"/>
      <c r="OX6" s="670"/>
      <c r="OY6" s="670"/>
      <c r="OZ6" s="670"/>
      <c r="PA6" s="670"/>
      <c r="PB6" s="670"/>
      <c r="PC6" s="670"/>
      <c r="PD6" s="670"/>
      <c r="PE6" s="670"/>
      <c r="PF6" s="670"/>
      <c r="PG6" s="670"/>
      <c r="PH6" s="670"/>
      <c r="PI6" s="670"/>
      <c r="PJ6" s="670"/>
      <c r="PK6" s="670"/>
      <c r="PL6" s="670"/>
      <c r="PM6" s="670"/>
      <c r="PN6" s="670"/>
      <c r="PO6" s="670"/>
      <c r="PP6" s="670"/>
      <c r="PQ6" s="670"/>
      <c r="PR6" s="670"/>
      <c r="PS6" s="670"/>
      <c r="PT6" s="670"/>
      <c r="PU6" s="670"/>
      <c r="PV6" s="670"/>
      <c r="PW6" s="670"/>
      <c r="PX6" s="670"/>
      <c r="PY6" s="670"/>
      <c r="PZ6" s="670"/>
      <c r="QA6" s="670"/>
      <c r="QB6" s="670"/>
      <c r="QC6" s="670"/>
      <c r="QD6" s="670"/>
      <c r="QE6" s="670"/>
      <c r="QF6" s="670"/>
      <c r="QG6" s="670"/>
      <c r="QH6" s="670"/>
      <c r="QI6" s="670"/>
      <c r="QJ6" s="670"/>
      <c r="QK6" s="670"/>
      <c r="QL6" s="670"/>
      <c r="QM6" s="670"/>
      <c r="QN6" s="670"/>
      <c r="QO6" s="670"/>
      <c r="QP6" s="670"/>
      <c r="QQ6" s="670"/>
      <c r="QR6" s="670"/>
      <c r="QS6" s="670"/>
      <c r="QT6" s="670"/>
      <c r="QU6" s="670"/>
      <c r="QV6" s="670"/>
      <c r="QW6" s="670"/>
      <c r="QX6" s="670"/>
      <c r="QY6" s="670"/>
      <c r="QZ6" s="670"/>
      <c r="RA6" s="670"/>
      <c r="RB6" s="670"/>
      <c r="RC6" s="670"/>
      <c r="RD6" s="670"/>
      <c r="RE6" s="670"/>
      <c r="RF6" s="670"/>
      <c r="RG6" s="670"/>
      <c r="RH6" s="670"/>
      <c r="RI6" s="670"/>
      <c r="RJ6" s="670"/>
      <c r="RK6" s="670"/>
      <c r="RL6" s="670"/>
      <c r="RM6" s="670"/>
      <c r="RN6" s="670"/>
      <c r="RO6" s="670"/>
      <c r="RP6" s="670"/>
      <c r="RQ6" s="670"/>
      <c r="RR6" s="670"/>
      <c r="RS6" s="670"/>
      <c r="RT6" s="670"/>
      <c r="RU6" s="670"/>
      <c r="RV6" s="670"/>
      <c r="RW6" s="670"/>
      <c r="RX6" s="670"/>
      <c r="RY6" s="670"/>
      <c r="RZ6" s="670"/>
      <c r="SA6" s="670"/>
      <c r="SB6" s="670"/>
      <c r="SC6" s="670"/>
      <c r="SD6" s="670"/>
      <c r="SE6" s="670"/>
      <c r="SF6" s="670"/>
      <c r="SG6" s="670"/>
      <c r="SH6" s="670"/>
      <c r="SI6" s="670"/>
      <c r="SJ6" s="670"/>
      <c r="SK6" s="670"/>
      <c r="SL6" s="670"/>
      <c r="SM6" s="670"/>
      <c r="SN6" s="670"/>
      <c r="SO6" s="670"/>
      <c r="SP6" s="670"/>
      <c r="SQ6" s="670"/>
      <c r="SR6" s="670"/>
      <c r="SS6" s="670"/>
      <c r="ST6" s="670"/>
      <c r="SU6" s="670"/>
      <c r="SV6" s="670"/>
      <c r="SW6" s="670"/>
      <c r="SX6" s="670"/>
      <c r="SY6" s="670"/>
      <c r="SZ6" s="670"/>
      <c r="TA6" s="670"/>
      <c r="TB6" s="670"/>
      <c r="TC6" s="670"/>
      <c r="TD6" s="670"/>
      <c r="TE6" s="670"/>
      <c r="TF6" s="670"/>
      <c r="TG6" s="670"/>
      <c r="TH6" s="670"/>
      <c r="TI6" s="670"/>
      <c r="TJ6" s="670"/>
      <c r="TK6" s="670"/>
      <c r="TL6" s="670"/>
      <c r="TM6" s="670"/>
      <c r="TN6" s="670"/>
      <c r="TO6" s="670"/>
      <c r="TP6" s="670"/>
      <c r="TQ6" s="670"/>
      <c r="TR6" s="670"/>
      <c r="TS6" s="670"/>
      <c r="TT6" s="670"/>
      <c r="TU6" s="670"/>
      <c r="TV6" s="670"/>
      <c r="TW6" s="670"/>
      <c r="TX6" s="670"/>
      <c r="TY6" s="670"/>
      <c r="TZ6" s="670"/>
      <c r="UA6" s="670"/>
      <c r="UB6" s="670"/>
      <c r="UC6" s="670"/>
      <c r="UD6" s="670"/>
      <c r="UE6" s="670"/>
      <c r="UF6" s="670"/>
      <c r="UG6" s="670"/>
      <c r="UH6" s="670"/>
      <c r="UI6" s="670"/>
      <c r="UJ6" s="670"/>
      <c r="UK6" s="670"/>
      <c r="UL6" s="670"/>
      <c r="UM6" s="670"/>
      <c r="UN6" s="670"/>
      <c r="UO6" s="670"/>
      <c r="UP6" s="670"/>
      <c r="UQ6" s="670"/>
      <c r="UR6" s="670"/>
      <c r="US6" s="670"/>
      <c r="UT6" s="670"/>
      <c r="UU6" s="670"/>
      <c r="UV6" s="670"/>
      <c r="UW6" s="670"/>
      <c r="UX6" s="670"/>
      <c r="UY6" s="670"/>
      <c r="UZ6" s="670"/>
      <c r="VA6" s="670"/>
      <c r="VB6" s="670"/>
      <c r="VC6" s="670"/>
      <c r="VD6" s="670"/>
      <c r="VE6" s="670"/>
      <c r="VF6" s="670"/>
      <c r="VG6" s="670"/>
      <c r="VH6" s="670"/>
      <c r="VI6" s="670"/>
      <c r="VJ6" s="670"/>
      <c r="VK6" s="670"/>
      <c r="VL6" s="670"/>
      <c r="VM6" s="670"/>
      <c r="VN6" s="670"/>
      <c r="VO6" s="670"/>
      <c r="VP6" s="670"/>
      <c r="VQ6" s="670"/>
      <c r="VR6" s="670"/>
      <c r="VS6" s="670"/>
      <c r="VT6" s="670"/>
      <c r="VU6" s="670"/>
      <c r="VV6" s="670"/>
      <c r="VW6" s="670"/>
      <c r="VX6" s="670"/>
      <c r="VY6" s="670"/>
      <c r="VZ6" s="670"/>
      <c r="WA6" s="670"/>
      <c r="WB6" s="670"/>
      <c r="WC6" s="670"/>
      <c r="WD6" s="670"/>
      <c r="WE6" s="670"/>
      <c r="WF6" s="670"/>
      <c r="WG6" s="670"/>
      <c r="WH6" s="670"/>
      <c r="WI6" s="670"/>
      <c r="WJ6" s="670"/>
      <c r="WK6" s="670"/>
      <c r="WL6" s="670"/>
      <c r="WM6" s="670"/>
      <c r="WN6" s="670"/>
      <c r="WO6" s="670"/>
      <c r="WP6" s="670"/>
      <c r="WQ6" s="670"/>
      <c r="WR6" s="670"/>
      <c r="WS6" s="670"/>
      <c r="WT6" s="670"/>
      <c r="WU6" s="670"/>
      <c r="WV6" s="670"/>
      <c r="WW6" s="670"/>
      <c r="WX6" s="670"/>
      <c r="WY6" s="670"/>
      <c r="WZ6" s="670"/>
      <c r="XA6" s="670"/>
      <c r="XB6" s="670"/>
      <c r="XC6" s="670"/>
      <c r="XD6" s="670"/>
      <c r="XE6" s="670"/>
      <c r="XF6" s="670"/>
      <c r="XG6" s="670"/>
      <c r="XH6" s="670"/>
      <c r="XI6" s="670"/>
      <c r="XJ6" s="670"/>
      <c r="XK6" s="670"/>
      <c r="XL6" s="670"/>
      <c r="XM6" s="670"/>
      <c r="XN6" s="670"/>
      <c r="XO6" s="670"/>
      <c r="XP6" s="670"/>
      <c r="XQ6" s="670"/>
      <c r="XR6" s="670"/>
      <c r="XS6" s="670"/>
      <c r="XT6" s="670"/>
      <c r="XU6" s="670"/>
      <c r="XV6" s="670"/>
      <c r="XW6" s="670"/>
      <c r="XX6" s="670"/>
      <c r="XY6" s="670"/>
      <c r="XZ6" s="670"/>
      <c r="YA6" s="670"/>
      <c r="YB6" s="670"/>
      <c r="YC6" s="670"/>
      <c r="YD6" s="670"/>
      <c r="YE6" s="670"/>
      <c r="YF6" s="670"/>
      <c r="YG6" s="670"/>
      <c r="YH6" s="670"/>
      <c r="YI6" s="670"/>
      <c r="YJ6" s="670"/>
      <c r="YK6" s="670"/>
      <c r="YL6" s="670"/>
      <c r="YM6" s="670"/>
      <c r="YN6" s="670"/>
      <c r="YO6" s="670"/>
      <c r="YP6" s="670"/>
      <c r="YQ6" s="670"/>
      <c r="YR6" s="670"/>
      <c r="YS6" s="670"/>
      <c r="YT6" s="670"/>
      <c r="YU6" s="670"/>
      <c r="YV6" s="670"/>
      <c r="YW6" s="670"/>
      <c r="YX6" s="670"/>
      <c r="YY6" s="670"/>
      <c r="YZ6" s="670"/>
      <c r="ZA6" s="670"/>
      <c r="ZB6" s="670"/>
      <c r="ZC6" s="670"/>
      <c r="ZD6" s="670"/>
      <c r="ZE6" s="670"/>
      <c r="ZF6" s="670"/>
      <c r="ZG6" s="670"/>
      <c r="ZH6" s="670"/>
      <c r="ZI6" s="670"/>
      <c r="ZJ6" s="670"/>
      <c r="ZK6" s="670"/>
      <c r="ZL6" s="670"/>
      <c r="ZM6" s="670"/>
      <c r="ZN6" s="670"/>
      <c r="ZO6" s="670"/>
      <c r="ZP6" s="670"/>
      <c r="ZQ6" s="670"/>
      <c r="ZR6" s="670"/>
      <c r="ZS6" s="670"/>
      <c r="ZT6" s="670"/>
      <c r="ZU6" s="670"/>
      <c r="ZV6" s="670"/>
      <c r="ZW6" s="670"/>
      <c r="ZX6" s="670"/>
      <c r="ZY6" s="670"/>
      <c r="ZZ6" s="670"/>
      <c r="AAA6" s="670"/>
      <c r="AAB6" s="670"/>
      <c r="AAC6" s="670"/>
      <c r="AAD6" s="670"/>
      <c r="AAE6" s="670"/>
      <c r="AAF6" s="670"/>
      <c r="AAG6" s="670"/>
      <c r="AAH6" s="670"/>
      <c r="AAI6" s="670"/>
      <c r="AAJ6" s="670"/>
      <c r="AAK6" s="670"/>
      <c r="AAL6" s="670"/>
      <c r="AAM6" s="670"/>
      <c r="AAN6" s="670"/>
      <c r="AAO6" s="670"/>
      <c r="AAP6" s="670"/>
      <c r="AAQ6" s="670"/>
      <c r="AAR6" s="670"/>
      <c r="AAS6" s="670"/>
      <c r="AAT6" s="670"/>
      <c r="AAU6" s="670"/>
      <c r="AAV6" s="670"/>
      <c r="AAW6" s="670"/>
      <c r="AAX6" s="670"/>
      <c r="AAY6" s="670"/>
      <c r="AAZ6" s="670"/>
      <c r="ABA6" s="670"/>
      <c r="ABB6" s="670"/>
      <c r="ABC6" s="670"/>
      <c r="ABD6" s="670"/>
      <c r="ABE6" s="670"/>
      <c r="ABF6" s="670"/>
      <c r="ABG6" s="670"/>
      <c r="ABH6" s="670"/>
      <c r="ABI6" s="670"/>
      <c r="ABJ6" s="670"/>
      <c r="ABK6" s="670"/>
      <c r="ABL6" s="670"/>
      <c r="ABM6" s="670"/>
      <c r="ABN6" s="670"/>
      <c r="ABO6" s="670"/>
      <c r="ABP6" s="670"/>
      <c r="ABQ6" s="670"/>
      <c r="ABR6" s="670"/>
      <c r="ABS6" s="670"/>
      <c r="ABT6" s="670"/>
      <c r="ABU6" s="670"/>
      <c r="ABV6" s="670"/>
      <c r="ABW6" s="670"/>
      <c r="ABX6" s="670"/>
      <c r="ABY6" s="670"/>
      <c r="ABZ6" s="670"/>
      <c r="ACA6" s="670"/>
      <c r="ACB6" s="670"/>
      <c r="ACC6" s="670"/>
      <c r="ACD6" s="670"/>
      <c r="ACE6" s="670"/>
      <c r="ACF6" s="670"/>
      <c r="ACG6" s="670"/>
      <c r="ACH6" s="670"/>
      <c r="ACI6" s="670"/>
      <c r="ACJ6" s="670"/>
      <c r="ACK6" s="670"/>
      <c r="ACL6" s="670"/>
      <c r="ACM6" s="670"/>
      <c r="ACN6" s="670"/>
      <c r="ACO6" s="670"/>
      <c r="ACP6" s="670"/>
      <c r="ACQ6" s="670"/>
      <c r="ACR6" s="670"/>
      <c r="ACS6" s="670"/>
      <c r="ACT6" s="670"/>
      <c r="ACU6" s="670"/>
      <c r="ACV6" s="670"/>
      <c r="ACW6" s="670"/>
      <c r="ACX6" s="670"/>
      <c r="ACY6" s="670"/>
      <c r="ACZ6" s="670"/>
      <c r="ADA6" s="670"/>
      <c r="ADB6" s="670"/>
      <c r="ADC6" s="670"/>
      <c r="ADD6" s="670"/>
      <c r="ADE6" s="670"/>
      <c r="ADF6" s="670"/>
      <c r="ADG6" s="670"/>
      <c r="ADH6" s="670"/>
      <c r="ADI6" s="670"/>
      <c r="ADJ6" s="670"/>
      <c r="ADK6" s="670"/>
      <c r="ADL6" s="670"/>
      <c r="ADM6" s="670"/>
      <c r="ADN6" s="670"/>
      <c r="ADO6" s="670"/>
      <c r="ADP6" s="670"/>
      <c r="ADQ6" s="670"/>
      <c r="ADR6" s="670"/>
      <c r="ADS6" s="670"/>
      <c r="ADT6" s="670"/>
      <c r="ADU6" s="670"/>
      <c r="ADV6" s="670"/>
      <c r="ADW6" s="670"/>
      <c r="ADX6" s="670"/>
      <c r="ADY6" s="670"/>
      <c r="ADZ6" s="670"/>
      <c r="AEA6" s="670"/>
      <c r="AEB6" s="670"/>
      <c r="AEC6" s="670"/>
      <c r="AED6" s="670"/>
      <c r="AEE6" s="670"/>
      <c r="AEF6" s="670"/>
      <c r="AEG6" s="670"/>
      <c r="AEH6" s="670"/>
      <c r="AEI6" s="670"/>
      <c r="AEJ6" s="670"/>
      <c r="AEK6" s="670"/>
      <c r="AEL6" s="670"/>
      <c r="AEM6" s="670"/>
      <c r="AEN6" s="670"/>
      <c r="AEO6" s="670"/>
      <c r="AEP6" s="670"/>
      <c r="AEQ6" s="670"/>
      <c r="AER6" s="670"/>
      <c r="AES6" s="670"/>
      <c r="AET6" s="670"/>
      <c r="AEU6" s="670"/>
      <c r="AEV6" s="670"/>
      <c r="AEW6" s="670"/>
      <c r="AEX6" s="670"/>
      <c r="AEY6" s="670"/>
      <c r="AEZ6" s="670"/>
      <c r="AFA6" s="670"/>
      <c r="AFB6" s="670"/>
      <c r="AFC6" s="670"/>
      <c r="AFD6" s="670"/>
      <c r="AFE6" s="670"/>
      <c r="AFF6" s="670"/>
      <c r="AFG6" s="670"/>
      <c r="AFH6" s="670"/>
      <c r="AFI6" s="670"/>
      <c r="AFJ6" s="670"/>
      <c r="AFK6" s="670"/>
      <c r="AFL6" s="670"/>
      <c r="AFM6" s="670"/>
      <c r="AFN6" s="670"/>
      <c r="AFO6" s="670"/>
      <c r="AFP6" s="670"/>
      <c r="AFQ6" s="670"/>
      <c r="AFR6" s="670"/>
      <c r="AFS6" s="670"/>
      <c r="AFT6" s="670"/>
      <c r="AFU6" s="670"/>
      <c r="AFV6" s="670"/>
      <c r="AFW6" s="670"/>
      <c r="AFX6" s="670"/>
      <c r="AFY6" s="670"/>
      <c r="AFZ6" s="670"/>
      <c r="AGA6" s="670"/>
      <c r="AGB6" s="670"/>
      <c r="AGC6" s="670"/>
      <c r="AGD6" s="670"/>
      <c r="AGE6" s="670"/>
      <c r="AGF6" s="670"/>
      <c r="AGG6" s="670"/>
      <c r="AGH6" s="670"/>
      <c r="AGI6" s="670"/>
      <c r="AGJ6" s="670"/>
      <c r="AGK6" s="670"/>
      <c r="AGL6" s="670"/>
      <c r="AGM6" s="670"/>
      <c r="AGN6" s="670"/>
      <c r="AGO6" s="670"/>
      <c r="AGP6" s="670"/>
      <c r="AGQ6" s="670"/>
      <c r="AGR6" s="670"/>
      <c r="AGS6" s="670"/>
      <c r="AGT6" s="670"/>
      <c r="AGU6" s="670"/>
      <c r="AGV6" s="670"/>
      <c r="AGW6" s="670"/>
      <c r="AGX6" s="670"/>
      <c r="AGY6" s="670"/>
      <c r="AGZ6" s="670"/>
      <c r="AHA6" s="670"/>
      <c r="AHB6" s="670"/>
      <c r="AHC6" s="670"/>
      <c r="AHD6" s="670"/>
      <c r="AHE6" s="670"/>
      <c r="AHF6" s="670"/>
      <c r="AHG6" s="670"/>
      <c r="AHH6" s="670"/>
      <c r="AHI6" s="670"/>
      <c r="AHJ6" s="670"/>
      <c r="AHK6" s="670"/>
      <c r="AHL6" s="670"/>
      <c r="AHM6" s="670"/>
      <c r="AHN6" s="670"/>
      <c r="AHO6" s="670"/>
      <c r="AHP6" s="670"/>
      <c r="AHQ6" s="670"/>
      <c r="AHR6" s="670"/>
      <c r="AHS6" s="670"/>
      <c r="AHT6" s="670"/>
      <c r="AHU6" s="670"/>
      <c r="AHV6" s="670"/>
      <c r="AHW6" s="670"/>
      <c r="AHX6" s="670"/>
      <c r="AHY6" s="670"/>
      <c r="AHZ6" s="670"/>
      <c r="AIA6" s="670"/>
      <c r="AIB6" s="670"/>
      <c r="AIC6" s="670"/>
      <c r="AID6" s="670"/>
      <c r="AIE6" s="670"/>
      <c r="AIF6" s="670"/>
      <c r="AIG6" s="670"/>
      <c r="AIH6" s="670"/>
      <c r="AII6" s="670"/>
      <c r="AIJ6" s="670"/>
      <c r="AIK6" s="670"/>
      <c r="AIL6" s="670"/>
      <c r="AIM6" s="670"/>
      <c r="AIN6" s="670"/>
      <c r="AIO6" s="670"/>
      <c r="AIP6" s="670"/>
      <c r="AIQ6" s="670"/>
      <c r="AIR6" s="670"/>
      <c r="AIS6" s="670"/>
      <c r="AIT6" s="670"/>
      <c r="AIU6" s="670"/>
      <c r="AIV6" s="670"/>
      <c r="AIW6" s="670"/>
      <c r="AIX6" s="670"/>
      <c r="AIY6" s="670"/>
      <c r="AIZ6" s="670"/>
      <c r="AJA6" s="670"/>
      <c r="AJB6" s="670"/>
      <c r="AJC6" s="670"/>
      <c r="AJD6" s="670"/>
      <c r="AJE6" s="670"/>
      <c r="AJF6" s="670"/>
      <c r="AJG6" s="670"/>
      <c r="AJH6" s="670"/>
      <c r="AJI6" s="670"/>
      <c r="AJJ6" s="670"/>
      <c r="AJK6" s="670"/>
      <c r="AJL6" s="670"/>
      <c r="AJM6" s="670"/>
      <c r="AJN6" s="670"/>
      <c r="AJO6" s="670"/>
      <c r="AJP6" s="670"/>
      <c r="AJQ6" s="670"/>
      <c r="AJR6" s="670"/>
      <c r="AJS6" s="670"/>
      <c r="AJT6" s="670"/>
      <c r="AJU6" s="670"/>
      <c r="AJV6" s="670"/>
      <c r="AJW6" s="670"/>
      <c r="AJX6" s="670"/>
      <c r="AJY6" s="670"/>
      <c r="AJZ6" s="670"/>
      <c r="AKA6" s="670"/>
      <c r="AKB6" s="670"/>
      <c r="AKC6" s="670"/>
      <c r="AKD6" s="670"/>
      <c r="AKE6" s="670"/>
      <c r="AKF6" s="670"/>
      <c r="AKG6" s="670"/>
      <c r="AKH6" s="670"/>
      <c r="AKI6" s="670"/>
      <c r="AKJ6" s="670"/>
      <c r="AKK6" s="670"/>
      <c r="AKL6" s="670"/>
      <c r="AKM6" s="670"/>
      <c r="AKN6" s="670"/>
      <c r="AKO6" s="670"/>
      <c r="AKP6" s="670"/>
      <c r="AKQ6" s="670"/>
      <c r="AKR6" s="670"/>
      <c r="AKS6" s="670"/>
      <c r="AKT6" s="670"/>
      <c r="AKU6" s="670"/>
      <c r="AKV6" s="670"/>
      <c r="AKW6" s="670"/>
      <c r="AKX6" s="670"/>
      <c r="AKY6" s="670"/>
      <c r="AKZ6" s="670"/>
      <c r="ALA6" s="670"/>
      <c r="ALB6" s="670"/>
      <c r="ALC6" s="670"/>
      <c r="ALD6" s="670"/>
      <c r="ALE6" s="670"/>
      <c r="ALF6" s="670"/>
      <c r="ALG6" s="670"/>
      <c r="ALH6" s="670"/>
      <c r="ALI6" s="670"/>
      <c r="ALJ6" s="670"/>
      <c r="ALK6" s="670"/>
      <c r="ALL6" s="670"/>
      <c r="ALM6" s="670"/>
      <c r="ALN6" s="670"/>
      <c r="ALO6" s="670"/>
      <c r="ALP6" s="670"/>
      <c r="ALQ6" s="670"/>
      <c r="ALR6" s="670"/>
      <c r="ALS6" s="670"/>
      <c r="ALT6" s="670"/>
      <c r="ALU6" s="670"/>
      <c r="ALV6" s="670"/>
      <c r="ALW6" s="670"/>
      <c r="ALX6" s="670"/>
      <c r="ALY6" s="670"/>
      <c r="ALZ6" s="670"/>
      <c r="AMA6" s="670"/>
      <c r="AMB6" s="670"/>
      <c r="AMC6" s="670"/>
      <c r="AMD6" s="670"/>
      <c r="AME6" s="670"/>
      <c r="AMF6" s="670"/>
      <c r="AMG6" s="670"/>
      <c r="AMH6" s="670"/>
      <c r="AMI6" s="670"/>
      <c r="AMJ6" s="670"/>
      <c r="AMK6" s="670"/>
      <c r="AML6" s="670"/>
      <c r="AMM6" s="670"/>
      <c r="AMN6" s="670"/>
      <c r="AMO6" s="670"/>
      <c r="AMP6" s="670"/>
      <c r="AMQ6" s="670"/>
      <c r="AMR6" s="670"/>
      <c r="AMS6" s="670"/>
      <c r="AMT6" s="670"/>
      <c r="AMU6" s="670"/>
      <c r="AMV6" s="670"/>
      <c r="AMW6" s="670"/>
      <c r="AMX6" s="670"/>
      <c r="AMY6" s="670"/>
      <c r="AMZ6" s="670"/>
      <c r="ANA6" s="670"/>
      <c r="ANB6" s="670"/>
      <c r="ANC6" s="670"/>
      <c r="AND6" s="670"/>
      <c r="ANE6" s="670"/>
      <c r="ANF6" s="670"/>
      <c r="ANG6" s="670"/>
      <c r="ANH6" s="670"/>
      <c r="ANI6" s="670"/>
      <c r="ANJ6" s="670"/>
      <c r="ANK6" s="670"/>
      <c r="ANL6" s="670"/>
      <c r="ANM6" s="670"/>
      <c r="ANN6" s="670"/>
      <c r="ANO6" s="670"/>
      <c r="ANP6" s="670"/>
      <c r="ANQ6" s="670"/>
      <c r="ANR6" s="670"/>
      <c r="ANS6" s="670"/>
      <c r="ANT6" s="670"/>
      <c r="ANU6" s="670"/>
      <c r="ANV6" s="670"/>
      <c r="ANW6" s="670"/>
      <c r="ANX6" s="670"/>
      <c r="ANY6" s="670"/>
      <c r="ANZ6" s="670"/>
      <c r="AOA6" s="670"/>
      <c r="AOB6" s="670"/>
      <c r="AOC6" s="670"/>
      <c r="AOD6" s="670"/>
      <c r="AOE6" s="670"/>
      <c r="AOF6" s="670"/>
      <c r="AOG6" s="670"/>
      <c r="AOH6" s="670"/>
      <c r="AOI6" s="670"/>
      <c r="AOJ6" s="670"/>
      <c r="AOK6" s="670"/>
      <c r="AOL6" s="670"/>
      <c r="AOM6" s="670"/>
      <c r="AON6" s="670"/>
      <c r="AOO6" s="670"/>
      <c r="AOP6" s="670"/>
      <c r="AOQ6" s="670"/>
      <c r="AOR6" s="670"/>
      <c r="AOS6" s="670"/>
      <c r="AOT6" s="670"/>
      <c r="AOU6" s="670"/>
      <c r="AOV6" s="670"/>
      <c r="AOW6" s="670"/>
      <c r="AOX6" s="670"/>
      <c r="AOY6" s="670"/>
      <c r="AOZ6" s="670"/>
      <c r="APA6" s="670"/>
      <c r="APB6" s="670"/>
      <c r="APC6" s="670"/>
      <c r="APD6" s="670"/>
      <c r="APE6" s="670"/>
      <c r="APF6" s="670"/>
      <c r="APG6" s="670"/>
      <c r="APH6" s="670"/>
      <c r="API6" s="670"/>
      <c r="APJ6" s="670"/>
      <c r="APK6" s="670"/>
      <c r="APL6" s="670"/>
      <c r="APM6" s="670"/>
      <c r="APN6" s="670"/>
      <c r="APO6" s="670"/>
      <c r="APP6" s="670"/>
      <c r="APQ6" s="670"/>
      <c r="APR6" s="670"/>
      <c r="APS6" s="670"/>
      <c r="APT6" s="670"/>
      <c r="APU6" s="670"/>
      <c r="APV6" s="670"/>
      <c r="APW6" s="670"/>
      <c r="APX6" s="670"/>
      <c r="APY6" s="670"/>
      <c r="APZ6" s="670"/>
      <c r="AQA6" s="670"/>
      <c r="AQB6" s="670"/>
      <c r="AQC6" s="670"/>
      <c r="AQD6" s="670"/>
      <c r="AQE6" s="670"/>
      <c r="AQF6" s="670"/>
      <c r="AQG6" s="670"/>
      <c r="AQH6" s="670"/>
      <c r="AQI6" s="670"/>
      <c r="AQJ6" s="670"/>
      <c r="AQK6" s="670"/>
      <c r="AQL6" s="670"/>
      <c r="AQM6" s="670"/>
      <c r="AQN6" s="670"/>
      <c r="AQO6" s="670"/>
      <c r="AQP6" s="670"/>
      <c r="AQQ6" s="670"/>
      <c r="AQR6" s="670"/>
      <c r="AQS6" s="670"/>
      <c r="AQT6" s="670"/>
      <c r="AQU6" s="670"/>
      <c r="AQV6" s="670"/>
      <c r="AQW6" s="670"/>
      <c r="AQX6" s="670"/>
      <c r="AQY6" s="670"/>
      <c r="AQZ6" s="670"/>
      <c r="ARA6" s="670"/>
      <c r="ARB6" s="670"/>
      <c r="ARC6" s="670"/>
      <c r="ARD6" s="670"/>
      <c r="ARE6" s="670"/>
      <c r="ARF6" s="670"/>
      <c r="ARG6" s="670"/>
      <c r="ARH6" s="670"/>
      <c r="ARI6" s="670"/>
      <c r="ARJ6" s="670"/>
      <c r="ARK6" s="670"/>
      <c r="ARL6" s="670"/>
      <c r="ARM6" s="670"/>
      <c r="ARN6" s="670"/>
      <c r="ARO6" s="670"/>
      <c r="ARP6" s="670"/>
      <c r="ARQ6" s="670"/>
      <c r="ARR6" s="670"/>
      <c r="ARS6" s="670"/>
      <c r="ART6" s="670"/>
      <c r="ARU6" s="670"/>
      <c r="ARV6" s="670"/>
      <c r="ARW6" s="670"/>
      <c r="ARX6" s="670"/>
      <c r="ARY6" s="670"/>
      <c r="ARZ6" s="670"/>
      <c r="ASA6" s="670"/>
      <c r="ASB6" s="670"/>
      <c r="ASC6" s="670"/>
      <c r="ASD6" s="670"/>
      <c r="ASE6" s="670"/>
      <c r="ASF6" s="670"/>
      <c r="ASG6" s="670"/>
      <c r="ASH6" s="670"/>
      <c r="ASI6" s="670"/>
      <c r="ASJ6" s="670"/>
      <c r="ASK6" s="670"/>
      <c r="ASL6" s="670"/>
      <c r="ASM6" s="670"/>
      <c r="ASN6" s="670"/>
      <c r="ASO6" s="670"/>
      <c r="ASP6" s="670"/>
      <c r="ASQ6" s="670"/>
      <c r="ASR6" s="670"/>
      <c r="ASS6" s="670"/>
      <c r="AST6" s="670"/>
      <c r="ASU6" s="670"/>
      <c r="ASV6" s="670"/>
      <c r="ASW6" s="670"/>
      <c r="ASX6" s="670"/>
      <c r="ASY6" s="670"/>
      <c r="ASZ6" s="670"/>
      <c r="ATA6" s="670"/>
      <c r="ATB6" s="670"/>
      <c r="ATC6" s="670"/>
      <c r="ATD6" s="670"/>
      <c r="ATE6" s="670"/>
      <c r="ATF6" s="670"/>
      <c r="ATG6" s="670"/>
      <c r="ATH6" s="670"/>
      <c r="ATI6" s="670"/>
      <c r="ATJ6" s="670"/>
      <c r="ATK6" s="670"/>
      <c r="ATL6" s="670"/>
      <c r="ATM6" s="670"/>
      <c r="ATN6" s="670"/>
      <c r="ATO6" s="670"/>
      <c r="ATP6" s="670"/>
      <c r="ATQ6" s="670"/>
      <c r="ATR6" s="670"/>
      <c r="ATS6" s="670"/>
      <c r="ATT6" s="670"/>
      <c r="ATU6" s="670"/>
      <c r="ATV6" s="670"/>
      <c r="ATW6" s="670"/>
      <c r="ATX6" s="670"/>
      <c r="ATY6" s="670"/>
      <c r="ATZ6" s="670"/>
      <c r="AUA6" s="670"/>
      <c r="AUB6" s="670"/>
      <c r="AUC6" s="670"/>
      <c r="AUD6" s="670"/>
      <c r="AUE6" s="670"/>
      <c r="AUF6" s="670"/>
      <c r="AUG6" s="670"/>
      <c r="AUH6" s="670"/>
      <c r="AUI6" s="670"/>
      <c r="AUJ6" s="670"/>
      <c r="AUK6" s="670"/>
      <c r="AUL6" s="670"/>
      <c r="AUM6" s="670"/>
      <c r="AUN6" s="670"/>
      <c r="AUO6" s="670"/>
      <c r="AUP6" s="670"/>
      <c r="AUQ6" s="670"/>
      <c r="AUR6" s="670"/>
      <c r="AUS6" s="670"/>
      <c r="AUT6" s="670"/>
      <c r="AUU6" s="670"/>
      <c r="AUV6" s="670"/>
      <c r="AUW6" s="670"/>
      <c r="AUX6" s="670"/>
      <c r="AUY6" s="670"/>
      <c r="AUZ6" s="670"/>
      <c r="AVA6" s="670"/>
      <c r="AVB6" s="670"/>
      <c r="AVC6" s="670"/>
      <c r="AVD6" s="670"/>
      <c r="AVE6" s="670"/>
      <c r="AVF6" s="670"/>
      <c r="AVG6" s="670"/>
      <c r="AVH6" s="670"/>
      <c r="AVI6" s="670"/>
      <c r="AVJ6" s="670"/>
      <c r="AVK6" s="670"/>
      <c r="AVL6" s="670"/>
      <c r="AVM6" s="670"/>
      <c r="AVN6" s="670"/>
      <c r="AVO6" s="670"/>
      <c r="AVP6" s="670"/>
      <c r="AVQ6" s="670"/>
      <c r="AVR6" s="670"/>
      <c r="AVS6" s="670"/>
      <c r="AVT6" s="670"/>
      <c r="AVU6" s="670"/>
      <c r="AVV6" s="670"/>
      <c r="AVW6" s="670"/>
      <c r="AVX6" s="670"/>
      <c r="AVY6" s="670"/>
      <c r="AVZ6" s="670"/>
      <c r="AWA6" s="670"/>
      <c r="AWB6" s="670"/>
      <c r="AWC6" s="670"/>
      <c r="AWD6" s="670"/>
      <c r="AWE6" s="670"/>
      <c r="AWF6" s="670"/>
      <c r="AWG6" s="670"/>
      <c r="AWH6" s="670"/>
      <c r="AWI6" s="670"/>
      <c r="AWJ6" s="670"/>
      <c r="AWK6" s="670"/>
      <c r="AWL6" s="670"/>
      <c r="AWM6" s="670"/>
      <c r="AWN6" s="670"/>
      <c r="AWO6" s="670"/>
      <c r="AWP6" s="670"/>
      <c r="AWQ6" s="670"/>
      <c r="AWR6" s="670"/>
      <c r="AWS6" s="670"/>
      <c r="AWT6" s="670"/>
      <c r="AWU6" s="670"/>
      <c r="AWV6" s="670"/>
      <c r="AWW6" s="670"/>
      <c r="AWX6" s="670"/>
      <c r="AWY6" s="670"/>
      <c r="AWZ6" s="670"/>
      <c r="AXA6" s="670"/>
      <c r="AXB6" s="670"/>
      <c r="AXC6" s="670"/>
      <c r="AXD6" s="670"/>
      <c r="AXE6" s="670"/>
      <c r="AXF6" s="670"/>
      <c r="AXG6" s="670"/>
      <c r="AXH6" s="670"/>
      <c r="AXI6" s="670"/>
      <c r="AXJ6" s="670"/>
      <c r="AXK6" s="670"/>
      <c r="AXL6" s="670"/>
      <c r="AXM6" s="670"/>
      <c r="AXN6" s="670"/>
      <c r="AXO6" s="670"/>
      <c r="AXP6" s="670"/>
      <c r="AXQ6" s="670"/>
      <c r="AXR6" s="670"/>
      <c r="AXS6" s="670"/>
      <c r="AXT6" s="670"/>
      <c r="AXU6" s="670"/>
      <c r="AXV6" s="670"/>
      <c r="AXW6" s="670"/>
      <c r="AXX6" s="670"/>
      <c r="AXY6" s="670"/>
      <c r="AXZ6" s="670"/>
      <c r="AYA6" s="670"/>
      <c r="AYB6" s="670"/>
      <c r="AYC6" s="670"/>
      <c r="AYD6" s="670"/>
      <c r="AYE6" s="670"/>
      <c r="AYF6" s="670"/>
      <c r="AYG6" s="670"/>
      <c r="AYH6" s="670"/>
      <c r="AYI6" s="670"/>
      <c r="AYJ6" s="670"/>
      <c r="AYK6" s="670"/>
      <c r="AYL6" s="670"/>
      <c r="AYM6" s="670"/>
      <c r="AYN6" s="670"/>
      <c r="AYO6" s="670"/>
      <c r="AYP6" s="670"/>
      <c r="AYQ6" s="670"/>
      <c r="AYR6" s="670"/>
      <c r="AYS6" s="670"/>
      <c r="AYT6" s="670"/>
      <c r="AYU6" s="670"/>
      <c r="AYV6" s="670"/>
      <c r="AYW6" s="670"/>
      <c r="AYX6" s="670"/>
      <c r="AYY6" s="670"/>
      <c r="AYZ6" s="670"/>
      <c r="AZA6" s="670"/>
      <c r="AZB6" s="670"/>
      <c r="AZC6" s="670"/>
      <c r="AZD6" s="670"/>
      <c r="AZE6" s="670"/>
      <c r="AZF6" s="670"/>
      <c r="AZG6" s="670"/>
      <c r="AZH6" s="670"/>
      <c r="AZI6" s="670"/>
      <c r="AZJ6" s="670"/>
      <c r="AZK6" s="670"/>
      <c r="AZL6" s="670"/>
      <c r="AZM6" s="670"/>
      <c r="AZN6" s="670"/>
      <c r="AZO6" s="670"/>
      <c r="AZP6" s="670"/>
      <c r="AZQ6" s="670"/>
      <c r="AZR6" s="670"/>
      <c r="AZS6" s="670"/>
      <c r="AZT6" s="670"/>
      <c r="AZU6" s="670"/>
      <c r="AZV6" s="670"/>
      <c r="AZW6" s="670"/>
      <c r="AZX6" s="670"/>
      <c r="AZY6" s="670"/>
      <c r="AZZ6" s="670"/>
      <c r="BAA6" s="670"/>
      <c r="BAB6" s="670"/>
      <c r="BAC6" s="670"/>
      <c r="BAD6" s="670"/>
      <c r="BAE6" s="670"/>
      <c r="BAF6" s="670"/>
      <c r="BAG6" s="670"/>
      <c r="BAH6" s="670"/>
      <c r="BAI6" s="670"/>
      <c r="BAJ6" s="670"/>
      <c r="BAK6" s="670"/>
      <c r="BAL6" s="670"/>
      <c r="BAM6" s="670"/>
      <c r="BAN6" s="670"/>
      <c r="BAO6" s="670"/>
      <c r="BAP6" s="670"/>
      <c r="BAQ6" s="670"/>
      <c r="BAR6" s="670"/>
      <c r="BAS6" s="670"/>
      <c r="BAT6" s="670"/>
      <c r="BAU6" s="670"/>
      <c r="BAV6" s="670"/>
      <c r="BAW6" s="670"/>
      <c r="BAX6" s="670"/>
      <c r="BAY6" s="670"/>
      <c r="BAZ6" s="670"/>
      <c r="BBA6" s="670"/>
      <c r="BBB6" s="670"/>
      <c r="BBC6" s="670"/>
      <c r="BBD6" s="670"/>
      <c r="BBE6" s="670"/>
      <c r="BBF6" s="670"/>
      <c r="BBG6" s="670"/>
      <c r="BBH6" s="670"/>
      <c r="BBI6" s="670"/>
      <c r="BBJ6" s="670"/>
      <c r="BBK6" s="670"/>
      <c r="BBL6" s="670"/>
      <c r="BBM6" s="670"/>
      <c r="BBN6" s="670"/>
      <c r="BBO6" s="670"/>
      <c r="BBP6" s="670"/>
      <c r="BBQ6" s="670"/>
      <c r="BBR6" s="670"/>
      <c r="BBS6" s="670"/>
      <c r="BBT6" s="670"/>
      <c r="BBU6" s="670"/>
      <c r="BBV6" s="670"/>
      <c r="BBW6" s="670"/>
      <c r="BBX6" s="670"/>
      <c r="BBY6" s="670"/>
      <c r="BBZ6" s="670"/>
      <c r="BCA6" s="670"/>
      <c r="BCB6" s="670"/>
      <c r="BCC6" s="670"/>
      <c r="BCD6" s="670"/>
      <c r="BCE6" s="670"/>
      <c r="BCF6" s="670"/>
      <c r="BCG6" s="670"/>
      <c r="BCH6" s="670"/>
      <c r="BCI6" s="670"/>
      <c r="BCJ6" s="670"/>
      <c r="BCK6" s="670"/>
      <c r="BCL6" s="670"/>
      <c r="BCM6" s="670"/>
      <c r="BCN6" s="670"/>
      <c r="BCO6" s="670"/>
      <c r="BCP6" s="670"/>
      <c r="BCQ6" s="670"/>
      <c r="BCR6" s="670"/>
      <c r="BCS6" s="670"/>
      <c r="BCT6" s="670"/>
      <c r="BCU6" s="670"/>
      <c r="BCV6" s="670"/>
      <c r="BCW6" s="670"/>
      <c r="BCX6" s="670"/>
      <c r="BCY6" s="670"/>
      <c r="BCZ6" s="670"/>
      <c r="BDA6" s="670"/>
      <c r="BDB6" s="670"/>
      <c r="BDC6" s="670"/>
      <c r="BDD6" s="670"/>
      <c r="BDE6" s="670"/>
      <c r="BDF6" s="670"/>
      <c r="BDG6" s="670"/>
      <c r="BDH6" s="670"/>
      <c r="BDI6" s="670"/>
      <c r="BDJ6" s="670"/>
      <c r="BDK6" s="670"/>
      <c r="BDL6" s="670"/>
      <c r="BDM6" s="670"/>
      <c r="BDN6" s="670"/>
      <c r="BDO6" s="670"/>
      <c r="BDP6" s="670"/>
      <c r="BDQ6" s="670"/>
      <c r="BDR6" s="670"/>
      <c r="BDS6" s="670"/>
      <c r="BDT6" s="670"/>
      <c r="BDU6" s="670"/>
      <c r="BDV6" s="670"/>
      <c r="BDW6" s="670"/>
      <c r="BDX6" s="670"/>
      <c r="BDY6" s="670"/>
      <c r="BDZ6" s="670"/>
      <c r="BEA6" s="670"/>
      <c r="BEB6" s="670"/>
      <c r="BEC6" s="670"/>
      <c r="BED6" s="670"/>
      <c r="BEE6" s="670"/>
      <c r="BEF6" s="670"/>
      <c r="BEG6" s="670"/>
      <c r="BEH6" s="670"/>
      <c r="BEI6" s="670"/>
      <c r="BEJ6" s="670"/>
      <c r="BEK6" s="670"/>
      <c r="BEL6" s="670"/>
      <c r="BEM6" s="670"/>
      <c r="BEN6" s="670"/>
      <c r="BEO6" s="670"/>
      <c r="BEP6" s="670"/>
      <c r="BEQ6" s="670"/>
      <c r="BER6" s="670"/>
      <c r="BES6" s="670"/>
      <c r="BET6" s="670"/>
      <c r="BEU6" s="670"/>
      <c r="BEV6" s="670"/>
      <c r="BEW6" s="670"/>
      <c r="BEX6" s="670"/>
      <c r="BEY6" s="670"/>
      <c r="BEZ6" s="670"/>
      <c r="BFA6" s="670"/>
      <c r="BFB6" s="670"/>
      <c r="BFC6" s="670"/>
      <c r="BFD6" s="670"/>
      <c r="BFE6" s="670"/>
      <c r="BFF6" s="670"/>
      <c r="BFG6" s="670"/>
      <c r="BFH6" s="670"/>
      <c r="BFI6" s="670"/>
      <c r="BFJ6" s="670"/>
      <c r="BFK6" s="670"/>
      <c r="BFL6" s="670"/>
      <c r="BFM6" s="670"/>
      <c r="BFN6" s="670"/>
      <c r="BFO6" s="670"/>
      <c r="BFP6" s="670"/>
      <c r="BFQ6" s="670"/>
      <c r="BFR6" s="670"/>
      <c r="BFS6" s="670"/>
      <c r="BFT6" s="670"/>
      <c r="BFU6" s="670"/>
      <c r="BFV6" s="670"/>
      <c r="BFW6" s="670"/>
      <c r="BFX6" s="670"/>
      <c r="BFY6" s="670"/>
      <c r="BFZ6" s="670"/>
      <c r="BGA6" s="670"/>
      <c r="BGB6" s="670"/>
      <c r="BGC6" s="670"/>
      <c r="BGD6" s="670"/>
      <c r="BGE6" s="670"/>
      <c r="BGF6" s="670"/>
      <c r="BGG6" s="670"/>
      <c r="BGH6" s="670"/>
      <c r="BGI6" s="670"/>
      <c r="BGJ6" s="670"/>
      <c r="BGK6" s="670"/>
      <c r="BGL6" s="670"/>
      <c r="BGM6" s="670"/>
      <c r="BGN6" s="670"/>
      <c r="BGO6" s="670"/>
      <c r="BGP6" s="670"/>
      <c r="BGQ6" s="670"/>
      <c r="BGR6" s="670"/>
      <c r="BGS6" s="670"/>
      <c r="BGT6" s="670"/>
      <c r="BGU6" s="670"/>
      <c r="BGV6" s="670"/>
      <c r="BGW6" s="670"/>
      <c r="BGX6" s="670"/>
      <c r="BGY6" s="670"/>
      <c r="BGZ6" s="670"/>
      <c r="BHA6" s="670"/>
      <c r="BHB6" s="670"/>
      <c r="BHC6" s="670"/>
      <c r="BHD6" s="670"/>
      <c r="BHE6" s="670"/>
      <c r="BHF6" s="670"/>
      <c r="BHG6" s="670"/>
      <c r="BHH6" s="670"/>
      <c r="BHI6" s="670"/>
      <c r="BHJ6" s="670"/>
      <c r="BHK6" s="670"/>
      <c r="BHL6" s="670"/>
      <c r="BHM6" s="670"/>
      <c r="BHN6" s="670"/>
      <c r="BHO6" s="670"/>
      <c r="BHP6" s="670"/>
      <c r="BHQ6" s="670"/>
      <c r="BHR6" s="670"/>
      <c r="BHS6" s="670"/>
      <c r="BHT6" s="670"/>
      <c r="BHU6" s="670"/>
      <c r="BHV6" s="670"/>
      <c r="BHW6" s="670"/>
      <c r="BHX6" s="670"/>
      <c r="BHY6" s="670"/>
      <c r="BHZ6" s="670"/>
      <c r="BIA6" s="670"/>
      <c r="BIB6" s="670"/>
      <c r="BIC6" s="670"/>
      <c r="BID6" s="670"/>
      <c r="BIE6" s="670"/>
      <c r="BIF6" s="670"/>
      <c r="BIG6" s="670"/>
      <c r="BIH6" s="670"/>
      <c r="BII6" s="670"/>
      <c r="BIJ6" s="670"/>
      <c r="BIK6" s="670"/>
      <c r="BIL6" s="670"/>
      <c r="BIM6" s="670"/>
      <c r="BIN6" s="670"/>
      <c r="BIO6" s="670"/>
      <c r="BIP6" s="670"/>
      <c r="BIQ6" s="670"/>
      <c r="BIR6" s="670"/>
      <c r="BIS6" s="670"/>
      <c r="BIT6" s="670"/>
      <c r="BIU6" s="670"/>
      <c r="BIV6" s="670"/>
      <c r="BIW6" s="670"/>
      <c r="BIX6" s="670"/>
      <c r="BIY6" s="670"/>
      <c r="BIZ6" s="670"/>
      <c r="BJA6" s="670"/>
      <c r="BJB6" s="670"/>
      <c r="BJC6" s="670"/>
      <c r="BJD6" s="670"/>
      <c r="BJE6" s="670"/>
      <c r="BJF6" s="670"/>
      <c r="BJG6" s="670"/>
      <c r="BJH6" s="670"/>
      <c r="BJI6" s="670"/>
      <c r="BJJ6" s="670"/>
      <c r="BJK6" s="670"/>
      <c r="BJL6" s="670"/>
      <c r="BJM6" s="670"/>
      <c r="BJN6" s="670"/>
      <c r="BJO6" s="670"/>
      <c r="BJP6" s="670"/>
      <c r="BJQ6" s="670"/>
      <c r="BJR6" s="670"/>
      <c r="BJS6" s="670"/>
      <c r="BJT6" s="670"/>
      <c r="BJU6" s="670"/>
      <c r="BJV6" s="670"/>
      <c r="BJW6" s="670"/>
      <c r="BJX6" s="670"/>
      <c r="BJY6" s="670"/>
      <c r="BJZ6" s="670"/>
      <c r="BKA6" s="670"/>
      <c r="BKB6" s="670"/>
      <c r="BKC6" s="670"/>
      <c r="BKD6" s="670"/>
      <c r="BKE6" s="670"/>
      <c r="BKF6" s="670"/>
      <c r="BKG6" s="670"/>
      <c r="BKH6" s="670"/>
      <c r="BKI6" s="670"/>
      <c r="BKJ6" s="670"/>
      <c r="BKK6" s="670"/>
      <c r="BKL6" s="670"/>
      <c r="BKM6" s="670"/>
      <c r="BKN6" s="670"/>
      <c r="BKO6" s="670"/>
      <c r="BKP6" s="670"/>
      <c r="BKQ6" s="670"/>
      <c r="BKR6" s="670"/>
      <c r="BKS6" s="670"/>
      <c r="BKT6" s="670"/>
      <c r="BKU6" s="670"/>
      <c r="BKV6" s="670"/>
      <c r="BKW6" s="670"/>
      <c r="BKX6" s="670"/>
      <c r="BKY6" s="670"/>
      <c r="BKZ6" s="670"/>
      <c r="BLA6" s="670"/>
      <c r="BLB6" s="670"/>
      <c r="BLC6" s="670"/>
      <c r="BLD6" s="670"/>
      <c r="BLE6" s="670"/>
      <c r="BLF6" s="670"/>
      <c r="BLG6" s="670"/>
      <c r="BLH6" s="670"/>
      <c r="BLI6" s="670"/>
      <c r="BLJ6" s="670"/>
      <c r="BLK6" s="670"/>
      <c r="BLL6" s="670"/>
      <c r="BLM6" s="670"/>
      <c r="BLN6" s="670"/>
      <c r="BLO6" s="670"/>
      <c r="BLP6" s="670"/>
      <c r="BLQ6" s="670"/>
      <c r="BLR6" s="670"/>
      <c r="BLS6" s="670"/>
      <c r="BLT6" s="670"/>
      <c r="BLU6" s="670"/>
      <c r="BLV6" s="670"/>
      <c r="BLW6" s="670"/>
      <c r="BLX6" s="670"/>
      <c r="BLY6" s="670"/>
      <c r="BLZ6" s="670"/>
      <c r="BMA6" s="670"/>
      <c r="BMB6" s="670"/>
      <c r="BMC6" s="670"/>
      <c r="BMD6" s="670"/>
      <c r="BME6" s="670"/>
      <c r="BMF6" s="670"/>
      <c r="BMG6" s="670"/>
      <c r="BMH6" s="670"/>
      <c r="BMI6" s="670"/>
      <c r="BMJ6" s="670"/>
      <c r="BMK6" s="670"/>
      <c r="BML6" s="670"/>
      <c r="BMM6" s="670"/>
      <c r="BMN6" s="670"/>
      <c r="BMO6" s="670"/>
      <c r="BMP6" s="670"/>
      <c r="BMQ6" s="670"/>
      <c r="BMR6" s="670"/>
      <c r="BMS6" s="670"/>
      <c r="BMT6" s="670"/>
      <c r="BMU6" s="670"/>
      <c r="BMV6" s="670"/>
      <c r="BMW6" s="670"/>
      <c r="BMX6" s="670"/>
      <c r="BMY6" s="670"/>
      <c r="BMZ6" s="670"/>
      <c r="BNA6" s="670"/>
      <c r="BNB6" s="670"/>
      <c r="BNC6" s="670"/>
      <c r="BND6" s="670"/>
      <c r="BNE6" s="670"/>
      <c r="BNF6" s="670"/>
      <c r="BNG6" s="670"/>
      <c r="BNH6" s="670"/>
      <c r="BNI6" s="670"/>
      <c r="BNJ6" s="670"/>
      <c r="BNK6" s="670"/>
      <c r="BNL6" s="670"/>
      <c r="BNM6" s="670"/>
      <c r="BNN6" s="670"/>
      <c r="BNO6" s="670"/>
      <c r="BNP6" s="670"/>
      <c r="BNQ6" s="670"/>
      <c r="BNR6" s="670"/>
      <c r="BNS6" s="670"/>
      <c r="BNT6" s="670"/>
      <c r="BNU6" s="670"/>
      <c r="BNV6" s="670"/>
      <c r="BNW6" s="670"/>
      <c r="BNX6" s="670"/>
      <c r="BNY6" s="670"/>
      <c r="BNZ6" s="670"/>
      <c r="BOA6" s="670"/>
      <c r="BOB6" s="670"/>
      <c r="BOC6" s="670"/>
      <c r="BOD6" s="670"/>
      <c r="BOE6" s="670"/>
      <c r="BOF6" s="670"/>
      <c r="BOG6" s="670"/>
      <c r="BOH6" s="670"/>
      <c r="BOI6" s="670"/>
      <c r="BOJ6" s="670"/>
      <c r="BOK6" s="670"/>
      <c r="BOL6" s="670"/>
      <c r="BOM6" s="670"/>
      <c r="BON6" s="670"/>
      <c r="BOO6" s="670"/>
      <c r="BOP6" s="670"/>
      <c r="BOQ6" s="670"/>
      <c r="BOR6" s="670"/>
      <c r="BOS6" s="670"/>
      <c r="BOT6" s="670"/>
      <c r="BOU6" s="670"/>
      <c r="BOV6" s="670"/>
      <c r="BOW6" s="670"/>
      <c r="BOX6" s="670"/>
      <c r="BOY6" s="670"/>
      <c r="BOZ6" s="670"/>
      <c r="BPA6" s="670"/>
      <c r="BPB6" s="670"/>
      <c r="BPC6" s="670"/>
      <c r="BPD6" s="670"/>
      <c r="BPE6" s="670"/>
      <c r="BPF6" s="670"/>
      <c r="BPG6" s="670"/>
      <c r="BPH6" s="670"/>
      <c r="BPI6" s="670"/>
      <c r="BPJ6" s="670"/>
      <c r="BPK6" s="670"/>
      <c r="BPL6" s="670"/>
      <c r="BPM6" s="670"/>
      <c r="BPN6" s="670"/>
      <c r="BPO6" s="670"/>
      <c r="BPP6" s="670"/>
      <c r="BPQ6" s="670"/>
      <c r="BPR6" s="670"/>
      <c r="BPS6" s="670"/>
      <c r="BPT6" s="670"/>
      <c r="BPU6" s="670"/>
      <c r="BPV6" s="670"/>
      <c r="BPW6" s="670"/>
      <c r="BPX6" s="670"/>
      <c r="BPY6" s="670"/>
      <c r="BPZ6" s="670"/>
      <c r="BQA6" s="670"/>
      <c r="BQB6" s="670"/>
      <c r="BQC6" s="670"/>
      <c r="BQD6" s="670"/>
      <c r="BQE6" s="670"/>
      <c r="BQF6" s="670"/>
      <c r="BQG6" s="670"/>
      <c r="BQH6" s="670"/>
      <c r="BQI6" s="670"/>
      <c r="BQJ6" s="670"/>
      <c r="BQK6" s="670"/>
      <c r="BQL6" s="670"/>
      <c r="BQM6" s="670"/>
      <c r="BQN6" s="670"/>
      <c r="BQO6" s="670"/>
      <c r="BQP6" s="670"/>
      <c r="BQQ6" s="670"/>
      <c r="BQR6" s="670"/>
      <c r="BQS6" s="670"/>
      <c r="BQT6" s="670"/>
      <c r="BQU6" s="670"/>
      <c r="BQV6" s="670"/>
      <c r="BQW6" s="670"/>
      <c r="BQX6" s="670"/>
      <c r="BQY6" s="670"/>
      <c r="BQZ6" s="670"/>
      <c r="BRA6" s="670"/>
      <c r="BRB6" s="670"/>
      <c r="BRC6" s="670"/>
      <c r="BRD6" s="670"/>
      <c r="BRE6" s="670"/>
      <c r="BRF6" s="670"/>
      <c r="BRG6" s="670"/>
      <c r="BRH6" s="670"/>
      <c r="BRI6" s="670"/>
      <c r="BRJ6" s="670"/>
      <c r="BRK6" s="670"/>
      <c r="BRL6" s="670"/>
      <c r="BRM6" s="670"/>
      <c r="BRN6" s="670"/>
      <c r="BRO6" s="670"/>
      <c r="BRP6" s="670"/>
      <c r="BRQ6" s="670"/>
      <c r="BRR6" s="670"/>
      <c r="BRS6" s="670"/>
      <c r="BRT6" s="670"/>
      <c r="BRU6" s="670"/>
      <c r="BRV6" s="670"/>
      <c r="BRW6" s="670"/>
      <c r="BRX6" s="670"/>
      <c r="BRY6" s="670"/>
      <c r="BRZ6" s="670"/>
      <c r="BSA6" s="670"/>
      <c r="BSB6" s="670"/>
      <c r="BSC6" s="670"/>
      <c r="BSD6" s="670"/>
      <c r="BSE6" s="670"/>
      <c r="BSF6" s="670"/>
      <c r="BSG6" s="670"/>
      <c r="BSH6" s="670"/>
      <c r="BSI6" s="670"/>
      <c r="BSJ6" s="670"/>
      <c r="BSK6" s="670"/>
      <c r="BSL6" s="670"/>
      <c r="BSM6" s="670"/>
      <c r="BSN6" s="670"/>
      <c r="BSO6" s="670"/>
      <c r="BSP6" s="670"/>
      <c r="BSQ6" s="670"/>
      <c r="BSR6" s="670"/>
      <c r="BSS6" s="670"/>
      <c r="BST6" s="670"/>
      <c r="BSU6" s="670"/>
      <c r="BSV6" s="670"/>
      <c r="BSW6" s="670"/>
      <c r="BSX6" s="670"/>
      <c r="BSY6" s="670"/>
      <c r="BSZ6" s="670"/>
      <c r="BTA6" s="670"/>
      <c r="BTB6" s="670"/>
      <c r="BTC6" s="670"/>
      <c r="BTD6" s="670"/>
      <c r="BTE6" s="670"/>
      <c r="BTF6" s="670"/>
      <c r="BTG6" s="670"/>
      <c r="BTH6" s="670"/>
      <c r="BTI6" s="670"/>
      <c r="BTJ6" s="670"/>
      <c r="BTK6" s="670"/>
      <c r="BTL6" s="670"/>
      <c r="BTM6" s="670"/>
      <c r="BTN6" s="670"/>
      <c r="BTO6" s="670"/>
      <c r="BTP6" s="670"/>
      <c r="BTQ6" s="670"/>
      <c r="BTR6" s="670"/>
      <c r="BTS6" s="670"/>
      <c r="BTT6" s="670"/>
      <c r="BTU6" s="670"/>
      <c r="BTV6" s="670"/>
      <c r="BTW6" s="670"/>
      <c r="BTX6" s="670"/>
      <c r="BTY6" s="670"/>
      <c r="BTZ6" s="670"/>
      <c r="BUA6" s="670"/>
      <c r="BUB6" s="670"/>
      <c r="BUC6" s="670"/>
      <c r="BUD6" s="670"/>
      <c r="BUE6" s="670"/>
      <c r="BUF6" s="670"/>
      <c r="BUG6" s="670"/>
      <c r="BUH6" s="670"/>
      <c r="BUI6" s="670"/>
      <c r="BUJ6" s="670"/>
      <c r="BUK6" s="670"/>
      <c r="BUL6" s="670"/>
      <c r="BUM6" s="670"/>
      <c r="BUN6" s="670"/>
      <c r="BUO6" s="670"/>
      <c r="BUP6" s="670"/>
      <c r="BUQ6" s="670"/>
      <c r="BUR6" s="670"/>
      <c r="BUS6" s="670"/>
      <c r="BUT6" s="670"/>
      <c r="BUU6" s="670"/>
      <c r="BUV6" s="670"/>
      <c r="BUW6" s="670"/>
      <c r="BUX6" s="670"/>
      <c r="BUY6" s="670"/>
      <c r="BUZ6" s="670"/>
      <c r="BVA6" s="670"/>
      <c r="BVB6" s="670"/>
      <c r="BVC6" s="670"/>
      <c r="BVD6" s="670"/>
      <c r="BVE6" s="670"/>
      <c r="BVF6" s="670"/>
      <c r="BVG6" s="670"/>
      <c r="BVH6" s="670"/>
      <c r="BVI6" s="670"/>
      <c r="BVJ6" s="670"/>
      <c r="BVK6" s="670"/>
      <c r="BVL6" s="670"/>
      <c r="BVM6" s="670"/>
      <c r="BVN6" s="670"/>
      <c r="BVO6" s="670"/>
      <c r="BVP6" s="670"/>
      <c r="BVQ6" s="670"/>
      <c r="BVR6" s="670"/>
      <c r="BVS6" s="670"/>
      <c r="BVT6" s="670"/>
      <c r="BVU6" s="670"/>
      <c r="BVV6" s="670"/>
      <c r="BVW6" s="670"/>
      <c r="BVX6" s="670"/>
      <c r="BVY6" s="670"/>
      <c r="BVZ6" s="670"/>
      <c r="BWA6" s="670"/>
      <c r="BWB6" s="670"/>
      <c r="BWC6" s="670"/>
      <c r="BWD6" s="670"/>
      <c r="BWE6" s="670"/>
      <c r="BWF6" s="670"/>
      <c r="BWG6" s="670"/>
      <c r="BWH6" s="670"/>
      <c r="BWI6" s="670"/>
      <c r="BWJ6" s="670"/>
      <c r="BWK6" s="670"/>
      <c r="BWL6" s="670"/>
      <c r="BWM6" s="670"/>
      <c r="BWN6" s="670"/>
      <c r="BWO6" s="670"/>
      <c r="BWP6" s="670"/>
      <c r="BWQ6" s="670"/>
      <c r="BWR6" s="670"/>
      <c r="BWS6" s="670"/>
      <c r="BWT6" s="670"/>
      <c r="BWU6" s="670"/>
      <c r="BWV6" s="670"/>
      <c r="BWW6" s="670"/>
      <c r="BWX6" s="670"/>
      <c r="BWY6" s="670"/>
      <c r="BWZ6" s="670"/>
      <c r="BXA6" s="670"/>
      <c r="BXB6" s="670"/>
      <c r="BXC6" s="670"/>
      <c r="BXD6" s="670"/>
      <c r="BXE6" s="670"/>
      <c r="BXF6" s="670"/>
      <c r="BXG6" s="670"/>
      <c r="BXH6" s="670"/>
      <c r="BXI6" s="670"/>
      <c r="BXJ6" s="670"/>
      <c r="BXK6" s="670"/>
      <c r="BXL6" s="670"/>
      <c r="BXM6" s="670"/>
      <c r="BXN6" s="670"/>
      <c r="BXO6" s="670"/>
      <c r="BXP6" s="670"/>
      <c r="BXQ6" s="670"/>
      <c r="BXR6" s="670"/>
      <c r="BXS6" s="670"/>
      <c r="BXT6" s="670"/>
      <c r="BXU6" s="670"/>
      <c r="BXV6" s="670"/>
      <c r="BXW6" s="670"/>
      <c r="BXX6" s="670"/>
      <c r="BXY6" s="670"/>
      <c r="BXZ6" s="670"/>
      <c r="BYA6" s="670"/>
      <c r="BYB6" s="670"/>
      <c r="BYC6" s="670"/>
      <c r="BYD6" s="670"/>
      <c r="BYE6" s="670"/>
      <c r="BYF6" s="670"/>
      <c r="BYG6" s="670"/>
      <c r="BYH6" s="670"/>
      <c r="BYI6" s="670"/>
      <c r="BYJ6" s="670"/>
      <c r="BYK6" s="670"/>
      <c r="BYL6" s="670"/>
      <c r="BYM6" s="670"/>
      <c r="BYN6" s="670"/>
      <c r="BYO6" s="670"/>
      <c r="BYP6" s="670"/>
      <c r="BYQ6" s="670"/>
      <c r="BYR6" s="670"/>
      <c r="BYS6" s="670"/>
      <c r="BYT6" s="670"/>
      <c r="BYU6" s="670"/>
      <c r="BYV6" s="670"/>
      <c r="BYW6" s="670"/>
      <c r="BYX6" s="670"/>
      <c r="BYY6" s="670"/>
      <c r="BYZ6" s="670"/>
      <c r="BZA6" s="670"/>
      <c r="BZB6" s="670"/>
      <c r="BZC6" s="670"/>
      <c r="BZD6" s="670"/>
      <c r="BZE6" s="670"/>
      <c r="BZF6" s="670"/>
      <c r="BZG6" s="670"/>
      <c r="BZH6" s="670"/>
      <c r="BZI6" s="670"/>
      <c r="BZJ6" s="670"/>
      <c r="BZK6" s="670"/>
      <c r="BZL6" s="670"/>
      <c r="BZM6" s="670"/>
      <c r="BZN6" s="670"/>
      <c r="BZO6" s="670"/>
      <c r="BZP6" s="670"/>
      <c r="BZQ6" s="670"/>
      <c r="BZR6" s="670"/>
      <c r="BZS6" s="670"/>
      <c r="BZT6" s="670"/>
      <c r="BZU6" s="670"/>
      <c r="BZV6" s="670"/>
      <c r="BZW6" s="670"/>
      <c r="BZX6" s="670"/>
      <c r="BZY6" s="670"/>
      <c r="BZZ6" s="670"/>
      <c r="CAA6" s="670"/>
      <c r="CAB6" s="670"/>
      <c r="CAC6" s="670"/>
      <c r="CAD6" s="670"/>
      <c r="CAE6" s="670"/>
      <c r="CAF6" s="670"/>
      <c r="CAG6" s="670"/>
      <c r="CAH6" s="670"/>
      <c r="CAI6" s="670"/>
      <c r="CAJ6" s="670"/>
      <c r="CAK6" s="670"/>
      <c r="CAL6" s="670"/>
      <c r="CAM6" s="670"/>
      <c r="CAN6" s="670"/>
      <c r="CAO6" s="670"/>
      <c r="CAP6" s="670"/>
      <c r="CAQ6" s="670"/>
      <c r="CAR6" s="670"/>
      <c r="CAS6" s="670"/>
      <c r="CAT6" s="670"/>
      <c r="CAU6" s="670"/>
      <c r="CAV6" s="670"/>
      <c r="CAW6" s="670"/>
      <c r="CAX6" s="670"/>
      <c r="CAY6" s="670"/>
      <c r="CAZ6" s="670"/>
      <c r="CBA6" s="670"/>
      <c r="CBB6" s="670"/>
      <c r="CBC6" s="670"/>
      <c r="CBD6" s="670"/>
      <c r="CBE6" s="670"/>
      <c r="CBF6" s="670"/>
      <c r="CBG6" s="670"/>
      <c r="CBH6" s="670"/>
      <c r="CBI6" s="670"/>
      <c r="CBJ6" s="670"/>
      <c r="CBK6" s="670"/>
      <c r="CBL6" s="670"/>
      <c r="CBM6" s="670"/>
      <c r="CBN6" s="670"/>
      <c r="CBO6" s="670"/>
      <c r="CBP6" s="670"/>
      <c r="CBQ6" s="670"/>
      <c r="CBR6" s="670"/>
      <c r="CBS6" s="670"/>
      <c r="CBT6" s="670"/>
      <c r="CBU6" s="670"/>
      <c r="CBV6" s="670"/>
      <c r="CBW6" s="670"/>
      <c r="CBX6" s="670"/>
      <c r="CBY6" s="670"/>
      <c r="CBZ6" s="670"/>
      <c r="CCA6" s="670"/>
      <c r="CCB6" s="670"/>
      <c r="CCC6" s="670"/>
      <c r="CCD6" s="670"/>
      <c r="CCE6" s="670"/>
      <c r="CCF6" s="670"/>
      <c r="CCG6" s="670"/>
      <c r="CCH6" s="670"/>
      <c r="CCI6" s="670"/>
      <c r="CCJ6" s="670"/>
      <c r="CCK6" s="670"/>
      <c r="CCL6" s="670"/>
      <c r="CCM6" s="670"/>
      <c r="CCN6" s="670"/>
      <c r="CCO6" s="670"/>
      <c r="CCP6" s="670"/>
      <c r="CCQ6" s="670"/>
      <c r="CCR6" s="670"/>
      <c r="CCS6" s="670"/>
      <c r="CCT6" s="670"/>
      <c r="CCU6" s="670"/>
      <c r="CCV6" s="670"/>
      <c r="CCW6" s="670"/>
      <c r="CCX6" s="670"/>
      <c r="CCY6" s="670"/>
      <c r="CCZ6" s="670"/>
      <c r="CDA6" s="670"/>
      <c r="CDB6" s="670"/>
      <c r="CDC6" s="670"/>
      <c r="CDD6" s="670"/>
      <c r="CDE6" s="670"/>
      <c r="CDF6" s="670"/>
      <c r="CDG6" s="670"/>
      <c r="CDH6" s="670"/>
      <c r="CDI6" s="670"/>
      <c r="CDJ6" s="670"/>
      <c r="CDK6" s="670"/>
      <c r="CDL6" s="670"/>
      <c r="CDM6" s="670"/>
      <c r="CDN6" s="670"/>
      <c r="CDO6" s="670"/>
      <c r="CDP6" s="670"/>
      <c r="CDQ6" s="670"/>
      <c r="CDR6" s="670"/>
      <c r="CDS6" s="670"/>
      <c r="CDT6" s="670"/>
      <c r="CDU6" s="670"/>
      <c r="CDV6" s="670"/>
      <c r="CDW6" s="670"/>
      <c r="CDX6" s="670"/>
      <c r="CDY6" s="670"/>
      <c r="CDZ6" s="670"/>
      <c r="CEA6" s="670"/>
      <c r="CEB6" s="670"/>
      <c r="CEC6" s="670"/>
      <c r="CED6" s="670"/>
      <c r="CEE6" s="670"/>
      <c r="CEF6" s="670"/>
      <c r="CEG6" s="670"/>
      <c r="CEH6" s="670"/>
      <c r="CEI6" s="670"/>
      <c r="CEJ6" s="670"/>
      <c r="CEK6" s="670"/>
      <c r="CEL6" s="670"/>
      <c r="CEM6" s="670"/>
      <c r="CEN6" s="670"/>
      <c r="CEO6" s="670"/>
      <c r="CEP6" s="670"/>
      <c r="CEQ6" s="670"/>
      <c r="CER6" s="670"/>
      <c r="CES6" s="670"/>
      <c r="CET6" s="670"/>
      <c r="CEU6" s="670"/>
      <c r="CEV6" s="670"/>
      <c r="CEW6" s="670"/>
      <c r="CEX6" s="670"/>
      <c r="CEY6" s="670"/>
      <c r="CEZ6" s="670"/>
      <c r="CFA6" s="670"/>
      <c r="CFB6" s="670"/>
      <c r="CFC6" s="670"/>
      <c r="CFD6" s="670"/>
      <c r="CFE6" s="670"/>
      <c r="CFF6" s="670"/>
      <c r="CFG6" s="670"/>
      <c r="CFH6" s="670"/>
      <c r="CFI6" s="670"/>
      <c r="CFJ6" s="670"/>
      <c r="CFK6" s="670"/>
      <c r="CFL6" s="670"/>
      <c r="CFM6" s="670"/>
      <c r="CFN6" s="670"/>
      <c r="CFO6" s="670"/>
      <c r="CFP6" s="670"/>
      <c r="CFQ6" s="670"/>
      <c r="CFR6" s="670"/>
      <c r="CFS6" s="670"/>
      <c r="CFT6" s="670"/>
      <c r="CFU6" s="670"/>
      <c r="CFV6" s="670"/>
      <c r="CFW6" s="670"/>
      <c r="CFX6" s="670"/>
      <c r="CFY6" s="670"/>
      <c r="CFZ6" s="670"/>
      <c r="CGA6" s="670"/>
      <c r="CGB6" s="670"/>
      <c r="CGC6" s="670"/>
      <c r="CGD6" s="670"/>
      <c r="CGE6" s="670"/>
      <c r="CGF6" s="670"/>
      <c r="CGG6" s="670"/>
      <c r="CGH6" s="670"/>
      <c r="CGI6" s="670"/>
      <c r="CGJ6" s="670"/>
      <c r="CGK6" s="670"/>
      <c r="CGL6" s="670"/>
      <c r="CGM6" s="670"/>
      <c r="CGN6" s="670"/>
      <c r="CGO6" s="670"/>
      <c r="CGP6" s="670"/>
      <c r="CGQ6" s="670"/>
      <c r="CGR6" s="670"/>
      <c r="CGS6" s="670"/>
      <c r="CGT6" s="670"/>
      <c r="CGU6" s="670"/>
      <c r="CGV6" s="670"/>
      <c r="CGW6" s="670"/>
      <c r="CGX6" s="670"/>
      <c r="CGY6" s="670"/>
      <c r="CGZ6" s="670"/>
      <c r="CHA6" s="670"/>
      <c r="CHB6" s="670"/>
      <c r="CHC6" s="670"/>
      <c r="CHD6" s="670"/>
      <c r="CHE6" s="670"/>
      <c r="CHF6" s="670"/>
      <c r="CHG6" s="670"/>
      <c r="CHH6" s="670"/>
      <c r="CHI6" s="670"/>
      <c r="CHJ6" s="670"/>
      <c r="CHK6" s="670"/>
      <c r="CHL6" s="670"/>
      <c r="CHM6" s="670"/>
      <c r="CHN6" s="670"/>
      <c r="CHO6" s="670"/>
      <c r="CHP6" s="670"/>
      <c r="CHQ6" s="670"/>
      <c r="CHR6" s="670"/>
      <c r="CHS6" s="670"/>
      <c r="CHT6" s="670"/>
      <c r="CHU6" s="670"/>
      <c r="CHV6" s="670"/>
      <c r="CHW6" s="670"/>
      <c r="CHX6" s="670"/>
      <c r="CHY6" s="670"/>
      <c r="CHZ6" s="670"/>
      <c r="CIA6" s="670"/>
      <c r="CIB6" s="670"/>
      <c r="CIC6" s="670"/>
      <c r="CID6" s="670"/>
      <c r="CIE6" s="670"/>
      <c r="CIF6" s="670"/>
      <c r="CIG6" s="670"/>
      <c r="CIH6" s="670"/>
      <c r="CII6" s="670"/>
      <c r="CIJ6" s="670"/>
      <c r="CIK6" s="670"/>
      <c r="CIL6" s="670"/>
      <c r="CIM6" s="670"/>
      <c r="CIN6" s="670"/>
      <c r="CIO6" s="670"/>
      <c r="CIP6" s="670"/>
      <c r="CIQ6" s="670"/>
      <c r="CIR6" s="670"/>
      <c r="CIS6" s="670"/>
      <c r="CIT6" s="670"/>
      <c r="CIU6" s="670"/>
      <c r="CIV6" s="670"/>
      <c r="CIW6" s="670"/>
      <c r="CIX6" s="670"/>
      <c r="CIY6" s="670"/>
      <c r="CIZ6" s="670"/>
      <c r="CJA6" s="670"/>
      <c r="CJB6" s="670"/>
      <c r="CJC6" s="670"/>
      <c r="CJD6" s="670"/>
      <c r="CJE6" s="670"/>
      <c r="CJF6" s="670"/>
      <c r="CJG6" s="670"/>
      <c r="CJH6" s="670"/>
      <c r="CJI6" s="670"/>
      <c r="CJJ6" s="670"/>
      <c r="CJK6" s="670"/>
      <c r="CJL6" s="670"/>
      <c r="CJM6" s="670"/>
      <c r="CJN6" s="670"/>
      <c r="CJO6" s="670"/>
      <c r="CJP6" s="670"/>
      <c r="CJQ6" s="670"/>
      <c r="CJR6" s="670"/>
      <c r="CJS6" s="670"/>
      <c r="CJT6" s="670"/>
      <c r="CJU6" s="670"/>
      <c r="CJV6" s="670"/>
      <c r="CJW6" s="670"/>
      <c r="CJX6" s="670"/>
      <c r="CJY6" s="670"/>
      <c r="CJZ6" s="670"/>
      <c r="CKA6" s="670"/>
      <c r="CKB6" s="670"/>
      <c r="CKC6" s="670"/>
      <c r="CKD6" s="670"/>
      <c r="CKE6" s="670"/>
      <c r="CKF6" s="670"/>
      <c r="CKG6" s="670"/>
      <c r="CKH6" s="670"/>
      <c r="CKI6" s="670"/>
      <c r="CKJ6" s="670"/>
      <c r="CKK6" s="670"/>
      <c r="CKL6" s="670"/>
      <c r="CKM6" s="670"/>
      <c r="CKN6" s="670"/>
      <c r="CKO6" s="670"/>
      <c r="CKP6" s="670"/>
      <c r="CKQ6" s="670"/>
      <c r="CKR6" s="670"/>
      <c r="CKS6" s="670"/>
      <c r="CKT6" s="670"/>
      <c r="CKU6" s="670"/>
      <c r="CKV6" s="670"/>
      <c r="CKW6" s="670"/>
      <c r="CKX6" s="670"/>
      <c r="CKY6" s="670"/>
      <c r="CKZ6" s="670"/>
      <c r="CLA6" s="670"/>
      <c r="CLB6" s="670"/>
      <c r="CLC6" s="670"/>
      <c r="CLD6" s="670"/>
      <c r="CLE6" s="670"/>
      <c r="CLF6" s="670"/>
      <c r="CLG6" s="670"/>
      <c r="CLH6" s="670"/>
      <c r="CLI6" s="670"/>
      <c r="CLJ6" s="670"/>
      <c r="CLK6" s="670"/>
      <c r="CLL6" s="670"/>
      <c r="CLM6" s="670"/>
      <c r="CLN6" s="670"/>
      <c r="CLO6" s="670"/>
      <c r="CLP6" s="670"/>
      <c r="CLQ6" s="670"/>
      <c r="CLR6" s="670"/>
      <c r="CLS6" s="670"/>
      <c r="CLT6" s="670"/>
      <c r="CLU6" s="670"/>
      <c r="CLV6" s="670"/>
      <c r="CLW6" s="670"/>
      <c r="CLX6" s="670"/>
      <c r="CLY6" s="670"/>
      <c r="CLZ6" s="670"/>
      <c r="CMA6" s="670"/>
      <c r="CMB6" s="670"/>
      <c r="CMC6" s="670"/>
      <c r="CMD6" s="670"/>
      <c r="CME6" s="670"/>
      <c r="CMF6" s="670"/>
      <c r="CMG6" s="670"/>
      <c r="CMH6" s="670"/>
      <c r="CMI6" s="670"/>
      <c r="CMJ6" s="670"/>
      <c r="CMK6" s="670"/>
      <c r="CML6" s="670"/>
      <c r="CMM6" s="670"/>
      <c r="CMN6" s="670"/>
      <c r="CMO6" s="670"/>
      <c r="CMP6" s="670"/>
      <c r="CMQ6" s="670"/>
      <c r="CMR6" s="670"/>
      <c r="CMS6" s="670"/>
      <c r="CMT6" s="670"/>
      <c r="CMU6" s="670"/>
      <c r="CMV6" s="670"/>
      <c r="CMW6" s="670"/>
      <c r="CMX6" s="670"/>
      <c r="CMY6" s="670"/>
      <c r="CMZ6" s="670"/>
      <c r="CNA6" s="670"/>
      <c r="CNB6" s="670"/>
      <c r="CNC6" s="670"/>
      <c r="CND6" s="670"/>
      <c r="CNE6" s="670"/>
      <c r="CNF6" s="670"/>
      <c r="CNG6" s="670"/>
      <c r="CNH6" s="670"/>
      <c r="CNI6" s="670"/>
      <c r="CNJ6" s="670"/>
      <c r="CNK6" s="670"/>
      <c r="CNL6" s="670"/>
      <c r="CNM6" s="670"/>
      <c r="CNN6" s="670"/>
      <c r="CNO6" s="670"/>
      <c r="CNP6" s="670"/>
      <c r="CNQ6" s="670"/>
      <c r="CNR6" s="670"/>
      <c r="CNS6" s="670"/>
      <c r="CNT6" s="670"/>
      <c r="CNU6" s="670"/>
      <c r="CNV6" s="670"/>
      <c r="CNW6" s="670"/>
      <c r="CNX6" s="670"/>
      <c r="CNY6" s="670"/>
      <c r="CNZ6" s="670"/>
      <c r="COA6" s="670"/>
      <c r="COB6" s="670"/>
      <c r="COC6" s="670"/>
      <c r="COD6" s="670"/>
      <c r="COE6" s="670"/>
      <c r="COF6" s="670"/>
      <c r="COG6" s="670"/>
      <c r="COH6" s="670"/>
      <c r="COI6" s="670"/>
      <c r="COJ6" s="670"/>
      <c r="COK6" s="670"/>
      <c r="COL6" s="670"/>
      <c r="COM6" s="670"/>
      <c r="CON6" s="670"/>
      <c r="COO6" s="670"/>
      <c r="COP6" s="670"/>
      <c r="COQ6" s="670"/>
      <c r="COR6" s="670"/>
      <c r="COS6" s="670"/>
      <c r="COT6" s="670"/>
      <c r="COU6" s="670"/>
      <c r="COV6" s="670"/>
      <c r="COW6" s="670"/>
      <c r="COX6" s="670"/>
      <c r="COY6" s="670"/>
      <c r="COZ6" s="670"/>
      <c r="CPA6" s="670"/>
      <c r="CPB6" s="670"/>
      <c r="CPC6" s="670"/>
      <c r="CPD6" s="670"/>
      <c r="CPE6" s="670"/>
      <c r="CPF6" s="670"/>
      <c r="CPG6" s="670"/>
      <c r="CPH6" s="670"/>
      <c r="CPI6" s="670"/>
      <c r="CPJ6" s="670"/>
      <c r="CPK6" s="670"/>
      <c r="CPL6" s="670"/>
      <c r="CPM6" s="670"/>
      <c r="CPN6" s="670"/>
      <c r="CPO6" s="670"/>
      <c r="CPP6" s="670"/>
      <c r="CPQ6" s="670"/>
      <c r="CPR6" s="670"/>
      <c r="CPS6" s="670"/>
      <c r="CPT6" s="670"/>
      <c r="CPU6" s="670"/>
      <c r="CPV6" s="670"/>
      <c r="CPW6" s="670"/>
      <c r="CPX6" s="670"/>
      <c r="CPY6" s="670"/>
      <c r="CPZ6" s="670"/>
      <c r="CQA6" s="670"/>
      <c r="CQB6" s="670"/>
      <c r="CQC6" s="670"/>
      <c r="CQD6" s="670"/>
      <c r="CQE6" s="670"/>
      <c r="CQF6" s="670"/>
      <c r="CQG6" s="670"/>
      <c r="CQH6" s="670"/>
      <c r="CQI6" s="670"/>
      <c r="CQJ6" s="670"/>
      <c r="CQK6" s="670"/>
      <c r="CQL6" s="670"/>
      <c r="CQM6" s="670"/>
      <c r="CQN6" s="670"/>
      <c r="CQO6" s="670"/>
      <c r="CQP6" s="670"/>
      <c r="CQQ6" s="670"/>
      <c r="CQR6" s="670"/>
      <c r="CQS6" s="670"/>
      <c r="CQT6" s="670"/>
      <c r="CQU6" s="670"/>
      <c r="CQV6" s="670"/>
      <c r="CQW6" s="670"/>
      <c r="CQX6" s="670"/>
      <c r="CQY6" s="670"/>
      <c r="CQZ6" s="670"/>
      <c r="CRA6" s="670"/>
      <c r="CRB6" s="670"/>
      <c r="CRC6" s="670"/>
      <c r="CRD6" s="670"/>
      <c r="CRE6" s="670"/>
      <c r="CRF6" s="670"/>
      <c r="CRG6" s="670"/>
      <c r="CRH6" s="670"/>
      <c r="CRI6" s="670"/>
      <c r="CRJ6" s="670"/>
      <c r="CRK6" s="670"/>
      <c r="CRL6" s="670"/>
      <c r="CRM6" s="670"/>
      <c r="CRN6" s="670"/>
      <c r="CRO6" s="670"/>
      <c r="CRP6" s="670"/>
      <c r="CRQ6" s="670"/>
      <c r="CRR6" s="670"/>
      <c r="CRS6" s="670"/>
      <c r="CRT6" s="670"/>
      <c r="CRU6" s="670"/>
      <c r="CRV6" s="670"/>
      <c r="CRW6" s="670"/>
      <c r="CRX6" s="670"/>
      <c r="CRY6" s="670"/>
      <c r="CRZ6" s="670"/>
      <c r="CSA6" s="670"/>
      <c r="CSB6" s="670"/>
      <c r="CSC6" s="670"/>
      <c r="CSD6" s="670"/>
      <c r="CSE6" s="670"/>
      <c r="CSF6" s="670"/>
      <c r="CSG6" s="670"/>
      <c r="CSH6" s="670"/>
      <c r="CSI6" s="670"/>
      <c r="CSJ6" s="670"/>
      <c r="CSK6" s="670"/>
      <c r="CSL6" s="670"/>
      <c r="CSM6" s="670"/>
      <c r="CSN6" s="670"/>
      <c r="CSO6" s="670"/>
      <c r="CSP6" s="670"/>
      <c r="CSQ6" s="670"/>
      <c r="CSR6" s="670"/>
      <c r="CSS6" s="670"/>
      <c r="CST6" s="670"/>
      <c r="CSU6" s="670"/>
      <c r="CSV6" s="670"/>
      <c r="CSW6" s="670"/>
      <c r="CSX6" s="670"/>
      <c r="CSY6" s="670"/>
      <c r="CSZ6" s="670"/>
      <c r="CTA6" s="670"/>
      <c r="CTB6" s="670"/>
      <c r="CTC6" s="670"/>
      <c r="CTD6" s="670"/>
      <c r="CTE6" s="670"/>
      <c r="CTF6" s="670"/>
      <c r="CTG6" s="670"/>
      <c r="CTH6" s="670"/>
      <c r="CTI6" s="670"/>
      <c r="CTJ6" s="670"/>
      <c r="CTK6" s="670"/>
      <c r="CTL6" s="670"/>
      <c r="CTM6" s="670"/>
      <c r="CTN6" s="670"/>
      <c r="CTO6" s="670"/>
      <c r="CTP6" s="670"/>
      <c r="CTQ6" s="670"/>
      <c r="CTR6" s="670"/>
      <c r="CTS6" s="670"/>
      <c r="CTT6" s="670"/>
      <c r="CTU6" s="670"/>
      <c r="CTV6" s="670"/>
      <c r="CTW6" s="670"/>
      <c r="CTX6" s="670"/>
      <c r="CTY6" s="670"/>
      <c r="CTZ6" s="670"/>
      <c r="CUA6" s="670"/>
      <c r="CUB6" s="670"/>
      <c r="CUC6" s="670"/>
      <c r="CUD6" s="670"/>
      <c r="CUE6" s="670"/>
      <c r="CUF6" s="670"/>
      <c r="CUG6" s="670"/>
      <c r="CUH6" s="670"/>
      <c r="CUI6" s="670"/>
      <c r="CUJ6" s="670"/>
      <c r="CUK6" s="670"/>
      <c r="CUL6" s="670"/>
      <c r="CUM6" s="670"/>
      <c r="CUN6" s="670"/>
      <c r="CUO6" s="670"/>
      <c r="CUP6" s="670"/>
      <c r="CUQ6" s="670"/>
      <c r="CUR6" s="670"/>
      <c r="CUS6" s="670"/>
      <c r="CUT6" s="670"/>
      <c r="CUU6" s="670"/>
      <c r="CUV6" s="670"/>
      <c r="CUW6" s="670"/>
      <c r="CUX6" s="670"/>
      <c r="CUY6" s="670"/>
      <c r="CUZ6" s="670"/>
      <c r="CVA6" s="670"/>
      <c r="CVB6" s="670"/>
      <c r="CVC6" s="670"/>
      <c r="CVD6" s="670"/>
      <c r="CVE6" s="670"/>
      <c r="CVF6" s="670"/>
      <c r="CVG6" s="670"/>
      <c r="CVH6" s="670"/>
      <c r="CVI6" s="670"/>
      <c r="CVJ6" s="670"/>
      <c r="CVK6" s="670"/>
      <c r="CVL6" s="670"/>
      <c r="CVM6" s="670"/>
      <c r="CVN6" s="670"/>
      <c r="CVO6" s="670"/>
      <c r="CVP6" s="670"/>
      <c r="CVQ6" s="670"/>
      <c r="CVR6" s="670"/>
      <c r="CVS6" s="670"/>
      <c r="CVT6" s="670"/>
      <c r="CVU6" s="670"/>
      <c r="CVV6" s="670"/>
      <c r="CVW6" s="670"/>
      <c r="CVX6" s="670"/>
      <c r="CVY6" s="670"/>
      <c r="CVZ6" s="670"/>
      <c r="CWA6" s="670"/>
      <c r="CWB6" s="670"/>
      <c r="CWC6" s="670"/>
      <c r="CWD6" s="670"/>
      <c r="CWE6" s="670"/>
      <c r="CWF6" s="670"/>
      <c r="CWG6" s="670"/>
      <c r="CWH6" s="670"/>
      <c r="CWI6" s="670"/>
      <c r="CWJ6" s="670"/>
      <c r="CWK6" s="670"/>
      <c r="CWL6" s="670"/>
      <c r="CWM6" s="670"/>
      <c r="CWN6" s="670"/>
      <c r="CWO6" s="670"/>
      <c r="CWP6" s="670"/>
      <c r="CWQ6" s="670"/>
      <c r="CWR6" s="670"/>
      <c r="CWS6" s="670"/>
      <c r="CWT6" s="670"/>
      <c r="CWU6" s="670"/>
      <c r="CWV6" s="670"/>
      <c r="CWW6" s="670"/>
      <c r="CWX6" s="670"/>
      <c r="CWY6" s="670"/>
      <c r="CWZ6" s="670"/>
      <c r="CXA6" s="670"/>
      <c r="CXB6" s="670"/>
      <c r="CXC6" s="670"/>
      <c r="CXD6" s="670"/>
      <c r="CXE6" s="670"/>
      <c r="CXF6" s="670"/>
      <c r="CXG6" s="670"/>
      <c r="CXH6" s="670"/>
      <c r="CXI6" s="670"/>
      <c r="CXJ6" s="670"/>
      <c r="CXK6" s="670"/>
      <c r="CXL6" s="670"/>
      <c r="CXM6" s="670"/>
      <c r="CXN6" s="670"/>
      <c r="CXO6" s="670"/>
      <c r="CXP6" s="670"/>
      <c r="CXQ6" s="670"/>
      <c r="CXR6" s="670"/>
      <c r="CXS6" s="670"/>
      <c r="CXT6" s="670"/>
      <c r="CXU6" s="670"/>
      <c r="CXV6" s="670"/>
      <c r="CXW6" s="670"/>
      <c r="CXX6" s="670"/>
      <c r="CXY6" s="670"/>
      <c r="CXZ6" s="670"/>
      <c r="CYA6" s="670"/>
      <c r="CYB6" s="670"/>
      <c r="CYC6" s="670"/>
      <c r="CYD6" s="670"/>
      <c r="CYE6" s="670"/>
      <c r="CYF6" s="670"/>
      <c r="CYG6" s="670"/>
      <c r="CYH6" s="670"/>
      <c r="CYI6" s="670"/>
      <c r="CYJ6" s="670"/>
      <c r="CYK6" s="670"/>
      <c r="CYL6" s="670"/>
      <c r="CYM6" s="670"/>
      <c r="CYN6" s="670"/>
      <c r="CYO6" s="670"/>
      <c r="CYP6" s="670"/>
      <c r="CYQ6" s="670"/>
      <c r="CYR6" s="670"/>
      <c r="CYS6" s="670"/>
      <c r="CYT6" s="670"/>
      <c r="CYU6" s="670"/>
      <c r="CYV6" s="670"/>
      <c r="CYW6" s="670"/>
      <c r="CYX6" s="670"/>
      <c r="CYY6" s="670"/>
      <c r="CYZ6" s="670"/>
      <c r="CZA6" s="670"/>
      <c r="CZB6" s="670"/>
      <c r="CZC6" s="670"/>
      <c r="CZD6" s="670"/>
      <c r="CZE6" s="670"/>
      <c r="CZF6" s="670"/>
      <c r="CZG6" s="670"/>
      <c r="CZH6" s="670"/>
      <c r="CZI6" s="670"/>
      <c r="CZJ6" s="670"/>
      <c r="CZK6" s="670"/>
      <c r="CZL6" s="670"/>
      <c r="CZM6" s="670"/>
      <c r="CZN6" s="670"/>
      <c r="CZO6" s="670"/>
      <c r="CZP6" s="670"/>
      <c r="CZQ6" s="670"/>
      <c r="CZR6" s="670"/>
      <c r="CZS6" s="670"/>
      <c r="CZT6" s="670"/>
      <c r="CZU6" s="670"/>
      <c r="CZV6" s="670"/>
      <c r="CZW6" s="670"/>
      <c r="CZX6" s="670"/>
      <c r="CZY6" s="670"/>
      <c r="CZZ6" s="670"/>
      <c r="DAA6" s="670"/>
      <c r="DAB6" s="670"/>
      <c r="DAC6" s="670"/>
      <c r="DAD6" s="670"/>
      <c r="DAE6" s="670"/>
      <c r="DAF6" s="670"/>
      <c r="DAG6" s="670"/>
      <c r="DAH6" s="670"/>
      <c r="DAI6" s="670"/>
      <c r="DAJ6" s="670"/>
      <c r="DAK6" s="670"/>
      <c r="DAL6" s="670"/>
      <c r="DAM6" s="670"/>
      <c r="DAN6" s="670"/>
      <c r="DAO6" s="670"/>
      <c r="DAP6" s="670"/>
      <c r="DAQ6" s="670"/>
      <c r="DAR6" s="670"/>
      <c r="DAS6" s="670"/>
      <c r="DAT6" s="670"/>
      <c r="DAU6" s="670"/>
      <c r="DAV6" s="670"/>
      <c r="DAW6" s="670"/>
      <c r="DAX6" s="670"/>
      <c r="DAY6" s="670"/>
      <c r="DAZ6" s="670"/>
      <c r="DBA6" s="670"/>
      <c r="DBB6" s="670"/>
      <c r="DBC6" s="670"/>
      <c r="DBD6" s="670"/>
      <c r="DBE6" s="670"/>
      <c r="DBF6" s="670"/>
      <c r="DBG6" s="670"/>
      <c r="DBH6" s="670"/>
      <c r="DBI6" s="670"/>
      <c r="DBJ6" s="670"/>
      <c r="DBK6" s="670"/>
      <c r="DBL6" s="670"/>
      <c r="DBM6" s="670"/>
      <c r="DBN6" s="670"/>
      <c r="DBO6" s="670"/>
      <c r="DBP6" s="670"/>
      <c r="DBQ6" s="670"/>
      <c r="DBR6" s="670"/>
      <c r="DBS6" s="670"/>
      <c r="DBT6" s="670"/>
      <c r="DBU6" s="670"/>
      <c r="DBV6" s="670"/>
      <c r="DBW6" s="670"/>
      <c r="DBX6" s="670"/>
      <c r="DBY6" s="670"/>
      <c r="DBZ6" s="670"/>
      <c r="DCA6" s="670"/>
      <c r="DCB6" s="670"/>
      <c r="DCC6" s="670"/>
      <c r="DCD6" s="670"/>
      <c r="DCE6" s="670"/>
      <c r="DCF6" s="670"/>
      <c r="DCG6" s="670"/>
      <c r="DCH6" s="670"/>
      <c r="DCI6" s="670"/>
      <c r="DCJ6" s="670"/>
      <c r="DCK6" s="670"/>
      <c r="DCL6" s="670"/>
      <c r="DCM6" s="670"/>
      <c r="DCN6" s="670"/>
      <c r="DCO6" s="670"/>
      <c r="DCP6" s="670"/>
      <c r="DCQ6" s="670"/>
      <c r="DCR6" s="670"/>
      <c r="DCS6" s="670"/>
      <c r="DCT6" s="670"/>
      <c r="DCU6" s="670"/>
      <c r="DCV6" s="670"/>
      <c r="DCW6" s="670"/>
      <c r="DCX6" s="670"/>
      <c r="DCY6" s="670"/>
      <c r="DCZ6" s="670"/>
      <c r="DDA6" s="670"/>
      <c r="DDB6" s="670"/>
      <c r="DDC6" s="670"/>
      <c r="DDD6" s="670"/>
      <c r="DDE6" s="670"/>
      <c r="DDF6" s="670"/>
      <c r="DDG6" s="670"/>
      <c r="DDH6" s="670"/>
      <c r="DDI6" s="670"/>
      <c r="DDJ6" s="670"/>
      <c r="DDK6" s="670"/>
      <c r="DDL6" s="670"/>
      <c r="DDM6" s="670"/>
      <c r="DDN6" s="670"/>
      <c r="DDO6" s="670"/>
      <c r="DDP6" s="670"/>
      <c r="DDQ6" s="670"/>
      <c r="DDR6" s="670"/>
      <c r="DDS6" s="670"/>
      <c r="DDT6" s="670"/>
      <c r="DDU6" s="670"/>
      <c r="DDV6" s="670"/>
      <c r="DDW6" s="670"/>
      <c r="DDX6" s="670"/>
      <c r="DDY6" s="670"/>
      <c r="DDZ6" s="670"/>
      <c r="DEA6" s="670"/>
      <c r="DEB6" s="670"/>
      <c r="DEC6" s="670"/>
      <c r="DED6" s="670"/>
      <c r="DEE6" s="670"/>
      <c r="DEF6" s="670"/>
      <c r="DEG6" s="670"/>
      <c r="DEH6" s="670"/>
      <c r="DEI6" s="670"/>
      <c r="DEJ6" s="670"/>
      <c r="DEK6" s="670"/>
      <c r="DEL6" s="670"/>
      <c r="DEM6" s="670"/>
      <c r="DEN6" s="670"/>
      <c r="DEO6" s="670"/>
      <c r="DEP6" s="670"/>
      <c r="DEQ6" s="670"/>
      <c r="DER6" s="670"/>
      <c r="DES6" s="670"/>
      <c r="DET6" s="670"/>
      <c r="DEU6" s="670"/>
      <c r="DEV6" s="670"/>
      <c r="DEW6" s="670"/>
      <c r="DEX6" s="670"/>
      <c r="DEY6" s="670"/>
      <c r="DEZ6" s="670"/>
      <c r="DFA6" s="670"/>
      <c r="DFB6" s="670"/>
      <c r="DFC6" s="670"/>
      <c r="DFD6" s="670"/>
      <c r="DFE6" s="670"/>
      <c r="DFF6" s="670"/>
      <c r="DFG6" s="670"/>
      <c r="DFH6" s="670"/>
      <c r="DFI6" s="670"/>
      <c r="DFJ6" s="670"/>
      <c r="DFK6" s="670"/>
      <c r="DFL6" s="670"/>
      <c r="DFM6" s="670"/>
      <c r="DFN6" s="670"/>
      <c r="DFO6" s="670"/>
      <c r="DFP6" s="670"/>
      <c r="DFQ6" s="670"/>
      <c r="DFR6" s="670"/>
      <c r="DFS6" s="670"/>
      <c r="DFT6" s="670"/>
      <c r="DFU6" s="670"/>
      <c r="DFV6" s="670"/>
      <c r="DFW6" s="670"/>
      <c r="DFX6" s="670"/>
      <c r="DFY6" s="670"/>
      <c r="DFZ6" s="670"/>
      <c r="DGA6" s="670"/>
      <c r="DGB6" s="670"/>
      <c r="DGC6" s="670"/>
      <c r="DGD6" s="670"/>
      <c r="DGE6" s="670"/>
      <c r="DGF6" s="670"/>
      <c r="DGG6" s="670"/>
      <c r="DGH6" s="670"/>
      <c r="DGI6" s="670"/>
      <c r="DGJ6" s="670"/>
      <c r="DGK6" s="670"/>
      <c r="DGL6" s="670"/>
      <c r="DGM6" s="670"/>
      <c r="DGN6" s="670"/>
      <c r="DGO6" s="670"/>
      <c r="DGP6" s="670"/>
      <c r="DGQ6" s="670"/>
      <c r="DGR6" s="670"/>
      <c r="DGS6" s="670"/>
      <c r="DGT6" s="670"/>
      <c r="DGU6" s="670"/>
      <c r="DGV6" s="670"/>
      <c r="DGW6" s="670"/>
      <c r="DGX6" s="670"/>
      <c r="DGY6" s="670"/>
      <c r="DGZ6" s="670"/>
      <c r="DHA6" s="670"/>
      <c r="DHB6" s="670"/>
      <c r="DHC6" s="670"/>
      <c r="DHD6" s="670"/>
      <c r="DHE6" s="670"/>
      <c r="DHF6" s="670"/>
      <c r="DHG6" s="670"/>
      <c r="DHH6" s="670"/>
      <c r="DHI6" s="670"/>
      <c r="DHJ6" s="670"/>
      <c r="DHK6" s="670"/>
      <c r="DHL6" s="670"/>
      <c r="DHM6" s="670"/>
      <c r="DHN6" s="670"/>
      <c r="DHO6" s="670"/>
      <c r="DHP6" s="670"/>
      <c r="DHQ6" s="670"/>
      <c r="DHR6" s="670"/>
      <c r="DHS6" s="670"/>
      <c r="DHT6" s="670"/>
      <c r="DHU6" s="670"/>
      <c r="DHV6" s="670"/>
      <c r="DHW6" s="670"/>
      <c r="DHX6" s="670"/>
      <c r="DHY6" s="670"/>
      <c r="DHZ6" s="670"/>
      <c r="DIA6" s="670"/>
      <c r="DIB6" s="670"/>
      <c r="DIC6" s="670"/>
      <c r="DID6" s="670"/>
      <c r="DIE6" s="670"/>
      <c r="DIF6" s="670"/>
      <c r="DIG6" s="670"/>
      <c r="DIH6" s="670"/>
      <c r="DII6" s="670"/>
      <c r="DIJ6" s="670"/>
      <c r="DIK6" s="670"/>
      <c r="DIL6" s="670"/>
      <c r="DIM6" s="670"/>
      <c r="DIN6" s="670"/>
      <c r="DIO6" s="670"/>
      <c r="DIP6" s="670"/>
      <c r="DIQ6" s="670"/>
      <c r="DIR6" s="670"/>
      <c r="DIS6" s="670"/>
      <c r="DIT6" s="670"/>
      <c r="DIU6" s="670"/>
      <c r="DIV6" s="670"/>
      <c r="DIW6" s="670"/>
      <c r="DIX6" s="670"/>
      <c r="DIY6" s="670"/>
      <c r="DIZ6" s="670"/>
      <c r="DJA6" s="670"/>
      <c r="DJB6" s="670"/>
      <c r="DJC6" s="670"/>
      <c r="DJD6" s="670"/>
      <c r="DJE6" s="670"/>
      <c r="DJF6" s="670"/>
      <c r="DJG6" s="670"/>
      <c r="DJH6" s="670"/>
      <c r="DJI6" s="670"/>
      <c r="DJJ6" s="670"/>
      <c r="DJK6" s="670"/>
      <c r="DJL6" s="670"/>
      <c r="DJM6" s="670"/>
      <c r="DJN6" s="670"/>
      <c r="DJO6" s="670"/>
      <c r="DJP6" s="670"/>
      <c r="DJQ6" s="670"/>
      <c r="DJR6" s="670"/>
      <c r="DJS6" s="670"/>
      <c r="DJT6" s="670"/>
      <c r="DJU6" s="670"/>
      <c r="DJV6" s="670"/>
      <c r="DJW6" s="670"/>
      <c r="DJX6" s="670"/>
      <c r="DJY6" s="670"/>
      <c r="DJZ6" s="670"/>
      <c r="DKA6" s="670"/>
      <c r="DKB6" s="670"/>
      <c r="DKC6" s="670"/>
      <c r="DKD6" s="670"/>
      <c r="DKE6" s="670"/>
      <c r="DKF6" s="670"/>
      <c r="DKG6" s="670"/>
      <c r="DKH6" s="670"/>
      <c r="DKI6" s="670"/>
      <c r="DKJ6" s="670"/>
      <c r="DKK6" s="670"/>
      <c r="DKL6" s="670"/>
      <c r="DKM6" s="670"/>
      <c r="DKN6" s="670"/>
      <c r="DKO6" s="670"/>
      <c r="DKP6" s="670"/>
      <c r="DKQ6" s="670"/>
      <c r="DKR6" s="670"/>
      <c r="DKS6" s="670"/>
      <c r="DKT6" s="670"/>
      <c r="DKU6" s="670"/>
      <c r="DKV6" s="670"/>
      <c r="DKW6" s="670"/>
      <c r="DKX6" s="670"/>
      <c r="DKY6" s="670"/>
      <c r="DKZ6" s="670"/>
      <c r="DLA6" s="670"/>
      <c r="DLB6" s="670"/>
      <c r="DLC6" s="670"/>
      <c r="DLD6" s="670"/>
      <c r="DLE6" s="670"/>
      <c r="DLF6" s="670"/>
      <c r="DLG6" s="670"/>
      <c r="DLH6" s="670"/>
      <c r="DLI6" s="670"/>
      <c r="DLJ6" s="670"/>
      <c r="DLK6" s="670"/>
      <c r="DLL6" s="670"/>
      <c r="DLM6" s="670"/>
      <c r="DLN6" s="670"/>
      <c r="DLO6" s="670"/>
      <c r="DLP6" s="670"/>
      <c r="DLQ6" s="670"/>
      <c r="DLR6" s="670"/>
      <c r="DLS6" s="670"/>
      <c r="DLT6" s="670"/>
      <c r="DLU6" s="670"/>
      <c r="DLV6" s="670"/>
      <c r="DLW6" s="670"/>
      <c r="DLX6" s="670"/>
      <c r="DLY6" s="670"/>
      <c r="DLZ6" s="670"/>
      <c r="DMA6" s="670"/>
      <c r="DMB6" s="670"/>
      <c r="DMC6" s="670"/>
      <c r="DMD6" s="670"/>
      <c r="DME6" s="670"/>
      <c r="DMF6" s="670"/>
      <c r="DMG6" s="670"/>
      <c r="DMH6" s="670"/>
      <c r="DMI6" s="670"/>
      <c r="DMJ6" s="670"/>
      <c r="DMK6" s="670"/>
      <c r="DML6" s="670"/>
      <c r="DMM6" s="670"/>
      <c r="DMN6" s="670"/>
      <c r="DMO6" s="670"/>
      <c r="DMP6" s="670"/>
      <c r="DMQ6" s="670"/>
      <c r="DMR6" s="670"/>
      <c r="DMS6" s="670"/>
      <c r="DMT6" s="670"/>
      <c r="DMU6" s="670"/>
      <c r="DMV6" s="670"/>
      <c r="DMW6" s="670"/>
      <c r="DMX6" s="670"/>
      <c r="DMY6" s="670"/>
      <c r="DMZ6" s="670"/>
      <c r="DNA6" s="670"/>
      <c r="DNB6" s="670"/>
      <c r="DNC6" s="670"/>
      <c r="DND6" s="670"/>
      <c r="DNE6" s="670"/>
      <c r="DNF6" s="670"/>
      <c r="DNG6" s="670"/>
      <c r="DNH6" s="670"/>
      <c r="DNI6" s="670"/>
      <c r="DNJ6" s="670"/>
      <c r="DNK6" s="670"/>
      <c r="DNL6" s="670"/>
      <c r="DNM6" s="670"/>
      <c r="DNN6" s="670"/>
      <c r="DNO6" s="670"/>
      <c r="DNP6" s="670"/>
      <c r="DNQ6" s="670"/>
      <c r="DNR6" s="670"/>
      <c r="DNS6" s="670"/>
      <c r="DNT6" s="670"/>
      <c r="DNU6" s="670"/>
      <c r="DNV6" s="670"/>
      <c r="DNW6" s="670"/>
      <c r="DNX6" s="670"/>
      <c r="DNY6" s="670"/>
      <c r="DNZ6" s="670"/>
      <c r="DOA6" s="670"/>
      <c r="DOB6" s="670"/>
      <c r="DOC6" s="670"/>
      <c r="DOD6" s="670"/>
      <c r="DOE6" s="670"/>
      <c r="DOF6" s="670"/>
      <c r="DOG6" s="670"/>
      <c r="DOH6" s="670"/>
      <c r="DOI6" s="670"/>
      <c r="DOJ6" s="670"/>
      <c r="DOK6" s="670"/>
      <c r="DOL6" s="670"/>
      <c r="DOM6" s="670"/>
      <c r="DON6" s="670"/>
      <c r="DOO6" s="670"/>
      <c r="DOP6" s="670"/>
      <c r="DOQ6" s="670"/>
      <c r="DOR6" s="670"/>
      <c r="DOS6" s="670"/>
      <c r="DOT6" s="670"/>
      <c r="DOU6" s="670"/>
      <c r="DOV6" s="670"/>
      <c r="DOW6" s="670"/>
      <c r="DOX6" s="670"/>
      <c r="DOY6" s="670"/>
      <c r="DOZ6" s="670"/>
      <c r="DPA6" s="670"/>
      <c r="DPB6" s="670"/>
      <c r="DPC6" s="670"/>
      <c r="DPD6" s="670"/>
      <c r="DPE6" s="670"/>
      <c r="DPF6" s="670"/>
      <c r="DPG6" s="670"/>
      <c r="DPH6" s="670"/>
      <c r="DPI6" s="670"/>
      <c r="DPJ6" s="670"/>
      <c r="DPK6" s="670"/>
      <c r="DPL6" s="670"/>
      <c r="DPM6" s="670"/>
      <c r="DPN6" s="670"/>
      <c r="DPO6" s="670"/>
      <c r="DPP6" s="670"/>
      <c r="DPQ6" s="670"/>
      <c r="DPR6" s="670"/>
      <c r="DPS6" s="670"/>
      <c r="DPT6" s="670"/>
      <c r="DPU6" s="670"/>
      <c r="DPV6" s="670"/>
      <c r="DPW6" s="670"/>
      <c r="DPX6" s="670"/>
      <c r="DPY6" s="670"/>
      <c r="DPZ6" s="670"/>
      <c r="DQA6" s="670"/>
      <c r="DQB6" s="670"/>
      <c r="DQC6" s="670"/>
      <c r="DQD6" s="670"/>
      <c r="DQE6" s="670"/>
      <c r="DQF6" s="670"/>
      <c r="DQG6" s="670"/>
      <c r="DQH6" s="670"/>
      <c r="DQI6" s="670"/>
      <c r="DQJ6" s="670"/>
      <c r="DQK6" s="670"/>
      <c r="DQL6" s="670"/>
      <c r="DQM6" s="670"/>
      <c r="DQN6" s="670"/>
      <c r="DQO6" s="670"/>
      <c r="DQP6" s="670"/>
      <c r="DQQ6" s="670"/>
      <c r="DQR6" s="670"/>
      <c r="DQS6" s="670"/>
      <c r="DQT6" s="670"/>
      <c r="DQU6" s="670"/>
      <c r="DQV6" s="670"/>
      <c r="DQW6" s="670"/>
      <c r="DQX6" s="670"/>
      <c r="DQY6" s="670"/>
      <c r="DQZ6" s="670"/>
      <c r="DRA6" s="670"/>
      <c r="DRB6" s="670"/>
      <c r="DRC6" s="670"/>
      <c r="DRD6" s="670"/>
      <c r="DRE6" s="670"/>
      <c r="DRF6" s="670"/>
      <c r="DRG6" s="670"/>
      <c r="DRH6" s="670"/>
      <c r="DRI6" s="670"/>
      <c r="DRJ6" s="670"/>
      <c r="DRK6" s="670"/>
      <c r="DRL6" s="670"/>
      <c r="DRM6" s="670"/>
      <c r="DRN6" s="670"/>
      <c r="DRO6" s="670"/>
      <c r="DRP6" s="670"/>
      <c r="DRQ6" s="670"/>
      <c r="DRR6" s="670"/>
      <c r="DRS6" s="670"/>
      <c r="DRT6" s="670"/>
      <c r="DRU6" s="670"/>
      <c r="DRV6" s="670"/>
      <c r="DRW6" s="670"/>
      <c r="DRX6" s="670"/>
      <c r="DRY6" s="670"/>
      <c r="DRZ6" s="670"/>
      <c r="DSA6" s="670"/>
      <c r="DSB6" s="670"/>
      <c r="DSC6" s="670"/>
      <c r="DSD6" s="670"/>
      <c r="DSE6" s="670"/>
      <c r="DSF6" s="670"/>
      <c r="DSG6" s="670"/>
      <c r="DSH6" s="670"/>
      <c r="DSI6" s="670"/>
      <c r="DSJ6" s="670"/>
      <c r="DSK6" s="670"/>
      <c r="DSL6" s="670"/>
      <c r="DSM6" s="670"/>
      <c r="DSN6" s="670"/>
      <c r="DSO6" s="670"/>
      <c r="DSP6" s="670"/>
      <c r="DSQ6" s="670"/>
      <c r="DSR6" s="670"/>
      <c r="DSS6" s="670"/>
      <c r="DST6" s="670"/>
      <c r="DSU6" s="670"/>
      <c r="DSV6" s="670"/>
      <c r="DSW6" s="670"/>
      <c r="DSX6" s="670"/>
      <c r="DSY6" s="670"/>
      <c r="DSZ6" s="670"/>
      <c r="DTA6" s="670"/>
      <c r="DTB6" s="670"/>
      <c r="DTC6" s="670"/>
      <c r="DTD6" s="670"/>
      <c r="DTE6" s="670"/>
      <c r="DTF6" s="670"/>
      <c r="DTG6" s="670"/>
      <c r="DTH6" s="670"/>
      <c r="DTI6" s="670"/>
      <c r="DTJ6" s="670"/>
      <c r="DTK6" s="670"/>
      <c r="DTL6" s="670"/>
      <c r="DTM6" s="670"/>
      <c r="DTN6" s="670"/>
      <c r="DTO6" s="670"/>
      <c r="DTP6" s="670"/>
      <c r="DTQ6" s="670"/>
      <c r="DTR6" s="670"/>
      <c r="DTS6" s="670"/>
      <c r="DTT6" s="670"/>
      <c r="DTU6" s="670"/>
      <c r="DTV6" s="670"/>
      <c r="DTW6" s="670"/>
      <c r="DTX6" s="670"/>
      <c r="DTY6" s="670"/>
      <c r="DTZ6" s="670"/>
      <c r="DUA6" s="670"/>
      <c r="DUB6" s="670"/>
      <c r="DUC6" s="670"/>
      <c r="DUD6" s="670"/>
      <c r="DUE6" s="670"/>
      <c r="DUF6" s="670"/>
      <c r="DUG6" s="670"/>
      <c r="DUH6" s="670"/>
      <c r="DUI6" s="670"/>
      <c r="DUJ6" s="670"/>
      <c r="DUK6" s="670"/>
      <c r="DUL6" s="670"/>
      <c r="DUM6" s="670"/>
      <c r="DUN6" s="670"/>
      <c r="DUO6" s="670"/>
      <c r="DUP6" s="670"/>
      <c r="DUQ6" s="670"/>
      <c r="DUR6" s="670"/>
      <c r="DUS6" s="670"/>
      <c r="DUT6" s="670"/>
      <c r="DUU6" s="670"/>
      <c r="DUV6" s="670"/>
      <c r="DUW6" s="670"/>
      <c r="DUX6" s="670"/>
      <c r="DUY6" s="670"/>
      <c r="DUZ6" s="670"/>
      <c r="DVA6" s="670"/>
      <c r="DVB6" s="670"/>
      <c r="DVC6" s="670"/>
      <c r="DVD6" s="670"/>
      <c r="DVE6" s="670"/>
      <c r="DVF6" s="670"/>
      <c r="DVG6" s="670"/>
      <c r="DVH6" s="670"/>
      <c r="DVI6" s="670"/>
      <c r="DVJ6" s="670"/>
      <c r="DVK6" s="670"/>
      <c r="DVL6" s="670"/>
      <c r="DVM6" s="670"/>
      <c r="DVN6" s="670"/>
      <c r="DVO6" s="670"/>
      <c r="DVP6" s="670"/>
      <c r="DVQ6" s="670"/>
      <c r="DVR6" s="670"/>
      <c r="DVS6" s="670"/>
      <c r="DVT6" s="670"/>
      <c r="DVU6" s="670"/>
      <c r="DVV6" s="670"/>
      <c r="DVW6" s="670"/>
      <c r="DVX6" s="670"/>
      <c r="DVY6" s="670"/>
      <c r="DVZ6" s="670"/>
      <c r="DWA6" s="670"/>
      <c r="DWB6" s="670"/>
      <c r="DWC6" s="670"/>
      <c r="DWD6" s="670"/>
      <c r="DWE6" s="670"/>
      <c r="DWF6" s="670"/>
      <c r="DWG6" s="670"/>
      <c r="DWH6" s="670"/>
      <c r="DWI6" s="670"/>
      <c r="DWJ6" s="670"/>
      <c r="DWK6" s="670"/>
      <c r="DWL6" s="670"/>
      <c r="DWM6" s="670"/>
      <c r="DWN6" s="670"/>
      <c r="DWO6" s="670"/>
      <c r="DWP6" s="670"/>
      <c r="DWQ6" s="670"/>
      <c r="DWR6" s="670"/>
      <c r="DWS6" s="670"/>
      <c r="DWT6" s="670"/>
      <c r="DWU6" s="670"/>
      <c r="DWV6" s="670"/>
      <c r="DWW6" s="670"/>
      <c r="DWX6" s="670"/>
      <c r="DWY6" s="670"/>
      <c r="DWZ6" s="670"/>
      <c r="DXA6" s="670"/>
      <c r="DXB6" s="670"/>
      <c r="DXC6" s="670"/>
      <c r="DXD6" s="670"/>
      <c r="DXE6" s="670"/>
      <c r="DXF6" s="670"/>
      <c r="DXG6" s="670"/>
      <c r="DXH6" s="670"/>
      <c r="DXI6" s="670"/>
      <c r="DXJ6" s="670"/>
      <c r="DXK6" s="670"/>
      <c r="DXL6" s="670"/>
      <c r="DXM6" s="670"/>
      <c r="DXN6" s="670"/>
      <c r="DXO6" s="670"/>
      <c r="DXP6" s="670"/>
      <c r="DXQ6" s="670"/>
      <c r="DXR6" s="670"/>
      <c r="DXS6" s="670"/>
      <c r="DXT6" s="670"/>
      <c r="DXU6" s="670"/>
      <c r="DXV6" s="670"/>
      <c r="DXW6" s="670"/>
      <c r="DXX6" s="670"/>
      <c r="DXY6" s="670"/>
      <c r="DXZ6" s="670"/>
      <c r="DYA6" s="670"/>
      <c r="DYB6" s="670"/>
      <c r="DYC6" s="670"/>
      <c r="DYD6" s="670"/>
      <c r="DYE6" s="670"/>
      <c r="DYF6" s="670"/>
      <c r="DYG6" s="670"/>
      <c r="DYH6" s="670"/>
      <c r="DYI6" s="670"/>
      <c r="DYJ6" s="670"/>
      <c r="DYK6" s="670"/>
      <c r="DYL6" s="670"/>
      <c r="DYM6" s="670"/>
      <c r="DYN6" s="670"/>
      <c r="DYO6" s="670"/>
      <c r="DYP6" s="670"/>
      <c r="DYQ6" s="670"/>
      <c r="DYR6" s="670"/>
      <c r="DYS6" s="670"/>
      <c r="DYT6" s="670"/>
      <c r="DYU6" s="670"/>
      <c r="DYV6" s="670"/>
      <c r="DYW6" s="670"/>
      <c r="DYX6" s="670"/>
      <c r="DYY6" s="670"/>
      <c r="DYZ6" s="670"/>
      <c r="DZA6" s="670"/>
      <c r="DZB6" s="670"/>
      <c r="DZC6" s="670"/>
      <c r="DZD6" s="670"/>
      <c r="DZE6" s="670"/>
      <c r="DZF6" s="670"/>
      <c r="DZG6" s="670"/>
      <c r="DZH6" s="670"/>
      <c r="DZI6" s="670"/>
      <c r="DZJ6" s="670"/>
      <c r="DZK6" s="670"/>
      <c r="DZL6" s="670"/>
      <c r="DZM6" s="670"/>
      <c r="DZN6" s="670"/>
      <c r="DZO6" s="670"/>
      <c r="DZP6" s="670"/>
      <c r="DZQ6" s="670"/>
      <c r="DZR6" s="670"/>
      <c r="DZS6" s="670"/>
      <c r="DZT6" s="670"/>
      <c r="DZU6" s="670"/>
      <c r="DZV6" s="670"/>
      <c r="DZW6" s="670"/>
      <c r="DZX6" s="670"/>
      <c r="DZY6" s="670"/>
      <c r="DZZ6" s="670"/>
      <c r="EAA6" s="670"/>
      <c r="EAB6" s="670"/>
      <c r="EAC6" s="670"/>
      <c r="EAD6" s="670"/>
      <c r="EAE6" s="670"/>
      <c r="EAF6" s="670"/>
      <c r="EAG6" s="670"/>
      <c r="EAH6" s="670"/>
      <c r="EAI6" s="670"/>
      <c r="EAJ6" s="670"/>
      <c r="EAK6" s="670"/>
      <c r="EAL6" s="670"/>
      <c r="EAM6" s="670"/>
      <c r="EAN6" s="670"/>
      <c r="EAO6" s="670"/>
      <c r="EAP6" s="670"/>
      <c r="EAQ6" s="670"/>
      <c r="EAR6" s="670"/>
      <c r="EAS6" s="670"/>
      <c r="EAT6" s="670"/>
      <c r="EAU6" s="670"/>
      <c r="EAV6" s="670"/>
      <c r="EAW6" s="670"/>
      <c r="EAX6" s="670"/>
      <c r="EAY6" s="670"/>
      <c r="EAZ6" s="670"/>
      <c r="EBA6" s="670"/>
      <c r="EBB6" s="670"/>
      <c r="EBC6" s="670"/>
      <c r="EBD6" s="670"/>
      <c r="EBE6" s="670"/>
      <c r="EBF6" s="670"/>
      <c r="EBG6" s="670"/>
      <c r="EBH6" s="670"/>
      <c r="EBI6" s="670"/>
      <c r="EBJ6" s="670"/>
      <c r="EBK6" s="670"/>
      <c r="EBL6" s="670"/>
      <c r="EBM6" s="670"/>
      <c r="EBN6" s="670"/>
      <c r="EBO6" s="670"/>
      <c r="EBP6" s="670"/>
      <c r="EBQ6" s="670"/>
      <c r="EBR6" s="670"/>
      <c r="EBS6" s="670"/>
      <c r="EBT6" s="670"/>
      <c r="EBU6" s="670"/>
      <c r="EBV6" s="670"/>
      <c r="EBW6" s="670"/>
      <c r="EBX6" s="670"/>
      <c r="EBY6" s="670"/>
      <c r="EBZ6" s="670"/>
      <c r="ECA6" s="670"/>
      <c r="ECB6" s="670"/>
      <c r="ECC6" s="670"/>
      <c r="ECD6" s="670"/>
      <c r="ECE6" s="670"/>
      <c r="ECF6" s="670"/>
      <c r="ECG6" s="670"/>
      <c r="ECH6" s="670"/>
      <c r="ECI6" s="670"/>
      <c r="ECJ6" s="670"/>
      <c r="ECK6" s="670"/>
      <c r="ECL6" s="670"/>
      <c r="ECM6" s="670"/>
      <c r="ECN6" s="670"/>
      <c r="ECO6" s="670"/>
      <c r="ECP6" s="670"/>
      <c r="ECQ6" s="670"/>
      <c r="ECR6" s="670"/>
      <c r="ECS6" s="670"/>
      <c r="ECT6" s="670"/>
      <c r="ECU6" s="670"/>
      <c r="ECV6" s="670"/>
      <c r="ECW6" s="670"/>
      <c r="ECX6" s="670"/>
      <c r="ECY6" s="670"/>
      <c r="ECZ6" s="670"/>
      <c r="EDA6" s="670"/>
      <c r="EDB6" s="670"/>
      <c r="EDC6" s="670"/>
      <c r="EDD6" s="670"/>
      <c r="EDE6" s="670"/>
      <c r="EDF6" s="670"/>
      <c r="EDG6" s="670"/>
      <c r="EDH6" s="670"/>
      <c r="EDI6" s="670"/>
      <c r="EDJ6" s="670"/>
      <c r="EDK6" s="670"/>
      <c r="EDL6" s="670"/>
      <c r="EDM6" s="670"/>
      <c r="EDN6" s="670"/>
      <c r="EDO6" s="670"/>
      <c r="EDP6" s="670"/>
      <c r="EDQ6" s="670"/>
      <c r="EDR6" s="670"/>
      <c r="EDS6" s="670"/>
      <c r="EDT6" s="670"/>
      <c r="EDU6" s="670"/>
      <c r="EDV6" s="670"/>
      <c r="EDW6" s="670"/>
      <c r="EDX6" s="670"/>
      <c r="EDY6" s="670"/>
      <c r="EDZ6" s="670"/>
      <c r="EEA6" s="670"/>
      <c r="EEB6" s="670"/>
      <c r="EEC6" s="670"/>
      <c r="EED6" s="670"/>
      <c r="EEE6" s="670"/>
      <c r="EEF6" s="670"/>
      <c r="EEG6" s="670"/>
      <c r="EEH6" s="670"/>
      <c r="EEI6" s="670"/>
      <c r="EEJ6" s="670"/>
      <c r="EEK6" s="670"/>
      <c r="EEL6" s="670"/>
      <c r="EEM6" s="670"/>
      <c r="EEN6" s="670"/>
      <c r="EEO6" s="670"/>
      <c r="EEP6" s="670"/>
      <c r="EEQ6" s="670"/>
      <c r="EER6" s="670"/>
      <c r="EES6" s="670"/>
      <c r="EET6" s="670"/>
      <c r="EEU6" s="670"/>
      <c r="EEV6" s="670"/>
      <c r="EEW6" s="670"/>
      <c r="EEX6" s="670"/>
      <c r="EEY6" s="670"/>
      <c r="EEZ6" s="670"/>
      <c r="EFA6" s="670"/>
      <c r="EFB6" s="670"/>
      <c r="EFC6" s="670"/>
      <c r="EFD6" s="670"/>
      <c r="EFE6" s="670"/>
      <c r="EFF6" s="670"/>
      <c r="EFG6" s="670"/>
      <c r="EFH6" s="670"/>
      <c r="EFI6" s="670"/>
      <c r="EFJ6" s="670"/>
      <c r="EFK6" s="670"/>
      <c r="EFL6" s="670"/>
      <c r="EFM6" s="670"/>
      <c r="EFN6" s="670"/>
      <c r="EFO6" s="670"/>
      <c r="EFP6" s="670"/>
      <c r="EFQ6" s="670"/>
      <c r="EFR6" s="670"/>
      <c r="EFS6" s="670"/>
      <c r="EFT6" s="670"/>
      <c r="EFU6" s="670"/>
      <c r="EFV6" s="670"/>
      <c r="EFW6" s="670"/>
      <c r="EFX6" s="670"/>
      <c r="EFY6" s="670"/>
      <c r="EFZ6" s="670"/>
      <c r="EGA6" s="670"/>
      <c r="EGB6" s="670"/>
      <c r="EGC6" s="670"/>
      <c r="EGD6" s="670"/>
      <c r="EGE6" s="670"/>
      <c r="EGF6" s="670"/>
      <c r="EGG6" s="670"/>
      <c r="EGH6" s="670"/>
      <c r="EGI6" s="670"/>
      <c r="EGJ6" s="670"/>
      <c r="EGK6" s="670"/>
      <c r="EGL6" s="670"/>
      <c r="EGM6" s="670"/>
      <c r="EGN6" s="670"/>
      <c r="EGO6" s="670"/>
      <c r="EGP6" s="670"/>
      <c r="EGQ6" s="670"/>
      <c r="EGR6" s="670"/>
      <c r="EGS6" s="670"/>
      <c r="EGT6" s="670"/>
      <c r="EGU6" s="670"/>
      <c r="EGV6" s="670"/>
      <c r="EGW6" s="670"/>
      <c r="EGX6" s="670"/>
      <c r="EGY6" s="670"/>
      <c r="EGZ6" s="670"/>
      <c r="EHA6" s="670"/>
      <c r="EHB6" s="670"/>
      <c r="EHC6" s="670"/>
      <c r="EHD6" s="670"/>
      <c r="EHE6" s="670"/>
      <c r="EHF6" s="670"/>
      <c r="EHG6" s="670"/>
      <c r="EHH6" s="670"/>
      <c r="EHI6" s="670"/>
      <c r="EHJ6" s="670"/>
      <c r="EHK6" s="670"/>
      <c r="EHL6" s="670"/>
      <c r="EHM6" s="670"/>
      <c r="EHN6" s="670"/>
      <c r="EHO6" s="670"/>
      <c r="EHP6" s="670"/>
      <c r="EHQ6" s="670"/>
      <c r="EHR6" s="670"/>
      <c r="EHS6" s="670"/>
      <c r="EHT6" s="670"/>
      <c r="EHU6" s="670"/>
      <c r="EHV6" s="670"/>
      <c r="EHW6" s="670"/>
      <c r="EHX6" s="670"/>
      <c r="EHY6" s="670"/>
      <c r="EHZ6" s="670"/>
      <c r="EIA6" s="670"/>
      <c r="EIB6" s="670"/>
      <c r="EIC6" s="670"/>
      <c r="EID6" s="670"/>
      <c r="EIE6" s="670"/>
      <c r="EIF6" s="670"/>
      <c r="EIG6" s="670"/>
      <c r="EIH6" s="670"/>
      <c r="EII6" s="670"/>
      <c r="EIJ6" s="670"/>
      <c r="EIK6" s="670"/>
      <c r="EIL6" s="670"/>
      <c r="EIM6" s="670"/>
      <c r="EIN6" s="670"/>
      <c r="EIO6" s="670"/>
      <c r="EIP6" s="670"/>
      <c r="EIQ6" s="670"/>
      <c r="EIR6" s="670"/>
      <c r="EIS6" s="670"/>
      <c r="EIT6" s="670"/>
      <c r="EIU6" s="670"/>
      <c r="EIV6" s="670"/>
      <c r="EIW6" s="670"/>
      <c r="EIX6" s="670"/>
      <c r="EIY6" s="670"/>
      <c r="EIZ6" s="670"/>
      <c r="EJA6" s="670"/>
      <c r="EJB6" s="670"/>
      <c r="EJC6" s="670"/>
      <c r="EJD6" s="670"/>
      <c r="EJE6" s="670"/>
      <c r="EJF6" s="670"/>
      <c r="EJG6" s="670"/>
      <c r="EJH6" s="670"/>
      <c r="EJI6" s="670"/>
      <c r="EJJ6" s="670"/>
      <c r="EJK6" s="670"/>
      <c r="EJL6" s="670"/>
      <c r="EJM6" s="670"/>
      <c r="EJN6" s="670"/>
      <c r="EJO6" s="670"/>
      <c r="EJP6" s="670"/>
      <c r="EJQ6" s="670"/>
      <c r="EJR6" s="670"/>
      <c r="EJS6" s="670"/>
      <c r="EJT6" s="670"/>
      <c r="EJU6" s="670"/>
      <c r="EJV6" s="670"/>
      <c r="EJW6" s="670"/>
      <c r="EJX6" s="670"/>
      <c r="EJY6" s="670"/>
      <c r="EJZ6" s="670"/>
      <c r="EKA6" s="670"/>
      <c r="EKB6" s="670"/>
      <c r="EKC6" s="670"/>
      <c r="EKD6" s="670"/>
      <c r="EKE6" s="670"/>
      <c r="EKF6" s="670"/>
      <c r="EKG6" s="670"/>
      <c r="EKH6" s="670"/>
      <c r="EKI6" s="670"/>
      <c r="EKJ6" s="670"/>
      <c r="EKK6" s="670"/>
      <c r="EKL6" s="670"/>
      <c r="EKM6" s="670"/>
      <c r="EKN6" s="670"/>
      <c r="EKO6" s="670"/>
      <c r="EKP6" s="670"/>
      <c r="EKQ6" s="670"/>
      <c r="EKR6" s="670"/>
      <c r="EKS6" s="670"/>
      <c r="EKT6" s="670"/>
      <c r="EKU6" s="670"/>
      <c r="EKV6" s="670"/>
      <c r="EKW6" s="670"/>
      <c r="EKX6" s="670"/>
      <c r="EKY6" s="670"/>
      <c r="EKZ6" s="670"/>
      <c r="ELA6" s="670"/>
      <c r="ELB6" s="670"/>
      <c r="ELC6" s="670"/>
      <c r="ELD6" s="670"/>
      <c r="ELE6" s="670"/>
      <c r="ELF6" s="670"/>
      <c r="ELG6" s="670"/>
      <c r="ELH6" s="670"/>
      <c r="ELI6" s="670"/>
      <c r="ELJ6" s="670"/>
      <c r="ELK6" s="670"/>
      <c r="ELL6" s="670"/>
      <c r="ELM6" s="670"/>
      <c r="ELN6" s="670"/>
      <c r="ELO6" s="670"/>
      <c r="ELP6" s="670"/>
      <c r="ELQ6" s="670"/>
      <c r="ELR6" s="670"/>
      <c r="ELS6" s="670"/>
      <c r="ELT6" s="670"/>
      <c r="ELU6" s="670"/>
      <c r="ELV6" s="670"/>
      <c r="ELW6" s="670"/>
      <c r="ELX6" s="670"/>
      <c r="ELY6" s="670"/>
      <c r="ELZ6" s="670"/>
      <c r="EMA6" s="670"/>
      <c r="EMB6" s="670"/>
      <c r="EMC6" s="670"/>
      <c r="EMD6" s="670"/>
      <c r="EME6" s="670"/>
      <c r="EMF6" s="670"/>
      <c r="EMG6" s="670"/>
      <c r="EMH6" s="670"/>
      <c r="EMI6" s="670"/>
      <c r="EMJ6" s="670"/>
      <c r="EMK6" s="670"/>
      <c r="EML6" s="670"/>
      <c r="EMM6" s="670"/>
      <c r="EMN6" s="670"/>
      <c r="EMO6" s="670"/>
      <c r="EMP6" s="670"/>
      <c r="EMQ6" s="670"/>
      <c r="EMR6" s="670"/>
      <c r="EMS6" s="670"/>
      <c r="EMT6" s="670"/>
      <c r="EMU6" s="670"/>
      <c r="EMV6" s="670"/>
      <c r="EMW6" s="670"/>
      <c r="EMX6" s="670"/>
      <c r="EMY6" s="670"/>
      <c r="EMZ6" s="670"/>
      <c r="ENA6" s="670"/>
      <c r="ENB6" s="670"/>
      <c r="ENC6" s="670"/>
      <c r="END6" s="670"/>
      <c r="ENE6" s="670"/>
      <c r="ENF6" s="670"/>
      <c r="ENG6" s="670"/>
      <c r="ENH6" s="670"/>
      <c r="ENI6" s="670"/>
      <c r="ENJ6" s="670"/>
      <c r="ENK6" s="670"/>
      <c r="ENL6" s="670"/>
      <c r="ENM6" s="670"/>
      <c r="ENN6" s="670"/>
      <c r="ENO6" s="670"/>
      <c r="ENP6" s="670"/>
      <c r="ENQ6" s="670"/>
      <c r="ENR6" s="670"/>
      <c r="ENS6" s="670"/>
      <c r="ENT6" s="670"/>
      <c r="ENU6" s="670"/>
      <c r="ENV6" s="670"/>
      <c r="ENW6" s="670"/>
      <c r="ENX6" s="670"/>
      <c r="ENY6" s="670"/>
      <c r="ENZ6" s="670"/>
      <c r="EOA6" s="670"/>
      <c r="EOB6" s="670"/>
      <c r="EOC6" s="670"/>
      <c r="EOD6" s="670"/>
      <c r="EOE6" s="670"/>
      <c r="EOF6" s="670"/>
      <c r="EOG6" s="670"/>
      <c r="EOH6" s="670"/>
      <c r="EOI6" s="670"/>
      <c r="EOJ6" s="670"/>
      <c r="EOK6" s="670"/>
      <c r="EOL6" s="670"/>
      <c r="EOM6" s="670"/>
      <c r="EON6" s="670"/>
      <c r="EOO6" s="670"/>
      <c r="EOP6" s="670"/>
      <c r="EOQ6" s="670"/>
      <c r="EOR6" s="670"/>
      <c r="EOS6" s="670"/>
      <c r="EOT6" s="670"/>
      <c r="EOU6" s="670"/>
      <c r="EOV6" s="670"/>
      <c r="EOW6" s="670"/>
      <c r="EOX6" s="670"/>
      <c r="EOY6" s="670"/>
      <c r="EOZ6" s="670"/>
      <c r="EPA6" s="670"/>
      <c r="EPB6" s="670"/>
      <c r="EPC6" s="670"/>
      <c r="EPD6" s="670"/>
      <c r="EPE6" s="670"/>
      <c r="EPF6" s="670"/>
      <c r="EPG6" s="670"/>
      <c r="EPH6" s="670"/>
      <c r="EPI6" s="670"/>
      <c r="EPJ6" s="670"/>
      <c r="EPK6" s="670"/>
      <c r="EPL6" s="670"/>
      <c r="EPM6" s="670"/>
      <c r="EPN6" s="670"/>
      <c r="EPO6" s="670"/>
      <c r="EPP6" s="670"/>
      <c r="EPQ6" s="670"/>
      <c r="EPR6" s="670"/>
      <c r="EPS6" s="670"/>
      <c r="EPT6" s="670"/>
      <c r="EPU6" s="670"/>
      <c r="EPV6" s="670"/>
      <c r="EPW6" s="670"/>
      <c r="EPX6" s="670"/>
      <c r="EPY6" s="670"/>
      <c r="EPZ6" s="670"/>
      <c r="EQA6" s="670"/>
      <c r="EQB6" s="670"/>
      <c r="EQC6" s="670"/>
      <c r="EQD6" s="670"/>
      <c r="EQE6" s="670"/>
      <c r="EQF6" s="670"/>
      <c r="EQG6" s="670"/>
      <c r="EQH6" s="670"/>
      <c r="EQI6" s="670"/>
      <c r="EQJ6" s="670"/>
      <c r="EQK6" s="670"/>
      <c r="EQL6" s="670"/>
      <c r="EQM6" s="670"/>
      <c r="EQN6" s="670"/>
      <c r="EQO6" s="670"/>
      <c r="EQP6" s="670"/>
      <c r="EQQ6" s="670"/>
      <c r="EQR6" s="670"/>
      <c r="EQS6" s="670"/>
      <c r="EQT6" s="670"/>
      <c r="EQU6" s="670"/>
      <c r="EQV6" s="670"/>
      <c r="EQW6" s="670"/>
      <c r="EQX6" s="670"/>
      <c r="EQY6" s="670"/>
      <c r="EQZ6" s="670"/>
      <c r="ERA6" s="670"/>
      <c r="ERB6" s="670"/>
      <c r="ERC6" s="670"/>
      <c r="ERD6" s="670"/>
      <c r="ERE6" s="670"/>
      <c r="ERF6" s="670"/>
      <c r="ERG6" s="670"/>
      <c r="ERH6" s="670"/>
      <c r="ERI6" s="670"/>
      <c r="ERJ6" s="670"/>
      <c r="ERK6" s="670"/>
      <c r="ERL6" s="670"/>
      <c r="ERM6" s="670"/>
      <c r="ERN6" s="670"/>
      <c r="ERO6" s="670"/>
      <c r="ERP6" s="670"/>
      <c r="ERQ6" s="670"/>
      <c r="ERR6" s="670"/>
      <c r="ERS6" s="670"/>
      <c r="ERT6" s="670"/>
      <c r="ERU6" s="670"/>
      <c r="ERV6" s="670"/>
      <c r="ERW6" s="670"/>
      <c r="ERX6" s="670"/>
      <c r="ERY6" s="670"/>
      <c r="ERZ6" s="670"/>
      <c r="ESA6" s="670"/>
      <c r="ESB6" s="670"/>
      <c r="ESC6" s="670"/>
      <c r="ESD6" s="670"/>
      <c r="ESE6" s="670"/>
      <c r="ESF6" s="670"/>
      <c r="ESG6" s="670"/>
      <c r="ESH6" s="670"/>
      <c r="ESI6" s="670"/>
      <c r="ESJ6" s="670"/>
      <c r="ESK6" s="670"/>
      <c r="ESL6" s="670"/>
      <c r="ESM6" s="670"/>
      <c r="ESN6" s="670"/>
      <c r="ESO6" s="670"/>
      <c r="ESP6" s="670"/>
      <c r="ESQ6" s="670"/>
      <c r="ESR6" s="670"/>
      <c r="ESS6" s="670"/>
      <c r="EST6" s="670"/>
      <c r="ESU6" s="670"/>
      <c r="ESV6" s="670"/>
      <c r="ESW6" s="670"/>
      <c r="ESX6" s="670"/>
      <c r="ESY6" s="670"/>
      <c r="ESZ6" s="670"/>
      <c r="ETA6" s="670"/>
      <c r="ETB6" s="670"/>
      <c r="ETC6" s="670"/>
      <c r="ETD6" s="670"/>
      <c r="ETE6" s="670"/>
      <c r="ETF6" s="670"/>
      <c r="ETG6" s="670"/>
      <c r="ETH6" s="670"/>
      <c r="ETI6" s="670"/>
      <c r="ETJ6" s="670"/>
      <c r="ETK6" s="670"/>
      <c r="ETL6" s="670"/>
      <c r="ETM6" s="670"/>
      <c r="ETN6" s="670"/>
      <c r="ETO6" s="670"/>
      <c r="ETP6" s="670"/>
      <c r="ETQ6" s="670"/>
      <c r="ETR6" s="670"/>
      <c r="ETS6" s="670"/>
      <c r="ETT6" s="670"/>
      <c r="ETU6" s="670"/>
      <c r="ETV6" s="670"/>
      <c r="ETW6" s="670"/>
      <c r="ETX6" s="670"/>
      <c r="ETY6" s="670"/>
      <c r="ETZ6" s="670"/>
      <c r="EUA6" s="670"/>
      <c r="EUB6" s="670"/>
      <c r="EUC6" s="670"/>
      <c r="EUD6" s="670"/>
      <c r="EUE6" s="670"/>
      <c r="EUF6" s="670"/>
      <c r="EUG6" s="670"/>
      <c r="EUH6" s="670"/>
      <c r="EUI6" s="670"/>
      <c r="EUJ6" s="670"/>
      <c r="EUK6" s="670"/>
      <c r="EUL6" s="670"/>
      <c r="EUM6" s="670"/>
      <c r="EUN6" s="670"/>
      <c r="EUO6" s="670"/>
      <c r="EUP6" s="670"/>
      <c r="EUQ6" s="670"/>
      <c r="EUR6" s="670"/>
      <c r="EUS6" s="670"/>
      <c r="EUT6" s="670"/>
      <c r="EUU6" s="670"/>
      <c r="EUV6" s="670"/>
      <c r="EUW6" s="670"/>
      <c r="EUX6" s="670"/>
      <c r="EUY6" s="670"/>
      <c r="EUZ6" s="670"/>
      <c r="EVA6" s="670"/>
      <c r="EVB6" s="670"/>
      <c r="EVC6" s="670"/>
      <c r="EVD6" s="670"/>
      <c r="EVE6" s="670"/>
      <c r="EVF6" s="670"/>
      <c r="EVG6" s="670"/>
      <c r="EVH6" s="670"/>
      <c r="EVI6" s="670"/>
      <c r="EVJ6" s="670"/>
      <c r="EVK6" s="670"/>
      <c r="EVL6" s="670"/>
      <c r="EVM6" s="670"/>
      <c r="EVN6" s="670"/>
      <c r="EVO6" s="670"/>
      <c r="EVP6" s="670"/>
      <c r="EVQ6" s="670"/>
      <c r="EVR6" s="670"/>
      <c r="EVS6" s="670"/>
      <c r="EVT6" s="670"/>
      <c r="EVU6" s="670"/>
      <c r="EVV6" s="670"/>
      <c r="EVW6" s="670"/>
      <c r="EVX6" s="670"/>
      <c r="EVY6" s="670"/>
      <c r="EVZ6" s="670"/>
      <c r="EWA6" s="670"/>
      <c r="EWB6" s="670"/>
      <c r="EWC6" s="670"/>
      <c r="EWD6" s="670"/>
      <c r="EWE6" s="670"/>
      <c r="EWF6" s="670"/>
      <c r="EWG6" s="670"/>
      <c r="EWH6" s="670"/>
      <c r="EWI6" s="670"/>
      <c r="EWJ6" s="670"/>
      <c r="EWK6" s="670"/>
      <c r="EWL6" s="670"/>
      <c r="EWM6" s="670"/>
      <c r="EWN6" s="670"/>
      <c r="EWO6" s="670"/>
      <c r="EWP6" s="670"/>
      <c r="EWQ6" s="670"/>
      <c r="EWR6" s="670"/>
      <c r="EWS6" s="670"/>
      <c r="EWT6" s="670"/>
      <c r="EWU6" s="670"/>
      <c r="EWV6" s="670"/>
      <c r="EWW6" s="670"/>
      <c r="EWX6" s="670"/>
      <c r="EWY6" s="670"/>
      <c r="EWZ6" s="670"/>
      <c r="EXA6" s="670"/>
      <c r="EXB6" s="670"/>
      <c r="EXC6" s="670"/>
      <c r="EXD6" s="670"/>
      <c r="EXE6" s="670"/>
      <c r="EXF6" s="670"/>
      <c r="EXG6" s="670"/>
      <c r="EXH6" s="670"/>
      <c r="EXI6" s="670"/>
      <c r="EXJ6" s="670"/>
      <c r="EXK6" s="670"/>
      <c r="EXL6" s="670"/>
      <c r="EXM6" s="670"/>
      <c r="EXN6" s="670"/>
      <c r="EXO6" s="670"/>
      <c r="EXP6" s="670"/>
      <c r="EXQ6" s="670"/>
      <c r="EXR6" s="670"/>
      <c r="EXS6" s="670"/>
      <c r="EXT6" s="670"/>
      <c r="EXU6" s="670"/>
      <c r="EXV6" s="670"/>
      <c r="EXW6" s="670"/>
      <c r="EXX6" s="670"/>
      <c r="EXY6" s="670"/>
      <c r="EXZ6" s="670"/>
      <c r="EYA6" s="670"/>
      <c r="EYB6" s="670"/>
      <c r="EYC6" s="670"/>
      <c r="EYD6" s="670"/>
      <c r="EYE6" s="670"/>
      <c r="EYF6" s="670"/>
      <c r="EYG6" s="670"/>
      <c r="EYH6" s="670"/>
      <c r="EYI6" s="670"/>
      <c r="EYJ6" s="670"/>
      <c r="EYK6" s="670"/>
      <c r="EYL6" s="670"/>
      <c r="EYM6" s="670"/>
      <c r="EYN6" s="670"/>
      <c r="EYO6" s="670"/>
      <c r="EYP6" s="670"/>
      <c r="EYQ6" s="670"/>
      <c r="EYR6" s="670"/>
      <c r="EYS6" s="670"/>
      <c r="EYT6" s="670"/>
      <c r="EYU6" s="670"/>
      <c r="EYV6" s="670"/>
      <c r="EYW6" s="670"/>
      <c r="EYX6" s="670"/>
      <c r="EYY6" s="670"/>
      <c r="EYZ6" s="670"/>
      <c r="EZA6" s="670"/>
      <c r="EZB6" s="670"/>
      <c r="EZC6" s="670"/>
      <c r="EZD6" s="670"/>
      <c r="EZE6" s="670"/>
      <c r="EZF6" s="670"/>
      <c r="EZG6" s="670"/>
      <c r="EZH6" s="670"/>
      <c r="EZI6" s="670"/>
      <c r="EZJ6" s="670"/>
      <c r="EZK6" s="670"/>
      <c r="EZL6" s="670"/>
      <c r="EZM6" s="670"/>
      <c r="EZN6" s="670"/>
      <c r="EZO6" s="670"/>
      <c r="EZP6" s="670"/>
      <c r="EZQ6" s="670"/>
      <c r="EZR6" s="670"/>
      <c r="EZS6" s="670"/>
      <c r="EZT6" s="670"/>
      <c r="EZU6" s="670"/>
      <c r="EZV6" s="670"/>
      <c r="EZW6" s="670"/>
      <c r="EZX6" s="670"/>
      <c r="EZY6" s="670"/>
      <c r="EZZ6" s="670"/>
      <c r="FAA6" s="670"/>
      <c r="FAB6" s="670"/>
      <c r="FAC6" s="670"/>
      <c r="FAD6" s="670"/>
      <c r="FAE6" s="670"/>
      <c r="FAF6" s="670"/>
      <c r="FAG6" s="670"/>
      <c r="FAH6" s="670"/>
      <c r="FAI6" s="670"/>
      <c r="FAJ6" s="670"/>
      <c r="FAK6" s="670"/>
      <c r="FAL6" s="670"/>
      <c r="FAM6" s="670"/>
      <c r="FAN6" s="670"/>
      <c r="FAO6" s="670"/>
      <c r="FAP6" s="670"/>
      <c r="FAQ6" s="670"/>
      <c r="FAR6" s="670"/>
      <c r="FAS6" s="670"/>
      <c r="FAT6" s="670"/>
      <c r="FAU6" s="670"/>
      <c r="FAV6" s="670"/>
      <c r="FAW6" s="670"/>
      <c r="FAX6" s="670"/>
      <c r="FAY6" s="670"/>
      <c r="FAZ6" s="670"/>
      <c r="FBA6" s="670"/>
      <c r="FBB6" s="670"/>
      <c r="FBC6" s="670"/>
      <c r="FBD6" s="670"/>
      <c r="FBE6" s="670"/>
      <c r="FBF6" s="670"/>
      <c r="FBG6" s="670"/>
      <c r="FBH6" s="670"/>
      <c r="FBI6" s="670"/>
      <c r="FBJ6" s="670"/>
      <c r="FBK6" s="670"/>
      <c r="FBL6" s="670"/>
      <c r="FBM6" s="670"/>
      <c r="FBN6" s="670"/>
      <c r="FBO6" s="670"/>
      <c r="FBP6" s="670"/>
      <c r="FBQ6" s="670"/>
      <c r="FBR6" s="670"/>
      <c r="FBS6" s="670"/>
      <c r="FBT6" s="670"/>
      <c r="FBU6" s="670"/>
      <c r="FBV6" s="670"/>
      <c r="FBW6" s="670"/>
      <c r="FBX6" s="670"/>
      <c r="FBY6" s="670"/>
      <c r="FBZ6" s="670"/>
      <c r="FCA6" s="670"/>
      <c r="FCB6" s="670"/>
      <c r="FCC6" s="670"/>
      <c r="FCD6" s="670"/>
      <c r="FCE6" s="670"/>
      <c r="FCF6" s="670"/>
      <c r="FCG6" s="670"/>
      <c r="FCH6" s="670"/>
      <c r="FCI6" s="670"/>
      <c r="FCJ6" s="670"/>
      <c r="FCK6" s="670"/>
      <c r="FCL6" s="670"/>
      <c r="FCM6" s="670"/>
      <c r="FCN6" s="670"/>
      <c r="FCO6" s="670"/>
      <c r="FCP6" s="670"/>
      <c r="FCQ6" s="670"/>
      <c r="FCR6" s="670"/>
      <c r="FCS6" s="670"/>
      <c r="FCT6" s="670"/>
      <c r="FCU6" s="670"/>
      <c r="FCV6" s="670"/>
      <c r="FCW6" s="670"/>
      <c r="FCX6" s="670"/>
      <c r="FCY6" s="670"/>
      <c r="FCZ6" s="670"/>
      <c r="FDA6" s="670"/>
      <c r="FDB6" s="670"/>
      <c r="FDC6" s="670"/>
      <c r="FDD6" s="670"/>
      <c r="FDE6" s="670"/>
      <c r="FDF6" s="670"/>
      <c r="FDG6" s="670"/>
      <c r="FDH6" s="670"/>
      <c r="FDI6" s="670"/>
      <c r="FDJ6" s="670"/>
      <c r="FDK6" s="670"/>
      <c r="FDL6" s="670"/>
      <c r="FDM6" s="670"/>
      <c r="FDN6" s="670"/>
      <c r="FDO6" s="670"/>
      <c r="FDP6" s="670"/>
      <c r="FDQ6" s="670"/>
      <c r="FDR6" s="670"/>
      <c r="FDS6" s="670"/>
      <c r="FDT6" s="670"/>
      <c r="FDU6" s="670"/>
      <c r="FDV6" s="670"/>
      <c r="FDW6" s="670"/>
      <c r="FDX6" s="670"/>
      <c r="FDY6" s="670"/>
      <c r="FDZ6" s="670"/>
      <c r="FEA6" s="670"/>
      <c r="FEB6" s="670"/>
      <c r="FEC6" s="670"/>
      <c r="FED6" s="670"/>
      <c r="FEE6" s="670"/>
      <c r="FEF6" s="670"/>
      <c r="FEG6" s="670"/>
      <c r="FEH6" s="670"/>
      <c r="FEI6" s="670"/>
      <c r="FEJ6" s="670"/>
      <c r="FEK6" s="670"/>
      <c r="FEL6" s="670"/>
      <c r="FEM6" s="670"/>
      <c r="FEN6" s="670"/>
      <c r="FEO6" s="670"/>
      <c r="FEP6" s="670"/>
      <c r="FEQ6" s="670"/>
      <c r="FER6" s="670"/>
      <c r="FES6" s="670"/>
      <c r="FET6" s="670"/>
      <c r="FEU6" s="670"/>
      <c r="FEV6" s="670"/>
      <c r="FEW6" s="670"/>
      <c r="FEX6" s="670"/>
      <c r="FEY6" s="670"/>
      <c r="FEZ6" s="670"/>
      <c r="FFA6" s="670"/>
      <c r="FFB6" s="670"/>
      <c r="FFC6" s="670"/>
      <c r="FFD6" s="670"/>
      <c r="FFE6" s="670"/>
      <c r="FFF6" s="670"/>
      <c r="FFG6" s="670"/>
      <c r="FFH6" s="670"/>
      <c r="FFI6" s="670"/>
      <c r="FFJ6" s="670"/>
      <c r="FFK6" s="670"/>
      <c r="FFL6" s="670"/>
      <c r="FFM6" s="670"/>
      <c r="FFN6" s="670"/>
      <c r="FFO6" s="670"/>
      <c r="FFP6" s="670"/>
      <c r="FFQ6" s="670"/>
      <c r="FFR6" s="670"/>
      <c r="FFS6" s="670"/>
      <c r="FFT6" s="670"/>
      <c r="FFU6" s="670"/>
      <c r="FFV6" s="670"/>
      <c r="FFW6" s="670"/>
      <c r="FFX6" s="670"/>
      <c r="FFY6" s="670"/>
      <c r="FFZ6" s="670"/>
      <c r="FGA6" s="670"/>
      <c r="FGB6" s="670"/>
      <c r="FGC6" s="670"/>
      <c r="FGD6" s="670"/>
      <c r="FGE6" s="670"/>
      <c r="FGF6" s="670"/>
      <c r="FGG6" s="670"/>
      <c r="FGH6" s="670"/>
      <c r="FGI6" s="670"/>
      <c r="FGJ6" s="670"/>
      <c r="FGK6" s="670"/>
      <c r="FGL6" s="670"/>
      <c r="FGM6" s="670"/>
      <c r="FGN6" s="670"/>
      <c r="FGO6" s="670"/>
      <c r="FGP6" s="670"/>
      <c r="FGQ6" s="670"/>
      <c r="FGR6" s="670"/>
      <c r="FGS6" s="670"/>
      <c r="FGT6" s="670"/>
      <c r="FGU6" s="670"/>
      <c r="FGV6" s="670"/>
      <c r="FGW6" s="670"/>
      <c r="FGX6" s="670"/>
      <c r="FGY6" s="670"/>
      <c r="FGZ6" s="670"/>
      <c r="FHA6" s="670"/>
      <c r="FHB6" s="670"/>
      <c r="FHC6" s="670"/>
      <c r="FHD6" s="670"/>
      <c r="FHE6" s="670"/>
      <c r="FHF6" s="670"/>
      <c r="FHG6" s="670"/>
      <c r="FHH6" s="670"/>
      <c r="FHI6" s="670"/>
      <c r="FHJ6" s="670"/>
      <c r="FHK6" s="670"/>
      <c r="FHL6" s="670"/>
      <c r="FHM6" s="670"/>
      <c r="FHN6" s="670"/>
      <c r="FHO6" s="670"/>
      <c r="FHP6" s="670"/>
      <c r="FHQ6" s="670"/>
      <c r="FHR6" s="670"/>
      <c r="FHS6" s="670"/>
      <c r="FHT6" s="670"/>
      <c r="FHU6" s="670"/>
      <c r="FHV6" s="670"/>
      <c r="FHW6" s="670"/>
      <c r="FHX6" s="670"/>
      <c r="FHY6" s="670"/>
      <c r="FHZ6" s="670"/>
      <c r="FIA6" s="670"/>
      <c r="FIB6" s="670"/>
      <c r="FIC6" s="670"/>
      <c r="FID6" s="670"/>
      <c r="FIE6" s="670"/>
      <c r="FIF6" s="670"/>
      <c r="FIG6" s="670"/>
      <c r="FIH6" s="670"/>
      <c r="FII6" s="670"/>
      <c r="FIJ6" s="670"/>
      <c r="FIK6" s="670"/>
      <c r="FIL6" s="670"/>
      <c r="FIM6" s="670"/>
      <c r="FIN6" s="670"/>
      <c r="FIO6" s="670"/>
      <c r="FIP6" s="670"/>
      <c r="FIQ6" s="670"/>
      <c r="FIR6" s="670"/>
      <c r="FIS6" s="670"/>
      <c r="FIT6" s="670"/>
      <c r="FIU6" s="670"/>
      <c r="FIV6" s="670"/>
      <c r="FIW6" s="670"/>
      <c r="FIX6" s="670"/>
      <c r="FIY6" s="670"/>
      <c r="FIZ6" s="670"/>
      <c r="FJA6" s="670"/>
      <c r="FJB6" s="670"/>
      <c r="FJC6" s="670"/>
      <c r="FJD6" s="670"/>
      <c r="FJE6" s="670"/>
      <c r="FJF6" s="670"/>
      <c r="FJG6" s="670"/>
      <c r="FJH6" s="670"/>
      <c r="FJI6" s="670"/>
      <c r="FJJ6" s="670"/>
      <c r="FJK6" s="670"/>
      <c r="FJL6" s="670"/>
      <c r="FJM6" s="670"/>
      <c r="FJN6" s="670"/>
      <c r="FJO6" s="670"/>
      <c r="FJP6" s="670"/>
      <c r="FJQ6" s="670"/>
      <c r="FJR6" s="670"/>
      <c r="FJS6" s="670"/>
      <c r="FJT6" s="670"/>
      <c r="FJU6" s="670"/>
      <c r="FJV6" s="670"/>
      <c r="FJW6" s="670"/>
      <c r="FJX6" s="670"/>
      <c r="FJY6" s="670"/>
      <c r="FJZ6" s="670"/>
      <c r="FKA6" s="670"/>
      <c r="FKB6" s="670"/>
      <c r="FKC6" s="670"/>
      <c r="FKD6" s="670"/>
      <c r="FKE6" s="670"/>
      <c r="FKF6" s="670"/>
      <c r="FKG6" s="670"/>
      <c r="FKH6" s="670"/>
      <c r="FKI6" s="670"/>
      <c r="FKJ6" s="670"/>
      <c r="FKK6" s="670"/>
      <c r="FKL6" s="670"/>
      <c r="FKM6" s="670"/>
      <c r="FKN6" s="670"/>
      <c r="FKO6" s="670"/>
      <c r="FKP6" s="670"/>
      <c r="FKQ6" s="670"/>
      <c r="FKR6" s="670"/>
      <c r="FKS6" s="670"/>
      <c r="FKT6" s="670"/>
      <c r="FKU6" s="670"/>
      <c r="FKV6" s="670"/>
      <c r="FKW6" s="670"/>
      <c r="FKX6" s="670"/>
      <c r="FKY6" s="670"/>
      <c r="FKZ6" s="670"/>
      <c r="FLA6" s="670"/>
      <c r="FLB6" s="670"/>
      <c r="FLC6" s="670"/>
      <c r="FLD6" s="670"/>
      <c r="FLE6" s="670"/>
      <c r="FLF6" s="670"/>
      <c r="FLG6" s="670"/>
      <c r="FLH6" s="670"/>
      <c r="FLI6" s="670"/>
      <c r="FLJ6" s="670"/>
      <c r="FLK6" s="670"/>
      <c r="FLL6" s="670"/>
      <c r="FLM6" s="670"/>
      <c r="FLN6" s="670"/>
      <c r="FLO6" s="670"/>
      <c r="FLP6" s="670"/>
      <c r="FLQ6" s="670"/>
      <c r="FLR6" s="670"/>
      <c r="FLS6" s="670"/>
      <c r="FLT6" s="670"/>
      <c r="FLU6" s="670"/>
      <c r="FLV6" s="670"/>
      <c r="FLW6" s="670"/>
      <c r="FLX6" s="670"/>
      <c r="FLY6" s="670"/>
      <c r="FLZ6" s="670"/>
      <c r="FMA6" s="670"/>
      <c r="FMB6" s="670"/>
      <c r="FMC6" s="670"/>
      <c r="FMD6" s="670"/>
      <c r="FME6" s="670"/>
      <c r="FMF6" s="670"/>
      <c r="FMG6" s="670"/>
      <c r="FMH6" s="670"/>
      <c r="FMI6" s="670"/>
      <c r="FMJ6" s="670"/>
      <c r="FMK6" s="670"/>
      <c r="FML6" s="670"/>
      <c r="FMM6" s="670"/>
      <c r="FMN6" s="670"/>
      <c r="FMO6" s="670"/>
      <c r="FMP6" s="670"/>
      <c r="FMQ6" s="670"/>
      <c r="FMR6" s="670"/>
      <c r="FMS6" s="670"/>
      <c r="FMT6" s="670"/>
      <c r="FMU6" s="670"/>
      <c r="FMV6" s="670"/>
      <c r="FMW6" s="670"/>
      <c r="FMX6" s="670"/>
      <c r="FMY6" s="670"/>
      <c r="FMZ6" s="670"/>
      <c r="FNA6" s="670"/>
      <c r="FNB6" s="670"/>
      <c r="FNC6" s="670"/>
      <c r="FND6" s="670"/>
      <c r="FNE6" s="670"/>
      <c r="FNF6" s="670"/>
      <c r="FNG6" s="670"/>
      <c r="FNH6" s="670"/>
      <c r="FNI6" s="670"/>
      <c r="FNJ6" s="670"/>
      <c r="FNK6" s="670"/>
      <c r="FNL6" s="670"/>
      <c r="FNM6" s="670"/>
      <c r="FNN6" s="670"/>
      <c r="FNO6" s="670"/>
      <c r="FNP6" s="670"/>
      <c r="FNQ6" s="670"/>
      <c r="FNR6" s="670"/>
      <c r="FNS6" s="670"/>
      <c r="FNT6" s="670"/>
      <c r="FNU6" s="670"/>
      <c r="FNV6" s="670"/>
      <c r="FNW6" s="670"/>
      <c r="FNX6" s="670"/>
      <c r="FNY6" s="670"/>
      <c r="FNZ6" s="670"/>
      <c r="FOA6" s="670"/>
      <c r="FOB6" s="670"/>
      <c r="FOC6" s="670"/>
      <c r="FOD6" s="670"/>
      <c r="FOE6" s="670"/>
      <c r="FOF6" s="670"/>
      <c r="FOG6" s="670"/>
      <c r="FOH6" s="670"/>
      <c r="FOI6" s="670"/>
      <c r="FOJ6" s="670"/>
      <c r="FOK6" s="670"/>
      <c r="FOL6" s="670"/>
      <c r="FOM6" s="670"/>
      <c r="FON6" s="670"/>
      <c r="FOO6" s="670"/>
      <c r="FOP6" s="670"/>
      <c r="FOQ6" s="670"/>
      <c r="FOR6" s="670"/>
      <c r="FOS6" s="670"/>
      <c r="FOT6" s="670"/>
      <c r="FOU6" s="670"/>
      <c r="FOV6" s="670"/>
      <c r="FOW6" s="670"/>
      <c r="FOX6" s="670"/>
      <c r="FOY6" s="670"/>
      <c r="FOZ6" s="670"/>
      <c r="FPA6" s="670"/>
      <c r="FPB6" s="670"/>
      <c r="FPC6" s="670"/>
      <c r="FPD6" s="670"/>
      <c r="FPE6" s="670"/>
      <c r="FPF6" s="670"/>
      <c r="FPG6" s="670"/>
      <c r="FPH6" s="670"/>
      <c r="FPI6" s="670"/>
      <c r="FPJ6" s="670"/>
      <c r="FPK6" s="670"/>
      <c r="FPL6" s="670"/>
      <c r="FPM6" s="670"/>
      <c r="FPN6" s="670"/>
      <c r="FPO6" s="670"/>
      <c r="FPP6" s="670"/>
      <c r="FPQ6" s="670"/>
      <c r="FPR6" s="670"/>
      <c r="FPS6" s="670"/>
      <c r="FPT6" s="670"/>
      <c r="FPU6" s="670"/>
      <c r="FPV6" s="670"/>
      <c r="FPW6" s="670"/>
      <c r="FPX6" s="670"/>
      <c r="FPY6" s="670"/>
      <c r="FPZ6" s="670"/>
      <c r="FQA6" s="670"/>
      <c r="FQB6" s="670"/>
      <c r="FQC6" s="670"/>
      <c r="FQD6" s="670"/>
      <c r="FQE6" s="670"/>
      <c r="FQF6" s="670"/>
      <c r="FQG6" s="670"/>
      <c r="FQH6" s="670"/>
      <c r="FQI6" s="670"/>
      <c r="FQJ6" s="670"/>
      <c r="FQK6" s="670"/>
      <c r="FQL6" s="670"/>
      <c r="FQM6" s="670"/>
      <c r="FQN6" s="670"/>
      <c r="FQO6" s="670"/>
      <c r="FQP6" s="670"/>
      <c r="FQQ6" s="670"/>
      <c r="FQR6" s="670"/>
      <c r="FQS6" s="670"/>
      <c r="FQT6" s="670"/>
      <c r="FQU6" s="670"/>
      <c r="FQV6" s="670"/>
      <c r="FQW6" s="670"/>
      <c r="FQX6" s="670"/>
      <c r="FQY6" s="670"/>
      <c r="FQZ6" s="670"/>
      <c r="FRA6" s="670"/>
      <c r="FRB6" s="670"/>
      <c r="FRC6" s="670"/>
      <c r="FRD6" s="670"/>
      <c r="FRE6" s="670"/>
      <c r="FRF6" s="670"/>
      <c r="FRG6" s="670"/>
      <c r="FRH6" s="670"/>
      <c r="FRI6" s="670"/>
      <c r="FRJ6" s="670"/>
      <c r="FRK6" s="670"/>
      <c r="FRL6" s="670"/>
      <c r="FRM6" s="670"/>
      <c r="FRN6" s="670"/>
      <c r="FRO6" s="670"/>
      <c r="FRP6" s="670"/>
      <c r="FRQ6" s="670"/>
      <c r="FRR6" s="670"/>
      <c r="FRS6" s="670"/>
      <c r="FRT6" s="670"/>
      <c r="FRU6" s="670"/>
      <c r="FRV6" s="670"/>
      <c r="FRW6" s="670"/>
      <c r="FRX6" s="670"/>
      <c r="FRY6" s="670"/>
      <c r="FRZ6" s="670"/>
      <c r="FSA6" s="670"/>
      <c r="FSB6" s="670"/>
      <c r="FSC6" s="670"/>
      <c r="FSD6" s="670"/>
      <c r="FSE6" s="670"/>
      <c r="FSF6" s="670"/>
      <c r="FSG6" s="670"/>
      <c r="FSH6" s="670"/>
      <c r="FSI6" s="670"/>
      <c r="FSJ6" s="670"/>
      <c r="FSK6" s="670"/>
      <c r="FSL6" s="670"/>
      <c r="FSM6" s="670"/>
      <c r="FSN6" s="670"/>
      <c r="FSO6" s="670"/>
      <c r="FSP6" s="670"/>
      <c r="FSQ6" s="670"/>
      <c r="FSR6" s="670"/>
      <c r="FSS6" s="670"/>
      <c r="FST6" s="670"/>
      <c r="FSU6" s="670"/>
      <c r="FSV6" s="670"/>
      <c r="FSW6" s="670"/>
      <c r="FSX6" s="670"/>
      <c r="FSY6" s="670"/>
      <c r="FSZ6" s="670"/>
      <c r="FTA6" s="670"/>
      <c r="FTB6" s="670"/>
      <c r="FTC6" s="670"/>
      <c r="FTD6" s="670"/>
      <c r="FTE6" s="670"/>
      <c r="FTF6" s="670"/>
      <c r="FTG6" s="670"/>
      <c r="FTH6" s="670"/>
      <c r="FTI6" s="670"/>
      <c r="FTJ6" s="670"/>
      <c r="FTK6" s="670"/>
      <c r="FTL6" s="670"/>
      <c r="FTM6" s="670"/>
      <c r="FTN6" s="670"/>
      <c r="FTO6" s="670"/>
      <c r="FTP6" s="670"/>
      <c r="FTQ6" s="670"/>
      <c r="FTR6" s="670"/>
      <c r="FTS6" s="670"/>
      <c r="FTT6" s="670"/>
      <c r="FTU6" s="670"/>
      <c r="FTV6" s="670"/>
      <c r="FTW6" s="670"/>
      <c r="FTX6" s="670"/>
      <c r="FTY6" s="670"/>
      <c r="FTZ6" s="670"/>
      <c r="FUA6" s="670"/>
      <c r="FUB6" s="670"/>
      <c r="FUC6" s="670"/>
      <c r="FUD6" s="670"/>
      <c r="FUE6" s="670"/>
      <c r="FUF6" s="670"/>
      <c r="FUG6" s="670"/>
      <c r="FUH6" s="670"/>
      <c r="FUI6" s="670"/>
      <c r="FUJ6" s="670"/>
      <c r="FUK6" s="670"/>
      <c r="FUL6" s="670"/>
      <c r="FUM6" s="670"/>
      <c r="FUN6" s="670"/>
      <c r="FUO6" s="670"/>
      <c r="FUP6" s="670"/>
      <c r="FUQ6" s="670"/>
      <c r="FUR6" s="670"/>
      <c r="FUS6" s="670"/>
      <c r="FUT6" s="670"/>
      <c r="FUU6" s="670"/>
      <c r="FUV6" s="670"/>
      <c r="FUW6" s="670"/>
      <c r="FUX6" s="670"/>
      <c r="FUY6" s="670"/>
      <c r="FUZ6" s="670"/>
      <c r="FVA6" s="670"/>
      <c r="FVB6" s="670"/>
      <c r="FVC6" s="670"/>
      <c r="FVD6" s="670"/>
      <c r="FVE6" s="670"/>
      <c r="FVF6" s="670"/>
      <c r="FVG6" s="670"/>
      <c r="FVH6" s="670"/>
      <c r="FVI6" s="670"/>
      <c r="FVJ6" s="670"/>
      <c r="FVK6" s="670"/>
      <c r="FVL6" s="670"/>
      <c r="FVM6" s="670"/>
      <c r="FVN6" s="670"/>
      <c r="FVO6" s="670"/>
      <c r="FVP6" s="670"/>
      <c r="FVQ6" s="670"/>
      <c r="FVR6" s="670"/>
      <c r="FVS6" s="670"/>
      <c r="FVT6" s="670"/>
      <c r="FVU6" s="670"/>
      <c r="FVV6" s="670"/>
      <c r="FVW6" s="670"/>
      <c r="FVX6" s="670"/>
      <c r="FVY6" s="670"/>
      <c r="FVZ6" s="670"/>
      <c r="FWA6" s="670"/>
      <c r="FWB6" s="670"/>
      <c r="FWC6" s="670"/>
      <c r="FWD6" s="670"/>
      <c r="FWE6" s="670"/>
      <c r="FWF6" s="670"/>
      <c r="FWG6" s="670"/>
      <c r="FWH6" s="670"/>
      <c r="FWI6" s="670"/>
      <c r="FWJ6" s="670"/>
      <c r="FWK6" s="670"/>
      <c r="FWL6" s="670"/>
      <c r="FWM6" s="670"/>
      <c r="FWN6" s="670"/>
      <c r="FWO6" s="670"/>
      <c r="FWP6" s="670"/>
      <c r="FWQ6" s="670"/>
      <c r="FWR6" s="670"/>
      <c r="FWS6" s="670"/>
      <c r="FWT6" s="670"/>
      <c r="FWU6" s="670"/>
      <c r="FWV6" s="670"/>
      <c r="FWW6" s="670"/>
      <c r="FWX6" s="670"/>
      <c r="FWY6" s="670"/>
      <c r="FWZ6" s="670"/>
      <c r="FXA6" s="670"/>
      <c r="FXB6" s="670"/>
      <c r="FXC6" s="670"/>
      <c r="FXD6" s="670"/>
      <c r="FXE6" s="670"/>
      <c r="FXF6" s="670"/>
      <c r="FXG6" s="670"/>
      <c r="FXH6" s="670"/>
      <c r="FXI6" s="670"/>
      <c r="FXJ6" s="670"/>
      <c r="FXK6" s="670"/>
      <c r="FXL6" s="670"/>
      <c r="FXM6" s="670"/>
      <c r="FXN6" s="670"/>
      <c r="FXO6" s="670"/>
      <c r="FXP6" s="670"/>
      <c r="FXQ6" s="670"/>
      <c r="FXR6" s="670"/>
      <c r="FXS6" s="670"/>
      <c r="FXT6" s="670"/>
      <c r="FXU6" s="670"/>
      <c r="FXV6" s="670"/>
      <c r="FXW6" s="670"/>
      <c r="FXX6" s="670"/>
      <c r="FXY6" s="670"/>
      <c r="FXZ6" s="670"/>
      <c r="FYA6" s="670"/>
      <c r="FYB6" s="670"/>
      <c r="FYC6" s="670"/>
      <c r="FYD6" s="670"/>
      <c r="FYE6" s="670"/>
      <c r="FYF6" s="670"/>
      <c r="FYG6" s="670"/>
      <c r="FYH6" s="670"/>
      <c r="FYI6" s="670"/>
      <c r="FYJ6" s="670"/>
      <c r="FYK6" s="670"/>
      <c r="FYL6" s="670"/>
      <c r="FYM6" s="670"/>
      <c r="FYN6" s="670"/>
      <c r="FYO6" s="670"/>
      <c r="FYP6" s="670"/>
      <c r="FYQ6" s="670"/>
      <c r="FYR6" s="670"/>
      <c r="FYS6" s="670"/>
      <c r="FYT6" s="670"/>
      <c r="FYU6" s="670"/>
      <c r="FYV6" s="670"/>
      <c r="FYW6" s="670"/>
      <c r="FYX6" s="670"/>
      <c r="FYY6" s="670"/>
      <c r="FYZ6" s="670"/>
      <c r="FZA6" s="670"/>
      <c r="FZB6" s="670"/>
      <c r="FZC6" s="670"/>
      <c r="FZD6" s="670"/>
      <c r="FZE6" s="670"/>
      <c r="FZF6" s="670"/>
      <c r="FZG6" s="670"/>
      <c r="FZH6" s="670"/>
      <c r="FZI6" s="670"/>
      <c r="FZJ6" s="670"/>
      <c r="FZK6" s="670"/>
      <c r="FZL6" s="670"/>
      <c r="FZM6" s="670"/>
      <c r="FZN6" s="670"/>
      <c r="FZO6" s="670"/>
      <c r="FZP6" s="670"/>
      <c r="FZQ6" s="670"/>
      <c r="FZR6" s="670"/>
      <c r="FZS6" s="670"/>
      <c r="FZT6" s="670"/>
      <c r="FZU6" s="670"/>
      <c r="FZV6" s="670"/>
      <c r="FZW6" s="670"/>
      <c r="FZX6" s="670"/>
      <c r="FZY6" s="670"/>
      <c r="FZZ6" s="670"/>
      <c r="GAA6" s="670"/>
      <c r="GAB6" s="670"/>
      <c r="GAC6" s="670"/>
      <c r="GAD6" s="670"/>
      <c r="GAE6" s="670"/>
      <c r="GAF6" s="670"/>
      <c r="GAG6" s="670"/>
      <c r="GAH6" s="670"/>
      <c r="GAI6" s="670"/>
      <c r="GAJ6" s="670"/>
      <c r="GAK6" s="670"/>
      <c r="GAL6" s="670"/>
      <c r="GAM6" s="670"/>
      <c r="GAN6" s="670"/>
      <c r="GAO6" s="670"/>
      <c r="GAP6" s="670"/>
      <c r="GAQ6" s="670"/>
      <c r="GAR6" s="670"/>
      <c r="GAS6" s="670"/>
      <c r="GAT6" s="670"/>
      <c r="GAU6" s="670"/>
      <c r="GAV6" s="670"/>
      <c r="GAW6" s="670"/>
      <c r="GAX6" s="670"/>
      <c r="GAY6" s="670"/>
      <c r="GAZ6" s="670"/>
      <c r="GBA6" s="670"/>
      <c r="GBB6" s="670"/>
      <c r="GBC6" s="670"/>
      <c r="GBD6" s="670"/>
      <c r="GBE6" s="670"/>
      <c r="GBF6" s="670"/>
      <c r="GBG6" s="670"/>
      <c r="GBH6" s="670"/>
      <c r="GBI6" s="670"/>
      <c r="GBJ6" s="670"/>
      <c r="GBK6" s="670"/>
      <c r="GBL6" s="670"/>
      <c r="GBM6" s="670"/>
      <c r="GBN6" s="670"/>
      <c r="GBO6" s="670"/>
      <c r="GBP6" s="670"/>
      <c r="GBQ6" s="670"/>
      <c r="GBR6" s="670"/>
      <c r="GBS6" s="670"/>
      <c r="GBT6" s="670"/>
      <c r="GBU6" s="670"/>
      <c r="GBV6" s="670"/>
      <c r="GBW6" s="670"/>
      <c r="GBX6" s="670"/>
      <c r="GBY6" s="670"/>
      <c r="GBZ6" s="670"/>
      <c r="GCA6" s="670"/>
      <c r="GCB6" s="670"/>
      <c r="GCC6" s="670"/>
      <c r="GCD6" s="670"/>
      <c r="GCE6" s="670"/>
      <c r="GCF6" s="670"/>
      <c r="GCG6" s="670"/>
      <c r="GCH6" s="670"/>
      <c r="GCI6" s="670"/>
      <c r="GCJ6" s="670"/>
      <c r="GCK6" s="670"/>
      <c r="GCL6" s="670"/>
      <c r="GCM6" s="670"/>
      <c r="GCN6" s="670"/>
      <c r="GCO6" s="670"/>
      <c r="GCP6" s="670"/>
      <c r="GCQ6" s="670"/>
      <c r="GCR6" s="670"/>
      <c r="GCS6" s="670"/>
      <c r="GCT6" s="670"/>
      <c r="GCU6" s="670"/>
      <c r="GCV6" s="670"/>
      <c r="GCW6" s="670"/>
      <c r="GCX6" s="670"/>
      <c r="GCY6" s="670"/>
      <c r="GCZ6" s="670"/>
      <c r="GDA6" s="670"/>
      <c r="GDB6" s="670"/>
      <c r="GDC6" s="670"/>
      <c r="GDD6" s="670"/>
      <c r="GDE6" s="670"/>
      <c r="GDF6" s="670"/>
      <c r="GDG6" s="670"/>
      <c r="GDH6" s="670"/>
      <c r="GDI6" s="670"/>
      <c r="GDJ6" s="670"/>
      <c r="GDK6" s="670"/>
      <c r="GDL6" s="670"/>
      <c r="GDM6" s="670"/>
      <c r="GDN6" s="670"/>
      <c r="GDO6" s="670"/>
      <c r="GDP6" s="670"/>
      <c r="GDQ6" s="670"/>
      <c r="GDR6" s="670"/>
      <c r="GDS6" s="670"/>
      <c r="GDT6" s="670"/>
      <c r="GDU6" s="670"/>
      <c r="GDV6" s="670"/>
      <c r="GDW6" s="670"/>
      <c r="GDX6" s="670"/>
      <c r="GDY6" s="670"/>
      <c r="GDZ6" s="670"/>
      <c r="GEA6" s="670"/>
      <c r="GEB6" s="670"/>
      <c r="GEC6" s="670"/>
      <c r="GED6" s="670"/>
      <c r="GEE6" s="670"/>
      <c r="GEF6" s="670"/>
      <c r="GEG6" s="670"/>
      <c r="GEH6" s="670"/>
      <c r="GEI6" s="670"/>
      <c r="GEJ6" s="670"/>
      <c r="GEK6" s="670"/>
      <c r="GEL6" s="670"/>
      <c r="GEM6" s="670"/>
      <c r="GEN6" s="670"/>
      <c r="GEO6" s="670"/>
      <c r="GEP6" s="670"/>
      <c r="GEQ6" s="670"/>
      <c r="GER6" s="670"/>
      <c r="GES6" s="670"/>
      <c r="GET6" s="670"/>
      <c r="GEU6" s="670"/>
      <c r="GEV6" s="670"/>
      <c r="GEW6" s="670"/>
      <c r="GEX6" s="670"/>
      <c r="GEY6" s="670"/>
      <c r="GEZ6" s="670"/>
      <c r="GFA6" s="670"/>
      <c r="GFB6" s="670"/>
      <c r="GFC6" s="670"/>
      <c r="GFD6" s="670"/>
      <c r="GFE6" s="670"/>
      <c r="GFF6" s="670"/>
      <c r="GFG6" s="670"/>
      <c r="GFH6" s="670"/>
      <c r="GFI6" s="670"/>
      <c r="GFJ6" s="670"/>
      <c r="GFK6" s="670"/>
      <c r="GFL6" s="670"/>
      <c r="GFM6" s="670"/>
      <c r="GFN6" s="670"/>
      <c r="GFO6" s="670"/>
      <c r="GFP6" s="670"/>
      <c r="GFQ6" s="670"/>
      <c r="GFR6" s="670"/>
      <c r="GFS6" s="670"/>
      <c r="GFT6" s="670"/>
      <c r="GFU6" s="670"/>
      <c r="GFV6" s="670"/>
      <c r="GFW6" s="670"/>
      <c r="GFX6" s="670"/>
      <c r="GFY6" s="670"/>
      <c r="GFZ6" s="670"/>
      <c r="GGA6" s="670"/>
      <c r="GGB6" s="670"/>
      <c r="GGC6" s="670"/>
      <c r="GGD6" s="670"/>
      <c r="GGE6" s="670"/>
      <c r="GGF6" s="670"/>
      <c r="GGG6" s="670"/>
      <c r="GGH6" s="670"/>
      <c r="GGI6" s="670"/>
      <c r="GGJ6" s="670"/>
      <c r="GGK6" s="670"/>
      <c r="GGL6" s="670"/>
      <c r="GGM6" s="670"/>
      <c r="GGN6" s="670"/>
      <c r="GGO6" s="670"/>
      <c r="GGP6" s="670"/>
      <c r="GGQ6" s="670"/>
      <c r="GGR6" s="670"/>
      <c r="GGS6" s="670"/>
      <c r="GGT6" s="670"/>
      <c r="GGU6" s="670"/>
      <c r="GGV6" s="670"/>
      <c r="GGW6" s="670"/>
      <c r="GGX6" s="670"/>
      <c r="GGY6" s="670"/>
      <c r="GGZ6" s="670"/>
      <c r="GHA6" s="670"/>
      <c r="GHB6" s="670"/>
      <c r="GHC6" s="670"/>
      <c r="GHD6" s="670"/>
      <c r="GHE6" s="670"/>
      <c r="GHF6" s="670"/>
      <c r="GHG6" s="670"/>
      <c r="GHH6" s="670"/>
      <c r="GHI6" s="670"/>
      <c r="GHJ6" s="670"/>
      <c r="GHK6" s="670"/>
      <c r="GHL6" s="670"/>
      <c r="GHM6" s="670"/>
      <c r="GHN6" s="670"/>
      <c r="GHO6" s="670"/>
      <c r="GHP6" s="670"/>
      <c r="GHQ6" s="670"/>
      <c r="GHR6" s="670"/>
      <c r="GHS6" s="670"/>
      <c r="GHT6" s="670"/>
      <c r="GHU6" s="670"/>
      <c r="GHV6" s="670"/>
      <c r="GHW6" s="670"/>
      <c r="GHX6" s="670"/>
      <c r="GHY6" s="670"/>
      <c r="GHZ6" s="670"/>
      <c r="GIA6" s="670"/>
      <c r="GIB6" s="670"/>
      <c r="GIC6" s="670"/>
      <c r="GID6" s="670"/>
      <c r="GIE6" s="670"/>
      <c r="GIF6" s="670"/>
      <c r="GIG6" s="670"/>
      <c r="GIH6" s="670"/>
      <c r="GII6" s="670"/>
      <c r="GIJ6" s="670"/>
      <c r="GIK6" s="670"/>
      <c r="GIL6" s="670"/>
      <c r="GIM6" s="670"/>
      <c r="GIN6" s="670"/>
      <c r="GIO6" s="670"/>
      <c r="GIP6" s="670"/>
      <c r="GIQ6" s="670"/>
      <c r="GIR6" s="670"/>
      <c r="GIS6" s="670"/>
      <c r="GIT6" s="670"/>
      <c r="GIU6" s="670"/>
      <c r="GIV6" s="670"/>
      <c r="GIW6" s="670"/>
      <c r="GIX6" s="670"/>
      <c r="GIY6" s="670"/>
      <c r="GIZ6" s="670"/>
      <c r="GJA6" s="670"/>
      <c r="GJB6" s="670"/>
      <c r="GJC6" s="670"/>
      <c r="GJD6" s="670"/>
      <c r="GJE6" s="670"/>
      <c r="GJF6" s="670"/>
      <c r="GJG6" s="670"/>
      <c r="GJH6" s="670"/>
      <c r="GJI6" s="670"/>
      <c r="GJJ6" s="670"/>
      <c r="GJK6" s="670"/>
      <c r="GJL6" s="670"/>
      <c r="GJM6" s="670"/>
      <c r="GJN6" s="670"/>
      <c r="GJO6" s="670"/>
      <c r="GJP6" s="670"/>
      <c r="GJQ6" s="670"/>
      <c r="GJR6" s="670"/>
      <c r="GJS6" s="670"/>
      <c r="GJT6" s="670"/>
      <c r="GJU6" s="670"/>
      <c r="GJV6" s="670"/>
      <c r="GJW6" s="670"/>
      <c r="GJX6" s="670"/>
      <c r="GJY6" s="670"/>
      <c r="GJZ6" s="670"/>
      <c r="GKA6" s="670"/>
      <c r="GKB6" s="670"/>
      <c r="GKC6" s="670"/>
      <c r="GKD6" s="670"/>
      <c r="GKE6" s="670"/>
      <c r="GKF6" s="670"/>
      <c r="GKG6" s="670"/>
      <c r="GKH6" s="670"/>
      <c r="GKI6" s="670"/>
      <c r="GKJ6" s="670"/>
      <c r="GKK6" s="670"/>
      <c r="GKL6" s="670"/>
      <c r="GKM6" s="670"/>
      <c r="GKN6" s="670"/>
      <c r="GKO6" s="670"/>
      <c r="GKP6" s="670"/>
      <c r="GKQ6" s="670"/>
      <c r="GKR6" s="670"/>
      <c r="GKS6" s="670"/>
      <c r="GKT6" s="670"/>
      <c r="GKU6" s="670"/>
      <c r="GKV6" s="670"/>
      <c r="GKW6" s="670"/>
      <c r="GKX6" s="670"/>
      <c r="GKY6" s="670"/>
      <c r="GKZ6" s="670"/>
      <c r="GLA6" s="670"/>
      <c r="GLB6" s="670"/>
      <c r="GLC6" s="670"/>
      <c r="GLD6" s="670"/>
      <c r="GLE6" s="670"/>
      <c r="GLF6" s="670"/>
      <c r="GLG6" s="670"/>
      <c r="GLH6" s="670"/>
      <c r="GLI6" s="670"/>
      <c r="GLJ6" s="670"/>
      <c r="GLK6" s="670"/>
      <c r="GLL6" s="670"/>
      <c r="GLM6" s="670"/>
      <c r="GLN6" s="670"/>
      <c r="GLO6" s="670"/>
      <c r="GLP6" s="670"/>
      <c r="GLQ6" s="670"/>
      <c r="GLR6" s="670"/>
      <c r="GLS6" s="670"/>
      <c r="GLT6" s="670"/>
      <c r="GLU6" s="670"/>
      <c r="GLV6" s="670"/>
      <c r="GLW6" s="670"/>
      <c r="GLX6" s="670"/>
      <c r="GLY6" s="670"/>
      <c r="GLZ6" s="670"/>
      <c r="GMA6" s="670"/>
      <c r="GMB6" s="670"/>
      <c r="GMC6" s="670"/>
      <c r="GMD6" s="670"/>
      <c r="GME6" s="670"/>
      <c r="GMF6" s="670"/>
      <c r="GMG6" s="670"/>
      <c r="GMH6" s="670"/>
      <c r="GMI6" s="670"/>
      <c r="GMJ6" s="670"/>
      <c r="GMK6" s="670"/>
      <c r="GML6" s="670"/>
      <c r="GMM6" s="670"/>
      <c r="GMN6" s="670"/>
      <c r="GMO6" s="670"/>
      <c r="GMP6" s="670"/>
      <c r="GMQ6" s="670"/>
      <c r="GMR6" s="670"/>
      <c r="GMS6" s="670"/>
      <c r="GMT6" s="670"/>
      <c r="GMU6" s="670"/>
      <c r="GMV6" s="670"/>
      <c r="GMW6" s="670"/>
      <c r="GMX6" s="670"/>
      <c r="GMY6" s="670"/>
      <c r="GMZ6" s="670"/>
      <c r="GNA6" s="670"/>
      <c r="GNB6" s="670"/>
      <c r="GNC6" s="670"/>
      <c r="GND6" s="670"/>
      <c r="GNE6" s="670"/>
      <c r="GNF6" s="670"/>
      <c r="GNG6" s="670"/>
      <c r="GNH6" s="670"/>
      <c r="GNI6" s="670"/>
      <c r="GNJ6" s="670"/>
      <c r="GNK6" s="670"/>
      <c r="GNL6" s="670"/>
      <c r="GNM6" s="670"/>
      <c r="GNN6" s="670"/>
      <c r="GNO6" s="670"/>
      <c r="GNP6" s="670"/>
      <c r="GNQ6" s="670"/>
      <c r="GNR6" s="670"/>
      <c r="GNS6" s="670"/>
      <c r="GNT6" s="670"/>
      <c r="GNU6" s="670"/>
      <c r="GNV6" s="670"/>
      <c r="GNW6" s="670"/>
      <c r="GNX6" s="670"/>
      <c r="GNY6" s="670"/>
      <c r="GNZ6" s="670"/>
      <c r="GOA6" s="670"/>
      <c r="GOB6" s="670"/>
      <c r="GOC6" s="670"/>
      <c r="GOD6" s="670"/>
      <c r="GOE6" s="670"/>
      <c r="GOF6" s="670"/>
      <c r="GOG6" s="670"/>
      <c r="GOH6" s="670"/>
      <c r="GOI6" s="670"/>
      <c r="GOJ6" s="670"/>
      <c r="GOK6" s="670"/>
      <c r="GOL6" s="670"/>
      <c r="GOM6" s="670"/>
      <c r="GON6" s="670"/>
      <c r="GOO6" s="670"/>
      <c r="GOP6" s="670"/>
      <c r="GOQ6" s="670"/>
      <c r="GOR6" s="670"/>
      <c r="GOS6" s="670"/>
      <c r="GOT6" s="670"/>
      <c r="GOU6" s="670"/>
      <c r="GOV6" s="670"/>
      <c r="GOW6" s="670"/>
      <c r="GOX6" s="670"/>
      <c r="GOY6" s="670"/>
      <c r="GOZ6" s="670"/>
      <c r="GPA6" s="670"/>
      <c r="GPB6" s="670"/>
      <c r="GPC6" s="670"/>
      <c r="GPD6" s="670"/>
      <c r="GPE6" s="670"/>
      <c r="GPF6" s="670"/>
      <c r="GPG6" s="670"/>
      <c r="GPH6" s="670"/>
      <c r="GPI6" s="670"/>
      <c r="GPJ6" s="670"/>
      <c r="GPK6" s="670"/>
      <c r="GPL6" s="670"/>
      <c r="GPM6" s="670"/>
      <c r="GPN6" s="670"/>
      <c r="GPO6" s="670"/>
      <c r="GPP6" s="670"/>
      <c r="GPQ6" s="670"/>
      <c r="GPR6" s="670"/>
      <c r="GPS6" s="670"/>
      <c r="GPT6" s="670"/>
      <c r="GPU6" s="670"/>
      <c r="GPV6" s="670"/>
      <c r="GPW6" s="670"/>
      <c r="GPX6" s="670"/>
      <c r="GPY6" s="670"/>
      <c r="GPZ6" s="670"/>
      <c r="GQA6" s="670"/>
      <c r="GQB6" s="670"/>
      <c r="GQC6" s="670"/>
      <c r="GQD6" s="670"/>
      <c r="GQE6" s="670"/>
      <c r="GQF6" s="670"/>
      <c r="GQG6" s="670"/>
      <c r="GQH6" s="670"/>
      <c r="GQI6" s="670"/>
      <c r="GQJ6" s="670"/>
      <c r="GQK6" s="670"/>
      <c r="GQL6" s="670"/>
      <c r="GQM6" s="670"/>
      <c r="GQN6" s="670"/>
      <c r="GQO6" s="670"/>
      <c r="GQP6" s="670"/>
      <c r="GQQ6" s="670"/>
      <c r="GQR6" s="670"/>
      <c r="GQS6" s="670"/>
      <c r="GQT6" s="670"/>
      <c r="GQU6" s="670"/>
      <c r="GQV6" s="670"/>
      <c r="GQW6" s="670"/>
      <c r="GQX6" s="670"/>
      <c r="GQY6" s="670"/>
      <c r="GQZ6" s="670"/>
      <c r="GRA6" s="670"/>
      <c r="GRB6" s="670"/>
      <c r="GRC6" s="670"/>
      <c r="GRD6" s="670"/>
      <c r="GRE6" s="670"/>
      <c r="GRF6" s="670"/>
      <c r="GRG6" s="670"/>
      <c r="GRH6" s="670"/>
      <c r="GRI6" s="670"/>
      <c r="GRJ6" s="670"/>
      <c r="GRK6" s="670"/>
      <c r="GRL6" s="670"/>
      <c r="GRM6" s="670"/>
      <c r="GRN6" s="670"/>
      <c r="GRO6" s="670"/>
      <c r="GRP6" s="670"/>
      <c r="GRQ6" s="670"/>
      <c r="GRR6" s="670"/>
      <c r="GRS6" s="670"/>
      <c r="GRT6" s="670"/>
      <c r="GRU6" s="670"/>
      <c r="GRV6" s="670"/>
      <c r="GRW6" s="670"/>
      <c r="GRX6" s="670"/>
      <c r="GRY6" s="670"/>
      <c r="GRZ6" s="670"/>
      <c r="GSA6" s="670"/>
      <c r="GSB6" s="670"/>
      <c r="GSC6" s="670"/>
      <c r="GSD6" s="670"/>
      <c r="GSE6" s="670"/>
      <c r="GSF6" s="670"/>
      <c r="GSG6" s="670"/>
      <c r="GSH6" s="670"/>
      <c r="GSI6" s="670"/>
      <c r="GSJ6" s="670"/>
      <c r="GSK6" s="670"/>
      <c r="GSL6" s="670"/>
      <c r="GSM6" s="670"/>
      <c r="GSN6" s="670"/>
      <c r="GSO6" s="670"/>
      <c r="GSP6" s="670"/>
      <c r="GSQ6" s="670"/>
      <c r="GSR6" s="670"/>
      <c r="GSS6" s="670"/>
      <c r="GST6" s="670"/>
      <c r="GSU6" s="670"/>
      <c r="GSV6" s="670"/>
      <c r="GSW6" s="670"/>
      <c r="GSX6" s="670"/>
      <c r="GSY6" s="670"/>
      <c r="GSZ6" s="670"/>
      <c r="GTA6" s="670"/>
      <c r="GTB6" s="670"/>
      <c r="GTC6" s="670"/>
      <c r="GTD6" s="670"/>
      <c r="GTE6" s="670"/>
      <c r="GTF6" s="670"/>
      <c r="GTG6" s="670"/>
      <c r="GTH6" s="670"/>
      <c r="GTI6" s="670"/>
      <c r="GTJ6" s="670"/>
      <c r="GTK6" s="670"/>
      <c r="GTL6" s="670"/>
      <c r="GTM6" s="670"/>
      <c r="GTN6" s="670"/>
      <c r="GTO6" s="670"/>
      <c r="GTP6" s="670"/>
      <c r="GTQ6" s="670"/>
      <c r="GTR6" s="670"/>
      <c r="GTS6" s="670"/>
      <c r="GTT6" s="670"/>
      <c r="GTU6" s="670"/>
      <c r="GTV6" s="670"/>
      <c r="GTW6" s="670"/>
      <c r="GTX6" s="670"/>
      <c r="GTY6" s="670"/>
      <c r="GTZ6" s="670"/>
      <c r="GUA6" s="670"/>
      <c r="GUB6" s="670"/>
      <c r="GUC6" s="670"/>
      <c r="GUD6" s="670"/>
      <c r="GUE6" s="670"/>
      <c r="GUF6" s="670"/>
      <c r="GUG6" s="670"/>
      <c r="GUH6" s="670"/>
      <c r="GUI6" s="670"/>
      <c r="GUJ6" s="670"/>
      <c r="GUK6" s="670"/>
      <c r="GUL6" s="670"/>
      <c r="GUM6" s="670"/>
      <c r="GUN6" s="670"/>
      <c r="GUO6" s="670"/>
      <c r="GUP6" s="670"/>
      <c r="GUQ6" s="670"/>
      <c r="GUR6" s="670"/>
      <c r="GUS6" s="670"/>
      <c r="GUT6" s="670"/>
      <c r="GUU6" s="670"/>
      <c r="GUV6" s="670"/>
      <c r="GUW6" s="670"/>
      <c r="GUX6" s="670"/>
      <c r="GUY6" s="670"/>
      <c r="GUZ6" s="670"/>
      <c r="GVA6" s="670"/>
      <c r="GVB6" s="670"/>
      <c r="GVC6" s="670"/>
      <c r="GVD6" s="670"/>
      <c r="GVE6" s="670"/>
      <c r="GVF6" s="670"/>
      <c r="GVG6" s="670"/>
      <c r="GVH6" s="670"/>
      <c r="GVI6" s="670"/>
      <c r="GVJ6" s="670"/>
      <c r="GVK6" s="670"/>
      <c r="GVL6" s="670"/>
      <c r="GVM6" s="670"/>
      <c r="GVN6" s="670"/>
      <c r="GVO6" s="670"/>
      <c r="GVP6" s="670"/>
      <c r="GVQ6" s="670"/>
      <c r="GVR6" s="670"/>
      <c r="GVS6" s="670"/>
      <c r="GVT6" s="670"/>
      <c r="GVU6" s="670"/>
      <c r="GVV6" s="670"/>
      <c r="GVW6" s="670"/>
      <c r="GVX6" s="670"/>
      <c r="GVY6" s="670"/>
      <c r="GVZ6" s="670"/>
      <c r="GWA6" s="670"/>
      <c r="GWB6" s="670"/>
      <c r="GWC6" s="670"/>
      <c r="GWD6" s="670"/>
      <c r="GWE6" s="670"/>
      <c r="GWF6" s="670"/>
      <c r="GWG6" s="670"/>
      <c r="GWH6" s="670"/>
      <c r="GWI6" s="670"/>
      <c r="GWJ6" s="670"/>
      <c r="GWK6" s="670"/>
      <c r="GWL6" s="670"/>
      <c r="GWM6" s="670"/>
      <c r="GWN6" s="670"/>
      <c r="GWO6" s="670"/>
      <c r="GWP6" s="670"/>
      <c r="GWQ6" s="670"/>
      <c r="GWR6" s="670"/>
      <c r="GWS6" s="670"/>
      <c r="GWT6" s="670"/>
      <c r="GWU6" s="670"/>
      <c r="GWV6" s="670"/>
      <c r="GWW6" s="670"/>
      <c r="GWX6" s="670"/>
      <c r="GWY6" s="670"/>
      <c r="GWZ6" s="670"/>
      <c r="GXA6" s="670"/>
      <c r="GXB6" s="670"/>
      <c r="GXC6" s="670"/>
      <c r="GXD6" s="670"/>
      <c r="GXE6" s="670"/>
      <c r="GXF6" s="670"/>
      <c r="GXG6" s="670"/>
      <c r="GXH6" s="670"/>
      <c r="GXI6" s="670"/>
      <c r="GXJ6" s="670"/>
      <c r="GXK6" s="670"/>
      <c r="GXL6" s="670"/>
      <c r="GXM6" s="670"/>
      <c r="GXN6" s="670"/>
      <c r="GXO6" s="670"/>
      <c r="GXP6" s="670"/>
      <c r="GXQ6" s="670"/>
      <c r="GXR6" s="670"/>
      <c r="GXS6" s="670"/>
      <c r="GXT6" s="670"/>
      <c r="GXU6" s="670"/>
      <c r="GXV6" s="670"/>
      <c r="GXW6" s="670"/>
      <c r="GXX6" s="670"/>
      <c r="GXY6" s="670"/>
      <c r="GXZ6" s="670"/>
      <c r="GYA6" s="670"/>
      <c r="GYB6" s="670"/>
      <c r="GYC6" s="670"/>
      <c r="GYD6" s="670"/>
      <c r="GYE6" s="670"/>
      <c r="GYF6" s="670"/>
      <c r="GYG6" s="670"/>
      <c r="GYH6" s="670"/>
      <c r="GYI6" s="670"/>
      <c r="GYJ6" s="670"/>
      <c r="GYK6" s="670"/>
      <c r="GYL6" s="670"/>
      <c r="GYM6" s="670"/>
      <c r="GYN6" s="670"/>
      <c r="GYO6" s="670"/>
      <c r="GYP6" s="670"/>
      <c r="GYQ6" s="670"/>
      <c r="GYR6" s="670"/>
      <c r="GYS6" s="670"/>
      <c r="GYT6" s="670"/>
      <c r="GYU6" s="670"/>
      <c r="GYV6" s="670"/>
      <c r="GYW6" s="670"/>
      <c r="GYX6" s="670"/>
      <c r="GYY6" s="670"/>
      <c r="GYZ6" s="670"/>
      <c r="GZA6" s="670"/>
      <c r="GZB6" s="670"/>
      <c r="GZC6" s="670"/>
      <c r="GZD6" s="670"/>
      <c r="GZE6" s="670"/>
      <c r="GZF6" s="670"/>
      <c r="GZG6" s="670"/>
      <c r="GZH6" s="670"/>
      <c r="GZI6" s="670"/>
      <c r="GZJ6" s="670"/>
      <c r="GZK6" s="670"/>
      <c r="GZL6" s="670"/>
      <c r="GZM6" s="670"/>
      <c r="GZN6" s="670"/>
      <c r="GZO6" s="670"/>
      <c r="GZP6" s="670"/>
      <c r="GZQ6" s="670"/>
      <c r="GZR6" s="670"/>
      <c r="GZS6" s="670"/>
      <c r="GZT6" s="670"/>
      <c r="GZU6" s="670"/>
      <c r="GZV6" s="670"/>
      <c r="GZW6" s="670"/>
      <c r="GZX6" s="670"/>
      <c r="GZY6" s="670"/>
      <c r="GZZ6" s="670"/>
      <c r="HAA6" s="670"/>
      <c r="HAB6" s="670"/>
      <c r="HAC6" s="670"/>
      <c r="HAD6" s="670"/>
      <c r="HAE6" s="670"/>
      <c r="HAF6" s="670"/>
      <c r="HAG6" s="670"/>
      <c r="HAH6" s="670"/>
      <c r="HAI6" s="670"/>
      <c r="HAJ6" s="670"/>
      <c r="HAK6" s="670"/>
      <c r="HAL6" s="670"/>
      <c r="HAM6" s="670"/>
      <c r="HAN6" s="670"/>
      <c r="HAO6" s="670"/>
      <c r="HAP6" s="670"/>
      <c r="HAQ6" s="670"/>
      <c r="HAR6" s="670"/>
      <c r="HAS6" s="670"/>
      <c r="HAT6" s="670"/>
      <c r="HAU6" s="670"/>
      <c r="HAV6" s="670"/>
      <c r="HAW6" s="670"/>
      <c r="HAX6" s="670"/>
      <c r="HAY6" s="670"/>
      <c r="HAZ6" s="670"/>
      <c r="HBA6" s="670"/>
      <c r="HBB6" s="670"/>
      <c r="HBC6" s="670"/>
      <c r="HBD6" s="670"/>
      <c r="HBE6" s="670"/>
      <c r="HBF6" s="670"/>
      <c r="HBG6" s="670"/>
      <c r="HBH6" s="670"/>
      <c r="HBI6" s="670"/>
      <c r="HBJ6" s="670"/>
      <c r="HBK6" s="670"/>
      <c r="HBL6" s="670"/>
      <c r="HBM6" s="670"/>
      <c r="HBN6" s="670"/>
      <c r="HBO6" s="670"/>
      <c r="HBP6" s="670"/>
      <c r="HBQ6" s="670"/>
      <c r="HBR6" s="670"/>
      <c r="HBS6" s="670"/>
      <c r="HBT6" s="670"/>
      <c r="HBU6" s="670"/>
      <c r="HBV6" s="670"/>
      <c r="HBW6" s="670"/>
      <c r="HBX6" s="670"/>
      <c r="HBY6" s="670"/>
      <c r="HBZ6" s="670"/>
      <c r="HCA6" s="670"/>
      <c r="HCB6" s="670"/>
      <c r="HCC6" s="670"/>
      <c r="HCD6" s="670"/>
      <c r="HCE6" s="670"/>
      <c r="HCF6" s="670"/>
      <c r="HCG6" s="670"/>
      <c r="HCH6" s="670"/>
      <c r="HCI6" s="670"/>
      <c r="HCJ6" s="670"/>
      <c r="HCK6" s="670"/>
      <c r="HCL6" s="670"/>
      <c r="HCM6" s="670"/>
      <c r="HCN6" s="670"/>
      <c r="HCO6" s="670"/>
      <c r="HCP6" s="670"/>
      <c r="HCQ6" s="670"/>
      <c r="HCR6" s="670"/>
      <c r="HCS6" s="670"/>
      <c r="HCT6" s="670"/>
      <c r="HCU6" s="670"/>
      <c r="HCV6" s="670"/>
      <c r="HCW6" s="670"/>
      <c r="HCX6" s="670"/>
      <c r="HCY6" s="670"/>
      <c r="HCZ6" s="670"/>
      <c r="HDA6" s="670"/>
      <c r="HDB6" s="670"/>
      <c r="HDC6" s="670"/>
      <c r="HDD6" s="670"/>
      <c r="HDE6" s="670"/>
      <c r="HDF6" s="670"/>
      <c r="HDG6" s="670"/>
      <c r="HDH6" s="670"/>
      <c r="HDI6" s="670"/>
      <c r="HDJ6" s="670"/>
      <c r="HDK6" s="670"/>
      <c r="HDL6" s="670"/>
      <c r="HDM6" s="670"/>
      <c r="HDN6" s="670"/>
      <c r="HDO6" s="670"/>
      <c r="HDP6" s="670"/>
      <c r="HDQ6" s="670"/>
      <c r="HDR6" s="670"/>
      <c r="HDS6" s="670"/>
      <c r="HDT6" s="670"/>
      <c r="HDU6" s="670"/>
      <c r="HDV6" s="670"/>
      <c r="HDW6" s="670"/>
      <c r="HDX6" s="670"/>
      <c r="HDY6" s="670"/>
      <c r="HDZ6" s="670"/>
      <c r="HEA6" s="670"/>
      <c r="HEB6" s="670"/>
      <c r="HEC6" s="670"/>
      <c r="HED6" s="670"/>
      <c r="HEE6" s="670"/>
      <c r="HEF6" s="670"/>
      <c r="HEG6" s="670"/>
      <c r="HEH6" s="670"/>
      <c r="HEI6" s="670"/>
      <c r="HEJ6" s="670"/>
      <c r="HEK6" s="670"/>
      <c r="HEL6" s="670"/>
      <c r="HEM6" s="670"/>
      <c r="HEN6" s="670"/>
      <c r="HEO6" s="670"/>
      <c r="HEP6" s="670"/>
      <c r="HEQ6" s="670"/>
      <c r="HER6" s="670"/>
      <c r="HES6" s="670"/>
      <c r="HET6" s="670"/>
      <c r="HEU6" s="670"/>
      <c r="HEV6" s="670"/>
      <c r="HEW6" s="670"/>
      <c r="HEX6" s="670"/>
      <c r="HEY6" s="670"/>
      <c r="HEZ6" s="670"/>
      <c r="HFA6" s="670"/>
      <c r="HFB6" s="670"/>
      <c r="HFC6" s="670"/>
      <c r="HFD6" s="670"/>
      <c r="HFE6" s="670"/>
      <c r="HFF6" s="670"/>
      <c r="HFG6" s="670"/>
      <c r="HFH6" s="670"/>
      <c r="HFI6" s="670"/>
      <c r="HFJ6" s="670"/>
      <c r="HFK6" s="670"/>
      <c r="HFL6" s="670"/>
      <c r="HFM6" s="670"/>
      <c r="HFN6" s="670"/>
      <c r="HFO6" s="670"/>
      <c r="HFP6" s="670"/>
      <c r="HFQ6" s="670"/>
      <c r="HFR6" s="670"/>
      <c r="HFS6" s="670"/>
      <c r="HFT6" s="670"/>
      <c r="HFU6" s="670"/>
      <c r="HFV6" s="670"/>
      <c r="HFW6" s="670"/>
      <c r="HFX6" s="670"/>
      <c r="HFY6" s="670"/>
      <c r="HFZ6" s="670"/>
      <c r="HGA6" s="670"/>
      <c r="HGB6" s="670"/>
      <c r="HGC6" s="670"/>
      <c r="HGD6" s="670"/>
      <c r="HGE6" s="670"/>
      <c r="HGF6" s="670"/>
      <c r="HGG6" s="670"/>
      <c r="HGH6" s="670"/>
      <c r="HGI6" s="670"/>
      <c r="HGJ6" s="670"/>
      <c r="HGK6" s="670"/>
      <c r="HGL6" s="670"/>
      <c r="HGM6" s="670"/>
      <c r="HGN6" s="670"/>
      <c r="HGO6" s="670"/>
      <c r="HGP6" s="670"/>
      <c r="HGQ6" s="670"/>
      <c r="HGR6" s="670"/>
      <c r="HGS6" s="670"/>
      <c r="HGT6" s="670"/>
      <c r="HGU6" s="670"/>
      <c r="HGV6" s="670"/>
      <c r="HGW6" s="670"/>
      <c r="HGX6" s="670"/>
      <c r="HGY6" s="670"/>
      <c r="HGZ6" s="670"/>
      <c r="HHA6" s="670"/>
      <c r="HHB6" s="670"/>
      <c r="HHC6" s="670"/>
      <c r="HHD6" s="670"/>
      <c r="HHE6" s="670"/>
      <c r="HHF6" s="670"/>
      <c r="HHG6" s="670"/>
      <c r="HHH6" s="670"/>
      <c r="HHI6" s="670"/>
      <c r="HHJ6" s="670"/>
      <c r="HHK6" s="670"/>
      <c r="HHL6" s="670"/>
      <c r="HHM6" s="670"/>
      <c r="HHN6" s="670"/>
      <c r="HHO6" s="670"/>
      <c r="HHP6" s="670"/>
      <c r="HHQ6" s="670"/>
      <c r="HHR6" s="670"/>
      <c r="HHS6" s="670"/>
      <c r="HHT6" s="670"/>
      <c r="HHU6" s="670"/>
      <c r="HHV6" s="670"/>
      <c r="HHW6" s="670"/>
      <c r="HHX6" s="670"/>
      <c r="HHY6" s="670"/>
      <c r="HHZ6" s="670"/>
      <c r="HIA6" s="670"/>
      <c r="HIB6" s="670"/>
      <c r="HIC6" s="670"/>
      <c r="HID6" s="670"/>
      <c r="HIE6" s="670"/>
      <c r="HIF6" s="670"/>
      <c r="HIG6" s="670"/>
      <c r="HIH6" s="670"/>
      <c r="HII6" s="670"/>
      <c r="HIJ6" s="670"/>
      <c r="HIK6" s="670"/>
      <c r="HIL6" s="670"/>
      <c r="HIM6" s="670"/>
      <c r="HIN6" s="670"/>
      <c r="HIO6" s="670"/>
      <c r="HIP6" s="670"/>
      <c r="HIQ6" s="670"/>
      <c r="HIR6" s="670"/>
      <c r="HIS6" s="670"/>
      <c r="HIT6" s="670"/>
      <c r="HIU6" s="670"/>
      <c r="HIV6" s="670"/>
      <c r="HIW6" s="670"/>
      <c r="HIX6" s="670"/>
      <c r="HIY6" s="670"/>
      <c r="HIZ6" s="670"/>
      <c r="HJA6" s="670"/>
      <c r="HJB6" s="670"/>
      <c r="HJC6" s="670"/>
      <c r="HJD6" s="670"/>
      <c r="HJE6" s="670"/>
      <c r="HJF6" s="670"/>
      <c r="HJG6" s="670"/>
      <c r="HJH6" s="670"/>
      <c r="HJI6" s="670"/>
      <c r="HJJ6" s="670"/>
      <c r="HJK6" s="670"/>
      <c r="HJL6" s="670"/>
      <c r="HJM6" s="670"/>
      <c r="HJN6" s="670"/>
      <c r="HJO6" s="670"/>
      <c r="HJP6" s="670"/>
      <c r="HJQ6" s="670"/>
      <c r="HJR6" s="670"/>
      <c r="HJS6" s="670"/>
      <c r="HJT6" s="670"/>
      <c r="HJU6" s="670"/>
      <c r="HJV6" s="670"/>
      <c r="HJW6" s="670"/>
      <c r="HJX6" s="670"/>
      <c r="HJY6" s="670"/>
      <c r="HJZ6" s="670"/>
      <c r="HKA6" s="670"/>
      <c r="HKB6" s="670"/>
      <c r="HKC6" s="670"/>
      <c r="HKD6" s="670"/>
      <c r="HKE6" s="670"/>
      <c r="HKF6" s="670"/>
      <c r="HKG6" s="670"/>
      <c r="HKH6" s="670"/>
      <c r="HKI6" s="670"/>
      <c r="HKJ6" s="670"/>
      <c r="HKK6" s="670"/>
      <c r="HKL6" s="670"/>
      <c r="HKM6" s="670"/>
      <c r="HKN6" s="670"/>
      <c r="HKO6" s="670"/>
      <c r="HKP6" s="670"/>
      <c r="HKQ6" s="670"/>
      <c r="HKR6" s="670"/>
      <c r="HKS6" s="670"/>
      <c r="HKT6" s="670"/>
      <c r="HKU6" s="670"/>
      <c r="HKV6" s="670"/>
      <c r="HKW6" s="670"/>
      <c r="HKX6" s="670"/>
      <c r="HKY6" s="670"/>
      <c r="HKZ6" s="670"/>
      <c r="HLA6" s="670"/>
      <c r="HLB6" s="670"/>
      <c r="HLC6" s="670"/>
      <c r="HLD6" s="670"/>
      <c r="HLE6" s="670"/>
      <c r="HLF6" s="670"/>
      <c r="HLG6" s="670"/>
      <c r="HLH6" s="670"/>
      <c r="HLI6" s="670"/>
      <c r="HLJ6" s="670"/>
      <c r="HLK6" s="670"/>
      <c r="HLL6" s="670"/>
      <c r="HLM6" s="670"/>
      <c r="HLN6" s="670"/>
      <c r="HLO6" s="670"/>
      <c r="HLP6" s="670"/>
      <c r="HLQ6" s="670"/>
      <c r="HLR6" s="670"/>
      <c r="HLS6" s="670"/>
      <c r="HLT6" s="670"/>
      <c r="HLU6" s="670"/>
      <c r="HLV6" s="670"/>
      <c r="HLW6" s="670"/>
      <c r="HLX6" s="670"/>
      <c r="HLY6" s="670"/>
      <c r="HLZ6" s="670"/>
      <c r="HMA6" s="670"/>
      <c r="HMB6" s="670"/>
      <c r="HMC6" s="670"/>
      <c r="HMD6" s="670"/>
      <c r="HME6" s="670"/>
      <c r="HMF6" s="670"/>
      <c r="HMG6" s="670"/>
      <c r="HMH6" s="670"/>
      <c r="HMI6" s="670"/>
      <c r="HMJ6" s="670"/>
      <c r="HMK6" s="670"/>
      <c r="HML6" s="670"/>
      <c r="HMM6" s="670"/>
      <c r="HMN6" s="670"/>
      <c r="HMO6" s="670"/>
      <c r="HMP6" s="670"/>
      <c r="HMQ6" s="670"/>
      <c r="HMR6" s="670"/>
      <c r="HMS6" s="670"/>
      <c r="HMT6" s="670"/>
      <c r="HMU6" s="670"/>
      <c r="HMV6" s="670"/>
      <c r="HMW6" s="670"/>
      <c r="HMX6" s="670"/>
      <c r="HMY6" s="670"/>
      <c r="HMZ6" s="670"/>
      <c r="HNA6" s="670"/>
      <c r="HNB6" s="670"/>
      <c r="HNC6" s="670"/>
      <c r="HND6" s="670"/>
      <c r="HNE6" s="670"/>
      <c r="HNF6" s="670"/>
      <c r="HNG6" s="670"/>
      <c r="HNH6" s="670"/>
      <c r="HNI6" s="670"/>
      <c r="HNJ6" s="670"/>
      <c r="HNK6" s="670"/>
      <c r="HNL6" s="670"/>
      <c r="HNM6" s="670"/>
      <c r="HNN6" s="670"/>
      <c r="HNO6" s="670"/>
      <c r="HNP6" s="670"/>
      <c r="HNQ6" s="670"/>
      <c r="HNR6" s="670"/>
      <c r="HNS6" s="670"/>
      <c r="HNT6" s="670"/>
      <c r="HNU6" s="670"/>
      <c r="HNV6" s="670"/>
      <c r="HNW6" s="670"/>
      <c r="HNX6" s="670"/>
      <c r="HNY6" s="670"/>
      <c r="HNZ6" s="670"/>
      <c r="HOA6" s="670"/>
      <c r="HOB6" s="670"/>
      <c r="HOC6" s="670"/>
      <c r="HOD6" s="670"/>
      <c r="HOE6" s="670"/>
      <c r="HOF6" s="670"/>
      <c r="HOG6" s="670"/>
      <c r="HOH6" s="670"/>
      <c r="HOI6" s="670"/>
      <c r="HOJ6" s="670"/>
      <c r="HOK6" s="670"/>
      <c r="HOL6" s="670"/>
      <c r="HOM6" s="670"/>
      <c r="HON6" s="670"/>
      <c r="HOO6" s="670"/>
      <c r="HOP6" s="670"/>
      <c r="HOQ6" s="670"/>
      <c r="HOR6" s="670"/>
      <c r="HOS6" s="670"/>
      <c r="HOT6" s="670"/>
      <c r="HOU6" s="670"/>
      <c r="HOV6" s="670"/>
      <c r="HOW6" s="670"/>
      <c r="HOX6" s="670"/>
      <c r="HOY6" s="670"/>
      <c r="HOZ6" s="670"/>
      <c r="HPA6" s="670"/>
      <c r="HPB6" s="670"/>
      <c r="HPC6" s="670"/>
      <c r="HPD6" s="670"/>
      <c r="HPE6" s="670"/>
      <c r="HPF6" s="670"/>
      <c r="HPG6" s="670"/>
      <c r="HPH6" s="670"/>
      <c r="HPI6" s="670"/>
      <c r="HPJ6" s="670"/>
      <c r="HPK6" s="670"/>
      <c r="HPL6" s="670"/>
      <c r="HPM6" s="670"/>
      <c r="HPN6" s="670"/>
      <c r="HPO6" s="670"/>
      <c r="HPP6" s="670"/>
      <c r="HPQ6" s="670"/>
      <c r="HPR6" s="670"/>
      <c r="HPS6" s="670"/>
      <c r="HPT6" s="670"/>
      <c r="HPU6" s="670"/>
      <c r="HPV6" s="670"/>
      <c r="HPW6" s="670"/>
      <c r="HPX6" s="670"/>
      <c r="HPY6" s="670"/>
      <c r="HPZ6" s="670"/>
      <c r="HQA6" s="670"/>
      <c r="HQB6" s="670"/>
      <c r="HQC6" s="670"/>
      <c r="HQD6" s="670"/>
      <c r="HQE6" s="670"/>
      <c r="HQF6" s="670"/>
      <c r="HQG6" s="670"/>
      <c r="HQH6" s="670"/>
      <c r="HQI6" s="670"/>
      <c r="HQJ6" s="670"/>
      <c r="HQK6" s="670"/>
      <c r="HQL6" s="670"/>
      <c r="HQM6" s="670"/>
      <c r="HQN6" s="670"/>
      <c r="HQO6" s="670"/>
      <c r="HQP6" s="670"/>
      <c r="HQQ6" s="670"/>
      <c r="HQR6" s="670"/>
      <c r="HQS6" s="670"/>
      <c r="HQT6" s="670"/>
      <c r="HQU6" s="670"/>
      <c r="HQV6" s="670"/>
      <c r="HQW6" s="670"/>
      <c r="HQX6" s="670"/>
      <c r="HQY6" s="670"/>
      <c r="HQZ6" s="670"/>
      <c r="HRA6" s="670"/>
      <c r="HRB6" s="670"/>
      <c r="HRC6" s="670"/>
      <c r="HRD6" s="670"/>
      <c r="HRE6" s="670"/>
      <c r="HRF6" s="670"/>
      <c r="HRG6" s="670"/>
      <c r="HRH6" s="670"/>
      <c r="HRI6" s="670"/>
      <c r="HRJ6" s="670"/>
      <c r="HRK6" s="670"/>
      <c r="HRL6" s="670"/>
      <c r="HRM6" s="670"/>
      <c r="HRN6" s="670"/>
      <c r="HRO6" s="670"/>
      <c r="HRP6" s="670"/>
      <c r="HRQ6" s="670"/>
      <c r="HRR6" s="670"/>
      <c r="HRS6" s="670"/>
      <c r="HRT6" s="670"/>
      <c r="HRU6" s="670"/>
      <c r="HRV6" s="670"/>
      <c r="HRW6" s="670"/>
      <c r="HRX6" s="670"/>
      <c r="HRY6" s="670"/>
      <c r="HRZ6" s="670"/>
      <c r="HSA6" s="670"/>
      <c r="HSB6" s="670"/>
      <c r="HSC6" s="670"/>
      <c r="HSD6" s="670"/>
      <c r="HSE6" s="670"/>
      <c r="HSF6" s="670"/>
      <c r="HSG6" s="670"/>
      <c r="HSH6" s="670"/>
      <c r="HSI6" s="670"/>
      <c r="HSJ6" s="670"/>
      <c r="HSK6" s="670"/>
      <c r="HSL6" s="670"/>
      <c r="HSM6" s="670"/>
      <c r="HSN6" s="670"/>
      <c r="HSO6" s="670"/>
      <c r="HSP6" s="670"/>
      <c r="HSQ6" s="670"/>
      <c r="HSR6" s="670"/>
      <c r="HSS6" s="670"/>
      <c r="HST6" s="670"/>
      <c r="HSU6" s="670"/>
      <c r="HSV6" s="670"/>
      <c r="HSW6" s="670"/>
      <c r="HSX6" s="670"/>
      <c r="HSY6" s="670"/>
      <c r="HSZ6" s="670"/>
      <c r="HTA6" s="670"/>
      <c r="HTB6" s="670"/>
      <c r="HTC6" s="670"/>
      <c r="HTD6" s="670"/>
      <c r="HTE6" s="670"/>
      <c r="HTF6" s="670"/>
      <c r="HTG6" s="670"/>
      <c r="HTH6" s="670"/>
      <c r="HTI6" s="670"/>
      <c r="HTJ6" s="670"/>
      <c r="HTK6" s="670"/>
      <c r="HTL6" s="670"/>
      <c r="HTM6" s="670"/>
      <c r="HTN6" s="670"/>
      <c r="HTO6" s="670"/>
      <c r="HTP6" s="670"/>
      <c r="HTQ6" s="670"/>
      <c r="HTR6" s="670"/>
      <c r="HTS6" s="670"/>
      <c r="HTT6" s="670"/>
      <c r="HTU6" s="670"/>
      <c r="HTV6" s="670"/>
      <c r="HTW6" s="670"/>
      <c r="HTX6" s="670"/>
      <c r="HTY6" s="670"/>
      <c r="HTZ6" s="670"/>
      <c r="HUA6" s="670"/>
      <c r="HUB6" s="670"/>
      <c r="HUC6" s="670"/>
      <c r="HUD6" s="670"/>
      <c r="HUE6" s="670"/>
      <c r="HUF6" s="670"/>
      <c r="HUG6" s="670"/>
      <c r="HUH6" s="670"/>
      <c r="HUI6" s="670"/>
      <c r="HUJ6" s="670"/>
      <c r="HUK6" s="670"/>
      <c r="HUL6" s="670"/>
      <c r="HUM6" s="670"/>
      <c r="HUN6" s="670"/>
      <c r="HUO6" s="670"/>
      <c r="HUP6" s="670"/>
      <c r="HUQ6" s="670"/>
      <c r="HUR6" s="670"/>
      <c r="HUS6" s="670"/>
      <c r="HUT6" s="670"/>
      <c r="HUU6" s="670"/>
      <c r="HUV6" s="670"/>
      <c r="HUW6" s="670"/>
      <c r="HUX6" s="670"/>
      <c r="HUY6" s="670"/>
      <c r="HUZ6" s="670"/>
      <c r="HVA6" s="670"/>
      <c r="HVB6" s="670"/>
      <c r="HVC6" s="670"/>
      <c r="HVD6" s="670"/>
      <c r="HVE6" s="670"/>
      <c r="HVF6" s="670"/>
      <c r="HVG6" s="670"/>
      <c r="HVH6" s="670"/>
      <c r="HVI6" s="670"/>
      <c r="HVJ6" s="670"/>
      <c r="HVK6" s="670"/>
      <c r="HVL6" s="670"/>
      <c r="HVM6" s="670"/>
      <c r="HVN6" s="670"/>
      <c r="HVO6" s="670"/>
      <c r="HVP6" s="670"/>
      <c r="HVQ6" s="670"/>
      <c r="HVR6" s="670"/>
      <c r="HVS6" s="670"/>
      <c r="HVT6" s="670"/>
      <c r="HVU6" s="670"/>
      <c r="HVV6" s="670"/>
      <c r="HVW6" s="670"/>
      <c r="HVX6" s="670"/>
      <c r="HVY6" s="670"/>
      <c r="HVZ6" s="670"/>
      <c r="HWA6" s="670"/>
      <c r="HWB6" s="670"/>
      <c r="HWC6" s="670"/>
      <c r="HWD6" s="670"/>
      <c r="HWE6" s="670"/>
      <c r="HWF6" s="670"/>
      <c r="HWG6" s="670"/>
      <c r="HWH6" s="670"/>
      <c r="HWI6" s="670"/>
      <c r="HWJ6" s="670"/>
      <c r="HWK6" s="670"/>
      <c r="HWL6" s="670"/>
      <c r="HWM6" s="670"/>
      <c r="HWN6" s="670"/>
      <c r="HWO6" s="670"/>
      <c r="HWP6" s="670"/>
      <c r="HWQ6" s="670"/>
      <c r="HWR6" s="670"/>
      <c r="HWS6" s="670"/>
      <c r="HWT6" s="670"/>
      <c r="HWU6" s="670"/>
      <c r="HWV6" s="670"/>
      <c r="HWW6" s="670"/>
      <c r="HWX6" s="670"/>
      <c r="HWY6" s="670"/>
      <c r="HWZ6" s="670"/>
      <c r="HXA6" s="670"/>
      <c r="HXB6" s="670"/>
      <c r="HXC6" s="670"/>
      <c r="HXD6" s="670"/>
      <c r="HXE6" s="670"/>
      <c r="HXF6" s="670"/>
      <c r="HXG6" s="670"/>
      <c r="HXH6" s="670"/>
      <c r="HXI6" s="670"/>
      <c r="HXJ6" s="670"/>
      <c r="HXK6" s="670"/>
      <c r="HXL6" s="670"/>
      <c r="HXM6" s="670"/>
      <c r="HXN6" s="670"/>
      <c r="HXO6" s="670"/>
      <c r="HXP6" s="670"/>
      <c r="HXQ6" s="670"/>
      <c r="HXR6" s="670"/>
      <c r="HXS6" s="670"/>
      <c r="HXT6" s="670"/>
      <c r="HXU6" s="670"/>
      <c r="HXV6" s="670"/>
      <c r="HXW6" s="670"/>
      <c r="HXX6" s="670"/>
      <c r="HXY6" s="670"/>
      <c r="HXZ6" s="670"/>
      <c r="HYA6" s="670"/>
      <c r="HYB6" s="670"/>
      <c r="HYC6" s="670"/>
      <c r="HYD6" s="670"/>
      <c r="HYE6" s="670"/>
      <c r="HYF6" s="670"/>
      <c r="HYG6" s="670"/>
      <c r="HYH6" s="670"/>
      <c r="HYI6" s="670"/>
      <c r="HYJ6" s="670"/>
      <c r="HYK6" s="670"/>
      <c r="HYL6" s="670"/>
      <c r="HYM6" s="670"/>
      <c r="HYN6" s="670"/>
      <c r="HYO6" s="670"/>
      <c r="HYP6" s="670"/>
      <c r="HYQ6" s="670"/>
      <c r="HYR6" s="670"/>
      <c r="HYS6" s="670"/>
      <c r="HYT6" s="670"/>
      <c r="HYU6" s="670"/>
      <c r="HYV6" s="670"/>
      <c r="HYW6" s="670"/>
      <c r="HYX6" s="670"/>
      <c r="HYY6" s="670"/>
      <c r="HYZ6" s="670"/>
      <c r="HZA6" s="670"/>
      <c r="HZB6" s="670"/>
      <c r="HZC6" s="670"/>
      <c r="HZD6" s="670"/>
      <c r="HZE6" s="670"/>
      <c r="HZF6" s="670"/>
      <c r="HZG6" s="670"/>
      <c r="HZH6" s="670"/>
      <c r="HZI6" s="670"/>
      <c r="HZJ6" s="670"/>
      <c r="HZK6" s="670"/>
      <c r="HZL6" s="670"/>
      <c r="HZM6" s="670"/>
      <c r="HZN6" s="670"/>
      <c r="HZO6" s="670"/>
      <c r="HZP6" s="670"/>
      <c r="HZQ6" s="670"/>
      <c r="HZR6" s="670"/>
      <c r="HZS6" s="670"/>
      <c r="HZT6" s="670"/>
      <c r="HZU6" s="670"/>
      <c r="HZV6" s="670"/>
      <c r="HZW6" s="670"/>
      <c r="HZX6" s="670"/>
      <c r="HZY6" s="670"/>
      <c r="HZZ6" s="670"/>
      <c r="IAA6" s="670"/>
      <c r="IAB6" s="670"/>
      <c r="IAC6" s="670"/>
      <c r="IAD6" s="670"/>
      <c r="IAE6" s="670"/>
      <c r="IAF6" s="670"/>
      <c r="IAG6" s="670"/>
      <c r="IAH6" s="670"/>
      <c r="IAI6" s="670"/>
      <c r="IAJ6" s="670"/>
      <c r="IAK6" s="670"/>
      <c r="IAL6" s="670"/>
      <c r="IAM6" s="670"/>
      <c r="IAN6" s="670"/>
      <c r="IAO6" s="670"/>
      <c r="IAP6" s="670"/>
      <c r="IAQ6" s="670"/>
      <c r="IAR6" s="670"/>
      <c r="IAS6" s="670"/>
      <c r="IAT6" s="670"/>
      <c r="IAU6" s="670"/>
      <c r="IAV6" s="670"/>
      <c r="IAW6" s="670"/>
      <c r="IAX6" s="670"/>
      <c r="IAY6" s="670"/>
      <c r="IAZ6" s="670"/>
      <c r="IBA6" s="670"/>
      <c r="IBB6" s="670"/>
      <c r="IBC6" s="670"/>
      <c r="IBD6" s="670"/>
      <c r="IBE6" s="670"/>
      <c r="IBF6" s="670"/>
      <c r="IBG6" s="670"/>
      <c r="IBH6" s="670"/>
      <c r="IBI6" s="670"/>
      <c r="IBJ6" s="670"/>
      <c r="IBK6" s="670"/>
      <c r="IBL6" s="670"/>
      <c r="IBM6" s="670"/>
      <c r="IBN6" s="670"/>
      <c r="IBO6" s="670"/>
      <c r="IBP6" s="670"/>
      <c r="IBQ6" s="670"/>
      <c r="IBR6" s="670"/>
      <c r="IBS6" s="670"/>
      <c r="IBT6" s="670"/>
      <c r="IBU6" s="670"/>
      <c r="IBV6" s="670"/>
      <c r="IBW6" s="670"/>
      <c r="IBX6" s="670"/>
      <c r="IBY6" s="670"/>
      <c r="IBZ6" s="670"/>
      <c r="ICA6" s="670"/>
      <c r="ICB6" s="670"/>
      <c r="ICC6" s="670"/>
      <c r="ICD6" s="670"/>
      <c r="ICE6" s="670"/>
      <c r="ICF6" s="670"/>
      <c r="ICG6" s="670"/>
      <c r="ICH6" s="670"/>
      <c r="ICI6" s="670"/>
      <c r="ICJ6" s="670"/>
      <c r="ICK6" s="670"/>
      <c r="ICL6" s="670"/>
      <c r="ICM6" s="670"/>
      <c r="ICN6" s="670"/>
      <c r="ICO6" s="670"/>
      <c r="ICP6" s="670"/>
      <c r="ICQ6" s="670"/>
      <c r="ICR6" s="670"/>
      <c r="ICS6" s="670"/>
      <c r="ICT6" s="670"/>
      <c r="ICU6" s="670"/>
      <c r="ICV6" s="670"/>
      <c r="ICW6" s="670"/>
      <c r="ICX6" s="670"/>
      <c r="ICY6" s="670"/>
      <c r="ICZ6" s="670"/>
      <c r="IDA6" s="670"/>
      <c r="IDB6" s="670"/>
      <c r="IDC6" s="670"/>
      <c r="IDD6" s="670"/>
      <c r="IDE6" s="670"/>
      <c r="IDF6" s="670"/>
      <c r="IDG6" s="670"/>
      <c r="IDH6" s="670"/>
      <c r="IDI6" s="670"/>
      <c r="IDJ6" s="670"/>
      <c r="IDK6" s="670"/>
      <c r="IDL6" s="670"/>
      <c r="IDM6" s="670"/>
      <c r="IDN6" s="670"/>
      <c r="IDO6" s="670"/>
      <c r="IDP6" s="670"/>
      <c r="IDQ6" s="670"/>
      <c r="IDR6" s="670"/>
      <c r="IDS6" s="670"/>
      <c r="IDT6" s="670"/>
      <c r="IDU6" s="670"/>
      <c r="IDV6" s="670"/>
      <c r="IDW6" s="670"/>
      <c r="IDX6" s="670"/>
      <c r="IDY6" s="670"/>
      <c r="IDZ6" s="670"/>
      <c r="IEA6" s="670"/>
      <c r="IEB6" s="670"/>
      <c r="IEC6" s="670"/>
      <c r="IED6" s="670"/>
      <c r="IEE6" s="670"/>
      <c r="IEF6" s="670"/>
      <c r="IEG6" s="670"/>
      <c r="IEH6" s="670"/>
      <c r="IEI6" s="670"/>
      <c r="IEJ6" s="670"/>
      <c r="IEK6" s="670"/>
      <c r="IEL6" s="670"/>
      <c r="IEM6" s="670"/>
      <c r="IEN6" s="670"/>
      <c r="IEO6" s="670"/>
      <c r="IEP6" s="670"/>
      <c r="IEQ6" s="670"/>
      <c r="IER6" s="670"/>
      <c r="IES6" s="670"/>
      <c r="IET6" s="670"/>
      <c r="IEU6" s="670"/>
      <c r="IEV6" s="670"/>
      <c r="IEW6" s="670"/>
      <c r="IEX6" s="670"/>
      <c r="IEY6" s="670"/>
      <c r="IEZ6" s="670"/>
      <c r="IFA6" s="670"/>
      <c r="IFB6" s="670"/>
      <c r="IFC6" s="670"/>
      <c r="IFD6" s="670"/>
      <c r="IFE6" s="670"/>
      <c r="IFF6" s="670"/>
      <c r="IFG6" s="670"/>
      <c r="IFH6" s="670"/>
      <c r="IFI6" s="670"/>
      <c r="IFJ6" s="670"/>
      <c r="IFK6" s="670"/>
      <c r="IFL6" s="670"/>
      <c r="IFM6" s="670"/>
      <c r="IFN6" s="670"/>
      <c r="IFO6" s="670"/>
      <c r="IFP6" s="670"/>
      <c r="IFQ6" s="670"/>
      <c r="IFR6" s="670"/>
      <c r="IFS6" s="670"/>
      <c r="IFT6" s="670"/>
      <c r="IFU6" s="670"/>
      <c r="IFV6" s="670"/>
      <c r="IFW6" s="670"/>
      <c r="IFX6" s="670"/>
      <c r="IFY6" s="670"/>
      <c r="IFZ6" s="670"/>
      <c r="IGA6" s="670"/>
      <c r="IGB6" s="670"/>
      <c r="IGC6" s="670"/>
      <c r="IGD6" s="670"/>
      <c r="IGE6" s="670"/>
      <c r="IGF6" s="670"/>
      <c r="IGG6" s="670"/>
      <c r="IGH6" s="670"/>
      <c r="IGI6" s="670"/>
      <c r="IGJ6" s="670"/>
      <c r="IGK6" s="670"/>
      <c r="IGL6" s="670"/>
      <c r="IGM6" s="670"/>
      <c r="IGN6" s="670"/>
      <c r="IGO6" s="670"/>
      <c r="IGP6" s="670"/>
      <c r="IGQ6" s="670"/>
      <c r="IGR6" s="670"/>
      <c r="IGS6" s="670"/>
      <c r="IGT6" s="670"/>
      <c r="IGU6" s="670"/>
      <c r="IGV6" s="670"/>
      <c r="IGW6" s="670"/>
      <c r="IGX6" s="670"/>
      <c r="IGY6" s="670"/>
      <c r="IGZ6" s="670"/>
      <c r="IHA6" s="670"/>
      <c r="IHB6" s="670"/>
      <c r="IHC6" s="670"/>
      <c r="IHD6" s="670"/>
      <c r="IHE6" s="670"/>
      <c r="IHF6" s="670"/>
      <c r="IHG6" s="670"/>
      <c r="IHH6" s="670"/>
      <c r="IHI6" s="670"/>
      <c r="IHJ6" s="670"/>
      <c r="IHK6" s="670"/>
      <c r="IHL6" s="670"/>
      <c r="IHM6" s="670"/>
      <c r="IHN6" s="670"/>
      <c r="IHO6" s="670"/>
      <c r="IHP6" s="670"/>
      <c r="IHQ6" s="670"/>
      <c r="IHR6" s="670"/>
      <c r="IHS6" s="670"/>
      <c r="IHT6" s="670"/>
      <c r="IHU6" s="670"/>
      <c r="IHV6" s="670"/>
      <c r="IHW6" s="670"/>
      <c r="IHX6" s="670"/>
      <c r="IHY6" s="670"/>
      <c r="IHZ6" s="670"/>
      <c r="IIA6" s="670"/>
      <c r="IIB6" s="670"/>
      <c r="IIC6" s="670"/>
      <c r="IID6" s="670"/>
      <c r="IIE6" s="670"/>
      <c r="IIF6" s="670"/>
      <c r="IIG6" s="670"/>
      <c r="IIH6" s="670"/>
      <c r="III6" s="670"/>
      <c r="IIJ6" s="670"/>
      <c r="IIK6" s="670"/>
      <c r="IIL6" s="670"/>
      <c r="IIM6" s="670"/>
      <c r="IIN6" s="670"/>
      <c r="IIO6" s="670"/>
      <c r="IIP6" s="670"/>
      <c r="IIQ6" s="670"/>
      <c r="IIR6" s="670"/>
      <c r="IIS6" s="670"/>
      <c r="IIT6" s="670"/>
      <c r="IIU6" s="670"/>
      <c r="IIV6" s="670"/>
      <c r="IIW6" s="670"/>
      <c r="IIX6" s="670"/>
      <c r="IIY6" s="670"/>
      <c r="IIZ6" s="670"/>
      <c r="IJA6" s="670"/>
      <c r="IJB6" s="670"/>
      <c r="IJC6" s="670"/>
      <c r="IJD6" s="670"/>
      <c r="IJE6" s="670"/>
      <c r="IJF6" s="670"/>
      <c r="IJG6" s="670"/>
      <c r="IJH6" s="670"/>
      <c r="IJI6" s="670"/>
      <c r="IJJ6" s="670"/>
      <c r="IJK6" s="670"/>
      <c r="IJL6" s="670"/>
      <c r="IJM6" s="670"/>
      <c r="IJN6" s="670"/>
      <c r="IJO6" s="670"/>
      <c r="IJP6" s="670"/>
      <c r="IJQ6" s="670"/>
      <c r="IJR6" s="670"/>
      <c r="IJS6" s="670"/>
      <c r="IJT6" s="670"/>
      <c r="IJU6" s="670"/>
      <c r="IJV6" s="670"/>
      <c r="IJW6" s="670"/>
      <c r="IJX6" s="670"/>
      <c r="IJY6" s="670"/>
      <c r="IJZ6" s="670"/>
      <c r="IKA6" s="670"/>
      <c r="IKB6" s="670"/>
      <c r="IKC6" s="670"/>
      <c r="IKD6" s="670"/>
      <c r="IKE6" s="670"/>
      <c r="IKF6" s="670"/>
      <c r="IKG6" s="670"/>
      <c r="IKH6" s="670"/>
      <c r="IKI6" s="670"/>
      <c r="IKJ6" s="670"/>
      <c r="IKK6" s="670"/>
      <c r="IKL6" s="670"/>
      <c r="IKM6" s="670"/>
      <c r="IKN6" s="670"/>
      <c r="IKO6" s="670"/>
      <c r="IKP6" s="670"/>
      <c r="IKQ6" s="670"/>
      <c r="IKR6" s="670"/>
      <c r="IKS6" s="670"/>
      <c r="IKT6" s="670"/>
      <c r="IKU6" s="670"/>
      <c r="IKV6" s="670"/>
      <c r="IKW6" s="670"/>
      <c r="IKX6" s="670"/>
      <c r="IKY6" s="670"/>
      <c r="IKZ6" s="670"/>
      <c r="ILA6" s="670"/>
      <c r="ILB6" s="670"/>
      <c r="ILC6" s="670"/>
      <c r="ILD6" s="670"/>
      <c r="ILE6" s="670"/>
      <c r="ILF6" s="670"/>
      <c r="ILG6" s="670"/>
      <c r="ILH6" s="670"/>
      <c r="ILI6" s="670"/>
      <c r="ILJ6" s="670"/>
      <c r="ILK6" s="670"/>
      <c r="ILL6" s="670"/>
      <c r="ILM6" s="670"/>
      <c r="ILN6" s="670"/>
      <c r="ILO6" s="670"/>
      <c r="ILP6" s="670"/>
      <c r="ILQ6" s="670"/>
      <c r="ILR6" s="670"/>
      <c r="ILS6" s="670"/>
      <c r="ILT6" s="670"/>
      <c r="ILU6" s="670"/>
      <c r="ILV6" s="670"/>
      <c r="ILW6" s="670"/>
      <c r="ILX6" s="670"/>
      <c r="ILY6" s="670"/>
      <c r="ILZ6" s="670"/>
      <c r="IMA6" s="670"/>
      <c r="IMB6" s="670"/>
      <c r="IMC6" s="670"/>
      <c r="IMD6" s="670"/>
      <c r="IME6" s="670"/>
      <c r="IMF6" s="670"/>
      <c r="IMG6" s="670"/>
      <c r="IMH6" s="670"/>
      <c r="IMI6" s="670"/>
      <c r="IMJ6" s="670"/>
      <c r="IMK6" s="670"/>
      <c r="IML6" s="670"/>
      <c r="IMM6" s="670"/>
      <c r="IMN6" s="670"/>
      <c r="IMO6" s="670"/>
      <c r="IMP6" s="670"/>
      <c r="IMQ6" s="670"/>
      <c r="IMR6" s="670"/>
      <c r="IMS6" s="670"/>
      <c r="IMT6" s="670"/>
      <c r="IMU6" s="670"/>
      <c r="IMV6" s="670"/>
      <c r="IMW6" s="670"/>
      <c r="IMX6" s="670"/>
      <c r="IMY6" s="670"/>
      <c r="IMZ6" s="670"/>
      <c r="INA6" s="670"/>
      <c r="INB6" s="670"/>
      <c r="INC6" s="670"/>
      <c r="IND6" s="670"/>
      <c r="INE6" s="670"/>
      <c r="INF6" s="670"/>
      <c r="ING6" s="670"/>
      <c r="INH6" s="670"/>
      <c r="INI6" s="670"/>
      <c r="INJ6" s="670"/>
      <c r="INK6" s="670"/>
      <c r="INL6" s="670"/>
      <c r="INM6" s="670"/>
      <c r="INN6" s="670"/>
      <c r="INO6" s="670"/>
      <c r="INP6" s="670"/>
      <c r="INQ6" s="670"/>
      <c r="INR6" s="670"/>
      <c r="INS6" s="670"/>
      <c r="INT6" s="670"/>
      <c r="INU6" s="670"/>
      <c r="INV6" s="670"/>
      <c r="INW6" s="670"/>
      <c r="INX6" s="670"/>
      <c r="INY6" s="670"/>
      <c r="INZ6" s="670"/>
      <c r="IOA6" s="670"/>
      <c r="IOB6" s="670"/>
      <c r="IOC6" s="670"/>
      <c r="IOD6" s="670"/>
      <c r="IOE6" s="670"/>
      <c r="IOF6" s="670"/>
      <c r="IOG6" s="670"/>
      <c r="IOH6" s="670"/>
      <c r="IOI6" s="670"/>
      <c r="IOJ6" s="670"/>
      <c r="IOK6" s="670"/>
      <c r="IOL6" s="670"/>
      <c r="IOM6" s="670"/>
      <c r="ION6" s="670"/>
      <c r="IOO6" s="670"/>
      <c r="IOP6" s="670"/>
      <c r="IOQ6" s="670"/>
      <c r="IOR6" s="670"/>
      <c r="IOS6" s="670"/>
      <c r="IOT6" s="670"/>
      <c r="IOU6" s="670"/>
      <c r="IOV6" s="670"/>
      <c r="IOW6" s="670"/>
      <c r="IOX6" s="670"/>
      <c r="IOY6" s="670"/>
      <c r="IOZ6" s="670"/>
      <c r="IPA6" s="670"/>
      <c r="IPB6" s="670"/>
      <c r="IPC6" s="670"/>
      <c r="IPD6" s="670"/>
      <c r="IPE6" s="670"/>
      <c r="IPF6" s="670"/>
      <c r="IPG6" s="670"/>
      <c r="IPH6" s="670"/>
      <c r="IPI6" s="670"/>
      <c r="IPJ6" s="670"/>
      <c r="IPK6" s="670"/>
      <c r="IPL6" s="670"/>
      <c r="IPM6" s="670"/>
      <c r="IPN6" s="670"/>
      <c r="IPO6" s="670"/>
      <c r="IPP6" s="670"/>
      <c r="IPQ6" s="670"/>
      <c r="IPR6" s="670"/>
      <c r="IPS6" s="670"/>
      <c r="IPT6" s="670"/>
      <c r="IPU6" s="670"/>
      <c r="IPV6" s="670"/>
      <c r="IPW6" s="670"/>
      <c r="IPX6" s="670"/>
      <c r="IPY6" s="670"/>
      <c r="IPZ6" s="670"/>
      <c r="IQA6" s="670"/>
      <c r="IQB6" s="670"/>
      <c r="IQC6" s="670"/>
      <c r="IQD6" s="670"/>
      <c r="IQE6" s="670"/>
      <c r="IQF6" s="670"/>
      <c r="IQG6" s="670"/>
      <c r="IQH6" s="670"/>
      <c r="IQI6" s="670"/>
      <c r="IQJ6" s="670"/>
      <c r="IQK6" s="670"/>
      <c r="IQL6" s="670"/>
      <c r="IQM6" s="670"/>
      <c r="IQN6" s="670"/>
      <c r="IQO6" s="670"/>
      <c r="IQP6" s="670"/>
      <c r="IQQ6" s="670"/>
      <c r="IQR6" s="670"/>
      <c r="IQS6" s="670"/>
      <c r="IQT6" s="670"/>
      <c r="IQU6" s="670"/>
      <c r="IQV6" s="670"/>
      <c r="IQW6" s="670"/>
      <c r="IQX6" s="670"/>
      <c r="IQY6" s="670"/>
      <c r="IQZ6" s="670"/>
      <c r="IRA6" s="670"/>
      <c r="IRB6" s="670"/>
      <c r="IRC6" s="670"/>
      <c r="IRD6" s="670"/>
      <c r="IRE6" s="670"/>
      <c r="IRF6" s="670"/>
      <c r="IRG6" s="670"/>
      <c r="IRH6" s="670"/>
      <c r="IRI6" s="670"/>
      <c r="IRJ6" s="670"/>
      <c r="IRK6" s="670"/>
      <c r="IRL6" s="670"/>
      <c r="IRM6" s="670"/>
      <c r="IRN6" s="670"/>
      <c r="IRO6" s="670"/>
      <c r="IRP6" s="670"/>
      <c r="IRQ6" s="670"/>
      <c r="IRR6" s="670"/>
      <c r="IRS6" s="670"/>
      <c r="IRT6" s="670"/>
      <c r="IRU6" s="670"/>
      <c r="IRV6" s="670"/>
      <c r="IRW6" s="670"/>
      <c r="IRX6" s="670"/>
      <c r="IRY6" s="670"/>
      <c r="IRZ6" s="670"/>
      <c r="ISA6" s="670"/>
      <c r="ISB6" s="670"/>
      <c r="ISC6" s="670"/>
      <c r="ISD6" s="670"/>
      <c r="ISE6" s="670"/>
      <c r="ISF6" s="670"/>
      <c r="ISG6" s="670"/>
      <c r="ISH6" s="670"/>
      <c r="ISI6" s="670"/>
      <c r="ISJ6" s="670"/>
      <c r="ISK6" s="670"/>
      <c r="ISL6" s="670"/>
      <c r="ISM6" s="670"/>
      <c r="ISN6" s="670"/>
      <c r="ISO6" s="670"/>
      <c r="ISP6" s="670"/>
      <c r="ISQ6" s="670"/>
      <c r="ISR6" s="670"/>
      <c r="ISS6" s="670"/>
      <c r="IST6" s="670"/>
      <c r="ISU6" s="670"/>
      <c r="ISV6" s="670"/>
      <c r="ISW6" s="670"/>
      <c r="ISX6" s="670"/>
      <c r="ISY6" s="670"/>
      <c r="ISZ6" s="670"/>
      <c r="ITA6" s="670"/>
      <c r="ITB6" s="670"/>
      <c r="ITC6" s="670"/>
      <c r="ITD6" s="670"/>
      <c r="ITE6" s="670"/>
      <c r="ITF6" s="670"/>
      <c r="ITG6" s="670"/>
      <c r="ITH6" s="670"/>
      <c r="ITI6" s="670"/>
      <c r="ITJ6" s="670"/>
      <c r="ITK6" s="670"/>
      <c r="ITL6" s="670"/>
      <c r="ITM6" s="670"/>
      <c r="ITN6" s="670"/>
      <c r="ITO6" s="670"/>
      <c r="ITP6" s="670"/>
      <c r="ITQ6" s="670"/>
      <c r="ITR6" s="670"/>
      <c r="ITS6" s="670"/>
      <c r="ITT6" s="670"/>
      <c r="ITU6" s="670"/>
      <c r="ITV6" s="670"/>
      <c r="ITW6" s="670"/>
      <c r="ITX6" s="670"/>
      <c r="ITY6" s="670"/>
      <c r="ITZ6" s="670"/>
      <c r="IUA6" s="670"/>
      <c r="IUB6" s="670"/>
      <c r="IUC6" s="670"/>
      <c r="IUD6" s="670"/>
      <c r="IUE6" s="670"/>
      <c r="IUF6" s="670"/>
      <c r="IUG6" s="670"/>
      <c r="IUH6" s="670"/>
      <c r="IUI6" s="670"/>
      <c r="IUJ6" s="670"/>
      <c r="IUK6" s="670"/>
      <c r="IUL6" s="670"/>
      <c r="IUM6" s="670"/>
      <c r="IUN6" s="670"/>
      <c r="IUO6" s="670"/>
      <c r="IUP6" s="670"/>
      <c r="IUQ6" s="670"/>
      <c r="IUR6" s="670"/>
      <c r="IUS6" s="670"/>
      <c r="IUT6" s="670"/>
      <c r="IUU6" s="670"/>
      <c r="IUV6" s="670"/>
      <c r="IUW6" s="670"/>
      <c r="IUX6" s="670"/>
      <c r="IUY6" s="670"/>
      <c r="IUZ6" s="670"/>
      <c r="IVA6" s="670"/>
      <c r="IVB6" s="670"/>
      <c r="IVC6" s="670"/>
      <c r="IVD6" s="670"/>
      <c r="IVE6" s="670"/>
      <c r="IVF6" s="670"/>
      <c r="IVG6" s="670"/>
      <c r="IVH6" s="670"/>
      <c r="IVI6" s="670"/>
      <c r="IVJ6" s="670"/>
      <c r="IVK6" s="670"/>
      <c r="IVL6" s="670"/>
      <c r="IVM6" s="670"/>
      <c r="IVN6" s="670"/>
      <c r="IVO6" s="670"/>
      <c r="IVP6" s="670"/>
      <c r="IVQ6" s="670"/>
      <c r="IVR6" s="670"/>
      <c r="IVS6" s="670"/>
      <c r="IVT6" s="670"/>
      <c r="IVU6" s="670"/>
      <c r="IVV6" s="670"/>
      <c r="IVW6" s="670"/>
      <c r="IVX6" s="670"/>
      <c r="IVY6" s="670"/>
      <c r="IVZ6" s="670"/>
      <c r="IWA6" s="670"/>
      <c r="IWB6" s="670"/>
      <c r="IWC6" s="670"/>
      <c r="IWD6" s="670"/>
      <c r="IWE6" s="670"/>
      <c r="IWF6" s="670"/>
      <c r="IWG6" s="670"/>
      <c r="IWH6" s="670"/>
      <c r="IWI6" s="670"/>
      <c r="IWJ6" s="670"/>
      <c r="IWK6" s="670"/>
      <c r="IWL6" s="670"/>
      <c r="IWM6" s="670"/>
      <c r="IWN6" s="670"/>
      <c r="IWO6" s="670"/>
      <c r="IWP6" s="670"/>
      <c r="IWQ6" s="670"/>
      <c r="IWR6" s="670"/>
      <c r="IWS6" s="670"/>
      <c r="IWT6" s="670"/>
      <c r="IWU6" s="670"/>
      <c r="IWV6" s="670"/>
      <c r="IWW6" s="670"/>
      <c r="IWX6" s="670"/>
      <c r="IWY6" s="670"/>
      <c r="IWZ6" s="670"/>
      <c r="IXA6" s="670"/>
      <c r="IXB6" s="670"/>
      <c r="IXC6" s="670"/>
      <c r="IXD6" s="670"/>
      <c r="IXE6" s="670"/>
      <c r="IXF6" s="670"/>
      <c r="IXG6" s="670"/>
      <c r="IXH6" s="670"/>
      <c r="IXI6" s="670"/>
      <c r="IXJ6" s="670"/>
      <c r="IXK6" s="670"/>
      <c r="IXL6" s="670"/>
      <c r="IXM6" s="670"/>
      <c r="IXN6" s="670"/>
      <c r="IXO6" s="670"/>
      <c r="IXP6" s="670"/>
      <c r="IXQ6" s="670"/>
      <c r="IXR6" s="670"/>
      <c r="IXS6" s="670"/>
      <c r="IXT6" s="670"/>
      <c r="IXU6" s="670"/>
      <c r="IXV6" s="670"/>
      <c r="IXW6" s="670"/>
      <c r="IXX6" s="670"/>
      <c r="IXY6" s="670"/>
      <c r="IXZ6" s="670"/>
      <c r="IYA6" s="670"/>
      <c r="IYB6" s="670"/>
      <c r="IYC6" s="670"/>
      <c r="IYD6" s="670"/>
      <c r="IYE6" s="670"/>
      <c r="IYF6" s="670"/>
      <c r="IYG6" s="670"/>
      <c r="IYH6" s="670"/>
      <c r="IYI6" s="670"/>
      <c r="IYJ6" s="670"/>
      <c r="IYK6" s="670"/>
      <c r="IYL6" s="670"/>
      <c r="IYM6" s="670"/>
      <c r="IYN6" s="670"/>
      <c r="IYO6" s="670"/>
      <c r="IYP6" s="670"/>
      <c r="IYQ6" s="670"/>
      <c r="IYR6" s="670"/>
      <c r="IYS6" s="670"/>
      <c r="IYT6" s="670"/>
      <c r="IYU6" s="670"/>
      <c r="IYV6" s="670"/>
      <c r="IYW6" s="670"/>
      <c r="IYX6" s="670"/>
      <c r="IYY6" s="670"/>
      <c r="IYZ6" s="670"/>
      <c r="IZA6" s="670"/>
      <c r="IZB6" s="670"/>
      <c r="IZC6" s="670"/>
      <c r="IZD6" s="670"/>
      <c r="IZE6" s="670"/>
      <c r="IZF6" s="670"/>
      <c r="IZG6" s="670"/>
      <c r="IZH6" s="670"/>
      <c r="IZI6" s="670"/>
      <c r="IZJ6" s="670"/>
      <c r="IZK6" s="670"/>
      <c r="IZL6" s="670"/>
      <c r="IZM6" s="670"/>
      <c r="IZN6" s="670"/>
      <c r="IZO6" s="670"/>
      <c r="IZP6" s="670"/>
      <c r="IZQ6" s="670"/>
      <c r="IZR6" s="670"/>
      <c r="IZS6" s="670"/>
      <c r="IZT6" s="670"/>
      <c r="IZU6" s="670"/>
      <c r="IZV6" s="670"/>
      <c r="IZW6" s="670"/>
      <c r="IZX6" s="670"/>
      <c r="IZY6" s="670"/>
      <c r="IZZ6" s="670"/>
      <c r="JAA6" s="670"/>
      <c r="JAB6" s="670"/>
      <c r="JAC6" s="670"/>
      <c r="JAD6" s="670"/>
      <c r="JAE6" s="670"/>
      <c r="JAF6" s="670"/>
      <c r="JAG6" s="670"/>
      <c r="JAH6" s="670"/>
      <c r="JAI6" s="670"/>
      <c r="JAJ6" s="670"/>
      <c r="JAK6" s="670"/>
      <c r="JAL6" s="670"/>
      <c r="JAM6" s="670"/>
      <c r="JAN6" s="670"/>
      <c r="JAO6" s="670"/>
      <c r="JAP6" s="670"/>
      <c r="JAQ6" s="670"/>
      <c r="JAR6" s="670"/>
      <c r="JAS6" s="670"/>
      <c r="JAT6" s="670"/>
      <c r="JAU6" s="670"/>
      <c r="JAV6" s="670"/>
      <c r="JAW6" s="670"/>
      <c r="JAX6" s="670"/>
      <c r="JAY6" s="670"/>
      <c r="JAZ6" s="670"/>
      <c r="JBA6" s="670"/>
      <c r="JBB6" s="670"/>
      <c r="JBC6" s="670"/>
      <c r="JBD6" s="670"/>
      <c r="JBE6" s="670"/>
      <c r="JBF6" s="670"/>
      <c r="JBG6" s="670"/>
      <c r="JBH6" s="670"/>
      <c r="JBI6" s="670"/>
      <c r="JBJ6" s="670"/>
      <c r="JBK6" s="670"/>
      <c r="JBL6" s="670"/>
      <c r="JBM6" s="670"/>
      <c r="JBN6" s="670"/>
      <c r="JBO6" s="670"/>
      <c r="JBP6" s="670"/>
      <c r="JBQ6" s="670"/>
      <c r="JBR6" s="670"/>
      <c r="JBS6" s="670"/>
      <c r="JBT6" s="670"/>
      <c r="JBU6" s="670"/>
      <c r="JBV6" s="670"/>
      <c r="JBW6" s="670"/>
      <c r="JBX6" s="670"/>
      <c r="JBY6" s="670"/>
      <c r="JBZ6" s="670"/>
      <c r="JCA6" s="670"/>
      <c r="JCB6" s="670"/>
      <c r="JCC6" s="670"/>
      <c r="JCD6" s="670"/>
      <c r="JCE6" s="670"/>
      <c r="JCF6" s="670"/>
      <c r="JCG6" s="670"/>
      <c r="JCH6" s="670"/>
      <c r="JCI6" s="670"/>
      <c r="JCJ6" s="670"/>
      <c r="JCK6" s="670"/>
      <c r="JCL6" s="670"/>
      <c r="JCM6" s="670"/>
      <c r="JCN6" s="670"/>
      <c r="JCO6" s="670"/>
      <c r="JCP6" s="670"/>
      <c r="JCQ6" s="670"/>
      <c r="JCR6" s="670"/>
      <c r="JCS6" s="670"/>
      <c r="JCT6" s="670"/>
      <c r="JCU6" s="670"/>
      <c r="JCV6" s="670"/>
      <c r="JCW6" s="670"/>
      <c r="JCX6" s="670"/>
      <c r="JCY6" s="670"/>
      <c r="JCZ6" s="670"/>
      <c r="JDA6" s="670"/>
      <c r="JDB6" s="670"/>
      <c r="JDC6" s="670"/>
      <c r="JDD6" s="670"/>
      <c r="JDE6" s="670"/>
      <c r="JDF6" s="670"/>
      <c r="JDG6" s="670"/>
      <c r="JDH6" s="670"/>
      <c r="JDI6" s="670"/>
      <c r="JDJ6" s="670"/>
      <c r="JDK6" s="670"/>
      <c r="JDL6" s="670"/>
      <c r="JDM6" s="670"/>
      <c r="JDN6" s="670"/>
      <c r="JDO6" s="670"/>
      <c r="JDP6" s="670"/>
      <c r="JDQ6" s="670"/>
      <c r="JDR6" s="670"/>
      <c r="JDS6" s="670"/>
      <c r="JDT6" s="670"/>
      <c r="JDU6" s="670"/>
      <c r="JDV6" s="670"/>
      <c r="JDW6" s="670"/>
      <c r="JDX6" s="670"/>
      <c r="JDY6" s="670"/>
      <c r="JDZ6" s="670"/>
      <c r="JEA6" s="670"/>
      <c r="JEB6" s="670"/>
      <c r="JEC6" s="670"/>
      <c r="JED6" s="670"/>
      <c r="JEE6" s="670"/>
      <c r="JEF6" s="670"/>
      <c r="JEG6" s="670"/>
      <c r="JEH6" s="670"/>
      <c r="JEI6" s="670"/>
      <c r="JEJ6" s="670"/>
      <c r="JEK6" s="670"/>
      <c r="JEL6" s="670"/>
      <c r="JEM6" s="670"/>
      <c r="JEN6" s="670"/>
      <c r="JEO6" s="670"/>
      <c r="JEP6" s="670"/>
      <c r="JEQ6" s="670"/>
      <c r="JER6" s="670"/>
      <c r="JES6" s="670"/>
      <c r="JET6" s="670"/>
      <c r="JEU6" s="670"/>
      <c r="JEV6" s="670"/>
      <c r="JEW6" s="670"/>
      <c r="JEX6" s="670"/>
      <c r="JEY6" s="670"/>
      <c r="JEZ6" s="670"/>
      <c r="JFA6" s="670"/>
      <c r="JFB6" s="670"/>
      <c r="JFC6" s="670"/>
      <c r="JFD6" s="670"/>
      <c r="JFE6" s="670"/>
      <c r="JFF6" s="670"/>
      <c r="JFG6" s="670"/>
      <c r="JFH6" s="670"/>
      <c r="JFI6" s="670"/>
      <c r="JFJ6" s="670"/>
      <c r="JFK6" s="670"/>
      <c r="JFL6" s="670"/>
      <c r="JFM6" s="670"/>
      <c r="JFN6" s="670"/>
      <c r="JFO6" s="670"/>
      <c r="JFP6" s="670"/>
      <c r="JFQ6" s="670"/>
      <c r="JFR6" s="670"/>
      <c r="JFS6" s="670"/>
      <c r="JFT6" s="670"/>
      <c r="JFU6" s="670"/>
      <c r="JFV6" s="670"/>
      <c r="JFW6" s="670"/>
      <c r="JFX6" s="670"/>
      <c r="JFY6" s="670"/>
      <c r="JFZ6" s="670"/>
      <c r="JGA6" s="670"/>
      <c r="JGB6" s="670"/>
      <c r="JGC6" s="670"/>
      <c r="JGD6" s="670"/>
      <c r="JGE6" s="670"/>
      <c r="JGF6" s="670"/>
      <c r="JGG6" s="670"/>
      <c r="JGH6" s="670"/>
      <c r="JGI6" s="670"/>
      <c r="JGJ6" s="670"/>
      <c r="JGK6" s="670"/>
      <c r="JGL6" s="670"/>
      <c r="JGM6" s="670"/>
      <c r="JGN6" s="670"/>
      <c r="JGO6" s="670"/>
      <c r="JGP6" s="670"/>
      <c r="JGQ6" s="670"/>
      <c r="JGR6" s="670"/>
      <c r="JGS6" s="670"/>
      <c r="JGT6" s="670"/>
      <c r="JGU6" s="670"/>
      <c r="JGV6" s="670"/>
      <c r="JGW6" s="670"/>
      <c r="JGX6" s="670"/>
      <c r="JGY6" s="670"/>
      <c r="JGZ6" s="670"/>
      <c r="JHA6" s="670"/>
      <c r="JHB6" s="670"/>
      <c r="JHC6" s="670"/>
      <c r="JHD6" s="670"/>
      <c r="JHE6" s="670"/>
      <c r="JHF6" s="670"/>
      <c r="JHG6" s="670"/>
      <c r="JHH6" s="670"/>
      <c r="JHI6" s="670"/>
      <c r="JHJ6" s="670"/>
      <c r="JHK6" s="670"/>
      <c r="JHL6" s="670"/>
      <c r="JHM6" s="670"/>
      <c r="JHN6" s="670"/>
      <c r="JHO6" s="670"/>
      <c r="JHP6" s="670"/>
      <c r="JHQ6" s="670"/>
      <c r="JHR6" s="670"/>
      <c r="JHS6" s="670"/>
      <c r="JHT6" s="670"/>
      <c r="JHU6" s="670"/>
      <c r="JHV6" s="670"/>
      <c r="JHW6" s="670"/>
      <c r="JHX6" s="670"/>
      <c r="JHY6" s="670"/>
      <c r="JHZ6" s="670"/>
      <c r="JIA6" s="670"/>
      <c r="JIB6" s="670"/>
      <c r="JIC6" s="670"/>
      <c r="JID6" s="670"/>
      <c r="JIE6" s="670"/>
      <c r="JIF6" s="670"/>
      <c r="JIG6" s="670"/>
      <c r="JIH6" s="670"/>
      <c r="JII6" s="670"/>
      <c r="JIJ6" s="670"/>
      <c r="JIK6" s="670"/>
      <c r="JIL6" s="670"/>
      <c r="JIM6" s="670"/>
      <c r="JIN6" s="670"/>
      <c r="JIO6" s="670"/>
      <c r="JIP6" s="670"/>
      <c r="JIQ6" s="670"/>
      <c r="JIR6" s="670"/>
      <c r="JIS6" s="670"/>
      <c r="JIT6" s="670"/>
      <c r="JIU6" s="670"/>
      <c r="JIV6" s="670"/>
      <c r="JIW6" s="670"/>
      <c r="JIX6" s="670"/>
      <c r="JIY6" s="670"/>
      <c r="JIZ6" s="670"/>
      <c r="JJA6" s="670"/>
      <c r="JJB6" s="670"/>
      <c r="JJC6" s="670"/>
      <c r="JJD6" s="670"/>
      <c r="JJE6" s="670"/>
      <c r="JJF6" s="670"/>
      <c r="JJG6" s="670"/>
      <c r="JJH6" s="670"/>
      <c r="JJI6" s="670"/>
      <c r="JJJ6" s="670"/>
      <c r="JJK6" s="670"/>
      <c r="JJL6" s="670"/>
      <c r="JJM6" s="670"/>
      <c r="JJN6" s="670"/>
      <c r="JJO6" s="670"/>
      <c r="JJP6" s="670"/>
      <c r="JJQ6" s="670"/>
      <c r="JJR6" s="670"/>
      <c r="JJS6" s="670"/>
      <c r="JJT6" s="670"/>
      <c r="JJU6" s="670"/>
      <c r="JJV6" s="670"/>
      <c r="JJW6" s="670"/>
      <c r="JJX6" s="670"/>
      <c r="JJY6" s="670"/>
      <c r="JJZ6" s="670"/>
      <c r="JKA6" s="670"/>
      <c r="JKB6" s="670"/>
      <c r="JKC6" s="670"/>
      <c r="JKD6" s="670"/>
      <c r="JKE6" s="670"/>
      <c r="JKF6" s="670"/>
      <c r="JKG6" s="670"/>
      <c r="JKH6" s="670"/>
      <c r="JKI6" s="670"/>
      <c r="JKJ6" s="670"/>
      <c r="JKK6" s="670"/>
      <c r="JKL6" s="670"/>
      <c r="JKM6" s="670"/>
      <c r="JKN6" s="670"/>
      <c r="JKO6" s="670"/>
      <c r="JKP6" s="670"/>
      <c r="JKQ6" s="670"/>
      <c r="JKR6" s="670"/>
      <c r="JKS6" s="670"/>
      <c r="JKT6" s="670"/>
      <c r="JKU6" s="670"/>
      <c r="JKV6" s="670"/>
      <c r="JKW6" s="670"/>
      <c r="JKX6" s="670"/>
      <c r="JKY6" s="670"/>
      <c r="JKZ6" s="670"/>
      <c r="JLA6" s="670"/>
      <c r="JLB6" s="670"/>
      <c r="JLC6" s="670"/>
      <c r="JLD6" s="670"/>
      <c r="JLE6" s="670"/>
      <c r="JLF6" s="670"/>
      <c r="JLG6" s="670"/>
      <c r="JLH6" s="670"/>
      <c r="JLI6" s="670"/>
      <c r="JLJ6" s="670"/>
      <c r="JLK6" s="670"/>
      <c r="JLL6" s="670"/>
      <c r="JLM6" s="670"/>
      <c r="JLN6" s="670"/>
      <c r="JLO6" s="670"/>
      <c r="JLP6" s="670"/>
      <c r="JLQ6" s="670"/>
      <c r="JLR6" s="670"/>
      <c r="JLS6" s="670"/>
      <c r="JLT6" s="670"/>
      <c r="JLU6" s="670"/>
      <c r="JLV6" s="670"/>
      <c r="JLW6" s="670"/>
      <c r="JLX6" s="670"/>
      <c r="JLY6" s="670"/>
      <c r="JLZ6" s="670"/>
      <c r="JMA6" s="670"/>
      <c r="JMB6" s="670"/>
      <c r="JMC6" s="670"/>
      <c r="JMD6" s="670"/>
      <c r="JME6" s="670"/>
      <c r="JMF6" s="670"/>
      <c r="JMG6" s="670"/>
      <c r="JMH6" s="670"/>
      <c r="JMI6" s="670"/>
      <c r="JMJ6" s="670"/>
      <c r="JMK6" s="670"/>
      <c r="JML6" s="670"/>
      <c r="JMM6" s="670"/>
      <c r="JMN6" s="670"/>
      <c r="JMO6" s="670"/>
      <c r="JMP6" s="670"/>
      <c r="JMQ6" s="670"/>
      <c r="JMR6" s="670"/>
      <c r="JMS6" s="670"/>
      <c r="JMT6" s="670"/>
      <c r="JMU6" s="670"/>
      <c r="JMV6" s="670"/>
      <c r="JMW6" s="670"/>
      <c r="JMX6" s="670"/>
      <c r="JMY6" s="670"/>
      <c r="JMZ6" s="670"/>
      <c r="JNA6" s="670"/>
      <c r="JNB6" s="670"/>
      <c r="JNC6" s="670"/>
      <c r="JND6" s="670"/>
      <c r="JNE6" s="670"/>
      <c r="JNF6" s="670"/>
      <c r="JNG6" s="670"/>
      <c r="JNH6" s="670"/>
      <c r="JNI6" s="670"/>
      <c r="JNJ6" s="670"/>
      <c r="JNK6" s="670"/>
      <c r="JNL6" s="670"/>
      <c r="JNM6" s="670"/>
      <c r="JNN6" s="670"/>
      <c r="JNO6" s="670"/>
      <c r="JNP6" s="670"/>
      <c r="JNQ6" s="670"/>
      <c r="JNR6" s="670"/>
      <c r="JNS6" s="670"/>
      <c r="JNT6" s="670"/>
      <c r="JNU6" s="670"/>
      <c r="JNV6" s="670"/>
      <c r="JNW6" s="670"/>
      <c r="JNX6" s="670"/>
      <c r="JNY6" s="670"/>
      <c r="JNZ6" s="670"/>
      <c r="JOA6" s="670"/>
      <c r="JOB6" s="670"/>
      <c r="JOC6" s="670"/>
      <c r="JOD6" s="670"/>
      <c r="JOE6" s="670"/>
      <c r="JOF6" s="670"/>
      <c r="JOG6" s="670"/>
      <c r="JOH6" s="670"/>
      <c r="JOI6" s="670"/>
      <c r="JOJ6" s="670"/>
      <c r="JOK6" s="670"/>
      <c r="JOL6" s="670"/>
      <c r="JOM6" s="670"/>
      <c r="JON6" s="670"/>
      <c r="JOO6" s="670"/>
      <c r="JOP6" s="670"/>
      <c r="JOQ6" s="670"/>
      <c r="JOR6" s="670"/>
      <c r="JOS6" s="670"/>
      <c r="JOT6" s="670"/>
      <c r="JOU6" s="670"/>
      <c r="JOV6" s="670"/>
      <c r="JOW6" s="670"/>
      <c r="JOX6" s="670"/>
      <c r="JOY6" s="670"/>
      <c r="JOZ6" s="670"/>
      <c r="JPA6" s="670"/>
      <c r="JPB6" s="670"/>
      <c r="JPC6" s="670"/>
      <c r="JPD6" s="670"/>
      <c r="JPE6" s="670"/>
      <c r="JPF6" s="670"/>
      <c r="JPG6" s="670"/>
      <c r="JPH6" s="670"/>
      <c r="JPI6" s="670"/>
      <c r="JPJ6" s="670"/>
      <c r="JPK6" s="670"/>
      <c r="JPL6" s="670"/>
      <c r="JPM6" s="670"/>
      <c r="JPN6" s="670"/>
      <c r="JPO6" s="670"/>
      <c r="JPP6" s="670"/>
      <c r="JPQ6" s="670"/>
      <c r="JPR6" s="670"/>
      <c r="JPS6" s="670"/>
      <c r="JPT6" s="670"/>
      <c r="JPU6" s="670"/>
      <c r="JPV6" s="670"/>
      <c r="JPW6" s="670"/>
      <c r="JPX6" s="670"/>
      <c r="JPY6" s="670"/>
      <c r="JPZ6" s="670"/>
      <c r="JQA6" s="670"/>
      <c r="JQB6" s="670"/>
      <c r="JQC6" s="670"/>
      <c r="JQD6" s="670"/>
      <c r="JQE6" s="670"/>
      <c r="JQF6" s="670"/>
      <c r="JQG6" s="670"/>
      <c r="JQH6" s="670"/>
      <c r="JQI6" s="670"/>
      <c r="JQJ6" s="670"/>
      <c r="JQK6" s="670"/>
      <c r="JQL6" s="670"/>
      <c r="JQM6" s="670"/>
      <c r="JQN6" s="670"/>
      <c r="JQO6" s="670"/>
      <c r="JQP6" s="670"/>
      <c r="JQQ6" s="670"/>
      <c r="JQR6" s="670"/>
      <c r="JQS6" s="670"/>
      <c r="JQT6" s="670"/>
      <c r="JQU6" s="670"/>
      <c r="JQV6" s="670"/>
      <c r="JQW6" s="670"/>
      <c r="JQX6" s="670"/>
      <c r="JQY6" s="670"/>
      <c r="JQZ6" s="670"/>
      <c r="JRA6" s="670"/>
      <c r="JRB6" s="670"/>
      <c r="JRC6" s="670"/>
      <c r="JRD6" s="670"/>
      <c r="JRE6" s="670"/>
      <c r="JRF6" s="670"/>
      <c r="JRG6" s="670"/>
      <c r="JRH6" s="670"/>
      <c r="JRI6" s="670"/>
      <c r="JRJ6" s="670"/>
      <c r="JRK6" s="670"/>
      <c r="JRL6" s="670"/>
      <c r="JRM6" s="670"/>
      <c r="JRN6" s="670"/>
      <c r="JRO6" s="670"/>
      <c r="JRP6" s="670"/>
      <c r="JRQ6" s="670"/>
      <c r="JRR6" s="670"/>
      <c r="JRS6" s="670"/>
      <c r="JRT6" s="670"/>
      <c r="JRU6" s="670"/>
      <c r="JRV6" s="670"/>
      <c r="JRW6" s="670"/>
      <c r="JRX6" s="670"/>
      <c r="JRY6" s="670"/>
      <c r="JRZ6" s="670"/>
      <c r="JSA6" s="670"/>
      <c r="JSB6" s="670"/>
      <c r="JSC6" s="670"/>
      <c r="JSD6" s="670"/>
      <c r="JSE6" s="670"/>
      <c r="JSF6" s="670"/>
      <c r="JSG6" s="670"/>
      <c r="JSH6" s="670"/>
      <c r="JSI6" s="670"/>
      <c r="JSJ6" s="670"/>
      <c r="JSK6" s="670"/>
      <c r="JSL6" s="670"/>
      <c r="JSM6" s="670"/>
      <c r="JSN6" s="670"/>
      <c r="JSO6" s="670"/>
      <c r="JSP6" s="670"/>
      <c r="JSQ6" s="670"/>
      <c r="JSR6" s="670"/>
      <c r="JSS6" s="670"/>
      <c r="JST6" s="670"/>
      <c r="JSU6" s="670"/>
      <c r="JSV6" s="670"/>
      <c r="JSW6" s="670"/>
      <c r="JSX6" s="670"/>
      <c r="JSY6" s="670"/>
      <c r="JSZ6" s="670"/>
      <c r="JTA6" s="670"/>
      <c r="JTB6" s="670"/>
      <c r="JTC6" s="670"/>
      <c r="JTD6" s="670"/>
      <c r="JTE6" s="670"/>
      <c r="JTF6" s="670"/>
      <c r="JTG6" s="670"/>
      <c r="JTH6" s="670"/>
      <c r="JTI6" s="670"/>
      <c r="JTJ6" s="670"/>
      <c r="JTK6" s="670"/>
      <c r="JTL6" s="670"/>
      <c r="JTM6" s="670"/>
      <c r="JTN6" s="670"/>
      <c r="JTO6" s="670"/>
      <c r="JTP6" s="670"/>
      <c r="JTQ6" s="670"/>
      <c r="JTR6" s="670"/>
      <c r="JTS6" s="670"/>
      <c r="JTT6" s="670"/>
      <c r="JTU6" s="670"/>
      <c r="JTV6" s="670"/>
      <c r="JTW6" s="670"/>
      <c r="JTX6" s="670"/>
      <c r="JTY6" s="670"/>
      <c r="JTZ6" s="670"/>
      <c r="JUA6" s="670"/>
      <c r="JUB6" s="670"/>
      <c r="JUC6" s="670"/>
      <c r="JUD6" s="670"/>
      <c r="JUE6" s="670"/>
      <c r="JUF6" s="670"/>
      <c r="JUG6" s="670"/>
      <c r="JUH6" s="670"/>
      <c r="JUI6" s="670"/>
      <c r="JUJ6" s="670"/>
      <c r="JUK6" s="670"/>
      <c r="JUL6" s="670"/>
      <c r="JUM6" s="670"/>
      <c r="JUN6" s="670"/>
      <c r="JUO6" s="670"/>
      <c r="JUP6" s="670"/>
      <c r="JUQ6" s="670"/>
      <c r="JUR6" s="670"/>
      <c r="JUS6" s="670"/>
      <c r="JUT6" s="670"/>
      <c r="JUU6" s="670"/>
      <c r="JUV6" s="670"/>
      <c r="JUW6" s="670"/>
      <c r="JUX6" s="670"/>
      <c r="JUY6" s="670"/>
      <c r="JUZ6" s="670"/>
      <c r="JVA6" s="670"/>
      <c r="JVB6" s="670"/>
      <c r="JVC6" s="670"/>
      <c r="JVD6" s="670"/>
      <c r="JVE6" s="670"/>
      <c r="JVF6" s="670"/>
      <c r="JVG6" s="670"/>
      <c r="JVH6" s="670"/>
      <c r="JVI6" s="670"/>
      <c r="JVJ6" s="670"/>
      <c r="JVK6" s="670"/>
      <c r="JVL6" s="670"/>
      <c r="JVM6" s="670"/>
      <c r="JVN6" s="670"/>
      <c r="JVO6" s="670"/>
      <c r="JVP6" s="670"/>
      <c r="JVQ6" s="670"/>
      <c r="JVR6" s="670"/>
      <c r="JVS6" s="670"/>
      <c r="JVT6" s="670"/>
      <c r="JVU6" s="670"/>
      <c r="JVV6" s="670"/>
      <c r="JVW6" s="670"/>
      <c r="JVX6" s="670"/>
      <c r="JVY6" s="670"/>
      <c r="JVZ6" s="670"/>
      <c r="JWA6" s="670"/>
      <c r="JWB6" s="670"/>
      <c r="JWC6" s="670"/>
      <c r="JWD6" s="670"/>
      <c r="JWE6" s="670"/>
      <c r="JWF6" s="670"/>
      <c r="JWG6" s="670"/>
      <c r="JWH6" s="670"/>
      <c r="JWI6" s="670"/>
      <c r="JWJ6" s="670"/>
      <c r="JWK6" s="670"/>
      <c r="JWL6" s="670"/>
      <c r="JWM6" s="670"/>
      <c r="JWN6" s="670"/>
      <c r="JWO6" s="670"/>
      <c r="JWP6" s="670"/>
      <c r="JWQ6" s="670"/>
      <c r="JWR6" s="670"/>
      <c r="JWS6" s="670"/>
      <c r="JWT6" s="670"/>
      <c r="JWU6" s="670"/>
      <c r="JWV6" s="670"/>
      <c r="JWW6" s="670"/>
      <c r="JWX6" s="670"/>
      <c r="JWY6" s="670"/>
      <c r="JWZ6" s="670"/>
      <c r="JXA6" s="670"/>
      <c r="JXB6" s="670"/>
      <c r="JXC6" s="670"/>
      <c r="JXD6" s="670"/>
      <c r="JXE6" s="670"/>
      <c r="JXF6" s="670"/>
      <c r="JXG6" s="670"/>
      <c r="JXH6" s="670"/>
      <c r="JXI6" s="670"/>
      <c r="JXJ6" s="670"/>
      <c r="JXK6" s="670"/>
      <c r="JXL6" s="670"/>
      <c r="JXM6" s="670"/>
      <c r="JXN6" s="670"/>
      <c r="JXO6" s="670"/>
      <c r="JXP6" s="670"/>
      <c r="JXQ6" s="670"/>
      <c r="JXR6" s="670"/>
      <c r="JXS6" s="670"/>
      <c r="JXT6" s="670"/>
      <c r="JXU6" s="670"/>
      <c r="JXV6" s="670"/>
      <c r="JXW6" s="670"/>
      <c r="JXX6" s="670"/>
      <c r="JXY6" s="670"/>
      <c r="JXZ6" s="670"/>
      <c r="JYA6" s="670"/>
      <c r="JYB6" s="670"/>
      <c r="JYC6" s="670"/>
      <c r="JYD6" s="670"/>
      <c r="JYE6" s="670"/>
      <c r="JYF6" s="670"/>
      <c r="JYG6" s="670"/>
      <c r="JYH6" s="670"/>
      <c r="JYI6" s="670"/>
      <c r="JYJ6" s="670"/>
      <c r="JYK6" s="670"/>
      <c r="JYL6" s="670"/>
      <c r="JYM6" s="670"/>
      <c r="JYN6" s="670"/>
      <c r="JYO6" s="670"/>
      <c r="JYP6" s="670"/>
      <c r="JYQ6" s="670"/>
      <c r="JYR6" s="670"/>
      <c r="JYS6" s="670"/>
      <c r="JYT6" s="670"/>
      <c r="JYU6" s="670"/>
      <c r="JYV6" s="670"/>
      <c r="JYW6" s="670"/>
      <c r="JYX6" s="670"/>
      <c r="JYY6" s="670"/>
      <c r="JYZ6" s="670"/>
      <c r="JZA6" s="670"/>
      <c r="JZB6" s="670"/>
      <c r="JZC6" s="670"/>
      <c r="JZD6" s="670"/>
      <c r="JZE6" s="670"/>
      <c r="JZF6" s="670"/>
      <c r="JZG6" s="670"/>
      <c r="JZH6" s="670"/>
      <c r="JZI6" s="670"/>
      <c r="JZJ6" s="670"/>
      <c r="JZK6" s="670"/>
      <c r="JZL6" s="670"/>
      <c r="JZM6" s="670"/>
      <c r="JZN6" s="670"/>
      <c r="JZO6" s="670"/>
      <c r="JZP6" s="670"/>
      <c r="JZQ6" s="670"/>
      <c r="JZR6" s="670"/>
      <c r="JZS6" s="670"/>
      <c r="JZT6" s="670"/>
      <c r="JZU6" s="670"/>
      <c r="JZV6" s="670"/>
      <c r="JZW6" s="670"/>
      <c r="JZX6" s="670"/>
      <c r="JZY6" s="670"/>
      <c r="JZZ6" s="670"/>
      <c r="KAA6" s="670"/>
      <c r="KAB6" s="670"/>
      <c r="KAC6" s="670"/>
      <c r="KAD6" s="670"/>
      <c r="KAE6" s="670"/>
      <c r="KAF6" s="670"/>
      <c r="KAG6" s="670"/>
      <c r="KAH6" s="670"/>
      <c r="KAI6" s="670"/>
      <c r="KAJ6" s="670"/>
      <c r="KAK6" s="670"/>
      <c r="KAL6" s="670"/>
      <c r="KAM6" s="670"/>
      <c r="KAN6" s="670"/>
      <c r="KAO6" s="670"/>
      <c r="KAP6" s="670"/>
      <c r="KAQ6" s="670"/>
      <c r="KAR6" s="670"/>
      <c r="KAS6" s="670"/>
      <c r="KAT6" s="670"/>
      <c r="KAU6" s="670"/>
      <c r="KAV6" s="670"/>
      <c r="KAW6" s="670"/>
      <c r="KAX6" s="670"/>
      <c r="KAY6" s="670"/>
      <c r="KAZ6" s="670"/>
      <c r="KBA6" s="670"/>
      <c r="KBB6" s="670"/>
      <c r="KBC6" s="670"/>
      <c r="KBD6" s="670"/>
      <c r="KBE6" s="670"/>
      <c r="KBF6" s="670"/>
      <c r="KBG6" s="670"/>
      <c r="KBH6" s="670"/>
      <c r="KBI6" s="670"/>
      <c r="KBJ6" s="670"/>
      <c r="KBK6" s="670"/>
      <c r="KBL6" s="670"/>
      <c r="KBM6" s="670"/>
      <c r="KBN6" s="670"/>
      <c r="KBO6" s="670"/>
      <c r="KBP6" s="670"/>
      <c r="KBQ6" s="670"/>
      <c r="KBR6" s="670"/>
      <c r="KBS6" s="670"/>
      <c r="KBT6" s="670"/>
      <c r="KBU6" s="670"/>
      <c r="KBV6" s="670"/>
      <c r="KBW6" s="670"/>
      <c r="KBX6" s="670"/>
      <c r="KBY6" s="670"/>
      <c r="KBZ6" s="670"/>
      <c r="KCA6" s="670"/>
      <c r="KCB6" s="670"/>
      <c r="KCC6" s="670"/>
      <c r="KCD6" s="670"/>
      <c r="KCE6" s="670"/>
      <c r="KCF6" s="670"/>
      <c r="KCG6" s="670"/>
      <c r="KCH6" s="670"/>
      <c r="KCI6" s="670"/>
      <c r="KCJ6" s="670"/>
      <c r="KCK6" s="670"/>
      <c r="KCL6" s="670"/>
      <c r="KCM6" s="670"/>
      <c r="KCN6" s="670"/>
      <c r="KCO6" s="670"/>
      <c r="KCP6" s="670"/>
      <c r="KCQ6" s="670"/>
      <c r="KCR6" s="670"/>
      <c r="KCS6" s="670"/>
      <c r="KCT6" s="670"/>
      <c r="KCU6" s="670"/>
      <c r="KCV6" s="670"/>
      <c r="KCW6" s="670"/>
      <c r="KCX6" s="670"/>
      <c r="KCY6" s="670"/>
      <c r="KCZ6" s="670"/>
      <c r="KDA6" s="670"/>
      <c r="KDB6" s="670"/>
      <c r="KDC6" s="670"/>
      <c r="KDD6" s="670"/>
      <c r="KDE6" s="670"/>
      <c r="KDF6" s="670"/>
      <c r="KDG6" s="670"/>
      <c r="KDH6" s="670"/>
      <c r="KDI6" s="670"/>
      <c r="KDJ6" s="670"/>
      <c r="KDK6" s="670"/>
      <c r="KDL6" s="670"/>
      <c r="KDM6" s="670"/>
      <c r="KDN6" s="670"/>
      <c r="KDO6" s="670"/>
      <c r="KDP6" s="670"/>
      <c r="KDQ6" s="670"/>
      <c r="KDR6" s="670"/>
      <c r="KDS6" s="670"/>
      <c r="KDT6" s="670"/>
      <c r="KDU6" s="670"/>
      <c r="KDV6" s="670"/>
      <c r="KDW6" s="670"/>
      <c r="KDX6" s="670"/>
      <c r="KDY6" s="670"/>
      <c r="KDZ6" s="670"/>
      <c r="KEA6" s="670"/>
      <c r="KEB6" s="670"/>
      <c r="KEC6" s="670"/>
      <c r="KED6" s="670"/>
      <c r="KEE6" s="670"/>
      <c r="KEF6" s="670"/>
      <c r="KEG6" s="670"/>
      <c r="KEH6" s="670"/>
      <c r="KEI6" s="670"/>
      <c r="KEJ6" s="670"/>
      <c r="KEK6" s="670"/>
      <c r="KEL6" s="670"/>
      <c r="KEM6" s="670"/>
      <c r="KEN6" s="670"/>
      <c r="KEO6" s="670"/>
      <c r="KEP6" s="670"/>
      <c r="KEQ6" s="670"/>
      <c r="KER6" s="670"/>
      <c r="KES6" s="670"/>
      <c r="KET6" s="670"/>
      <c r="KEU6" s="670"/>
      <c r="KEV6" s="670"/>
      <c r="KEW6" s="670"/>
      <c r="KEX6" s="670"/>
      <c r="KEY6" s="670"/>
      <c r="KEZ6" s="670"/>
      <c r="KFA6" s="670"/>
      <c r="KFB6" s="670"/>
      <c r="KFC6" s="670"/>
      <c r="KFD6" s="670"/>
      <c r="KFE6" s="670"/>
      <c r="KFF6" s="670"/>
      <c r="KFG6" s="670"/>
      <c r="KFH6" s="670"/>
      <c r="KFI6" s="670"/>
      <c r="KFJ6" s="670"/>
      <c r="KFK6" s="670"/>
      <c r="KFL6" s="670"/>
      <c r="KFM6" s="670"/>
      <c r="KFN6" s="670"/>
      <c r="KFO6" s="670"/>
      <c r="KFP6" s="670"/>
      <c r="KFQ6" s="670"/>
      <c r="KFR6" s="670"/>
      <c r="KFS6" s="670"/>
      <c r="KFT6" s="670"/>
      <c r="KFU6" s="670"/>
      <c r="KFV6" s="670"/>
      <c r="KFW6" s="670"/>
      <c r="KFX6" s="670"/>
      <c r="KFY6" s="670"/>
      <c r="KFZ6" s="670"/>
      <c r="KGA6" s="670"/>
      <c r="KGB6" s="670"/>
      <c r="KGC6" s="670"/>
      <c r="KGD6" s="670"/>
      <c r="KGE6" s="670"/>
      <c r="KGF6" s="670"/>
      <c r="KGG6" s="670"/>
      <c r="KGH6" s="670"/>
      <c r="KGI6" s="670"/>
      <c r="KGJ6" s="670"/>
      <c r="KGK6" s="670"/>
      <c r="KGL6" s="670"/>
      <c r="KGM6" s="670"/>
      <c r="KGN6" s="670"/>
      <c r="KGO6" s="670"/>
      <c r="KGP6" s="670"/>
      <c r="KGQ6" s="670"/>
      <c r="KGR6" s="670"/>
      <c r="KGS6" s="670"/>
      <c r="KGT6" s="670"/>
      <c r="KGU6" s="670"/>
      <c r="KGV6" s="670"/>
      <c r="KGW6" s="670"/>
      <c r="KGX6" s="670"/>
      <c r="KGY6" s="670"/>
      <c r="KGZ6" s="670"/>
      <c r="KHA6" s="670"/>
      <c r="KHB6" s="670"/>
      <c r="KHC6" s="670"/>
      <c r="KHD6" s="670"/>
      <c r="KHE6" s="670"/>
      <c r="KHF6" s="670"/>
      <c r="KHG6" s="670"/>
      <c r="KHH6" s="670"/>
      <c r="KHI6" s="670"/>
      <c r="KHJ6" s="670"/>
      <c r="KHK6" s="670"/>
      <c r="KHL6" s="670"/>
      <c r="KHM6" s="670"/>
      <c r="KHN6" s="670"/>
      <c r="KHO6" s="670"/>
      <c r="KHP6" s="670"/>
      <c r="KHQ6" s="670"/>
      <c r="KHR6" s="670"/>
      <c r="KHS6" s="670"/>
      <c r="KHT6" s="670"/>
      <c r="KHU6" s="670"/>
      <c r="KHV6" s="670"/>
      <c r="KHW6" s="670"/>
      <c r="KHX6" s="670"/>
      <c r="KHY6" s="670"/>
      <c r="KHZ6" s="670"/>
      <c r="KIA6" s="670"/>
      <c r="KIB6" s="670"/>
      <c r="KIC6" s="670"/>
      <c r="KID6" s="670"/>
      <c r="KIE6" s="670"/>
      <c r="KIF6" s="670"/>
      <c r="KIG6" s="670"/>
      <c r="KIH6" s="670"/>
      <c r="KII6" s="670"/>
      <c r="KIJ6" s="670"/>
      <c r="KIK6" s="670"/>
      <c r="KIL6" s="670"/>
      <c r="KIM6" s="670"/>
      <c r="KIN6" s="670"/>
      <c r="KIO6" s="670"/>
      <c r="KIP6" s="670"/>
      <c r="KIQ6" s="670"/>
      <c r="KIR6" s="670"/>
      <c r="KIS6" s="670"/>
      <c r="KIT6" s="670"/>
      <c r="KIU6" s="670"/>
      <c r="KIV6" s="670"/>
      <c r="KIW6" s="670"/>
      <c r="KIX6" s="670"/>
      <c r="KIY6" s="670"/>
      <c r="KIZ6" s="670"/>
      <c r="KJA6" s="670"/>
      <c r="KJB6" s="670"/>
      <c r="KJC6" s="670"/>
      <c r="KJD6" s="670"/>
      <c r="KJE6" s="670"/>
      <c r="KJF6" s="670"/>
      <c r="KJG6" s="670"/>
      <c r="KJH6" s="670"/>
      <c r="KJI6" s="670"/>
      <c r="KJJ6" s="670"/>
      <c r="KJK6" s="670"/>
      <c r="KJL6" s="670"/>
      <c r="KJM6" s="670"/>
      <c r="KJN6" s="670"/>
      <c r="KJO6" s="670"/>
      <c r="KJP6" s="670"/>
      <c r="KJQ6" s="670"/>
      <c r="KJR6" s="670"/>
      <c r="KJS6" s="670"/>
      <c r="KJT6" s="670"/>
      <c r="KJU6" s="670"/>
      <c r="KJV6" s="670"/>
      <c r="KJW6" s="670"/>
      <c r="KJX6" s="670"/>
      <c r="KJY6" s="670"/>
      <c r="KJZ6" s="670"/>
      <c r="KKA6" s="670"/>
      <c r="KKB6" s="670"/>
      <c r="KKC6" s="670"/>
      <c r="KKD6" s="670"/>
      <c r="KKE6" s="670"/>
      <c r="KKF6" s="670"/>
      <c r="KKG6" s="670"/>
      <c r="KKH6" s="670"/>
      <c r="KKI6" s="670"/>
      <c r="KKJ6" s="670"/>
      <c r="KKK6" s="670"/>
      <c r="KKL6" s="670"/>
      <c r="KKM6" s="670"/>
      <c r="KKN6" s="670"/>
      <c r="KKO6" s="670"/>
      <c r="KKP6" s="670"/>
      <c r="KKQ6" s="670"/>
      <c r="KKR6" s="670"/>
      <c r="KKS6" s="670"/>
      <c r="KKT6" s="670"/>
      <c r="KKU6" s="670"/>
      <c r="KKV6" s="670"/>
      <c r="KKW6" s="670"/>
      <c r="KKX6" s="670"/>
      <c r="KKY6" s="670"/>
      <c r="KKZ6" s="670"/>
      <c r="KLA6" s="670"/>
      <c r="KLB6" s="670"/>
      <c r="KLC6" s="670"/>
      <c r="KLD6" s="670"/>
      <c r="KLE6" s="670"/>
      <c r="KLF6" s="670"/>
      <c r="KLG6" s="670"/>
      <c r="KLH6" s="670"/>
      <c r="KLI6" s="670"/>
      <c r="KLJ6" s="670"/>
      <c r="KLK6" s="670"/>
      <c r="KLL6" s="670"/>
      <c r="KLM6" s="670"/>
      <c r="KLN6" s="670"/>
      <c r="KLO6" s="670"/>
      <c r="KLP6" s="670"/>
      <c r="KLQ6" s="670"/>
      <c r="KLR6" s="670"/>
      <c r="KLS6" s="670"/>
      <c r="KLT6" s="670"/>
      <c r="KLU6" s="670"/>
      <c r="KLV6" s="670"/>
      <c r="KLW6" s="670"/>
      <c r="KLX6" s="670"/>
      <c r="KLY6" s="670"/>
      <c r="KLZ6" s="670"/>
      <c r="KMA6" s="670"/>
      <c r="KMB6" s="670"/>
      <c r="KMC6" s="670"/>
      <c r="KMD6" s="670"/>
      <c r="KME6" s="670"/>
      <c r="KMF6" s="670"/>
      <c r="KMG6" s="670"/>
      <c r="KMH6" s="670"/>
      <c r="KMI6" s="670"/>
      <c r="KMJ6" s="670"/>
      <c r="KMK6" s="670"/>
      <c r="KML6" s="670"/>
      <c r="KMM6" s="670"/>
      <c r="KMN6" s="670"/>
      <c r="KMO6" s="670"/>
      <c r="KMP6" s="670"/>
      <c r="KMQ6" s="670"/>
      <c r="KMR6" s="670"/>
      <c r="KMS6" s="670"/>
      <c r="KMT6" s="670"/>
      <c r="KMU6" s="670"/>
      <c r="KMV6" s="670"/>
      <c r="KMW6" s="670"/>
      <c r="KMX6" s="670"/>
      <c r="KMY6" s="670"/>
      <c r="KMZ6" s="670"/>
      <c r="KNA6" s="670"/>
      <c r="KNB6" s="670"/>
      <c r="KNC6" s="670"/>
      <c r="KND6" s="670"/>
      <c r="KNE6" s="670"/>
      <c r="KNF6" s="670"/>
      <c r="KNG6" s="670"/>
      <c r="KNH6" s="670"/>
      <c r="KNI6" s="670"/>
      <c r="KNJ6" s="670"/>
      <c r="KNK6" s="670"/>
      <c r="KNL6" s="670"/>
      <c r="KNM6" s="670"/>
      <c r="KNN6" s="670"/>
      <c r="KNO6" s="670"/>
      <c r="KNP6" s="670"/>
      <c r="KNQ6" s="670"/>
      <c r="KNR6" s="670"/>
      <c r="KNS6" s="670"/>
      <c r="KNT6" s="670"/>
      <c r="KNU6" s="670"/>
      <c r="KNV6" s="670"/>
      <c r="KNW6" s="670"/>
      <c r="KNX6" s="670"/>
      <c r="KNY6" s="670"/>
      <c r="KNZ6" s="670"/>
      <c r="KOA6" s="670"/>
      <c r="KOB6" s="670"/>
      <c r="KOC6" s="670"/>
      <c r="KOD6" s="670"/>
      <c r="KOE6" s="670"/>
      <c r="KOF6" s="670"/>
      <c r="KOG6" s="670"/>
      <c r="KOH6" s="670"/>
      <c r="KOI6" s="670"/>
      <c r="KOJ6" s="670"/>
      <c r="KOK6" s="670"/>
      <c r="KOL6" s="670"/>
      <c r="KOM6" s="670"/>
      <c r="KON6" s="670"/>
      <c r="KOO6" s="670"/>
      <c r="KOP6" s="670"/>
      <c r="KOQ6" s="670"/>
      <c r="KOR6" s="670"/>
      <c r="KOS6" s="670"/>
      <c r="KOT6" s="670"/>
      <c r="KOU6" s="670"/>
      <c r="KOV6" s="670"/>
      <c r="KOW6" s="670"/>
      <c r="KOX6" s="670"/>
      <c r="KOY6" s="670"/>
      <c r="KOZ6" s="670"/>
      <c r="KPA6" s="670"/>
      <c r="KPB6" s="670"/>
      <c r="KPC6" s="670"/>
      <c r="KPD6" s="670"/>
      <c r="KPE6" s="670"/>
      <c r="KPF6" s="670"/>
      <c r="KPG6" s="670"/>
      <c r="KPH6" s="670"/>
      <c r="KPI6" s="670"/>
      <c r="KPJ6" s="670"/>
      <c r="KPK6" s="670"/>
      <c r="KPL6" s="670"/>
      <c r="KPM6" s="670"/>
      <c r="KPN6" s="670"/>
      <c r="KPO6" s="670"/>
      <c r="KPP6" s="670"/>
      <c r="KPQ6" s="670"/>
      <c r="KPR6" s="670"/>
      <c r="KPS6" s="670"/>
      <c r="KPT6" s="670"/>
      <c r="KPU6" s="670"/>
      <c r="KPV6" s="670"/>
      <c r="KPW6" s="670"/>
      <c r="KPX6" s="670"/>
      <c r="KPY6" s="670"/>
      <c r="KPZ6" s="670"/>
      <c r="KQA6" s="670"/>
      <c r="KQB6" s="670"/>
      <c r="KQC6" s="670"/>
      <c r="KQD6" s="670"/>
      <c r="KQE6" s="670"/>
      <c r="KQF6" s="670"/>
      <c r="KQG6" s="670"/>
      <c r="KQH6" s="670"/>
      <c r="KQI6" s="670"/>
      <c r="KQJ6" s="670"/>
      <c r="KQK6" s="670"/>
      <c r="KQL6" s="670"/>
      <c r="KQM6" s="670"/>
      <c r="KQN6" s="670"/>
      <c r="KQO6" s="670"/>
      <c r="KQP6" s="670"/>
      <c r="KQQ6" s="670"/>
      <c r="KQR6" s="670"/>
      <c r="KQS6" s="670"/>
      <c r="KQT6" s="670"/>
      <c r="KQU6" s="670"/>
      <c r="KQV6" s="670"/>
      <c r="KQW6" s="670"/>
      <c r="KQX6" s="670"/>
      <c r="KQY6" s="670"/>
      <c r="KQZ6" s="670"/>
      <c r="KRA6" s="670"/>
      <c r="KRB6" s="670"/>
      <c r="KRC6" s="670"/>
      <c r="KRD6" s="670"/>
      <c r="KRE6" s="670"/>
      <c r="KRF6" s="670"/>
      <c r="KRG6" s="670"/>
      <c r="KRH6" s="670"/>
      <c r="KRI6" s="670"/>
      <c r="KRJ6" s="670"/>
      <c r="KRK6" s="670"/>
      <c r="KRL6" s="670"/>
      <c r="KRM6" s="670"/>
      <c r="KRN6" s="670"/>
      <c r="KRO6" s="670"/>
      <c r="KRP6" s="670"/>
      <c r="KRQ6" s="670"/>
      <c r="KRR6" s="670"/>
      <c r="KRS6" s="670"/>
      <c r="KRT6" s="670"/>
      <c r="KRU6" s="670"/>
      <c r="KRV6" s="670"/>
      <c r="KRW6" s="670"/>
      <c r="KRX6" s="670"/>
      <c r="KRY6" s="670"/>
      <c r="KRZ6" s="670"/>
      <c r="KSA6" s="670"/>
      <c r="KSB6" s="670"/>
      <c r="KSC6" s="670"/>
      <c r="KSD6" s="670"/>
      <c r="KSE6" s="670"/>
      <c r="KSF6" s="670"/>
      <c r="KSG6" s="670"/>
      <c r="KSH6" s="670"/>
      <c r="KSI6" s="670"/>
      <c r="KSJ6" s="670"/>
      <c r="KSK6" s="670"/>
      <c r="KSL6" s="670"/>
      <c r="KSM6" s="670"/>
      <c r="KSN6" s="670"/>
      <c r="KSO6" s="670"/>
      <c r="KSP6" s="670"/>
      <c r="KSQ6" s="670"/>
      <c r="KSR6" s="670"/>
      <c r="KSS6" s="670"/>
      <c r="KST6" s="670"/>
      <c r="KSU6" s="670"/>
      <c r="KSV6" s="670"/>
      <c r="KSW6" s="670"/>
      <c r="KSX6" s="670"/>
      <c r="KSY6" s="670"/>
      <c r="KSZ6" s="670"/>
      <c r="KTA6" s="670"/>
      <c r="KTB6" s="670"/>
      <c r="KTC6" s="670"/>
      <c r="KTD6" s="670"/>
      <c r="KTE6" s="670"/>
      <c r="KTF6" s="670"/>
      <c r="KTG6" s="670"/>
      <c r="KTH6" s="670"/>
      <c r="KTI6" s="670"/>
      <c r="KTJ6" s="670"/>
      <c r="KTK6" s="670"/>
      <c r="KTL6" s="670"/>
      <c r="KTM6" s="670"/>
      <c r="KTN6" s="670"/>
      <c r="KTO6" s="670"/>
      <c r="KTP6" s="670"/>
      <c r="KTQ6" s="670"/>
      <c r="KTR6" s="670"/>
      <c r="KTS6" s="670"/>
      <c r="KTT6" s="670"/>
      <c r="KTU6" s="670"/>
      <c r="KTV6" s="670"/>
      <c r="KTW6" s="670"/>
      <c r="KTX6" s="670"/>
      <c r="KTY6" s="670"/>
      <c r="KTZ6" s="670"/>
      <c r="KUA6" s="670"/>
      <c r="KUB6" s="670"/>
      <c r="KUC6" s="670"/>
      <c r="KUD6" s="670"/>
      <c r="KUE6" s="670"/>
      <c r="KUF6" s="670"/>
      <c r="KUG6" s="670"/>
      <c r="KUH6" s="670"/>
      <c r="KUI6" s="670"/>
      <c r="KUJ6" s="670"/>
      <c r="KUK6" s="670"/>
      <c r="KUL6" s="670"/>
      <c r="KUM6" s="670"/>
      <c r="KUN6" s="670"/>
      <c r="KUO6" s="670"/>
      <c r="KUP6" s="670"/>
      <c r="KUQ6" s="670"/>
      <c r="KUR6" s="670"/>
      <c r="KUS6" s="670"/>
      <c r="KUT6" s="670"/>
      <c r="KUU6" s="670"/>
      <c r="KUV6" s="670"/>
      <c r="KUW6" s="670"/>
      <c r="KUX6" s="670"/>
      <c r="KUY6" s="670"/>
      <c r="KUZ6" s="670"/>
      <c r="KVA6" s="670"/>
      <c r="KVB6" s="670"/>
      <c r="KVC6" s="670"/>
      <c r="KVD6" s="670"/>
      <c r="KVE6" s="670"/>
      <c r="KVF6" s="670"/>
      <c r="KVG6" s="670"/>
      <c r="KVH6" s="670"/>
      <c r="KVI6" s="670"/>
      <c r="KVJ6" s="670"/>
      <c r="KVK6" s="670"/>
      <c r="KVL6" s="670"/>
      <c r="KVM6" s="670"/>
      <c r="KVN6" s="670"/>
      <c r="KVO6" s="670"/>
      <c r="KVP6" s="670"/>
      <c r="KVQ6" s="670"/>
      <c r="KVR6" s="670"/>
      <c r="KVS6" s="670"/>
      <c r="KVT6" s="670"/>
      <c r="KVU6" s="670"/>
      <c r="KVV6" s="670"/>
      <c r="KVW6" s="670"/>
      <c r="KVX6" s="670"/>
      <c r="KVY6" s="670"/>
      <c r="KVZ6" s="670"/>
      <c r="KWA6" s="670"/>
      <c r="KWB6" s="670"/>
      <c r="KWC6" s="670"/>
      <c r="KWD6" s="670"/>
      <c r="KWE6" s="670"/>
      <c r="KWF6" s="670"/>
      <c r="KWG6" s="670"/>
      <c r="KWH6" s="670"/>
      <c r="KWI6" s="670"/>
      <c r="KWJ6" s="670"/>
      <c r="KWK6" s="670"/>
      <c r="KWL6" s="670"/>
      <c r="KWM6" s="670"/>
      <c r="KWN6" s="670"/>
      <c r="KWO6" s="670"/>
      <c r="KWP6" s="670"/>
      <c r="KWQ6" s="670"/>
      <c r="KWR6" s="670"/>
      <c r="KWS6" s="670"/>
      <c r="KWT6" s="670"/>
      <c r="KWU6" s="670"/>
      <c r="KWV6" s="670"/>
      <c r="KWW6" s="670"/>
      <c r="KWX6" s="670"/>
      <c r="KWY6" s="670"/>
      <c r="KWZ6" s="670"/>
      <c r="KXA6" s="670"/>
      <c r="KXB6" s="670"/>
      <c r="KXC6" s="670"/>
      <c r="KXD6" s="670"/>
      <c r="KXE6" s="670"/>
      <c r="KXF6" s="670"/>
      <c r="KXG6" s="670"/>
      <c r="KXH6" s="670"/>
      <c r="KXI6" s="670"/>
      <c r="KXJ6" s="670"/>
      <c r="KXK6" s="670"/>
      <c r="KXL6" s="670"/>
      <c r="KXM6" s="670"/>
      <c r="KXN6" s="670"/>
      <c r="KXO6" s="670"/>
      <c r="KXP6" s="670"/>
      <c r="KXQ6" s="670"/>
      <c r="KXR6" s="670"/>
      <c r="KXS6" s="670"/>
      <c r="KXT6" s="670"/>
      <c r="KXU6" s="670"/>
      <c r="KXV6" s="670"/>
      <c r="KXW6" s="670"/>
      <c r="KXX6" s="670"/>
      <c r="KXY6" s="670"/>
      <c r="KXZ6" s="670"/>
      <c r="KYA6" s="670"/>
      <c r="KYB6" s="670"/>
      <c r="KYC6" s="670"/>
      <c r="KYD6" s="670"/>
      <c r="KYE6" s="670"/>
      <c r="KYF6" s="670"/>
      <c r="KYG6" s="670"/>
      <c r="KYH6" s="670"/>
      <c r="KYI6" s="670"/>
      <c r="KYJ6" s="670"/>
      <c r="KYK6" s="670"/>
      <c r="KYL6" s="670"/>
      <c r="KYM6" s="670"/>
      <c r="KYN6" s="670"/>
      <c r="KYO6" s="670"/>
      <c r="KYP6" s="670"/>
      <c r="KYQ6" s="670"/>
      <c r="KYR6" s="670"/>
      <c r="KYS6" s="670"/>
      <c r="KYT6" s="670"/>
      <c r="KYU6" s="670"/>
      <c r="KYV6" s="670"/>
      <c r="KYW6" s="670"/>
      <c r="KYX6" s="670"/>
      <c r="KYY6" s="670"/>
      <c r="KYZ6" s="670"/>
      <c r="KZA6" s="670"/>
      <c r="KZB6" s="670"/>
      <c r="KZC6" s="670"/>
      <c r="KZD6" s="670"/>
      <c r="KZE6" s="670"/>
      <c r="KZF6" s="670"/>
      <c r="KZG6" s="670"/>
      <c r="KZH6" s="670"/>
      <c r="KZI6" s="670"/>
      <c r="KZJ6" s="670"/>
      <c r="KZK6" s="670"/>
      <c r="KZL6" s="670"/>
      <c r="KZM6" s="670"/>
      <c r="KZN6" s="670"/>
      <c r="KZO6" s="670"/>
      <c r="KZP6" s="670"/>
      <c r="KZQ6" s="670"/>
      <c r="KZR6" s="670"/>
      <c r="KZS6" s="670"/>
      <c r="KZT6" s="670"/>
      <c r="KZU6" s="670"/>
      <c r="KZV6" s="670"/>
      <c r="KZW6" s="670"/>
      <c r="KZX6" s="670"/>
      <c r="KZY6" s="670"/>
      <c r="KZZ6" s="670"/>
      <c r="LAA6" s="670"/>
      <c r="LAB6" s="670"/>
      <c r="LAC6" s="670"/>
      <c r="LAD6" s="670"/>
      <c r="LAE6" s="670"/>
      <c r="LAF6" s="670"/>
      <c r="LAG6" s="670"/>
      <c r="LAH6" s="670"/>
      <c r="LAI6" s="670"/>
      <c r="LAJ6" s="670"/>
      <c r="LAK6" s="670"/>
      <c r="LAL6" s="670"/>
      <c r="LAM6" s="670"/>
      <c r="LAN6" s="670"/>
      <c r="LAO6" s="670"/>
      <c r="LAP6" s="670"/>
      <c r="LAQ6" s="670"/>
      <c r="LAR6" s="670"/>
      <c r="LAS6" s="670"/>
      <c r="LAT6" s="670"/>
      <c r="LAU6" s="670"/>
      <c r="LAV6" s="670"/>
      <c r="LAW6" s="670"/>
      <c r="LAX6" s="670"/>
      <c r="LAY6" s="670"/>
      <c r="LAZ6" s="670"/>
      <c r="LBA6" s="670"/>
      <c r="LBB6" s="670"/>
      <c r="LBC6" s="670"/>
      <c r="LBD6" s="670"/>
      <c r="LBE6" s="670"/>
      <c r="LBF6" s="670"/>
      <c r="LBG6" s="670"/>
      <c r="LBH6" s="670"/>
      <c r="LBI6" s="670"/>
      <c r="LBJ6" s="670"/>
      <c r="LBK6" s="670"/>
      <c r="LBL6" s="670"/>
      <c r="LBM6" s="670"/>
      <c r="LBN6" s="670"/>
      <c r="LBO6" s="670"/>
      <c r="LBP6" s="670"/>
      <c r="LBQ6" s="670"/>
      <c r="LBR6" s="670"/>
      <c r="LBS6" s="670"/>
      <c r="LBT6" s="670"/>
      <c r="LBU6" s="670"/>
      <c r="LBV6" s="670"/>
      <c r="LBW6" s="670"/>
      <c r="LBX6" s="670"/>
      <c r="LBY6" s="670"/>
      <c r="LBZ6" s="670"/>
      <c r="LCA6" s="670"/>
      <c r="LCB6" s="670"/>
      <c r="LCC6" s="670"/>
      <c r="LCD6" s="670"/>
      <c r="LCE6" s="670"/>
      <c r="LCF6" s="670"/>
      <c r="LCG6" s="670"/>
      <c r="LCH6" s="670"/>
      <c r="LCI6" s="670"/>
      <c r="LCJ6" s="670"/>
      <c r="LCK6" s="670"/>
      <c r="LCL6" s="670"/>
      <c r="LCM6" s="670"/>
      <c r="LCN6" s="670"/>
      <c r="LCO6" s="670"/>
      <c r="LCP6" s="670"/>
      <c r="LCQ6" s="670"/>
      <c r="LCR6" s="670"/>
      <c r="LCS6" s="670"/>
      <c r="LCT6" s="670"/>
      <c r="LCU6" s="670"/>
      <c r="LCV6" s="670"/>
      <c r="LCW6" s="670"/>
      <c r="LCX6" s="670"/>
      <c r="LCY6" s="670"/>
      <c r="LCZ6" s="670"/>
      <c r="LDA6" s="670"/>
      <c r="LDB6" s="670"/>
      <c r="LDC6" s="670"/>
      <c r="LDD6" s="670"/>
      <c r="LDE6" s="670"/>
      <c r="LDF6" s="670"/>
      <c r="LDG6" s="670"/>
      <c r="LDH6" s="670"/>
      <c r="LDI6" s="670"/>
      <c r="LDJ6" s="670"/>
      <c r="LDK6" s="670"/>
      <c r="LDL6" s="670"/>
      <c r="LDM6" s="670"/>
      <c r="LDN6" s="670"/>
      <c r="LDO6" s="670"/>
      <c r="LDP6" s="670"/>
      <c r="LDQ6" s="670"/>
      <c r="LDR6" s="670"/>
      <c r="LDS6" s="670"/>
      <c r="LDT6" s="670"/>
      <c r="LDU6" s="670"/>
      <c r="LDV6" s="670"/>
      <c r="LDW6" s="670"/>
      <c r="LDX6" s="670"/>
      <c r="LDY6" s="670"/>
      <c r="LDZ6" s="670"/>
      <c r="LEA6" s="670"/>
      <c r="LEB6" s="670"/>
      <c r="LEC6" s="670"/>
      <c r="LED6" s="670"/>
      <c r="LEE6" s="670"/>
      <c r="LEF6" s="670"/>
      <c r="LEG6" s="670"/>
      <c r="LEH6" s="670"/>
      <c r="LEI6" s="670"/>
      <c r="LEJ6" s="670"/>
      <c r="LEK6" s="670"/>
      <c r="LEL6" s="670"/>
      <c r="LEM6" s="670"/>
      <c r="LEN6" s="670"/>
      <c r="LEO6" s="670"/>
      <c r="LEP6" s="670"/>
      <c r="LEQ6" s="670"/>
      <c r="LER6" s="670"/>
      <c r="LES6" s="670"/>
      <c r="LET6" s="670"/>
      <c r="LEU6" s="670"/>
      <c r="LEV6" s="670"/>
      <c r="LEW6" s="670"/>
      <c r="LEX6" s="670"/>
      <c r="LEY6" s="670"/>
      <c r="LEZ6" s="670"/>
      <c r="LFA6" s="670"/>
      <c r="LFB6" s="670"/>
      <c r="LFC6" s="670"/>
      <c r="LFD6" s="670"/>
      <c r="LFE6" s="670"/>
      <c r="LFF6" s="670"/>
      <c r="LFG6" s="670"/>
      <c r="LFH6" s="670"/>
      <c r="LFI6" s="670"/>
      <c r="LFJ6" s="670"/>
      <c r="LFK6" s="670"/>
      <c r="LFL6" s="670"/>
      <c r="LFM6" s="670"/>
      <c r="LFN6" s="670"/>
      <c r="LFO6" s="670"/>
      <c r="LFP6" s="670"/>
      <c r="LFQ6" s="670"/>
      <c r="LFR6" s="670"/>
      <c r="LFS6" s="670"/>
      <c r="LFT6" s="670"/>
      <c r="LFU6" s="670"/>
      <c r="LFV6" s="670"/>
      <c r="LFW6" s="670"/>
      <c r="LFX6" s="670"/>
      <c r="LFY6" s="670"/>
      <c r="LFZ6" s="670"/>
      <c r="LGA6" s="670"/>
      <c r="LGB6" s="670"/>
      <c r="LGC6" s="670"/>
      <c r="LGD6" s="670"/>
      <c r="LGE6" s="670"/>
      <c r="LGF6" s="670"/>
      <c r="LGG6" s="670"/>
      <c r="LGH6" s="670"/>
      <c r="LGI6" s="670"/>
      <c r="LGJ6" s="670"/>
      <c r="LGK6" s="670"/>
      <c r="LGL6" s="670"/>
      <c r="LGM6" s="670"/>
      <c r="LGN6" s="670"/>
      <c r="LGO6" s="670"/>
      <c r="LGP6" s="670"/>
      <c r="LGQ6" s="670"/>
      <c r="LGR6" s="670"/>
      <c r="LGS6" s="670"/>
      <c r="LGT6" s="670"/>
      <c r="LGU6" s="670"/>
      <c r="LGV6" s="670"/>
      <c r="LGW6" s="670"/>
      <c r="LGX6" s="670"/>
      <c r="LGY6" s="670"/>
      <c r="LGZ6" s="670"/>
      <c r="LHA6" s="670"/>
      <c r="LHB6" s="670"/>
      <c r="LHC6" s="670"/>
      <c r="LHD6" s="670"/>
      <c r="LHE6" s="670"/>
      <c r="LHF6" s="670"/>
      <c r="LHG6" s="670"/>
      <c r="LHH6" s="670"/>
      <c r="LHI6" s="670"/>
      <c r="LHJ6" s="670"/>
      <c r="LHK6" s="670"/>
      <c r="LHL6" s="670"/>
      <c r="LHM6" s="670"/>
      <c r="LHN6" s="670"/>
      <c r="LHO6" s="670"/>
      <c r="LHP6" s="670"/>
      <c r="LHQ6" s="670"/>
      <c r="LHR6" s="670"/>
      <c r="LHS6" s="670"/>
      <c r="LHT6" s="670"/>
      <c r="LHU6" s="670"/>
      <c r="LHV6" s="670"/>
      <c r="LHW6" s="670"/>
      <c r="LHX6" s="670"/>
      <c r="LHY6" s="670"/>
      <c r="LHZ6" s="670"/>
      <c r="LIA6" s="670"/>
      <c r="LIB6" s="670"/>
      <c r="LIC6" s="670"/>
      <c r="LID6" s="670"/>
      <c r="LIE6" s="670"/>
      <c r="LIF6" s="670"/>
      <c r="LIG6" s="670"/>
      <c r="LIH6" s="670"/>
      <c r="LII6" s="670"/>
      <c r="LIJ6" s="670"/>
      <c r="LIK6" s="670"/>
      <c r="LIL6" s="670"/>
      <c r="LIM6" s="670"/>
      <c r="LIN6" s="670"/>
      <c r="LIO6" s="670"/>
      <c r="LIP6" s="670"/>
      <c r="LIQ6" s="670"/>
      <c r="LIR6" s="670"/>
      <c r="LIS6" s="670"/>
      <c r="LIT6" s="670"/>
      <c r="LIU6" s="670"/>
      <c r="LIV6" s="670"/>
      <c r="LIW6" s="670"/>
      <c r="LIX6" s="670"/>
      <c r="LIY6" s="670"/>
      <c r="LIZ6" s="670"/>
      <c r="LJA6" s="670"/>
      <c r="LJB6" s="670"/>
      <c r="LJC6" s="670"/>
      <c r="LJD6" s="670"/>
      <c r="LJE6" s="670"/>
      <c r="LJF6" s="670"/>
      <c r="LJG6" s="670"/>
      <c r="LJH6" s="670"/>
      <c r="LJI6" s="670"/>
      <c r="LJJ6" s="670"/>
      <c r="LJK6" s="670"/>
      <c r="LJL6" s="670"/>
      <c r="LJM6" s="670"/>
      <c r="LJN6" s="670"/>
      <c r="LJO6" s="670"/>
      <c r="LJP6" s="670"/>
      <c r="LJQ6" s="670"/>
      <c r="LJR6" s="670"/>
      <c r="LJS6" s="670"/>
      <c r="LJT6" s="670"/>
      <c r="LJU6" s="670"/>
      <c r="LJV6" s="670"/>
      <c r="LJW6" s="670"/>
      <c r="LJX6" s="670"/>
      <c r="LJY6" s="670"/>
      <c r="LJZ6" s="670"/>
      <c r="LKA6" s="670"/>
      <c r="LKB6" s="670"/>
      <c r="LKC6" s="670"/>
      <c r="LKD6" s="670"/>
      <c r="LKE6" s="670"/>
      <c r="LKF6" s="670"/>
      <c r="LKG6" s="670"/>
      <c r="LKH6" s="670"/>
      <c r="LKI6" s="670"/>
      <c r="LKJ6" s="670"/>
      <c r="LKK6" s="670"/>
      <c r="LKL6" s="670"/>
      <c r="LKM6" s="670"/>
      <c r="LKN6" s="670"/>
      <c r="LKO6" s="670"/>
      <c r="LKP6" s="670"/>
      <c r="LKQ6" s="670"/>
      <c r="LKR6" s="670"/>
      <c r="LKS6" s="670"/>
      <c r="LKT6" s="670"/>
      <c r="LKU6" s="670"/>
      <c r="LKV6" s="670"/>
      <c r="LKW6" s="670"/>
      <c r="LKX6" s="670"/>
      <c r="LKY6" s="670"/>
      <c r="LKZ6" s="670"/>
      <c r="LLA6" s="670"/>
      <c r="LLB6" s="670"/>
      <c r="LLC6" s="670"/>
      <c r="LLD6" s="670"/>
      <c r="LLE6" s="670"/>
      <c r="LLF6" s="670"/>
      <c r="LLG6" s="670"/>
      <c r="LLH6" s="670"/>
      <c r="LLI6" s="670"/>
      <c r="LLJ6" s="670"/>
      <c r="LLK6" s="670"/>
      <c r="LLL6" s="670"/>
      <c r="LLM6" s="670"/>
      <c r="LLN6" s="670"/>
      <c r="LLO6" s="670"/>
      <c r="LLP6" s="670"/>
      <c r="LLQ6" s="670"/>
      <c r="LLR6" s="670"/>
      <c r="LLS6" s="670"/>
      <c r="LLT6" s="670"/>
      <c r="LLU6" s="670"/>
      <c r="LLV6" s="670"/>
      <c r="LLW6" s="670"/>
      <c r="LLX6" s="670"/>
      <c r="LLY6" s="670"/>
      <c r="LLZ6" s="670"/>
      <c r="LMA6" s="670"/>
      <c r="LMB6" s="670"/>
      <c r="LMC6" s="670"/>
      <c r="LMD6" s="670"/>
      <c r="LME6" s="670"/>
      <c r="LMF6" s="670"/>
      <c r="LMG6" s="670"/>
      <c r="LMH6" s="670"/>
      <c r="LMI6" s="670"/>
      <c r="LMJ6" s="670"/>
      <c r="LMK6" s="670"/>
      <c r="LML6" s="670"/>
      <c r="LMM6" s="670"/>
      <c r="LMN6" s="670"/>
      <c r="LMO6" s="670"/>
      <c r="LMP6" s="670"/>
      <c r="LMQ6" s="670"/>
      <c r="LMR6" s="670"/>
      <c r="LMS6" s="670"/>
      <c r="LMT6" s="670"/>
      <c r="LMU6" s="670"/>
      <c r="LMV6" s="670"/>
      <c r="LMW6" s="670"/>
      <c r="LMX6" s="670"/>
      <c r="LMY6" s="670"/>
      <c r="LMZ6" s="670"/>
      <c r="LNA6" s="670"/>
      <c r="LNB6" s="670"/>
      <c r="LNC6" s="670"/>
      <c r="LND6" s="670"/>
      <c r="LNE6" s="670"/>
      <c r="LNF6" s="670"/>
      <c r="LNG6" s="670"/>
      <c r="LNH6" s="670"/>
      <c r="LNI6" s="670"/>
      <c r="LNJ6" s="670"/>
      <c r="LNK6" s="670"/>
      <c r="LNL6" s="670"/>
      <c r="LNM6" s="670"/>
      <c r="LNN6" s="670"/>
      <c r="LNO6" s="670"/>
      <c r="LNP6" s="670"/>
      <c r="LNQ6" s="670"/>
      <c r="LNR6" s="670"/>
      <c r="LNS6" s="670"/>
      <c r="LNT6" s="670"/>
      <c r="LNU6" s="670"/>
      <c r="LNV6" s="670"/>
      <c r="LNW6" s="670"/>
      <c r="LNX6" s="670"/>
      <c r="LNY6" s="670"/>
      <c r="LNZ6" s="670"/>
      <c r="LOA6" s="670"/>
      <c r="LOB6" s="670"/>
      <c r="LOC6" s="670"/>
      <c r="LOD6" s="670"/>
      <c r="LOE6" s="670"/>
      <c r="LOF6" s="670"/>
      <c r="LOG6" s="670"/>
      <c r="LOH6" s="670"/>
      <c r="LOI6" s="670"/>
      <c r="LOJ6" s="670"/>
      <c r="LOK6" s="670"/>
      <c r="LOL6" s="670"/>
      <c r="LOM6" s="670"/>
      <c r="LON6" s="670"/>
      <c r="LOO6" s="670"/>
      <c r="LOP6" s="670"/>
      <c r="LOQ6" s="670"/>
      <c r="LOR6" s="670"/>
      <c r="LOS6" s="670"/>
      <c r="LOT6" s="670"/>
      <c r="LOU6" s="670"/>
      <c r="LOV6" s="670"/>
      <c r="LOW6" s="670"/>
      <c r="LOX6" s="670"/>
      <c r="LOY6" s="670"/>
      <c r="LOZ6" s="670"/>
      <c r="LPA6" s="670"/>
      <c r="LPB6" s="670"/>
      <c r="LPC6" s="670"/>
      <c r="LPD6" s="670"/>
      <c r="LPE6" s="670"/>
      <c r="LPF6" s="670"/>
      <c r="LPG6" s="670"/>
      <c r="LPH6" s="670"/>
      <c r="LPI6" s="670"/>
      <c r="LPJ6" s="670"/>
      <c r="LPK6" s="670"/>
      <c r="LPL6" s="670"/>
      <c r="LPM6" s="670"/>
      <c r="LPN6" s="670"/>
      <c r="LPO6" s="670"/>
      <c r="LPP6" s="670"/>
      <c r="LPQ6" s="670"/>
      <c r="LPR6" s="670"/>
      <c r="LPS6" s="670"/>
      <c r="LPT6" s="670"/>
      <c r="LPU6" s="670"/>
      <c r="LPV6" s="670"/>
      <c r="LPW6" s="670"/>
      <c r="LPX6" s="670"/>
      <c r="LPY6" s="670"/>
      <c r="LPZ6" s="670"/>
      <c r="LQA6" s="670"/>
      <c r="LQB6" s="670"/>
      <c r="LQC6" s="670"/>
      <c r="LQD6" s="670"/>
      <c r="LQE6" s="670"/>
      <c r="LQF6" s="670"/>
      <c r="LQG6" s="670"/>
      <c r="LQH6" s="670"/>
      <c r="LQI6" s="670"/>
      <c r="LQJ6" s="670"/>
      <c r="LQK6" s="670"/>
      <c r="LQL6" s="670"/>
      <c r="LQM6" s="670"/>
      <c r="LQN6" s="670"/>
      <c r="LQO6" s="670"/>
      <c r="LQP6" s="670"/>
      <c r="LQQ6" s="670"/>
      <c r="LQR6" s="670"/>
      <c r="LQS6" s="670"/>
      <c r="LQT6" s="670"/>
      <c r="LQU6" s="670"/>
      <c r="LQV6" s="670"/>
      <c r="LQW6" s="670"/>
      <c r="LQX6" s="670"/>
      <c r="LQY6" s="670"/>
      <c r="LQZ6" s="670"/>
      <c r="LRA6" s="670"/>
      <c r="LRB6" s="670"/>
      <c r="LRC6" s="670"/>
      <c r="LRD6" s="670"/>
      <c r="LRE6" s="670"/>
      <c r="LRF6" s="670"/>
      <c r="LRG6" s="670"/>
      <c r="LRH6" s="670"/>
      <c r="LRI6" s="670"/>
      <c r="LRJ6" s="670"/>
      <c r="LRK6" s="670"/>
      <c r="LRL6" s="670"/>
      <c r="LRM6" s="670"/>
      <c r="LRN6" s="670"/>
      <c r="LRO6" s="670"/>
      <c r="LRP6" s="670"/>
      <c r="LRQ6" s="670"/>
      <c r="LRR6" s="670"/>
      <c r="LRS6" s="670"/>
      <c r="LRT6" s="670"/>
      <c r="LRU6" s="670"/>
      <c r="LRV6" s="670"/>
      <c r="LRW6" s="670"/>
      <c r="LRX6" s="670"/>
      <c r="LRY6" s="670"/>
      <c r="LRZ6" s="670"/>
      <c r="LSA6" s="670"/>
      <c r="LSB6" s="670"/>
      <c r="LSC6" s="670"/>
      <c r="LSD6" s="670"/>
      <c r="LSE6" s="670"/>
      <c r="LSF6" s="670"/>
      <c r="LSG6" s="670"/>
      <c r="LSH6" s="670"/>
      <c r="LSI6" s="670"/>
      <c r="LSJ6" s="670"/>
      <c r="LSK6" s="670"/>
      <c r="LSL6" s="670"/>
      <c r="LSM6" s="670"/>
      <c r="LSN6" s="670"/>
      <c r="LSO6" s="670"/>
      <c r="LSP6" s="670"/>
      <c r="LSQ6" s="670"/>
      <c r="LSR6" s="670"/>
      <c r="LSS6" s="670"/>
      <c r="LST6" s="670"/>
      <c r="LSU6" s="670"/>
      <c r="LSV6" s="670"/>
      <c r="LSW6" s="670"/>
      <c r="LSX6" s="670"/>
      <c r="LSY6" s="670"/>
      <c r="LSZ6" s="670"/>
      <c r="LTA6" s="670"/>
      <c r="LTB6" s="670"/>
      <c r="LTC6" s="670"/>
      <c r="LTD6" s="670"/>
      <c r="LTE6" s="670"/>
      <c r="LTF6" s="670"/>
      <c r="LTG6" s="670"/>
      <c r="LTH6" s="670"/>
      <c r="LTI6" s="670"/>
      <c r="LTJ6" s="670"/>
      <c r="LTK6" s="670"/>
      <c r="LTL6" s="670"/>
      <c r="LTM6" s="670"/>
      <c r="LTN6" s="670"/>
      <c r="LTO6" s="670"/>
      <c r="LTP6" s="670"/>
      <c r="LTQ6" s="670"/>
      <c r="LTR6" s="670"/>
      <c r="LTS6" s="670"/>
      <c r="LTT6" s="670"/>
      <c r="LTU6" s="670"/>
      <c r="LTV6" s="670"/>
      <c r="LTW6" s="670"/>
      <c r="LTX6" s="670"/>
      <c r="LTY6" s="670"/>
      <c r="LTZ6" s="670"/>
      <c r="LUA6" s="670"/>
      <c r="LUB6" s="670"/>
      <c r="LUC6" s="670"/>
      <c r="LUD6" s="670"/>
      <c r="LUE6" s="670"/>
      <c r="LUF6" s="670"/>
      <c r="LUG6" s="670"/>
      <c r="LUH6" s="670"/>
      <c r="LUI6" s="670"/>
      <c r="LUJ6" s="670"/>
      <c r="LUK6" s="670"/>
      <c r="LUL6" s="670"/>
      <c r="LUM6" s="670"/>
      <c r="LUN6" s="670"/>
      <c r="LUO6" s="670"/>
      <c r="LUP6" s="670"/>
      <c r="LUQ6" s="670"/>
      <c r="LUR6" s="670"/>
      <c r="LUS6" s="670"/>
      <c r="LUT6" s="670"/>
      <c r="LUU6" s="670"/>
      <c r="LUV6" s="670"/>
      <c r="LUW6" s="670"/>
      <c r="LUX6" s="670"/>
      <c r="LUY6" s="670"/>
      <c r="LUZ6" s="670"/>
      <c r="LVA6" s="670"/>
      <c r="LVB6" s="670"/>
      <c r="LVC6" s="670"/>
      <c r="LVD6" s="670"/>
      <c r="LVE6" s="670"/>
      <c r="LVF6" s="670"/>
      <c r="LVG6" s="670"/>
      <c r="LVH6" s="670"/>
      <c r="LVI6" s="670"/>
      <c r="LVJ6" s="670"/>
      <c r="LVK6" s="670"/>
      <c r="LVL6" s="670"/>
      <c r="LVM6" s="670"/>
      <c r="LVN6" s="670"/>
      <c r="LVO6" s="670"/>
      <c r="LVP6" s="670"/>
      <c r="LVQ6" s="670"/>
      <c r="LVR6" s="670"/>
      <c r="LVS6" s="670"/>
      <c r="LVT6" s="670"/>
      <c r="LVU6" s="670"/>
      <c r="LVV6" s="670"/>
      <c r="LVW6" s="670"/>
      <c r="LVX6" s="670"/>
      <c r="LVY6" s="670"/>
      <c r="LVZ6" s="670"/>
      <c r="LWA6" s="670"/>
      <c r="LWB6" s="670"/>
      <c r="LWC6" s="670"/>
      <c r="LWD6" s="670"/>
      <c r="LWE6" s="670"/>
      <c r="LWF6" s="670"/>
      <c r="LWG6" s="670"/>
      <c r="LWH6" s="670"/>
      <c r="LWI6" s="670"/>
      <c r="LWJ6" s="670"/>
      <c r="LWK6" s="670"/>
      <c r="LWL6" s="670"/>
      <c r="LWM6" s="670"/>
      <c r="LWN6" s="670"/>
      <c r="LWO6" s="670"/>
      <c r="LWP6" s="670"/>
      <c r="LWQ6" s="670"/>
      <c r="LWR6" s="670"/>
      <c r="LWS6" s="670"/>
      <c r="LWT6" s="670"/>
      <c r="LWU6" s="670"/>
      <c r="LWV6" s="670"/>
      <c r="LWW6" s="670"/>
      <c r="LWX6" s="670"/>
      <c r="LWY6" s="670"/>
      <c r="LWZ6" s="670"/>
      <c r="LXA6" s="670"/>
      <c r="LXB6" s="670"/>
      <c r="LXC6" s="670"/>
      <c r="LXD6" s="670"/>
      <c r="LXE6" s="670"/>
      <c r="LXF6" s="670"/>
      <c r="LXG6" s="670"/>
      <c r="LXH6" s="670"/>
      <c r="LXI6" s="670"/>
      <c r="LXJ6" s="670"/>
      <c r="LXK6" s="670"/>
      <c r="LXL6" s="670"/>
      <c r="LXM6" s="670"/>
      <c r="LXN6" s="670"/>
      <c r="LXO6" s="670"/>
      <c r="LXP6" s="670"/>
      <c r="LXQ6" s="670"/>
      <c r="LXR6" s="670"/>
      <c r="LXS6" s="670"/>
      <c r="LXT6" s="670"/>
      <c r="LXU6" s="670"/>
      <c r="LXV6" s="670"/>
      <c r="LXW6" s="670"/>
      <c r="LXX6" s="670"/>
      <c r="LXY6" s="670"/>
      <c r="LXZ6" s="670"/>
      <c r="LYA6" s="670"/>
      <c r="LYB6" s="670"/>
      <c r="LYC6" s="670"/>
      <c r="LYD6" s="670"/>
      <c r="LYE6" s="670"/>
      <c r="LYF6" s="670"/>
      <c r="LYG6" s="670"/>
      <c r="LYH6" s="670"/>
      <c r="LYI6" s="670"/>
      <c r="LYJ6" s="670"/>
      <c r="LYK6" s="670"/>
      <c r="LYL6" s="670"/>
      <c r="LYM6" s="670"/>
      <c r="LYN6" s="670"/>
      <c r="LYO6" s="670"/>
      <c r="LYP6" s="670"/>
      <c r="LYQ6" s="670"/>
      <c r="LYR6" s="670"/>
      <c r="LYS6" s="670"/>
      <c r="LYT6" s="670"/>
      <c r="LYU6" s="670"/>
      <c r="LYV6" s="670"/>
      <c r="LYW6" s="670"/>
      <c r="LYX6" s="670"/>
      <c r="LYY6" s="670"/>
      <c r="LYZ6" s="670"/>
      <c r="LZA6" s="670"/>
      <c r="LZB6" s="670"/>
      <c r="LZC6" s="670"/>
      <c r="LZD6" s="670"/>
      <c r="LZE6" s="670"/>
      <c r="LZF6" s="670"/>
      <c r="LZG6" s="670"/>
      <c r="LZH6" s="670"/>
      <c r="LZI6" s="670"/>
      <c r="LZJ6" s="670"/>
      <c r="LZK6" s="670"/>
      <c r="LZL6" s="670"/>
      <c r="LZM6" s="670"/>
      <c r="LZN6" s="670"/>
      <c r="LZO6" s="670"/>
      <c r="LZP6" s="670"/>
      <c r="LZQ6" s="670"/>
      <c r="LZR6" s="670"/>
      <c r="LZS6" s="670"/>
      <c r="LZT6" s="670"/>
      <c r="LZU6" s="670"/>
      <c r="LZV6" s="670"/>
      <c r="LZW6" s="670"/>
      <c r="LZX6" s="670"/>
      <c r="LZY6" s="670"/>
      <c r="LZZ6" s="670"/>
      <c r="MAA6" s="670"/>
      <c r="MAB6" s="670"/>
      <c r="MAC6" s="670"/>
      <c r="MAD6" s="670"/>
      <c r="MAE6" s="670"/>
      <c r="MAF6" s="670"/>
      <c r="MAG6" s="670"/>
      <c r="MAH6" s="670"/>
      <c r="MAI6" s="670"/>
      <c r="MAJ6" s="670"/>
      <c r="MAK6" s="670"/>
      <c r="MAL6" s="670"/>
      <c r="MAM6" s="670"/>
      <c r="MAN6" s="670"/>
      <c r="MAO6" s="670"/>
      <c r="MAP6" s="670"/>
      <c r="MAQ6" s="670"/>
      <c r="MAR6" s="670"/>
      <c r="MAS6" s="670"/>
      <c r="MAT6" s="670"/>
      <c r="MAU6" s="670"/>
      <c r="MAV6" s="670"/>
      <c r="MAW6" s="670"/>
      <c r="MAX6" s="670"/>
      <c r="MAY6" s="670"/>
      <c r="MAZ6" s="670"/>
      <c r="MBA6" s="670"/>
      <c r="MBB6" s="670"/>
      <c r="MBC6" s="670"/>
      <c r="MBD6" s="670"/>
      <c r="MBE6" s="670"/>
      <c r="MBF6" s="670"/>
      <c r="MBG6" s="670"/>
      <c r="MBH6" s="670"/>
      <c r="MBI6" s="670"/>
      <c r="MBJ6" s="670"/>
      <c r="MBK6" s="670"/>
      <c r="MBL6" s="670"/>
      <c r="MBM6" s="670"/>
      <c r="MBN6" s="670"/>
      <c r="MBO6" s="670"/>
      <c r="MBP6" s="670"/>
      <c r="MBQ6" s="670"/>
      <c r="MBR6" s="670"/>
      <c r="MBS6" s="670"/>
      <c r="MBT6" s="670"/>
      <c r="MBU6" s="670"/>
      <c r="MBV6" s="670"/>
      <c r="MBW6" s="670"/>
      <c r="MBX6" s="670"/>
      <c r="MBY6" s="670"/>
      <c r="MBZ6" s="670"/>
      <c r="MCA6" s="670"/>
      <c r="MCB6" s="670"/>
      <c r="MCC6" s="670"/>
      <c r="MCD6" s="670"/>
      <c r="MCE6" s="670"/>
      <c r="MCF6" s="670"/>
      <c r="MCG6" s="670"/>
      <c r="MCH6" s="670"/>
      <c r="MCI6" s="670"/>
      <c r="MCJ6" s="670"/>
      <c r="MCK6" s="670"/>
      <c r="MCL6" s="670"/>
      <c r="MCM6" s="670"/>
      <c r="MCN6" s="670"/>
      <c r="MCO6" s="670"/>
      <c r="MCP6" s="670"/>
      <c r="MCQ6" s="670"/>
      <c r="MCR6" s="670"/>
      <c r="MCS6" s="670"/>
      <c r="MCT6" s="670"/>
      <c r="MCU6" s="670"/>
      <c r="MCV6" s="670"/>
      <c r="MCW6" s="670"/>
      <c r="MCX6" s="670"/>
      <c r="MCY6" s="670"/>
      <c r="MCZ6" s="670"/>
      <c r="MDA6" s="670"/>
      <c r="MDB6" s="670"/>
      <c r="MDC6" s="670"/>
      <c r="MDD6" s="670"/>
      <c r="MDE6" s="670"/>
      <c r="MDF6" s="670"/>
      <c r="MDG6" s="670"/>
      <c r="MDH6" s="670"/>
      <c r="MDI6" s="670"/>
      <c r="MDJ6" s="670"/>
      <c r="MDK6" s="670"/>
      <c r="MDL6" s="670"/>
      <c r="MDM6" s="670"/>
      <c r="MDN6" s="670"/>
      <c r="MDO6" s="670"/>
      <c r="MDP6" s="670"/>
      <c r="MDQ6" s="670"/>
      <c r="MDR6" s="670"/>
      <c r="MDS6" s="670"/>
      <c r="MDT6" s="670"/>
      <c r="MDU6" s="670"/>
      <c r="MDV6" s="670"/>
      <c r="MDW6" s="670"/>
      <c r="MDX6" s="670"/>
      <c r="MDY6" s="670"/>
      <c r="MDZ6" s="670"/>
      <c r="MEA6" s="670"/>
      <c r="MEB6" s="670"/>
      <c r="MEC6" s="670"/>
      <c r="MED6" s="670"/>
      <c r="MEE6" s="670"/>
      <c r="MEF6" s="670"/>
      <c r="MEG6" s="670"/>
      <c r="MEH6" s="670"/>
      <c r="MEI6" s="670"/>
      <c r="MEJ6" s="670"/>
      <c r="MEK6" s="670"/>
      <c r="MEL6" s="670"/>
      <c r="MEM6" s="670"/>
      <c r="MEN6" s="670"/>
      <c r="MEO6" s="670"/>
      <c r="MEP6" s="670"/>
      <c r="MEQ6" s="670"/>
      <c r="MER6" s="670"/>
      <c r="MES6" s="670"/>
      <c r="MET6" s="670"/>
      <c r="MEU6" s="670"/>
      <c r="MEV6" s="670"/>
      <c r="MEW6" s="670"/>
      <c r="MEX6" s="670"/>
      <c r="MEY6" s="670"/>
      <c r="MEZ6" s="670"/>
      <c r="MFA6" s="670"/>
      <c r="MFB6" s="670"/>
      <c r="MFC6" s="670"/>
      <c r="MFD6" s="670"/>
      <c r="MFE6" s="670"/>
      <c r="MFF6" s="670"/>
      <c r="MFG6" s="670"/>
      <c r="MFH6" s="670"/>
      <c r="MFI6" s="670"/>
      <c r="MFJ6" s="670"/>
      <c r="MFK6" s="670"/>
      <c r="MFL6" s="670"/>
      <c r="MFM6" s="670"/>
      <c r="MFN6" s="670"/>
      <c r="MFO6" s="670"/>
      <c r="MFP6" s="670"/>
      <c r="MFQ6" s="670"/>
      <c r="MFR6" s="670"/>
      <c r="MFS6" s="670"/>
      <c r="MFT6" s="670"/>
      <c r="MFU6" s="670"/>
      <c r="MFV6" s="670"/>
      <c r="MFW6" s="670"/>
      <c r="MFX6" s="670"/>
      <c r="MFY6" s="670"/>
      <c r="MFZ6" s="670"/>
      <c r="MGA6" s="670"/>
      <c r="MGB6" s="670"/>
      <c r="MGC6" s="670"/>
      <c r="MGD6" s="670"/>
      <c r="MGE6" s="670"/>
      <c r="MGF6" s="670"/>
      <c r="MGG6" s="670"/>
      <c r="MGH6" s="670"/>
      <c r="MGI6" s="670"/>
      <c r="MGJ6" s="670"/>
      <c r="MGK6" s="670"/>
      <c r="MGL6" s="670"/>
      <c r="MGM6" s="670"/>
      <c r="MGN6" s="670"/>
      <c r="MGO6" s="670"/>
      <c r="MGP6" s="670"/>
      <c r="MGQ6" s="670"/>
      <c r="MGR6" s="670"/>
      <c r="MGS6" s="670"/>
      <c r="MGT6" s="670"/>
      <c r="MGU6" s="670"/>
      <c r="MGV6" s="670"/>
      <c r="MGW6" s="670"/>
      <c r="MGX6" s="670"/>
      <c r="MGY6" s="670"/>
      <c r="MGZ6" s="670"/>
      <c r="MHA6" s="670"/>
      <c r="MHB6" s="670"/>
      <c r="MHC6" s="670"/>
      <c r="MHD6" s="670"/>
      <c r="MHE6" s="670"/>
      <c r="MHF6" s="670"/>
      <c r="MHG6" s="670"/>
      <c r="MHH6" s="670"/>
      <c r="MHI6" s="670"/>
      <c r="MHJ6" s="670"/>
      <c r="MHK6" s="670"/>
      <c r="MHL6" s="670"/>
      <c r="MHM6" s="670"/>
      <c r="MHN6" s="670"/>
      <c r="MHO6" s="670"/>
      <c r="MHP6" s="670"/>
      <c r="MHQ6" s="670"/>
      <c r="MHR6" s="670"/>
      <c r="MHS6" s="670"/>
      <c r="MHT6" s="670"/>
      <c r="MHU6" s="670"/>
      <c r="MHV6" s="670"/>
      <c r="MHW6" s="670"/>
      <c r="MHX6" s="670"/>
      <c r="MHY6" s="670"/>
      <c r="MHZ6" s="670"/>
      <c r="MIA6" s="670"/>
      <c r="MIB6" s="670"/>
      <c r="MIC6" s="670"/>
      <c r="MID6" s="670"/>
      <c r="MIE6" s="670"/>
      <c r="MIF6" s="670"/>
      <c r="MIG6" s="670"/>
      <c r="MIH6" s="670"/>
      <c r="MII6" s="670"/>
      <c r="MIJ6" s="670"/>
      <c r="MIK6" s="670"/>
      <c r="MIL6" s="670"/>
      <c r="MIM6" s="670"/>
      <c r="MIN6" s="670"/>
      <c r="MIO6" s="670"/>
      <c r="MIP6" s="670"/>
      <c r="MIQ6" s="670"/>
      <c r="MIR6" s="670"/>
      <c r="MIS6" s="670"/>
      <c r="MIT6" s="670"/>
      <c r="MIU6" s="670"/>
      <c r="MIV6" s="670"/>
      <c r="MIW6" s="670"/>
      <c r="MIX6" s="670"/>
      <c r="MIY6" s="670"/>
      <c r="MIZ6" s="670"/>
      <c r="MJA6" s="670"/>
      <c r="MJB6" s="670"/>
      <c r="MJC6" s="670"/>
      <c r="MJD6" s="670"/>
      <c r="MJE6" s="670"/>
      <c r="MJF6" s="670"/>
      <c r="MJG6" s="670"/>
      <c r="MJH6" s="670"/>
      <c r="MJI6" s="670"/>
      <c r="MJJ6" s="670"/>
      <c r="MJK6" s="670"/>
      <c r="MJL6" s="670"/>
      <c r="MJM6" s="670"/>
      <c r="MJN6" s="670"/>
      <c r="MJO6" s="670"/>
      <c r="MJP6" s="670"/>
      <c r="MJQ6" s="670"/>
      <c r="MJR6" s="670"/>
      <c r="MJS6" s="670"/>
      <c r="MJT6" s="670"/>
      <c r="MJU6" s="670"/>
      <c r="MJV6" s="670"/>
      <c r="MJW6" s="670"/>
      <c r="MJX6" s="670"/>
      <c r="MJY6" s="670"/>
      <c r="MJZ6" s="670"/>
      <c r="MKA6" s="670"/>
      <c r="MKB6" s="670"/>
      <c r="MKC6" s="670"/>
      <c r="MKD6" s="670"/>
      <c r="MKE6" s="670"/>
      <c r="MKF6" s="670"/>
      <c r="MKG6" s="670"/>
      <c r="MKH6" s="670"/>
      <c r="MKI6" s="670"/>
      <c r="MKJ6" s="670"/>
      <c r="MKK6" s="670"/>
      <c r="MKL6" s="670"/>
      <c r="MKM6" s="670"/>
      <c r="MKN6" s="670"/>
      <c r="MKO6" s="670"/>
      <c r="MKP6" s="670"/>
      <c r="MKQ6" s="670"/>
      <c r="MKR6" s="670"/>
      <c r="MKS6" s="670"/>
      <c r="MKT6" s="670"/>
      <c r="MKU6" s="670"/>
      <c r="MKV6" s="670"/>
      <c r="MKW6" s="670"/>
      <c r="MKX6" s="670"/>
      <c r="MKY6" s="670"/>
      <c r="MKZ6" s="670"/>
      <c r="MLA6" s="670"/>
      <c r="MLB6" s="670"/>
      <c r="MLC6" s="670"/>
      <c r="MLD6" s="670"/>
      <c r="MLE6" s="670"/>
      <c r="MLF6" s="670"/>
      <c r="MLG6" s="670"/>
      <c r="MLH6" s="670"/>
      <c r="MLI6" s="670"/>
      <c r="MLJ6" s="670"/>
      <c r="MLK6" s="670"/>
      <c r="MLL6" s="670"/>
      <c r="MLM6" s="670"/>
      <c r="MLN6" s="670"/>
      <c r="MLO6" s="670"/>
      <c r="MLP6" s="670"/>
      <c r="MLQ6" s="670"/>
      <c r="MLR6" s="670"/>
      <c r="MLS6" s="670"/>
      <c r="MLT6" s="670"/>
      <c r="MLU6" s="670"/>
      <c r="MLV6" s="670"/>
      <c r="MLW6" s="670"/>
      <c r="MLX6" s="670"/>
      <c r="MLY6" s="670"/>
      <c r="MLZ6" s="670"/>
      <c r="MMA6" s="670"/>
      <c r="MMB6" s="670"/>
      <c r="MMC6" s="670"/>
      <c r="MMD6" s="670"/>
      <c r="MME6" s="670"/>
      <c r="MMF6" s="670"/>
      <c r="MMG6" s="670"/>
      <c r="MMH6" s="670"/>
      <c r="MMI6" s="670"/>
      <c r="MMJ6" s="670"/>
      <c r="MMK6" s="670"/>
      <c r="MML6" s="670"/>
      <c r="MMM6" s="670"/>
      <c r="MMN6" s="670"/>
      <c r="MMO6" s="670"/>
      <c r="MMP6" s="670"/>
      <c r="MMQ6" s="670"/>
      <c r="MMR6" s="670"/>
      <c r="MMS6" s="670"/>
      <c r="MMT6" s="670"/>
      <c r="MMU6" s="670"/>
      <c r="MMV6" s="670"/>
      <c r="MMW6" s="670"/>
      <c r="MMX6" s="670"/>
      <c r="MMY6" s="670"/>
      <c r="MMZ6" s="670"/>
      <c r="MNA6" s="670"/>
      <c r="MNB6" s="670"/>
      <c r="MNC6" s="670"/>
      <c r="MND6" s="670"/>
      <c r="MNE6" s="670"/>
      <c r="MNF6" s="670"/>
      <c r="MNG6" s="670"/>
      <c r="MNH6" s="670"/>
      <c r="MNI6" s="670"/>
      <c r="MNJ6" s="670"/>
      <c r="MNK6" s="670"/>
      <c r="MNL6" s="670"/>
      <c r="MNM6" s="670"/>
      <c r="MNN6" s="670"/>
      <c r="MNO6" s="670"/>
      <c r="MNP6" s="670"/>
      <c r="MNQ6" s="670"/>
      <c r="MNR6" s="670"/>
      <c r="MNS6" s="670"/>
      <c r="MNT6" s="670"/>
      <c r="MNU6" s="670"/>
      <c r="MNV6" s="670"/>
      <c r="MNW6" s="670"/>
      <c r="MNX6" s="670"/>
      <c r="MNY6" s="670"/>
      <c r="MNZ6" s="670"/>
      <c r="MOA6" s="670"/>
      <c r="MOB6" s="670"/>
      <c r="MOC6" s="670"/>
      <c r="MOD6" s="670"/>
      <c r="MOE6" s="670"/>
      <c r="MOF6" s="670"/>
      <c r="MOG6" s="670"/>
      <c r="MOH6" s="670"/>
      <c r="MOI6" s="670"/>
      <c r="MOJ6" s="670"/>
      <c r="MOK6" s="670"/>
      <c r="MOL6" s="670"/>
      <c r="MOM6" s="670"/>
      <c r="MON6" s="670"/>
      <c r="MOO6" s="670"/>
      <c r="MOP6" s="670"/>
      <c r="MOQ6" s="670"/>
      <c r="MOR6" s="670"/>
      <c r="MOS6" s="670"/>
      <c r="MOT6" s="670"/>
      <c r="MOU6" s="670"/>
      <c r="MOV6" s="670"/>
      <c r="MOW6" s="670"/>
      <c r="MOX6" s="670"/>
      <c r="MOY6" s="670"/>
      <c r="MOZ6" s="670"/>
      <c r="MPA6" s="670"/>
      <c r="MPB6" s="670"/>
      <c r="MPC6" s="670"/>
      <c r="MPD6" s="670"/>
      <c r="MPE6" s="670"/>
      <c r="MPF6" s="670"/>
      <c r="MPG6" s="670"/>
      <c r="MPH6" s="670"/>
      <c r="MPI6" s="670"/>
      <c r="MPJ6" s="670"/>
      <c r="MPK6" s="670"/>
      <c r="MPL6" s="670"/>
      <c r="MPM6" s="670"/>
      <c r="MPN6" s="670"/>
      <c r="MPO6" s="670"/>
      <c r="MPP6" s="670"/>
      <c r="MPQ6" s="670"/>
      <c r="MPR6" s="670"/>
      <c r="MPS6" s="670"/>
      <c r="MPT6" s="670"/>
      <c r="MPU6" s="670"/>
      <c r="MPV6" s="670"/>
      <c r="MPW6" s="670"/>
      <c r="MPX6" s="670"/>
      <c r="MPY6" s="670"/>
      <c r="MPZ6" s="670"/>
      <c r="MQA6" s="670"/>
      <c r="MQB6" s="670"/>
      <c r="MQC6" s="670"/>
      <c r="MQD6" s="670"/>
      <c r="MQE6" s="670"/>
      <c r="MQF6" s="670"/>
      <c r="MQG6" s="670"/>
      <c r="MQH6" s="670"/>
      <c r="MQI6" s="670"/>
      <c r="MQJ6" s="670"/>
      <c r="MQK6" s="670"/>
      <c r="MQL6" s="670"/>
      <c r="MQM6" s="670"/>
      <c r="MQN6" s="670"/>
      <c r="MQO6" s="670"/>
      <c r="MQP6" s="670"/>
      <c r="MQQ6" s="670"/>
      <c r="MQR6" s="670"/>
      <c r="MQS6" s="670"/>
      <c r="MQT6" s="670"/>
      <c r="MQU6" s="670"/>
      <c r="MQV6" s="670"/>
      <c r="MQW6" s="670"/>
      <c r="MQX6" s="670"/>
      <c r="MQY6" s="670"/>
      <c r="MQZ6" s="670"/>
      <c r="MRA6" s="670"/>
      <c r="MRB6" s="670"/>
      <c r="MRC6" s="670"/>
      <c r="MRD6" s="670"/>
      <c r="MRE6" s="670"/>
      <c r="MRF6" s="670"/>
      <c r="MRG6" s="670"/>
      <c r="MRH6" s="670"/>
      <c r="MRI6" s="670"/>
      <c r="MRJ6" s="670"/>
      <c r="MRK6" s="670"/>
      <c r="MRL6" s="670"/>
      <c r="MRM6" s="670"/>
      <c r="MRN6" s="670"/>
      <c r="MRO6" s="670"/>
      <c r="MRP6" s="670"/>
      <c r="MRQ6" s="670"/>
      <c r="MRR6" s="670"/>
      <c r="MRS6" s="670"/>
      <c r="MRT6" s="670"/>
      <c r="MRU6" s="670"/>
      <c r="MRV6" s="670"/>
      <c r="MRW6" s="670"/>
      <c r="MRX6" s="670"/>
      <c r="MRY6" s="670"/>
      <c r="MRZ6" s="670"/>
      <c r="MSA6" s="670"/>
      <c r="MSB6" s="670"/>
      <c r="MSC6" s="670"/>
      <c r="MSD6" s="670"/>
      <c r="MSE6" s="670"/>
      <c r="MSF6" s="670"/>
      <c r="MSG6" s="670"/>
      <c r="MSH6" s="670"/>
      <c r="MSI6" s="670"/>
      <c r="MSJ6" s="670"/>
      <c r="MSK6" s="670"/>
      <c r="MSL6" s="670"/>
      <c r="MSM6" s="670"/>
      <c r="MSN6" s="670"/>
      <c r="MSO6" s="670"/>
      <c r="MSP6" s="670"/>
      <c r="MSQ6" s="670"/>
      <c r="MSR6" s="670"/>
      <c r="MSS6" s="670"/>
      <c r="MST6" s="670"/>
      <c r="MSU6" s="670"/>
      <c r="MSV6" s="670"/>
      <c r="MSW6" s="670"/>
      <c r="MSX6" s="670"/>
      <c r="MSY6" s="670"/>
      <c r="MSZ6" s="670"/>
      <c r="MTA6" s="670"/>
      <c r="MTB6" s="670"/>
      <c r="MTC6" s="670"/>
      <c r="MTD6" s="670"/>
      <c r="MTE6" s="670"/>
      <c r="MTF6" s="670"/>
      <c r="MTG6" s="670"/>
      <c r="MTH6" s="670"/>
      <c r="MTI6" s="670"/>
      <c r="MTJ6" s="670"/>
      <c r="MTK6" s="670"/>
      <c r="MTL6" s="670"/>
      <c r="MTM6" s="670"/>
      <c r="MTN6" s="670"/>
      <c r="MTO6" s="670"/>
      <c r="MTP6" s="670"/>
      <c r="MTQ6" s="670"/>
      <c r="MTR6" s="670"/>
      <c r="MTS6" s="670"/>
      <c r="MTT6" s="670"/>
      <c r="MTU6" s="670"/>
      <c r="MTV6" s="670"/>
      <c r="MTW6" s="670"/>
      <c r="MTX6" s="670"/>
      <c r="MTY6" s="670"/>
      <c r="MTZ6" s="670"/>
      <c r="MUA6" s="670"/>
      <c r="MUB6" s="670"/>
      <c r="MUC6" s="670"/>
      <c r="MUD6" s="670"/>
      <c r="MUE6" s="670"/>
      <c r="MUF6" s="670"/>
      <c r="MUG6" s="670"/>
      <c r="MUH6" s="670"/>
      <c r="MUI6" s="670"/>
      <c r="MUJ6" s="670"/>
      <c r="MUK6" s="670"/>
      <c r="MUL6" s="670"/>
      <c r="MUM6" s="670"/>
      <c r="MUN6" s="670"/>
      <c r="MUO6" s="670"/>
      <c r="MUP6" s="670"/>
      <c r="MUQ6" s="670"/>
      <c r="MUR6" s="670"/>
      <c r="MUS6" s="670"/>
      <c r="MUT6" s="670"/>
      <c r="MUU6" s="670"/>
      <c r="MUV6" s="670"/>
      <c r="MUW6" s="670"/>
      <c r="MUX6" s="670"/>
      <c r="MUY6" s="670"/>
      <c r="MUZ6" s="670"/>
      <c r="MVA6" s="670"/>
      <c r="MVB6" s="670"/>
      <c r="MVC6" s="670"/>
      <c r="MVD6" s="670"/>
      <c r="MVE6" s="670"/>
      <c r="MVF6" s="670"/>
      <c r="MVG6" s="670"/>
      <c r="MVH6" s="670"/>
      <c r="MVI6" s="670"/>
      <c r="MVJ6" s="670"/>
      <c r="MVK6" s="670"/>
      <c r="MVL6" s="670"/>
      <c r="MVM6" s="670"/>
      <c r="MVN6" s="670"/>
      <c r="MVO6" s="670"/>
      <c r="MVP6" s="670"/>
      <c r="MVQ6" s="670"/>
      <c r="MVR6" s="670"/>
      <c r="MVS6" s="670"/>
      <c r="MVT6" s="670"/>
      <c r="MVU6" s="670"/>
      <c r="MVV6" s="670"/>
      <c r="MVW6" s="670"/>
      <c r="MVX6" s="670"/>
      <c r="MVY6" s="670"/>
      <c r="MVZ6" s="670"/>
      <c r="MWA6" s="670"/>
      <c r="MWB6" s="670"/>
      <c r="MWC6" s="670"/>
      <c r="MWD6" s="670"/>
      <c r="MWE6" s="670"/>
      <c r="MWF6" s="670"/>
      <c r="MWG6" s="670"/>
      <c r="MWH6" s="670"/>
      <c r="MWI6" s="670"/>
      <c r="MWJ6" s="670"/>
      <c r="MWK6" s="670"/>
      <c r="MWL6" s="670"/>
      <c r="MWM6" s="670"/>
      <c r="MWN6" s="670"/>
      <c r="MWO6" s="670"/>
      <c r="MWP6" s="670"/>
      <c r="MWQ6" s="670"/>
      <c r="MWR6" s="670"/>
      <c r="MWS6" s="670"/>
      <c r="MWT6" s="670"/>
      <c r="MWU6" s="670"/>
      <c r="MWV6" s="670"/>
      <c r="MWW6" s="670"/>
      <c r="MWX6" s="670"/>
      <c r="MWY6" s="670"/>
      <c r="MWZ6" s="670"/>
      <c r="MXA6" s="670"/>
      <c r="MXB6" s="670"/>
      <c r="MXC6" s="670"/>
      <c r="MXD6" s="670"/>
      <c r="MXE6" s="670"/>
      <c r="MXF6" s="670"/>
      <c r="MXG6" s="670"/>
      <c r="MXH6" s="670"/>
      <c r="MXI6" s="670"/>
      <c r="MXJ6" s="670"/>
      <c r="MXK6" s="670"/>
      <c r="MXL6" s="670"/>
      <c r="MXM6" s="670"/>
      <c r="MXN6" s="670"/>
      <c r="MXO6" s="670"/>
      <c r="MXP6" s="670"/>
      <c r="MXQ6" s="670"/>
      <c r="MXR6" s="670"/>
      <c r="MXS6" s="670"/>
      <c r="MXT6" s="670"/>
      <c r="MXU6" s="670"/>
      <c r="MXV6" s="670"/>
      <c r="MXW6" s="670"/>
      <c r="MXX6" s="670"/>
      <c r="MXY6" s="670"/>
      <c r="MXZ6" s="670"/>
      <c r="MYA6" s="670"/>
      <c r="MYB6" s="670"/>
      <c r="MYC6" s="670"/>
      <c r="MYD6" s="670"/>
      <c r="MYE6" s="670"/>
      <c r="MYF6" s="670"/>
      <c r="MYG6" s="670"/>
      <c r="MYH6" s="670"/>
      <c r="MYI6" s="670"/>
      <c r="MYJ6" s="670"/>
      <c r="MYK6" s="670"/>
      <c r="MYL6" s="670"/>
      <c r="MYM6" s="670"/>
      <c r="MYN6" s="670"/>
      <c r="MYO6" s="670"/>
      <c r="MYP6" s="670"/>
      <c r="MYQ6" s="670"/>
      <c r="MYR6" s="670"/>
      <c r="MYS6" s="670"/>
      <c r="MYT6" s="670"/>
      <c r="MYU6" s="670"/>
      <c r="MYV6" s="670"/>
      <c r="MYW6" s="670"/>
      <c r="MYX6" s="670"/>
      <c r="MYY6" s="670"/>
      <c r="MYZ6" s="670"/>
      <c r="MZA6" s="670"/>
      <c r="MZB6" s="670"/>
      <c r="MZC6" s="670"/>
      <c r="MZD6" s="670"/>
      <c r="MZE6" s="670"/>
      <c r="MZF6" s="670"/>
      <c r="MZG6" s="670"/>
      <c r="MZH6" s="670"/>
      <c r="MZI6" s="670"/>
      <c r="MZJ6" s="670"/>
      <c r="MZK6" s="670"/>
      <c r="MZL6" s="670"/>
      <c r="MZM6" s="670"/>
      <c r="MZN6" s="670"/>
      <c r="MZO6" s="670"/>
      <c r="MZP6" s="670"/>
      <c r="MZQ6" s="670"/>
      <c r="MZR6" s="670"/>
      <c r="MZS6" s="670"/>
      <c r="MZT6" s="670"/>
      <c r="MZU6" s="670"/>
      <c r="MZV6" s="670"/>
      <c r="MZW6" s="670"/>
      <c r="MZX6" s="670"/>
      <c r="MZY6" s="670"/>
      <c r="MZZ6" s="670"/>
      <c r="NAA6" s="670"/>
      <c r="NAB6" s="670"/>
      <c r="NAC6" s="670"/>
      <c r="NAD6" s="670"/>
      <c r="NAE6" s="670"/>
      <c r="NAF6" s="670"/>
      <c r="NAG6" s="670"/>
      <c r="NAH6" s="670"/>
      <c r="NAI6" s="670"/>
      <c r="NAJ6" s="670"/>
      <c r="NAK6" s="670"/>
      <c r="NAL6" s="670"/>
      <c r="NAM6" s="670"/>
      <c r="NAN6" s="670"/>
      <c r="NAO6" s="670"/>
      <c r="NAP6" s="670"/>
      <c r="NAQ6" s="670"/>
      <c r="NAR6" s="670"/>
      <c r="NAS6" s="670"/>
      <c r="NAT6" s="670"/>
      <c r="NAU6" s="670"/>
      <c r="NAV6" s="670"/>
      <c r="NAW6" s="670"/>
      <c r="NAX6" s="670"/>
      <c r="NAY6" s="670"/>
      <c r="NAZ6" s="670"/>
      <c r="NBA6" s="670"/>
      <c r="NBB6" s="670"/>
      <c r="NBC6" s="670"/>
      <c r="NBD6" s="670"/>
      <c r="NBE6" s="670"/>
      <c r="NBF6" s="670"/>
      <c r="NBG6" s="670"/>
      <c r="NBH6" s="670"/>
      <c r="NBI6" s="670"/>
      <c r="NBJ6" s="670"/>
      <c r="NBK6" s="670"/>
      <c r="NBL6" s="670"/>
      <c r="NBM6" s="670"/>
      <c r="NBN6" s="670"/>
      <c r="NBO6" s="670"/>
      <c r="NBP6" s="670"/>
      <c r="NBQ6" s="670"/>
      <c r="NBR6" s="670"/>
      <c r="NBS6" s="670"/>
      <c r="NBT6" s="670"/>
      <c r="NBU6" s="670"/>
      <c r="NBV6" s="670"/>
      <c r="NBW6" s="670"/>
      <c r="NBX6" s="670"/>
      <c r="NBY6" s="670"/>
      <c r="NBZ6" s="670"/>
      <c r="NCA6" s="670"/>
      <c r="NCB6" s="670"/>
      <c r="NCC6" s="670"/>
      <c r="NCD6" s="670"/>
      <c r="NCE6" s="670"/>
      <c r="NCF6" s="670"/>
      <c r="NCG6" s="670"/>
      <c r="NCH6" s="670"/>
      <c r="NCI6" s="670"/>
      <c r="NCJ6" s="670"/>
      <c r="NCK6" s="670"/>
      <c r="NCL6" s="670"/>
      <c r="NCM6" s="670"/>
      <c r="NCN6" s="670"/>
      <c r="NCO6" s="670"/>
      <c r="NCP6" s="670"/>
      <c r="NCQ6" s="670"/>
      <c r="NCR6" s="670"/>
      <c r="NCS6" s="670"/>
      <c r="NCT6" s="670"/>
      <c r="NCU6" s="670"/>
      <c r="NCV6" s="670"/>
      <c r="NCW6" s="670"/>
      <c r="NCX6" s="670"/>
      <c r="NCY6" s="670"/>
      <c r="NCZ6" s="670"/>
      <c r="NDA6" s="670"/>
      <c r="NDB6" s="670"/>
      <c r="NDC6" s="670"/>
      <c r="NDD6" s="670"/>
      <c r="NDE6" s="670"/>
      <c r="NDF6" s="670"/>
      <c r="NDG6" s="670"/>
      <c r="NDH6" s="670"/>
      <c r="NDI6" s="670"/>
      <c r="NDJ6" s="670"/>
      <c r="NDK6" s="670"/>
      <c r="NDL6" s="670"/>
      <c r="NDM6" s="670"/>
      <c r="NDN6" s="670"/>
      <c r="NDO6" s="670"/>
      <c r="NDP6" s="670"/>
      <c r="NDQ6" s="670"/>
      <c r="NDR6" s="670"/>
      <c r="NDS6" s="670"/>
      <c r="NDT6" s="670"/>
      <c r="NDU6" s="670"/>
      <c r="NDV6" s="670"/>
      <c r="NDW6" s="670"/>
      <c r="NDX6" s="670"/>
      <c r="NDY6" s="670"/>
      <c r="NDZ6" s="670"/>
      <c r="NEA6" s="670"/>
      <c r="NEB6" s="670"/>
      <c r="NEC6" s="670"/>
      <c r="NED6" s="670"/>
      <c r="NEE6" s="670"/>
      <c r="NEF6" s="670"/>
      <c r="NEG6" s="670"/>
      <c r="NEH6" s="670"/>
      <c r="NEI6" s="670"/>
      <c r="NEJ6" s="670"/>
      <c r="NEK6" s="670"/>
      <c r="NEL6" s="670"/>
      <c r="NEM6" s="670"/>
      <c r="NEN6" s="670"/>
      <c r="NEO6" s="670"/>
      <c r="NEP6" s="670"/>
      <c r="NEQ6" s="670"/>
      <c r="NER6" s="670"/>
      <c r="NES6" s="670"/>
      <c r="NET6" s="670"/>
      <c r="NEU6" s="670"/>
      <c r="NEV6" s="670"/>
      <c r="NEW6" s="670"/>
      <c r="NEX6" s="670"/>
      <c r="NEY6" s="670"/>
      <c r="NEZ6" s="670"/>
      <c r="NFA6" s="670"/>
      <c r="NFB6" s="670"/>
      <c r="NFC6" s="670"/>
      <c r="NFD6" s="670"/>
      <c r="NFE6" s="670"/>
      <c r="NFF6" s="670"/>
      <c r="NFG6" s="670"/>
      <c r="NFH6" s="670"/>
      <c r="NFI6" s="670"/>
      <c r="NFJ6" s="670"/>
      <c r="NFK6" s="670"/>
      <c r="NFL6" s="670"/>
      <c r="NFM6" s="670"/>
      <c r="NFN6" s="670"/>
      <c r="NFO6" s="670"/>
      <c r="NFP6" s="670"/>
      <c r="NFQ6" s="670"/>
      <c r="NFR6" s="670"/>
      <c r="NFS6" s="670"/>
      <c r="NFT6" s="670"/>
      <c r="NFU6" s="670"/>
      <c r="NFV6" s="670"/>
      <c r="NFW6" s="670"/>
      <c r="NFX6" s="670"/>
      <c r="NFY6" s="670"/>
      <c r="NFZ6" s="670"/>
      <c r="NGA6" s="670"/>
      <c r="NGB6" s="670"/>
      <c r="NGC6" s="670"/>
      <c r="NGD6" s="670"/>
      <c r="NGE6" s="670"/>
      <c r="NGF6" s="670"/>
      <c r="NGG6" s="670"/>
      <c r="NGH6" s="670"/>
      <c r="NGI6" s="670"/>
      <c r="NGJ6" s="670"/>
      <c r="NGK6" s="670"/>
      <c r="NGL6" s="670"/>
      <c r="NGM6" s="670"/>
      <c r="NGN6" s="670"/>
      <c r="NGO6" s="670"/>
      <c r="NGP6" s="670"/>
      <c r="NGQ6" s="670"/>
      <c r="NGR6" s="670"/>
      <c r="NGS6" s="670"/>
      <c r="NGT6" s="670"/>
      <c r="NGU6" s="670"/>
      <c r="NGV6" s="670"/>
      <c r="NGW6" s="670"/>
      <c r="NGX6" s="670"/>
      <c r="NGY6" s="670"/>
      <c r="NGZ6" s="670"/>
      <c r="NHA6" s="670"/>
      <c r="NHB6" s="670"/>
      <c r="NHC6" s="670"/>
      <c r="NHD6" s="670"/>
      <c r="NHE6" s="670"/>
      <c r="NHF6" s="670"/>
      <c r="NHG6" s="670"/>
      <c r="NHH6" s="670"/>
      <c r="NHI6" s="670"/>
      <c r="NHJ6" s="670"/>
      <c r="NHK6" s="670"/>
      <c r="NHL6" s="670"/>
      <c r="NHM6" s="670"/>
      <c r="NHN6" s="670"/>
      <c r="NHO6" s="670"/>
      <c r="NHP6" s="670"/>
      <c r="NHQ6" s="670"/>
      <c r="NHR6" s="670"/>
      <c r="NHS6" s="670"/>
      <c r="NHT6" s="670"/>
      <c r="NHU6" s="670"/>
      <c r="NHV6" s="670"/>
      <c r="NHW6" s="670"/>
      <c r="NHX6" s="670"/>
      <c r="NHY6" s="670"/>
      <c r="NHZ6" s="670"/>
      <c r="NIA6" s="670"/>
      <c r="NIB6" s="670"/>
      <c r="NIC6" s="670"/>
      <c r="NID6" s="670"/>
      <c r="NIE6" s="670"/>
      <c r="NIF6" s="670"/>
      <c r="NIG6" s="670"/>
      <c r="NIH6" s="670"/>
      <c r="NII6" s="670"/>
      <c r="NIJ6" s="670"/>
      <c r="NIK6" s="670"/>
      <c r="NIL6" s="670"/>
      <c r="NIM6" s="670"/>
      <c r="NIN6" s="670"/>
      <c r="NIO6" s="670"/>
      <c r="NIP6" s="670"/>
      <c r="NIQ6" s="670"/>
      <c r="NIR6" s="670"/>
      <c r="NIS6" s="670"/>
      <c r="NIT6" s="670"/>
      <c r="NIU6" s="670"/>
      <c r="NIV6" s="670"/>
      <c r="NIW6" s="670"/>
      <c r="NIX6" s="670"/>
      <c r="NIY6" s="670"/>
      <c r="NIZ6" s="670"/>
      <c r="NJA6" s="670"/>
      <c r="NJB6" s="670"/>
      <c r="NJC6" s="670"/>
      <c r="NJD6" s="670"/>
      <c r="NJE6" s="670"/>
      <c r="NJF6" s="670"/>
      <c r="NJG6" s="670"/>
      <c r="NJH6" s="670"/>
      <c r="NJI6" s="670"/>
      <c r="NJJ6" s="670"/>
      <c r="NJK6" s="670"/>
      <c r="NJL6" s="670"/>
      <c r="NJM6" s="670"/>
      <c r="NJN6" s="670"/>
      <c r="NJO6" s="670"/>
      <c r="NJP6" s="670"/>
      <c r="NJQ6" s="670"/>
      <c r="NJR6" s="670"/>
      <c r="NJS6" s="670"/>
      <c r="NJT6" s="670"/>
      <c r="NJU6" s="670"/>
      <c r="NJV6" s="670"/>
      <c r="NJW6" s="670"/>
      <c r="NJX6" s="670"/>
      <c r="NJY6" s="670"/>
      <c r="NJZ6" s="670"/>
      <c r="NKA6" s="670"/>
      <c r="NKB6" s="670"/>
      <c r="NKC6" s="670"/>
      <c r="NKD6" s="670"/>
      <c r="NKE6" s="670"/>
      <c r="NKF6" s="670"/>
      <c r="NKG6" s="670"/>
      <c r="NKH6" s="670"/>
      <c r="NKI6" s="670"/>
      <c r="NKJ6" s="670"/>
      <c r="NKK6" s="670"/>
      <c r="NKL6" s="670"/>
      <c r="NKM6" s="670"/>
      <c r="NKN6" s="670"/>
      <c r="NKO6" s="670"/>
      <c r="NKP6" s="670"/>
      <c r="NKQ6" s="670"/>
      <c r="NKR6" s="670"/>
      <c r="NKS6" s="670"/>
      <c r="NKT6" s="670"/>
      <c r="NKU6" s="670"/>
      <c r="NKV6" s="670"/>
      <c r="NKW6" s="670"/>
      <c r="NKX6" s="670"/>
      <c r="NKY6" s="670"/>
      <c r="NKZ6" s="670"/>
      <c r="NLA6" s="670"/>
      <c r="NLB6" s="670"/>
      <c r="NLC6" s="670"/>
      <c r="NLD6" s="670"/>
      <c r="NLE6" s="670"/>
      <c r="NLF6" s="670"/>
      <c r="NLG6" s="670"/>
      <c r="NLH6" s="670"/>
      <c r="NLI6" s="670"/>
      <c r="NLJ6" s="670"/>
      <c r="NLK6" s="670"/>
      <c r="NLL6" s="670"/>
      <c r="NLM6" s="670"/>
      <c r="NLN6" s="670"/>
      <c r="NLO6" s="670"/>
      <c r="NLP6" s="670"/>
      <c r="NLQ6" s="670"/>
      <c r="NLR6" s="670"/>
      <c r="NLS6" s="670"/>
      <c r="NLT6" s="670"/>
      <c r="NLU6" s="670"/>
      <c r="NLV6" s="670"/>
      <c r="NLW6" s="670"/>
      <c r="NLX6" s="670"/>
      <c r="NLY6" s="670"/>
      <c r="NLZ6" s="670"/>
      <c r="NMA6" s="670"/>
      <c r="NMB6" s="670"/>
      <c r="NMC6" s="670"/>
      <c r="NMD6" s="670"/>
      <c r="NME6" s="670"/>
      <c r="NMF6" s="670"/>
      <c r="NMG6" s="670"/>
      <c r="NMH6" s="670"/>
      <c r="NMI6" s="670"/>
      <c r="NMJ6" s="670"/>
      <c r="NMK6" s="670"/>
      <c r="NML6" s="670"/>
      <c r="NMM6" s="670"/>
      <c r="NMN6" s="670"/>
      <c r="NMO6" s="670"/>
      <c r="NMP6" s="670"/>
      <c r="NMQ6" s="670"/>
      <c r="NMR6" s="670"/>
      <c r="NMS6" s="670"/>
      <c r="NMT6" s="670"/>
      <c r="NMU6" s="670"/>
      <c r="NMV6" s="670"/>
      <c r="NMW6" s="670"/>
      <c r="NMX6" s="670"/>
      <c r="NMY6" s="670"/>
      <c r="NMZ6" s="670"/>
      <c r="NNA6" s="670"/>
      <c r="NNB6" s="670"/>
      <c r="NNC6" s="670"/>
      <c r="NND6" s="670"/>
      <c r="NNE6" s="670"/>
      <c r="NNF6" s="670"/>
      <c r="NNG6" s="670"/>
      <c r="NNH6" s="670"/>
      <c r="NNI6" s="670"/>
      <c r="NNJ6" s="670"/>
      <c r="NNK6" s="670"/>
      <c r="NNL6" s="670"/>
      <c r="NNM6" s="670"/>
      <c r="NNN6" s="670"/>
      <c r="NNO6" s="670"/>
      <c r="NNP6" s="670"/>
      <c r="NNQ6" s="670"/>
      <c r="NNR6" s="670"/>
      <c r="NNS6" s="670"/>
      <c r="NNT6" s="670"/>
      <c r="NNU6" s="670"/>
      <c r="NNV6" s="670"/>
      <c r="NNW6" s="670"/>
      <c r="NNX6" s="670"/>
      <c r="NNY6" s="670"/>
      <c r="NNZ6" s="670"/>
      <c r="NOA6" s="670"/>
      <c r="NOB6" s="670"/>
      <c r="NOC6" s="670"/>
      <c r="NOD6" s="670"/>
      <c r="NOE6" s="670"/>
      <c r="NOF6" s="670"/>
      <c r="NOG6" s="670"/>
      <c r="NOH6" s="670"/>
      <c r="NOI6" s="670"/>
      <c r="NOJ6" s="670"/>
      <c r="NOK6" s="670"/>
      <c r="NOL6" s="670"/>
      <c r="NOM6" s="670"/>
      <c r="NON6" s="670"/>
      <c r="NOO6" s="670"/>
      <c r="NOP6" s="670"/>
      <c r="NOQ6" s="670"/>
      <c r="NOR6" s="670"/>
      <c r="NOS6" s="670"/>
      <c r="NOT6" s="670"/>
      <c r="NOU6" s="670"/>
      <c r="NOV6" s="670"/>
      <c r="NOW6" s="670"/>
      <c r="NOX6" s="670"/>
      <c r="NOY6" s="670"/>
      <c r="NOZ6" s="670"/>
      <c r="NPA6" s="670"/>
      <c r="NPB6" s="670"/>
      <c r="NPC6" s="670"/>
      <c r="NPD6" s="670"/>
      <c r="NPE6" s="670"/>
      <c r="NPF6" s="670"/>
      <c r="NPG6" s="670"/>
      <c r="NPH6" s="670"/>
      <c r="NPI6" s="670"/>
      <c r="NPJ6" s="670"/>
      <c r="NPK6" s="670"/>
      <c r="NPL6" s="670"/>
      <c r="NPM6" s="670"/>
      <c r="NPN6" s="670"/>
      <c r="NPO6" s="670"/>
      <c r="NPP6" s="670"/>
      <c r="NPQ6" s="670"/>
      <c r="NPR6" s="670"/>
      <c r="NPS6" s="670"/>
      <c r="NPT6" s="670"/>
      <c r="NPU6" s="670"/>
      <c r="NPV6" s="670"/>
      <c r="NPW6" s="670"/>
      <c r="NPX6" s="670"/>
      <c r="NPY6" s="670"/>
      <c r="NPZ6" s="670"/>
      <c r="NQA6" s="670"/>
      <c r="NQB6" s="670"/>
      <c r="NQC6" s="670"/>
      <c r="NQD6" s="670"/>
      <c r="NQE6" s="670"/>
      <c r="NQF6" s="670"/>
      <c r="NQG6" s="670"/>
      <c r="NQH6" s="670"/>
      <c r="NQI6" s="670"/>
      <c r="NQJ6" s="670"/>
      <c r="NQK6" s="670"/>
      <c r="NQL6" s="670"/>
      <c r="NQM6" s="670"/>
      <c r="NQN6" s="670"/>
      <c r="NQO6" s="670"/>
      <c r="NQP6" s="670"/>
      <c r="NQQ6" s="670"/>
      <c r="NQR6" s="670"/>
      <c r="NQS6" s="670"/>
      <c r="NQT6" s="670"/>
      <c r="NQU6" s="670"/>
      <c r="NQV6" s="670"/>
      <c r="NQW6" s="670"/>
      <c r="NQX6" s="670"/>
      <c r="NQY6" s="670"/>
      <c r="NQZ6" s="670"/>
      <c r="NRA6" s="670"/>
      <c r="NRB6" s="670"/>
      <c r="NRC6" s="670"/>
      <c r="NRD6" s="670"/>
      <c r="NRE6" s="670"/>
      <c r="NRF6" s="670"/>
      <c r="NRG6" s="670"/>
      <c r="NRH6" s="670"/>
      <c r="NRI6" s="670"/>
      <c r="NRJ6" s="670"/>
      <c r="NRK6" s="670"/>
      <c r="NRL6" s="670"/>
      <c r="NRM6" s="670"/>
      <c r="NRN6" s="670"/>
      <c r="NRO6" s="670"/>
      <c r="NRP6" s="670"/>
      <c r="NRQ6" s="670"/>
      <c r="NRR6" s="670"/>
      <c r="NRS6" s="670"/>
      <c r="NRT6" s="670"/>
      <c r="NRU6" s="670"/>
      <c r="NRV6" s="670"/>
      <c r="NRW6" s="670"/>
      <c r="NRX6" s="670"/>
      <c r="NRY6" s="670"/>
      <c r="NRZ6" s="670"/>
      <c r="NSA6" s="670"/>
      <c r="NSB6" s="670"/>
      <c r="NSC6" s="670"/>
      <c r="NSD6" s="670"/>
      <c r="NSE6" s="670"/>
      <c r="NSF6" s="670"/>
      <c r="NSG6" s="670"/>
      <c r="NSH6" s="670"/>
      <c r="NSI6" s="670"/>
      <c r="NSJ6" s="670"/>
      <c r="NSK6" s="670"/>
      <c r="NSL6" s="670"/>
      <c r="NSM6" s="670"/>
      <c r="NSN6" s="670"/>
      <c r="NSO6" s="670"/>
      <c r="NSP6" s="670"/>
      <c r="NSQ6" s="670"/>
      <c r="NSR6" s="670"/>
      <c r="NSS6" s="670"/>
      <c r="NST6" s="670"/>
      <c r="NSU6" s="670"/>
      <c r="NSV6" s="670"/>
      <c r="NSW6" s="670"/>
      <c r="NSX6" s="670"/>
      <c r="NSY6" s="670"/>
      <c r="NSZ6" s="670"/>
      <c r="NTA6" s="670"/>
      <c r="NTB6" s="670"/>
      <c r="NTC6" s="670"/>
      <c r="NTD6" s="670"/>
      <c r="NTE6" s="670"/>
      <c r="NTF6" s="670"/>
      <c r="NTG6" s="670"/>
      <c r="NTH6" s="670"/>
      <c r="NTI6" s="670"/>
      <c r="NTJ6" s="670"/>
      <c r="NTK6" s="670"/>
      <c r="NTL6" s="670"/>
      <c r="NTM6" s="670"/>
      <c r="NTN6" s="670"/>
      <c r="NTO6" s="670"/>
      <c r="NTP6" s="670"/>
      <c r="NTQ6" s="670"/>
      <c r="NTR6" s="670"/>
      <c r="NTS6" s="670"/>
      <c r="NTT6" s="670"/>
      <c r="NTU6" s="670"/>
      <c r="NTV6" s="670"/>
      <c r="NTW6" s="670"/>
      <c r="NTX6" s="670"/>
      <c r="NTY6" s="670"/>
      <c r="NTZ6" s="670"/>
      <c r="NUA6" s="670"/>
      <c r="NUB6" s="670"/>
      <c r="NUC6" s="670"/>
      <c r="NUD6" s="670"/>
      <c r="NUE6" s="670"/>
      <c r="NUF6" s="670"/>
      <c r="NUG6" s="670"/>
      <c r="NUH6" s="670"/>
      <c r="NUI6" s="670"/>
      <c r="NUJ6" s="670"/>
      <c r="NUK6" s="670"/>
      <c r="NUL6" s="670"/>
      <c r="NUM6" s="670"/>
      <c r="NUN6" s="670"/>
      <c r="NUO6" s="670"/>
      <c r="NUP6" s="670"/>
      <c r="NUQ6" s="670"/>
      <c r="NUR6" s="670"/>
      <c r="NUS6" s="670"/>
      <c r="NUT6" s="670"/>
      <c r="NUU6" s="670"/>
      <c r="NUV6" s="670"/>
      <c r="NUW6" s="670"/>
      <c r="NUX6" s="670"/>
      <c r="NUY6" s="670"/>
      <c r="NUZ6" s="670"/>
      <c r="NVA6" s="670"/>
      <c r="NVB6" s="670"/>
      <c r="NVC6" s="670"/>
      <c r="NVD6" s="670"/>
      <c r="NVE6" s="670"/>
      <c r="NVF6" s="670"/>
      <c r="NVG6" s="670"/>
      <c r="NVH6" s="670"/>
      <c r="NVI6" s="670"/>
      <c r="NVJ6" s="670"/>
      <c r="NVK6" s="670"/>
      <c r="NVL6" s="670"/>
      <c r="NVM6" s="670"/>
      <c r="NVN6" s="670"/>
      <c r="NVO6" s="670"/>
      <c r="NVP6" s="670"/>
      <c r="NVQ6" s="670"/>
      <c r="NVR6" s="670"/>
      <c r="NVS6" s="670"/>
      <c r="NVT6" s="670"/>
      <c r="NVU6" s="670"/>
      <c r="NVV6" s="670"/>
      <c r="NVW6" s="670"/>
      <c r="NVX6" s="670"/>
      <c r="NVY6" s="670"/>
      <c r="NVZ6" s="670"/>
      <c r="NWA6" s="670"/>
      <c r="NWB6" s="670"/>
      <c r="NWC6" s="670"/>
      <c r="NWD6" s="670"/>
      <c r="NWE6" s="670"/>
      <c r="NWF6" s="670"/>
      <c r="NWG6" s="670"/>
      <c r="NWH6" s="670"/>
      <c r="NWI6" s="670"/>
      <c r="NWJ6" s="670"/>
      <c r="NWK6" s="670"/>
      <c r="NWL6" s="670"/>
      <c r="NWM6" s="670"/>
      <c r="NWN6" s="670"/>
      <c r="NWO6" s="670"/>
      <c r="NWP6" s="670"/>
      <c r="NWQ6" s="670"/>
      <c r="NWR6" s="670"/>
      <c r="NWS6" s="670"/>
      <c r="NWT6" s="670"/>
      <c r="NWU6" s="670"/>
      <c r="NWV6" s="670"/>
      <c r="NWW6" s="670"/>
      <c r="NWX6" s="670"/>
      <c r="NWY6" s="670"/>
      <c r="NWZ6" s="670"/>
      <c r="NXA6" s="670"/>
      <c r="NXB6" s="670"/>
      <c r="NXC6" s="670"/>
      <c r="NXD6" s="670"/>
      <c r="NXE6" s="670"/>
      <c r="NXF6" s="670"/>
      <c r="NXG6" s="670"/>
      <c r="NXH6" s="670"/>
      <c r="NXI6" s="670"/>
      <c r="NXJ6" s="670"/>
      <c r="NXK6" s="670"/>
      <c r="NXL6" s="670"/>
      <c r="NXM6" s="670"/>
      <c r="NXN6" s="670"/>
      <c r="NXO6" s="670"/>
      <c r="NXP6" s="670"/>
      <c r="NXQ6" s="670"/>
      <c r="NXR6" s="670"/>
      <c r="NXS6" s="670"/>
      <c r="NXT6" s="670"/>
      <c r="NXU6" s="670"/>
      <c r="NXV6" s="670"/>
      <c r="NXW6" s="670"/>
      <c r="NXX6" s="670"/>
      <c r="NXY6" s="670"/>
      <c r="NXZ6" s="670"/>
      <c r="NYA6" s="670"/>
      <c r="NYB6" s="670"/>
      <c r="NYC6" s="670"/>
      <c r="NYD6" s="670"/>
      <c r="NYE6" s="670"/>
      <c r="NYF6" s="670"/>
      <c r="NYG6" s="670"/>
      <c r="NYH6" s="670"/>
      <c r="NYI6" s="670"/>
      <c r="NYJ6" s="670"/>
      <c r="NYK6" s="670"/>
      <c r="NYL6" s="670"/>
      <c r="NYM6" s="670"/>
      <c r="NYN6" s="670"/>
      <c r="NYO6" s="670"/>
      <c r="NYP6" s="670"/>
      <c r="NYQ6" s="670"/>
      <c r="NYR6" s="670"/>
      <c r="NYS6" s="670"/>
      <c r="NYT6" s="670"/>
      <c r="NYU6" s="670"/>
      <c r="NYV6" s="670"/>
      <c r="NYW6" s="670"/>
      <c r="NYX6" s="670"/>
      <c r="NYY6" s="670"/>
      <c r="NYZ6" s="670"/>
      <c r="NZA6" s="670"/>
      <c r="NZB6" s="670"/>
      <c r="NZC6" s="670"/>
      <c r="NZD6" s="670"/>
      <c r="NZE6" s="670"/>
      <c r="NZF6" s="670"/>
      <c r="NZG6" s="670"/>
      <c r="NZH6" s="670"/>
      <c r="NZI6" s="670"/>
      <c r="NZJ6" s="670"/>
      <c r="NZK6" s="670"/>
      <c r="NZL6" s="670"/>
      <c r="NZM6" s="670"/>
      <c r="NZN6" s="670"/>
      <c r="NZO6" s="670"/>
      <c r="NZP6" s="670"/>
      <c r="NZQ6" s="670"/>
      <c r="NZR6" s="670"/>
      <c r="NZS6" s="670"/>
      <c r="NZT6" s="670"/>
      <c r="NZU6" s="670"/>
      <c r="NZV6" s="670"/>
      <c r="NZW6" s="670"/>
      <c r="NZX6" s="670"/>
      <c r="NZY6" s="670"/>
      <c r="NZZ6" s="670"/>
      <c r="OAA6" s="670"/>
      <c r="OAB6" s="670"/>
      <c r="OAC6" s="670"/>
      <c r="OAD6" s="670"/>
      <c r="OAE6" s="670"/>
      <c r="OAF6" s="670"/>
      <c r="OAG6" s="670"/>
      <c r="OAH6" s="670"/>
      <c r="OAI6" s="670"/>
      <c r="OAJ6" s="670"/>
      <c r="OAK6" s="670"/>
      <c r="OAL6" s="670"/>
      <c r="OAM6" s="670"/>
      <c r="OAN6" s="670"/>
      <c r="OAO6" s="670"/>
      <c r="OAP6" s="670"/>
      <c r="OAQ6" s="670"/>
      <c r="OAR6" s="670"/>
      <c r="OAS6" s="670"/>
      <c r="OAT6" s="670"/>
      <c r="OAU6" s="670"/>
      <c r="OAV6" s="670"/>
      <c r="OAW6" s="670"/>
      <c r="OAX6" s="670"/>
      <c r="OAY6" s="670"/>
      <c r="OAZ6" s="670"/>
      <c r="OBA6" s="670"/>
      <c r="OBB6" s="670"/>
      <c r="OBC6" s="670"/>
      <c r="OBD6" s="670"/>
      <c r="OBE6" s="670"/>
      <c r="OBF6" s="670"/>
      <c r="OBG6" s="670"/>
      <c r="OBH6" s="670"/>
      <c r="OBI6" s="670"/>
      <c r="OBJ6" s="670"/>
      <c r="OBK6" s="670"/>
      <c r="OBL6" s="670"/>
      <c r="OBM6" s="670"/>
      <c r="OBN6" s="670"/>
      <c r="OBO6" s="670"/>
      <c r="OBP6" s="670"/>
      <c r="OBQ6" s="670"/>
      <c r="OBR6" s="670"/>
      <c r="OBS6" s="670"/>
      <c r="OBT6" s="670"/>
      <c r="OBU6" s="670"/>
      <c r="OBV6" s="670"/>
      <c r="OBW6" s="670"/>
      <c r="OBX6" s="670"/>
      <c r="OBY6" s="670"/>
      <c r="OBZ6" s="670"/>
      <c r="OCA6" s="670"/>
      <c r="OCB6" s="670"/>
      <c r="OCC6" s="670"/>
      <c r="OCD6" s="670"/>
      <c r="OCE6" s="670"/>
      <c r="OCF6" s="670"/>
      <c r="OCG6" s="670"/>
      <c r="OCH6" s="670"/>
      <c r="OCI6" s="670"/>
      <c r="OCJ6" s="670"/>
      <c r="OCK6" s="670"/>
      <c r="OCL6" s="670"/>
      <c r="OCM6" s="670"/>
      <c r="OCN6" s="670"/>
      <c r="OCO6" s="670"/>
      <c r="OCP6" s="670"/>
      <c r="OCQ6" s="670"/>
      <c r="OCR6" s="670"/>
      <c r="OCS6" s="670"/>
      <c r="OCT6" s="670"/>
      <c r="OCU6" s="670"/>
      <c r="OCV6" s="670"/>
      <c r="OCW6" s="670"/>
      <c r="OCX6" s="670"/>
      <c r="OCY6" s="670"/>
      <c r="OCZ6" s="670"/>
      <c r="ODA6" s="670"/>
      <c r="ODB6" s="670"/>
      <c r="ODC6" s="670"/>
      <c r="ODD6" s="670"/>
      <c r="ODE6" s="670"/>
      <c r="ODF6" s="670"/>
      <c r="ODG6" s="670"/>
      <c r="ODH6" s="670"/>
      <c r="ODI6" s="670"/>
      <c r="ODJ6" s="670"/>
      <c r="ODK6" s="670"/>
      <c r="ODL6" s="670"/>
      <c r="ODM6" s="670"/>
      <c r="ODN6" s="670"/>
      <c r="ODO6" s="670"/>
      <c r="ODP6" s="670"/>
      <c r="ODQ6" s="670"/>
      <c r="ODR6" s="670"/>
      <c r="ODS6" s="670"/>
      <c r="ODT6" s="670"/>
      <c r="ODU6" s="670"/>
      <c r="ODV6" s="670"/>
      <c r="ODW6" s="670"/>
      <c r="ODX6" s="670"/>
      <c r="ODY6" s="670"/>
      <c r="ODZ6" s="670"/>
      <c r="OEA6" s="670"/>
      <c r="OEB6" s="670"/>
      <c r="OEC6" s="670"/>
      <c r="OED6" s="670"/>
      <c r="OEE6" s="670"/>
      <c r="OEF6" s="670"/>
      <c r="OEG6" s="670"/>
      <c r="OEH6" s="670"/>
      <c r="OEI6" s="670"/>
      <c r="OEJ6" s="670"/>
      <c r="OEK6" s="670"/>
      <c r="OEL6" s="670"/>
      <c r="OEM6" s="670"/>
      <c r="OEN6" s="670"/>
      <c r="OEO6" s="670"/>
      <c r="OEP6" s="670"/>
      <c r="OEQ6" s="670"/>
      <c r="OER6" s="670"/>
      <c r="OES6" s="670"/>
      <c r="OET6" s="670"/>
      <c r="OEU6" s="670"/>
      <c r="OEV6" s="670"/>
      <c r="OEW6" s="670"/>
      <c r="OEX6" s="670"/>
      <c r="OEY6" s="670"/>
      <c r="OEZ6" s="670"/>
      <c r="OFA6" s="670"/>
      <c r="OFB6" s="670"/>
      <c r="OFC6" s="670"/>
      <c r="OFD6" s="670"/>
      <c r="OFE6" s="670"/>
      <c r="OFF6" s="670"/>
      <c r="OFG6" s="670"/>
      <c r="OFH6" s="670"/>
      <c r="OFI6" s="670"/>
      <c r="OFJ6" s="670"/>
      <c r="OFK6" s="670"/>
      <c r="OFL6" s="670"/>
      <c r="OFM6" s="670"/>
      <c r="OFN6" s="670"/>
      <c r="OFO6" s="670"/>
      <c r="OFP6" s="670"/>
      <c r="OFQ6" s="670"/>
      <c r="OFR6" s="670"/>
      <c r="OFS6" s="670"/>
      <c r="OFT6" s="670"/>
      <c r="OFU6" s="670"/>
      <c r="OFV6" s="670"/>
      <c r="OFW6" s="670"/>
      <c r="OFX6" s="670"/>
      <c r="OFY6" s="670"/>
      <c r="OFZ6" s="670"/>
      <c r="OGA6" s="670"/>
      <c r="OGB6" s="670"/>
      <c r="OGC6" s="670"/>
      <c r="OGD6" s="670"/>
      <c r="OGE6" s="670"/>
      <c r="OGF6" s="670"/>
      <c r="OGG6" s="670"/>
      <c r="OGH6" s="670"/>
      <c r="OGI6" s="670"/>
      <c r="OGJ6" s="670"/>
      <c r="OGK6" s="670"/>
      <c r="OGL6" s="670"/>
      <c r="OGM6" s="670"/>
      <c r="OGN6" s="670"/>
      <c r="OGO6" s="670"/>
      <c r="OGP6" s="670"/>
      <c r="OGQ6" s="670"/>
      <c r="OGR6" s="670"/>
      <c r="OGS6" s="670"/>
      <c r="OGT6" s="670"/>
      <c r="OGU6" s="670"/>
      <c r="OGV6" s="670"/>
      <c r="OGW6" s="670"/>
      <c r="OGX6" s="670"/>
      <c r="OGY6" s="670"/>
      <c r="OGZ6" s="670"/>
      <c r="OHA6" s="670"/>
      <c r="OHB6" s="670"/>
      <c r="OHC6" s="670"/>
      <c r="OHD6" s="670"/>
      <c r="OHE6" s="670"/>
      <c r="OHF6" s="670"/>
      <c r="OHG6" s="670"/>
      <c r="OHH6" s="670"/>
      <c r="OHI6" s="670"/>
      <c r="OHJ6" s="670"/>
      <c r="OHK6" s="670"/>
      <c r="OHL6" s="670"/>
      <c r="OHM6" s="670"/>
      <c r="OHN6" s="670"/>
      <c r="OHO6" s="670"/>
      <c r="OHP6" s="670"/>
      <c r="OHQ6" s="670"/>
      <c r="OHR6" s="670"/>
      <c r="OHS6" s="670"/>
      <c r="OHT6" s="670"/>
      <c r="OHU6" s="670"/>
      <c r="OHV6" s="670"/>
      <c r="OHW6" s="670"/>
      <c r="OHX6" s="670"/>
      <c r="OHY6" s="670"/>
      <c r="OHZ6" s="670"/>
      <c r="OIA6" s="670"/>
      <c r="OIB6" s="670"/>
      <c r="OIC6" s="670"/>
      <c r="OID6" s="670"/>
      <c r="OIE6" s="670"/>
      <c r="OIF6" s="670"/>
      <c r="OIG6" s="670"/>
      <c r="OIH6" s="670"/>
      <c r="OII6" s="670"/>
      <c r="OIJ6" s="670"/>
      <c r="OIK6" s="670"/>
      <c r="OIL6" s="670"/>
      <c r="OIM6" s="670"/>
      <c r="OIN6" s="670"/>
      <c r="OIO6" s="670"/>
      <c r="OIP6" s="670"/>
      <c r="OIQ6" s="670"/>
      <c r="OIR6" s="670"/>
      <c r="OIS6" s="670"/>
      <c r="OIT6" s="670"/>
      <c r="OIU6" s="670"/>
      <c r="OIV6" s="670"/>
      <c r="OIW6" s="670"/>
      <c r="OIX6" s="670"/>
      <c r="OIY6" s="670"/>
      <c r="OIZ6" s="670"/>
      <c r="OJA6" s="670"/>
      <c r="OJB6" s="670"/>
      <c r="OJC6" s="670"/>
      <c r="OJD6" s="670"/>
      <c r="OJE6" s="670"/>
      <c r="OJF6" s="670"/>
      <c r="OJG6" s="670"/>
      <c r="OJH6" s="670"/>
      <c r="OJI6" s="670"/>
      <c r="OJJ6" s="670"/>
      <c r="OJK6" s="670"/>
      <c r="OJL6" s="670"/>
      <c r="OJM6" s="670"/>
      <c r="OJN6" s="670"/>
      <c r="OJO6" s="670"/>
      <c r="OJP6" s="670"/>
      <c r="OJQ6" s="670"/>
      <c r="OJR6" s="670"/>
      <c r="OJS6" s="670"/>
      <c r="OJT6" s="670"/>
      <c r="OJU6" s="670"/>
      <c r="OJV6" s="670"/>
      <c r="OJW6" s="670"/>
      <c r="OJX6" s="670"/>
      <c r="OJY6" s="670"/>
      <c r="OJZ6" s="670"/>
      <c r="OKA6" s="670"/>
      <c r="OKB6" s="670"/>
      <c r="OKC6" s="670"/>
      <c r="OKD6" s="670"/>
      <c r="OKE6" s="670"/>
      <c r="OKF6" s="670"/>
      <c r="OKG6" s="670"/>
      <c r="OKH6" s="670"/>
      <c r="OKI6" s="670"/>
      <c r="OKJ6" s="670"/>
      <c r="OKK6" s="670"/>
      <c r="OKL6" s="670"/>
      <c r="OKM6" s="670"/>
      <c r="OKN6" s="670"/>
      <c r="OKO6" s="670"/>
      <c r="OKP6" s="670"/>
      <c r="OKQ6" s="670"/>
      <c r="OKR6" s="670"/>
      <c r="OKS6" s="670"/>
      <c r="OKT6" s="670"/>
      <c r="OKU6" s="670"/>
      <c r="OKV6" s="670"/>
      <c r="OKW6" s="670"/>
      <c r="OKX6" s="670"/>
      <c r="OKY6" s="670"/>
      <c r="OKZ6" s="670"/>
      <c r="OLA6" s="670"/>
      <c r="OLB6" s="670"/>
      <c r="OLC6" s="670"/>
      <c r="OLD6" s="670"/>
      <c r="OLE6" s="670"/>
      <c r="OLF6" s="670"/>
      <c r="OLG6" s="670"/>
      <c r="OLH6" s="670"/>
      <c r="OLI6" s="670"/>
      <c r="OLJ6" s="670"/>
      <c r="OLK6" s="670"/>
      <c r="OLL6" s="670"/>
      <c r="OLM6" s="670"/>
      <c r="OLN6" s="670"/>
      <c r="OLO6" s="670"/>
      <c r="OLP6" s="670"/>
      <c r="OLQ6" s="670"/>
      <c r="OLR6" s="670"/>
      <c r="OLS6" s="670"/>
      <c r="OLT6" s="670"/>
      <c r="OLU6" s="670"/>
      <c r="OLV6" s="670"/>
      <c r="OLW6" s="670"/>
      <c r="OLX6" s="670"/>
      <c r="OLY6" s="670"/>
      <c r="OLZ6" s="670"/>
      <c r="OMA6" s="670"/>
      <c r="OMB6" s="670"/>
      <c r="OMC6" s="670"/>
      <c r="OMD6" s="670"/>
      <c r="OME6" s="670"/>
      <c r="OMF6" s="670"/>
      <c r="OMG6" s="670"/>
      <c r="OMH6" s="670"/>
      <c r="OMI6" s="670"/>
      <c r="OMJ6" s="670"/>
      <c r="OMK6" s="670"/>
      <c r="OML6" s="670"/>
      <c r="OMM6" s="670"/>
      <c r="OMN6" s="670"/>
      <c r="OMO6" s="670"/>
      <c r="OMP6" s="670"/>
      <c r="OMQ6" s="670"/>
      <c r="OMR6" s="670"/>
      <c r="OMS6" s="670"/>
      <c r="OMT6" s="670"/>
      <c r="OMU6" s="670"/>
      <c r="OMV6" s="670"/>
      <c r="OMW6" s="670"/>
      <c r="OMX6" s="670"/>
      <c r="OMY6" s="670"/>
      <c r="OMZ6" s="670"/>
      <c r="ONA6" s="670"/>
      <c r="ONB6" s="670"/>
      <c r="ONC6" s="670"/>
      <c r="OND6" s="670"/>
      <c r="ONE6" s="670"/>
      <c r="ONF6" s="670"/>
      <c r="ONG6" s="670"/>
      <c r="ONH6" s="670"/>
      <c r="ONI6" s="670"/>
      <c r="ONJ6" s="670"/>
      <c r="ONK6" s="670"/>
      <c r="ONL6" s="670"/>
      <c r="ONM6" s="670"/>
      <c r="ONN6" s="670"/>
      <c r="ONO6" s="670"/>
      <c r="ONP6" s="670"/>
      <c r="ONQ6" s="670"/>
      <c r="ONR6" s="670"/>
      <c r="ONS6" s="670"/>
      <c r="ONT6" s="670"/>
      <c r="ONU6" s="670"/>
      <c r="ONV6" s="670"/>
      <c r="ONW6" s="670"/>
      <c r="ONX6" s="670"/>
      <c r="ONY6" s="670"/>
      <c r="ONZ6" s="670"/>
      <c r="OOA6" s="670"/>
      <c r="OOB6" s="670"/>
      <c r="OOC6" s="670"/>
      <c r="OOD6" s="670"/>
      <c r="OOE6" s="670"/>
      <c r="OOF6" s="670"/>
      <c r="OOG6" s="670"/>
      <c r="OOH6" s="670"/>
      <c r="OOI6" s="670"/>
      <c r="OOJ6" s="670"/>
      <c r="OOK6" s="670"/>
      <c r="OOL6" s="670"/>
      <c r="OOM6" s="670"/>
      <c r="OON6" s="670"/>
      <c r="OOO6" s="670"/>
      <c r="OOP6" s="670"/>
      <c r="OOQ6" s="670"/>
      <c r="OOR6" s="670"/>
      <c r="OOS6" s="670"/>
      <c r="OOT6" s="670"/>
      <c r="OOU6" s="670"/>
      <c r="OOV6" s="670"/>
      <c r="OOW6" s="670"/>
      <c r="OOX6" s="670"/>
      <c r="OOY6" s="670"/>
      <c r="OOZ6" s="670"/>
      <c r="OPA6" s="670"/>
      <c r="OPB6" s="670"/>
      <c r="OPC6" s="670"/>
      <c r="OPD6" s="670"/>
      <c r="OPE6" s="670"/>
      <c r="OPF6" s="670"/>
      <c r="OPG6" s="670"/>
      <c r="OPH6" s="670"/>
      <c r="OPI6" s="670"/>
      <c r="OPJ6" s="670"/>
      <c r="OPK6" s="670"/>
      <c r="OPL6" s="670"/>
      <c r="OPM6" s="670"/>
      <c r="OPN6" s="670"/>
      <c r="OPO6" s="670"/>
      <c r="OPP6" s="670"/>
      <c r="OPQ6" s="670"/>
      <c r="OPR6" s="670"/>
      <c r="OPS6" s="670"/>
      <c r="OPT6" s="670"/>
      <c r="OPU6" s="670"/>
      <c r="OPV6" s="670"/>
      <c r="OPW6" s="670"/>
      <c r="OPX6" s="670"/>
      <c r="OPY6" s="670"/>
      <c r="OPZ6" s="670"/>
      <c r="OQA6" s="670"/>
      <c r="OQB6" s="670"/>
      <c r="OQC6" s="670"/>
      <c r="OQD6" s="670"/>
      <c r="OQE6" s="670"/>
      <c r="OQF6" s="670"/>
      <c r="OQG6" s="670"/>
      <c r="OQH6" s="670"/>
      <c r="OQI6" s="670"/>
      <c r="OQJ6" s="670"/>
      <c r="OQK6" s="670"/>
      <c r="OQL6" s="670"/>
      <c r="OQM6" s="670"/>
      <c r="OQN6" s="670"/>
      <c r="OQO6" s="670"/>
      <c r="OQP6" s="670"/>
      <c r="OQQ6" s="670"/>
      <c r="OQR6" s="670"/>
      <c r="OQS6" s="670"/>
      <c r="OQT6" s="670"/>
      <c r="OQU6" s="670"/>
      <c r="OQV6" s="670"/>
      <c r="OQW6" s="670"/>
      <c r="OQX6" s="670"/>
      <c r="OQY6" s="670"/>
      <c r="OQZ6" s="670"/>
      <c r="ORA6" s="670"/>
      <c r="ORB6" s="670"/>
      <c r="ORC6" s="670"/>
      <c r="ORD6" s="670"/>
      <c r="ORE6" s="670"/>
      <c r="ORF6" s="670"/>
      <c r="ORG6" s="670"/>
      <c r="ORH6" s="670"/>
      <c r="ORI6" s="670"/>
      <c r="ORJ6" s="670"/>
      <c r="ORK6" s="670"/>
      <c r="ORL6" s="670"/>
      <c r="ORM6" s="670"/>
      <c r="ORN6" s="670"/>
      <c r="ORO6" s="670"/>
      <c r="ORP6" s="670"/>
      <c r="ORQ6" s="670"/>
      <c r="ORR6" s="670"/>
      <c r="ORS6" s="670"/>
      <c r="ORT6" s="670"/>
      <c r="ORU6" s="670"/>
      <c r="ORV6" s="670"/>
      <c r="ORW6" s="670"/>
      <c r="ORX6" s="670"/>
      <c r="ORY6" s="670"/>
      <c r="ORZ6" s="670"/>
      <c r="OSA6" s="670"/>
      <c r="OSB6" s="670"/>
      <c r="OSC6" s="670"/>
      <c r="OSD6" s="670"/>
      <c r="OSE6" s="670"/>
      <c r="OSF6" s="670"/>
      <c r="OSG6" s="670"/>
      <c r="OSH6" s="670"/>
      <c r="OSI6" s="670"/>
      <c r="OSJ6" s="670"/>
      <c r="OSK6" s="670"/>
      <c r="OSL6" s="670"/>
      <c r="OSM6" s="670"/>
      <c r="OSN6" s="670"/>
      <c r="OSO6" s="670"/>
      <c r="OSP6" s="670"/>
      <c r="OSQ6" s="670"/>
      <c r="OSR6" s="670"/>
      <c r="OSS6" s="670"/>
      <c r="OST6" s="670"/>
      <c r="OSU6" s="670"/>
      <c r="OSV6" s="670"/>
      <c r="OSW6" s="670"/>
      <c r="OSX6" s="670"/>
      <c r="OSY6" s="670"/>
      <c r="OSZ6" s="670"/>
      <c r="OTA6" s="670"/>
      <c r="OTB6" s="670"/>
      <c r="OTC6" s="670"/>
      <c r="OTD6" s="670"/>
      <c r="OTE6" s="670"/>
      <c r="OTF6" s="670"/>
      <c r="OTG6" s="670"/>
      <c r="OTH6" s="670"/>
      <c r="OTI6" s="670"/>
      <c r="OTJ6" s="670"/>
      <c r="OTK6" s="670"/>
      <c r="OTL6" s="670"/>
      <c r="OTM6" s="670"/>
      <c r="OTN6" s="670"/>
      <c r="OTO6" s="670"/>
      <c r="OTP6" s="670"/>
      <c r="OTQ6" s="670"/>
      <c r="OTR6" s="670"/>
      <c r="OTS6" s="670"/>
      <c r="OTT6" s="670"/>
      <c r="OTU6" s="670"/>
      <c r="OTV6" s="670"/>
      <c r="OTW6" s="670"/>
      <c r="OTX6" s="670"/>
      <c r="OTY6" s="670"/>
      <c r="OTZ6" s="670"/>
      <c r="OUA6" s="670"/>
      <c r="OUB6" s="670"/>
      <c r="OUC6" s="670"/>
      <c r="OUD6" s="670"/>
      <c r="OUE6" s="670"/>
      <c r="OUF6" s="670"/>
      <c r="OUG6" s="670"/>
      <c r="OUH6" s="670"/>
      <c r="OUI6" s="670"/>
      <c r="OUJ6" s="670"/>
      <c r="OUK6" s="670"/>
      <c r="OUL6" s="670"/>
      <c r="OUM6" s="670"/>
      <c r="OUN6" s="670"/>
      <c r="OUO6" s="670"/>
      <c r="OUP6" s="670"/>
      <c r="OUQ6" s="670"/>
      <c r="OUR6" s="670"/>
      <c r="OUS6" s="670"/>
      <c r="OUT6" s="670"/>
      <c r="OUU6" s="670"/>
      <c r="OUV6" s="670"/>
      <c r="OUW6" s="670"/>
      <c r="OUX6" s="670"/>
      <c r="OUY6" s="670"/>
      <c r="OUZ6" s="670"/>
      <c r="OVA6" s="670"/>
      <c r="OVB6" s="670"/>
      <c r="OVC6" s="670"/>
      <c r="OVD6" s="670"/>
      <c r="OVE6" s="670"/>
      <c r="OVF6" s="670"/>
      <c r="OVG6" s="670"/>
      <c r="OVH6" s="670"/>
      <c r="OVI6" s="670"/>
      <c r="OVJ6" s="670"/>
      <c r="OVK6" s="670"/>
      <c r="OVL6" s="670"/>
      <c r="OVM6" s="670"/>
      <c r="OVN6" s="670"/>
      <c r="OVO6" s="670"/>
      <c r="OVP6" s="670"/>
      <c r="OVQ6" s="670"/>
      <c r="OVR6" s="670"/>
      <c r="OVS6" s="670"/>
      <c r="OVT6" s="670"/>
      <c r="OVU6" s="670"/>
      <c r="OVV6" s="670"/>
      <c r="OVW6" s="670"/>
      <c r="OVX6" s="670"/>
      <c r="OVY6" s="670"/>
      <c r="OVZ6" s="670"/>
      <c r="OWA6" s="670"/>
      <c r="OWB6" s="670"/>
      <c r="OWC6" s="670"/>
      <c r="OWD6" s="670"/>
      <c r="OWE6" s="670"/>
      <c r="OWF6" s="670"/>
      <c r="OWG6" s="670"/>
      <c r="OWH6" s="670"/>
      <c r="OWI6" s="670"/>
      <c r="OWJ6" s="670"/>
      <c r="OWK6" s="670"/>
      <c r="OWL6" s="670"/>
      <c r="OWM6" s="670"/>
      <c r="OWN6" s="670"/>
      <c r="OWO6" s="670"/>
      <c r="OWP6" s="670"/>
      <c r="OWQ6" s="670"/>
      <c r="OWR6" s="670"/>
      <c r="OWS6" s="670"/>
      <c r="OWT6" s="670"/>
      <c r="OWU6" s="670"/>
      <c r="OWV6" s="670"/>
      <c r="OWW6" s="670"/>
      <c r="OWX6" s="670"/>
      <c r="OWY6" s="670"/>
      <c r="OWZ6" s="670"/>
      <c r="OXA6" s="670"/>
      <c r="OXB6" s="670"/>
      <c r="OXC6" s="670"/>
      <c r="OXD6" s="670"/>
      <c r="OXE6" s="670"/>
      <c r="OXF6" s="670"/>
      <c r="OXG6" s="670"/>
      <c r="OXH6" s="670"/>
      <c r="OXI6" s="670"/>
      <c r="OXJ6" s="670"/>
      <c r="OXK6" s="670"/>
      <c r="OXL6" s="670"/>
      <c r="OXM6" s="670"/>
      <c r="OXN6" s="670"/>
      <c r="OXO6" s="670"/>
      <c r="OXP6" s="670"/>
      <c r="OXQ6" s="670"/>
      <c r="OXR6" s="670"/>
      <c r="OXS6" s="670"/>
      <c r="OXT6" s="670"/>
      <c r="OXU6" s="670"/>
      <c r="OXV6" s="670"/>
      <c r="OXW6" s="670"/>
      <c r="OXX6" s="670"/>
      <c r="OXY6" s="670"/>
      <c r="OXZ6" s="670"/>
      <c r="OYA6" s="670"/>
      <c r="OYB6" s="670"/>
      <c r="OYC6" s="670"/>
      <c r="OYD6" s="670"/>
      <c r="OYE6" s="670"/>
      <c r="OYF6" s="670"/>
      <c r="OYG6" s="670"/>
      <c r="OYH6" s="670"/>
      <c r="OYI6" s="670"/>
      <c r="OYJ6" s="670"/>
      <c r="OYK6" s="670"/>
      <c r="OYL6" s="670"/>
      <c r="OYM6" s="670"/>
      <c r="OYN6" s="670"/>
      <c r="OYO6" s="670"/>
      <c r="OYP6" s="670"/>
      <c r="OYQ6" s="670"/>
      <c r="OYR6" s="670"/>
      <c r="OYS6" s="670"/>
      <c r="OYT6" s="670"/>
      <c r="OYU6" s="670"/>
      <c r="OYV6" s="670"/>
      <c r="OYW6" s="670"/>
      <c r="OYX6" s="670"/>
      <c r="OYY6" s="670"/>
      <c r="OYZ6" s="670"/>
      <c r="OZA6" s="670"/>
      <c r="OZB6" s="670"/>
      <c r="OZC6" s="670"/>
      <c r="OZD6" s="670"/>
      <c r="OZE6" s="670"/>
      <c r="OZF6" s="670"/>
      <c r="OZG6" s="670"/>
      <c r="OZH6" s="670"/>
      <c r="OZI6" s="670"/>
      <c r="OZJ6" s="670"/>
      <c r="OZK6" s="670"/>
      <c r="OZL6" s="670"/>
      <c r="OZM6" s="670"/>
      <c r="OZN6" s="670"/>
      <c r="OZO6" s="670"/>
      <c r="OZP6" s="670"/>
      <c r="OZQ6" s="670"/>
      <c r="OZR6" s="670"/>
      <c r="OZS6" s="670"/>
      <c r="OZT6" s="670"/>
      <c r="OZU6" s="670"/>
      <c r="OZV6" s="670"/>
      <c r="OZW6" s="670"/>
      <c r="OZX6" s="670"/>
      <c r="OZY6" s="670"/>
      <c r="OZZ6" s="670"/>
      <c r="PAA6" s="670"/>
      <c r="PAB6" s="670"/>
      <c r="PAC6" s="670"/>
      <c r="PAD6" s="670"/>
      <c r="PAE6" s="670"/>
      <c r="PAF6" s="670"/>
      <c r="PAG6" s="670"/>
      <c r="PAH6" s="670"/>
      <c r="PAI6" s="670"/>
      <c r="PAJ6" s="670"/>
      <c r="PAK6" s="670"/>
      <c r="PAL6" s="670"/>
      <c r="PAM6" s="670"/>
      <c r="PAN6" s="670"/>
      <c r="PAO6" s="670"/>
      <c r="PAP6" s="670"/>
      <c r="PAQ6" s="670"/>
      <c r="PAR6" s="670"/>
      <c r="PAS6" s="670"/>
      <c r="PAT6" s="670"/>
      <c r="PAU6" s="670"/>
      <c r="PAV6" s="670"/>
      <c r="PAW6" s="670"/>
      <c r="PAX6" s="670"/>
      <c r="PAY6" s="670"/>
      <c r="PAZ6" s="670"/>
      <c r="PBA6" s="670"/>
      <c r="PBB6" s="670"/>
      <c r="PBC6" s="670"/>
      <c r="PBD6" s="670"/>
      <c r="PBE6" s="670"/>
      <c r="PBF6" s="670"/>
      <c r="PBG6" s="670"/>
      <c r="PBH6" s="670"/>
      <c r="PBI6" s="670"/>
      <c r="PBJ6" s="670"/>
      <c r="PBK6" s="670"/>
      <c r="PBL6" s="670"/>
      <c r="PBM6" s="670"/>
      <c r="PBN6" s="670"/>
      <c r="PBO6" s="670"/>
      <c r="PBP6" s="670"/>
      <c r="PBQ6" s="670"/>
      <c r="PBR6" s="670"/>
      <c r="PBS6" s="670"/>
      <c r="PBT6" s="670"/>
      <c r="PBU6" s="670"/>
      <c r="PBV6" s="670"/>
      <c r="PBW6" s="670"/>
      <c r="PBX6" s="670"/>
      <c r="PBY6" s="670"/>
      <c r="PBZ6" s="670"/>
      <c r="PCA6" s="670"/>
      <c r="PCB6" s="670"/>
      <c r="PCC6" s="670"/>
      <c r="PCD6" s="670"/>
      <c r="PCE6" s="670"/>
      <c r="PCF6" s="670"/>
      <c r="PCG6" s="670"/>
      <c r="PCH6" s="670"/>
      <c r="PCI6" s="670"/>
      <c r="PCJ6" s="670"/>
      <c r="PCK6" s="670"/>
      <c r="PCL6" s="670"/>
      <c r="PCM6" s="670"/>
      <c r="PCN6" s="670"/>
      <c r="PCO6" s="670"/>
      <c r="PCP6" s="670"/>
      <c r="PCQ6" s="670"/>
      <c r="PCR6" s="670"/>
      <c r="PCS6" s="670"/>
      <c r="PCT6" s="670"/>
      <c r="PCU6" s="670"/>
      <c r="PCV6" s="670"/>
      <c r="PCW6" s="670"/>
      <c r="PCX6" s="670"/>
      <c r="PCY6" s="670"/>
      <c r="PCZ6" s="670"/>
      <c r="PDA6" s="670"/>
      <c r="PDB6" s="670"/>
      <c r="PDC6" s="670"/>
      <c r="PDD6" s="670"/>
      <c r="PDE6" s="670"/>
      <c r="PDF6" s="670"/>
      <c r="PDG6" s="670"/>
      <c r="PDH6" s="670"/>
      <c r="PDI6" s="670"/>
      <c r="PDJ6" s="670"/>
      <c r="PDK6" s="670"/>
      <c r="PDL6" s="670"/>
      <c r="PDM6" s="670"/>
      <c r="PDN6" s="670"/>
      <c r="PDO6" s="670"/>
      <c r="PDP6" s="670"/>
      <c r="PDQ6" s="670"/>
      <c r="PDR6" s="670"/>
      <c r="PDS6" s="670"/>
      <c r="PDT6" s="670"/>
      <c r="PDU6" s="670"/>
      <c r="PDV6" s="670"/>
      <c r="PDW6" s="670"/>
      <c r="PDX6" s="670"/>
      <c r="PDY6" s="670"/>
      <c r="PDZ6" s="670"/>
      <c r="PEA6" s="670"/>
      <c r="PEB6" s="670"/>
      <c r="PEC6" s="670"/>
      <c r="PED6" s="670"/>
      <c r="PEE6" s="670"/>
      <c r="PEF6" s="670"/>
      <c r="PEG6" s="670"/>
      <c r="PEH6" s="670"/>
      <c r="PEI6" s="670"/>
      <c r="PEJ6" s="670"/>
      <c r="PEK6" s="670"/>
      <c r="PEL6" s="670"/>
      <c r="PEM6" s="670"/>
      <c r="PEN6" s="670"/>
      <c r="PEO6" s="670"/>
      <c r="PEP6" s="670"/>
      <c r="PEQ6" s="670"/>
      <c r="PER6" s="670"/>
      <c r="PES6" s="670"/>
      <c r="PET6" s="670"/>
      <c r="PEU6" s="670"/>
      <c r="PEV6" s="670"/>
      <c r="PEW6" s="670"/>
      <c r="PEX6" s="670"/>
      <c r="PEY6" s="670"/>
      <c r="PEZ6" s="670"/>
      <c r="PFA6" s="670"/>
      <c r="PFB6" s="670"/>
      <c r="PFC6" s="670"/>
      <c r="PFD6" s="670"/>
      <c r="PFE6" s="670"/>
      <c r="PFF6" s="670"/>
      <c r="PFG6" s="670"/>
      <c r="PFH6" s="670"/>
      <c r="PFI6" s="670"/>
      <c r="PFJ6" s="670"/>
      <c r="PFK6" s="670"/>
      <c r="PFL6" s="670"/>
      <c r="PFM6" s="670"/>
      <c r="PFN6" s="670"/>
      <c r="PFO6" s="670"/>
      <c r="PFP6" s="670"/>
      <c r="PFQ6" s="670"/>
      <c r="PFR6" s="670"/>
      <c r="PFS6" s="670"/>
      <c r="PFT6" s="670"/>
      <c r="PFU6" s="670"/>
      <c r="PFV6" s="670"/>
      <c r="PFW6" s="670"/>
      <c r="PFX6" s="670"/>
      <c r="PFY6" s="670"/>
      <c r="PFZ6" s="670"/>
      <c r="PGA6" s="670"/>
      <c r="PGB6" s="670"/>
      <c r="PGC6" s="670"/>
      <c r="PGD6" s="670"/>
      <c r="PGE6" s="670"/>
      <c r="PGF6" s="670"/>
      <c r="PGG6" s="670"/>
      <c r="PGH6" s="670"/>
      <c r="PGI6" s="670"/>
      <c r="PGJ6" s="670"/>
      <c r="PGK6" s="670"/>
      <c r="PGL6" s="670"/>
      <c r="PGM6" s="670"/>
      <c r="PGN6" s="670"/>
      <c r="PGO6" s="670"/>
      <c r="PGP6" s="670"/>
      <c r="PGQ6" s="670"/>
      <c r="PGR6" s="670"/>
      <c r="PGS6" s="670"/>
      <c r="PGT6" s="670"/>
      <c r="PGU6" s="670"/>
      <c r="PGV6" s="670"/>
      <c r="PGW6" s="670"/>
      <c r="PGX6" s="670"/>
      <c r="PGY6" s="670"/>
      <c r="PGZ6" s="670"/>
      <c r="PHA6" s="670"/>
      <c r="PHB6" s="670"/>
      <c r="PHC6" s="670"/>
      <c r="PHD6" s="670"/>
      <c r="PHE6" s="670"/>
      <c r="PHF6" s="670"/>
      <c r="PHG6" s="670"/>
      <c r="PHH6" s="670"/>
      <c r="PHI6" s="670"/>
      <c r="PHJ6" s="670"/>
      <c r="PHK6" s="670"/>
      <c r="PHL6" s="670"/>
      <c r="PHM6" s="670"/>
      <c r="PHN6" s="670"/>
      <c r="PHO6" s="670"/>
      <c r="PHP6" s="670"/>
      <c r="PHQ6" s="670"/>
      <c r="PHR6" s="670"/>
      <c r="PHS6" s="670"/>
      <c r="PHT6" s="670"/>
      <c r="PHU6" s="670"/>
      <c r="PHV6" s="670"/>
      <c r="PHW6" s="670"/>
      <c r="PHX6" s="670"/>
      <c r="PHY6" s="670"/>
      <c r="PHZ6" s="670"/>
      <c r="PIA6" s="670"/>
      <c r="PIB6" s="670"/>
      <c r="PIC6" s="670"/>
      <c r="PID6" s="670"/>
      <c r="PIE6" s="670"/>
      <c r="PIF6" s="670"/>
      <c r="PIG6" s="670"/>
      <c r="PIH6" s="670"/>
      <c r="PII6" s="670"/>
      <c r="PIJ6" s="670"/>
      <c r="PIK6" s="670"/>
      <c r="PIL6" s="670"/>
      <c r="PIM6" s="670"/>
      <c r="PIN6" s="670"/>
      <c r="PIO6" s="670"/>
      <c r="PIP6" s="670"/>
      <c r="PIQ6" s="670"/>
      <c r="PIR6" s="670"/>
      <c r="PIS6" s="670"/>
      <c r="PIT6" s="670"/>
      <c r="PIU6" s="670"/>
      <c r="PIV6" s="670"/>
      <c r="PIW6" s="670"/>
      <c r="PIX6" s="670"/>
      <c r="PIY6" s="670"/>
      <c r="PIZ6" s="670"/>
      <c r="PJA6" s="670"/>
      <c r="PJB6" s="670"/>
      <c r="PJC6" s="670"/>
      <c r="PJD6" s="670"/>
      <c r="PJE6" s="670"/>
      <c r="PJF6" s="670"/>
      <c r="PJG6" s="670"/>
      <c r="PJH6" s="670"/>
      <c r="PJI6" s="670"/>
      <c r="PJJ6" s="670"/>
      <c r="PJK6" s="670"/>
      <c r="PJL6" s="670"/>
      <c r="PJM6" s="670"/>
      <c r="PJN6" s="670"/>
      <c r="PJO6" s="670"/>
      <c r="PJP6" s="670"/>
      <c r="PJQ6" s="670"/>
      <c r="PJR6" s="670"/>
      <c r="PJS6" s="670"/>
      <c r="PJT6" s="670"/>
      <c r="PJU6" s="670"/>
      <c r="PJV6" s="670"/>
      <c r="PJW6" s="670"/>
      <c r="PJX6" s="670"/>
      <c r="PJY6" s="670"/>
      <c r="PJZ6" s="670"/>
      <c r="PKA6" s="670"/>
      <c r="PKB6" s="670"/>
      <c r="PKC6" s="670"/>
      <c r="PKD6" s="670"/>
      <c r="PKE6" s="670"/>
      <c r="PKF6" s="670"/>
      <c r="PKG6" s="670"/>
      <c r="PKH6" s="670"/>
      <c r="PKI6" s="670"/>
      <c r="PKJ6" s="670"/>
      <c r="PKK6" s="670"/>
      <c r="PKL6" s="670"/>
      <c r="PKM6" s="670"/>
      <c r="PKN6" s="670"/>
      <c r="PKO6" s="670"/>
      <c r="PKP6" s="670"/>
      <c r="PKQ6" s="670"/>
      <c r="PKR6" s="670"/>
      <c r="PKS6" s="670"/>
      <c r="PKT6" s="670"/>
      <c r="PKU6" s="670"/>
      <c r="PKV6" s="670"/>
      <c r="PKW6" s="670"/>
      <c r="PKX6" s="670"/>
      <c r="PKY6" s="670"/>
      <c r="PKZ6" s="670"/>
      <c r="PLA6" s="670"/>
      <c r="PLB6" s="670"/>
      <c r="PLC6" s="670"/>
      <c r="PLD6" s="670"/>
      <c r="PLE6" s="670"/>
      <c r="PLF6" s="670"/>
      <c r="PLG6" s="670"/>
      <c r="PLH6" s="670"/>
      <c r="PLI6" s="670"/>
      <c r="PLJ6" s="670"/>
      <c r="PLK6" s="670"/>
      <c r="PLL6" s="670"/>
      <c r="PLM6" s="670"/>
      <c r="PLN6" s="670"/>
      <c r="PLO6" s="670"/>
      <c r="PLP6" s="670"/>
      <c r="PLQ6" s="670"/>
      <c r="PLR6" s="670"/>
      <c r="PLS6" s="670"/>
      <c r="PLT6" s="670"/>
      <c r="PLU6" s="670"/>
      <c r="PLV6" s="670"/>
      <c r="PLW6" s="670"/>
      <c r="PLX6" s="670"/>
      <c r="PLY6" s="670"/>
      <c r="PLZ6" s="670"/>
      <c r="PMA6" s="670"/>
      <c r="PMB6" s="670"/>
      <c r="PMC6" s="670"/>
      <c r="PMD6" s="670"/>
      <c r="PME6" s="670"/>
      <c r="PMF6" s="670"/>
      <c r="PMG6" s="670"/>
      <c r="PMH6" s="670"/>
      <c r="PMI6" s="670"/>
      <c r="PMJ6" s="670"/>
      <c r="PMK6" s="670"/>
      <c r="PML6" s="670"/>
      <c r="PMM6" s="670"/>
      <c r="PMN6" s="670"/>
      <c r="PMO6" s="670"/>
      <c r="PMP6" s="670"/>
      <c r="PMQ6" s="670"/>
      <c r="PMR6" s="670"/>
      <c r="PMS6" s="670"/>
      <c r="PMT6" s="670"/>
      <c r="PMU6" s="670"/>
      <c r="PMV6" s="670"/>
      <c r="PMW6" s="670"/>
      <c r="PMX6" s="670"/>
      <c r="PMY6" s="670"/>
      <c r="PMZ6" s="670"/>
      <c r="PNA6" s="670"/>
      <c r="PNB6" s="670"/>
      <c r="PNC6" s="670"/>
      <c r="PND6" s="670"/>
      <c r="PNE6" s="670"/>
      <c r="PNF6" s="670"/>
      <c r="PNG6" s="670"/>
      <c r="PNH6" s="670"/>
      <c r="PNI6" s="670"/>
      <c r="PNJ6" s="670"/>
      <c r="PNK6" s="670"/>
      <c r="PNL6" s="670"/>
      <c r="PNM6" s="670"/>
      <c r="PNN6" s="670"/>
      <c r="PNO6" s="670"/>
      <c r="PNP6" s="670"/>
      <c r="PNQ6" s="670"/>
      <c r="PNR6" s="670"/>
      <c r="PNS6" s="670"/>
      <c r="PNT6" s="670"/>
      <c r="PNU6" s="670"/>
      <c r="PNV6" s="670"/>
      <c r="PNW6" s="670"/>
      <c r="PNX6" s="670"/>
      <c r="PNY6" s="670"/>
      <c r="PNZ6" s="670"/>
      <c r="POA6" s="670"/>
      <c r="POB6" s="670"/>
      <c r="POC6" s="670"/>
      <c r="POD6" s="670"/>
      <c r="POE6" s="670"/>
      <c r="POF6" s="670"/>
      <c r="POG6" s="670"/>
      <c r="POH6" s="670"/>
      <c r="POI6" s="670"/>
      <c r="POJ6" s="670"/>
      <c r="POK6" s="670"/>
      <c r="POL6" s="670"/>
      <c r="POM6" s="670"/>
      <c r="PON6" s="670"/>
      <c r="POO6" s="670"/>
      <c r="POP6" s="670"/>
      <c r="POQ6" s="670"/>
      <c r="POR6" s="670"/>
      <c r="POS6" s="670"/>
      <c r="POT6" s="670"/>
      <c r="POU6" s="670"/>
      <c r="POV6" s="670"/>
      <c r="POW6" s="670"/>
      <c r="POX6" s="670"/>
      <c r="POY6" s="670"/>
      <c r="POZ6" s="670"/>
      <c r="PPA6" s="670"/>
      <c r="PPB6" s="670"/>
      <c r="PPC6" s="670"/>
      <c r="PPD6" s="670"/>
      <c r="PPE6" s="670"/>
      <c r="PPF6" s="670"/>
      <c r="PPG6" s="670"/>
      <c r="PPH6" s="670"/>
      <c r="PPI6" s="670"/>
      <c r="PPJ6" s="670"/>
      <c r="PPK6" s="670"/>
      <c r="PPL6" s="670"/>
      <c r="PPM6" s="670"/>
      <c r="PPN6" s="670"/>
      <c r="PPO6" s="670"/>
      <c r="PPP6" s="670"/>
      <c r="PPQ6" s="670"/>
      <c r="PPR6" s="670"/>
      <c r="PPS6" s="670"/>
      <c r="PPT6" s="670"/>
      <c r="PPU6" s="670"/>
      <c r="PPV6" s="670"/>
      <c r="PPW6" s="670"/>
      <c r="PPX6" s="670"/>
      <c r="PPY6" s="670"/>
      <c r="PPZ6" s="670"/>
      <c r="PQA6" s="670"/>
      <c r="PQB6" s="670"/>
      <c r="PQC6" s="670"/>
      <c r="PQD6" s="670"/>
      <c r="PQE6" s="670"/>
      <c r="PQF6" s="670"/>
      <c r="PQG6" s="670"/>
      <c r="PQH6" s="670"/>
      <c r="PQI6" s="670"/>
      <c r="PQJ6" s="670"/>
      <c r="PQK6" s="670"/>
      <c r="PQL6" s="670"/>
      <c r="PQM6" s="670"/>
      <c r="PQN6" s="670"/>
      <c r="PQO6" s="670"/>
      <c r="PQP6" s="670"/>
      <c r="PQQ6" s="670"/>
      <c r="PQR6" s="670"/>
      <c r="PQS6" s="670"/>
      <c r="PQT6" s="670"/>
      <c r="PQU6" s="670"/>
      <c r="PQV6" s="670"/>
      <c r="PQW6" s="670"/>
      <c r="PQX6" s="670"/>
      <c r="PQY6" s="670"/>
      <c r="PQZ6" s="670"/>
      <c r="PRA6" s="670"/>
      <c r="PRB6" s="670"/>
      <c r="PRC6" s="670"/>
      <c r="PRD6" s="670"/>
      <c r="PRE6" s="670"/>
      <c r="PRF6" s="670"/>
      <c r="PRG6" s="670"/>
      <c r="PRH6" s="670"/>
      <c r="PRI6" s="670"/>
      <c r="PRJ6" s="670"/>
      <c r="PRK6" s="670"/>
      <c r="PRL6" s="670"/>
      <c r="PRM6" s="670"/>
      <c r="PRN6" s="670"/>
      <c r="PRO6" s="670"/>
      <c r="PRP6" s="670"/>
      <c r="PRQ6" s="670"/>
      <c r="PRR6" s="670"/>
      <c r="PRS6" s="670"/>
      <c r="PRT6" s="670"/>
      <c r="PRU6" s="670"/>
      <c r="PRV6" s="670"/>
      <c r="PRW6" s="670"/>
      <c r="PRX6" s="670"/>
      <c r="PRY6" s="670"/>
      <c r="PRZ6" s="670"/>
      <c r="PSA6" s="670"/>
      <c r="PSB6" s="670"/>
      <c r="PSC6" s="670"/>
      <c r="PSD6" s="670"/>
      <c r="PSE6" s="670"/>
      <c r="PSF6" s="670"/>
      <c r="PSG6" s="670"/>
      <c r="PSH6" s="670"/>
      <c r="PSI6" s="670"/>
      <c r="PSJ6" s="670"/>
      <c r="PSK6" s="670"/>
      <c r="PSL6" s="670"/>
      <c r="PSM6" s="670"/>
      <c r="PSN6" s="670"/>
      <c r="PSO6" s="670"/>
      <c r="PSP6" s="670"/>
      <c r="PSQ6" s="670"/>
      <c r="PSR6" s="670"/>
      <c r="PSS6" s="670"/>
      <c r="PST6" s="670"/>
      <c r="PSU6" s="670"/>
      <c r="PSV6" s="670"/>
      <c r="PSW6" s="670"/>
      <c r="PSX6" s="670"/>
      <c r="PSY6" s="670"/>
      <c r="PSZ6" s="670"/>
      <c r="PTA6" s="670"/>
      <c r="PTB6" s="670"/>
      <c r="PTC6" s="670"/>
      <c r="PTD6" s="670"/>
      <c r="PTE6" s="670"/>
      <c r="PTF6" s="670"/>
      <c r="PTG6" s="670"/>
      <c r="PTH6" s="670"/>
      <c r="PTI6" s="670"/>
      <c r="PTJ6" s="670"/>
      <c r="PTK6" s="670"/>
      <c r="PTL6" s="670"/>
      <c r="PTM6" s="670"/>
      <c r="PTN6" s="670"/>
      <c r="PTO6" s="670"/>
      <c r="PTP6" s="670"/>
      <c r="PTQ6" s="670"/>
      <c r="PTR6" s="670"/>
      <c r="PTS6" s="670"/>
      <c r="PTT6" s="670"/>
      <c r="PTU6" s="670"/>
      <c r="PTV6" s="670"/>
      <c r="PTW6" s="670"/>
      <c r="PTX6" s="670"/>
      <c r="PTY6" s="670"/>
      <c r="PTZ6" s="670"/>
      <c r="PUA6" s="670"/>
      <c r="PUB6" s="670"/>
      <c r="PUC6" s="670"/>
      <c r="PUD6" s="670"/>
      <c r="PUE6" s="670"/>
      <c r="PUF6" s="670"/>
      <c r="PUG6" s="670"/>
      <c r="PUH6" s="670"/>
      <c r="PUI6" s="670"/>
      <c r="PUJ6" s="670"/>
      <c r="PUK6" s="670"/>
      <c r="PUL6" s="670"/>
      <c r="PUM6" s="670"/>
      <c r="PUN6" s="670"/>
      <c r="PUO6" s="670"/>
      <c r="PUP6" s="670"/>
      <c r="PUQ6" s="670"/>
      <c r="PUR6" s="670"/>
      <c r="PUS6" s="670"/>
      <c r="PUT6" s="670"/>
      <c r="PUU6" s="670"/>
      <c r="PUV6" s="670"/>
      <c r="PUW6" s="670"/>
      <c r="PUX6" s="670"/>
      <c r="PUY6" s="670"/>
      <c r="PUZ6" s="670"/>
      <c r="PVA6" s="670"/>
      <c r="PVB6" s="670"/>
      <c r="PVC6" s="670"/>
      <c r="PVD6" s="670"/>
      <c r="PVE6" s="670"/>
      <c r="PVF6" s="670"/>
      <c r="PVG6" s="670"/>
      <c r="PVH6" s="670"/>
      <c r="PVI6" s="670"/>
      <c r="PVJ6" s="670"/>
      <c r="PVK6" s="670"/>
      <c r="PVL6" s="670"/>
      <c r="PVM6" s="670"/>
      <c r="PVN6" s="670"/>
      <c r="PVO6" s="670"/>
      <c r="PVP6" s="670"/>
      <c r="PVQ6" s="670"/>
      <c r="PVR6" s="670"/>
      <c r="PVS6" s="670"/>
      <c r="PVT6" s="670"/>
      <c r="PVU6" s="670"/>
      <c r="PVV6" s="670"/>
      <c r="PVW6" s="670"/>
      <c r="PVX6" s="670"/>
      <c r="PVY6" s="670"/>
      <c r="PVZ6" s="670"/>
      <c r="PWA6" s="670"/>
      <c r="PWB6" s="670"/>
      <c r="PWC6" s="670"/>
      <c r="PWD6" s="670"/>
      <c r="PWE6" s="670"/>
      <c r="PWF6" s="670"/>
      <c r="PWG6" s="670"/>
      <c r="PWH6" s="670"/>
      <c r="PWI6" s="670"/>
      <c r="PWJ6" s="670"/>
      <c r="PWK6" s="670"/>
      <c r="PWL6" s="670"/>
      <c r="PWM6" s="670"/>
      <c r="PWN6" s="670"/>
      <c r="PWO6" s="670"/>
      <c r="PWP6" s="670"/>
      <c r="PWQ6" s="670"/>
      <c r="PWR6" s="670"/>
      <c r="PWS6" s="670"/>
      <c r="PWT6" s="670"/>
      <c r="PWU6" s="670"/>
      <c r="PWV6" s="670"/>
      <c r="PWW6" s="670"/>
      <c r="PWX6" s="670"/>
      <c r="PWY6" s="670"/>
      <c r="PWZ6" s="670"/>
      <c r="PXA6" s="670"/>
      <c r="PXB6" s="670"/>
      <c r="PXC6" s="670"/>
      <c r="PXD6" s="670"/>
      <c r="PXE6" s="670"/>
      <c r="PXF6" s="670"/>
      <c r="PXG6" s="670"/>
      <c r="PXH6" s="670"/>
      <c r="PXI6" s="670"/>
      <c r="PXJ6" s="670"/>
      <c r="PXK6" s="670"/>
      <c r="PXL6" s="670"/>
      <c r="PXM6" s="670"/>
      <c r="PXN6" s="670"/>
      <c r="PXO6" s="670"/>
      <c r="PXP6" s="670"/>
      <c r="PXQ6" s="670"/>
      <c r="PXR6" s="670"/>
      <c r="PXS6" s="670"/>
      <c r="PXT6" s="670"/>
      <c r="PXU6" s="670"/>
      <c r="PXV6" s="670"/>
      <c r="PXW6" s="670"/>
      <c r="PXX6" s="670"/>
      <c r="PXY6" s="670"/>
      <c r="PXZ6" s="670"/>
      <c r="PYA6" s="670"/>
      <c r="PYB6" s="670"/>
      <c r="PYC6" s="670"/>
      <c r="PYD6" s="670"/>
      <c r="PYE6" s="670"/>
      <c r="PYF6" s="670"/>
      <c r="PYG6" s="670"/>
      <c r="PYH6" s="670"/>
      <c r="PYI6" s="670"/>
      <c r="PYJ6" s="670"/>
      <c r="PYK6" s="670"/>
      <c r="PYL6" s="670"/>
      <c r="PYM6" s="670"/>
      <c r="PYN6" s="670"/>
      <c r="PYO6" s="670"/>
      <c r="PYP6" s="670"/>
      <c r="PYQ6" s="670"/>
      <c r="PYR6" s="670"/>
      <c r="PYS6" s="670"/>
      <c r="PYT6" s="670"/>
      <c r="PYU6" s="670"/>
      <c r="PYV6" s="670"/>
      <c r="PYW6" s="670"/>
      <c r="PYX6" s="670"/>
      <c r="PYY6" s="670"/>
      <c r="PYZ6" s="670"/>
      <c r="PZA6" s="670"/>
      <c r="PZB6" s="670"/>
      <c r="PZC6" s="670"/>
      <c r="PZD6" s="670"/>
      <c r="PZE6" s="670"/>
      <c r="PZF6" s="670"/>
      <c r="PZG6" s="670"/>
      <c r="PZH6" s="670"/>
      <c r="PZI6" s="670"/>
      <c r="PZJ6" s="670"/>
      <c r="PZK6" s="670"/>
      <c r="PZL6" s="670"/>
      <c r="PZM6" s="670"/>
      <c r="PZN6" s="670"/>
      <c r="PZO6" s="670"/>
      <c r="PZP6" s="670"/>
      <c r="PZQ6" s="670"/>
      <c r="PZR6" s="670"/>
      <c r="PZS6" s="670"/>
      <c r="PZT6" s="670"/>
      <c r="PZU6" s="670"/>
      <c r="PZV6" s="670"/>
      <c r="PZW6" s="670"/>
      <c r="PZX6" s="670"/>
      <c r="PZY6" s="670"/>
      <c r="PZZ6" s="670"/>
      <c r="QAA6" s="670"/>
      <c r="QAB6" s="670"/>
      <c r="QAC6" s="670"/>
      <c r="QAD6" s="670"/>
      <c r="QAE6" s="670"/>
      <c r="QAF6" s="670"/>
      <c r="QAG6" s="670"/>
      <c r="QAH6" s="670"/>
      <c r="QAI6" s="670"/>
      <c r="QAJ6" s="670"/>
      <c r="QAK6" s="670"/>
      <c r="QAL6" s="670"/>
      <c r="QAM6" s="670"/>
      <c r="QAN6" s="670"/>
      <c r="QAO6" s="670"/>
      <c r="QAP6" s="670"/>
      <c r="QAQ6" s="670"/>
      <c r="QAR6" s="670"/>
      <c r="QAS6" s="670"/>
      <c r="QAT6" s="670"/>
      <c r="QAU6" s="670"/>
      <c r="QAV6" s="670"/>
      <c r="QAW6" s="670"/>
      <c r="QAX6" s="670"/>
      <c r="QAY6" s="670"/>
      <c r="QAZ6" s="670"/>
      <c r="QBA6" s="670"/>
      <c r="QBB6" s="670"/>
      <c r="QBC6" s="670"/>
      <c r="QBD6" s="670"/>
      <c r="QBE6" s="670"/>
      <c r="QBF6" s="670"/>
      <c r="QBG6" s="670"/>
      <c r="QBH6" s="670"/>
      <c r="QBI6" s="670"/>
      <c r="QBJ6" s="670"/>
      <c r="QBK6" s="670"/>
      <c r="QBL6" s="670"/>
      <c r="QBM6" s="670"/>
      <c r="QBN6" s="670"/>
      <c r="QBO6" s="670"/>
      <c r="QBP6" s="670"/>
      <c r="QBQ6" s="670"/>
      <c r="QBR6" s="670"/>
      <c r="QBS6" s="670"/>
      <c r="QBT6" s="670"/>
      <c r="QBU6" s="670"/>
      <c r="QBV6" s="670"/>
      <c r="QBW6" s="670"/>
      <c r="QBX6" s="670"/>
      <c r="QBY6" s="670"/>
      <c r="QBZ6" s="670"/>
      <c r="QCA6" s="670"/>
      <c r="QCB6" s="670"/>
      <c r="QCC6" s="670"/>
      <c r="QCD6" s="670"/>
      <c r="QCE6" s="670"/>
      <c r="QCF6" s="670"/>
      <c r="QCG6" s="670"/>
      <c r="QCH6" s="670"/>
      <c r="QCI6" s="670"/>
      <c r="QCJ6" s="670"/>
      <c r="QCK6" s="670"/>
      <c r="QCL6" s="670"/>
      <c r="QCM6" s="670"/>
      <c r="QCN6" s="670"/>
      <c r="QCO6" s="670"/>
      <c r="QCP6" s="670"/>
      <c r="QCQ6" s="670"/>
      <c r="QCR6" s="670"/>
      <c r="QCS6" s="670"/>
      <c r="QCT6" s="670"/>
      <c r="QCU6" s="670"/>
      <c r="QCV6" s="670"/>
      <c r="QCW6" s="670"/>
      <c r="QCX6" s="670"/>
      <c r="QCY6" s="670"/>
      <c r="QCZ6" s="670"/>
      <c r="QDA6" s="670"/>
      <c r="QDB6" s="670"/>
      <c r="QDC6" s="670"/>
      <c r="QDD6" s="670"/>
      <c r="QDE6" s="670"/>
      <c r="QDF6" s="670"/>
      <c r="QDG6" s="670"/>
      <c r="QDH6" s="670"/>
      <c r="QDI6" s="670"/>
      <c r="QDJ6" s="670"/>
      <c r="QDK6" s="670"/>
      <c r="QDL6" s="670"/>
      <c r="QDM6" s="670"/>
      <c r="QDN6" s="670"/>
      <c r="QDO6" s="670"/>
      <c r="QDP6" s="670"/>
      <c r="QDQ6" s="670"/>
      <c r="QDR6" s="670"/>
      <c r="QDS6" s="670"/>
      <c r="QDT6" s="670"/>
      <c r="QDU6" s="670"/>
      <c r="QDV6" s="670"/>
      <c r="QDW6" s="670"/>
      <c r="QDX6" s="670"/>
      <c r="QDY6" s="670"/>
      <c r="QDZ6" s="670"/>
      <c r="QEA6" s="670"/>
      <c r="QEB6" s="670"/>
      <c r="QEC6" s="670"/>
      <c r="QED6" s="670"/>
      <c r="QEE6" s="670"/>
      <c r="QEF6" s="670"/>
      <c r="QEG6" s="670"/>
      <c r="QEH6" s="670"/>
      <c r="QEI6" s="670"/>
      <c r="QEJ6" s="670"/>
      <c r="QEK6" s="670"/>
      <c r="QEL6" s="670"/>
      <c r="QEM6" s="670"/>
      <c r="QEN6" s="670"/>
      <c r="QEO6" s="670"/>
      <c r="QEP6" s="670"/>
      <c r="QEQ6" s="670"/>
      <c r="QER6" s="670"/>
      <c r="QES6" s="670"/>
      <c r="QET6" s="670"/>
      <c r="QEU6" s="670"/>
      <c r="QEV6" s="670"/>
      <c r="QEW6" s="670"/>
      <c r="QEX6" s="670"/>
      <c r="QEY6" s="670"/>
      <c r="QEZ6" s="670"/>
      <c r="QFA6" s="670"/>
      <c r="QFB6" s="670"/>
      <c r="QFC6" s="670"/>
      <c r="QFD6" s="670"/>
      <c r="QFE6" s="670"/>
      <c r="QFF6" s="670"/>
      <c r="QFG6" s="670"/>
      <c r="QFH6" s="670"/>
      <c r="QFI6" s="670"/>
      <c r="QFJ6" s="670"/>
      <c r="QFK6" s="670"/>
      <c r="QFL6" s="670"/>
      <c r="QFM6" s="670"/>
      <c r="QFN6" s="670"/>
      <c r="QFO6" s="670"/>
      <c r="QFP6" s="670"/>
      <c r="QFQ6" s="670"/>
      <c r="QFR6" s="670"/>
      <c r="QFS6" s="670"/>
      <c r="QFT6" s="670"/>
      <c r="QFU6" s="670"/>
      <c r="QFV6" s="670"/>
      <c r="QFW6" s="670"/>
      <c r="QFX6" s="670"/>
      <c r="QFY6" s="670"/>
      <c r="QFZ6" s="670"/>
      <c r="QGA6" s="670"/>
      <c r="QGB6" s="670"/>
      <c r="QGC6" s="670"/>
      <c r="QGD6" s="670"/>
      <c r="QGE6" s="670"/>
      <c r="QGF6" s="670"/>
      <c r="QGG6" s="670"/>
      <c r="QGH6" s="670"/>
      <c r="QGI6" s="670"/>
      <c r="QGJ6" s="670"/>
      <c r="QGK6" s="670"/>
      <c r="QGL6" s="670"/>
      <c r="QGM6" s="670"/>
      <c r="QGN6" s="670"/>
      <c r="QGO6" s="670"/>
      <c r="QGP6" s="670"/>
      <c r="QGQ6" s="670"/>
      <c r="QGR6" s="670"/>
      <c r="QGS6" s="670"/>
      <c r="QGT6" s="670"/>
      <c r="QGU6" s="670"/>
      <c r="QGV6" s="670"/>
      <c r="QGW6" s="670"/>
      <c r="QGX6" s="670"/>
      <c r="QGY6" s="670"/>
      <c r="QGZ6" s="670"/>
      <c r="QHA6" s="670"/>
      <c r="QHB6" s="670"/>
      <c r="QHC6" s="670"/>
      <c r="QHD6" s="670"/>
      <c r="QHE6" s="670"/>
      <c r="QHF6" s="670"/>
      <c r="QHG6" s="670"/>
      <c r="QHH6" s="670"/>
      <c r="QHI6" s="670"/>
      <c r="QHJ6" s="670"/>
      <c r="QHK6" s="670"/>
      <c r="QHL6" s="670"/>
      <c r="QHM6" s="670"/>
      <c r="QHN6" s="670"/>
      <c r="QHO6" s="670"/>
      <c r="QHP6" s="670"/>
      <c r="QHQ6" s="670"/>
      <c r="QHR6" s="670"/>
      <c r="QHS6" s="670"/>
      <c r="QHT6" s="670"/>
      <c r="QHU6" s="670"/>
      <c r="QHV6" s="670"/>
      <c r="QHW6" s="670"/>
      <c r="QHX6" s="670"/>
      <c r="QHY6" s="670"/>
      <c r="QHZ6" s="670"/>
      <c r="QIA6" s="670"/>
      <c r="QIB6" s="670"/>
      <c r="QIC6" s="670"/>
      <c r="QID6" s="670"/>
      <c r="QIE6" s="670"/>
      <c r="QIF6" s="670"/>
      <c r="QIG6" s="670"/>
      <c r="QIH6" s="670"/>
      <c r="QII6" s="670"/>
      <c r="QIJ6" s="670"/>
      <c r="QIK6" s="670"/>
      <c r="QIL6" s="670"/>
      <c r="QIM6" s="670"/>
      <c r="QIN6" s="670"/>
      <c r="QIO6" s="670"/>
      <c r="QIP6" s="670"/>
      <c r="QIQ6" s="670"/>
      <c r="QIR6" s="670"/>
      <c r="QIS6" s="670"/>
      <c r="QIT6" s="670"/>
      <c r="QIU6" s="670"/>
      <c r="QIV6" s="670"/>
      <c r="QIW6" s="670"/>
      <c r="QIX6" s="670"/>
      <c r="QIY6" s="670"/>
      <c r="QIZ6" s="670"/>
      <c r="QJA6" s="670"/>
      <c r="QJB6" s="670"/>
      <c r="QJC6" s="670"/>
      <c r="QJD6" s="670"/>
      <c r="QJE6" s="670"/>
      <c r="QJF6" s="670"/>
      <c r="QJG6" s="670"/>
      <c r="QJH6" s="670"/>
      <c r="QJI6" s="670"/>
      <c r="QJJ6" s="670"/>
      <c r="QJK6" s="670"/>
      <c r="QJL6" s="670"/>
      <c r="QJM6" s="670"/>
      <c r="QJN6" s="670"/>
      <c r="QJO6" s="670"/>
      <c r="QJP6" s="670"/>
      <c r="QJQ6" s="670"/>
      <c r="QJR6" s="670"/>
      <c r="QJS6" s="670"/>
      <c r="QJT6" s="670"/>
      <c r="QJU6" s="670"/>
      <c r="QJV6" s="670"/>
      <c r="QJW6" s="670"/>
      <c r="QJX6" s="670"/>
      <c r="QJY6" s="670"/>
      <c r="QJZ6" s="670"/>
      <c r="QKA6" s="670"/>
      <c r="QKB6" s="670"/>
      <c r="QKC6" s="670"/>
      <c r="QKD6" s="670"/>
      <c r="QKE6" s="670"/>
      <c r="QKF6" s="670"/>
      <c r="QKG6" s="670"/>
      <c r="QKH6" s="670"/>
      <c r="QKI6" s="670"/>
      <c r="QKJ6" s="670"/>
      <c r="QKK6" s="670"/>
      <c r="QKL6" s="670"/>
      <c r="QKM6" s="670"/>
      <c r="QKN6" s="670"/>
      <c r="QKO6" s="670"/>
      <c r="QKP6" s="670"/>
      <c r="QKQ6" s="670"/>
      <c r="QKR6" s="670"/>
      <c r="QKS6" s="670"/>
      <c r="QKT6" s="670"/>
      <c r="QKU6" s="670"/>
      <c r="QKV6" s="670"/>
      <c r="QKW6" s="670"/>
      <c r="QKX6" s="670"/>
      <c r="QKY6" s="670"/>
      <c r="QKZ6" s="670"/>
      <c r="QLA6" s="670"/>
      <c r="QLB6" s="670"/>
      <c r="QLC6" s="670"/>
      <c r="QLD6" s="670"/>
      <c r="QLE6" s="670"/>
      <c r="QLF6" s="670"/>
      <c r="QLG6" s="670"/>
      <c r="QLH6" s="670"/>
      <c r="QLI6" s="670"/>
      <c r="QLJ6" s="670"/>
      <c r="QLK6" s="670"/>
      <c r="QLL6" s="670"/>
      <c r="QLM6" s="670"/>
      <c r="QLN6" s="670"/>
      <c r="QLO6" s="670"/>
      <c r="QLP6" s="670"/>
      <c r="QLQ6" s="670"/>
      <c r="QLR6" s="670"/>
      <c r="QLS6" s="670"/>
      <c r="QLT6" s="670"/>
      <c r="QLU6" s="670"/>
      <c r="QLV6" s="670"/>
      <c r="QLW6" s="670"/>
      <c r="QLX6" s="670"/>
      <c r="QLY6" s="670"/>
      <c r="QLZ6" s="670"/>
      <c r="QMA6" s="670"/>
      <c r="QMB6" s="670"/>
      <c r="QMC6" s="670"/>
      <c r="QMD6" s="670"/>
      <c r="QME6" s="670"/>
      <c r="QMF6" s="670"/>
      <c r="QMG6" s="670"/>
      <c r="QMH6" s="670"/>
      <c r="QMI6" s="670"/>
      <c r="QMJ6" s="670"/>
      <c r="QMK6" s="670"/>
      <c r="QML6" s="670"/>
      <c r="QMM6" s="670"/>
      <c r="QMN6" s="670"/>
      <c r="QMO6" s="670"/>
      <c r="QMP6" s="670"/>
      <c r="QMQ6" s="670"/>
      <c r="QMR6" s="670"/>
      <c r="QMS6" s="670"/>
      <c r="QMT6" s="670"/>
      <c r="QMU6" s="670"/>
      <c r="QMV6" s="670"/>
      <c r="QMW6" s="670"/>
      <c r="QMX6" s="670"/>
      <c r="QMY6" s="670"/>
      <c r="QMZ6" s="670"/>
      <c r="QNA6" s="670"/>
      <c r="QNB6" s="670"/>
      <c r="QNC6" s="670"/>
      <c r="QND6" s="670"/>
      <c r="QNE6" s="670"/>
      <c r="QNF6" s="670"/>
      <c r="QNG6" s="670"/>
      <c r="QNH6" s="670"/>
      <c r="QNI6" s="670"/>
      <c r="QNJ6" s="670"/>
      <c r="QNK6" s="670"/>
      <c r="QNL6" s="670"/>
      <c r="QNM6" s="670"/>
      <c r="QNN6" s="670"/>
      <c r="QNO6" s="670"/>
      <c r="QNP6" s="670"/>
      <c r="QNQ6" s="670"/>
      <c r="QNR6" s="670"/>
      <c r="QNS6" s="670"/>
      <c r="QNT6" s="670"/>
      <c r="QNU6" s="670"/>
      <c r="QNV6" s="670"/>
      <c r="QNW6" s="670"/>
      <c r="QNX6" s="670"/>
      <c r="QNY6" s="670"/>
      <c r="QNZ6" s="670"/>
      <c r="QOA6" s="670"/>
      <c r="QOB6" s="670"/>
      <c r="QOC6" s="670"/>
      <c r="QOD6" s="670"/>
      <c r="QOE6" s="670"/>
      <c r="QOF6" s="670"/>
      <c r="QOG6" s="670"/>
      <c r="QOH6" s="670"/>
      <c r="QOI6" s="670"/>
      <c r="QOJ6" s="670"/>
      <c r="QOK6" s="670"/>
      <c r="QOL6" s="670"/>
      <c r="QOM6" s="670"/>
      <c r="QON6" s="670"/>
      <c r="QOO6" s="670"/>
      <c r="QOP6" s="670"/>
      <c r="QOQ6" s="670"/>
      <c r="QOR6" s="670"/>
      <c r="QOS6" s="670"/>
      <c r="QOT6" s="670"/>
      <c r="QOU6" s="670"/>
      <c r="QOV6" s="670"/>
      <c r="QOW6" s="670"/>
      <c r="QOX6" s="670"/>
      <c r="QOY6" s="670"/>
      <c r="QOZ6" s="670"/>
      <c r="QPA6" s="670"/>
      <c r="QPB6" s="670"/>
      <c r="QPC6" s="670"/>
      <c r="QPD6" s="670"/>
      <c r="QPE6" s="670"/>
      <c r="QPF6" s="670"/>
      <c r="QPG6" s="670"/>
      <c r="QPH6" s="670"/>
      <c r="QPI6" s="670"/>
      <c r="QPJ6" s="670"/>
      <c r="QPK6" s="670"/>
      <c r="QPL6" s="670"/>
      <c r="QPM6" s="670"/>
      <c r="QPN6" s="670"/>
      <c r="QPO6" s="670"/>
      <c r="QPP6" s="670"/>
      <c r="QPQ6" s="670"/>
      <c r="QPR6" s="670"/>
      <c r="QPS6" s="670"/>
      <c r="QPT6" s="670"/>
      <c r="QPU6" s="670"/>
      <c r="QPV6" s="670"/>
      <c r="QPW6" s="670"/>
      <c r="QPX6" s="670"/>
      <c r="QPY6" s="670"/>
      <c r="QPZ6" s="670"/>
      <c r="QQA6" s="670"/>
      <c r="QQB6" s="670"/>
      <c r="QQC6" s="670"/>
      <c r="QQD6" s="670"/>
      <c r="QQE6" s="670"/>
      <c r="QQF6" s="670"/>
      <c r="QQG6" s="670"/>
      <c r="QQH6" s="670"/>
      <c r="QQI6" s="670"/>
      <c r="QQJ6" s="670"/>
      <c r="QQK6" s="670"/>
      <c r="QQL6" s="670"/>
      <c r="QQM6" s="670"/>
      <c r="QQN6" s="670"/>
      <c r="QQO6" s="670"/>
      <c r="QQP6" s="670"/>
      <c r="QQQ6" s="670"/>
      <c r="QQR6" s="670"/>
      <c r="QQS6" s="670"/>
      <c r="QQT6" s="670"/>
      <c r="QQU6" s="670"/>
      <c r="QQV6" s="670"/>
      <c r="QQW6" s="670"/>
      <c r="QQX6" s="670"/>
      <c r="QQY6" s="670"/>
      <c r="QQZ6" s="670"/>
      <c r="QRA6" s="670"/>
      <c r="QRB6" s="670"/>
      <c r="QRC6" s="670"/>
      <c r="QRD6" s="670"/>
      <c r="QRE6" s="670"/>
      <c r="QRF6" s="670"/>
      <c r="QRG6" s="670"/>
      <c r="QRH6" s="670"/>
      <c r="QRI6" s="670"/>
      <c r="QRJ6" s="670"/>
      <c r="QRK6" s="670"/>
      <c r="QRL6" s="670"/>
      <c r="QRM6" s="670"/>
      <c r="QRN6" s="670"/>
      <c r="QRO6" s="670"/>
      <c r="QRP6" s="670"/>
      <c r="QRQ6" s="670"/>
      <c r="QRR6" s="670"/>
      <c r="QRS6" s="670"/>
      <c r="QRT6" s="670"/>
      <c r="QRU6" s="670"/>
      <c r="QRV6" s="670"/>
      <c r="QRW6" s="670"/>
      <c r="QRX6" s="670"/>
      <c r="QRY6" s="670"/>
      <c r="QRZ6" s="670"/>
      <c r="QSA6" s="670"/>
      <c r="QSB6" s="670"/>
      <c r="QSC6" s="670"/>
      <c r="QSD6" s="670"/>
      <c r="QSE6" s="670"/>
      <c r="QSF6" s="670"/>
      <c r="QSG6" s="670"/>
      <c r="QSH6" s="670"/>
      <c r="QSI6" s="670"/>
      <c r="QSJ6" s="670"/>
      <c r="QSK6" s="670"/>
      <c r="QSL6" s="670"/>
      <c r="QSM6" s="670"/>
      <c r="QSN6" s="670"/>
      <c r="QSO6" s="670"/>
      <c r="QSP6" s="670"/>
      <c r="QSQ6" s="670"/>
      <c r="QSR6" s="670"/>
      <c r="QSS6" s="670"/>
      <c r="QST6" s="670"/>
      <c r="QSU6" s="670"/>
      <c r="QSV6" s="670"/>
      <c r="QSW6" s="670"/>
      <c r="QSX6" s="670"/>
      <c r="QSY6" s="670"/>
      <c r="QSZ6" s="670"/>
      <c r="QTA6" s="670"/>
      <c r="QTB6" s="670"/>
      <c r="QTC6" s="670"/>
      <c r="QTD6" s="670"/>
      <c r="QTE6" s="670"/>
      <c r="QTF6" s="670"/>
      <c r="QTG6" s="670"/>
      <c r="QTH6" s="670"/>
      <c r="QTI6" s="670"/>
      <c r="QTJ6" s="670"/>
      <c r="QTK6" s="670"/>
      <c r="QTL6" s="670"/>
      <c r="QTM6" s="670"/>
      <c r="QTN6" s="670"/>
      <c r="QTO6" s="670"/>
      <c r="QTP6" s="670"/>
      <c r="QTQ6" s="670"/>
      <c r="QTR6" s="670"/>
      <c r="QTS6" s="670"/>
      <c r="QTT6" s="670"/>
      <c r="QTU6" s="670"/>
      <c r="QTV6" s="670"/>
      <c r="QTW6" s="670"/>
      <c r="QTX6" s="670"/>
      <c r="QTY6" s="670"/>
      <c r="QTZ6" s="670"/>
      <c r="QUA6" s="670"/>
      <c r="QUB6" s="670"/>
      <c r="QUC6" s="670"/>
      <c r="QUD6" s="670"/>
      <c r="QUE6" s="670"/>
      <c r="QUF6" s="670"/>
      <c r="QUG6" s="670"/>
      <c r="QUH6" s="670"/>
      <c r="QUI6" s="670"/>
      <c r="QUJ6" s="670"/>
      <c r="QUK6" s="670"/>
      <c r="QUL6" s="670"/>
      <c r="QUM6" s="670"/>
      <c r="QUN6" s="670"/>
      <c r="QUO6" s="670"/>
      <c r="QUP6" s="670"/>
      <c r="QUQ6" s="670"/>
      <c r="QUR6" s="670"/>
      <c r="QUS6" s="670"/>
      <c r="QUT6" s="670"/>
      <c r="QUU6" s="670"/>
      <c r="QUV6" s="670"/>
      <c r="QUW6" s="670"/>
      <c r="QUX6" s="670"/>
      <c r="QUY6" s="670"/>
      <c r="QUZ6" s="670"/>
      <c r="QVA6" s="670"/>
      <c r="QVB6" s="670"/>
      <c r="QVC6" s="670"/>
      <c r="QVD6" s="670"/>
      <c r="QVE6" s="670"/>
      <c r="QVF6" s="670"/>
      <c r="QVG6" s="670"/>
      <c r="QVH6" s="670"/>
      <c r="QVI6" s="670"/>
      <c r="QVJ6" s="670"/>
      <c r="QVK6" s="670"/>
      <c r="QVL6" s="670"/>
      <c r="QVM6" s="670"/>
      <c r="QVN6" s="670"/>
      <c r="QVO6" s="670"/>
      <c r="QVP6" s="670"/>
      <c r="QVQ6" s="670"/>
      <c r="QVR6" s="670"/>
      <c r="QVS6" s="670"/>
      <c r="QVT6" s="670"/>
      <c r="QVU6" s="670"/>
      <c r="QVV6" s="670"/>
      <c r="QVW6" s="670"/>
      <c r="QVX6" s="670"/>
      <c r="QVY6" s="670"/>
      <c r="QVZ6" s="670"/>
      <c r="QWA6" s="670"/>
      <c r="QWB6" s="670"/>
      <c r="QWC6" s="670"/>
      <c r="QWD6" s="670"/>
      <c r="QWE6" s="670"/>
      <c r="QWF6" s="670"/>
      <c r="QWG6" s="670"/>
      <c r="QWH6" s="670"/>
      <c r="QWI6" s="670"/>
      <c r="QWJ6" s="670"/>
      <c r="QWK6" s="670"/>
      <c r="QWL6" s="670"/>
      <c r="QWM6" s="670"/>
      <c r="QWN6" s="670"/>
      <c r="QWO6" s="670"/>
      <c r="QWP6" s="670"/>
      <c r="QWQ6" s="670"/>
      <c r="QWR6" s="670"/>
      <c r="QWS6" s="670"/>
      <c r="QWT6" s="670"/>
      <c r="QWU6" s="670"/>
      <c r="QWV6" s="670"/>
      <c r="QWW6" s="670"/>
      <c r="QWX6" s="670"/>
      <c r="QWY6" s="670"/>
      <c r="QWZ6" s="670"/>
      <c r="QXA6" s="670"/>
      <c r="QXB6" s="670"/>
      <c r="QXC6" s="670"/>
      <c r="QXD6" s="670"/>
      <c r="QXE6" s="670"/>
      <c r="QXF6" s="670"/>
      <c r="QXG6" s="670"/>
      <c r="QXH6" s="670"/>
      <c r="QXI6" s="670"/>
      <c r="QXJ6" s="670"/>
      <c r="QXK6" s="670"/>
      <c r="QXL6" s="670"/>
      <c r="QXM6" s="670"/>
      <c r="QXN6" s="670"/>
      <c r="QXO6" s="670"/>
      <c r="QXP6" s="670"/>
      <c r="QXQ6" s="670"/>
      <c r="QXR6" s="670"/>
      <c r="QXS6" s="670"/>
      <c r="QXT6" s="670"/>
      <c r="QXU6" s="670"/>
      <c r="QXV6" s="670"/>
      <c r="QXW6" s="670"/>
      <c r="QXX6" s="670"/>
      <c r="QXY6" s="670"/>
      <c r="QXZ6" s="670"/>
      <c r="QYA6" s="670"/>
      <c r="QYB6" s="670"/>
      <c r="QYC6" s="670"/>
      <c r="QYD6" s="670"/>
      <c r="QYE6" s="670"/>
      <c r="QYF6" s="670"/>
      <c r="QYG6" s="670"/>
      <c r="QYH6" s="670"/>
      <c r="QYI6" s="670"/>
      <c r="QYJ6" s="670"/>
      <c r="QYK6" s="670"/>
      <c r="QYL6" s="670"/>
      <c r="QYM6" s="670"/>
      <c r="QYN6" s="670"/>
      <c r="QYO6" s="670"/>
      <c r="QYP6" s="670"/>
      <c r="QYQ6" s="670"/>
      <c r="QYR6" s="670"/>
      <c r="QYS6" s="670"/>
      <c r="QYT6" s="670"/>
      <c r="QYU6" s="670"/>
      <c r="QYV6" s="670"/>
      <c r="QYW6" s="670"/>
      <c r="QYX6" s="670"/>
      <c r="QYY6" s="670"/>
      <c r="QYZ6" s="670"/>
      <c r="QZA6" s="670"/>
      <c r="QZB6" s="670"/>
      <c r="QZC6" s="670"/>
      <c r="QZD6" s="670"/>
      <c r="QZE6" s="670"/>
      <c r="QZF6" s="670"/>
      <c r="QZG6" s="670"/>
      <c r="QZH6" s="670"/>
      <c r="QZI6" s="670"/>
      <c r="QZJ6" s="670"/>
      <c r="QZK6" s="670"/>
      <c r="QZL6" s="670"/>
      <c r="QZM6" s="670"/>
      <c r="QZN6" s="670"/>
      <c r="QZO6" s="670"/>
      <c r="QZP6" s="670"/>
      <c r="QZQ6" s="670"/>
      <c r="QZR6" s="670"/>
      <c r="QZS6" s="670"/>
      <c r="QZT6" s="670"/>
      <c r="QZU6" s="670"/>
      <c r="QZV6" s="670"/>
      <c r="QZW6" s="670"/>
      <c r="QZX6" s="670"/>
      <c r="QZY6" s="670"/>
      <c r="QZZ6" s="670"/>
      <c r="RAA6" s="670"/>
      <c r="RAB6" s="670"/>
      <c r="RAC6" s="670"/>
      <c r="RAD6" s="670"/>
      <c r="RAE6" s="670"/>
      <c r="RAF6" s="670"/>
      <c r="RAG6" s="670"/>
      <c r="RAH6" s="670"/>
      <c r="RAI6" s="670"/>
      <c r="RAJ6" s="670"/>
      <c r="RAK6" s="670"/>
      <c r="RAL6" s="670"/>
      <c r="RAM6" s="670"/>
      <c r="RAN6" s="670"/>
      <c r="RAO6" s="670"/>
      <c r="RAP6" s="670"/>
      <c r="RAQ6" s="670"/>
      <c r="RAR6" s="670"/>
      <c r="RAS6" s="670"/>
      <c r="RAT6" s="670"/>
      <c r="RAU6" s="670"/>
      <c r="RAV6" s="670"/>
      <c r="RAW6" s="670"/>
      <c r="RAX6" s="670"/>
      <c r="RAY6" s="670"/>
      <c r="RAZ6" s="670"/>
      <c r="RBA6" s="670"/>
      <c r="RBB6" s="670"/>
      <c r="RBC6" s="670"/>
      <c r="RBD6" s="670"/>
      <c r="RBE6" s="670"/>
      <c r="RBF6" s="670"/>
      <c r="RBG6" s="670"/>
      <c r="RBH6" s="670"/>
      <c r="RBI6" s="670"/>
      <c r="RBJ6" s="670"/>
      <c r="RBK6" s="670"/>
      <c r="RBL6" s="670"/>
      <c r="RBM6" s="670"/>
      <c r="RBN6" s="670"/>
      <c r="RBO6" s="670"/>
      <c r="RBP6" s="670"/>
      <c r="RBQ6" s="670"/>
      <c r="RBR6" s="670"/>
      <c r="RBS6" s="670"/>
      <c r="RBT6" s="670"/>
      <c r="RBU6" s="670"/>
      <c r="RBV6" s="670"/>
      <c r="RBW6" s="670"/>
      <c r="RBX6" s="670"/>
      <c r="RBY6" s="670"/>
      <c r="RBZ6" s="670"/>
      <c r="RCA6" s="670"/>
      <c r="RCB6" s="670"/>
      <c r="RCC6" s="670"/>
      <c r="RCD6" s="670"/>
      <c r="RCE6" s="670"/>
      <c r="RCF6" s="670"/>
      <c r="RCG6" s="670"/>
      <c r="RCH6" s="670"/>
      <c r="RCI6" s="670"/>
      <c r="RCJ6" s="670"/>
      <c r="RCK6" s="670"/>
      <c r="RCL6" s="670"/>
      <c r="RCM6" s="670"/>
      <c r="RCN6" s="670"/>
      <c r="RCO6" s="670"/>
      <c r="RCP6" s="670"/>
      <c r="RCQ6" s="670"/>
      <c r="RCR6" s="670"/>
      <c r="RCS6" s="670"/>
      <c r="RCT6" s="670"/>
      <c r="RCU6" s="670"/>
      <c r="RCV6" s="670"/>
      <c r="RCW6" s="670"/>
      <c r="RCX6" s="670"/>
      <c r="RCY6" s="670"/>
      <c r="RCZ6" s="670"/>
      <c r="RDA6" s="670"/>
      <c r="RDB6" s="670"/>
      <c r="RDC6" s="670"/>
      <c r="RDD6" s="670"/>
      <c r="RDE6" s="670"/>
      <c r="RDF6" s="670"/>
      <c r="RDG6" s="670"/>
      <c r="RDH6" s="670"/>
      <c r="RDI6" s="670"/>
      <c r="RDJ6" s="670"/>
      <c r="RDK6" s="670"/>
      <c r="RDL6" s="670"/>
      <c r="RDM6" s="670"/>
      <c r="RDN6" s="670"/>
      <c r="RDO6" s="670"/>
      <c r="RDP6" s="670"/>
      <c r="RDQ6" s="670"/>
      <c r="RDR6" s="670"/>
      <c r="RDS6" s="670"/>
      <c r="RDT6" s="670"/>
      <c r="RDU6" s="670"/>
      <c r="RDV6" s="670"/>
      <c r="RDW6" s="670"/>
      <c r="RDX6" s="670"/>
      <c r="RDY6" s="670"/>
      <c r="RDZ6" s="670"/>
      <c r="REA6" s="670"/>
      <c r="REB6" s="670"/>
      <c r="REC6" s="670"/>
      <c r="RED6" s="670"/>
      <c r="REE6" s="670"/>
      <c r="REF6" s="670"/>
      <c r="REG6" s="670"/>
      <c r="REH6" s="670"/>
      <c r="REI6" s="670"/>
      <c r="REJ6" s="670"/>
      <c r="REK6" s="670"/>
      <c r="REL6" s="670"/>
      <c r="REM6" s="670"/>
      <c r="REN6" s="670"/>
      <c r="REO6" s="670"/>
      <c r="REP6" s="670"/>
      <c r="REQ6" s="670"/>
      <c r="RER6" s="670"/>
      <c r="RES6" s="670"/>
      <c r="RET6" s="670"/>
      <c r="REU6" s="670"/>
      <c r="REV6" s="670"/>
      <c r="REW6" s="670"/>
      <c r="REX6" s="670"/>
      <c r="REY6" s="670"/>
      <c r="REZ6" s="670"/>
      <c r="RFA6" s="670"/>
      <c r="RFB6" s="670"/>
      <c r="RFC6" s="670"/>
      <c r="RFD6" s="670"/>
      <c r="RFE6" s="670"/>
      <c r="RFF6" s="670"/>
      <c r="RFG6" s="670"/>
      <c r="RFH6" s="670"/>
      <c r="RFI6" s="670"/>
      <c r="RFJ6" s="670"/>
      <c r="RFK6" s="670"/>
      <c r="RFL6" s="670"/>
      <c r="RFM6" s="670"/>
      <c r="RFN6" s="670"/>
      <c r="RFO6" s="670"/>
      <c r="RFP6" s="670"/>
      <c r="RFQ6" s="670"/>
      <c r="RFR6" s="670"/>
      <c r="RFS6" s="670"/>
      <c r="RFT6" s="670"/>
      <c r="RFU6" s="670"/>
      <c r="RFV6" s="670"/>
      <c r="RFW6" s="670"/>
      <c r="RFX6" s="670"/>
      <c r="RFY6" s="670"/>
      <c r="RFZ6" s="670"/>
      <c r="RGA6" s="670"/>
      <c r="RGB6" s="670"/>
      <c r="RGC6" s="670"/>
      <c r="RGD6" s="670"/>
      <c r="RGE6" s="670"/>
      <c r="RGF6" s="670"/>
      <c r="RGG6" s="670"/>
      <c r="RGH6" s="670"/>
      <c r="RGI6" s="670"/>
      <c r="RGJ6" s="670"/>
      <c r="RGK6" s="670"/>
      <c r="RGL6" s="670"/>
      <c r="RGM6" s="670"/>
      <c r="RGN6" s="670"/>
      <c r="RGO6" s="670"/>
      <c r="RGP6" s="670"/>
      <c r="RGQ6" s="670"/>
      <c r="RGR6" s="670"/>
      <c r="RGS6" s="670"/>
      <c r="RGT6" s="670"/>
      <c r="RGU6" s="670"/>
      <c r="RGV6" s="670"/>
      <c r="RGW6" s="670"/>
      <c r="RGX6" s="670"/>
      <c r="RGY6" s="670"/>
      <c r="RGZ6" s="670"/>
      <c r="RHA6" s="670"/>
      <c r="RHB6" s="670"/>
      <c r="RHC6" s="670"/>
      <c r="RHD6" s="670"/>
      <c r="RHE6" s="670"/>
      <c r="RHF6" s="670"/>
      <c r="RHG6" s="670"/>
      <c r="RHH6" s="670"/>
      <c r="RHI6" s="670"/>
      <c r="RHJ6" s="670"/>
      <c r="RHK6" s="670"/>
      <c r="RHL6" s="670"/>
      <c r="RHM6" s="670"/>
      <c r="RHN6" s="670"/>
      <c r="RHO6" s="670"/>
      <c r="RHP6" s="670"/>
      <c r="RHQ6" s="670"/>
      <c r="RHR6" s="670"/>
      <c r="RHS6" s="670"/>
      <c r="RHT6" s="670"/>
      <c r="RHU6" s="670"/>
      <c r="RHV6" s="670"/>
      <c r="RHW6" s="670"/>
      <c r="RHX6" s="670"/>
      <c r="RHY6" s="670"/>
      <c r="RHZ6" s="670"/>
      <c r="RIA6" s="670"/>
      <c r="RIB6" s="670"/>
      <c r="RIC6" s="670"/>
      <c r="RID6" s="670"/>
      <c r="RIE6" s="670"/>
      <c r="RIF6" s="670"/>
      <c r="RIG6" s="670"/>
      <c r="RIH6" s="670"/>
      <c r="RII6" s="670"/>
      <c r="RIJ6" s="670"/>
      <c r="RIK6" s="670"/>
      <c r="RIL6" s="670"/>
      <c r="RIM6" s="670"/>
      <c r="RIN6" s="670"/>
      <c r="RIO6" s="670"/>
      <c r="RIP6" s="670"/>
      <c r="RIQ6" s="670"/>
      <c r="RIR6" s="670"/>
      <c r="RIS6" s="670"/>
      <c r="RIT6" s="670"/>
      <c r="RIU6" s="670"/>
      <c r="RIV6" s="670"/>
      <c r="RIW6" s="670"/>
      <c r="RIX6" s="670"/>
      <c r="RIY6" s="670"/>
      <c r="RIZ6" s="670"/>
      <c r="RJA6" s="670"/>
      <c r="RJB6" s="670"/>
      <c r="RJC6" s="670"/>
      <c r="RJD6" s="670"/>
      <c r="RJE6" s="670"/>
      <c r="RJF6" s="670"/>
      <c r="RJG6" s="670"/>
      <c r="RJH6" s="670"/>
      <c r="RJI6" s="670"/>
      <c r="RJJ6" s="670"/>
      <c r="RJK6" s="670"/>
      <c r="RJL6" s="670"/>
      <c r="RJM6" s="670"/>
      <c r="RJN6" s="670"/>
      <c r="RJO6" s="670"/>
      <c r="RJP6" s="670"/>
      <c r="RJQ6" s="670"/>
      <c r="RJR6" s="670"/>
      <c r="RJS6" s="670"/>
      <c r="RJT6" s="670"/>
      <c r="RJU6" s="670"/>
      <c r="RJV6" s="670"/>
      <c r="RJW6" s="670"/>
      <c r="RJX6" s="670"/>
      <c r="RJY6" s="670"/>
      <c r="RJZ6" s="670"/>
      <c r="RKA6" s="670"/>
      <c r="RKB6" s="670"/>
      <c r="RKC6" s="670"/>
      <c r="RKD6" s="670"/>
      <c r="RKE6" s="670"/>
      <c r="RKF6" s="670"/>
      <c r="RKG6" s="670"/>
      <c r="RKH6" s="670"/>
      <c r="RKI6" s="670"/>
      <c r="RKJ6" s="670"/>
      <c r="RKK6" s="670"/>
      <c r="RKL6" s="670"/>
      <c r="RKM6" s="670"/>
      <c r="RKN6" s="670"/>
      <c r="RKO6" s="670"/>
      <c r="RKP6" s="670"/>
      <c r="RKQ6" s="670"/>
      <c r="RKR6" s="670"/>
      <c r="RKS6" s="670"/>
      <c r="RKT6" s="670"/>
      <c r="RKU6" s="670"/>
      <c r="RKV6" s="670"/>
      <c r="RKW6" s="670"/>
      <c r="RKX6" s="670"/>
      <c r="RKY6" s="670"/>
      <c r="RKZ6" s="670"/>
      <c r="RLA6" s="670"/>
      <c r="RLB6" s="670"/>
      <c r="RLC6" s="670"/>
      <c r="RLD6" s="670"/>
      <c r="RLE6" s="670"/>
      <c r="RLF6" s="670"/>
      <c r="RLG6" s="670"/>
      <c r="RLH6" s="670"/>
      <c r="RLI6" s="670"/>
      <c r="RLJ6" s="670"/>
      <c r="RLK6" s="670"/>
      <c r="RLL6" s="670"/>
      <c r="RLM6" s="670"/>
      <c r="RLN6" s="670"/>
      <c r="RLO6" s="670"/>
      <c r="RLP6" s="670"/>
      <c r="RLQ6" s="670"/>
      <c r="RLR6" s="670"/>
      <c r="RLS6" s="670"/>
      <c r="RLT6" s="670"/>
      <c r="RLU6" s="670"/>
      <c r="RLV6" s="670"/>
      <c r="RLW6" s="670"/>
      <c r="RLX6" s="670"/>
      <c r="RLY6" s="670"/>
      <c r="RLZ6" s="670"/>
      <c r="RMA6" s="670"/>
      <c r="RMB6" s="670"/>
      <c r="RMC6" s="670"/>
      <c r="RMD6" s="670"/>
      <c r="RME6" s="670"/>
      <c r="RMF6" s="670"/>
      <c r="RMG6" s="670"/>
      <c r="RMH6" s="670"/>
      <c r="RMI6" s="670"/>
      <c r="RMJ6" s="670"/>
      <c r="RMK6" s="670"/>
      <c r="RML6" s="670"/>
      <c r="RMM6" s="670"/>
      <c r="RMN6" s="670"/>
      <c r="RMO6" s="670"/>
      <c r="RMP6" s="670"/>
      <c r="RMQ6" s="670"/>
      <c r="RMR6" s="670"/>
      <c r="RMS6" s="670"/>
      <c r="RMT6" s="670"/>
      <c r="RMU6" s="670"/>
      <c r="RMV6" s="670"/>
      <c r="RMW6" s="670"/>
      <c r="RMX6" s="670"/>
      <c r="RMY6" s="670"/>
      <c r="RMZ6" s="670"/>
      <c r="RNA6" s="670"/>
      <c r="RNB6" s="670"/>
      <c r="RNC6" s="670"/>
      <c r="RND6" s="670"/>
      <c r="RNE6" s="670"/>
      <c r="RNF6" s="670"/>
      <c r="RNG6" s="670"/>
      <c r="RNH6" s="670"/>
      <c r="RNI6" s="670"/>
      <c r="RNJ6" s="670"/>
      <c r="RNK6" s="670"/>
      <c r="RNL6" s="670"/>
      <c r="RNM6" s="670"/>
      <c r="RNN6" s="670"/>
      <c r="RNO6" s="670"/>
      <c r="RNP6" s="670"/>
      <c r="RNQ6" s="670"/>
      <c r="RNR6" s="670"/>
      <c r="RNS6" s="670"/>
      <c r="RNT6" s="670"/>
      <c r="RNU6" s="670"/>
      <c r="RNV6" s="670"/>
      <c r="RNW6" s="670"/>
      <c r="RNX6" s="670"/>
      <c r="RNY6" s="670"/>
      <c r="RNZ6" s="670"/>
      <c r="ROA6" s="670"/>
      <c r="ROB6" s="670"/>
      <c r="ROC6" s="670"/>
      <c r="ROD6" s="670"/>
      <c r="ROE6" s="670"/>
      <c r="ROF6" s="670"/>
      <c r="ROG6" s="670"/>
      <c r="ROH6" s="670"/>
      <c r="ROI6" s="670"/>
      <c r="ROJ6" s="670"/>
      <c r="ROK6" s="670"/>
      <c r="ROL6" s="670"/>
      <c r="ROM6" s="670"/>
      <c r="RON6" s="670"/>
      <c r="ROO6" s="670"/>
      <c r="ROP6" s="670"/>
      <c r="ROQ6" s="670"/>
      <c r="ROR6" s="670"/>
      <c r="ROS6" s="670"/>
      <c r="ROT6" s="670"/>
      <c r="ROU6" s="670"/>
      <c r="ROV6" s="670"/>
      <c r="ROW6" s="670"/>
      <c r="ROX6" s="670"/>
      <c r="ROY6" s="670"/>
      <c r="ROZ6" s="670"/>
      <c r="RPA6" s="670"/>
      <c r="RPB6" s="670"/>
      <c r="RPC6" s="670"/>
      <c r="RPD6" s="670"/>
      <c r="RPE6" s="670"/>
      <c r="RPF6" s="670"/>
      <c r="RPG6" s="670"/>
      <c r="RPH6" s="670"/>
      <c r="RPI6" s="670"/>
      <c r="RPJ6" s="670"/>
      <c r="RPK6" s="670"/>
      <c r="RPL6" s="670"/>
      <c r="RPM6" s="670"/>
      <c r="RPN6" s="670"/>
      <c r="RPO6" s="670"/>
      <c r="RPP6" s="670"/>
      <c r="RPQ6" s="670"/>
      <c r="RPR6" s="670"/>
      <c r="RPS6" s="670"/>
      <c r="RPT6" s="670"/>
      <c r="RPU6" s="670"/>
      <c r="RPV6" s="670"/>
      <c r="RPW6" s="670"/>
      <c r="RPX6" s="670"/>
      <c r="RPY6" s="670"/>
      <c r="RPZ6" s="670"/>
      <c r="RQA6" s="670"/>
      <c r="RQB6" s="670"/>
      <c r="RQC6" s="670"/>
      <c r="RQD6" s="670"/>
      <c r="RQE6" s="670"/>
      <c r="RQF6" s="670"/>
      <c r="RQG6" s="670"/>
      <c r="RQH6" s="670"/>
      <c r="RQI6" s="670"/>
      <c r="RQJ6" s="670"/>
      <c r="RQK6" s="670"/>
      <c r="RQL6" s="670"/>
      <c r="RQM6" s="670"/>
      <c r="RQN6" s="670"/>
      <c r="RQO6" s="670"/>
      <c r="RQP6" s="670"/>
      <c r="RQQ6" s="670"/>
      <c r="RQR6" s="670"/>
      <c r="RQS6" s="670"/>
      <c r="RQT6" s="670"/>
      <c r="RQU6" s="670"/>
      <c r="RQV6" s="670"/>
      <c r="RQW6" s="670"/>
      <c r="RQX6" s="670"/>
      <c r="RQY6" s="670"/>
      <c r="RQZ6" s="670"/>
      <c r="RRA6" s="670"/>
      <c r="RRB6" s="670"/>
      <c r="RRC6" s="670"/>
      <c r="RRD6" s="670"/>
      <c r="RRE6" s="670"/>
      <c r="RRF6" s="670"/>
      <c r="RRG6" s="670"/>
      <c r="RRH6" s="670"/>
      <c r="RRI6" s="670"/>
      <c r="RRJ6" s="670"/>
      <c r="RRK6" s="670"/>
      <c r="RRL6" s="670"/>
      <c r="RRM6" s="670"/>
      <c r="RRN6" s="670"/>
      <c r="RRO6" s="670"/>
      <c r="RRP6" s="670"/>
      <c r="RRQ6" s="670"/>
      <c r="RRR6" s="670"/>
      <c r="RRS6" s="670"/>
      <c r="RRT6" s="670"/>
      <c r="RRU6" s="670"/>
      <c r="RRV6" s="670"/>
      <c r="RRW6" s="670"/>
      <c r="RRX6" s="670"/>
      <c r="RRY6" s="670"/>
      <c r="RRZ6" s="670"/>
      <c r="RSA6" s="670"/>
      <c r="RSB6" s="670"/>
      <c r="RSC6" s="670"/>
      <c r="RSD6" s="670"/>
      <c r="RSE6" s="670"/>
      <c r="RSF6" s="670"/>
      <c r="RSG6" s="670"/>
      <c r="RSH6" s="670"/>
      <c r="RSI6" s="670"/>
      <c r="RSJ6" s="670"/>
      <c r="RSK6" s="670"/>
      <c r="RSL6" s="670"/>
      <c r="RSM6" s="670"/>
      <c r="RSN6" s="670"/>
      <c r="RSO6" s="670"/>
      <c r="RSP6" s="670"/>
      <c r="RSQ6" s="670"/>
      <c r="RSR6" s="670"/>
      <c r="RSS6" s="670"/>
      <c r="RST6" s="670"/>
      <c r="RSU6" s="670"/>
      <c r="RSV6" s="670"/>
      <c r="RSW6" s="670"/>
      <c r="RSX6" s="670"/>
      <c r="RSY6" s="670"/>
      <c r="RSZ6" s="670"/>
      <c r="RTA6" s="670"/>
      <c r="RTB6" s="670"/>
      <c r="RTC6" s="670"/>
      <c r="RTD6" s="670"/>
      <c r="RTE6" s="670"/>
      <c r="RTF6" s="670"/>
      <c r="RTG6" s="670"/>
      <c r="RTH6" s="670"/>
      <c r="RTI6" s="670"/>
      <c r="RTJ6" s="670"/>
      <c r="RTK6" s="670"/>
      <c r="RTL6" s="670"/>
      <c r="RTM6" s="670"/>
      <c r="RTN6" s="670"/>
      <c r="RTO6" s="670"/>
      <c r="RTP6" s="670"/>
      <c r="RTQ6" s="670"/>
      <c r="RTR6" s="670"/>
      <c r="RTS6" s="670"/>
      <c r="RTT6" s="670"/>
      <c r="RTU6" s="670"/>
      <c r="RTV6" s="670"/>
      <c r="RTW6" s="670"/>
      <c r="RTX6" s="670"/>
      <c r="RTY6" s="670"/>
      <c r="RTZ6" s="670"/>
      <c r="RUA6" s="670"/>
      <c r="RUB6" s="670"/>
      <c r="RUC6" s="670"/>
      <c r="RUD6" s="670"/>
      <c r="RUE6" s="670"/>
      <c r="RUF6" s="670"/>
      <c r="RUG6" s="670"/>
      <c r="RUH6" s="670"/>
      <c r="RUI6" s="670"/>
      <c r="RUJ6" s="670"/>
      <c r="RUK6" s="670"/>
      <c r="RUL6" s="670"/>
      <c r="RUM6" s="670"/>
      <c r="RUN6" s="670"/>
      <c r="RUO6" s="670"/>
      <c r="RUP6" s="670"/>
      <c r="RUQ6" s="670"/>
      <c r="RUR6" s="670"/>
      <c r="RUS6" s="670"/>
      <c r="RUT6" s="670"/>
      <c r="RUU6" s="670"/>
      <c r="RUV6" s="670"/>
      <c r="RUW6" s="670"/>
      <c r="RUX6" s="670"/>
      <c r="RUY6" s="670"/>
      <c r="RUZ6" s="670"/>
      <c r="RVA6" s="670"/>
      <c r="RVB6" s="670"/>
      <c r="RVC6" s="670"/>
      <c r="RVD6" s="670"/>
      <c r="RVE6" s="670"/>
      <c r="RVF6" s="670"/>
      <c r="RVG6" s="670"/>
      <c r="RVH6" s="670"/>
      <c r="RVI6" s="670"/>
      <c r="RVJ6" s="670"/>
      <c r="RVK6" s="670"/>
      <c r="RVL6" s="670"/>
      <c r="RVM6" s="670"/>
      <c r="RVN6" s="670"/>
      <c r="RVO6" s="670"/>
      <c r="RVP6" s="670"/>
      <c r="RVQ6" s="670"/>
      <c r="RVR6" s="670"/>
      <c r="RVS6" s="670"/>
      <c r="RVT6" s="670"/>
      <c r="RVU6" s="670"/>
      <c r="RVV6" s="670"/>
      <c r="RVW6" s="670"/>
      <c r="RVX6" s="670"/>
      <c r="RVY6" s="670"/>
      <c r="RVZ6" s="670"/>
      <c r="RWA6" s="670"/>
      <c r="RWB6" s="670"/>
      <c r="RWC6" s="670"/>
      <c r="RWD6" s="670"/>
      <c r="RWE6" s="670"/>
      <c r="RWF6" s="670"/>
      <c r="RWG6" s="670"/>
      <c r="RWH6" s="670"/>
      <c r="RWI6" s="670"/>
      <c r="RWJ6" s="670"/>
      <c r="RWK6" s="670"/>
      <c r="RWL6" s="670"/>
      <c r="RWM6" s="670"/>
      <c r="RWN6" s="670"/>
      <c r="RWO6" s="670"/>
      <c r="RWP6" s="670"/>
      <c r="RWQ6" s="670"/>
      <c r="RWR6" s="670"/>
      <c r="RWS6" s="670"/>
      <c r="RWT6" s="670"/>
      <c r="RWU6" s="670"/>
      <c r="RWV6" s="670"/>
      <c r="RWW6" s="670"/>
      <c r="RWX6" s="670"/>
      <c r="RWY6" s="670"/>
      <c r="RWZ6" s="670"/>
      <c r="RXA6" s="670"/>
      <c r="RXB6" s="670"/>
      <c r="RXC6" s="670"/>
      <c r="RXD6" s="670"/>
      <c r="RXE6" s="670"/>
      <c r="RXF6" s="670"/>
      <c r="RXG6" s="670"/>
      <c r="RXH6" s="670"/>
      <c r="RXI6" s="670"/>
      <c r="RXJ6" s="670"/>
      <c r="RXK6" s="670"/>
      <c r="RXL6" s="670"/>
      <c r="RXM6" s="670"/>
      <c r="RXN6" s="670"/>
      <c r="RXO6" s="670"/>
      <c r="RXP6" s="670"/>
      <c r="RXQ6" s="670"/>
      <c r="RXR6" s="670"/>
      <c r="RXS6" s="670"/>
      <c r="RXT6" s="670"/>
      <c r="RXU6" s="670"/>
      <c r="RXV6" s="670"/>
      <c r="RXW6" s="670"/>
      <c r="RXX6" s="670"/>
      <c r="RXY6" s="670"/>
      <c r="RXZ6" s="670"/>
      <c r="RYA6" s="670"/>
      <c r="RYB6" s="670"/>
      <c r="RYC6" s="670"/>
      <c r="RYD6" s="670"/>
      <c r="RYE6" s="670"/>
      <c r="RYF6" s="670"/>
      <c r="RYG6" s="670"/>
      <c r="RYH6" s="670"/>
      <c r="RYI6" s="670"/>
      <c r="RYJ6" s="670"/>
      <c r="RYK6" s="670"/>
      <c r="RYL6" s="670"/>
      <c r="RYM6" s="670"/>
      <c r="RYN6" s="670"/>
      <c r="RYO6" s="670"/>
      <c r="RYP6" s="670"/>
      <c r="RYQ6" s="670"/>
      <c r="RYR6" s="670"/>
      <c r="RYS6" s="670"/>
      <c r="RYT6" s="670"/>
      <c r="RYU6" s="670"/>
      <c r="RYV6" s="670"/>
      <c r="RYW6" s="670"/>
      <c r="RYX6" s="670"/>
      <c r="RYY6" s="670"/>
      <c r="RYZ6" s="670"/>
      <c r="RZA6" s="670"/>
      <c r="RZB6" s="670"/>
      <c r="RZC6" s="670"/>
      <c r="RZD6" s="670"/>
      <c r="RZE6" s="670"/>
      <c r="RZF6" s="670"/>
      <c r="RZG6" s="670"/>
      <c r="RZH6" s="670"/>
      <c r="RZI6" s="670"/>
      <c r="RZJ6" s="670"/>
      <c r="RZK6" s="670"/>
      <c r="RZL6" s="670"/>
      <c r="RZM6" s="670"/>
      <c r="RZN6" s="670"/>
      <c r="RZO6" s="670"/>
      <c r="RZP6" s="670"/>
      <c r="RZQ6" s="670"/>
      <c r="RZR6" s="670"/>
      <c r="RZS6" s="670"/>
      <c r="RZT6" s="670"/>
      <c r="RZU6" s="670"/>
      <c r="RZV6" s="670"/>
      <c r="RZW6" s="670"/>
      <c r="RZX6" s="670"/>
      <c r="RZY6" s="670"/>
      <c r="RZZ6" s="670"/>
      <c r="SAA6" s="670"/>
      <c r="SAB6" s="670"/>
      <c r="SAC6" s="670"/>
      <c r="SAD6" s="670"/>
      <c r="SAE6" s="670"/>
      <c r="SAF6" s="670"/>
      <c r="SAG6" s="670"/>
      <c r="SAH6" s="670"/>
      <c r="SAI6" s="670"/>
      <c r="SAJ6" s="670"/>
      <c r="SAK6" s="670"/>
      <c r="SAL6" s="670"/>
      <c r="SAM6" s="670"/>
      <c r="SAN6" s="670"/>
      <c r="SAO6" s="670"/>
      <c r="SAP6" s="670"/>
      <c r="SAQ6" s="670"/>
      <c r="SAR6" s="670"/>
      <c r="SAS6" s="670"/>
      <c r="SAT6" s="670"/>
      <c r="SAU6" s="670"/>
      <c r="SAV6" s="670"/>
      <c r="SAW6" s="670"/>
      <c r="SAX6" s="670"/>
      <c r="SAY6" s="670"/>
      <c r="SAZ6" s="670"/>
      <c r="SBA6" s="670"/>
      <c r="SBB6" s="670"/>
      <c r="SBC6" s="670"/>
      <c r="SBD6" s="670"/>
      <c r="SBE6" s="670"/>
      <c r="SBF6" s="670"/>
      <c r="SBG6" s="670"/>
      <c r="SBH6" s="670"/>
      <c r="SBI6" s="670"/>
      <c r="SBJ6" s="670"/>
      <c r="SBK6" s="670"/>
      <c r="SBL6" s="670"/>
      <c r="SBM6" s="670"/>
      <c r="SBN6" s="670"/>
      <c r="SBO6" s="670"/>
      <c r="SBP6" s="670"/>
      <c r="SBQ6" s="670"/>
      <c r="SBR6" s="670"/>
      <c r="SBS6" s="670"/>
      <c r="SBT6" s="670"/>
      <c r="SBU6" s="670"/>
      <c r="SBV6" s="670"/>
      <c r="SBW6" s="670"/>
      <c r="SBX6" s="670"/>
      <c r="SBY6" s="670"/>
      <c r="SBZ6" s="670"/>
      <c r="SCA6" s="670"/>
      <c r="SCB6" s="670"/>
      <c r="SCC6" s="670"/>
      <c r="SCD6" s="670"/>
      <c r="SCE6" s="670"/>
      <c r="SCF6" s="670"/>
      <c r="SCG6" s="670"/>
      <c r="SCH6" s="670"/>
      <c r="SCI6" s="670"/>
      <c r="SCJ6" s="670"/>
      <c r="SCK6" s="670"/>
      <c r="SCL6" s="670"/>
      <c r="SCM6" s="670"/>
      <c r="SCN6" s="670"/>
      <c r="SCO6" s="670"/>
      <c r="SCP6" s="670"/>
      <c r="SCQ6" s="670"/>
      <c r="SCR6" s="670"/>
      <c r="SCS6" s="670"/>
      <c r="SCT6" s="670"/>
      <c r="SCU6" s="670"/>
      <c r="SCV6" s="670"/>
      <c r="SCW6" s="670"/>
      <c r="SCX6" s="670"/>
      <c r="SCY6" s="670"/>
      <c r="SCZ6" s="670"/>
      <c r="SDA6" s="670"/>
      <c r="SDB6" s="670"/>
      <c r="SDC6" s="670"/>
      <c r="SDD6" s="670"/>
      <c r="SDE6" s="670"/>
      <c r="SDF6" s="670"/>
      <c r="SDG6" s="670"/>
      <c r="SDH6" s="670"/>
      <c r="SDI6" s="670"/>
      <c r="SDJ6" s="670"/>
      <c r="SDK6" s="670"/>
      <c r="SDL6" s="670"/>
      <c r="SDM6" s="670"/>
      <c r="SDN6" s="670"/>
      <c r="SDO6" s="670"/>
      <c r="SDP6" s="670"/>
      <c r="SDQ6" s="670"/>
      <c r="SDR6" s="670"/>
      <c r="SDS6" s="670"/>
      <c r="SDT6" s="670"/>
      <c r="SDU6" s="670"/>
      <c r="SDV6" s="670"/>
      <c r="SDW6" s="670"/>
      <c r="SDX6" s="670"/>
      <c r="SDY6" s="670"/>
      <c r="SDZ6" s="670"/>
      <c r="SEA6" s="670"/>
      <c r="SEB6" s="670"/>
      <c r="SEC6" s="670"/>
      <c r="SED6" s="670"/>
      <c r="SEE6" s="670"/>
      <c r="SEF6" s="670"/>
      <c r="SEG6" s="670"/>
      <c r="SEH6" s="670"/>
      <c r="SEI6" s="670"/>
      <c r="SEJ6" s="670"/>
      <c r="SEK6" s="670"/>
      <c r="SEL6" s="670"/>
      <c r="SEM6" s="670"/>
      <c r="SEN6" s="670"/>
      <c r="SEO6" s="670"/>
      <c r="SEP6" s="670"/>
      <c r="SEQ6" s="670"/>
      <c r="SER6" s="670"/>
      <c r="SES6" s="670"/>
      <c r="SET6" s="670"/>
      <c r="SEU6" s="670"/>
      <c r="SEV6" s="670"/>
      <c r="SEW6" s="670"/>
      <c r="SEX6" s="670"/>
      <c r="SEY6" s="670"/>
      <c r="SEZ6" s="670"/>
      <c r="SFA6" s="670"/>
      <c r="SFB6" s="670"/>
      <c r="SFC6" s="670"/>
      <c r="SFD6" s="670"/>
      <c r="SFE6" s="670"/>
      <c r="SFF6" s="670"/>
      <c r="SFG6" s="670"/>
      <c r="SFH6" s="670"/>
      <c r="SFI6" s="670"/>
      <c r="SFJ6" s="670"/>
      <c r="SFK6" s="670"/>
      <c r="SFL6" s="670"/>
      <c r="SFM6" s="670"/>
      <c r="SFN6" s="670"/>
      <c r="SFO6" s="670"/>
      <c r="SFP6" s="670"/>
      <c r="SFQ6" s="670"/>
      <c r="SFR6" s="670"/>
      <c r="SFS6" s="670"/>
      <c r="SFT6" s="670"/>
      <c r="SFU6" s="670"/>
      <c r="SFV6" s="670"/>
      <c r="SFW6" s="670"/>
      <c r="SFX6" s="670"/>
      <c r="SFY6" s="670"/>
      <c r="SFZ6" s="670"/>
      <c r="SGA6" s="670"/>
      <c r="SGB6" s="670"/>
      <c r="SGC6" s="670"/>
      <c r="SGD6" s="670"/>
      <c r="SGE6" s="670"/>
      <c r="SGF6" s="670"/>
      <c r="SGG6" s="670"/>
      <c r="SGH6" s="670"/>
      <c r="SGI6" s="670"/>
      <c r="SGJ6" s="670"/>
      <c r="SGK6" s="670"/>
      <c r="SGL6" s="670"/>
      <c r="SGM6" s="670"/>
      <c r="SGN6" s="670"/>
      <c r="SGO6" s="670"/>
      <c r="SGP6" s="670"/>
      <c r="SGQ6" s="670"/>
      <c r="SGR6" s="670"/>
      <c r="SGS6" s="670"/>
      <c r="SGT6" s="670"/>
      <c r="SGU6" s="670"/>
      <c r="SGV6" s="670"/>
      <c r="SGW6" s="670"/>
      <c r="SGX6" s="670"/>
      <c r="SGY6" s="670"/>
      <c r="SGZ6" s="670"/>
      <c r="SHA6" s="670"/>
      <c r="SHB6" s="670"/>
      <c r="SHC6" s="670"/>
      <c r="SHD6" s="670"/>
      <c r="SHE6" s="670"/>
      <c r="SHF6" s="670"/>
      <c r="SHG6" s="670"/>
      <c r="SHH6" s="670"/>
      <c r="SHI6" s="670"/>
      <c r="SHJ6" s="670"/>
      <c r="SHK6" s="670"/>
      <c r="SHL6" s="670"/>
      <c r="SHM6" s="670"/>
      <c r="SHN6" s="670"/>
      <c r="SHO6" s="670"/>
      <c r="SHP6" s="670"/>
      <c r="SHQ6" s="670"/>
      <c r="SHR6" s="670"/>
      <c r="SHS6" s="670"/>
      <c r="SHT6" s="670"/>
      <c r="SHU6" s="670"/>
      <c r="SHV6" s="670"/>
      <c r="SHW6" s="670"/>
      <c r="SHX6" s="670"/>
      <c r="SHY6" s="670"/>
      <c r="SHZ6" s="670"/>
      <c r="SIA6" s="670"/>
      <c r="SIB6" s="670"/>
      <c r="SIC6" s="670"/>
      <c r="SID6" s="670"/>
      <c r="SIE6" s="670"/>
      <c r="SIF6" s="670"/>
      <c r="SIG6" s="670"/>
      <c r="SIH6" s="670"/>
      <c r="SII6" s="670"/>
      <c r="SIJ6" s="670"/>
      <c r="SIK6" s="670"/>
      <c r="SIL6" s="670"/>
      <c r="SIM6" s="670"/>
      <c r="SIN6" s="670"/>
      <c r="SIO6" s="670"/>
      <c r="SIP6" s="670"/>
      <c r="SIQ6" s="670"/>
      <c r="SIR6" s="670"/>
      <c r="SIS6" s="670"/>
      <c r="SIT6" s="670"/>
      <c r="SIU6" s="670"/>
      <c r="SIV6" s="670"/>
      <c r="SIW6" s="670"/>
      <c r="SIX6" s="670"/>
      <c r="SIY6" s="670"/>
      <c r="SIZ6" s="670"/>
      <c r="SJA6" s="670"/>
      <c r="SJB6" s="670"/>
      <c r="SJC6" s="670"/>
      <c r="SJD6" s="670"/>
      <c r="SJE6" s="670"/>
      <c r="SJF6" s="670"/>
      <c r="SJG6" s="670"/>
      <c r="SJH6" s="670"/>
      <c r="SJI6" s="670"/>
      <c r="SJJ6" s="670"/>
      <c r="SJK6" s="670"/>
      <c r="SJL6" s="670"/>
      <c r="SJM6" s="670"/>
      <c r="SJN6" s="670"/>
      <c r="SJO6" s="670"/>
      <c r="SJP6" s="670"/>
      <c r="SJQ6" s="670"/>
      <c r="SJR6" s="670"/>
      <c r="SJS6" s="670"/>
      <c r="SJT6" s="670"/>
      <c r="SJU6" s="670"/>
      <c r="SJV6" s="670"/>
      <c r="SJW6" s="670"/>
      <c r="SJX6" s="670"/>
      <c r="SJY6" s="670"/>
      <c r="SJZ6" s="670"/>
      <c r="SKA6" s="670"/>
      <c r="SKB6" s="670"/>
      <c r="SKC6" s="670"/>
      <c r="SKD6" s="670"/>
      <c r="SKE6" s="670"/>
      <c r="SKF6" s="670"/>
      <c r="SKG6" s="670"/>
      <c r="SKH6" s="670"/>
      <c r="SKI6" s="670"/>
      <c r="SKJ6" s="670"/>
      <c r="SKK6" s="670"/>
      <c r="SKL6" s="670"/>
      <c r="SKM6" s="670"/>
      <c r="SKN6" s="670"/>
      <c r="SKO6" s="670"/>
      <c r="SKP6" s="670"/>
      <c r="SKQ6" s="670"/>
      <c r="SKR6" s="670"/>
      <c r="SKS6" s="670"/>
      <c r="SKT6" s="670"/>
      <c r="SKU6" s="670"/>
      <c r="SKV6" s="670"/>
      <c r="SKW6" s="670"/>
      <c r="SKX6" s="670"/>
      <c r="SKY6" s="670"/>
      <c r="SKZ6" s="670"/>
      <c r="SLA6" s="670"/>
      <c r="SLB6" s="670"/>
      <c r="SLC6" s="670"/>
      <c r="SLD6" s="670"/>
      <c r="SLE6" s="670"/>
      <c r="SLF6" s="670"/>
      <c r="SLG6" s="670"/>
      <c r="SLH6" s="670"/>
      <c r="SLI6" s="670"/>
      <c r="SLJ6" s="670"/>
      <c r="SLK6" s="670"/>
      <c r="SLL6" s="670"/>
      <c r="SLM6" s="670"/>
      <c r="SLN6" s="670"/>
      <c r="SLO6" s="670"/>
      <c r="SLP6" s="670"/>
      <c r="SLQ6" s="670"/>
      <c r="SLR6" s="670"/>
      <c r="SLS6" s="670"/>
      <c r="SLT6" s="670"/>
      <c r="SLU6" s="670"/>
      <c r="SLV6" s="670"/>
      <c r="SLW6" s="670"/>
      <c r="SLX6" s="670"/>
      <c r="SLY6" s="670"/>
      <c r="SLZ6" s="670"/>
      <c r="SMA6" s="670"/>
      <c r="SMB6" s="670"/>
      <c r="SMC6" s="670"/>
      <c r="SMD6" s="670"/>
      <c r="SME6" s="670"/>
      <c r="SMF6" s="670"/>
      <c r="SMG6" s="670"/>
      <c r="SMH6" s="670"/>
      <c r="SMI6" s="670"/>
      <c r="SMJ6" s="670"/>
      <c r="SMK6" s="670"/>
      <c r="SML6" s="670"/>
      <c r="SMM6" s="670"/>
      <c r="SMN6" s="670"/>
      <c r="SMO6" s="670"/>
      <c r="SMP6" s="670"/>
      <c r="SMQ6" s="670"/>
      <c r="SMR6" s="670"/>
      <c r="SMS6" s="670"/>
      <c r="SMT6" s="670"/>
      <c r="SMU6" s="670"/>
      <c r="SMV6" s="670"/>
      <c r="SMW6" s="670"/>
      <c r="SMX6" s="670"/>
      <c r="SMY6" s="670"/>
      <c r="SMZ6" s="670"/>
      <c r="SNA6" s="670"/>
      <c r="SNB6" s="670"/>
      <c r="SNC6" s="670"/>
      <c r="SND6" s="670"/>
      <c r="SNE6" s="670"/>
      <c r="SNF6" s="670"/>
      <c r="SNG6" s="670"/>
      <c r="SNH6" s="670"/>
      <c r="SNI6" s="670"/>
      <c r="SNJ6" s="670"/>
      <c r="SNK6" s="670"/>
      <c r="SNL6" s="670"/>
      <c r="SNM6" s="670"/>
      <c r="SNN6" s="670"/>
      <c r="SNO6" s="670"/>
      <c r="SNP6" s="670"/>
      <c r="SNQ6" s="670"/>
      <c r="SNR6" s="670"/>
      <c r="SNS6" s="670"/>
      <c r="SNT6" s="670"/>
      <c r="SNU6" s="670"/>
      <c r="SNV6" s="670"/>
      <c r="SNW6" s="670"/>
      <c r="SNX6" s="670"/>
      <c r="SNY6" s="670"/>
      <c r="SNZ6" s="670"/>
      <c r="SOA6" s="670"/>
      <c r="SOB6" s="670"/>
      <c r="SOC6" s="670"/>
      <c r="SOD6" s="670"/>
      <c r="SOE6" s="670"/>
      <c r="SOF6" s="670"/>
      <c r="SOG6" s="670"/>
      <c r="SOH6" s="670"/>
      <c r="SOI6" s="670"/>
      <c r="SOJ6" s="670"/>
      <c r="SOK6" s="670"/>
      <c r="SOL6" s="670"/>
      <c r="SOM6" s="670"/>
      <c r="SON6" s="670"/>
      <c r="SOO6" s="670"/>
      <c r="SOP6" s="670"/>
      <c r="SOQ6" s="670"/>
      <c r="SOR6" s="670"/>
      <c r="SOS6" s="670"/>
      <c r="SOT6" s="670"/>
      <c r="SOU6" s="670"/>
      <c r="SOV6" s="670"/>
      <c r="SOW6" s="670"/>
      <c r="SOX6" s="670"/>
      <c r="SOY6" s="670"/>
      <c r="SOZ6" s="670"/>
      <c r="SPA6" s="670"/>
      <c r="SPB6" s="670"/>
      <c r="SPC6" s="670"/>
      <c r="SPD6" s="670"/>
      <c r="SPE6" s="670"/>
      <c r="SPF6" s="670"/>
      <c r="SPG6" s="670"/>
      <c r="SPH6" s="670"/>
      <c r="SPI6" s="670"/>
      <c r="SPJ6" s="670"/>
      <c r="SPK6" s="670"/>
      <c r="SPL6" s="670"/>
      <c r="SPM6" s="670"/>
      <c r="SPN6" s="670"/>
      <c r="SPO6" s="670"/>
      <c r="SPP6" s="670"/>
      <c r="SPQ6" s="670"/>
      <c r="SPR6" s="670"/>
      <c r="SPS6" s="670"/>
      <c r="SPT6" s="670"/>
      <c r="SPU6" s="670"/>
      <c r="SPV6" s="670"/>
      <c r="SPW6" s="670"/>
      <c r="SPX6" s="670"/>
      <c r="SPY6" s="670"/>
      <c r="SPZ6" s="670"/>
      <c r="SQA6" s="670"/>
      <c r="SQB6" s="670"/>
      <c r="SQC6" s="670"/>
      <c r="SQD6" s="670"/>
      <c r="SQE6" s="670"/>
      <c r="SQF6" s="670"/>
      <c r="SQG6" s="670"/>
      <c r="SQH6" s="670"/>
      <c r="SQI6" s="670"/>
      <c r="SQJ6" s="670"/>
      <c r="SQK6" s="670"/>
      <c r="SQL6" s="670"/>
      <c r="SQM6" s="670"/>
      <c r="SQN6" s="670"/>
      <c r="SQO6" s="670"/>
      <c r="SQP6" s="670"/>
      <c r="SQQ6" s="670"/>
      <c r="SQR6" s="670"/>
      <c r="SQS6" s="670"/>
      <c r="SQT6" s="670"/>
      <c r="SQU6" s="670"/>
      <c r="SQV6" s="670"/>
      <c r="SQW6" s="670"/>
      <c r="SQX6" s="670"/>
      <c r="SQY6" s="670"/>
      <c r="SQZ6" s="670"/>
      <c r="SRA6" s="670"/>
      <c r="SRB6" s="670"/>
      <c r="SRC6" s="670"/>
      <c r="SRD6" s="670"/>
      <c r="SRE6" s="670"/>
      <c r="SRF6" s="670"/>
      <c r="SRG6" s="670"/>
      <c r="SRH6" s="670"/>
      <c r="SRI6" s="670"/>
      <c r="SRJ6" s="670"/>
      <c r="SRK6" s="670"/>
      <c r="SRL6" s="670"/>
      <c r="SRM6" s="670"/>
      <c r="SRN6" s="670"/>
      <c r="SRO6" s="670"/>
      <c r="SRP6" s="670"/>
      <c r="SRQ6" s="670"/>
      <c r="SRR6" s="670"/>
      <c r="SRS6" s="670"/>
      <c r="SRT6" s="670"/>
      <c r="SRU6" s="670"/>
      <c r="SRV6" s="670"/>
      <c r="SRW6" s="670"/>
      <c r="SRX6" s="670"/>
      <c r="SRY6" s="670"/>
      <c r="SRZ6" s="670"/>
      <c r="SSA6" s="670"/>
      <c r="SSB6" s="670"/>
      <c r="SSC6" s="670"/>
      <c r="SSD6" s="670"/>
      <c r="SSE6" s="670"/>
      <c r="SSF6" s="670"/>
      <c r="SSG6" s="670"/>
      <c r="SSH6" s="670"/>
      <c r="SSI6" s="670"/>
      <c r="SSJ6" s="670"/>
      <c r="SSK6" s="670"/>
      <c r="SSL6" s="670"/>
      <c r="SSM6" s="670"/>
      <c r="SSN6" s="670"/>
      <c r="SSO6" s="670"/>
      <c r="SSP6" s="670"/>
      <c r="SSQ6" s="670"/>
      <c r="SSR6" s="670"/>
      <c r="SSS6" s="670"/>
      <c r="SST6" s="670"/>
      <c r="SSU6" s="670"/>
      <c r="SSV6" s="670"/>
      <c r="SSW6" s="670"/>
      <c r="SSX6" s="670"/>
      <c r="SSY6" s="670"/>
      <c r="SSZ6" s="670"/>
      <c r="STA6" s="670"/>
      <c r="STB6" s="670"/>
      <c r="STC6" s="670"/>
      <c r="STD6" s="670"/>
      <c r="STE6" s="670"/>
      <c r="STF6" s="670"/>
      <c r="STG6" s="670"/>
      <c r="STH6" s="670"/>
      <c r="STI6" s="670"/>
      <c r="STJ6" s="670"/>
      <c r="STK6" s="670"/>
      <c r="STL6" s="670"/>
      <c r="STM6" s="670"/>
      <c r="STN6" s="670"/>
      <c r="STO6" s="670"/>
      <c r="STP6" s="670"/>
      <c r="STQ6" s="670"/>
      <c r="STR6" s="670"/>
      <c r="STS6" s="670"/>
      <c r="STT6" s="670"/>
      <c r="STU6" s="670"/>
      <c r="STV6" s="670"/>
      <c r="STW6" s="670"/>
      <c r="STX6" s="670"/>
      <c r="STY6" s="670"/>
      <c r="STZ6" s="670"/>
      <c r="SUA6" s="670"/>
      <c r="SUB6" s="670"/>
      <c r="SUC6" s="670"/>
      <c r="SUD6" s="670"/>
      <c r="SUE6" s="670"/>
      <c r="SUF6" s="670"/>
      <c r="SUG6" s="670"/>
      <c r="SUH6" s="670"/>
      <c r="SUI6" s="670"/>
      <c r="SUJ6" s="670"/>
      <c r="SUK6" s="670"/>
      <c r="SUL6" s="670"/>
      <c r="SUM6" s="670"/>
      <c r="SUN6" s="670"/>
      <c r="SUO6" s="670"/>
      <c r="SUP6" s="670"/>
      <c r="SUQ6" s="670"/>
      <c r="SUR6" s="670"/>
      <c r="SUS6" s="670"/>
      <c r="SUT6" s="670"/>
      <c r="SUU6" s="670"/>
      <c r="SUV6" s="670"/>
      <c r="SUW6" s="670"/>
      <c r="SUX6" s="670"/>
      <c r="SUY6" s="670"/>
      <c r="SUZ6" s="670"/>
      <c r="SVA6" s="670"/>
      <c r="SVB6" s="670"/>
      <c r="SVC6" s="670"/>
      <c r="SVD6" s="670"/>
      <c r="SVE6" s="670"/>
      <c r="SVF6" s="670"/>
      <c r="SVG6" s="670"/>
      <c r="SVH6" s="670"/>
      <c r="SVI6" s="670"/>
      <c r="SVJ6" s="670"/>
      <c r="SVK6" s="670"/>
      <c r="SVL6" s="670"/>
      <c r="SVM6" s="670"/>
      <c r="SVN6" s="670"/>
      <c r="SVO6" s="670"/>
      <c r="SVP6" s="670"/>
      <c r="SVQ6" s="670"/>
      <c r="SVR6" s="670"/>
      <c r="SVS6" s="670"/>
      <c r="SVT6" s="670"/>
      <c r="SVU6" s="670"/>
      <c r="SVV6" s="670"/>
      <c r="SVW6" s="670"/>
      <c r="SVX6" s="670"/>
      <c r="SVY6" s="670"/>
      <c r="SVZ6" s="670"/>
      <c r="SWA6" s="670"/>
      <c r="SWB6" s="670"/>
      <c r="SWC6" s="670"/>
      <c r="SWD6" s="670"/>
      <c r="SWE6" s="670"/>
      <c r="SWF6" s="670"/>
      <c r="SWG6" s="670"/>
      <c r="SWH6" s="670"/>
      <c r="SWI6" s="670"/>
      <c r="SWJ6" s="670"/>
      <c r="SWK6" s="670"/>
      <c r="SWL6" s="670"/>
      <c r="SWM6" s="670"/>
      <c r="SWN6" s="670"/>
      <c r="SWO6" s="670"/>
      <c r="SWP6" s="670"/>
      <c r="SWQ6" s="670"/>
      <c r="SWR6" s="670"/>
      <c r="SWS6" s="670"/>
      <c r="SWT6" s="670"/>
      <c r="SWU6" s="670"/>
      <c r="SWV6" s="670"/>
      <c r="SWW6" s="670"/>
      <c r="SWX6" s="670"/>
      <c r="SWY6" s="670"/>
      <c r="SWZ6" s="670"/>
      <c r="SXA6" s="670"/>
      <c r="SXB6" s="670"/>
      <c r="SXC6" s="670"/>
      <c r="SXD6" s="670"/>
      <c r="SXE6" s="670"/>
      <c r="SXF6" s="670"/>
      <c r="SXG6" s="670"/>
      <c r="SXH6" s="670"/>
      <c r="SXI6" s="670"/>
      <c r="SXJ6" s="670"/>
      <c r="SXK6" s="670"/>
      <c r="SXL6" s="670"/>
      <c r="SXM6" s="670"/>
      <c r="SXN6" s="670"/>
      <c r="SXO6" s="670"/>
      <c r="SXP6" s="670"/>
      <c r="SXQ6" s="670"/>
      <c r="SXR6" s="670"/>
      <c r="SXS6" s="670"/>
      <c r="SXT6" s="670"/>
      <c r="SXU6" s="670"/>
      <c r="SXV6" s="670"/>
      <c r="SXW6" s="670"/>
      <c r="SXX6" s="670"/>
      <c r="SXY6" s="670"/>
      <c r="SXZ6" s="670"/>
      <c r="SYA6" s="670"/>
      <c r="SYB6" s="670"/>
      <c r="SYC6" s="670"/>
      <c r="SYD6" s="670"/>
      <c r="SYE6" s="670"/>
      <c r="SYF6" s="670"/>
      <c r="SYG6" s="670"/>
      <c r="SYH6" s="670"/>
      <c r="SYI6" s="670"/>
      <c r="SYJ6" s="670"/>
      <c r="SYK6" s="670"/>
      <c r="SYL6" s="670"/>
      <c r="SYM6" s="670"/>
      <c r="SYN6" s="670"/>
      <c r="SYO6" s="670"/>
      <c r="SYP6" s="670"/>
      <c r="SYQ6" s="670"/>
      <c r="SYR6" s="670"/>
      <c r="SYS6" s="670"/>
      <c r="SYT6" s="670"/>
      <c r="SYU6" s="670"/>
      <c r="SYV6" s="670"/>
      <c r="SYW6" s="670"/>
      <c r="SYX6" s="670"/>
      <c r="SYY6" s="670"/>
      <c r="SYZ6" s="670"/>
      <c r="SZA6" s="670"/>
      <c r="SZB6" s="670"/>
      <c r="SZC6" s="670"/>
      <c r="SZD6" s="670"/>
      <c r="SZE6" s="670"/>
      <c r="SZF6" s="670"/>
      <c r="SZG6" s="670"/>
      <c r="SZH6" s="670"/>
      <c r="SZI6" s="670"/>
      <c r="SZJ6" s="670"/>
      <c r="SZK6" s="670"/>
      <c r="SZL6" s="670"/>
      <c r="SZM6" s="670"/>
      <c r="SZN6" s="670"/>
      <c r="SZO6" s="670"/>
      <c r="SZP6" s="670"/>
      <c r="SZQ6" s="670"/>
      <c r="SZR6" s="670"/>
      <c r="SZS6" s="670"/>
      <c r="SZT6" s="670"/>
      <c r="SZU6" s="670"/>
      <c r="SZV6" s="670"/>
      <c r="SZW6" s="670"/>
      <c r="SZX6" s="670"/>
      <c r="SZY6" s="670"/>
      <c r="SZZ6" s="670"/>
      <c r="TAA6" s="670"/>
      <c r="TAB6" s="670"/>
      <c r="TAC6" s="670"/>
      <c r="TAD6" s="670"/>
      <c r="TAE6" s="670"/>
      <c r="TAF6" s="670"/>
      <c r="TAG6" s="670"/>
      <c r="TAH6" s="670"/>
      <c r="TAI6" s="670"/>
      <c r="TAJ6" s="670"/>
      <c r="TAK6" s="670"/>
      <c r="TAL6" s="670"/>
      <c r="TAM6" s="670"/>
      <c r="TAN6" s="670"/>
      <c r="TAO6" s="670"/>
      <c r="TAP6" s="670"/>
      <c r="TAQ6" s="670"/>
      <c r="TAR6" s="670"/>
      <c r="TAS6" s="670"/>
      <c r="TAT6" s="670"/>
      <c r="TAU6" s="670"/>
      <c r="TAV6" s="670"/>
      <c r="TAW6" s="670"/>
      <c r="TAX6" s="670"/>
      <c r="TAY6" s="670"/>
      <c r="TAZ6" s="670"/>
      <c r="TBA6" s="670"/>
      <c r="TBB6" s="670"/>
      <c r="TBC6" s="670"/>
      <c r="TBD6" s="670"/>
      <c r="TBE6" s="670"/>
      <c r="TBF6" s="670"/>
      <c r="TBG6" s="670"/>
      <c r="TBH6" s="670"/>
      <c r="TBI6" s="670"/>
      <c r="TBJ6" s="670"/>
      <c r="TBK6" s="670"/>
      <c r="TBL6" s="670"/>
      <c r="TBM6" s="670"/>
      <c r="TBN6" s="670"/>
      <c r="TBO6" s="670"/>
      <c r="TBP6" s="670"/>
      <c r="TBQ6" s="670"/>
      <c r="TBR6" s="670"/>
      <c r="TBS6" s="670"/>
      <c r="TBT6" s="670"/>
      <c r="TBU6" s="670"/>
      <c r="TBV6" s="670"/>
      <c r="TBW6" s="670"/>
      <c r="TBX6" s="670"/>
      <c r="TBY6" s="670"/>
      <c r="TBZ6" s="670"/>
      <c r="TCA6" s="670"/>
      <c r="TCB6" s="670"/>
      <c r="TCC6" s="670"/>
      <c r="TCD6" s="670"/>
      <c r="TCE6" s="670"/>
      <c r="TCF6" s="670"/>
      <c r="TCG6" s="670"/>
      <c r="TCH6" s="670"/>
      <c r="TCI6" s="670"/>
      <c r="TCJ6" s="670"/>
      <c r="TCK6" s="670"/>
      <c r="TCL6" s="670"/>
      <c r="TCM6" s="670"/>
      <c r="TCN6" s="670"/>
      <c r="TCO6" s="670"/>
      <c r="TCP6" s="670"/>
      <c r="TCQ6" s="670"/>
      <c r="TCR6" s="670"/>
      <c r="TCS6" s="670"/>
      <c r="TCT6" s="670"/>
      <c r="TCU6" s="670"/>
      <c r="TCV6" s="670"/>
      <c r="TCW6" s="670"/>
      <c r="TCX6" s="670"/>
      <c r="TCY6" s="670"/>
      <c r="TCZ6" s="670"/>
      <c r="TDA6" s="670"/>
      <c r="TDB6" s="670"/>
      <c r="TDC6" s="670"/>
      <c r="TDD6" s="670"/>
      <c r="TDE6" s="670"/>
      <c r="TDF6" s="670"/>
      <c r="TDG6" s="670"/>
      <c r="TDH6" s="670"/>
      <c r="TDI6" s="670"/>
      <c r="TDJ6" s="670"/>
      <c r="TDK6" s="670"/>
      <c r="TDL6" s="670"/>
      <c r="TDM6" s="670"/>
      <c r="TDN6" s="670"/>
      <c r="TDO6" s="670"/>
      <c r="TDP6" s="670"/>
      <c r="TDQ6" s="670"/>
      <c r="TDR6" s="670"/>
      <c r="TDS6" s="670"/>
      <c r="TDT6" s="670"/>
      <c r="TDU6" s="670"/>
      <c r="TDV6" s="670"/>
      <c r="TDW6" s="670"/>
      <c r="TDX6" s="670"/>
      <c r="TDY6" s="670"/>
      <c r="TDZ6" s="670"/>
      <c r="TEA6" s="670"/>
      <c r="TEB6" s="670"/>
      <c r="TEC6" s="670"/>
      <c r="TED6" s="670"/>
      <c r="TEE6" s="670"/>
      <c r="TEF6" s="670"/>
      <c r="TEG6" s="670"/>
      <c r="TEH6" s="670"/>
      <c r="TEI6" s="670"/>
      <c r="TEJ6" s="670"/>
      <c r="TEK6" s="670"/>
      <c r="TEL6" s="670"/>
      <c r="TEM6" s="670"/>
      <c r="TEN6" s="670"/>
      <c r="TEO6" s="670"/>
      <c r="TEP6" s="670"/>
      <c r="TEQ6" s="670"/>
      <c r="TER6" s="670"/>
      <c r="TES6" s="670"/>
      <c r="TET6" s="670"/>
      <c r="TEU6" s="670"/>
      <c r="TEV6" s="670"/>
      <c r="TEW6" s="670"/>
      <c r="TEX6" s="670"/>
      <c r="TEY6" s="670"/>
      <c r="TEZ6" s="670"/>
      <c r="TFA6" s="670"/>
      <c r="TFB6" s="670"/>
      <c r="TFC6" s="670"/>
      <c r="TFD6" s="670"/>
      <c r="TFE6" s="670"/>
      <c r="TFF6" s="670"/>
      <c r="TFG6" s="670"/>
      <c r="TFH6" s="670"/>
      <c r="TFI6" s="670"/>
      <c r="TFJ6" s="670"/>
      <c r="TFK6" s="670"/>
      <c r="TFL6" s="670"/>
      <c r="TFM6" s="670"/>
      <c r="TFN6" s="670"/>
      <c r="TFO6" s="670"/>
      <c r="TFP6" s="670"/>
      <c r="TFQ6" s="670"/>
      <c r="TFR6" s="670"/>
      <c r="TFS6" s="670"/>
      <c r="TFT6" s="670"/>
      <c r="TFU6" s="670"/>
      <c r="TFV6" s="670"/>
      <c r="TFW6" s="670"/>
      <c r="TFX6" s="670"/>
      <c r="TFY6" s="670"/>
      <c r="TFZ6" s="670"/>
      <c r="TGA6" s="670"/>
      <c r="TGB6" s="670"/>
      <c r="TGC6" s="670"/>
      <c r="TGD6" s="670"/>
      <c r="TGE6" s="670"/>
      <c r="TGF6" s="670"/>
      <c r="TGG6" s="670"/>
      <c r="TGH6" s="670"/>
      <c r="TGI6" s="670"/>
      <c r="TGJ6" s="670"/>
      <c r="TGK6" s="670"/>
      <c r="TGL6" s="670"/>
      <c r="TGM6" s="670"/>
      <c r="TGN6" s="670"/>
      <c r="TGO6" s="670"/>
      <c r="TGP6" s="670"/>
      <c r="TGQ6" s="670"/>
      <c r="TGR6" s="670"/>
      <c r="TGS6" s="670"/>
      <c r="TGT6" s="670"/>
      <c r="TGU6" s="670"/>
      <c r="TGV6" s="670"/>
      <c r="TGW6" s="670"/>
      <c r="TGX6" s="670"/>
      <c r="TGY6" s="670"/>
      <c r="TGZ6" s="670"/>
      <c r="THA6" s="670"/>
      <c r="THB6" s="670"/>
      <c r="THC6" s="670"/>
      <c r="THD6" s="670"/>
      <c r="THE6" s="670"/>
      <c r="THF6" s="670"/>
      <c r="THG6" s="670"/>
      <c r="THH6" s="670"/>
      <c r="THI6" s="670"/>
      <c r="THJ6" s="670"/>
      <c r="THK6" s="670"/>
      <c r="THL6" s="670"/>
      <c r="THM6" s="670"/>
      <c r="THN6" s="670"/>
      <c r="THO6" s="670"/>
      <c r="THP6" s="670"/>
      <c r="THQ6" s="670"/>
      <c r="THR6" s="670"/>
      <c r="THS6" s="670"/>
      <c r="THT6" s="670"/>
      <c r="THU6" s="670"/>
      <c r="THV6" s="670"/>
      <c r="THW6" s="670"/>
      <c r="THX6" s="670"/>
      <c r="THY6" s="670"/>
      <c r="THZ6" s="670"/>
      <c r="TIA6" s="670"/>
      <c r="TIB6" s="670"/>
      <c r="TIC6" s="670"/>
      <c r="TID6" s="670"/>
      <c r="TIE6" s="670"/>
      <c r="TIF6" s="670"/>
      <c r="TIG6" s="670"/>
      <c r="TIH6" s="670"/>
      <c r="TII6" s="670"/>
      <c r="TIJ6" s="670"/>
      <c r="TIK6" s="670"/>
      <c r="TIL6" s="670"/>
      <c r="TIM6" s="670"/>
      <c r="TIN6" s="670"/>
      <c r="TIO6" s="670"/>
      <c r="TIP6" s="670"/>
      <c r="TIQ6" s="670"/>
      <c r="TIR6" s="670"/>
      <c r="TIS6" s="670"/>
      <c r="TIT6" s="670"/>
      <c r="TIU6" s="670"/>
      <c r="TIV6" s="670"/>
      <c r="TIW6" s="670"/>
      <c r="TIX6" s="670"/>
      <c r="TIY6" s="670"/>
      <c r="TIZ6" s="670"/>
      <c r="TJA6" s="670"/>
      <c r="TJB6" s="670"/>
      <c r="TJC6" s="670"/>
      <c r="TJD6" s="670"/>
      <c r="TJE6" s="670"/>
      <c r="TJF6" s="670"/>
      <c r="TJG6" s="670"/>
      <c r="TJH6" s="670"/>
      <c r="TJI6" s="670"/>
      <c r="TJJ6" s="670"/>
      <c r="TJK6" s="670"/>
      <c r="TJL6" s="670"/>
      <c r="TJM6" s="670"/>
      <c r="TJN6" s="670"/>
      <c r="TJO6" s="670"/>
      <c r="TJP6" s="670"/>
      <c r="TJQ6" s="670"/>
      <c r="TJR6" s="670"/>
      <c r="TJS6" s="670"/>
      <c r="TJT6" s="670"/>
      <c r="TJU6" s="670"/>
      <c r="TJV6" s="670"/>
      <c r="TJW6" s="670"/>
      <c r="TJX6" s="670"/>
      <c r="TJY6" s="670"/>
      <c r="TJZ6" s="670"/>
      <c r="TKA6" s="670"/>
      <c r="TKB6" s="670"/>
      <c r="TKC6" s="670"/>
      <c r="TKD6" s="670"/>
      <c r="TKE6" s="670"/>
      <c r="TKF6" s="670"/>
      <c r="TKG6" s="670"/>
      <c r="TKH6" s="670"/>
      <c r="TKI6" s="670"/>
      <c r="TKJ6" s="670"/>
      <c r="TKK6" s="670"/>
      <c r="TKL6" s="670"/>
      <c r="TKM6" s="670"/>
      <c r="TKN6" s="670"/>
      <c r="TKO6" s="670"/>
      <c r="TKP6" s="670"/>
      <c r="TKQ6" s="670"/>
      <c r="TKR6" s="670"/>
      <c r="TKS6" s="670"/>
      <c r="TKT6" s="670"/>
      <c r="TKU6" s="670"/>
      <c r="TKV6" s="670"/>
      <c r="TKW6" s="670"/>
      <c r="TKX6" s="670"/>
      <c r="TKY6" s="670"/>
      <c r="TKZ6" s="670"/>
      <c r="TLA6" s="670"/>
      <c r="TLB6" s="670"/>
      <c r="TLC6" s="670"/>
      <c r="TLD6" s="670"/>
      <c r="TLE6" s="670"/>
      <c r="TLF6" s="670"/>
      <c r="TLG6" s="670"/>
      <c r="TLH6" s="670"/>
      <c r="TLI6" s="670"/>
      <c r="TLJ6" s="670"/>
      <c r="TLK6" s="670"/>
      <c r="TLL6" s="670"/>
      <c r="TLM6" s="670"/>
      <c r="TLN6" s="670"/>
      <c r="TLO6" s="670"/>
      <c r="TLP6" s="670"/>
      <c r="TLQ6" s="670"/>
      <c r="TLR6" s="670"/>
      <c r="TLS6" s="670"/>
      <c r="TLT6" s="670"/>
      <c r="TLU6" s="670"/>
      <c r="TLV6" s="670"/>
      <c r="TLW6" s="670"/>
      <c r="TLX6" s="670"/>
      <c r="TLY6" s="670"/>
      <c r="TLZ6" s="670"/>
      <c r="TMA6" s="670"/>
      <c r="TMB6" s="670"/>
      <c r="TMC6" s="670"/>
      <c r="TMD6" s="670"/>
      <c r="TME6" s="670"/>
      <c r="TMF6" s="670"/>
      <c r="TMG6" s="670"/>
      <c r="TMH6" s="670"/>
      <c r="TMI6" s="670"/>
      <c r="TMJ6" s="670"/>
      <c r="TMK6" s="670"/>
      <c r="TML6" s="670"/>
      <c r="TMM6" s="670"/>
      <c r="TMN6" s="670"/>
      <c r="TMO6" s="670"/>
      <c r="TMP6" s="670"/>
      <c r="TMQ6" s="670"/>
      <c r="TMR6" s="670"/>
      <c r="TMS6" s="670"/>
      <c r="TMT6" s="670"/>
      <c r="TMU6" s="670"/>
      <c r="TMV6" s="670"/>
      <c r="TMW6" s="670"/>
      <c r="TMX6" s="670"/>
      <c r="TMY6" s="670"/>
      <c r="TMZ6" s="670"/>
      <c r="TNA6" s="670"/>
      <c r="TNB6" s="670"/>
      <c r="TNC6" s="670"/>
      <c r="TND6" s="670"/>
      <c r="TNE6" s="670"/>
      <c r="TNF6" s="670"/>
      <c r="TNG6" s="670"/>
      <c r="TNH6" s="670"/>
      <c r="TNI6" s="670"/>
      <c r="TNJ6" s="670"/>
      <c r="TNK6" s="670"/>
      <c r="TNL6" s="670"/>
      <c r="TNM6" s="670"/>
      <c r="TNN6" s="670"/>
      <c r="TNO6" s="670"/>
      <c r="TNP6" s="670"/>
      <c r="TNQ6" s="670"/>
      <c r="TNR6" s="670"/>
      <c r="TNS6" s="670"/>
      <c r="TNT6" s="670"/>
      <c r="TNU6" s="670"/>
      <c r="TNV6" s="670"/>
      <c r="TNW6" s="670"/>
      <c r="TNX6" s="670"/>
      <c r="TNY6" s="670"/>
      <c r="TNZ6" s="670"/>
      <c r="TOA6" s="670"/>
      <c r="TOB6" s="670"/>
      <c r="TOC6" s="670"/>
      <c r="TOD6" s="670"/>
      <c r="TOE6" s="670"/>
      <c r="TOF6" s="670"/>
      <c r="TOG6" s="670"/>
      <c r="TOH6" s="670"/>
      <c r="TOI6" s="670"/>
      <c r="TOJ6" s="670"/>
      <c r="TOK6" s="670"/>
      <c r="TOL6" s="670"/>
      <c r="TOM6" s="670"/>
      <c r="TON6" s="670"/>
      <c r="TOO6" s="670"/>
      <c r="TOP6" s="670"/>
      <c r="TOQ6" s="670"/>
      <c r="TOR6" s="670"/>
      <c r="TOS6" s="670"/>
      <c r="TOT6" s="670"/>
      <c r="TOU6" s="670"/>
      <c r="TOV6" s="670"/>
      <c r="TOW6" s="670"/>
      <c r="TOX6" s="670"/>
      <c r="TOY6" s="670"/>
      <c r="TOZ6" s="670"/>
      <c r="TPA6" s="670"/>
      <c r="TPB6" s="670"/>
      <c r="TPC6" s="670"/>
      <c r="TPD6" s="670"/>
      <c r="TPE6" s="670"/>
      <c r="TPF6" s="670"/>
      <c r="TPG6" s="670"/>
      <c r="TPH6" s="670"/>
      <c r="TPI6" s="670"/>
      <c r="TPJ6" s="670"/>
      <c r="TPK6" s="670"/>
      <c r="TPL6" s="670"/>
      <c r="TPM6" s="670"/>
      <c r="TPN6" s="670"/>
      <c r="TPO6" s="670"/>
      <c r="TPP6" s="670"/>
      <c r="TPQ6" s="670"/>
      <c r="TPR6" s="670"/>
      <c r="TPS6" s="670"/>
      <c r="TPT6" s="670"/>
      <c r="TPU6" s="670"/>
      <c r="TPV6" s="670"/>
      <c r="TPW6" s="670"/>
      <c r="TPX6" s="670"/>
      <c r="TPY6" s="670"/>
      <c r="TPZ6" s="670"/>
      <c r="TQA6" s="670"/>
      <c r="TQB6" s="670"/>
      <c r="TQC6" s="670"/>
      <c r="TQD6" s="670"/>
      <c r="TQE6" s="670"/>
      <c r="TQF6" s="670"/>
      <c r="TQG6" s="670"/>
      <c r="TQH6" s="670"/>
      <c r="TQI6" s="670"/>
      <c r="TQJ6" s="670"/>
      <c r="TQK6" s="670"/>
      <c r="TQL6" s="670"/>
      <c r="TQM6" s="670"/>
      <c r="TQN6" s="670"/>
      <c r="TQO6" s="670"/>
      <c r="TQP6" s="670"/>
      <c r="TQQ6" s="670"/>
      <c r="TQR6" s="670"/>
      <c r="TQS6" s="670"/>
      <c r="TQT6" s="670"/>
      <c r="TQU6" s="670"/>
      <c r="TQV6" s="670"/>
      <c r="TQW6" s="670"/>
      <c r="TQX6" s="670"/>
      <c r="TQY6" s="670"/>
      <c r="TQZ6" s="670"/>
      <c r="TRA6" s="670"/>
      <c r="TRB6" s="670"/>
      <c r="TRC6" s="670"/>
      <c r="TRD6" s="670"/>
      <c r="TRE6" s="670"/>
      <c r="TRF6" s="670"/>
      <c r="TRG6" s="670"/>
      <c r="TRH6" s="670"/>
      <c r="TRI6" s="670"/>
      <c r="TRJ6" s="670"/>
      <c r="TRK6" s="670"/>
      <c r="TRL6" s="670"/>
      <c r="TRM6" s="670"/>
      <c r="TRN6" s="670"/>
      <c r="TRO6" s="670"/>
      <c r="TRP6" s="670"/>
      <c r="TRQ6" s="670"/>
      <c r="TRR6" s="670"/>
      <c r="TRS6" s="670"/>
      <c r="TRT6" s="670"/>
      <c r="TRU6" s="670"/>
      <c r="TRV6" s="670"/>
      <c r="TRW6" s="670"/>
      <c r="TRX6" s="670"/>
      <c r="TRY6" s="670"/>
      <c r="TRZ6" s="670"/>
      <c r="TSA6" s="670"/>
      <c r="TSB6" s="670"/>
      <c r="TSC6" s="670"/>
      <c r="TSD6" s="670"/>
      <c r="TSE6" s="670"/>
      <c r="TSF6" s="670"/>
      <c r="TSG6" s="670"/>
      <c r="TSH6" s="670"/>
      <c r="TSI6" s="670"/>
      <c r="TSJ6" s="670"/>
      <c r="TSK6" s="670"/>
      <c r="TSL6" s="670"/>
      <c r="TSM6" s="670"/>
      <c r="TSN6" s="670"/>
      <c r="TSO6" s="670"/>
      <c r="TSP6" s="670"/>
      <c r="TSQ6" s="670"/>
      <c r="TSR6" s="670"/>
      <c r="TSS6" s="670"/>
      <c r="TST6" s="670"/>
      <c r="TSU6" s="670"/>
      <c r="TSV6" s="670"/>
      <c r="TSW6" s="670"/>
      <c r="TSX6" s="670"/>
      <c r="TSY6" s="670"/>
      <c r="TSZ6" s="670"/>
      <c r="TTA6" s="670"/>
      <c r="TTB6" s="670"/>
      <c r="TTC6" s="670"/>
      <c r="TTD6" s="670"/>
      <c r="TTE6" s="670"/>
      <c r="TTF6" s="670"/>
      <c r="TTG6" s="670"/>
      <c r="TTH6" s="670"/>
      <c r="TTI6" s="670"/>
      <c r="TTJ6" s="670"/>
      <c r="TTK6" s="670"/>
      <c r="TTL6" s="670"/>
      <c r="TTM6" s="670"/>
      <c r="TTN6" s="670"/>
      <c r="TTO6" s="670"/>
      <c r="TTP6" s="670"/>
      <c r="TTQ6" s="670"/>
      <c r="TTR6" s="670"/>
      <c r="TTS6" s="670"/>
      <c r="TTT6" s="670"/>
      <c r="TTU6" s="670"/>
      <c r="TTV6" s="670"/>
      <c r="TTW6" s="670"/>
      <c r="TTX6" s="670"/>
      <c r="TTY6" s="670"/>
      <c r="TTZ6" s="670"/>
      <c r="TUA6" s="670"/>
      <c r="TUB6" s="670"/>
      <c r="TUC6" s="670"/>
      <c r="TUD6" s="670"/>
      <c r="TUE6" s="670"/>
      <c r="TUF6" s="670"/>
      <c r="TUG6" s="670"/>
      <c r="TUH6" s="670"/>
      <c r="TUI6" s="670"/>
      <c r="TUJ6" s="670"/>
      <c r="TUK6" s="670"/>
      <c r="TUL6" s="670"/>
      <c r="TUM6" s="670"/>
      <c r="TUN6" s="670"/>
      <c r="TUO6" s="670"/>
      <c r="TUP6" s="670"/>
      <c r="TUQ6" s="670"/>
      <c r="TUR6" s="670"/>
      <c r="TUS6" s="670"/>
      <c r="TUT6" s="670"/>
      <c r="TUU6" s="670"/>
      <c r="TUV6" s="670"/>
      <c r="TUW6" s="670"/>
      <c r="TUX6" s="670"/>
      <c r="TUY6" s="670"/>
      <c r="TUZ6" s="670"/>
      <c r="TVA6" s="670"/>
      <c r="TVB6" s="670"/>
      <c r="TVC6" s="670"/>
      <c r="TVD6" s="670"/>
      <c r="TVE6" s="670"/>
      <c r="TVF6" s="670"/>
      <c r="TVG6" s="670"/>
      <c r="TVH6" s="670"/>
      <c r="TVI6" s="670"/>
      <c r="TVJ6" s="670"/>
      <c r="TVK6" s="670"/>
      <c r="TVL6" s="670"/>
      <c r="TVM6" s="670"/>
      <c r="TVN6" s="670"/>
      <c r="TVO6" s="670"/>
      <c r="TVP6" s="670"/>
      <c r="TVQ6" s="670"/>
      <c r="TVR6" s="670"/>
      <c r="TVS6" s="670"/>
      <c r="TVT6" s="670"/>
      <c r="TVU6" s="670"/>
      <c r="TVV6" s="670"/>
      <c r="TVW6" s="670"/>
      <c r="TVX6" s="670"/>
      <c r="TVY6" s="670"/>
      <c r="TVZ6" s="670"/>
      <c r="TWA6" s="670"/>
      <c r="TWB6" s="670"/>
      <c r="TWC6" s="670"/>
      <c r="TWD6" s="670"/>
      <c r="TWE6" s="670"/>
      <c r="TWF6" s="670"/>
      <c r="TWG6" s="670"/>
      <c r="TWH6" s="670"/>
      <c r="TWI6" s="670"/>
      <c r="TWJ6" s="670"/>
      <c r="TWK6" s="670"/>
      <c r="TWL6" s="670"/>
      <c r="TWM6" s="670"/>
      <c r="TWN6" s="670"/>
      <c r="TWO6" s="670"/>
      <c r="TWP6" s="670"/>
      <c r="TWQ6" s="670"/>
      <c r="TWR6" s="670"/>
      <c r="TWS6" s="670"/>
      <c r="TWT6" s="670"/>
      <c r="TWU6" s="670"/>
      <c r="TWV6" s="670"/>
      <c r="TWW6" s="670"/>
      <c r="TWX6" s="670"/>
      <c r="TWY6" s="670"/>
      <c r="TWZ6" s="670"/>
      <c r="TXA6" s="670"/>
      <c r="TXB6" s="670"/>
      <c r="TXC6" s="670"/>
      <c r="TXD6" s="670"/>
      <c r="TXE6" s="670"/>
      <c r="TXF6" s="670"/>
      <c r="TXG6" s="670"/>
      <c r="TXH6" s="670"/>
      <c r="TXI6" s="670"/>
      <c r="TXJ6" s="670"/>
      <c r="TXK6" s="670"/>
      <c r="TXL6" s="670"/>
      <c r="TXM6" s="670"/>
      <c r="TXN6" s="670"/>
      <c r="TXO6" s="670"/>
      <c r="TXP6" s="670"/>
      <c r="TXQ6" s="670"/>
      <c r="TXR6" s="670"/>
      <c r="TXS6" s="670"/>
      <c r="TXT6" s="670"/>
      <c r="TXU6" s="670"/>
      <c r="TXV6" s="670"/>
      <c r="TXW6" s="670"/>
      <c r="TXX6" s="670"/>
      <c r="TXY6" s="670"/>
      <c r="TXZ6" s="670"/>
      <c r="TYA6" s="670"/>
      <c r="TYB6" s="670"/>
      <c r="TYC6" s="670"/>
      <c r="TYD6" s="670"/>
      <c r="TYE6" s="670"/>
      <c r="TYF6" s="670"/>
      <c r="TYG6" s="670"/>
      <c r="TYH6" s="670"/>
      <c r="TYI6" s="670"/>
      <c r="TYJ6" s="670"/>
      <c r="TYK6" s="670"/>
      <c r="TYL6" s="670"/>
      <c r="TYM6" s="670"/>
      <c r="TYN6" s="670"/>
      <c r="TYO6" s="670"/>
      <c r="TYP6" s="670"/>
      <c r="TYQ6" s="670"/>
      <c r="TYR6" s="670"/>
      <c r="TYS6" s="670"/>
      <c r="TYT6" s="670"/>
      <c r="TYU6" s="670"/>
      <c r="TYV6" s="670"/>
      <c r="TYW6" s="670"/>
      <c r="TYX6" s="670"/>
      <c r="TYY6" s="670"/>
      <c r="TYZ6" s="670"/>
      <c r="TZA6" s="670"/>
      <c r="TZB6" s="670"/>
      <c r="TZC6" s="670"/>
      <c r="TZD6" s="670"/>
      <c r="TZE6" s="670"/>
      <c r="TZF6" s="670"/>
      <c r="TZG6" s="670"/>
      <c r="TZH6" s="670"/>
      <c r="TZI6" s="670"/>
      <c r="TZJ6" s="670"/>
      <c r="TZK6" s="670"/>
      <c r="TZL6" s="670"/>
      <c r="TZM6" s="670"/>
      <c r="TZN6" s="670"/>
      <c r="TZO6" s="670"/>
      <c r="TZP6" s="670"/>
      <c r="TZQ6" s="670"/>
      <c r="TZR6" s="670"/>
      <c r="TZS6" s="670"/>
      <c r="TZT6" s="670"/>
      <c r="TZU6" s="670"/>
      <c r="TZV6" s="670"/>
      <c r="TZW6" s="670"/>
      <c r="TZX6" s="670"/>
      <c r="TZY6" s="670"/>
      <c r="TZZ6" s="670"/>
      <c r="UAA6" s="670"/>
      <c r="UAB6" s="670"/>
      <c r="UAC6" s="670"/>
      <c r="UAD6" s="670"/>
      <c r="UAE6" s="670"/>
      <c r="UAF6" s="670"/>
      <c r="UAG6" s="670"/>
      <c r="UAH6" s="670"/>
      <c r="UAI6" s="670"/>
      <c r="UAJ6" s="670"/>
      <c r="UAK6" s="670"/>
      <c r="UAL6" s="670"/>
      <c r="UAM6" s="670"/>
      <c r="UAN6" s="670"/>
      <c r="UAO6" s="670"/>
      <c r="UAP6" s="670"/>
      <c r="UAQ6" s="670"/>
      <c r="UAR6" s="670"/>
      <c r="UAS6" s="670"/>
      <c r="UAT6" s="670"/>
      <c r="UAU6" s="670"/>
      <c r="UAV6" s="670"/>
      <c r="UAW6" s="670"/>
      <c r="UAX6" s="670"/>
      <c r="UAY6" s="670"/>
      <c r="UAZ6" s="670"/>
      <c r="UBA6" s="670"/>
      <c r="UBB6" s="670"/>
      <c r="UBC6" s="670"/>
      <c r="UBD6" s="670"/>
      <c r="UBE6" s="670"/>
      <c r="UBF6" s="670"/>
      <c r="UBG6" s="670"/>
      <c r="UBH6" s="670"/>
      <c r="UBI6" s="670"/>
      <c r="UBJ6" s="670"/>
      <c r="UBK6" s="670"/>
      <c r="UBL6" s="670"/>
      <c r="UBM6" s="670"/>
      <c r="UBN6" s="670"/>
      <c r="UBO6" s="670"/>
      <c r="UBP6" s="670"/>
      <c r="UBQ6" s="670"/>
      <c r="UBR6" s="670"/>
      <c r="UBS6" s="670"/>
      <c r="UBT6" s="670"/>
      <c r="UBU6" s="670"/>
      <c r="UBV6" s="670"/>
      <c r="UBW6" s="670"/>
      <c r="UBX6" s="670"/>
      <c r="UBY6" s="670"/>
      <c r="UBZ6" s="670"/>
      <c r="UCA6" s="670"/>
      <c r="UCB6" s="670"/>
      <c r="UCC6" s="670"/>
      <c r="UCD6" s="670"/>
      <c r="UCE6" s="670"/>
      <c r="UCF6" s="670"/>
      <c r="UCG6" s="670"/>
      <c r="UCH6" s="670"/>
      <c r="UCI6" s="670"/>
      <c r="UCJ6" s="670"/>
      <c r="UCK6" s="670"/>
      <c r="UCL6" s="670"/>
      <c r="UCM6" s="670"/>
      <c r="UCN6" s="670"/>
      <c r="UCO6" s="670"/>
      <c r="UCP6" s="670"/>
      <c r="UCQ6" s="670"/>
      <c r="UCR6" s="670"/>
      <c r="UCS6" s="670"/>
      <c r="UCT6" s="670"/>
      <c r="UCU6" s="670"/>
      <c r="UCV6" s="670"/>
      <c r="UCW6" s="670"/>
      <c r="UCX6" s="670"/>
      <c r="UCY6" s="670"/>
      <c r="UCZ6" s="670"/>
      <c r="UDA6" s="670"/>
      <c r="UDB6" s="670"/>
      <c r="UDC6" s="670"/>
      <c r="UDD6" s="670"/>
      <c r="UDE6" s="670"/>
      <c r="UDF6" s="670"/>
      <c r="UDG6" s="670"/>
      <c r="UDH6" s="670"/>
      <c r="UDI6" s="670"/>
      <c r="UDJ6" s="670"/>
      <c r="UDK6" s="670"/>
      <c r="UDL6" s="670"/>
      <c r="UDM6" s="670"/>
      <c r="UDN6" s="670"/>
      <c r="UDO6" s="670"/>
      <c r="UDP6" s="670"/>
      <c r="UDQ6" s="670"/>
      <c r="UDR6" s="670"/>
      <c r="UDS6" s="670"/>
      <c r="UDT6" s="670"/>
      <c r="UDU6" s="670"/>
      <c r="UDV6" s="670"/>
      <c r="UDW6" s="670"/>
      <c r="UDX6" s="670"/>
      <c r="UDY6" s="670"/>
      <c r="UDZ6" s="670"/>
      <c r="UEA6" s="670"/>
      <c r="UEB6" s="670"/>
      <c r="UEC6" s="670"/>
      <c r="UED6" s="670"/>
      <c r="UEE6" s="670"/>
      <c r="UEF6" s="670"/>
      <c r="UEG6" s="670"/>
      <c r="UEH6" s="670"/>
      <c r="UEI6" s="670"/>
      <c r="UEJ6" s="670"/>
      <c r="UEK6" s="670"/>
      <c r="UEL6" s="670"/>
      <c r="UEM6" s="670"/>
      <c r="UEN6" s="670"/>
      <c r="UEO6" s="670"/>
      <c r="UEP6" s="670"/>
      <c r="UEQ6" s="670"/>
      <c r="UER6" s="670"/>
      <c r="UES6" s="670"/>
      <c r="UET6" s="670"/>
      <c r="UEU6" s="670"/>
      <c r="UEV6" s="670"/>
      <c r="UEW6" s="670"/>
      <c r="UEX6" s="670"/>
      <c r="UEY6" s="670"/>
      <c r="UEZ6" s="670"/>
      <c r="UFA6" s="670"/>
      <c r="UFB6" s="670"/>
      <c r="UFC6" s="670"/>
      <c r="UFD6" s="670"/>
      <c r="UFE6" s="670"/>
      <c r="UFF6" s="670"/>
      <c r="UFG6" s="670"/>
      <c r="UFH6" s="670"/>
      <c r="UFI6" s="670"/>
      <c r="UFJ6" s="670"/>
      <c r="UFK6" s="670"/>
      <c r="UFL6" s="670"/>
      <c r="UFM6" s="670"/>
      <c r="UFN6" s="670"/>
      <c r="UFO6" s="670"/>
      <c r="UFP6" s="670"/>
      <c r="UFQ6" s="670"/>
      <c r="UFR6" s="670"/>
      <c r="UFS6" s="670"/>
      <c r="UFT6" s="670"/>
      <c r="UFU6" s="670"/>
      <c r="UFV6" s="670"/>
      <c r="UFW6" s="670"/>
      <c r="UFX6" s="670"/>
      <c r="UFY6" s="670"/>
      <c r="UFZ6" s="670"/>
      <c r="UGA6" s="670"/>
      <c r="UGB6" s="670"/>
      <c r="UGC6" s="670"/>
      <c r="UGD6" s="670"/>
      <c r="UGE6" s="670"/>
      <c r="UGF6" s="670"/>
      <c r="UGG6" s="670"/>
      <c r="UGH6" s="670"/>
      <c r="UGI6" s="670"/>
      <c r="UGJ6" s="670"/>
      <c r="UGK6" s="670"/>
      <c r="UGL6" s="670"/>
      <c r="UGM6" s="670"/>
      <c r="UGN6" s="670"/>
      <c r="UGO6" s="670"/>
      <c r="UGP6" s="670"/>
      <c r="UGQ6" s="670"/>
      <c r="UGR6" s="670"/>
      <c r="UGS6" s="670"/>
      <c r="UGT6" s="670"/>
      <c r="UGU6" s="670"/>
      <c r="UGV6" s="670"/>
      <c r="UGW6" s="670"/>
      <c r="UGX6" s="670"/>
      <c r="UGY6" s="670"/>
      <c r="UGZ6" s="670"/>
      <c r="UHA6" s="670"/>
      <c r="UHB6" s="670"/>
      <c r="UHC6" s="670"/>
      <c r="UHD6" s="670"/>
      <c r="UHE6" s="670"/>
      <c r="UHF6" s="670"/>
      <c r="UHG6" s="670"/>
      <c r="UHH6" s="670"/>
      <c r="UHI6" s="670"/>
      <c r="UHJ6" s="670"/>
      <c r="UHK6" s="670"/>
      <c r="UHL6" s="670"/>
      <c r="UHM6" s="670"/>
      <c r="UHN6" s="670"/>
      <c r="UHO6" s="670"/>
      <c r="UHP6" s="670"/>
      <c r="UHQ6" s="670"/>
      <c r="UHR6" s="670"/>
      <c r="UHS6" s="670"/>
      <c r="UHT6" s="670"/>
      <c r="UHU6" s="670"/>
      <c r="UHV6" s="670"/>
      <c r="UHW6" s="670"/>
      <c r="UHX6" s="670"/>
      <c r="UHY6" s="670"/>
      <c r="UHZ6" s="670"/>
      <c r="UIA6" s="670"/>
      <c r="UIB6" s="670"/>
      <c r="UIC6" s="670"/>
      <c r="UID6" s="670"/>
      <c r="UIE6" s="670"/>
      <c r="UIF6" s="670"/>
      <c r="UIG6" s="670"/>
      <c r="UIH6" s="670"/>
      <c r="UII6" s="670"/>
      <c r="UIJ6" s="670"/>
      <c r="UIK6" s="670"/>
      <c r="UIL6" s="670"/>
      <c r="UIM6" s="670"/>
      <c r="UIN6" s="670"/>
      <c r="UIO6" s="670"/>
      <c r="UIP6" s="670"/>
      <c r="UIQ6" s="670"/>
      <c r="UIR6" s="670"/>
      <c r="UIS6" s="670"/>
      <c r="UIT6" s="670"/>
      <c r="UIU6" s="670"/>
      <c r="UIV6" s="670"/>
      <c r="UIW6" s="670"/>
      <c r="UIX6" s="670"/>
      <c r="UIY6" s="670"/>
      <c r="UIZ6" s="670"/>
      <c r="UJA6" s="670"/>
      <c r="UJB6" s="670"/>
      <c r="UJC6" s="670"/>
      <c r="UJD6" s="670"/>
      <c r="UJE6" s="670"/>
      <c r="UJF6" s="670"/>
      <c r="UJG6" s="670"/>
      <c r="UJH6" s="670"/>
      <c r="UJI6" s="670"/>
      <c r="UJJ6" s="670"/>
      <c r="UJK6" s="670"/>
      <c r="UJL6" s="670"/>
      <c r="UJM6" s="670"/>
      <c r="UJN6" s="670"/>
      <c r="UJO6" s="670"/>
      <c r="UJP6" s="670"/>
      <c r="UJQ6" s="670"/>
      <c r="UJR6" s="670"/>
      <c r="UJS6" s="670"/>
      <c r="UJT6" s="670"/>
      <c r="UJU6" s="670"/>
      <c r="UJV6" s="670"/>
      <c r="UJW6" s="670"/>
      <c r="UJX6" s="670"/>
      <c r="UJY6" s="670"/>
      <c r="UJZ6" s="670"/>
      <c r="UKA6" s="670"/>
      <c r="UKB6" s="670"/>
      <c r="UKC6" s="670"/>
      <c r="UKD6" s="670"/>
      <c r="UKE6" s="670"/>
      <c r="UKF6" s="670"/>
      <c r="UKG6" s="670"/>
      <c r="UKH6" s="670"/>
      <c r="UKI6" s="670"/>
      <c r="UKJ6" s="670"/>
      <c r="UKK6" s="670"/>
      <c r="UKL6" s="670"/>
      <c r="UKM6" s="670"/>
      <c r="UKN6" s="670"/>
      <c r="UKO6" s="670"/>
      <c r="UKP6" s="670"/>
      <c r="UKQ6" s="670"/>
      <c r="UKR6" s="670"/>
      <c r="UKS6" s="670"/>
      <c r="UKT6" s="670"/>
      <c r="UKU6" s="670"/>
      <c r="UKV6" s="670"/>
      <c r="UKW6" s="670"/>
      <c r="UKX6" s="670"/>
      <c r="UKY6" s="670"/>
      <c r="UKZ6" s="670"/>
      <c r="ULA6" s="670"/>
      <c r="ULB6" s="670"/>
      <c r="ULC6" s="670"/>
      <c r="ULD6" s="670"/>
      <c r="ULE6" s="670"/>
      <c r="ULF6" s="670"/>
      <c r="ULG6" s="670"/>
      <c r="ULH6" s="670"/>
      <c r="ULI6" s="670"/>
      <c r="ULJ6" s="670"/>
      <c r="ULK6" s="670"/>
      <c r="ULL6" s="670"/>
      <c r="ULM6" s="670"/>
      <c r="ULN6" s="670"/>
      <c r="ULO6" s="670"/>
      <c r="ULP6" s="670"/>
      <c r="ULQ6" s="670"/>
      <c r="ULR6" s="670"/>
      <c r="ULS6" s="670"/>
      <c r="ULT6" s="670"/>
      <c r="ULU6" s="670"/>
      <c r="ULV6" s="670"/>
      <c r="ULW6" s="670"/>
      <c r="ULX6" s="670"/>
      <c r="ULY6" s="670"/>
      <c r="ULZ6" s="670"/>
      <c r="UMA6" s="670"/>
      <c r="UMB6" s="670"/>
      <c r="UMC6" s="670"/>
      <c r="UMD6" s="670"/>
      <c r="UME6" s="670"/>
      <c r="UMF6" s="670"/>
      <c r="UMG6" s="670"/>
      <c r="UMH6" s="670"/>
      <c r="UMI6" s="670"/>
      <c r="UMJ6" s="670"/>
      <c r="UMK6" s="670"/>
      <c r="UML6" s="670"/>
      <c r="UMM6" s="670"/>
      <c r="UMN6" s="670"/>
      <c r="UMO6" s="670"/>
      <c r="UMP6" s="670"/>
      <c r="UMQ6" s="670"/>
      <c r="UMR6" s="670"/>
      <c r="UMS6" s="670"/>
      <c r="UMT6" s="670"/>
      <c r="UMU6" s="670"/>
      <c r="UMV6" s="670"/>
      <c r="UMW6" s="670"/>
      <c r="UMX6" s="670"/>
      <c r="UMY6" s="670"/>
      <c r="UMZ6" s="670"/>
      <c r="UNA6" s="670"/>
      <c r="UNB6" s="670"/>
      <c r="UNC6" s="670"/>
      <c r="UND6" s="670"/>
      <c r="UNE6" s="670"/>
      <c r="UNF6" s="670"/>
      <c r="UNG6" s="670"/>
      <c r="UNH6" s="670"/>
      <c r="UNI6" s="670"/>
      <c r="UNJ6" s="670"/>
      <c r="UNK6" s="670"/>
      <c r="UNL6" s="670"/>
      <c r="UNM6" s="670"/>
      <c r="UNN6" s="670"/>
      <c r="UNO6" s="670"/>
      <c r="UNP6" s="670"/>
      <c r="UNQ6" s="670"/>
      <c r="UNR6" s="670"/>
      <c r="UNS6" s="670"/>
      <c r="UNT6" s="670"/>
      <c r="UNU6" s="670"/>
      <c r="UNV6" s="670"/>
      <c r="UNW6" s="670"/>
      <c r="UNX6" s="670"/>
      <c r="UNY6" s="670"/>
      <c r="UNZ6" s="670"/>
      <c r="UOA6" s="670"/>
      <c r="UOB6" s="670"/>
      <c r="UOC6" s="670"/>
      <c r="UOD6" s="670"/>
      <c r="UOE6" s="670"/>
      <c r="UOF6" s="670"/>
      <c r="UOG6" s="670"/>
      <c r="UOH6" s="670"/>
      <c r="UOI6" s="670"/>
      <c r="UOJ6" s="670"/>
      <c r="UOK6" s="670"/>
      <c r="UOL6" s="670"/>
      <c r="UOM6" s="670"/>
      <c r="UON6" s="670"/>
      <c r="UOO6" s="670"/>
      <c r="UOP6" s="670"/>
      <c r="UOQ6" s="670"/>
      <c r="UOR6" s="670"/>
      <c r="UOS6" s="670"/>
      <c r="UOT6" s="670"/>
      <c r="UOU6" s="670"/>
      <c r="UOV6" s="670"/>
      <c r="UOW6" s="670"/>
      <c r="UOX6" s="670"/>
      <c r="UOY6" s="670"/>
      <c r="UOZ6" s="670"/>
      <c r="UPA6" s="670"/>
      <c r="UPB6" s="670"/>
      <c r="UPC6" s="670"/>
      <c r="UPD6" s="670"/>
      <c r="UPE6" s="670"/>
      <c r="UPF6" s="670"/>
      <c r="UPG6" s="670"/>
      <c r="UPH6" s="670"/>
      <c r="UPI6" s="670"/>
      <c r="UPJ6" s="670"/>
      <c r="UPK6" s="670"/>
      <c r="UPL6" s="670"/>
      <c r="UPM6" s="670"/>
      <c r="UPN6" s="670"/>
      <c r="UPO6" s="670"/>
      <c r="UPP6" s="670"/>
      <c r="UPQ6" s="670"/>
      <c r="UPR6" s="670"/>
      <c r="UPS6" s="670"/>
      <c r="UPT6" s="670"/>
      <c r="UPU6" s="670"/>
      <c r="UPV6" s="670"/>
      <c r="UPW6" s="670"/>
      <c r="UPX6" s="670"/>
      <c r="UPY6" s="670"/>
      <c r="UPZ6" s="670"/>
      <c r="UQA6" s="670"/>
      <c r="UQB6" s="670"/>
      <c r="UQC6" s="670"/>
      <c r="UQD6" s="670"/>
      <c r="UQE6" s="670"/>
      <c r="UQF6" s="670"/>
      <c r="UQG6" s="670"/>
      <c r="UQH6" s="670"/>
      <c r="UQI6" s="670"/>
      <c r="UQJ6" s="670"/>
      <c r="UQK6" s="670"/>
      <c r="UQL6" s="670"/>
      <c r="UQM6" s="670"/>
      <c r="UQN6" s="670"/>
      <c r="UQO6" s="670"/>
      <c r="UQP6" s="670"/>
      <c r="UQQ6" s="670"/>
      <c r="UQR6" s="670"/>
      <c r="UQS6" s="670"/>
      <c r="UQT6" s="670"/>
      <c r="UQU6" s="670"/>
      <c r="UQV6" s="670"/>
      <c r="UQW6" s="670"/>
      <c r="UQX6" s="670"/>
      <c r="UQY6" s="670"/>
      <c r="UQZ6" s="670"/>
      <c r="URA6" s="670"/>
      <c r="URB6" s="670"/>
      <c r="URC6" s="670"/>
      <c r="URD6" s="670"/>
      <c r="URE6" s="670"/>
      <c r="URF6" s="670"/>
      <c r="URG6" s="670"/>
      <c r="URH6" s="670"/>
      <c r="URI6" s="670"/>
      <c r="URJ6" s="670"/>
      <c r="URK6" s="670"/>
      <c r="URL6" s="670"/>
      <c r="URM6" s="670"/>
      <c r="URN6" s="670"/>
      <c r="URO6" s="670"/>
      <c r="URP6" s="670"/>
      <c r="URQ6" s="670"/>
      <c r="URR6" s="670"/>
      <c r="URS6" s="670"/>
      <c r="URT6" s="670"/>
      <c r="URU6" s="670"/>
      <c r="URV6" s="670"/>
      <c r="URW6" s="670"/>
      <c r="URX6" s="670"/>
      <c r="URY6" s="670"/>
      <c r="URZ6" s="670"/>
      <c r="USA6" s="670"/>
      <c r="USB6" s="670"/>
      <c r="USC6" s="670"/>
      <c r="USD6" s="670"/>
      <c r="USE6" s="670"/>
      <c r="USF6" s="670"/>
      <c r="USG6" s="670"/>
      <c r="USH6" s="670"/>
      <c r="USI6" s="670"/>
      <c r="USJ6" s="670"/>
      <c r="USK6" s="670"/>
      <c r="USL6" s="670"/>
      <c r="USM6" s="670"/>
      <c r="USN6" s="670"/>
      <c r="USO6" s="670"/>
      <c r="USP6" s="670"/>
      <c r="USQ6" s="670"/>
      <c r="USR6" s="670"/>
      <c r="USS6" s="670"/>
      <c r="UST6" s="670"/>
      <c r="USU6" s="670"/>
      <c r="USV6" s="670"/>
      <c r="USW6" s="670"/>
      <c r="USX6" s="670"/>
      <c r="USY6" s="670"/>
      <c r="USZ6" s="670"/>
      <c r="UTA6" s="670"/>
      <c r="UTB6" s="670"/>
      <c r="UTC6" s="670"/>
      <c r="UTD6" s="670"/>
      <c r="UTE6" s="670"/>
      <c r="UTF6" s="670"/>
      <c r="UTG6" s="670"/>
      <c r="UTH6" s="670"/>
      <c r="UTI6" s="670"/>
      <c r="UTJ6" s="670"/>
      <c r="UTK6" s="670"/>
      <c r="UTL6" s="670"/>
      <c r="UTM6" s="670"/>
      <c r="UTN6" s="670"/>
      <c r="UTO6" s="670"/>
      <c r="UTP6" s="670"/>
      <c r="UTQ6" s="670"/>
      <c r="UTR6" s="670"/>
      <c r="UTS6" s="670"/>
      <c r="UTT6" s="670"/>
      <c r="UTU6" s="670"/>
      <c r="UTV6" s="670"/>
      <c r="UTW6" s="670"/>
      <c r="UTX6" s="670"/>
      <c r="UTY6" s="670"/>
      <c r="UTZ6" s="670"/>
      <c r="UUA6" s="670"/>
      <c r="UUB6" s="670"/>
      <c r="UUC6" s="670"/>
      <c r="UUD6" s="670"/>
      <c r="UUE6" s="670"/>
      <c r="UUF6" s="670"/>
      <c r="UUG6" s="670"/>
      <c r="UUH6" s="670"/>
      <c r="UUI6" s="670"/>
      <c r="UUJ6" s="670"/>
      <c r="UUK6" s="670"/>
      <c r="UUL6" s="670"/>
      <c r="UUM6" s="670"/>
      <c r="UUN6" s="670"/>
      <c r="UUO6" s="670"/>
      <c r="UUP6" s="670"/>
      <c r="UUQ6" s="670"/>
      <c r="UUR6" s="670"/>
      <c r="UUS6" s="670"/>
      <c r="UUT6" s="670"/>
      <c r="UUU6" s="670"/>
      <c r="UUV6" s="670"/>
      <c r="UUW6" s="670"/>
      <c r="UUX6" s="670"/>
      <c r="UUY6" s="670"/>
      <c r="UUZ6" s="670"/>
      <c r="UVA6" s="670"/>
      <c r="UVB6" s="670"/>
      <c r="UVC6" s="670"/>
      <c r="UVD6" s="670"/>
      <c r="UVE6" s="670"/>
      <c r="UVF6" s="670"/>
      <c r="UVG6" s="670"/>
      <c r="UVH6" s="670"/>
      <c r="UVI6" s="670"/>
      <c r="UVJ6" s="670"/>
      <c r="UVK6" s="670"/>
      <c r="UVL6" s="670"/>
      <c r="UVM6" s="670"/>
      <c r="UVN6" s="670"/>
      <c r="UVO6" s="670"/>
      <c r="UVP6" s="670"/>
      <c r="UVQ6" s="670"/>
      <c r="UVR6" s="670"/>
      <c r="UVS6" s="670"/>
      <c r="UVT6" s="670"/>
      <c r="UVU6" s="670"/>
      <c r="UVV6" s="670"/>
      <c r="UVW6" s="670"/>
      <c r="UVX6" s="670"/>
      <c r="UVY6" s="670"/>
      <c r="UVZ6" s="670"/>
      <c r="UWA6" s="670"/>
      <c r="UWB6" s="670"/>
      <c r="UWC6" s="670"/>
      <c r="UWD6" s="670"/>
      <c r="UWE6" s="670"/>
      <c r="UWF6" s="670"/>
      <c r="UWG6" s="670"/>
      <c r="UWH6" s="670"/>
      <c r="UWI6" s="670"/>
      <c r="UWJ6" s="670"/>
      <c r="UWK6" s="670"/>
      <c r="UWL6" s="670"/>
      <c r="UWM6" s="670"/>
      <c r="UWN6" s="670"/>
      <c r="UWO6" s="670"/>
      <c r="UWP6" s="670"/>
      <c r="UWQ6" s="670"/>
      <c r="UWR6" s="670"/>
      <c r="UWS6" s="670"/>
      <c r="UWT6" s="670"/>
      <c r="UWU6" s="670"/>
      <c r="UWV6" s="670"/>
      <c r="UWW6" s="670"/>
      <c r="UWX6" s="670"/>
      <c r="UWY6" s="670"/>
      <c r="UWZ6" s="670"/>
      <c r="UXA6" s="670"/>
      <c r="UXB6" s="670"/>
      <c r="UXC6" s="670"/>
      <c r="UXD6" s="670"/>
      <c r="UXE6" s="670"/>
      <c r="UXF6" s="670"/>
      <c r="UXG6" s="670"/>
      <c r="UXH6" s="670"/>
      <c r="UXI6" s="670"/>
      <c r="UXJ6" s="670"/>
      <c r="UXK6" s="670"/>
      <c r="UXL6" s="670"/>
      <c r="UXM6" s="670"/>
      <c r="UXN6" s="670"/>
      <c r="UXO6" s="670"/>
      <c r="UXP6" s="670"/>
      <c r="UXQ6" s="670"/>
      <c r="UXR6" s="670"/>
      <c r="UXS6" s="670"/>
      <c r="UXT6" s="670"/>
      <c r="UXU6" s="670"/>
      <c r="UXV6" s="670"/>
      <c r="UXW6" s="670"/>
      <c r="UXX6" s="670"/>
      <c r="UXY6" s="670"/>
      <c r="UXZ6" s="670"/>
      <c r="UYA6" s="670"/>
      <c r="UYB6" s="670"/>
      <c r="UYC6" s="670"/>
      <c r="UYD6" s="670"/>
      <c r="UYE6" s="670"/>
      <c r="UYF6" s="670"/>
      <c r="UYG6" s="670"/>
      <c r="UYH6" s="670"/>
      <c r="UYI6" s="670"/>
      <c r="UYJ6" s="670"/>
      <c r="UYK6" s="670"/>
      <c r="UYL6" s="670"/>
      <c r="UYM6" s="670"/>
      <c r="UYN6" s="670"/>
      <c r="UYO6" s="670"/>
      <c r="UYP6" s="670"/>
      <c r="UYQ6" s="670"/>
      <c r="UYR6" s="670"/>
      <c r="UYS6" s="670"/>
      <c r="UYT6" s="670"/>
      <c r="UYU6" s="670"/>
      <c r="UYV6" s="670"/>
      <c r="UYW6" s="670"/>
      <c r="UYX6" s="670"/>
      <c r="UYY6" s="670"/>
      <c r="UYZ6" s="670"/>
      <c r="UZA6" s="670"/>
      <c r="UZB6" s="670"/>
      <c r="UZC6" s="670"/>
      <c r="UZD6" s="670"/>
      <c r="UZE6" s="670"/>
      <c r="UZF6" s="670"/>
      <c r="UZG6" s="670"/>
      <c r="UZH6" s="670"/>
      <c r="UZI6" s="670"/>
      <c r="UZJ6" s="670"/>
      <c r="UZK6" s="670"/>
      <c r="UZL6" s="670"/>
      <c r="UZM6" s="670"/>
      <c r="UZN6" s="670"/>
      <c r="UZO6" s="670"/>
      <c r="UZP6" s="670"/>
      <c r="UZQ6" s="670"/>
      <c r="UZR6" s="670"/>
      <c r="UZS6" s="670"/>
      <c r="UZT6" s="670"/>
      <c r="UZU6" s="670"/>
      <c r="UZV6" s="670"/>
      <c r="UZW6" s="670"/>
      <c r="UZX6" s="670"/>
      <c r="UZY6" s="670"/>
      <c r="UZZ6" s="670"/>
      <c r="VAA6" s="670"/>
      <c r="VAB6" s="670"/>
      <c r="VAC6" s="670"/>
      <c r="VAD6" s="670"/>
      <c r="VAE6" s="670"/>
      <c r="VAF6" s="670"/>
      <c r="VAG6" s="670"/>
      <c r="VAH6" s="670"/>
      <c r="VAI6" s="670"/>
      <c r="VAJ6" s="670"/>
      <c r="VAK6" s="670"/>
      <c r="VAL6" s="670"/>
      <c r="VAM6" s="670"/>
      <c r="VAN6" s="670"/>
      <c r="VAO6" s="670"/>
      <c r="VAP6" s="670"/>
      <c r="VAQ6" s="670"/>
      <c r="VAR6" s="670"/>
      <c r="VAS6" s="670"/>
      <c r="VAT6" s="670"/>
      <c r="VAU6" s="670"/>
      <c r="VAV6" s="670"/>
      <c r="VAW6" s="670"/>
      <c r="VAX6" s="670"/>
      <c r="VAY6" s="670"/>
      <c r="VAZ6" s="670"/>
      <c r="VBA6" s="670"/>
      <c r="VBB6" s="670"/>
      <c r="VBC6" s="670"/>
      <c r="VBD6" s="670"/>
      <c r="VBE6" s="670"/>
      <c r="VBF6" s="670"/>
      <c r="VBG6" s="670"/>
      <c r="VBH6" s="670"/>
      <c r="VBI6" s="670"/>
      <c r="VBJ6" s="670"/>
      <c r="VBK6" s="670"/>
      <c r="VBL6" s="670"/>
      <c r="VBM6" s="670"/>
      <c r="VBN6" s="670"/>
      <c r="VBO6" s="670"/>
      <c r="VBP6" s="670"/>
      <c r="VBQ6" s="670"/>
      <c r="VBR6" s="670"/>
      <c r="VBS6" s="670"/>
      <c r="VBT6" s="670"/>
      <c r="VBU6" s="670"/>
      <c r="VBV6" s="670"/>
      <c r="VBW6" s="670"/>
      <c r="VBX6" s="670"/>
      <c r="VBY6" s="670"/>
      <c r="VBZ6" s="670"/>
      <c r="VCA6" s="670"/>
      <c r="VCB6" s="670"/>
      <c r="VCC6" s="670"/>
      <c r="VCD6" s="670"/>
      <c r="VCE6" s="670"/>
      <c r="VCF6" s="670"/>
      <c r="VCG6" s="670"/>
      <c r="VCH6" s="670"/>
      <c r="VCI6" s="670"/>
      <c r="VCJ6" s="670"/>
      <c r="VCK6" s="670"/>
      <c r="VCL6" s="670"/>
      <c r="VCM6" s="670"/>
      <c r="VCN6" s="670"/>
      <c r="VCO6" s="670"/>
      <c r="VCP6" s="670"/>
      <c r="VCQ6" s="670"/>
      <c r="VCR6" s="670"/>
      <c r="VCS6" s="670"/>
      <c r="VCT6" s="670"/>
      <c r="VCU6" s="670"/>
      <c r="VCV6" s="670"/>
      <c r="VCW6" s="670"/>
      <c r="VCX6" s="670"/>
      <c r="VCY6" s="670"/>
      <c r="VCZ6" s="670"/>
      <c r="VDA6" s="670"/>
      <c r="VDB6" s="670"/>
      <c r="VDC6" s="670"/>
      <c r="VDD6" s="670"/>
      <c r="VDE6" s="670"/>
      <c r="VDF6" s="670"/>
      <c r="VDG6" s="670"/>
      <c r="VDH6" s="670"/>
      <c r="VDI6" s="670"/>
      <c r="VDJ6" s="670"/>
      <c r="VDK6" s="670"/>
      <c r="VDL6" s="670"/>
      <c r="VDM6" s="670"/>
      <c r="VDN6" s="670"/>
      <c r="VDO6" s="670"/>
      <c r="VDP6" s="670"/>
      <c r="VDQ6" s="670"/>
      <c r="VDR6" s="670"/>
      <c r="VDS6" s="670"/>
      <c r="VDT6" s="670"/>
      <c r="VDU6" s="670"/>
      <c r="VDV6" s="670"/>
      <c r="VDW6" s="670"/>
      <c r="VDX6" s="670"/>
      <c r="VDY6" s="670"/>
      <c r="VDZ6" s="670"/>
      <c r="VEA6" s="670"/>
      <c r="VEB6" s="670"/>
      <c r="VEC6" s="670"/>
      <c r="VED6" s="670"/>
      <c r="VEE6" s="670"/>
      <c r="VEF6" s="670"/>
      <c r="VEG6" s="670"/>
      <c r="VEH6" s="670"/>
      <c r="VEI6" s="670"/>
      <c r="VEJ6" s="670"/>
      <c r="VEK6" s="670"/>
      <c r="VEL6" s="670"/>
      <c r="VEM6" s="670"/>
      <c r="VEN6" s="670"/>
      <c r="VEO6" s="670"/>
      <c r="VEP6" s="670"/>
      <c r="VEQ6" s="670"/>
      <c r="VER6" s="670"/>
      <c r="VES6" s="670"/>
      <c r="VET6" s="670"/>
      <c r="VEU6" s="670"/>
      <c r="VEV6" s="670"/>
      <c r="VEW6" s="670"/>
      <c r="VEX6" s="670"/>
      <c r="VEY6" s="670"/>
      <c r="VEZ6" s="670"/>
      <c r="VFA6" s="670"/>
      <c r="VFB6" s="670"/>
      <c r="VFC6" s="670"/>
      <c r="VFD6" s="670"/>
      <c r="VFE6" s="670"/>
      <c r="VFF6" s="670"/>
      <c r="VFG6" s="670"/>
      <c r="VFH6" s="670"/>
      <c r="VFI6" s="670"/>
      <c r="VFJ6" s="670"/>
      <c r="VFK6" s="670"/>
      <c r="VFL6" s="670"/>
      <c r="VFM6" s="670"/>
      <c r="VFN6" s="670"/>
      <c r="VFO6" s="670"/>
      <c r="VFP6" s="670"/>
      <c r="VFQ6" s="670"/>
      <c r="VFR6" s="670"/>
      <c r="VFS6" s="670"/>
      <c r="VFT6" s="670"/>
      <c r="VFU6" s="670"/>
      <c r="VFV6" s="670"/>
      <c r="VFW6" s="670"/>
      <c r="VFX6" s="670"/>
      <c r="VFY6" s="670"/>
      <c r="VFZ6" s="670"/>
      <c r="VGA6" s="670"/>
      <c r="VGB6" s="670"/>
      <c r="VGC6" s="670"/>
      <c r="VGD6" s="670"/>
      <c r="VGE6" s="670"/>
      <c r="VGF6" s="670"/>
      <c r="VGG6" s="670"/>
      <c r="VGH6" s="670"/>
      <c r="VGI6" s="670"/>
      <c r="VGJ6" s="670"/>
      <c r="VGK6" s="670"/>
      <c r="VGL6" s="670"/>
      <c r="VGM6" s="670"/>
      <c r="VGN6" s="670"/>
      <c r="VGO6" s="670"/>
      <c r="VGP6" s="670"/>
      <c r="VGQ6" s="670"/>
      <c r="VGR6" s="670"/>
      <c r="VGS6" s="670"/>
      <c r="VGT6" s="670"/>
      <c r="VGU6" s="670"/>
      <c r="VGV6" s="670"/>
      <c r="VGW6" s="670"/>
      <c r="VGX6" s="670"/>
      <c r="VGY6" s="670"/>
      <c r="VGZ6" s="670"/>
      <c r="VHA6" s="670"/>
      <c r="VHB6" s="670"/>
      <c r="VHC6" s="670"/>
      <c r="VHD6" s="670"/>
      <c r="VHE6" s="670"/>
      <c r="VHF6" s="670"/>
      <c r="VHG6" s="670"/>
      <c r="VHH6" s="670"/>
      <c r="VHI6" s="670"/>
      <c r="VHJ6" s="670"/>
      <c r="VHK6" s="670"/>
      <c r="VHL6" s="670"/>
      <c r="VHM6" s="670"/>
      <c r="VHN6" s="670"/>
      <c r="VHO6" s="670"/>
      <c r="VHP6" s="670"/>
      <c r="VHQ6" s="670"/>
      <c r="VHR6" s="670"/>
      <c r="VHS6" s="670"/>
      <c r="VHT6" s="670"/>
      <c r="VHU6" s="670"/>
      <c r="VHV6" s="670"/>
      <c r="VHW6" s="670"/>
      <c r="VHX6" s="670"/>
      <c r="VHY6" s="670"/>
      <c r="VHZ6" s="670"/>
      <c r="VIA6" s="670"/>
      <c r="VIB6" s="670"/>
      <c r="VIC6" s="670"/>
      <c r="VID6" s="670"/>
      <c r="VIE6" s="670"/>
      <c r="VIF6" s="670"/>
      <c r="VIG6" s="670"/>
      <c r="VIH6" s="670"/>
      <c r="VII6" s="670"/>
      <c r="VIJ6" s="670"/>
      <c r="VIK6" s="670"/>
      <c r="VIL6" s="670"/>
      <c r="VIM6" s="670"/>
      <c r="VIN6" s="670"/>
      <c r="VIO6" s="670"/>
      <c r="VIP6" s="670"/>
      <c r="VIQ6" s="670"/>
      <c r="VIR6" s="670"/>
      <c r="VIS6" s="670"/>
      <c r="VIT6" s="670"/>
      <c r="VIU6" s="670"/>
      <c r="VIV6" s="670"/>
      <c r="VIW6" s="670"/>
      <c r="VIX6" s="670"/>
      <c r="VIY6" s="670"/>
      <c r="VIZ6" s="670"/>
      <c r="VJA6" s="670"/>
      <c r="VJB6" s="670"/>
      <c r="VJC6" s="670"/>
      <c r="VJD6" s="670"/>
      <c r="VJE6" s="670"/>
      <c r="VJF6" s="670"/>
      <c r="VJG6" s="670"/>
      <c r="VJH6" s="670"/>
      <c r="VJI6" s="670"/>
      <c r="VJJ6" s="670"/>
      <c r="VJK6" s="670"/>
      <c r="VJL6" s="670"/>
      <c r="VJM6" s="670"/>
      <c r="VJN6" s="670"/>
      <c r="VJO6" s="670"/>
      <c r="VJP6" s="670"/>
      <c r="VJQ6" s="670"/>
      <c r="VJR6" s="670"/>
      <c r="VJS6" s="670"/>
      <c r="VJT6" s="670"/>
      <c r="VJU6" s="670"/>
      <c r="VJV6" s="670"/>
      <c r="VJW6" s="670"/>
      <c r="VJX6" s="670"/>
      <c r="VJY6" s="670"/>
      <c r="VJZ6" s="670"/>
      <c r="VKA6" s="670"/>
      <c r="VKB6" s="670"/>
      <c r="VKC6" s="670"/>
      <c r="VKD6" s="670"/>
      <c r="VKE6" s="670"/>
      <c r="VKF6" s="670"/>
      <c r="VKG6" s="670"/>
      <c r="VKH6" s="670"/>
      <c r="VKI6" s="670"/>
      <c r="VKJ6" s="670"/>
      <c r="VKK6" s="670"/>
      <c r="VKL6" s="670"/>
      <c r="VKM6" s="670"/>
      <c r="VKN6" s="670"/>
      <c r="VKO6" s="670"/>
      <c r="VKP6" s="670"/>
      <c r="VKQ6" s="670"/>
      <c r="VKR6" s="670"/>
      <c r="VKS6" s="670"/>
      <c r="VKT6" s="670"/>
      <c r="VKU6" s="670"/>
      <c r="VKV6" s="670"/>
      <c r="VKW6" s="670"/>
      <c r="VKX6" s="670"/>
      <c r="VKY6" s="670"/>
      <c r="VKZ6" s="670"/>
      <c r="VLA6" s="670"/>
      <c r="VLB6" s="670"/>
      <c r="VLC6" s="670"/>
      <c r="VLD6" s="670"/>
      <c r="VLE6" s="670"/>
      <c r="VLF6" s="670"/>
      <c r="VLG6" s="670"/>
      <c r="VLH6" s="670"/>
      <c r="VLI6" s="670"/>
      <c r="VLJ6" s="670"/>
      <c r="VLK6" s="670"/>
      <c r="VLL6" s="670"/>
      <c r="VLM6" s="670"/>
      <c r="VLN6" s="670"/>
      <c r="VLO6" s="670"/>
      <c r="VLP6" s="670"/>
      <c r="VLQ6" s="670"/>
      <c r="VLR6" s="670"/>
      <c r="VLS6" s="670"/>
      <c r="VLT6" s="670"/>
      <c r="VLU6" s="670"/>
      <c r="VLV6" s="670"/>
      <c r="VLW6" s="670"/>
      <c r="VLX6" s="670"/>
      <c r="VLY6" s="670"/>
      <c r="VLZ6" s="670"/>
      <c r="VMA6" s="670"/>
      <c r="VMB6" s="670"/>
      <c r="VMC6" s="670"/>
      <c r="VMD6" s="670"/>
      <c r="VME6" s="670"/>
      <c r="VMF6" s="670"/>
      <c r="VMG6" s="670"/>
      <c r="VMH6" s="670"/>
      <c r="VMI6" s="670"/>
      <c r="VMJ6" s="670"/>
      <c r="VMK6" s="670"/>
      <c r="VML6" s="670"/>
      <c r="VMM6" s="670"/>
      <c r="VMN6" s="670"/>
      <c r="VMO6" s="670"/>
      <c r="VMP6" s="670"/>
      <c r="VMQ6" s="670"/>
      <c r="VMR6" s="670"/>
      <c r="VMS6" s="670"/>
      <c r="VMT6" s="670"/>
      <c r="VMU6" s="670"/>
      <c r="VMV6" s="670"/>
      <c r="VMW6" s="670"/>
      <c r="VMX6" s="670"/>
      <c r="VMY6" s="670"/>
      <c r="VMZ6" s="670"/>
      <c r="VNA6" s="670"/>
      <c r="VNB6" s="670"/>
      <c r="VNC6" s="670"/>
      <c r="VND6" s="670"/>
      <c r="VNE6" s="670"/>
      <c r="VNF6" s="670"/>
      <c r="VNG6" s="670"/>
      <c r="VNH6" s="670"/>
      <c r="VNI6" s="670"/>
      <c r="VNJ6" s="670"/>
      <c r="VNK6" s="670"/>
      <c r="VNL6" s="670"/>
      <c r="VNM6" s="670"/>
      <c r="VNN6" s="670"/>
      <c r="VNO6" s="670"/>
      <c r="VNP6" s="670"/>
      <c r="VNQ6" s="670"/>
      <c r="VNR6" s="670"/>
      <c r="VNS6" s="670"/>
      <c r="VNT6" s="670"/>
      <c r="VNU6" s="670"/>
      <c r="VNV6" s="670"/>
      <c r="VNW6" s="670"/>
      <c r="VNX6" s="670"/>
      <c r="VNY6" s="670"/>
      <c r="VNZ6" s="670"/>
      <c r="VOA6" s="670"/>
      <c r="VOB6" s="670"/>
      <c r="VOC6" s="670"/>
      <c r="VOD6" s="670"/>
      <c r="VOE6" s="670"/>
      <c r="VOF6" s="670"/>
      <c r="VOG6" s="670"/>
      <c r="VOH6" s="670"/>
      <c r="VOI6" s="670"/>
      <c r="VOJ6" s="670"/>
      <c r="VOK6" s="670"/>
      <c r="VOL6" s="670"/>
      <c r="VOM6" s="670"/>
      <c r="VON6" s="670"/>
      <c r="VOO6" s="670"/>
      <c r="VOP6" s="670"/>
      <c r="VOQ6" s="670"/>
      <c r="VOR6" s="670"/>
      <c r="VOS6" s="670"/>
      <c r="VOT6" s="670"/>
      <c r="VOU6" s="670"/>
      <c r="VOV6" s="670"/>
      <c r="VOW6" s="670"/>
      <c r="VOX6" s="670"/>
      <c r="VOY6" s="670"/>
      <c r="VOZ6" s="670"/>
      <c r="VPA6" s="670"/>
      <c r="VPB6" s="670"/>
      <c r="VPC6" s="670"/>
      <c r="VPD6" s="670"/>
      <c r="VPE6" s="670"/>
      <c r="VPF6" s="670"/>
      <c r="VPG6" s="670"/>
      <c r="VPH6" s="670"/>
      <c r="VPI6" s="670"/>
      <c r="VPJ6" s="670"/>
      <c r="VPK6" s="670"/>
      <c r="VPL6" s="670"/>
      <c r="VPM6" s="670"/>
      <c r="VPN6" s="670"/>
      <c r="VPO6" s="670"/>
      <c r="VPP6" s="670"/>
      <c r="VPQ6" s="670"/>
      <c r="VPR6" s="670"/>
      <c r="VPS6" s="670"/>
      <c r="VPT6" s="670"/>
      <c r="VPU6" s="670"/>
      <c r="VPV6" s="670"/>
      <c r="VPW6" s="670"/>
      <c r="VPX6" s="670"/>
      <c r="VPY6" s="670"/>
      <c r="VPZ6" s="670"/>
      <c r="VQA6" s="670"/>
      <c r="VQB6" s="670"/>
      <c r="VQC6" s="670"/>
      <c r="VQD6" s="670"/>
      <c r="VQE6" s="670"/>
      <c r="VQF6" s="670"/>
      <c r="VQG6" s="670"/>
      <c r="VQH6" s="670"/>
      <c r="VQI6" s="670"/>
      <c r="VQJ6" s="670"/>
      <c r="VQK6" s="670"/>
      <c r="VQL6" s="670"/>
      <c r="VQM6" s="670"/>
      <c r="VQN6" s="670"/>
      <c r="VQO6" s="670"/>
      <c r="VQP6" s="670"/>
      <c r="VQQ6" s="670"/>
      <c r="VQR6" s="670"/>
      <c r="VQS6" s="670"/>
      <c r="VQT6" s="670"/>
      <c r="VQU6" s="670"/>
      <c r="VQV6" s="670"/>
      <c r="VQW6" s="670"/>
      <c r="VQX6" s="670"/>
      <c r="VQY6" s="670"/>
      <c r="VQZ6" s="670"/>
      <c r="VRA6" s="670"/>
      <c r="VRB6" s="670"/>
      <c r="VRC6" s="670"/>
      <c r="VRD6" s="670"/>
      <c r="VRE6" s="670"/>
      <c r="VRF6" s="670"/>
      <c r="VRG6" s="670"/>
      <c r="VRH6" s="670"/>
      <c r="VRI6" s="670"/>
      <c r="VRJ6" s="670"/>
      <c r="VRK6" s="670"/>
      <c r="VRL6" s="670"/>
      <c r="VRM6" s="670"/>
      <c r="VRN6" s="670"/>
      <c r="VRO6" s="670"/>
      <c r="VRP6" s="670"/>
      <c r="VRQ6" s="670"/>
      <c r="VRR6" s="670"/>
      <c r="VRS6" s="670"/>
      <c r="VRT6" s="670"/>
      <c r="VRU6" s="670"/>
      <c r="VRV6" s="670"/>
      <c r="VRW6" s="670"/>
      <c r="VRX6" s="670"/>
      <c r="VRY6" s="670"/>
      <c r="VRZ6" s="670"/>
      <c r="VSA6" s="670"/>
      <c r="VSB6" s="670"/>
      <c r="VSC6" s="670"/>
      <c r="VSD6" s="670"/>
      <c r="VSE6" s="670"/>
      <c r="VSF6" s="670"/>
      <c r="VSG6" s="670"/>
      <c r="VSH6" s="670"/>
      <c r="VSI6" s="670"/>
      <c r="VSJ6" s="670"/>
      <c r="VSK6" s="670"/>
      <c r="VSL6" s="670"/>
      <c r="VSM6" s="670"/>
      <c r="VSN6" s="670"/>
      <c r="VSO6" s="670"/>
      <c r="VSP6" s="670"/>
      <c r="VSQ6" s="670"/>
      <c r="VSR6" s="670"/>
      <c r="VSS6" s="670"/>
      <c r="VST6" s="670"/>
      <c r="VSU6" s="670"/>
      <c r="VSV6" s="670"/>
      <c r="VSW6" s="670"/>
      <c r="VSX6" s="670"/>
      <c r="VSY6" s="670"/>
      <c r="VSZ6" s="670"/>
      <c r="VTA6" s="670"/>
      <c r="VTB6" s="670"/>
      <c r="VTC6" s="670"/>
      <c r="VTD6" s="670"/>
      <c r="VTE6" s="670"/>
      <c r="VTF6" s="670"/>
      <c r="VTG6" s="670"/>
      <c r="VTH6" s="670"/>
      <c r="VTI6" s="670"/>
      <c r="VTJ6" s="670"/>
      <c r="VTK6" s="670"/>
      <c r="VTL6" s="670"/>
      <c r="VTM6" s="670"/>
      <c r="VTN6" s="670"/>
      <c r="VTO6" s="670"/>
      <c r="VTP6" s="670"/>
      <c r="VTQ6" s="670"/>
      <c r="VTR6" s="670"/>
      <c r="VTS6" s="670"/>
      <c r="VTT6" s="670"/>
      <c r="VTU6" s="670"/>
      <c r="VTV6" s="670"/>
      <c r="VTW6" s="670"/>
      <c r="VTX6" s="670"/>
      <c r="VTY6" s="670"/>
      <c r="VTZ6" s="670"/>
      <c r="VUA6" s="670"/>
      <c r="VUB6" s="670"/>
      <c r="VUC6" s="670"/>
      <c r="VUD6" s="670"/>
      <c r="VUE6" s="670"/>
      <c r="VUF6" s="670"/>
      <c r="VUG6" s="670"/>
      <c r="VUH6" s="670"/>
      <c r="VUI6" s="670"/>
      <c r="VUJ6" s="670"/>
      <c r="VUK6" s="670"/>
      <c r="VUL6" s="670"/>
      <c r="VUM6" s="670"/>
      <c r="VUN6" s="670"/>
      <c r="VUO6" s="670"/>
      <c r="VUP6" s="670"/>
      <c r="VUQ6" s="670"/>
      <c r="VUR6" s="670"/>
      <c r="VUS6" s="670"/>
      <c r="VUT6" s="670"/>
      <c r="VUU6" s="670"/>
      <c r="VUV6" s="670"/>
      <c r="VUW6" s="670"/>
      <c r="VUX6" s="670"/>
      <c r="VUY6" s="670"/>
      <c r="VUZ6" s="670"/>
      <c r="VVA6" s="670"/>
      <c r="VVB6" s="670"/>
      <c r="VVC6" s="670"/>
      <c r="VVD6" s="670"/>
      <c r="VVE6" s="670"/>
      <c r="VVF6" s="670"/>
      <c r="VVG6" s="670"/>
      <c r="VVH6" s="670"/>
      <c r="VVI6" s="670"/>
      <c r="VVJ6" s="670"/>
      <c r="VVK6" s="670"/>
      <c r="VVL6" s="670"/>
      <c r="VVM6" s="670"/>
      <c r="VVN6" s="670"/>
      <c r="VVO6" s="670"/>
      <c r="VVP6" s="670"/>
      <c r="VVQ6" s="670"/>
      <c r="VVR6" s="670"/>
      <c r="VVS6" s="670"/>
      <c r="VVT6" s="670"/>
      <c r="VVU6" s="670"/>
      <c r="VVV6" s="670"/>
      <c r="VVW6" s="670"/>
      <c r="VVX6" s="670"/>
      <c r="VVY6" s="670"/>
      <c r="VVZ6" s="670"/>
      <c r="VWA6" s="670"/>
      <c r="VWB6" s="670"/>
      <c r="VWC6" s="670"/>
      <c r="VWD6" s="670"/>
      <c r="VWE6" s="670"/>
      <c r="VWF6" s="670"/>
      <c r="VWG6" s="670"/>
      <c r="VWH6" s="670"/>
      <c r="VWI6" s="670"/>
      <c r="VWJ6" s="670"/>
      <c r="VWK6" s="670"/>
      <c r="VWL6" s="670"/>
      <c r="VWM6" s="670"/>
      <c r="VWN6" s="670"/>
      <c r="VWO6" s="670"/>
      <c r="VWP6" s="670"/>
      <c r="VWQ6" s="670"/>
      <c r="VWR6" s="670"/>
      <c r="VWS6" s="670"/>
      <c r="VWT6" s="670"/>
      <c r="VWU6" s="670"/>
      <c r="VWV6" s="670"/>
      <c r="VWW6" s="670"/>
      <c r="VWX6" s="670"/>
      <c r="VWY6" s="670"/>
      <c r="VWZ6" s="670"/>
      <c r="VXA6" s="670"/>
      <c r="VXB6" s="670"/>
      <c r="VXC6" s="670"/>
      <c r="VXD6" s="670"/>
      <c r="VXE6" s="670"/>
      <c r="VXF6" s="670"/>
      <c r="VXG6" s="670"/>
      <c r="VXH6" s="670"/>
      <c r="VXI6" s="670"/>
      <c r="VXJ6" s="670"/>
      <c r="VXK6" s="670"/>
      <c r="VXL6" s="670"/>
      <c r="VXM6" s="670"/>
      <c r="VXN6" s="670"/>
      <c r="VXO6" s="670"/>
      <c r="VXP6" s="670"/>
      <c r="VXQ6" s="670"/>
      <c r="VXR6" s="670"/>
      <c r="VXS6" s="670"/>
      <c r="VXT6" s="670"/>
      <c r="VXU6" s="670"/>
      <c r="VXV6" s="670"/>
      <c r="VXW6" s="670"/>
      <c r="VXX6" s="670"/>
      <c r="VXY6" s="670"/>
      <c r="VXZ6" s="670"/>
      <c r="VYA6" s="670"/>
      <c r="VYB6" s="670"/>
      <c r="VYC6" s="670"/>
      <c r="VYD6" s="670"/>
      <c r="VYE6" s="670"/>
      <c r="VYF6" s="670"/>
      <c r="VYG6" s="670"/>
      <c r="VYH6" s="670"/>
      <c r="VYI6" s="670"/>
      <c r="VYJ6" s="670"/>
      <c r="VYK6" s="670"/>
      <c r="VYL6" s="670"/>
      <c r="VYM6" s="670"/>
      <c r="VYN6" s="670"/>
      <c r="VYO6" s="670"/>
      <c r="VYP6" s="670"/>
      <c r="VYQ6" s="670"/>
      <c r="VYR6" s="670"/>
      <c r="VYS6" s="670"/>
      <c r="VYT6" s="670"/>
      <c r="VYU6" s="670"/>
      <c r="VYV6" s="670"/>
      <c r="VYW6" s="670"/>
      <c r="VYX6" s="670"/>
      <c r="VYY6" s="670"/>
      <c r="VYZ6" s="670"/>
      <c r="VZA6" s="670"/>
      <c r="VZB6" s="670"/>
      <c r="VZC6" s="670"/>
      <c r="VZD6" s="670"/>
      <c r="VZE6" s="670"/>
      <c r="VZF6" s="670"/>
      <c r="VZG6" s="670"/>
      <c r="VZH6" s="670"/>
      <c r="VZI6" s="670"/>
      <c r="VZJ6" s="670"/>
      <c r="VZK6" s="670"/>
      <c r="VZL6" s="670"/>
      <c r="VZM6" s="670"/>
      <c r="VZN6" s="670"/>
      <c r="VZO6" s="670"/>
      <c r="VZP6" s="670"/>
      <c r="VZQ6" s="670"/>
      <c r="VZR6" s="670"/>
      <c r="VZS6" s="670"/>
      <c r="VZT6" s="670"/>
      <c r="VZU6" s="670"/>
      <c r="VZV6" s="670"/>
      <c r="VZW6" s="670"/>
      <c r="VZX6" s="670"/>
      <c r="VZY6" s="670"/>
      <c r="VZZ6" s="670"/>
      <c r="WAA6" s="670"/>
      <c r="WAB6" s="670"/>
      <c r="WAC6" s="670"/>
      <c r="WAD6" s="670"/>
      <c r="WAE6" s="670"/>
      <c r="WAF6" s="670"/>
      <c r="WAG6" s="670"/>
      <c r="WAH6" s="670"/>
      <c r="WAI6" s="670"/>
      <c r="WAJ6" s="670"/>
      <c r="WAK6" s="670"/>
      <c r="WAL6" s="670"/>
      <c r="WAM6" s="670"/>
      <c r="WAN6" s="670"/>
      <c r="WAO6" s="670"/>
      <c r="WAP6" s="670"/>
      <c r="WAQ6" s="670"/>
      <c r="WAR6" s="670"/>
      <c r="WAS6" s="670"/>
      <c r="WAT6" s="670"/>
      <c r="WAU6" s="670"/>
      <c r="WAV6" s="670"/>
      <c r="WAW6" s="670"/>
      <c r="WAX6" s="670"/>
      <c r="WAY6" s="670"/>
      <c r="WAZ6" s="670"/>
      <c r="WBA6" s="670"/>
      <c r="WBB6" s="670"/>
      <c r="WBC6" s="670"/>
      <c r="WBD6" s="670"/>
      <c r="WBE6" s="670"/>
      <c r="WBF6" s="670"/>
      <c r="WBG6" s="670"/>
      <c r="WBH6" s="670"/>
      <c r="WBI6" s="670"/>
      <c r="WBJ6" s="670"/>
      <c r="WBK6" s="670"/>
      <c r="WBL6" s="670"/>
      <c r="WBM6" s="670"/>
      <c r="WBN6" s="670"/>
      <c r="WBO6" s="670"/>
      <c r="WBP6" s="670"/>
      <c r="WBQ6" s="670"/>
      <c r="WBR6" s="670"/>
      <c r="WBS6" s="670"/>
      <c r="WBT6" s="670"/>
      <c r="WBU6" s="670"/>
      <c r="WBV6" s="670"/>
      <c r="WBW6" s="670"/>
      <c r="WBX6" s="670"/>
      <c r="WBY6" s="670"/>
      <c r="WBZ6" s="670"/>
      <c r="WCA6" s="670"/>
      <c r="WCB6" s="670"/>
      <c r="WCC6" s="670"/>
      <c r="WCD6" s="670"/>
      <c r="WCE6" s="670"/>
      <c r="WCF6" s="670"/>
      <c r="WCG6" s="670"/>
      <c r="WCH6" s="670"/>
      <c r="WCI6" s="670"/>
      <c r="WCJ6" s="670"/>
      <c r="WCK6" s="670"/>
      <c r="WCL6" s="670"/>
      <c r="WCM6" s="670"/>
      <c r="WCN6" s="670"/>
      <c r="WCO6" s="670"/>
      <c r="WCP6" s="670"/>
      <c r="WCQ6" s="670"/>
      <c r="WCR6" s="670"/>
      <c r="WCS6" s="670"/>
      <c r="WCT6" s="670"/>
      <c r="WCU6" s="670"/>
      <c r="WCV6" s="670"/>
      <c r="WCW6" s="670"/>
      <c r="WCX6" s="670"/>
      <c r="WCY6" s="670"/>
      <c r="WCZ6" s="670"/>
      <c r="WDA6" s="670"/>
      <c r="WDB6" s="670"/>
      <c r="WDC6" s="670"/>
      <c r="WDD6" s="670"/>
      <c r="WDE6" s="670"/>
      <c r="WDF6" s="670"/>
      <c r="WDG6" s="670"/>
      <c r="WDH6" s="670"/>
      <c r="WDI6" s="670"/>
      <c r="WDJ6" s="670"/>
      <c r="WDK6" s="670"/>
      <c r="WDL6" s="670"/>
      <c r="WDM6" s="670"/>
      <c r="WDN6" s="670"/>
      <c r="WDO6" s="670"/>
      <c r="WDP6" s="670"/>
      <c r="WDQ6" s="670"/>
      <c r="WDR6" s="670"/>
      <c r="WDS6" s="670"/>
      <c r="WDT6" s="670"/>
      <c r="WDU6" s="670"/>
      <c r="WDV6" s="670"/>
      <c r="WDW6" s="670"/>
      <c r="WDX6" s="670"/>
      <c r="WDY6" s="670"/>
      <c r="WDZ6" s="670"/>
      <c r="WEA6" s="670"/>
      <c r="WEB6" s="670"/>
      <c r="WEC6" s="670"/>
      <c r="WED6" s="670"/>
      <c r="WEE6" s="670"/>
      <c r="WEF6" s="670"/>
      <c r="WEG6" s="670"/>
      <c r="WEH6" s="670"/>
      <c r="WEI6" s="670"/>
      <c r="WEJ6" s="670"/>
      <c r="WEK6" s="670"/>
      <c r="WEL6" s="670"/>
      <c r="WEM6" s="670"/>
      <c r="WEN6" s="670"/>
      <c r="WEO6" s="670"/>
      <c r="WEP6" s="670"/>
      <c r="WEQ6" s="670"/>
      <c r="WER6" s="670"/>
      <c r="WES6" s="670"/>
      <c r="WET6" s="670"/>
      <c r="WEU6" s="670"/>
      <c r="WEV6" s="670"/>
      <c r="WEW6" s="670"/>
      <c r="WEX6" s="670"/>
      <c r="WEY6" s="670"/>
      <c r="WEZ6" s="670"/>
      <c r="WFA6" s="670"/>
      <c r="WFB6" s="670"/>
      <c r="WFC6" s="670"/>
      <c r="WFD6" s="670"/>
      <c r="WFE6" s="670"/>
      <c r="WFF6" s="670"/>
      <c r="WFG6" s="670"/>
      <c r="WFH6" s="670"/>
      <c r="WFI6" s="670"/>
      <c r="WFJ6" s="670"/>
      <c r="WFK6" s="670"/>
      <c r="WFL6" s="670"/>
      <c r="WFM6" s="670"/>
      <c r="WFN6" s="670"/>
      <c r="WFO6" s="670"/>
      <c r="WFP6" s="670"/>
      <c r="WFQ6" s="670"/>
      <c r="WFR6" s="670"/>
      <c r="WFS6" s="670"/>
      <c r="WFT6" s="670"/>
      <c r="WFU6" s="670"/>
      <c r="WFV6" s="670"/>
      <c r="WFW6" s="670"/>
      <c r="WFX6" s="670"/>
      <c r="WFY6" s="670"/>
      <c r="WFZ6" s="670"/>
      <c r="WGA6" s="670"/>
      <c r="WGB6" s="670"/>
      <c r="WGC6" s="670"/>
      <c r="WGD6" s="670"/>
      <c r="WGE6" s="670"/>
      <c r="WGF6" s="670"/>
      <c r="WGG6" s="670"/>
      <c r="WGH6" s="670"/>
      <c r="WGI6" s="670"/>
      <c r="WGJ6" s="670"/>
      <c r="WGK6" s="670"/>
      <c r="WGL6" s="670"/>
      <c r="WGM6" s="670"/>
      <c r="WGN6" s="670"/>
      <c r="WGO6" s="670"/>
      <c r="WGP6" s="670"/>
      <c r="WGQ6" s="670"/>
      <c r="WGR6" s="670"/>
      <c r="WGS6" s="670"/>
      <c r="WGT6" s="670"/>
      <c r="WGU6" s="670"/>
      <c r="WGV6" s="670"/>
      <c r="WGW6" s="670"/>
      <c r="WGX6" s="670"/>
      <c r="WGY6" s="670"/>
      <c r="WGZ6" s="670"/>
      <c r="WHA6" s="670"/>
      <c r="WHB6" s="670"/>
      <c r="WHC6" s="670"/>
      <c r="WHD6" s="670"/>
      <c r="WHE6" s="670"/>
      <c r="WHF6" s="670"/>
      <c r="WHG6" s="670"/>
      <c r="WHH6" s="670"/>
      <c r="WHI6" s="670"/>
      <c r="WHJ6" s="670"/>
      <c r="WHK6" s="670"/>
      <c r="WHL6" s="670"/>
      <c r="WHM6" s="670"/>
      <c r="WHN6" s="670"/>
      <c r="WHO6" s="670"/>
      <c r="WHP6" s="670"/>
      <c r="WHQ6" s="670"/>
      <c r="WHR6" s="670"/>
      <c r="WHS6" s="670"/>
      <c r="WHT6" s="670"/>
      <c r="WHU6" s="670"/>
      <c r="WHV6" s="670"/>
      <c r="WHW6" s="670"/>
      <c r="WHX6" s="670"/>
      <c r="WHY6" s="670"/>
      <c r="WHZ6" s="670"/>
      <c r="WIA6" s="670"/>
      <c r="WIB6" s="670"/>
      <c r="WIC6" s="670"/>
      <c r="WID6" s="670"/>
      <c r="WIE6" s="670"/>
      <c r="WIF6" s="670"/>
      <c r="WIG6" s="670"/>
      <c r="WIH6" s="670"/>
      <c r="WII6" s="670"/>
      <c r="WIJ6" s="670"/>
      <c r="WIK6" s="670"/>
      <c r="WIL6" s="670"/>
      <c r="WIM6" s="670"/>
      <c r="WIN6" s="670"/>
      <c r="WIO6" s="670"/>
      <c r="WIP6" s="670"/>
      <c r="WIQ6" s="670"/>
      <c r="WIR6" s="670"/>
      <c r="WIS6" s="670"/>
      <c r="WIT6" s="670"/>
      <c r="WIU6" s="670"/>
      <c r="WIV6" s="670"/>
      <c r="WIW6" s="670"/>
      <c r="WIX6" s="670"/>
      <c r="WIY6" s="670"/>
      <c r="WIZ6" s="670"/>
      <c r="WJA6" s="670"/>
      <c r="WJB6" s="670"/>
      <c r="WJC6" s="670"/>
      <c r="WJD6" s="670"/>
      <c r="WJE6" s="670"/>
      <c r="WJF6" s="670"/>
      <c r="WJG6" s="670"/>
      <c r="WJH6" s="670"/>
      <c r="WJI6" s="670"/>
      <c r="WJJ6" s="670"/>
      <c r="WJK6" s="670"/>
      <c r="WJL6" s="670"/>
      <c r="WJM6" s="670"/>
      <c r="WJN6" s="670"/>
      <c r="WJO6" s="670"/>
      <c r="WJP6" s="670"/>
      <c r="WJQ6" s="670"/>
      <c r="WJR6" s="670"/>
      <c r="WJS6" s="670"/>
      <c r="WJT6" s="670"/>
      <c r="WJU6" s="670"/>
      <c r="WJV6" s="670"/>
      <c r="WJW6" s="670"/>
      <c r="WJX6" s="670"/>
      <c r="WJY6" s="670"/>
      <c r="WJZ6" s="670"/>
      <c r="WKA6" s="670"/>
      <c r="WKB6" s="670"/>
      <c r="WKC6" s="670"/>
      <c r="WKD6" s="670"/>
      <c r="WKE6" s="670"/>
      <c r="WKF6" s="670"/>
      <c r="WKG6" s="670"/>
      <c r="WKH6" s="670"/>
      <c r="WKI6" s="670"/>
      <c r="WKJ6" s="670"/>
      <c r="WKK6" s="670"/>
      <c r="WKL6" s="670"/>
      <c r="WKM6" s="670"/>
      <c r="WKN6" s="670"/>
      <c r="WKO6" s="670"/>
      <c r="WKP6" s="670"/>
      <c r="WKQ6" s="670"/>
      <c r="WKR6" s="670"/>
      <c r="WKS6" s="670"/>
      <c r="WKT6" s="670"/>
      <c r="WKU6" s="670"/>
      <c r="WKV6" s="670"/>
      <c r="WKW6" s="670"/>
      <c r="WKX6" s="670"/>
      <c r="WKY6" s="670"/>
      <c r="WKZ6" s="670"/>
      <c r="WLA6" s="670"/>
      <c r="WLB6" s="670"/>
      <c r="WLC6" s="670"/>
      <c r="WLD6" s="670"/>
      <c r="WLE6" s="670"/>
      <c r="WLF6" s="670"/>
      <c r="WLG6" s="670"/>
      <c r="WLH6" s="670"/>
      <c r="WLI6" s="670"/>
      <c r="WLJ6" s="670"/>
      <c r="WLK6" s="670"/>
      <c r="WLL6" s="670"/>
      <c r="WLM6" s="670"/>
      <c r="WLN6" s="670"/>
      <c r="WLO6" s="670"/>
      <c r="WLP6" s="670"/>
      <c r="WLQ6" s="670"/>
      <c r="WLR6" s="670"/>
      <c r="WLS6" s="670"/>
      <c r="WLT6" s="670"/>
      <c r="WLU6" s="670"/>
      <c r="WLV6" s="670"/>
      <c r="WLW6" s="670"/>
      <c r="WLX6" s="670"/>
      <c r="WLY6" s="670"/>
      <c r="WLZ6" s="670"/>
      <c r="WMA6" s="670"/>
      <c r="WMB6" s="670"/>
      <c r="WMC6" s="670"/>
      <c r="WMD6" s="670"/>
      <c r="WME6" s="670"/>
      <c r="WMF6" s="670"/>
      <c r="WMG6" s="670"/>
      <c r="WMH6" s="670"/>
      <c r="WMI6" s="670"/>
      <c r="WMJ6" s="670"/>
      <c r="WMK6" s="670"/>
      <c r="WML6" s="670"/>
      <c r="WMM6" s="670"/>
      <c r="WMN6" s="670"/>
      <c r="WMO6" s="670"/>
      <c r="WMP6" s="670"/>
      <c r="WMQ6" s="670"/>
      <c r="WMR6" s="670"/>
      <c r="WMS6" s="670"/>
      <c r="WMT6" s="670"/>
      <c r="WMU6" s="670"/>
      <c r="WMV6" s="670"/>
      <c r="WMW6" s="670"/>
      <c r="WMX6" s="670"/>
      <c r="WMY6" s="670"/>
      <c r="WMZ6" s="670"/>
      <c r="WNA6" s="670"/>
      <c r="WNB6" s="670"/>
      <c r="WNC6" s="670"/>
      <c r="WND6" s="670"/>
      <c r="WNE6" s="670"/>
      <c r="WNF6" s="670"/>
      <c r="WNG6" s="670"/>
      <c r="WNH6" s="670"/>
      <c r="WNI6" s="670"/>
      <c r="WNJ6" s="670"/>
      <c r="WNK6" s="670"/>
      <c r="WNL6" s="670"/>
      <c r="WNM6" s="670"/>
      <c r="WNN6" s="670"/>
      <c r="WNO6" s="670"/>
      <c r="WNP6" s="670"/>
      <c r="WNQ6" s="670"/>
      <c r="WNR6" s="670"/>
      <c r="WNS6" s="670"/>
      <c r="WNT6" s="670"/>
      <c r="WNU6" s="670"/>
      <c r="WNV6" s="670"/>
      <c r="WNW6" s="670"/>
      <c r="WNX6" s="670"/>
      <c r="WNY6" s="670"/>
      <c r="WNZ6" s="670"/>
      <c r="WOA6" s="670"/>
      <c r="WOB6" s="670"/>
      <c r="WOC6" s="670"/>
      <c r="WOD6" s="670"/>
      <c r="WOE6" s="670"/>
      <c r="WOF6" s="670"/>
      <c r="WOG6" s="670"/>
      <c r="WOH6" s="670"/>
      <c r="WOI6" s="670"/>
      <c r="WOJ6" s="670"/>
      <c r="WOK6" s="670"/>
      <c r="WOL6" s="670"/>
      <c r="WOM6" s="670"/>
      <c r="WON6" s="670"/>
      <c r="WOO6" s="670"/>
      <c r="WOP6" s="670"/>
      <c r="WOQ6" s="670"/>
      <c r="WOR6" s="670"/>
      <c r="WOS6" s="670"/>
      <c r="WOT6" s="670"/>
      <c r="WOU6" s="670"/>
      <c r="WOV6" s="670"/>
      <c r="WOW6" s="670"/>
      <c r="WOX6" s="670"/>
      <c r="WOY6" s="670"/>
      <c r="WOZ6" s="670"/>
      <c r="WPA6" s="670"/>
      <c r="WPB6" s="670"/>
      <c r="WPC6" s="670"/>
      <c r="WPD6" s="670"/>
      <c r="WPE6" s="670"/>
      <c r="WPF6" s="670"/>
      <c r="WPG6" s="670"/>
      <c r="WPH6" s="670"/>
      <c r="WPI6" s="670"/>
      <c r="WPJ6" s="670"/>
      <c r="WPK6" s="670"/>
      <c r="WPL6" s="670"/>
      <c r="WPM6" s="670"/>
      <c r="WPN6" s="670"/>
      <c r="WPO6" s="670"/>
      <c r="WPP6" s="670"/>
      <c r="WPQ6" s="670"/>
      <c r="WPR6" s="670"/>
      <c r="WPS6" s="670"/>
      <c r="WPT6" s="670"/>
      <c r="WPU6" s="670"/>
      <c r="WPV6" s="670"/>
      <c r="WPW6" s="670"/>
      <c r="WPX6" s="670"/>
      <c r="WPY6" s="670"/>
      <c r="WPZ6" s="670"/>
      <c r="WQA6" s="670"/>
      <c r="WQB6" s="670"/>
      <c r="WQC6" s="670"/>
      <c r="WQD6" s="670"/>
      <c r="WQE6" s="670"/>
      <c r="WQF6" s="670"/>
      <c r="WQG6" s="670"/>
      <c r="WQH6" s="670"/>
      <c r="WQI6" s="670"/>
      <c r="WQJ6" s="670"/>
      <c r="WQK6" s="670"/>
      <c r="WQL6" s="670"/>
      <c r="WQM6" s="670"/>
      <c r="WQN6" s="670"/>
      <c r="WQO6" s="670"/>
      <c r="WQP6" s="670"/>
      <c r="WQQ6" s="670"/>
      <c r="WQR6" s="670"/>
      <c r="WQS6" s="670"/>
      <c r="WQT6" s="670"/>
      <c r="WQU6" s="670"/>
      <c r="WQV6" s="670"/>
      <c r="WQW6" s="670"/>
      <c r="WQX6" s="670"/>
      <c r="WQY6" s="670"/>
      <c r="WQZ6" s="670"/>
      <c r="WRA6" s="670"/>
      <c r="WRB6" s="670"/>
      <c r="WRC6" s="670"/>
      <c r="WRD6" s="670"/>
      <c r="WRE6" s="670"/>
      <c r="WRF6" s="670"/>
      <c r="WRG6" s="670"/>
      <c r="WRH6" s="670"/>
      <c r="WRI6" s="670"/>
      <c r="WRJ6" s="670"/>
      <c r="WRK6" s="670"/>
      <c r="WRL6" s="670"/>
      <c r="WRM6" s="670"/>
      <c r="WRN6" s="670"/>
      <c r="WRO6" s="670"/>
      <c r="WRP6" s="670"/>
      <c r="WRQ6" s="670"/>
      <c r="WRR6" s="670"/>
      <c r="WRS6" s="670"/>
      <c r="WRT6" s="670"/>
      <c r="WRU6" s="670"/>
      <c r="WRV6" s="670"/>
      <c r="WRW6" s="670"/>
      <c r="WRX6" s="670"/>
      <c r="WRY6" s="670"/>
      <c r="WRZ6" s="670"/>
      <c r="WSA6" s="670"/>
      <c r="WSB6" s="670"/>
      <c r="WSC6" s="670"/>
      <c r="WSD6" s="670"/>
      <c r="WSE6" s="670"/>
      <c r="WSF6" s="670"/>
      <c r="WSG6" s="670"/>
      <c r="WSH6" s="670"/>
      <c r="WSI6" s="670"/>
      <c r="WSJ6" s="670"/>
      <c r="WSK6" s="670"/>
      <c r="WSL6" s="670"/>
      <c r="WSM6" s="670"/>
      <c r="WSN6" s="670"/>
      <c r="WSO6" s="670"/>
      <c r="WSP6" s="670"/>
      <c r="WSQ6" s="670"/>
      <c r="WSR6" s="670"/>
      <c r="WSS6" s="670"/>
      <c r="WST6" s="670"/>
      <c r="WSU6" s="670"/>
      <c r="WSV6" s="670"/>
      <c r="WSW6" s="670"/>
      <c r="WSX6" s="670"/>
      <c r="WSY6" s="670"/>
      <c r="WSZ6" s="670"/>
      <c r="WTA6" s="670"/>
      <c r="WTB6" s="670"/>
      <c r="WTC6" s="670"/>
      <c r="WTD6" s="670"/>
      <c r="WTE6" s="670"/>
      <c r="WTF6" s="670"/>
      <c r="WTG6" s="670"/>
      <c r="WTH6" s="670"/>
      <c r="WTI6" s="670"/>
      <c r="WTJ6" s="670"/>
      <c r="WTK6" s="670"/>
      <c r="WTL6" s="670"/>
      <c r="WTM6" s="670"/>
      <c r="WTN6" s="670"/>
      <c r="WTO6" s="670"/>
      <c r="WTP6" s="670"/>
      <c r="WTQ6" s="670"/>
      <c r="WTR6" s="670"/>
      <c r="WTS6" s="670"/>
      <c r="WTT6" s="670"/>
      <c r="WTU6" s="670"/>
      <c r="WTV6" s="670"/>
      <c r="WTW6" s="670"/>
      <c r="WTX6" s="670"/>
      <c r="WTY6" s="670"/>
      <c r="WTZ6" s="670"/>
      <c r="WUA6" s="670"/>
      <c r="WUB6" s="670"/>
      <c r="WUC6" s="670"/>
      <c r="WUD6" s="670"/>
      <c r="WUE6" s="670"/>
      <c r="WUF6" s="670"/>
      <c r="WUG6" s="670"/>
      <c r="WUH6" s="670"/>
      <c r="WUI6" s="670"/>
      <c r="WUJ6" s="670"/>
      <c r="WUK6" s="670"/>
      <c r="WUL6" s="670"/>
      <c r="WUM6" s="670"/>
      <c r="WUN6" s="670"/>
      <c r="WUO6" s="670"/>
      <c r="WUP6" s="670"/>
      <c r="WUQ6" s="670"/>
      <c r="WUR6" s="670"/>
      <c r="WUS6" s="670"/>
      <c r="WUT6" s="670"/>
      <c r="WUU6" s="670"/>
      <c r="WUV6" s="670"/>
      <c r="WUW6" s="670"/>
      <c r="WUX6" s="670"/>
      <c r="WUY6" s="670"/>
      <c r="WUZ6" s="670"/>
      <c r="WVA6" s="670"/>
      <c r="WVB6" s="670"/>
      <c r="WVC6" s="670"/>
      <c r="WVD6" s="670"/>
      <c r="WVE6" s="670"/>
      <c r="WVF6" s="670"/>
      <c r="WVG6" s="670"/>
      <c r="WVH6" s="670"/>
      <c r="WVI6" s="670"/>
      <c r="WVJ6" s="670"/>
      <c r="WVK6" s="670"/>
      <c r="WVL6" s="670"/>
      <c r="WVM6" s="670"/>
      <c r="WVN6" s="670"/>
      <c r="WVO6" s="670"/>
      <c r="WVP6" s="670"/>
      <c r="WVQ6" s="670"/>
      <c r="WVR6" s="670"/>
      <c r="WVS6" s="670"/>
      <c r="WVT6" s="670"/>
      <c r="WVU6" s="670"/>
      <c r="WVV6" s="670"/>
      <c r="WVW6" s="670"/>
      <c r="WVX6" s="670"/>
      <c r="WVY6" s="670"/>
      <c r="WVZ6" s="670"/>
      <c r="WWA6" s="670"/>
      <c r="WWB6" s="670"/>
      <c r="WWC6" s="670"/>
      <c r="WWD6" s="670"/>
      <c r="WWE6" s="670"/>
      <c r="WWF6" s="670"/>
      <c r="WWG6" s="670"/>
      <c r="WWH6" s="670"/>
      <c r="WWI6" s="670"/>
      <c r="WWJ6" s="670"/>
      <c r="WWK6" s="670"/>
      <c r="WWL6" s="670"/>
      <c r="WWM6" s="670"/>
      <c r="WWN6" s="670"/>
      <c r="WWO6" s="670"/>
      <c r="WWP6" s="670"/>
      <c r="WWQ6" s="670"/>
      <c r="WWR6" s="670"/>
      <c r="WWS6" s="670"/>
      <c r="WWT6" s="670"/>
      <c r="WWU6" s="670"/>
      <c r="WWV6" s="670"/>
      <c r="WWW6" s="670"/>
      <c r="WWX6" s="670"/>
      <c r="WWY6" s="670"/>
      <c r="WWZ6" s="670"/>
      <c r="WXA6" s="670"/>
      <c r="WXB6" s="670"/>
      <c r="WXC6" s="670"/>
      <c r="WXD6" s="670"/>
      <c r="WXE6" s="670"/>
      <c r="WXF6" s="670"/>
      <c r="WXG6" s="670"/>
      <c r="WXH6" s="670"/>
      <c r="WXI6" s="670"/>
      <c r="WXJ6" s="670"/>
      <c r="WXK6" s="670"/>
      <c r="WXL6" s="670"/>
      <c r="WXM6" s="670"/>
      <c r="WXN6" s="670"/>
      <c r="WXO6" s="670"/>
      <c r="WXP6" s="670"/>
      <c r="WXQ6" s="670"/>
      <c r="WXR6" s="670"/>
      <c r="WXS6" s="670"/>
      <c r="WXT6" s="670"/>
      <c r="WXU6" s="670"/>
      <c r="WXV6" s="670"/>
      <c r="WXW6" s="670"/>
      <c r="WXX6" s="670"/>
      <c r="WXY6" s="670"/>
      <c r="WXZ6" s="670"/>
      <c r="WYA6" s="670"/>
      <c r="WYB6" s="670"/>
      <c r="WYC6" s="670"/>
      <c r="WYD6" s="670"/>
      <c r="WYE6" s="670"/>
      <c r="WYF6" s="670"/>
      <c r="WYG6" s="670"/>
      <c r="WYH6" s="670"/>
      <c r="WYI6" s="670"/>
      <c r="WYJ6" s="670"/>
      <c r="WYK6" s="670"/>
      <c r="WYL6" s="670"/>
      <c r="WYM6" s="670"/>
      <c r="WYN6" s="670"/>
      <c r="WYO6" s="670"/>
      <c r="WYP6" s="670"/>
      <c r="WYQ6" s="670"/>
      <c r="WYR6" s="670"/>
      <c r="WYS6" s="670"/>
      <c r="WYT6" s="670"/>
      <c r="WYU6" s="670"/>
      <c r="WYV6" s="670"/>
      <c r="WYW6" s="670"/>
      <c r="WYX6" s="670"/>
      <c r="WYY6" s="670"/>
      <c r="WYZ6" s="670"/>
      <c r="WZA6" s="670"/>
      <c r="WZB6" s="670"/>
      <c r="WZC6" s="670"/>
      <c r="WZD6" s="670"/>
      <c r="WZE6" s="670"/>
      <c r="WZF6" s="670"/>
      <c r="WZG6" s="670"/>
      <c r="WZH6" s="670"/>
      <c r="WZI6" s="670"/>
      <c r="WZJ6" s="670"/>
      <c r="WZK6" s="670"/>
      <c r="WZL6" s="670"/>
      <c r="WZM6" s="670"/>
      <c r="WZN6" s="670"/>
      <c r="WZO6" s="670"/>
      <c r="WZP6" s="670"/>
      <c r="WZQ6" s="670"/>
      <c r="WZR6" s="670"/>
      <c r="WZS6" s="670"/>
      <c r="WZT6" s="670"/>
      <c r="WZU6" s="670"/>
      <c r="WZV6" s="670"/>
      <c r="WZW6" s="670"/>
      <c r="WZX6" s="670"/>
      <c r="WZY6" s="670"/>
      <c r="WZZ6" s="670"/>
      <c r="XAA6" s="670"/>
      <c r="XAB6" s="670"/>
      <c r="XAC6" s="670"/>
      <c r="XAD6" s="670"/>
      <c r="XAE6" s="670"/>
      <c r="XAF6" s="670"/>
      <c r="XAG6" s="670"/>
      <c r="XAH6" s="670"/>
      <c r="XAI6" s="670"/>
      <c r="XAJ6" s="670"/>
      <c r="XAK6" s="670"/>
      <c r="XAL6" s="670"/>
      <c r="XAM6" s="670"/>
      <c r="XAN6" s="670"/>
      <c r="XAO6" s="670"/>
      <c r="XAP6" s="670"/>
      <c r="XAQ6" s="670"/>
      <c r="XAR6" s="670"/>
      <c r="XAS6" s="670"/>
      <c r="XAT6" s="670"/>
      <c r="XAU6" s="670"/>
      <c r="XAV6" s="670"/>
      <c r="XAW6" s="670"/>
      <c r="XAX6" s="670"/>
      <c r="XAY6" s="670"/>
      <c r="XAZ6" s="670"/>
      <c r="XBA6" s="670"/>
      <c r="XBB6" s="670"/>
      <c r="XBC6" s="670"/>
      <c r="XBD6" s="670"/>
      <c r="XBE6" s="670"/>
      <c r="XBF6" s="670"/>
      <c r="XBG6" s="670"/>
      <c r="XBH6" s="670"/>
      <c r="XBI6" s="670"/>
      <c r="XBJ6" s="670"/>
      <c r="XBK6" s="670"/>
      <c r="XBL6" s="670"/>
      <c r="XBM6" s="670"/>
      <c r="XBN6" s="670"/>
      <c r="XBO6" s="670"/>
      <c r="XBP6" s="670"/>
      <c r="XBQ6" s="670"/>
      <c r="XBR6" s="670"/>
      <c r="XBS6" s="670"/>
      <c r="XBT6" s="670"/>
      <c r="XBU6" s="670"/>
      <c r="XBV6" s="670"/>
      <c r="XBW6" s="670"/>
      <c r="XBX6" s="670"/>
      <c r="XBY6" s="670"/>
      <c r="XBZ6" s="670"/>
      <c r="XCA6" s="670"/>
      <c r="XCB6" s="670"/>
      <c r="XCC6" s="670"/>
      <c r="XCD6" s="670"/>
      <c r="XCE6" s="670"/>
      <c r="XCF6" s="670"/>
      <c r="XCG6" s="670"/>
      <c r="XCH6" s="670"/>
      <c r="XCI6" s="670"/>
      <c r="XCJ6" s="670"/>
      <c r="XCK6" s="670"/>
      <c r="XCL6" s="670"/>
      <c r="XCM6" s="670"/>
      <c r="XCN6" s="670"/>
      <c r="XCO6" s="670"/>
      <c r="XCP6" s="670"/>
      <c r="XCQ6" s="670"/>
      <c r="XCR6" s="670"/>
      <c r="XCS6" s="670"/>
      <c r="XCT6" s="670"/>
      <c r="XCU6" s="670"/>
      <c r="XCV6" s="670"/>
      <c r="XCW6" s="670"/>
      <c r="XCX6" s="670"/>
      <c r="XCY6" s="670"/>
      <c r="XCZ6" s="670"/>
      <c r="XDA6" s="670"/>
      <c r="XDB6" s="670"/>
      <c r="XDC6" s="670"/>
      <c r="XDD6" s="670"/>
      <c r="XDE6" s="670"/>
      <c r="XDF6" s="670"/>
      <c r="XDG6" s="670"/>
      <c r="XDH6" s="670"/>
      <c r="XDI6" s="670"/>
      <c r="XDJ6" s="670"/>
      <c r="XDK6" s="670"/>
      <c r="XDL6" s="670"/>
      <c r="XDM6" s="670"/>
      <c r="XDN6" s="670"/>
      <c r="XDO6" s="670"/>
      <c r="XDP6" s="670"/>
      <c r="XDQ6" s="670"/>
      <c r="XDR6" s="670"/>
      <c r="XDS6" s="670"/>
      <c r="XDT6" s="670"/>
      <c r="XDU6" s="670"/>
      <c r="XDV6" s="670"/>
      <c r="XDW6" s="670"/>
      <c r="XDX6" s="670"/>
      <c r="XDY6" s="670"/>
      <c r="XDZ6" s="670"/>
      <c r="XEA6" s="670"/>
      <c r="XEB6" s="670"/>
      <c r="XEC6" s="670"/>
      <c r="XED6" s="670"/>
      <c r="XEE6" s="670"/>
      <c r="XEF6" s="670"/>
      <c r="XEG6" s="670"/>
      <c r="XEH6" s="670"/>
      <c r="XEI6" s="670"/>
      <c r="XEJ6" s="670"/>
      <c r="XEK6" s="670"/>
      <c r="XEL6" s="670"/>
      <c r="XEM6" s="670"/>
      <c r="XEN6" s="670"/>
      <c r="XEO6" s="670"/>
      <c r="XEP6" s="670"/>
      <c r="XEQ6" s="670"/>
      <c r="XER6" s="670"/>
      <c r="XES6" s="670"/>
      <c r="XET6" s="670"/>
      <c r="XEU6" s="670"/>
      <c r="XEV6" s="670"/>
      <c r="XEW6" s="670"/>
      <c r="XEX6" s="670"/>
      <c r="XEY6" s="670"/>
      <c r="XEZ6" s="670"/>
      <c r="XFA6" s="670"/>
      <c r="XFB6" s="670"/>
      <c r="XFC6" s="670"/>
      <c r="XFD6" s="670"/>
    </row>
    <row r="7" spans="1:16384" s="670" customFormat="1" ht="13" x14ac:dyDescent="0.3">
      <c r="A7" s="808" t="s">
        <v>576</v>
      </c>
      <c r="B7" s="822"/>
      <c r="C7" s="823"/>
      <c r="D7" s="740">
        <f>SUM(D8:D10)</f>
        <v>0</v>
      </c>
      <c r="E7" s="740">
        <f>SUM(E8:E10)</f>
        <v>0</v>
      </c>
      <c r="F7" s="740">
        <f t="shared" ref="F7:P7" si="0">SUM(F8:F10)</f>
        <v>0</v>
      </c>
      <c r="G7" s="740">
        <f t="shared" si="0"/>
        <v>0</v>
      </c>
      <c r="H7" s="740">
        <f t="shared" si="0"/>
        <v>0</v>
      </c>
      <c r="I7" s="740">
        <f t="shared" si="0"/>
        <v>0</v>
      </c>
      <c r="J7" s="740">
        <f t="shared" si="0"/>
        <v>0</v>
      </c>
      <c r="K7" s="740">
        <f t="shared" si="0"/>
        <v>0</v>
      </c>
      <c r="L7" s="740">
        <f t="shared" si="0"/>
        <v>0</v>
      </c>
      <c r="M7" s="740">
        <f t="shared" si="0"/>
        <v>0</v>
      </c>
      <c r="N7" s="740">
        <f t="shared" si="0"/>
        <v>0</v>
      </c>
      <c r="O7" s="740">
        <f t="shared" si="0"/>
        <v>0</v>
      </c>
      <c r="P7" s="740">
        <f t="shared" si="0"/>
        <v>0</v>
      </c>
      <c r="Q7" s="740">
        <f>SUM(Q8:Q10)</f>
        <v>0</v>
      </c>
      <c r="S7" s="671"/>
    </row>
    <row r="8" spans="1:16384" s="670" customFormat="1" ht="13" x14ac:dyDescent="0.3">
      <c r="A8" s="824" t="s">
        <v>514</v>
      </c>
      <c r="B8" s="822"/>
      <c r="C8" s="825"/>
      <c r="D8" s="370"/>
      <c r="E8" s="370"/>
      <c r="F8" s="370"/>
      <c r="G8" s="370"/>
      <c r="H8" s="370"/>
      <c r="I8" s="370"/>
      <c r="J8" s="370"/>
      <c r="K8" s="370"/>
      <c r="L8" s="370"/>
      <c r="M8" s="370"/>
      <c r="N8" s="370"/>
      <c r="O8" s="370"/>
      <c r="P8" s="370"/>
      <c r="Q8" s="740">
        <f>SUM(D8:P8)</f>
        <v>0</v>
      </c>
      <c r="S8" s="671"/>
    </row>
    <row r="9" spans="1:16384" s="670" customFormat="1" ht="13" x14ac:dyDescent="0.3">
      <c r="A9" s="824" t="s">
        <v>515</v>
      </c>
      <c r="B9" s="822"/>
      <c r="C9" s="825"/>
      <c r="D9" s="370"/>
      <c r="E9" s="370"/>
      <c r="F9" s="370"/>
      <c r="G9" s="370"/>
      <c r="H9" s="370"/>
      <c r="I9" s="370"/>
      <c r="J9" s="370"/>
      <c r="K9" s="370"/>
      <c r="L9" s="370"/>
      <c r="M9" s="370"/>
      <c r="N9" s="370"/>
      <c r="O9" s="370"/>
      <c r="P9" s="370"/>
      <c r="Q9" s="740">
        <f>SUM(D9:P9)</f>
        <v>0</v>
      </c>
      <c r="S9" s="671"/>
    </row>
    <row r="10" spans="1:16384" s="670" customFormat="1" ht="13" x14ac:dyDescent="0.3">
      <c r="A10" s="808" t="s">
        <v>1460</v>
      </c>
      <c r="B10" s="822"/>
      <c r="C10" s="825"/>
      <c r="D10" s="740">
        <f>SUMIFS(D103:D711, $B$103:$B711, "Loans And Advances", $C$103:$C$711, "AllCurrencies")</f>
        <v>0</v>
      </c>
      <c r="E10" s="740">
        <f>SUMIFS(E103:E711, $B$103:$B711, "Loans And Advances", $C$103:$C$711, "AllCurrencies")</f>
        <v>0</v>
      </c>
      <c r="F10" s="740">
        <f>SUMIFS(F103:F711, $B$103:$B711, "Loans And Advances", $C$103:$C$711, "AllCurrencies")</f>
        <v>0</v>
      </c>
      <c r="G10" s="740">
        <f>SUMIFS(G103:G711, $B$103:$B711, "Loans And Advances", $C$103:$C$711, "AllCurrencies")</f>
        <v>0</v>
      </c>
      <c r="H10" s="740">
        <f>SUMIFS(H103:H711, $B$103:$B711, "Loans And Advances", $C$103:$C$711, "AllCurrencies")</f>
        <v>0</v>
      </c>
      <c r="I10" s="740">
        <f>SUMIFS(I103:I711, $B$103:$B711, "Loans And Advances", $C$103:$C$711, "AllCurrencies")</f>
        <v>0</v>
      </c>
      <c r="J10" s="740">
        <f>SUMIFS(J103:J711, $B$103:$B711, "Loans And Advances", $C$103:$C$711, "AllCurrencies")</f>
        <v>0</v>
      </c>
      <c r="K10" s="740">
        <f>SUMIFS(K103:K711, $B$103:$B711, "Loans And Advances", $C$103:$C$711, "AllCurrencies")</f>
        <v>0</v>
      </c>
      <c r="L10" s="740">
        <f>SUMIFS(L103:L711, $B$103:$B711, "Loans And Advances", $C$103:$C$711, "AllCurrencies")</f>
        <v>0</v>
      </c>
      <c r="M10" s="740">
        <f>SUMIFS(M103:M711, $B$103:$B711, "Loans And Advances", $C$103:$C$711, "AllCurrencies")</f>
        <v>0</v>
      </c>
      <c r="N10" s="740">
        <f>SUMIFS(N103:N711, $B$103:$B711, "Loans And Advances", $C$103:$C$711, "AllCurrencies")</f>
        <v>0</v>
      </c>
      <c r="O10" s="740">
        <f>SUMIFS(O103:O711, $B$103:$B711, "Loans And Advances", $C$103:$C$711, "AllCurrencies")</f>
        <v>0</v>
      </c>
      <c r="P10" s="740">
        <f>SUMIFS(P103:P711, $B$103:$B711, "Loans And Advances", $C$103:$C$711, "AllCurrencies")</f>
        <v>0</v>
      </c>
      <c r="Q10" s="740">
        <f>SUMIFS(Q103:Q711, $B$103:$B711, "Loans And Advances", $C$103:$C$711, "AllCurrencies")</f>
        <v>0</v>
      </c>
      <c r="S10" s="671"/>
    </row>
    <row r="11" spans="1:16384" s="670" customFormat="1" x14ac:dyDescent="0.25">
      <c r="A11" s="822"/>
      <c r="B11" s="822"/>
      <c r="C11" s="822"/>
      <c r="D11" s="822"/>
      <c r="E11" s="822"/>
      <c r="F11" s="822"/>
      <c r="G11" s="822"/>
      <c r="H11" s="822"/>
      <c r="I11" s="822"/>
      <c r="J11" s="822"/>
      <c r="K11" s="822"/>
      <c r="L11" s="822"/>
      <c r="M11" s="822"/>
      <c r="N11" s="822"/>
      <c r="O11" s="822"/>
      <c r="P11" s="822"/>
      <c r="Q11" s="822"/>
      <c r="S11" s="671"/>
    </row>
    <row r="12" spans="1:16384" s="670" customFormat="1" ht="13" x14ac:dyDescent="0.3">
      <c r="A12" s="808" t="s">
        <v>577</v>
      </c>
      <c r="B12" s="822"/>
      <c r="C12" s="823"/>
      <c r="D12" s="740">
        <f>SUM(D13:D15)</f>
        <v>0</v>
      </c>
      <c r="E12" s="740">
        <f>SUM(E13:E15)</f>
        <v>0</v>
      </c>
      <c r="F12" s="740">
        <f t="shared" ref="F12" si="1">SUM(F13:F15)</f>
        <v>0</v>
      </c>
      <c r="G12" s="740">
        <f t="shared" ref="G12" si="2">SUM(G13:G15)</f>
        <v>0</v>
      </c>
      <c r="H12" s="740">
        <f t="shared" ref="H12" si="3">SUM(H13:H15)</f>
        <v>0</v>
      </c>
      <c r="I12" s="740">
        <f t="shared" ref="I12" si="4">SUM(I13:I15)</f>
        <v>0</v>
      </c>
      <c r="J12" s="740">
        <f t="shared" ref="J12" si="5">SUM(J13:J15)</f>
        <v>0</v>
      </c>
      <c r="K12" s="740">
        <f t="shared" ref="K12" si="6">SUM(K13:K15)</f>
        <v>0</v>
      </c>
      <c r="L12" s="740">
        <f t="shared" ref="L12" si="7">SUM(L13:L15)</f>
        <v>0</v>
      </c>
      <c r="M12" s="740">
        <f t="shared" ref="M12" si="8">SUM(M13:M15)</f>
        <v>0</v>
      </c>
      <c r="N12" s="740">
        <f t="shared" ref="N12" si="9">SUM(N13:N15)</f>
        <v>0</v>
      </c>
      <c r="O12" s="740">
        <f t="shared" ref="O12" si="10">SUM(O13:O15)</f>
        <v>0</v>
      </c>
      <c r="P12" s="740">
        <f t="shared" ref="P12" si="11">SUM(P13:P15)</f>
        <v>0</v>
      </c>
      <c r="Q12" s="740">
        <f>SUM(Q13:Q15)</f>
        <v>0</v>
      </c>
      <c r="S12" s="671"/>
    </row>
    <row r="13" spans="1:16384" s="670" customFormat="1" x14ac:dyDescent="0.25">
      <c r="A13" s="826" t="s">
        <v>514</v>
      </c>
      <c r="B13" s="822"/>
      <c r="C13" s="827"/>
      <c r="D13" s="370"/>
      <c r="E13" s="370"/>
      <c r="F13" s="370"/>
      <c r="G13" s="370"/>
      <c r="H13" s="370"/>
      <c r="I13" s="370"/>
      <c r="J13" s="370"/>
      <c r="K13" s="370"/>
      <c r="L13" s="370"/>
      <c r="M13" s="370"/>
      <c r="N13" s="370"/>
      <c r="O13" s="370"/>
      <c r="P13" s="370"/>
      <c r="Q13" s="740">
        <f t="shared" ref="Q13:Q14" si="12">SUM(D13:P13)</f>
        <v>0</v>
      </c>
      <c r="S13" s="671"/>
    </row>
    <row r="14" spans="1:16384" s="670" customFormat="1" x14ac:dyDescent="0.25">
      <c r="A14" s="826" t="s">
        <v>515</v>
      </c>
      <c r="B14" s="822"/>
      <c r="C14" s="827"/>
      <c r="D14" s="370"/>
      <c r="E14" s="370"/>
      <c r="F14" s="370"/>
      <c r="G14" s="370"/>
      <c r="H14" s="370"/>
      <c r="I14" s="370"/>
      <c r="J14" s="370"/>
      <c r="K14" s="370"/>
      <c r="L14" s="370"/>
      <c r="M14" s="370"/>
      <c r="N14" s="370"/>
      <c r="O14" s="370"/>
      <c r="P14" s="370"/>
      <c r="Q14" s="740">
        <f t="shared" si="12"/>
        <v>0</v>
      </c>
      <c r="S14" s="671"/>
    </row>
    <row r="15" spans="1:16384" s="670" customFormat="1" x14ac:dyDescent="0.25">
      <c r="A15" s="808" t="s">
        <v>1460</v>
      </c>
      <c r="B15" s="822"/>
      <c r="C15" s="828"/>
      <c r="D15" s="740">
        <f>SUMIFS(D103:D711, $B$103:$B711, "Bills Discounted Or Purchased", $C$103:$C$711, "AllCurrencies")</f>
        <v>0</v>
      </c>
      <c r="E15" s="740">
        <f>SUMIFS(E103:E711, $B$103:$B711, "Bills Discounted Or Purchased", $C$103:$C$711, "AllCurrencies")</f>
        <v>0</v>
      </c>
      <c r="F15" s="740">
        <f>SUMIFS(F103:F711, $B$103:$B711, "Bills Discounted Or Purchased", $C$103:$C$711, "AllCurrencies")</f>
        <v>0</v>
      </c>
      <c r="G15" s="740">
        <f>SUMIFS(G103:G711, $B$103:$B711, "Bills Discounted Or Purchased", $C$103:$C$711, "AllCurrencies")</f>
        <v>0</v>
      </c>
      <c r="H15" s="740">
        <f>SUMIFS(H103:H711, $B$103:$B711, "Bills Discounted Or Purchased", $C$103:$C$711, "AllCurrencies")</f>
        <v>0</v>
      </c>
      <c r="I15" s="740">
        <f>SUMIFS(I103:I711, $B$103:$B711, "Bills Discounted Or Purchased", $C$103:$C$711, "AllCurrencies")</f>
        <v>0</v>
      </c>
      <c r="J15" s="740">
        <f>SUMIFS(J103:J711, $B$103:$B711, "Bills Discounted Or Purchased", $C$103:$C$711, "AllCurrencies")</f>
        <v>0</v>
      </c>
      <c r="K15" s="740">
        <f>SUMIFS(K103:K711, $B$103:$B711, "Bills Discounted Or Purchased", $C$103:$C$711, "AllCurrencies")</f>
        <v>0</v>
      </c>
      <c r="L15" s="740">
        <f>SUMIFS(L103:L711, $B$103:$B711, "Bills Discounted Or Purchased", $C$103:$C$711, "AllCurrencies")</f>
        <v>0</v>
      </c>
      <c r="M15" s="740">
        <f>SUMIFS(M103:M711, $B$103:$B711, "Bills Discounted Or Purchased", $C$103:$C$711, "AllCurrencies")</f>
        <v>0</v>
      </c>
      <c r="N15" s="740">
        <f>SUMIFS(N103:N711, $B$103:$B711, "Bills Discounted Or Purchased", $C$103:$C$711, "AllCurrencies")</f>
        <v>0</v>
      </c>
      <c r="O15" s="740">
        <f>SUMIFS(O103:O711, $B$103:$B711, "Bills Discounted Or Purchased", $C$103:$C$711, "AllCurrencies")</f>
        <v>0</v>
      </c>
      <c r="P15" s="740">
        <f>SUMIFS(P103:P711, $B$103:$B711, "Bills Discounted Or Purchased", $C$103:$C$711, "AllCurrencies")</f>
        <v>0</v>
      </c>
      <c r="Q15" s="740">
        <f>SUMIFS(Q103:Q711, $B$103:$B711, "Bills Discounted Or Purchased", $C$103:$C$711, "AllCurrencies")</f>
        <v>0</v>
      </c>
      <c r="S15" s="671"/>
    </row>
    <row r="16" spans="1:16384" s="670" customFormat="1" x14ac:dyDescent="0.25">
      <c r="A16" s="822"/>
      <c r="B16" s="822"/>
      <c r="C16" s="822"/>
      <c r="D16" s="822"/>
      <c r="E16" s="822"/>
      <c r="F16" s="822"/>
      <c r="G16" s="822"/>
      <c r="H16" s="822"/>
      <c r="I16" s="822"/>
      <c r="J16" s="822"/>
      <c r="K16" s="822"/>
      <c r="L16" s="822"/>
      <c r="M16" s="822"/>
      <c r="N16" s="822"/>
      <c r="O16" s="822"/>
      <c r="P16" s="822"/>
      <c r="Q16" s="822"/>
      <c r="S16" s="671"/>
    </row>
    <row r="17" spans="1:27" s="670" customFormat="1" ht="13" x14ac:dyDescent="0.3">
      <c r="A17" s="808" t="s">
        <v>1448</v>
      </c>
      <c r="B17" s="822"/>
      <c r="C17" s="823"/>
      <c r="D17" s="740">
        <f>SUM(D18:D20)</f>
        <v>0</v>
      </c>
      <c r="E17" s="740">
        <f>SUM(E18:E20)</f>
        <v>0</v>
      </c>
      <c r="F17" s="740">
        <f t="shared" ref="F17" si="13">SUM(F18:F20)</f>
        <v>0</v>
      </c>
      <c r="G17" s="740">
        <f t="shared" ref="G17" si="14">SUM(G18:G20)</f>
        <v>0</v>
      </c>
      <c r="H17" s="740">
        <f t="shared" ref="H17" si="15">SUM(H18:H20)</f>
        <v>0</v>
      </c>
      <c r="I17" s="740">
        <f t="shared" ref="I17" si="16">SUM(I18:I20)</f>
        <v>0</v>
      </c>
      <c r="J17" s="740">
        <f t="shared" ref="J17" si="17">SUM(J18:J20)</f>
        <v>0</v>
      </c>
      <c r="K17" s="740">
        <f t="shared" ref="K17" si="18">SUM(K18:K20)</f>
        <v>0</v>
      </c>
      <c r="L17" s="740">
        <f t="shared" ref="L17" si="19">SUM(L18:L20)</f>
        <v>0</v>
      </c>
      <c r="M17" s="740">
        <f t="shared" ref="M17" si="20">SUM(M18:M20)</f>
        <v>0</v>
      </c>
      <c r="N17" s="740">
        <f t="shared" ref="N17" si="21">SUM(N18:N20)</f>
        <v>0</v>
      </c>
      <c r="O17" s="740">
        <f t="shared" ref="O17" si="22">SUM(O18:O20)</f>
        <v>0</v>
      </c>
      <c r="P17" s="740">
        <f t="shared" ref="P17" si="23">SUM(P18:P20)</f>
        <v>0</v>
      </c>
      <c r="Q17" s="740">
        <f>SUM(Q18:Q20)</f>
        <v>0</v>
      </c>
      <c r="S17" s="671"/>
    </row>
    <row r="18" spans="1:27" s="670" customFormat="1" x14ac:dyDescent="0.25">
      <c r="A18" s="826" t="s">
        <v>514</v>
      </c>
      <c r="B18" s="822"/>
      <c r="C18" s="827"/>
      <c r="D18" s="370"/>
      <c r="E18" s="370"/>
      <c r="F18" s="370"/>
      <c r="G18" s="370"/>
      <c r="H18" s="370"/>
      <c r="I18" s="370"/>
      <c r="J18" s="370"/>
      <c r="K18" s="370"/>
      <c r="L18" s="370"/>
      <c r="M18" s="370"/>
      <c r="N18" s="370"/>
      <c r="O18" s="370"/>
      <c r="P18" s="370"/>
      <c r="Q18" s="740">
        <f t="shared" ref="Q18:Q19" si="24">SUM(D18:P18)</f>
        <v>0</v>
      </c>
      <c r="S18" s="671"/>
    </row>
    <row r="19" spans="1:27" s="670" customFormat="1" x14ac:dyDescent="0.25">
      <c r="A19" s="826" t="s">
        <v>515</v>
      </c>
      <c r="B19" s="822"/>
      <c r="C19" s="827"/>
      <c r="D19" s="370"/>
      <c r="E19" s="370"/>
      <c r="F19" s="370"/>
      <c r="G19" s="370"/>
      <c r="H19" s="370"/>
      <c r="I19" s="370"/>
      <c r="J19" s="370"/>
      <c r="K19" s="370"/>
      <c r="L19" s="370"/>
      <c r="M19" s="370"/>
      <c r="N19" s="370"/>
      <c r="O19" s="370"/>
      <c r="P19" s="370"/>
      <c r="Q19" s="740">
        <f t="shared" si="24"/>
        <v>0</v>
      </c>
      <c r="S19" s="671"/>
    </row>
    <row r="20" spans="1:27" s="670" customFormat="1" x14ac:dyDescent="0.25">
      <c r="A20" s="808" t="s">
        <v>1460</v>
      </c>
      <c r="B20" s="822"/>
      <c r="C20" s="828"/>
      <c r="D20" s="740">
        <f>SUMIFS(D103:D711, $B$103:$B711, "Debt Securities", $C$103:$C$711, "AllCurrencies")</f>
        <v>0</v>
      </c>
      <c r="E20" s="740">
        <f>SUMIFS(E103:E711, $B$103:$B711, "Debt Securities", $C$103:$C$711, "AllCurrencies")</f>
        <v>0</v>
      </c>
      <c r="F20" s="740">
        <f>SUMIFS(F103:F711, $B$103:$B711, "Debt Securities", $C$103:$C$711, "AllCurrencies")</f>
        <v>0</v>
      </c>
      <c r="G20" s="740">
        <f>SUMIFS(G103:G711, $B$103:$B711, "Debt Securities", $C$103:$C$711, "AllCurrencies")</f>
        <v>0</v>
      </c>
      <c r="H20" s="740">
        <f>SUMIFS(H103:H711, $B$103:$B711, "Debt Securities", $C$103:$C$711, "AllCurrencies")</f>
        <v>0</v>
      </c>
      <c r="I20" s="740">
        <f>SUMIFS(I103:I711, $B$103:$B711, "Debt Securities", $C$103:$C$711, "AllCurrencies")</f>
        <v>0</v>
      </c>
      <c r="J20" s="740">
        <f>SUMIFS(J103:J711, $B$103:$B711, "Debt Securities", $C$103:$C$711, "AllCurrencies")</f>
        <v>0</v>
      </c>
      <c r="K20" s="740">
        <f>SUMIFS(K103:K711, $B$103:$B711, "Debt Securities", $C$103:$C$711, "AllCurrencies")</f>
        <v>0</v>
      </c>
      <c r="L20" s="740">
        <f>SUMIFS(L103:L711, $B$103:$B711, "Debt Securities", $C$103:$C$711, "AllCurrencies")</f>
        <v>0</v>
      </c>
      <c r="M20" s="740">
        <f>SUMIFS(M103:M711, $B$103:$B711, "Debt Securities", $C$103:$C$711, "AllCurrencies")</f>
        <v>0</v>
      </c>
      <c r="N20" s="740">
        <f>SUMIFS(N103:N711, $B$103:$B711, "Debt Securities", $C$103:$C$711, "AllCurrencies")</f>
        <v>0</v>
      </c>
      <c r="O20" s="740">
        <f>SUMIFS(O103:O711, $B$103:$B711, "Debt Securities", $C$103:$C$711, "AllCurrencies")</f>
        <v>0</v>
      </c>
      <c r="P20" s="740">
        <f>SUMIFS(P103:P711, $B$103:$B711, "Debt Securities", $C$103:$C$711, "AllCurrencies")</f>
        <v>0</v>
      </c>
      <c r="Q20" s="740">
        <f>SUMIFS(Q103:Q711, $B$103:$B711, "Debt Securities", $C$103:$C$711, "AllCurrencies")</f>
        <v>0</v>
      </c>
      <c r="S20" s="671"/>
    </row>
    <row r="21" spans="1:27" s="670" customFormat="1" x14ac:dyDescent="0.25">
      <c r="A21" s="822"/>
      <c r="B21" s="822"/>
      <c r="C21" s="822"/>
      <c r="D21" s="822"/>
      <c r="E21" s="822"/>
      <c r="F21" s="822"/>
      <c r="G21" s="822"/>
      <c r="H21" s="822"/>
      <c r="I21" s="822"/>
      <c r="J21" s="822"/>
      <c r="K21" s="822"/>
      <c r="L21" s="822"/>
      <c r="M21" s="822"/>
      <c r="N21" s="822"/>
      <c r="O21" s="822"/>
      <c r="P21" s="822"/>
      <c r="Q21" s="822"/>
      <c r="S21" s="671"/>
    </row>
    <row r="22" spans="1:27" s="670" customFormat="1" ht="13" x14ac:dyDescent="0.3">
      <c r="A22" s="808" t="s">
        <v>1447</v>
      </c>
      <c r="B22" s="822"/>
      <c r="C22" s="823"/>
      <c r="D22" s="740">
        <f>SUM(D23:D25)</f>
        <v>0</v>
      </c>
      <c r="E22" s="740">
        <f>SUM(E23:E25)</f>
        <v>0</v>
      </c>
      <c r="F22" s="740">
        <f t="shared" ref="F22" si="25">SUM(F23:F25)</f>
        <v>0</v>
      </c>
      <c r="G22" s="740">
        <f t="shared" ref="G22" si="26">SUM(G23:G25)</f>
        <v>0</v>
      </c>
      <c r="H22" s="740">
        <f t="shared" ref="H22" si="27">SUM(H23:H25)</f>
        <v>0</v>
      </c>
      <c r="I22" s="740">
        <f t="shared" ref="I22" si="28">SUM(I23:I25)</f>
        <v>0</v>
      </c>
      <c r="J22" s="740">
        <f t="shared" ref="J22" si="29">SUM(J23:J25)</f>
        <v>0</v>
      </c>
      <c r="K22" s="740">
        <f t="shared" ref="K22" si="30">SUM(K23:K25)</f>
        <v>0</v>
      </c>
      <c r="L22" s="740">
        <f t="shared" ref="L22" si="31">SUM(L23:L25)</f>
        <v>0</v>
      </c>
      <c r="M22" s="740">
        <f t="shared" ref="M22" si="32">SUM(M23:M25)</f>
        <v>0</v>
      </c>
      <c r="N22" s="740">
        <f t="shared" ref="N22" si="33">SUM(N23:N25)</f>
        <v>0</v>
      </c>
      <c r="O22" s="740">
        <f t="shared" ref="O22" si="34">SUM(O23:O25)</f>
        <v>0</v>
      </c>
      <c r="P22" s="740">
        <f t="shared" ref="P22" si="35">SUM(P23:P25)</f>
        <v>0</v>
      </c>
      <c r="Q22" s="740">
        <f>SUM(Q23:Q25)</f>
        <v>0</v>
      </c>
      <c r="S22" s="671"/>
      <c r="AA22" s="673"/>
    </row>
    <row r="23" spans="1:27" s="670" customFormat="1" x14ac:dyDescent="0.25">
      <c r="A23" s="829" t="s">
        <v>514</v>
      </c>
      <c r="B23" s="822"/>
      <c r="C23" s="827"/>
      <c r="D23" s="370"/>
      <c r="E23" s="370"/>
      <c r="F23" s="370"/>
      <c r="G23" s="370"/>
      <c r="H23" s="370"/>
      <c r="I23" s="370"/>
      <c r="J23" s="370"/>
      <c r="K23" s="370"/>
      <c r="L23" s="370"/>
      <c r="M23" s="370"/>
      <c r="N23" s="370"/>
      <c r="O23" s="370"/>
      <c r="P23" s="370"/>
      <c r="Q23" s="740">
        <f t="shared" ref="Q23:Q24" si="36">SUM(D23:P23)</f>
        <v>0</v>
      </c>
      <c r="S23" s="671"/>
      <c r="AA23" s="673"/>
    </row>
    <row r="24" spans="1:27" s="670" customFormat="1" x14ac:dyDescent="0.25">
      <c r="A24" s="826" t="s">
        <v>515</v>
      </c>
      <c r="B24" s="822"/>
      <c r="C24" s="827"/>
      <c r="D24" s="370"/>
      <c r="E24" s="370"/>
      <c r="F24" s="370"/>
      <c r="G24" s="370"/>
      <c r="H24" s="370"/>
      <c r="I24" s="370"/>
      <c r="J24" s="370"/>
      <c r="K24" s="370"/>
      <c r="L24" s="370"/>
      <c r="M24" s="370"/>
      <c r="N24" s="370"/>
      <c r="O24" s="370"/>
      <c r="P24" s="370"/>
      <c r="Q24" s="740">
        <f t="shared" si="36"/>
        <v>0</v>
      </c>
      <c r="S24" s="671"/>
      <c r="AA24" s="673"/>
    </row>
    <row r="25" spans="1:27" s="670" customFormat="1" x14ac:dyDescent="0.25">
      <c r="A25" s="808" t="s">
        <v>1460</v>
      </c>
      <c r="B25" s="822"/>
      <c r="C25" s="828"/>
      <c r="D25" s="740">
        <f>SUMIFS(D103:D711, $B$103:$B711, "Negotiable Certificates Of Deposits", $C$103:$C$711, "AllCurrencies")</f>
        <v>0</v>
      </c>
      <c r="E25" s="740">
        <f>SUMIFS(E103:E711, $B$103:$B711, "Negotiable Certificates Of Deposits", $C$103:$C$711, "AllCurrencies")</f>
        <v>0</v>
      </c>
      <c r="F25" s="740">
        <f>SUMIFS(F103:F711, $B$103:$B711, "Negotiable Certificates Of Deposits", $C$103:$C$711, "AllCurrencies")</f>
        <v>0</v>
      </c>
      <c r="G25" s="740">
        <f>SUMIFS(G103:G711, $B$103:$B711, "Negotiable Certificates Of Deposits", $C$103:$C$711, "AllCurrencies")</f>
        <v>0</v>
      </c>
      <c r="H25" s="740">
        <f>SUMIFS(H103:H711, $B$103:$B711, "Negotiable Certificates Of Deposits", $C$103:$C$711, "AllCurrencies")</f>
        <v>0</v>
      </c>
      <c r="I25" s="740">
        <f>SUMIFS(I103:I711, $B$103:$B711, "Negotiable Certificates Of Deposits", $C$103:$C$711, "AllCurrencies")</f>
        <v>0</v>
      </c>
      <c r="J25" s="740">
        <f>SUMIFS(J103:J711, $B$103:$B711, "Negotiable Certificates Of Deposits", $C$103:$C$711, "AllCurrencies")</f>
        <v>0</v>
      </c>
      <c r="K25" s="740">
        <f>SUMIFS(K103:K711, $B$103:$B711, "Negotiable Certificates Of Deposits", $C$103:$C$711, "AllCurrencies")</f>
        <v>0</v>
      </c>
      <c r="L25" s="740">
        <f>SUMIFS(L103:L711, $B$103:$B711, "Negotiable Certificates Of Deposits", $C$103:$C$711, "AllCurrencies")</f>
        <v>0</v>
      </c>
      <c r="M25" s="740">
        <f>SUMIFS(M103:M711, $B$103:$B711, "Negotiable Certificates Of Deposits", $C$103:$C$711, "AllCurrencies")</f>
        <v>0</v>
      </c>
      <c r="N25" s="740">
        <f>SUMIFS(N103:N711, $B$103:$B711, "Negotiable Certificates Of Deposits", $C$103:$C$711, "AllCurrencies")</f>
        <v>0</v>
      </c>
      <c r="O25" s="740">
        <f>SUMIFS(O103:O711, $B$103:$B711, "Negotiable Certificates Of Deposits", $C$103:$C$711, "AllCurrencies")</f>
        <v>0</v>
      </c>
      <c r="P25" s="740">
        <f>SUMIFS(P103:P711, $B$103:$B711, "Negotiable Certificates Of Deposits", $C$103:$C$711, "AllCurrencies")</f>
        <v>0</v>
      </c>
      <c r="Q25" s="740">
        <f>SUMIFS(Q103:Q711, $B$103:$B711, "Negotiable Certificates Of Deposits", $C$103:$C$711, "AllCurrencies")</f>
        <v>0</v>
      </c>
      <c r="S25" s="671"/>
      <c r="AA25" s="673"/>
    </row>
    <row r="26" spans="1:27" s="670" customFormat="1" x14ac:dyDescent="0.25">
      <c r="A26" s="822"/>
      <c r="B26" s="822"/>
      <c r="C26" s="822"/>
      <c r="D26" s="822"/>
      <c r="E26" s="822"/>
      <c r="F26" s="822"/>
      <c r="G26" s="822"/>
      <c r="H26" s="822"/>
      <c r="I26" s="822"/>
      <c r="J26" s="822"/>
      <c r="K26" s="822"/>
      <c r="L26" s="822"/>
      <c r="M26" s="822"/>
      <c r="N26" s="822"/>
      <c r="O26" s="822"/>
      <c r="P26" s="822"/>
      <c r="Q26" s="822"/>
      <c r="S26" s="671"/>
      <c r="AA26" s="673"/>
    </row>
    <row r="27" spans="1:27" s="670" customFormat="1" ht="13" x14ac:dyDescent="0.3">
      <c r="A27" s="808" t="s">
        <v>1446</v>
      </c>
      <c r="B27" s="822"/>
      <c r="C27" s="823"/>
      <c r="D27" s="740">
        <f>SUM(D28:D30)</f>
        <v>0</v>
      </c>
      <c r="E27" s="740">
        <f>SUM(E28:E30)</f>
        <v>0</v>
      </c>
      <c r="F27" s="740">
        <f t="shared" ref="F27" si="37">SUM(F28:F30)</f>
        <v>0</v>
      </c>
      <c r="G27" s="740">
        <f>SUM(G28:G30)</f>
        <v>0</v>
      </c>
      <c r="H27" s="740">
        <f t="shared" ref="H27" si="38">SUM(H28:H30)</f>
        <v>0</v>
      </c>
      <c r="I27" s="740">
        <f t="shared" ref="I27" si="39">SUM(I28:I30)</f>
        <v>0</v>
      </c>
      <c r="J27" s="740">
        <f t="shared" ref="J27" si="40">SUM(J28:J30)</f>
        <v>0</v>
      </c>
      <c r="K27" s="740">
        <f t="shared" ref="K27" si="41">SUM(K28:K30)</f>
        <v>0</v>
      </c>
      <c r="L27" s="740">
        <f t="shared" ref="L27" si="42">SUM(L28:L30)</f>
        <v>0</v>
      </c>
      <c r="M27" s="740">
        <f t="shared" ref="M27" si="43">SUM(M28:M30)</f>
        <v>0</v>
      </c>
      <c r="N27" s="740">
        <f t="shared" ref="N27" si="44">SUM(N28:N30)</f>
        <v>0</v>
      </c>
      <c r="O27" s="740">
        <f t="shared" ref="O27" si="45">SUM(O28:O30)</f>
        <v>0</v>
      </c>
      <c r="P27" s="740">
        <f t="shared" ref="P27" si="46">SUM(P28:P30)</f>
        <v>0</v>
      </c>
      <c r="Q27" s="740">
        <f>SUM(Q28:Q30)</f>
        <v>0</v>
      </c>
      <c r="S27" s="671"/>
      <c r="AA27" s="673"/>
    </row>
    <row r="28" spans="1:27" s="670" customFormat="1" x14ac:dyDescent="0.25">
      <c r="A28" s="830" t="s">
        <v>514</v>
      </c>
      <c r="B28" s="822"/>
      <c r="C28" s="827"/>
      <c r="D28" s="370"/>
      <c r="E28" s="370"/>
      <c r="F28" s="370"/>
      <c r="G28" s="370"/>
      <c r="H28" s="370"/>
      <c r="I28" s="370"/>
      <c r="J28" s="370"/>
      <c r="K28" s="370"/>
      <c r="L28" s="370"/>
      <c r="M28" s="370"/>
      <c r="N28" s="370"/>
      <c r="O28" s="370"/>
      <c r="P28" s="370"/>
      <c r="Q28" s="740">
        <f t="shared" ref="Q28:Q29" si="47">SUM(D28:P28)</f>
        <v>0</v>
      </c>
      <c r="S28" s="671"/>
      <c r="AA28" s="673"/>
    </row>
    <row r="29" spans="1:27" s="670" customFormat="1" x14ac:dyDescent="0.25">
      <c r="A29" s="826" t="s">
        <v>515</v>
      </c>
      <c r="B29" s="822"/>
      <c r="C29" s="827"/>
      <c r="D29" s="370"/>
      <c r="E29" s="370"/>
      <c r="F29" s="370"/>
      <c r="G29" s="370"/>
      <c r="H29" s="370"/>
      <c r="I29" s="370"/>
      <c r="J29" s="370"/>
      <c r="K29" s="370"/>
      <c r="L29" s="370"/>
      <c r="M29" s="370"/>
      <c r="N29" s="370"/>
      <c r="O29" s="370"/>
      <c r="P29" s="370"/>
      <c r="Q29" s="740">
        <f t="shared" si="47"/>
        <v>0</v>
      </c>
      <c r="S29" s="671"/>
      <c r="AA29" s="673"/>
    </row>
    <row r="30" spans="1:27" s="670" customFormat="1" x14ac:dyDescent="0.25">
      <c r="A30" s="808" t="s">
        <v>1460</v>
      </c>
      <c r="B30" s="822"/>
      <c r="C30" s="828"/>
      <c r="D30" s="740">
        <f>SUMIFS(D103:D711, $B$103:$B711, "Contingent Items", $C$103:$C$711, "AllCurrencies")</f>
        <v>0</v>
      </c>
      <c r="E30" s="740">
        <f>SUMIFS(E103:E711, $B$103:$B711, "Contingent Items", $C$103:$C$711, "AllCurrencies")</f>
        <v>0</v>
      </c>
      <c r="F30" s="740">
        <f>SUMIFS(F103:F711, $B$103:$B711, "Contingent Items", $C$103:$C$711, "AllCurrencies")</f>
        <v>0</v>
      </c>
      <c r="G30" s="740">
        <f>SUMIFS(G103:G711, $B$103:$B711, "Contingent Items", $C$103:$C$711, "AllCurrencies")</f>
        <v>0</v>
      </c>
      <c r="H30" s="740">
        <f>SUMIFS(H103:H711, $B$103:$B711, "Contingent Items", $C$103:$C$711, "AllCurrencies")</f>
        <v>0</v>
      </c>
      <c r="I30" s="740">
        <f>SUMIFS(I103:I711, $B$103:$B711, "Contingent Items", $C$103:$C$711, "AllCurrencies")</f>
        <v>0</v>
      </c>
      <c r="J30" s="740">
        <f>SUMIFS(J103:J711, $B$103:$B711, "Contingent Items", $C$103:$C$711, "AllCurrencies")</f>
        <v>0</v>
      </c>
      <c r="K30" s="740">
        <f>SUMIFS(K103:K711, $B$103:$B711, "Contingent Items", $C$103:$C$711, "AllCurrencies")</f>
        <v>0</v>
      </c>
      <c r="L30" s="740">
        <f>SUMIFS(L103:L711, $B$103:$B711, "Contingent Items", $C$103:$C$711, "AllCurrencies")</f>
        <v>0</v>
      </c>
      <c r="M30" s="740">
        <f>SUMIFS(M103:M711, $B$103:$B711, "Contingent Items", $C$103:$C$711, "AllCurrencies")</f>
        <v>0</v>
      </c>
      <c r="N30" s="740">
        <f>SUMIFS(N103:N711, $B$103:$B711, "Contingent Items", $C$103:$C$711, "AllCurrencies")</f>
        <v>0</v>
      </c>
      <c r="O30" s="740">
        <f>SUMIFS(O103:O711, $B$103:$B711, "Contingent Items", $C$103:$C$711, "AllCurrencies")</f>
        <v>0</v>
      </c>
      <c r="P30" s="740">
        <f>SUMIFS(P103:P711, $B$103:$B711, "Contingent Items", $C$103:$C$711, "AllCurrencies")</f>
        <v>0</v>
      </c>
      <c r="Q30" s="740">
        <f>SUMIFS(Q103:Q711, $B$103:$B711, "Contingent Items", $C$103:$C$711, "AllCurrencies")</f>
        <v>0</v>
      </c>
      <c r="S30" s="671"/>
      <c r="AA30" s="673"/>
    </row>
    <row r="31" spans="1:27" s="670" customFormat="1" x14ac:dyDescent="0.25">
      <c r="A31" s="822"/>
      <c r="B31" s="822"/>
      <c r="C31" s="822"/>
      <c r="D31" s="822"/>
      <c r="E31" s="822"/>
      <c r="F31" s="822"/>
      <c r="G31" s="822"/>
      <c r="H31" s="822"/>
      <c r="I31" s="822"/>
      <c r="J31" s="822"/>
      <c r="K31" s="822"/>
      <c r="L31" s="822"/>
      <c r="M31" s="822"/>
      <c r="N31" s="822"/>
      <c r="O31" s="822"/>
      <c r="P31" s="822"/>
      <c r="Q31" s="822"/>
      <c r="S31" s="671"/>
      <c r="AA31" s="673"/>
    </row>
    <row r="32" spans="1:27" s="670" customFormat="1" ht="13" x14ac:dyDescent="0.3">
      <c r="A32" s="808" t="s">
        <v>1445</v>
      </c>
      <c r="B32" s="822"/>
      <c r="C32" s="823"/>
      <c r="D32" s="740">
        <f>SUM(D33:D35)</f>
        <v>0</v>
      </c>
      <c r="E32" s="740">
        <f>SUM(E33:E35)</f>
        <v>0</v>
      </c>
      <c r="F32" s="740">
        <f t="shared" ref="F32" si="48">SUM(F33:F35)</f>
        <v>0</v>
      </c>
      <c r="G32" s="740">
        <f t="shared" ref="G32" si="49">SUM(G33:G35)</f>
        <v>0</v>
      </c>
      <c r="H32" s="740">
        <f t="shared" ref="H32" si="50">SUM(H33:H35)</f>
        <v>0</v>
      </c>
      <c r="I32" s="740">
        <f t="shared" ref="I32" si="51">SUM(I33:I35)</f>
        <v>0</v>
      </c>
      <c r="J32" s="740">
        <f t="shared" ref="J32" si="52">SUM(J33:J35)</f>
        <v>0</v>
      </c>
      <c r="K32" s="740">
        <f t="shared" ref="K32" si="53">SUM(K33:K35)</f>
        <v>0</v>
      </c>
      <c r="L32" s="740">
        <f t="shared" ref="L32" si="54">SUM(L33:L35)</f>
        <v>0</v>
      </c>
      <c r="M32" s="740">
        <f t="shared" ref="M32" si="55">SUM(M33:M35)</f>
        <v>0</v>
      </c>
      <c r="N32" s="740">
        <f t="shared" ref="N32" si="56">SUM(N33:N35)</f>
        <v>0</v>
      </c>
      <c r="O32" s="740">
        <f t="shared" ref="O32" si="57">SUM(O33:O35)</f>
        <v>0</v>
      </c>
      <c r="P32" s="740">
        <f t="shared" ref="P32" si="58">SUM(P33:P35)</f>
        <v>0</v>
      </c>
      <c r="Q32" s="740">
        <f>SUM(Q33:Q35)</f>
        <v>0</v>
      </c>
      <c r="S32" s="671"/>
      <c r="AA32" s="673"/>
    </row>
    <row r="33" spans="1:16384" s="670" customFormat="1" x14ac:dyDescent="0.25">
      <c r="A33" s="829" t="s">
        <v>514</v>
      </c>
      <c r="B33" s="822"/>
      <c r="C33" s="827"/>
      <c r="D33" s="370"/>
      <c r="E33" s="370"/>
      <c r="F33" s="370"/>
      <c r="G33" s="370"/>
      <c r="H33" s="370"/>
      <c r="I33" s="370"/>
      <c r="J33" s="370"/>
      <c r="K33" s="370"/>
      <c r="L33" s="370"/>
      <c r="M33" s="370"/>
      <c r="N33" s="370"/>
      <c r="O33" s="370"/>
      <c r="P33" s="370"/>
      <c r="Q33" s="740">
        <f t="shared" ref="Q33:Q34" si="59">SUM(D33:P33)</f>
        <v>0</v>
      </c>
      <c r="S33" s="671"/>
      <c r="AA33" s="673"/>
    </row>
    <row r="34" spans="1:16384" s="670" customFormat="1" x14ac:dyDescent="0.25">
      <c r="A34" s="826" t="s">
        <v>515</v>
      </c>
      <c r="B34" s="822"/>
      <c r="C34" s="827"/>
      <c r="D34" s="370"/>
      <c r="E34" s="370"/>
      <c r="F34" s="370"/>
      <c r="G34" s="370"/>
      <c r="H34" s="370"/>
      <c r="I34" s="370"/>
      <c r="J34" s="370"/>
      <c r="K34" s="370"/>
      <c r="L34" s="370"/>
      <c r="M34" s="370"/>
      <c r="N34" s="370"/>
      <c r="O34" s="370"/>
      <c r="P34" s="370"/>
      <c r="Q34" s="740">
        <f t="shared" si="59"/>
        <v>0</v>
      </c>
      <c r="S34" s="671"/>
      <c r="AA34" s="673"/>
    </row>
    <row r="35" spans="1:16384" s="670" customFormat="1" x14ac:dyDescent="0.25">
      <c r="A35" s="808" t="s">
        <v>1460</v>
      </c>
      <c r="B35" s="822"/>
      <c r="C35" s="828"/>
      <c r="D35" s="740">
        <f>SUMIFS(D103:D711, $B$103:$B711, "Commitments", $C$103:$C$711, "AllCurrencies")</f>
        <v>0</v>
      </c>
      <c r="E35" s="740">
        <f>SUMIFS(E103:E711, $B$103:$B711, "Commitments", $C$103:$C$711, "AllCurrencies")</f>
        <v>0</v>
      </c>
      <c r="F35" s="740">
        <f>SUMIFS(F103:F711, $B$103:$B711, "Commitments", $C$103:$C$711, "AllCurrencies")</f>
        <v>0</v>
      </c>
      <c r="G35" s="740">
        <f>SUMIFS(G103:G711, $B$103:$B711, "Commitments", $C$103:$C$711, "AllCurrencies")</f>
        <v>0</v>
      </c>
      <c r="H35" s="740">
        <f>SUMIFS(H103:H711, $B$103:$B711, "Commitments", $C$103:$C$711, "AllCurrencies")</f>
        <v>0</v>
      </c>
      <c r="I35" s="740">
        <f>SUMIFS(I103:I711, $B$103:$B711, "Commitments", $C$103:$C$711, "AllCurrencies")</f>
        <v>0</v>
      </c>
      <c r="J35" s="740">
        <f>SUMIFS(J103:J711, $B$103:$B711, "Commitments", $C$103:$C$711, "AllCurrencies")</f>
        <v>0</v>
      </c>
      <c r="K35" s="740">
        <f>SUMIFS(K103:K711, $B$103:$B711, "Commitments", $C$103:$C$711, "AllCurrencies")</f>
        <v>0</v>
      </c>
      <c r="L35" s="740">
        <f>SUMIFS(L103:L711, $B$103:$B711, "Commitments", $C$103:$C$711, "AllCurrencies")</f>
        <v>0</v>
      </c>
      <c r="M35" s="740">
        <f>SUMIFS(M103:M711, $B$103:$B711, "Commitments", $C$103:$C$711, "AllCurrencies")</f>
        <v>0</v>
      </c>
      <c r="N35" s="740">
        <f>SUMIFS(N103:N711, $B$103:$B711, "Commitments", $C$103:$C$711, "AllCurrencies")</f>
        <v>0</v>
      </c>
      <c r="O35" s="740">
        <f>SUMIFS(O103:O711, $B$103:$B711, "Commitments", $C$103:$C$711, "AllCurrencies")</f>
        <v>0</v>
      </c>
      <c r="P35" s="740">
        <f>SUMIFS(P103:P711, $B$103:$B711, "Commitments", $C$103:$C$711, "AllCurrencies")</f>
        <v>0</v>
      </c>
      <c r="Q35" s="740">
        <f>SUMIFS(Q103:Q711, $B$103:$B711, "Commitments", $C$103:$C$711, "AllCurrencies")</f>
        <v>0</v>
      </c>
      <c r="S35" s="671"/>
      <c r="AA35" s="673"/>
    </row>
    <row r="36" spans="1:16384" s="670" customFormat="1" x14ac:dyDescent="0.25">
      <c r="A36" s="1233"/>
      <c r="B36" s="1233"/>
      <c r="C36" s="1233"/>
      <c r="D36" s="1233"/>
      <c r="E36" s="1233"/>
      <c r="F36" s="1233"/>
      <c r="G36" s="1233"/>
      <c r="H36" s="1233"/>
      <c r="I36" s="1233"/>
      <c r="J36" s="1233"/>
      <c r="K36" s="1233"/>
      <c r="L36" s="1233"/>
      <c r="M36" s="1233"/>
      <c r="N36" s="1233"/>
      <c r="O36" s="1233"/>
      <c r="P36" s="1233"/>
      <c r="Q36" s="1233"/>
      <c r="S36" s="671"/>
      <c r="AA36" s="673"/>
    </row>
    <row r="37" spans="1:16384" s="670" customFormat="1" x14ac:dyDescent="0.25">
      <c r="A37" s="1233"/>
      <c r="B37" s="1233"/>
      <c r="C37" s="1233"/>
      <c r="D37" s="1233"/>
      <c r="E37" s="1233"/>
      <c r="F37" s="1233"/>
      <c r="G37" s="1233"/>
      <c r="H37" s="1233"/>
      <c r="I37" s="1233"/>
      <c r="J37" s="1233"/>
      <c r="K37" s="1233"/>
      <c r="L37" s="1233"/>
      <c r="M37" s="1233"/>
      <c r="N37" s="1233"/>
      <c r="O37" s="1233"/>
      <c r="P37" s="1233"/>
      <c r="Q37" s="1233"/>
      <c r="S37" s="671"/>
      <c r="AA37" s="673"/>
    </row>
    <row r="38" spans="1:16384" s="672" customFormat="1" ht="13" x14ac:dyDescent="0.3">
      <c r="A38" s="808" t="s">
        <v>546</v>
      </c>
      <c r="B38" s="822"/>
      <c r="C38" s="825" t="s">
        <v>290</v>
      </c>
      <c r="D38" s="822"/>
      <c r="E38" s="822"/>
      <c r="F38" s="822"/>
      <c r="G38" s="822"/>
      <c r="H38" s="822"/>
      <c r="I38" s="822"/>
      <c r="J38" s="822"/>
      <c r="K38" s="822"/>
      <c r="L38" s="822"/>
      <c r="M38" s="822"/>
      <c r="N38" s="822"/>
      <c r="O38" s="822"/>
      <c r="P38" s="822"/>
      <c r="Q38" s="822"/>
      <c r="R38" s="670"/>
      <c r="S38" s="671"/>
      <c r="T38" s="670"/>
      <c r="U38" s="670"/>
      <c r="V38" s="670"/>
      <c r="W38" s="670"/>
      <c r="X38" s="670"/>
      <c r="Y38" s="670"/>
      <c r="Z38" s="670"/>
      <c r="AA38" s="673"/>
      <c r="AB38" s="670"/>
      <c r="AC38" s="670"/>
      <c r="AD38" s="670"/>
      <c r="AE38" s="670"/>
      <c r="AF38" s="670"/>
      <c r="AG38" s="670"/>
      <c r="AH38" s="670"/>
      <c r="AI38" s="670"/>
      <c r="AJ38" s="670"/>
      <c r="AK38" s="670"/>
      <c r="AL38" s="670"/>
      <c r="AM38" s="670"/>
      <c r="AN38" s="670"/>
      <c r="AO38" s="670"/>
      <c r="AP38" s="670"/>
      <c r="AQ38" s="670"/>
      <c r="AR38" s="670"/>
      <c r="AS38" s="670"/>
      <c r="AT38" s="670"/>
      <c r="AU38" s="670"/>
      <c r="AV38" s="670"/>
      <c r="AW38" s="670"/>
      <c r="AX38" s="670"/>
      <c r="AY38" s="670"/>
      <c r="AZ38" s="670"/>
      <c r="BA38" s="670"/>
      <c r="BB38" s="670"/>
      <c r="BC38" s="670"/>
      <c r="BD38" s="670"/>
      <c r="BE38" s="670"/>
      <c r="BF38" s="670"/>
      <c r="BG38" s="670"/>
      <c r="BH38" s="670"/>
      <c r="BI38" s="670"/>
      <c r="BJ38" s="670"/>
      <c r="BK38" s="670"/>
      <c r="BL38" s="670"/>
      <c r="BM38" s="670"/>
      <c r="BN38" s="670"/>
      <c r="BO38" s="670"/>
      <c r="BP38" s="670"/>
      <c r="BQ38" s="670"/>
      <c r="BR38" s="670"/>
      <c r="BS38" s="670"/>
      <c r="BT38" s="670"/>
      <c r="BU38" s="670"/>
      <c r="BV38" s="670"/>
      <c r="BW38" s="670"/>
      <c r="BX38" s="670"/>
      <c r="BY38" s="670"/>
      <c r="BZ38" s="670"/>
      <c r="CA38" s="670"/>
      <c r="CB38" s="670"/>
      <c r="CC38" s="670"/>
      <c r="CD38" s="670"/>
      <c r="CE38" s="670"/>
      <c r="CF38" s="670"/>
      <c r="CG38" s="670"/>
      <c r="CH38" s="670"/>
      <c r="CI38" s="670"/>
      <c r="CJ38" s="670"/>
      <c r="CK38" s="670"/>
      <c r="CL38" s="670"/>
      <c r="CM38" s="670"/>
      <c r="CN38" s="670"/>
      <c r="CO38" s="670"/>
      <c r="CP38" s="670"/>
      <c r="CQ38" s="670"/>
      <c r="CR38" s="670"/>
      <c r="CS38" s="670"/>
      <c r="CT38" s="670"/>
      <c r="CU38" s="670"/>
      <c r="CV38" s="670"/>
      <c r="CW38" s="670"/>
      <c r="CX38" s="670"/>
      <c r="CY38" s="670"/>
      <c r="CZ38" s="670"/>
      <c r="DA38" s="670"/>
      <c r="DB38" s="670"/>
      <c r="DC38" s="670"/>
      <c r="DD38" s="670"/>
      <c r="DE38" s="670"/>
      <c r="DF38" s="670"/>
      <c r="DG38" s="670"/>
      <c r="DH38" s="670"/>
      <c r="DI38" s="670"/>
      <c r="DJ38" s="670"/>
      <c r="DK38" s="670"/>
      <c r="DL38" s="670"/>
      <c r="DM38" s="670"/>
      <c r="DN38" s="670"/>
      <c r="DO38" s="670"/>
      <c r="DP38" s="670"/>
      <c r="DQ38" s="670"/>
      <c r="DR38" s="670"/>
      <c r="DS38" s="670"/>
      <c r="DT38" s="670"/>
      <c r="DU38" s="670"/>
      <c r="DV38" s="670"/>
      <c r="DW38" s="670"/>
      <c r="DX38" s="670"/>
      <c r="DY38" s="670"/>
      <c r="DZ38" s="670"/>
      <c r="EA38" s="670"/>
      <c r="EB38" s="670"/>
      <c r="EC38" s="670"/>
      <c r="ED38" s="670"/>
      <c r="EE38" s="670"/>
      <c r="EF38" s="670"/>
      <c r="EG38" s="670"/>
      <c r="EH38" s="670"/>
      <c r="EI38" s="670"/>
      <c r="EJ38" s="670"/>
      <c r="EK38" s="670"/>
      <c r="EL38" s="670"/>
      <c r="EM38" s="670"/>
      <c r="EN38" s="670"/>
      <c r="EO38" s="670"/>
      <c r="EP38" s="670"/>
      <c r="EQ38" s="670"/>
      <c r="ER38" s="670"/>
      <c r="ES38" s="670"/>
      <c r="ET38" s="670"/>
      <c r="EU38" s="670"/>
      <c r="EV38" s="670"/>
      <c r="EW38" s="670"/>
      <c r="EX38" s="670"/>
      <c r="EY38" s="670"/>
      <c r="EZ38" s="670"/>
      <c r="FA38" s="670"/>
      <c r="FB38" s="670"/>
      <c r="FC38" s="670"/>
      <c r="FD38" s="670"/>
      <c r="FE38" s="670"/>
      <c r="FF38" s="670"/>
      <c r="FG38" s="670"/>
      <c r="FH38" s="670"/>
      <c r="FI38" s="670"/>
      <c r="FJ38" s="670"/>
      <c r="FK38" s="670"/>
      <c r="FL38" s="670"/>
      <c r="FM38" s="670"/>
      <c r="FN38" s="670"/>
      <c r="FO38" s="670"/>
      <c r="FP38" s="670"/>
      <c r="FQ38" s="670"/>
      <c r="FR38" s="670"/>
      <c r="FS38" s="670"/>
      <c r="FT38" s="670"/>
      <c r="FU38" s="670"/>
      <c r="FV38" s="670"/>
      <c r="FW38" s="670"/>
      <c r="FX38" s="670"/>
      <c r="FY38" s="670"/>
      <c r="FZ38" s="670"/>
      <c r="GA38" s="670"/>
      <c r="GB38" s="670"/>
      <c r="GC38" s="670"/>
      <c r="GD38" s="670"/>
      <c r="GE38" s="670"/>
      <c r="GF38" s="670"/>
      <c r="GG38" s="670"/>
      <c r="GH38" s="670"/>
      <c r="GI38" s="670"/>
      <c r="GJ38" s="670"/>
      <c r="GK38" s="670"/>
      <c r="GL38" s="670"/>
      <c r="GM38" s="670"/>
      <c r="GN38" s="670"/>
      <c r="GO38" s="670"/>
      <c r="GP38" s="670"/>
      <c r="GQ38" s="670"/>
      <c r="GR38" s="670"/>
      <c r="GS38" s="670"/>
      <c r="GT38" s="670"/>
      <c r="GU38" s="670"/>
      <c r="GV38" s="670"/>
      <c r="GW38" s="670"/>
      <c r="GX38" s="670"/>
      <c r="GY38" s="670"/>
      <c r="GZ38" s="670"/>
      <c r="HA38" s="670"/>
      <c r="HB38" s="670"/>
      <c r="HC38" s="670"/>
      <c r="HD38" s="670"/>
      <c r="HE38" s="670"/>
      <c r="HF38" s="670"/>
      <c r="HG38" s="670"/>
      <c r="HH38" s="670"/>
      <c r="HI38" s="670"/>
      <c r="HJ38" s="670"/>
      <c r="HK38" s="670"/>
      <c r="HL38" s="670"/>
      <c r="HM38" s="670"/>
      <c r="HN38" s="670"/>
      <c r="HO38" s="670"/>
      <c r="HP38" s="670"/>
      <c r="HQ38" s="670"/>
      <c r="HR38" s="670"/>
      <c r="HS38" s="670"/>
      <c r="HT38" s="670"/>
      <c r="HU38" s="670"/>
      <c r="HV38" s="670"/>
      <c r="HW38" s="670"/>
      <c r="HX38" s="670"/>
      <c r="HY38" s="670"/>
      <c r="HZ38" s="670"/>
      <c r="IA38" s="670"/>
      <c r="IB38" s="670"/>
      <c r="IC38" s="670"/>
      <c r="ID38" s="670"/>
      <c r="IE38" s="670"/>
      <c r="IF38" s="670"/>
      <c r="IG38" s="670"/>
      <c r="IH38" s="670"/>
      <c r="II38" s="670"/>
      <c r="IJ38" s="670"/>
      <c r="IK38" s="670"/>
      <c r="IL38" s="670"/>
      <c r="IM38" s="670"/>
      <c r="IN38" s="670"/>
      <c r="IO38" s="670"/>
      <c r="IP38" s="670"/>
      <c r="IQ38" s="670"/>
      <c r="IR38" s="670"/>
      <c r="IS38" s="670"/>
      <c r="IT38" s="670"/>
      <c r="IU38" s="670"/>
      <c r="IV38" s="670"/>
      <c r="IW38" s="670"/>
      <c r="IX38" s="670"/>
      <c r="IY38" s="670"/>
      <c r="IZ38" s="670"/>
      <c r="JA38" s="670"/>
      <c r="JB38" s="670"/>
      <c r="JC38" s="670"/>
      <c r="JD38" s="670"/>
      <c r="JE38" s="670"/>
      <c r="JF38" s="670"/>
      <c r="JG38" s="670"/>
      <c r="JH38" s="670"/>
      <c r="JI38" s="670"/>
      <c r="JJ38" s="670"/>
      <c r="JK38" s="670"/>
      <c r="JL38" s="670"/>
      <c r="JM38" s="670"/>
      <c r="JN38" s="670"/>
      <c r="JO38" s="670"/>
      <c r="JP38" s="670"/>
      <c r="JQ38" s="670"/>
      <c r="JR38" s="670"/>
      <c r="JS38" s="670"/>
      <c r="JT38" s="670"/>
      <c r="JU38" s="670"/>
      <c r="JV38" s="670"/>
      <c r="JW38" s="670"/>
      <c r="JX38" s="670"/>
      <c r="JY38" s="670"/>
      <c r="JZ38" s="670"/>
      <c r="KA38" s="670"/>
      <c r="KB38" s="670"/>
      <c r="KC38" s="670"/>
      <c r="KD38" s="670"/>
      <c r="KE38" s="670"/>
      <c r="KF38" s="670"/>
      <c r="KG38" s="670"/>
      <c r="KH38" s="670"/>
      <c r="KI38" s="670"/>
      <c r="KJ38" s="670"/>
      <c r="KK38" s="670"/>
      <c r="KL38" s="670"/>
      <c r="KM38" s="670"/>
      <c r="KN38" s="670"/>
      <c r="KO38" s="670"/>
      <c r="KP38" s="670"/>
      <c r="KQ38" s="670"/>
      <c r="KR38" s="670"/>
      <c r="KS38" s="670"/>
      <c r="KT38" s="670"/>
      <c r="KU38" s="670"/>
      <c r="KV38" s="670"/>
      <c r="KW38" s="670"/>
      <c r="KX38" s="670"/>
      <c r="KY38" s="670"/>
      <c r="KZ38" s="670"/>
      <c r="LA38" s="670"/>
      <c r="LB38" s="670"/>
      <c r="LC38" s="670"/>
      <c r="LD38" s="670"/>
      <c r="LE38" s="670"/>
      <c r="LF38" s="670"/>
      <c r="LG38" s="670"/>
      <c r="LH38" s="670"/>
      <c r="LI38" s="670"/>
      <c r="LJ38" s="670"/>
      <c r="LK38" s="670"/>
      <c r="LL38" s="670"/>
      <c r="LM38" s="670"/>
      <c r="LN38" s="670"/>
      <c r="LO38" s="670"/>
      <c r="LP38" s="670"/>
      <c r="LQ38" s="670"/>
      <c r="LR38" s="670"/>
      <c r="LS38" s="670"/>
      <c r="LT38" s="670"/>
      <c r="LU38" s="670"/>
      <c r="LV38" s="670"/>
      <c r="LW38" s="670"/>
      <c r="LX38" s="670"/>
      <c r="LY38" s="670"/>
      <c r="LZ38" s="670"/>
      <c r="MA38" s="670"/>
      <c r="MB38" s="670"/>
      <c r="MC38" s="670"/>
      <c r="MD38" s="670"/>
      <c r="ME38" s="670"/>
      <c r="MF38" s="670"/>
      <c r="MG38" s="670"/>
      <c r="MH38" s="670"/>
      <c r="MI38" s="670"/>
      <c r="MJ38" s="670"/>
      <c r="MK38" s="670"/>
      <c r="ML38" s="670"/>
      <c r="MM38" s="670"/>
      <c r="MN38" s="670"/>
      <c r="MO38" s="670"/>
      <c r="MP38" s="670"/>
      <c r="MQ38" s="670"/>
      <c r="MR38" s="670"/>
      <c r="MS38" s="670"/>
      <c r="MT38" s="670"/>
      <c r="MU38" s="670"/>
      <c r="MV38" s="670"/>
      <c r="MW38" s="670"/>
      <c r="MX38" s="670"/>
      <c r="MY38" s="670"/>
      <c r="MZ38" s="670"/>
      <c r="NA38" s="670"/>
      <c r="NB38" s="670"/>
      <c r="NC38" s="670"/>
      <c r="ND38" s="670"/>
      <c r="NE38" s="670"/>
      <c r="NF38" s="670"/>
      <c r="NG38" s="670"/>
      <c r="NH38" s="670"/>
      <c r="NI38" s="670"/>
      <c r="NJ38" s="670"/>
      <c r="NK38" s="670"/>
      <c r="NL38" s="670"/>
      <c r="NM38" s="670"/>
      <c r="NN38" s="670"/>
      <c r="NO38" s="670"/>
      <c r="NP38" s="670"/>
      <c r="NQ38" s="670"/>
      <c r="NR38" s="670"/>
      <c r="NS38" s="670"/>
      <c r="NT38" s="670"/>
      <c r="NU38" s="670"/>
      <c r="NV38" s="670"/>
      <c r="NW38" s="670"/>
      <c r="NX38" s="670"/>
      <c r="NY38" s="670"/>
      <c r="NZ38" s="670"/>
      <c r="OA38" s="670"/>
      <c r="OB38" s="670"/>
      <c r="OC38" s="670"/>
      <c r="OD38" s="670"/>
      <c r="OE38" s="670"/>
      <c r="OF38" s="670"/>
      <c r="OG38" s="670"/>
      <c r="OH38" s="670"/>
      <c r="OI38" s="670"/>
      <c r="OJ38" s="670"/>
      <c r="OK38" s="670"/>
      <c r="OL38" s="670"/>
      <c r="OM38" s="670"/>
      <c r="ON38" s="670"/>
      <c r="OO38" s="670"/>
      <c r="OP38" s="670"/>
      <c r="OQ38" s="670"/>
      <c r="OR38" s="670"/>
      <c r="OS38" s="670"/>
      <c r="OT38" s="670"/>
      <c r="OU38" s="670"/>
      <c r="OV38" s="670"/>
      <c r="OW38" s="670"/>
      <c r="OX38" s="670"/>
      <c r="OY38" s="670"/>
      <c r="OZ38" s="670"/>
      <c r="PA38" s="670"/>
      <c r="PB38" s="670"/>
      <c r="PC38" s="670"/>
      <c r="PD38" s="670"/>
      <c r="PE38" s="670"/>
      <c r="PF38" s="670"/>
      <c r="PG38" s="670"/>
      <c r="PH38" s="670"/>
      <c r="PI38" s="670"/>
      <c r="PJ38" s="670"/>
      <c r="PK38" s="670"/>
      <c r="PL38" s="670"/>
      <c r="PM38" s="670"/>
      <c r="PN38" s="670"/>
      <c r="PO38" s="670"/>
      <c r="PP38" s="670"/>
      <c r="PQ38" s="670"/>
      <c r="PR38" s="670"/>
      <c r="PS38" s="670"/>
      <c r="PT38" s="670"/>
      <c r="PU38" s="670"/>
      <c r="PV38" s="670"/>
      <c r="PW38" s="670"/>
      <c r="PX38" s="670"/>
      <c r="PY38" s="670"/>
      <c r="PZ38" s="670"/>
      <c r="QA38" s="670"/>
      <c r="QB38" s="670"/>
      <c r="QC38" s="670"/>
      <c r="QD38" s="670"/>
      <c r="QE38" s="670"/>
      <c r="QF38" s="670"/>
      <c r="QG38" s="670"/>
      <c r="QH38" s="670"/>
      <c r="QI38" s="670"/>
      <c r="QJ38" s="670"/>
      <c r="QK38" s="670"/>
      <c r="QL38" s="670"/>
      <c r="QM38" s="670"/>
      <c r="QN38" s="670"/>
      <c r="QO38" s="670"/>
      <c r="QP38" s="670"/>
      <c r="QQ38" s="670"/>
      <c r="QR38" s="670"/>
      <c r="QS38" s="670"/>
      <c r="QT38" s="670"/>
      <c r="QU38" s="670"/>
      <c r="QV38" s="670"/>
      <c r="QW38" s="670"/>
      <c r="QX38" s="670"/>
      <c r="QY38" s="670"/>
      <c r="QZ38" s="670"/>
      <c r="RA38" s="670"/>
      <c r="RB38" s="670"/>
      <c r="RC38" s="670"/>
      <c r="RD38" s="670"/>
      <c r="RE38" s="670"/>
      <c r="RF38" s="670"/>
      <c r="RG38" s="670"/>
      <c r="RH38" s="670"/>
      <c r="RI38" s="670"/>
      <c r="RJ38" s="670"/>
      <c r="RK38" s="670"/>
      <c r="RL38" s="670"/>
      <c r="RM38" s="670"/>
      <c r="RN38" s="670"/>
      <c r="RO38" s="670"/>
      <c r="RP38" s="670"/>
      <c r="RQ38" s="670"/>
      <c r="RR38" s="670"/>
      <c r="RS38" s="670"/>
      <c r="RT38" s="670"/>
      <c r="RU38" s="670"/>
      <c r="RV38" s="670"/>
      <c r="RW38" s="670"/>
      <c r="RX38" s="670"/>
      <c r="RY38" s="670"/>
      <c r="RZ38" s="670"/>
      <c r="SA38" s="670"/>
      <c r="SB38" s="670"/>
      <c r="SC38" s="670"/>
      <c r="SD38" s="670"/>
      <c r="SE38" s="670"/>
      <c r="SF38" s="670"/>
      <c r="SG38" s="670"/>
      <c r="SH38" s="670"/>
      <c r="SI38" s="670"/>
      <c r="SJ38" s="670"/>
      <c r="SK38" s="670"/>
      <c r="SL38" s="670"/>
      <c r="SM38" s="670"/>
      <c r="SN38" s="670"/>
      <c r="SO38" s="670"/>
      <c r="SP38" s="670"/>
      <c r="SQ38" s="670"/>
      <c r="SR38" s="670"/>
      <c r="SS38" s="670"/>
      <c r="ST38" s="670"/>
      <c r="SU38" s="670"/>
      <c r="SV38" s="670"/>
      <c r="SW38" s="670"/>
      <c r="SX38" s="670"/>
      <c r="SY38" s="670"/>
      <c r="SZ38" s="670"/>
      <c r="TA38" s="670"/>
      <c r="TB38" s="670"/>
      <c r="TC38" s="670"/>
      <c r="TD38" s="670"/>
      <c r="TE38" s="670"/>
      <c r="TF38" s="670"/>
      <c r="TG38" s="670"/>
      <c r="TH38" s="670"/>
      <c r="TI38" s="670"/>
      <c r="TJ38" s="670"/>
      <c r="TK38" s="670"/>
      <c r="TL38" s="670"/>
      <c r="TM38" s="670"/>
      <c r="TN38" s="670"/>
      <c r="TO38" s="670"/>
      <c r="TP38" s="670"/>
      <c r="TQ38" s="670"/>
      <c r="TR38" s="670"/>
      <c r="TS38" s="670"/>
      <c r="TT38" s="670"/>
      <c r="TU38" s="670"/>
      <c r="TV38" s="670"/>
      <c r="TW38" s="670"/>
      <c r="TX38" s="670"/>
      <c r="TY38" s="670"/>
      <c r="TZ38" s="670"/>
      <c r="UA38" s="670"/>
      <c r="UB38" s="670"/>
      <c r="UC38" s="670"/>
      <c r="UD38" s="670"/>
      <c r="UE38" s="670"/>
      <c r="UF38" s="670"/>
      <c r="UG38" s="670"/>
      <c r="UH38" s="670"/>
      <c r="UI38" s="670"/>
      <c r="UJ38" s="670"/>
      <c r="UK38" s="670"/>
      <c r="UL38" s="670"/>
      <c r="UM38" s="670"/>
      <c r="UN38" s="670"/>
      <c r="UO38" s="670"/>
      <c r="UP38" s="670"/>
      <c r="UQ38" s="670"/>
      <c r="UR38" s="670"/>
      <c r="US38" s="670"/>
      <c r="UT38" s="670"/>
      <c r="UU38" s="670"/>
      <c r="UV38" s="670"/>
      <c r="UW38" s="670"/>
      <c r="UX38" s="670"/>
      <c r="UY38" s="670"/>
      <c r="UZ38" s="670"/>
      <c r="VA38" s="670"/>
      <c r="VB38" s="670"/>
      <c r="VC38" s="670"/>
      <c r="VD38" s="670"/>
      <c r="VE38" s="670"/>
      <c r="VF38" s="670"/>
      <c r="VG38" s="670"/>
      <c r="VH38" s="670"/>
      <c r="VI38" s="670"/>
      <c r="VJ38" s="670"/>
      <c r="VK38" s="670"/>
      <c r="VL38" s="670"/>
      <c r="VM38" s="670"/>
      <c r="VN38" s="670"/>
      <c r="VO38" s="670"/>
      <c r="VP38" s="670"/>
      <c r="VQ38" s="670"/>
      <c r="VR38" s="670"/>
      <c r="VS38" s="670"/>
      <c r="VT38" s="670"/>
      <c r="VU38" s="670"/>
      <c r="VV38" s="670"/>
      <c r="VW38" s="670"/>
      <c r="VX38" s="670"/>
      <c r="VY38" s="670"/>
      <c r="VZ38" s="670"/>
      <c r="WA38" s="670"/>
      <c r="WB38" s="670"/>
      <c r="WC38" s="670"/>
      <c r="WD38" s="670"/>
      <c r="WE38" s="670"/>
      <c r="WF38" s="670"/>
      <c r="WG38" s="670"/>
      <c r="WH38" s="670"/>
      <c r="WI38" s="670"/>
      <c r="WJ38" s="670"/>
      <c r="WK38" s="670"/>
      <c r="WL38" s="670"/>
      <c r="WM38" s="670"/>
      <c r="WN38" s="670"/>
      <c r="WO38" s="670"/>
      <c r="WP38" s="670"/>
      <c r="WQ38" s="670"/>
      <c r="WR38" s="670"/>
      <c r="WS38" s="670"/>
      <c r="WT38" s="670"/>
      <c r="WU38" s="670"/>
      <c r="WV38" s="670"/>
      <c r="WW38" s="670"/>
      <c r="WX38" s="670"/>
      <c r="WY38" s="670"/>
      <c r="WZ38" s="670"/>
      <c r="XA38" s="670"/>
      <c r="XB38" s="670"/>
      <c r="XC38" s="670"/>
      <c r="XD38" s="670"/>
      <c r="XE38" s="670"/>
      <c r="XF38" s="670"/>
      <c r="XG38" s="670"/>
      <c r="XH38" s="670"/>
      <c r="XI38" s="670"/>
      <c r="XJ38" s="670"/>
      <c r="XK38" s="670"/>
      <c r="XL38" s="670"/>
      <c r="XM38" s="670"/>
      <c r="XN38" s="670"/>
      <c r="XO38" s="670"/>
      <c r="XP38" s="670"/>
      <c r="XQ38" s="670"/>
      <c r="XR38" s="670"/>
      <c r="XS38" s="670"/>
      <c r="XT38" s="670"/>
      <c r="XU38" s="670"/>
      <c r="XV38" s="670"/>
      <c r="XW38" s="670"/>
      <c r="XX38" s="670"/>
      <c r="XY38" s="670"/>
      <c r="XZ38" s="670"/>
      <c r="YA38" s="670"/>
      <c r="YB38" s="670"/>
      <c r="YC38" s="670"/>
      <c r="YD38" s="670"/>
      <c r="YE38" s="670"/>
      <c r="YF38" s="670"/>
      <c r="YG38" s="670"/>
      <c r="YH38" s="670"/>
      <c r="YI38" s="670"/>
      <c r="YJ38" s="670"/>
      <c r="YK38" s="670"/>
      <c r="YL38" s="670"/>
      <c r="YM38" s="670"/>
      <c r="YN38" s="670"/>
      <c r="YO38" s="670"/>
      <c r="YP38" s="670"/>
      <c r="YQ38" s="670"/>
      <c r="YR38" s="670"/>
      <c r="YS38" s="670"/>
      <c r="YT38" s="670"/>
      <c r="YU38" s="670"/>
      <c r="YV38" s="670"/>
      <c r="YW38" s="670"/>
      <c r="YX38" s="670"/>
      <c r="YY38" s="670"/>
      <c r="YZ38" s="670"/>
      <c r="ZA38" s="670"/>
      <c r="ZB38" s="670"/>
      <c r="ZC38" s="670"/>
      <c r="ZD38" s="670"/>
      <c r="ZE38" s="670"/>
      <c r="ZF38" s="670"/>
      <c r="ZG38" s="670"/>
      <c r="ZH38" s="670"/>
      <c r="ZI38" s="670"/>
      <c r="ZJ38" s="670"/>
      <c r="ZK38" s="670"/>
      <c r="ZL38" s="670"/>
      <c r="ZM38" s="670"/>
      <c r="ZN38" s="670"/>
      <c r="ZO38" s="670"/>
      <c r="ZP38" s="670"/>
      <c r="ZQ38" s="670"/>
      <c r="ZR38" s="670"/>
      <c r="ZS38" s="670"/>
      <c r="ZT38" s="670"/>
      <c r="ZU38" s="670"/>
      <c r="ZV38" s="670"/>
      <c r="ZW38" s="670"/>
      <c r="ZX38" s="670"/>
      <c r="ZY38" s="670"/>
      <c r="ZZ38" s="670"/>
      <c r="AAA38" s="670"/>
      <c r="AAB38" s="670"/>
      <c r="AAC38" s="670"/>
      <c r="AAD38" s="670"/>
      <c r="AAE38" s="670"/>
      <c r="AAF38" s="670"/>
      <c r="AAG38" s="670"/>
      <c r="AAH38" s="670"/>
      <c r="AAI38" s="670"/>
      <c r="AAJ38" s="670"/>
      <c r="AAK38" s="670"/>
      <c r="AAL38" s="670"/>
      <c r="AAM38" s="670"/>
      <c r="AAN38" s="670"/>
      <c r="AAO38" s="670"/>
      <c r="AAP38" s="670"/>
      <c r="AAQ38" s="670"/>
      <c r="AAR38" s="670"/>
      <c r="AAS38" s="670"/>
      <c r="AAT38" s="670"/>
      <c r="AAU38" s="670"/>
      <c r="AAV38" s="670"/>
      <c r="AAW38" s="670"/>
      <c r="AAX38" s="670"/>
      <c r="AAY38" s="670"/>
      <c r="AAZ38" s="670"/>
      <c r="ABA38" s="670"/>
      <c r="ABB38" s="670"/>
      <c r="ABC38" s="670"/>
      <c r="ABD38" s="670"/>
      <c r="ABE38" s="670"/>
      <c r="ABF38" s="670"/>
      <c r="ABG38" s="670"/>
      <c r="ABH38" s="670"/>
      <c r="ABI38" s="670"/>
      <c r="ABJ38" s="670"/>
      <c r="ABK38" s="670"/>
      <c r="ABL38" s="670"/>
      <c r="ABM38" s="670"/>
      <c r="ABN38" s="670"/>
      <c r="ABO38" s="670"/>
      <c r="ABP38" s="670"/>
      <c r="ABQ38" s="670"/>
      <c r="ABR38" s="670"/>
      <c r="ABS38" s="670"/>
      <c r="ABT38" s="670"/>
      <c r="ABU38" s="670"/>
      <c r="ABV38" s="670"/>
      <c r="ABW38" s="670"/>
      <c r="ABX38" s="670"/>
      <c r="ABY38" s="670"/>
      <c r="ABZ38" s="670"/>
      <c r="ACA38" s="670"/>
      <c r="ACB38" s="670"/>
      <c r="ACC38" s="670"/>
      <c r="ACD38" s="670"/>
      <c r="ACE38" s="670"/>
      <c r="ACF38" s="670"/>
      <c r="ACG38" s="670"/>
      <c r="ACH38" s="670"/>
      <c r="ACI38" s="670"/>
      <c r="ACJ38" s="670"/>
      <c r="ACK38" s="670"/>
      <c r="ACL38" s="670"/>
      <c r="ACM38" s="670"/>
      <c r="ACN38" s="670"/>
      <c r="ACO38" s="670"/>
      <c r="ACP38" s="670"/>
      <c r="ACQ38" s="670"/>
      <c r="ACR38" s="670"/>
      <c r="ACS38" s="670"/>
      <c r="ACT38" s="670"/>
      <c r="ACU38" s="670"/>
      <c r="ACV38" s="670"/>
      <c r="ACW38" s="670"/>
      <c r="ACX38" s="670"/>
      <c r="ACY38" s="670"/>
      <c r="ACZ38" s="670"/>
      <c r="ADA38" s="670"/>
      <c r="ADB38" s="670"/>
      <c r="ADC38" s="670"/>
      <c r="ADD38" s="670"/>
      <c r="ADE38" s="670"/>
      <c r="ADF38" s="670"/>
      <c r="ADG38" s="670"/>
      <c r="ADH38" s="670"/>
      <c r="ADI38" s="670"/>
      <c r="ADJ38" s="670"/>
      <c r="ADK38" s="670"/>
      <c r="ADL38" s="670"/>
      <c r="ADM38" s="670"/>
      <c r="ADN38" s="670"/>
      <c r="ADO38" s="670"/>
      <c r="ADP38" s="670"/>
      <c r="ADQ38" s="670"/>
      <c r="ADR38" s="670"/>
      <c r="ADS38" s="670"/>
      <c r="ADT38" s="670"/>
      <c r="ADU38" s="670"/>
      <c r="ADV38" s="670"/>
      <c r="ADW38" s="670"/>
      <c r="ADX38" s="670"/>
      <c r="ADY38" s="670"/>
      <c r="ADZ38" s="670"/>
      <c r="AEA38" s="670"/>
      <c r="AEB38" s="670"/>
      <c r="AEC38" s="670"/>
      <c r="AED38" s="670"/>
      <c r="AEE38" s="670"/>
      <c r="AEF38" s="670"/>
      <c r="AEG38" s="670"/>
      <c r="AEH38" s="670"/>
      <c r="AEI38" s="670"/>
      <c r="AEJ38" s="670"/>
      <c r="AEK38" s="670"/>
      <c r="AEL38" s="670"/>
      <c r="AEM38" s="670"/>
      <c r="AEN38" s="670"/>
      <c r="AEO38" s="670"/>
      <c r="AEP38" s="670"/>
      <c r="AEQ38" s="670"/>
      <c r="AER38" s="670"/>
      <c r="AES38" s="670"/>
      <c r="AET38" s="670"/>
      <c r="AEU38" s="670"/>
      <c r="AEV38" s="670"/>
      <c r="AEW38" s="670"/>
      <c r="AEX38" s="670"/>
      <c r="AEY38" s="670"/>
      <c r="AEZ38" s="670"/>
      <c r="AFA38" s="670"/>
      <c r="AFB38" s="670"/>
      <c r="AFC38" s="670"/>
      <c r="AFD38" s="670"/>
      <c r="AFE38" s="670"/>
      <c r="AFF38" s="670"/>
      <c r="AFG38" s="670"/>
      <c r="AFH38" s="670"/>
      <c r="AFI38" s="670"/>
      <c r="AFJ38" s="670"/>
      <c r="AFK38" s="670"/>
      <c r="AFL38" s="670"/>
      <c r="AFM38" s="670"/>
      <c r="AFN38" s="670"/>
      <c r="AFO38" s="670"/>
      <c r="AFP38" s="670"/>
      <c r="AFQ38" s="670"/>
      <c r="AFR38" s="670"/>
      <c r="AFS38" s="670"/>
      <c r="AFT38" s="670"/>
      <c r="AFU38" s="670"/>
      <c r="AFV38" s="670"/>
      <c r="AFW38" s="670"/>
      <c r="AFX38" s="670"/>
      <c r="AFY38" s="670"/>
      <c r="AFZ38" s="670"/>
      <c r="AGA38" s="670"/>
      <c r="AGB38" s="670"/>
      <c r="AGC38" s="670"/>
      <c r="AGD38" s="670"/>
      <c r="AGE38" s="670"/>
      <c r="AGF38" s="670"/>
      <c r="AGG38" s="670"/>
      <c r="AGH38" s="670"/>
      <c r="AGI38" s="670"/>
      <c r="AGJ38" s="670"/>
      <c r="AGK38" s="670"/>
      <c r="AGL38" s="670"/>
      <c r="AGM38" s="670"/>
      <c r="AGN38" s="670"/>
      <c r="AGO38" s="670"/>
      <c r="AGP38" s="670"/>
      <c r="AGQ38" s="670"/>
      <c r="AGR38" s="670"/>
      <c r="AGS38" s="670"/>
      <c r="AGT38" s="670"/>
      <c r="AGU38" s="670"/>
      <c r="AGV38" s="670"/>
      <c r="AGW38" s="670"/>
      <c r="AGX38" s="670"/>
      <c r="AGY38" s="670"/>
      <c r="AGZ38" s="670"/>
      <c r="AHA38" s="670"/>
      <c r="AHB38" s="670"/>
      <c r="AHC38" s="670"/>
      <c r="AHD38" s="670"/>
      <c r="AHE38" s="670"/>
      <c r="AHF38" s="670"/>
      <c r="AHG38" s="670"/>
      <c r="AHH38" s="670"/>
      <c r="AHI38" s="670"/>
      <c r="AHJ38" s="670"/>
      <c r="AHK38" s="670"/>
      <c r="AHL38" s="670"/>
      <c r="AHM38" s="670"/>
      <c r="AHN38" s="670"/>
      <c r="AHO38" s="670"/>
      <c r="AHP38" s="670"/>
      <c r="AHQ38" s="670"/>
      <c r="AHR38" s="670"/>
      <c r="AHS38" s="670"/>
      <c r="AHT38" s="670"/>
      <c r="AHU38" s="670"/>
      <c r="AHV38" s="670"/>
      <c r="AHW38" s="670"/>
      <c r="AHX38" s="670"/>
      <c r="AHY38" s="670"/>
      <c r="AHZ38" s="670"/>
      <c r="AIA38" s="670"/>
      <c r="AIB38" s="670"/>
      <c r="AIC38" s="670"/>
      <c r="AID38" s="670"/>
      <c r="AIE38" s="670"/>
      <c r="AIF38" s="670"/>
      <c r="AIG38" s="670"/>
      <c r="AIH38" s="670"/>
      <c r="AII38" s="670"/>
      <c r="AIJ38" s="670"/>
      <c r="AIK38" s="670"/>
      <c r="AIL38" s="670"/>
      <c r="AIM38" s="670"/>
      <c r="AIN38" s="670"/>
      <c r="AIO38" s="670"/>
      <c r="AIP38" s="670"/>
      <c r="AIQ38" s="670"/>
      <c r="AIR38" s="670"/>
      <c r="AIS38" s="670"/>
      <c r="AIT38" s="670"/>
      <c r="AIU38" s="670"/>
      <c r="AIV38" s="670"/>
      <c r="AIW38" s="670"/>
      <c r="AIX38" s="670"/>
      <c r="AIY38" s="670"/>
      <c r="AIZ38" s="670"/>
      <c r="AJA38" s="670"/>
      <c r="AJB38" s="670"/>
      <c r="AJC38" s="670"/>
      <c r="AJD38" s="670"/>
      <c r="AJE38" s="670"/>
      <c r="AJF38" s="670"/>
      <c r="AJG38" s="670"/>
      <c r="AJH38" s="670"/>
      <c r="AJI38" s="670"/>
      <c r="AJJ38" s="670"/>
      <c r="AJK38" s="670"/>
      <c r="AJL38" s="670"/>
      <c r="AJM38" s="670"/>
      <c r="AJN38" s="670"/>
      <c r="AJO38" s="670"/>
      <c r="AJP38" s="670"/>
      <c r="AJQ38" s="670"/>
      <c r="AJR38" s="670"/>
      <c r="AJS38" s="670"/>
      <c r="AJT38" s="670"/>
      <c r="AJU38" s="670"/>
      <c r="AJV38" s="670"/>
      <c r="AJW38" s="670"/>
      <c r="AJX38" s="670"/>
      <c r="AJY38" s="670"/>
      <c r="AJZ38" s="670"/>
      <c r="AKA38" s="670"/>
      <c r="AKB38" s="670"/>
      <c r="AKC38" s="670"/>
      <c r="AKD38" s="670"/>
      <c r="AKE38" s="670"/>
      <c r="AKF38" s="670"/>
      <c r="AKG38" s="670"/>
      <c r="AKH38" s="670"/>
      <c r="AKI38" s="670"/>
      <c r="AKJ38" s="670"/>
      <c r="AKK38" s="670"/>
      <c r="AKL38" s="670"/>
      <c r="AKM38" s="670"/>
      <c r="AKN38" s="670"/>
      <c r="AKO38" s="670"/>
      <c r="AKP38" s="670"/>
      <c r="AKQ38" s="670"/>
      <c r="AKR38" s="670"/>
      <c r="AKS38" s="670"/>
      <c r="AKT38" s="670"/>
      <c r="AKU38" s="670"/>
      <c r="AKV38" s="670"/>
      <c r="AKW38" s="670"/>
      <c r="AKX38" s="670"/>
      <c r="AKY38" s="670"/>
      <c r="AKZ38" s="670"/>
      <c r="ALA38" s="670"/>
      <c r="ALB38" s="670"/>
      <c r="ALC38" s="670"/>
      <c r="ALD38" s="670"/>
      <c r="ALE38" s="670"/>
      <c r="ALF38" s="670"/>
      <c r="ALG38" s="670"/>
      <c r="ALH38" s="670"/>
      <c r="ALI38" s="670"/>
      <c r="ALJ38" s="670"/>
      <c r="ALK38" s="670"/>
      <c r="ALL38" s="670"/>
      <c r="ALM38" s="670"/>
      <c r="ALN38" s="670"/>
      <c r="ALO38" s="670"/>
      <c r="ALP38" s="670"/>
      <c r="ALQ38" s="670"/>
      <c r="ALR38" s="670"/>
      <c r="ALS38" s="670"/>
      <c r="ALT38" s="670"/>
      <c r="ALU38" s="670"/>
      <c r="ALV38" s="670"/>
      <c r="ALW38" s="670"/>
      <c r="ALX38" s="670"/>
      <c r="ALY38" s="670"/>
      <c r="ALZ38" s="670"/>
      <c r="AMA38" s="670"/>
      <c r="AMB38" s="670"/>
      <c r="AMC38" s="670"/>
      <c r="AMD38" s="670"/>
      <c r="AME38" s="670"/>
      <c r="AMF38" s="670"/>
      <c r="AMG38" s="670"/>
      <c r="AMH38" s="670"/>
      <c r="AMI38" s="670"/>
      <c r="AMJ38" s="670"/>
      <c r="AMK38" s="670"/>
      <c r="AML38" s="670"/>
      <c r="AMM38" s="670"/>
      <c r="AMN38" s="670"/>
      <c r="AMO38" s="670"/>
      <c r="AMP38" s="670"/>
      <c r="AMQ38" s="670"/>
      <c r="AMR38" s="670"/>
      <c r="AMS38" s="670"/>
      <c r="AMT38" s="670"/>
      <c r="AMU38" s="670"/>
      <c r="AMV38" s="670"/>
      <c r="AMW38" s="670"/>
      <c r="AMX38" s="670"/>
      <c r="AMY38" s="670"/>
      <c r="AMZ38" s="670"/>
      <c r="ANA38" s="670"/>
      <c r="ANB38" s="670"/>
      <c r="ANC38" s="670"/>
      <c r="AND38" s="670"/>
      <c r="ANE38" s="670"/>
      <c r="ANF38" s="670"/>
      <c r="ANG38" s="670"/>
      <c r="ANH38" s="670"/>
      <c r="ANI38" s="670"/>
      <c r="ANJ38" s="670"/>
      <c r="ANK38" s="670"/>
      <c r="ANL38" s="670"/>
      <c r="ANM38" s="670"/>
      <c r="ANN38" s="670"/>
      <c r="ANO38" s="670"/>
      <c r="ANP38" s="670"/>
      <c r="ANQ38" s="670"/>
      <c r="ANR38" s="670"/>
      <c r="ANS38" s="670"/>
      <c r="ANT38" s="670"/>
      <c r="ANU38" s="670"/>
      <c r="ANV38" s="670"/>
      <c r="ANW38" s="670"/>
      <c r="ANX38" s="670"/>
      <c r="ANY38" s="670"/>
      <c r="ANZ38" s="670"/>
      <c r="AOA38" s="670"/>
      <c r="AOB38" s="670"/>
      <c r="AOC38" s="670"/>
      <c r="AOD38" s="670"/>
      <c r="AOE38" s="670"/>
      <c r="AOF38" s="670"/>
      <c r="AOG38" s="670"/>
      <c r="AOH38" s="670"/>
      <c r="AOI38" s="670"/>
      <c r="AOJ38" s="670"/>
      <c r="AOK38" s="670"/>
      <c r="AOL38" s="670"/>
      <c r="AOM38" s="670"/>
      <c r="AON38" s="670"/>
      <c r="AOO38" s="670"/>
      <c r="AOP38" s="670"/>
      <c r="AOQ38" s="670"/>
      <c r="AOR38" s="670"/>
      <c r="AOS38" s="670"/>
      <c r="AOT38" s="670"/>
      <c r="AOU38" s="670"/>
      <c r="AOV38" s="670"/>
      <c r="AOW38" s="670"/>
      <c r="AOX38" s="670"/>
      <c r="AOY38" s="670"/>
      <c r="AOZ38" s="670"/>
      <c r="APA38" s="670"/>
      <c r="APB38" s="670"/>
      <c r="APC38" s="670"/>
      <c r="APD38" s="670"/>
      <c r="APE38" s="670"/>
      <c r="APF38" s="670"/>
      <c r="APG38" s="670"/>
      <c r="APH38" s="670"/>
      <c r="API38" s="670"/>
      <c r="APJ38" s="670"/>
      <c r="APK38" s="670"/>
      <c r="APL38" s="670"/>
      <c r="APM38" s="670"/>
      <c r="APN38" s="670"/>
      <c r="APO38" s="670"/>
      <c r="APP38" s="670"/>
      <c r="APQ38" s="670"/>
      <c r="APR38" s="670"/>
      <c r="APS38" s="670"/>
      <c r="APT38" s="670"/>
      <c r="APU38" s="670"/>
      <c r="APV38" s="670"/>
      <c r="APW38" s="670"/>
      <c r="APX38" s="670"/>
      <c r="APY38" s="670"/>
      <c r="APZ38" s="670"/>
      <c r="AQA38" s="670"/>
      <c r="AQB38" s="670"/>
      <c r="AQC38" s="670"/>
      <c r="AQD38" s="670"/>
      <c r="AQE38" s="670"/>
      <c r="AQF38" s="670"/>
      <c r="AQG38" s="670"/>
      <c r="AQH38" s="670"/>
      <c r="AQI38" s="670"/>
      <c r="AQJ38" s="670"/>
      <c r="AQK38" s="670"/>
      <c r="AQL38" s="670"/>
      <c r="AQM38" s="670"/>
      <c r="AQN38" s="670"/>
      <c r="AQO38" s="670"/>
      <c r="AQP38" s="670"/>
      <c r="AQQ38" s="670"/>
      <c r="AQR38" s="670"/>
      <c r="AQS38" s="670"/>
      <c r="AQT38" s="670"/>
      <c r="AQU38" s="670"/>
      <c r="AQV38" s="670"/>
      <c r="AQW38" s="670"/>
      <c r="AQX38" s="670"/>
      <c r="AQY38" s="670"/>
      <c r="AQZ38" s="670"/>
      <c r="ARA38" s="670"/>
      <c r="ARB38" s="670"/>
      <c r="ARC38" s="670"/>
      <c r="ARD38" s="670"/>
      <c r="ARE38" s="670"/>
      <c r="ARF38" s="670"/>
      <c r="ARG38" s="670"/>
      <c r="ARH38" s="670"/>
      <c r="ARI38" s="670"/>
      <c r="ARJ38" s="670"/>
      <c r="ARK38" s="670"/>
      <c r="ARL38" s="670"/>
      <c r="ARM38" s="670"/>
      <c r="ARN38" s="670"/>
      <c r="ARO38" s="670"/>
      <c r="ARP38" s="670"/>
      <c r="ARQ38" s="670"/>
      <c r="ARR38" s="670"/>
      <c r="ARS38" s="670"/>
      <c r="ART38" s="670"/>
      <c r="ARU38" s="670"/>
      <c r="ARV38" s="670"/>
      <c r="ARW38" s="670"/>
      <c r="ARX38" s="670"/>
      <c r="ARY38" s="670"/>
      <c r="ARZ38" s="670"/>
      <c r="ASA38" s="670"/>
      <c r="ASB38" s="670"/>
      <c r="ASC38" s="670"/>
      <c r="ASD38" s="670"/>
      <c r="ASE38" s="670"/>
      <c r="ASF38" s="670"/>
      <c r="ASG38" s="670"/>
      <c r="ASH38" s="670"/>
      <c r="ASI38" s="670"/>
      <c r="ASJ38" s="670"/>
      <c r="ASK38" s="670"/>
      <c r="ASL38" s="670"/>
      <c r="ASM38" s="670"/>
      <c r="ASN38" s="670"/>
      <c r="ASO38" s="670"/>
      <c r="ASP38" s="670"/>
      <c r="ASQ38" s="670"/>
      <c r="ASR38" s="670"/>
      <c r="ASS38" s="670"/>
      <c r="AST38" s="670"/>
      <c r="ASU38" s="670"/>
      <c r="ASV38" s="670"/>
      <c r="ASW38" s="670"/>
      <c r="ASX38" s="670"/>
      <c r="ASY38" s="670"/>
      <c r="ASZ38" s="670"/>
      <c r="ATA38" s="670"/>
      <c r="ATB38" s="670"/>
      <c r="ATC38" s="670"/>
      <c r="ATD38" s="670"/>
      <c r="ATE38" s="670"/>
      <c r="ATF38" s="670"/>
      <c r="ATG38" s="670"/>
      <c r="ATH38" s="670"/>
      <c r="ATI38" s="670"/>
      <c r="ATJ38" s="670"/>
      <c r="ATK38" s="670"/>
      <c r="ATL38" s="670"/>
      <c r="ATM38" s="670"/>
      <c r="ATN38" s="670"/>
      <c r="ATO38" s="670"/>
      <c r="ATP38" s="670"/>
      <c r="ATQ38" s="670"/>
      <c r="ATR38" s="670"/>
      <c r="ATS38" s="670"/>
      <c r="ATT38" s="670"/>
      <c r="ATU38" s="670"/>
      <c r="ATV38" s="670"/>
      <c r="ATW38" s="670"/>
      <c r="ATX38" s="670"/>
      <c r="ATY38" s="670"/>
      <c r="ATZ38" s="670"/>
      <c r="AUA38" s="670"/>
      <c r="AUB38" s="670"/>
      <c r="AUC38" s="670"/>
      <c r="AUD38" s="670"/>
      <c r="AUE38" s="670"/>
      <c r="AUF38" s="670"/>
      <c r="AUG38" s="670"/>
      <c r="AUH38" s="670"/>
      <c r="AUI38" s="670"/>
      <c r="AUJ38" s="670"/>
      <c r="AUK38" s="670"/>
      <c r="AUL38" s="670"/>
      <c r="AUM38" s="670"/>
      <c r="AUN38" s="670"/>
      <c r="AUO38" s="670"/>
      <c r="AUP38" s="670"/>
      <c r="AUQ38" s="670"/>
      <c r="AUR38" s="670"/>
      <c r="AUS38" s="670"/>
      <c r="AUT38" s="670"/>
      <c r="AUU38" s="670"/>
      <c r="AUV38" s="670"/>
      <c r="AUW38" s="670"/>
      <c r="AUX38" s="670"/>
      <c r="AUY38" s="670"/>
      <c r="AUZ38" s="670"/>
      <c r="AVA38" s="670"/>
      <c r="AVB38" s="670"/>
      <c r="AVC38" s="670"/>
      <c r="AVD38" s="670"/>
      <c r="AVE38" s="670"/>
      <c r="AVF38" s="670"/>
      <c r="AVG38" s="670"/>
      <c r="AVH38" s="670"/>
      <c r="AVI38" s="670"/>
      <c r="AVJ38" s="670"/>
      <c r="AVK38" s="670"/>
      <c r="AVL38" s="670"/>
      <c r="AVM38" s="670"/>
      <c r="AVN38" s="670"/>
      <c r="AVO38" s="670"/>
      <c r="AVP38" s="670"/>
      <c r="AVQ38" s="670"/>
      <c r="AVR38" s="670"/>
      <c r="AVS38" s="670"/>
      <c r="AVT38" s="670"/>
      <c r="AVU38" s="670"/>
      <c r="AVV38" s="670"/>
      <c r="AVW38" s="670"/>
      <c r="AVX38" s="670"/>
      <c r="AVY38" s="670"/>
      <c r="AVZ38" s="670"/>
      <c r="AWA38" s="670"/>
      <c r="AWB38" s="670"/>
      <c r="AWC38" s="670"/>
      <c r="AWD38" s="670"/>
      <c r="AWE38" s="670"/>
      <c r="AWF38" s="670"/>
      <c r="AWG38" s="670"/>
      <c r="AWH38" s="670"/>
      <c r="AWI38" s="670"/>
      <c r="AWJ38" s="670"/>
      <c r="AWK38" s="670"/>
      <c r="AWL38" s="670"/>
      <c r="AWM38" s="670"/>
      <c r="AWN38" s="670"/>
      <c r="AWO38" s="670"/>
      <c r="AWP38" s="670"/>
      <c r="AWQ38" s="670"/>
      <c r="AWR38" s="670"/>
      <c r="AWS38" s="670"/>
      <c r="AWT38" s="670"/>
      <c r="AWU38" s="670"/>
      <c r="AWV38" s="670"/>
      <c r="AWW38" s="670"/>
      <c r="AWX38" s="670"/>
      <c r="AWY38" s="670"/>
      <c r="AWZ38" s="670"/>
      <c r="AXA38" s="670"/>
      <c r="AXB38" s="670"/>
      <c r="AXC38" s="670"/>
      <c r="AXD38" s="670"/>
      <c r="AXE38" s="670"/>
      <c r="AXF38" s="670"/>
      <c r="AXG38" s="670"/>
      <c r="AXH38" s="670"/>
      <c r="AXI38" s="670"/>
      <c r="AXJ38" s="670"/>
      <c r="AXK38" s="670"/>
      <c r="AXL38" s="670"/>
      <c r="AXM38" s="670"/>
      <c r="AXN38" s="670"/>
      <c r="AXO38" s="670"/>
      <c r="AXP38" s="670"/>
      <c r="AXQ38" s="670"/>
      <c r="AXR38" s="670"/>
      <c r="AXS38" s="670"/>
      <c r="AXT38" s="670"/>
      <c r="AXU38" s="670"/>
      <c r="AXV38" s="670"/>
      <c r="AXW38" s="670"/>
      <c r="AXX38" s="670"/>
      <c r="AXY38" s="670"/>
      <c r="AXZ38" s="670"/>
      <c r="AYA38" s="670"/>
      <c r="AYB38" s="670"/>
      <c r="AYC38" s="670"/>
      <c r="AYD38" s="670"/>
      <c r="AYE38" s="670"/>
      <c r="AYF38" s="670"/>
      <c r="AYG38" s="670"/>
      <c r="AYH38" s="670"/>
      <c r="AYI38" s="670"/>
      <c r="AYJ38" s="670"/>
      <c r="AYK38" s="670"/>
      <c r="AYL38" s="670"/>
      <c r="AYM38" s="670"/>
      <c r="AYN38" s="670"/>
      <c r="AYO38" s="670"/>
      <c r="AYP38" s="670"/>
      <c r="AYQ38" s="670"/>
      <c r="AYR38" s="670"/>
      <c r="AYS38" s="670"/>
      <c r="AYT38" s="670"/>
      <c r="AYU38" s="670"/>
      <c r="AYV38" s="670"/>
      <c r="AYW38" s="670"/>
      <c r="AYX38" s="670"/>
      <c r="AYY38" s="670"/>
      <c r="AYZ38" s="670"/>
      <c r="AZA38" s="670"/>
      <c r="AZB38" s="670"/>
      <c r="AZC38" s="670"/>
      <c r="AZD38" s="670"/>
      <c r="AZE38" s="670"/>
      <c r="AZF38" s="670"/>
      <c r="AZG38" s="670"/>
      <c r="AZH38" s="670"/>
      <c r="AZI38" s="670"/>
      <c r="AZJ38" s="670"/>
      <c r="AZK38" s="670"/>
      <c r="AZL38" s="670"/>
      <c r="AZM38" s="670"/>
      <c r="AZN38" s="670"/>
      <c r="AZO38" s="670"/>
      <c r="AZP38" s="670"/>
      <c r="AZQ38" s="670"/>
      <c r="AZR38" s="670"/>
      <c r="AZS38" s="670"/>
      <c r="AZT38" s="670"/>
      <c r="AZU38" s="670"/>
      <c r="AZV38" s="670"/>
      <c r="AZW38" s="670"/>
      <c r="AZX38" s="670"/>
      <c r="AZY38" s="670"/>
      <c r="AZZ38" s="670"/>
      <c r="BAA38" s="670"/>
      <c r="BAB38" s="670"/>
      <c r="BAC38" s="670"/>
      <c r="BAD38" s="670"/>
      <c r="BAE38" s="670"/>
      <c r="BAF38" s="670"/>
      <c r="BAG38" s="670"/>
      <c r="BAH38" s="670"/>
      <c r="BAI38" s="670"/>
      <c r="BAJ38" s="670"/>
      <c r="BAK38" s="670"/>
      <c r="BAL38" s="670"/>
      <c r="BAM38" s="670"/>
      <c r="BAN38" s="670"/>
      <c r="BAO38" s="670"/>
      <c r="BAP38" s="670"/>
      <c r="BAQ38" s="670"/>
      <c r="BAR38" s="670"/>
      <c r="BAS38" s="670"/>
      <c r="BAT38" s="670"/>
      <c r="BAU38" s="670"/>
      <c r="BAV38" s="670"/>
      <c r="BAW38" s="670"/>
      <c r="BAX38" s="670"/>
      <c r="BAY38" s="670"/>
      <c r="BAZ38" s="670"/>
      <c r="BBA38" s="670"/>
      <c r="BBB38" s="670"/>
      <c r="BBC38" s="670"/>
      <c r="BBD38" s="670"/>
      <c r="BBE38" s="670"/>
      <c r="BBF38" s="670"/>
      <c r="BBG38" s="670"/>
      <c r="BBH38" s="670"/>
      <c r="BBI38" s="670"/>
      <c r="BBJ38" s="670"/>
      <c r="BBK38" s="670"/>
      <c r="BBL38" s="670"/>
      <c r="BBM38" s="670"/>
      <c r="BBN38" s="670"/>
      <c r="BBO38" s="670"/>
      <c r="BBP38" s="670"/>
      <c r="BBQ38" s="670"/>
      <c r="BBR38" s="670"/>
      <c r="BBS38" s="670"/>
      <c r="BBT38" s="670"/>
      <c r="BBU38" s="670"/>
      <c r="BBV38" s="670"/>
      <c r="BBW38" s="670"/>
      <c r="BBX38" s="670"/>
      <c r="BBY38" s="670"/>
      <c r="BBZ38" s="670"/>
      <c r="BCA38" s="670"/>
      <c r="BCB38" s="670"/>
      <c r="BCC38" s="670"/>
      <c r="BCD38" s="670"/>
      <c r="BCE38" s="670"/>
      <c r="BCF38" s="670"/>
      <c r="BCG38" s="670"/>
      <c r="BCH38" s="670"/>
      <c r="BCI38" s="670"/>
      <c r="BCJ38" s="670"/>
      <c r="BCK38" s="670"/>
      <c r="BCL38" s="670"/>
      <c r="BCM38" s="670"/>
      <c r="BCN38" s="670"/>
      <c r="BCO38" s="670"/>
      <c r="BCP38" s="670"/>
      <c r="BCQ38" s="670"/>
      <c r="BCR38" s="670"/>
      <c r="BCS38" s="670"/>
      <c r="BCT38" s="670"/>
      <c r="BCU38" s="670"/>
      <c r="BCV38" s="670"/>
      <c r="BCW38" s="670"/>
      <c r="BCX38" s="670"/>
      <c r="BCY38" s="670"/>
      <c r="BCZ38" s="670"/>
      <c r="BDA38" s="670"/>
      <c r="BDB38" s="670"/>
      <c r="BDC38" s="670"/>
      <c r="BDD38" s="670"/>
      <c r="BDE38" s="670"/>
      <c r="BDF38" s="670"/>
      <c r="BDG38" s="670"/>
      <c r="BDH38" s="670"/>
      <c r="BDI38" s="670"/>
      <c r="BDJ38" s="670"/>
      <c r="BDK38" s="670"/>
      <c r="BDL38" s="670"/>
      <c r="BDM38" s="670"/>
      <c r="BDN38" s="670"/>
      <c r="BDO38" s="670"/>
      <c r="BDP38" s="670"/>
      <c r="BDQ38" s="670"/>
      <c r="BDR38" s="670"/>
      <c r="BDS38" s="670"/>
      <c r="BDT38" s="670"/>
      <c r="BDU38" s="670"/>
      <c r="BDV38" s="670"/>
      <c r="BDW38" s="670"/>
      <c r="BDX38" s="670"/>
      <c r="BDY38" s="670"/>
      <c r="BDZ38" s="670"/>
      <c r="BEA38" s="670"/>
      <c r="BEB38" s="670"/>
      <c r="BEC38" s="670"/>
      <c r="BED38" s="670"/>
      <c r="BEE38" s="670"/>
      <c r="BEF38" s="670"/>
      <c r="BEG38" s="670"/>
      <c r="BEH38" s="670"/>
      <c r="BEI38" s="670"/>
      <c r="BEJ38" s="670"/>
      <c r="BEK38" s="670"/>
      <c r="BEL38" s="670"/>
      <c r="BEM38" s="670"/>
      <c r="BEN38" s="670"/>
      <c r="BEO38" s="670"/>
      <c r="BEP38" s="670"/>
      <c r="BEQ38" s="670"/>
      <c r="BER38" s="670"/>
      <c r="BES38" s="670"/>
      <c r="BET38" s="670"/>
      <c r="BEU38" s="670"/>
      <c r="BEV38" s="670"/>
      <c r="BEW38" s="670"/>
      <c r="BEX38" s="670"/>
      <c r="BEY38" s="670"/>
      <c r="BEZ38" s="670"/>
      <c r="BFA38" s="670"/>
      <c r="BFB38" s="670"/>
      <c r="BFC38" s="670"/>
      <c r="BFD38" s="670"/>
      <c r="BFE38" s="670"/>
      <c r="BFF38" s="670"/>
      <c r="BFG38" s="670"/>
      <c r="BFH38" s="670"/>
      <c r="BFI38" s="670"/>
      <c r="BFJ38" s="670"/>
      <c r="BFK38" s="670"/>
      <c r="BFL38" s="670"/>
      <c r="BFM38" s="670"/>
      <c r="BFN38" s="670"/>
      <c r="BFO38" s="670"/>
      <c r="BFP38" s="670"/>
      <c r="BFQ38" s="670"/>
      <c r="BFR38" s="670"/>
      <c r="BFS38" s="670"/>
      <c r="BFT38" s="670"/>
      <c r="BFU38" s="670"/>
      <c r="BFV38" s="670"/>
      <c r="BFW38" s="670"/>
      <c r="BFX38" s="670"/>
      <c r="BFY38" s="670"/>
      <c r="BFZ38" s="670"/>
      <c r="BGA38" s="670"/>
      <c r="BGB38" s="670"/>
      <c r="BGC38" s="670"/>
      <c r="BGD38" s="670"/>
      <c r="BGE38" s="670"/>
      <c r="BGF38" s="670"/>
      <c r="BGG38" s="670"/>
      <c r="BGH38" s="670"/>
      <c r="BGI38" s="670"/>
      <c r="BGJ38" s="670"/>
      <c r="BGK38" s="670"/>
      <c r="BGL38" s="670"/>
      <c r="BGM38" s="670"/>
      <c r="BGN38" s="670"/>
      <c r="BGO38" s="670"/>
      <c r="BGP38" s="670"/>
      <c r="BGQ38" s="670"/>
      <c r="BGR38" s="670"/>
      <c r="BGS38" s="670"/>
      <c r="BGT38" s="670"/>
      <c r="BGU38" s="670"/>
      <c r="BGV38" s="670"/>
      <c r="BGW38" s="670"/>
      <c r="BGX38" s="670"/>
      <c r="BGY38" s="670"/>
      <c r="BGZ38" s="670"/>
      <c r="BHA38" s="670"/>
      <c r="BHB38" s="670"/>
      <c r="BHC38" s="670"/>
      <c r="BHD38" s="670"/>
      <c r="BHE38" s="670"/>
      <c r="BHF38" s="670"/>
      <c r="BHG38" s="670"/>
      <c r="BHH38" s="670"/>
      <c r="BHI38" s="670"/>
      <c r="BHJ38" s="670"/>
      <c r="BHK38" s="670"/>
      <c r="BHL38" s="670"/>
      <c r="BHM38" s="670"/>
      <c r="BHN38" s="670"/>
      <c r="BHO38" s="670"/>
      <c r="BHP38" s="670"/>
      <c r="BHQ38" s="670"/>
      <c r="BHR38" s="670"/>
      <c r="BHS38" s="670"/>
      <c r="BHT38" s="670"/>
      <c r="BHU38" s="670"/>
      <c r="BHV38" s="670"/>
      <c r="BHW38" s="670"/>
      <c r="BHX38" s="670"/>
      <c r="BHY38" s="670"/>
      <c r="BHZ38" s="670"/>
      <c r="BIA38" s="670"/>
      <c r="BIB38" s="670"/>
      <c r="BIC38" s="670"/>
      <c r="BID38" s="670"/>
      <c r="BIE38" s="670"/>
      <c r="BIF38" s="670"/>
      <c r="BIG38" s="670"/>
      <c r="BIH38" s="670"/>
      <c r="BII38" s="670"/>
      <c r="BIJ38" s="670"/>
      <c r="BIK38" s="670"/>
      <c r="BIL38" s="670"/>
      <c r="BIM38" s="670"/>
      <c r="BIN38" s="670"/>
      <c r="BIO38" s="670"/>
      <c r="BIP38" s="670"/>
      <c r="BIQ38" s="670"/>
      <c r="BIR38" s="670"/>
      <c r="BIS38" s="670"/>
      <c r="BIT38" s="670"/>
      <c r="BIU38" s="670"/>
      <c r="BIV38" s="670"/>
      <c r="BIW38" s="670"/>
      <c r="BIX38" s="670"/>
      <c r="BIY38" s="670"/>
      <c r="BIZ38" s="670"/>
      <c r="BJA38" s="670"/>
      <c r="BJB38" s="670"/>
      <c r="BJC38" s="670"/>
      <c r="BJD38" s="670"/>
      <c r="BJE38" s="670"/>
      <c r="BJF38" s="670"/>
      <c r="BJG38" s="670"/>
      <c r="BJH38" s="670"/>
      <c r="BJI38" s="670"/>
      <c r="BJJ38" s="670"/>
      <c r="BJK38" s="670"/>
      <c r="BJL38" s="670"/>
      <c r="BJM38" s="670"/>
      <c r="BJN38" s="670"/>
      <c r="BJO38" s="670"/>
      <c r="BJP38" s="670"/>
      <c r="BJQ38" s="670"/>
      <c r="BJR38" s="670"/>
      <c r="BJS38" s="670"/>
      <c r="BJT38" s="670"/>
      <c r="BJU38" s="670"/>
      <c r="BJV38" s="670"/>
      <c r="BJW38" s="670"/>
      <c r="BJX38" s="670"/>
      <c r="BJY38" s="670"/>
      <c r="BJZ38" s="670"/>
      <c r="BKA38" s="670"/>
      <c r="BKB38" s="670"/>
      <c r="BKC38" s="670"/>
      <c r="BKD38" s="670"/>
      <c r="BKE38" s="670"/>
      <c r="BKF38" s="670"/>
      <c r="BKG38" s="670"/>
      <c r="BKH38" s="670"/>
      <c r="BKI38" s="670"/>
      <c r="BKJ38" s="670"/>
      <c r="BKK38" s="670"/>
      <c r="BKL38" s="670"/>
      <c r="BKM38" s="670"/>
      <c r="BKN38" s="670"/>
      <c r="BKO38" s="670"/>
      <c r="BKP38" s="670"/>
      <c r="BKQ38" s="670"/>
      <c r="BKR38" s="670"/>
      <c r="BKS38" s="670"/>
      <c r="BKT38" s="670"/>
      <c r="BKU38" s="670"/>
      <c r="BKV38" s="670"/>
      <c r="BKW38" s="670"/>
      <c r="BKX38" s="670"/>
      <c r="BKY38" s="670"/>
      <c r="BKZ38" s="670"/>
      <c r="BLA38" s="670"/>
      <c r="BLB38" s="670"/>
      <c r="BLC38" s="670"/>
      <c r="BLD38" s="670"/>
      <c r="BLE38" s="670"/>
      <c r="BLF38" s="670"/>
      <c r="BLG38" s="670"/>
      <c r="BLH38" s="670"/>
      <c r="BLI38" s="670"/>
      <c r="BLJ38" s="670"/>
      <c r="BLK38" s="670"/>
      <c r="BLL38" s="670"/>
      <c r="BLM38" s="670"/>
      <c r="BLN38" s="670"/>
      <c r="BLO38" s="670"/>
      <c r="BLP38" s="670"/>
      <c r="BLQ38" s="670"/>
      <c r="BLR38" s="670"/>
      <c r="BLS38" s="670"/>
      <c r="BLT38" s="670"/>
      <c r="BLU38" s="670"/>
      <c r="BLV38" s="670"/>
      <c r="BLW38" s="670"/>
      <c r="BLX38" s="670"/>
      <c r="BLY38" s="670"/>
      <c r="BLZ38" s="670"/>
      <c r="BMA38" s="670"/>
      <c r="BMB38" s="670"/>
      <c r="BMC38" s="670"/>
      <c r="BMD38" s="670"/>
      <c r="BME38" s="670"/>
      <c r="BMF38" s="670"/>
      <c r="BMG38" s="670"/>
      <c r="BMH38" s="670"/>
      <c r="BMI38" s="670"/>
      <c r="BMJ38" s="670"/>
      <c r="BMK38" s="670"/>
      <c r="BML38" s="670"/>
      <c r="BMM38" s="670"/>
      <c r="BMN38" s="670"/>
      <c r="BMO38" s="670"/>
      <c r="BMP38" s="670"/>
      <c r="BMQ38" s="670"/>
      <c r="BMR38" s="670"/>
      <c r="BMS38" s="670"/>
      <c r="BMT38" s="670"/>
      <c r="BMU38" s="670"/>
      <c r="BMV38" s="670"/>
      <c r="BMW38" s="670"/>
      <c r="BMX38" s="670"/>
      <c r="BMY38" s="670"/>
      <c r="BMZ38" s="670"/>
      <c r="BNA38" s="670"/>
      <c r="BNB38" s="670"/>
      <c r="BNC38" s="670"/>
      <c r="BND38" s="670"/>
      <c r="BNE38" s="670"/>
      <c r="BNF38" s="670"/>
      <c r="BNG38" s="670"/>
      <c r="BNH38" s="670"/>
      <c r="BNI38" s="670"/>
      <c r="BNJ38" s="670"/>
      <c r="BNK38" s="670"/>
      <c r="BNL38" s="670"/>
      <c r="BNM38" s="670"/>
      <c r="BNN38" s="670"/>
      <c r="BNO38" s="670"/>
      <c r="BNP38" s="670"/>
      <c r="BNQ38" s="670"/>
      <c r="BNR38" s="670"/>
      <c r="BNS38" s="670"/>
      <c r="BNT38" s="670"/>
      <c r="BNU38" s="670"/>
      <c r="BNV38" s="670"/>
      <c r="BNW38" s="670"/>
      <c r="BNX38" s="670"/>
      <c r="BNY38" s="670"/>
      <c r="BNZ38" s="670"/>
      <c r="BOA38" s="670"/>
      <c r="BOB38" s="670"/>
      <c r="BOC38" s="670"/>
      <c r="BOD38" s="670"/>
      <c r="BOE38" s="670"/>
      <c r="BOF38" s="670"/>
      <c r="BOG38" s="670"/>
      <c r="BOH38" s="670"/>
      <c r="BOI38" s="670"/>
      <c r="BOJ38" s="670"/>
      <c r="BOK38" s="670"/>
      <c r="BOL38" s="670"/>
      <c r="BOM38" s="670"/>
      <c r="BON38" s="670"/>
      <c r="BOO38" s="670"/>
      <c r="BOP38" s="670"/>
      <c r="BOQ38" s="670"/>
      <c r="BOR38" s="670"/>
      <c r="BOS38" s="670"/>
      <c r="BOT38" s="670"/>
      <c r="BOU38" s="670"/>
      <c r="BOV38" s="670"/>
      <c r="BOW38" s="670"/>
      <c r="BOX38" s="670"/>
      <c r="BOY38" s="670"/>
      <c r="BOZ38" s="670"/>
      <c r="BPA38" s="670"/>
      <c r="BPB38" s="670"/>
      <c r="BPC38" s="670"/>
      <c r="BPD38" s="670"/>
      <c r="BPE38" s="670"/>
      <c r="BPF38" s="670"/>
      <c r="BPG38" s="670"/>
      <c r="BPH38" s="670"/>
      <c r="BPI38" s="670"/>
      <c r="BPJ38" s="670"/>
      <c r="BPK38" s="670"/>
      <c r="BPL38" s="670"/>
      <c r="BPM38" s="670"/>
      <c r="BPN38" s="670"/>
      <c r="BPO38" s="670"/>
      <c r="BPP38" s="670"/>
      <c r="BPQ38" s="670"/>
      <c r="BPR38" s="670"/>
      <c r="BPS38" s="670"/>
      <c r="BPT38" s="670"/>
      <c r="BPU38" s="670"/>
      <c r="BPV38" s="670"/>
      <c r="BPW38" s="670"/>
      <c r="BPX38" s="670"/>
      <c r="BPY38" s="670"/>
      <c r="BPZ38" s="670"/>
      <c r="BQA38" s="670"/>
      <c r="BQB38" s="670"/>
      <c r="BQC38" s="670"/>
      <c r="BQD38" s="670"/>
      <c r="BQE38" s="670"/>
      <c r="BQF38" s="670"/>
      <c r="BQG38" s="670"/>
      <c r="BQH38" s="670"/>
      <c r="BQI38" s="670"/>
      <c r="BQJ38" s="670"/>
      <c r="BQK38" s="670"/>
      <c r="BQL38" s="670"/>
      <c r="BQM38" s="670"/>
      <c r="BQN38" s="670"/>
      <c r="BQO38" s="670"/>
      <c r="BQP38" s="670"/>
      <c r="BQQ38" s="670"/>
      <c r="BQR38" s="670"/>
      <c r="BQS38" s="670"/>
      <c r="BQT38" s="670"/>
      <c r="BQU38" s="670"/>
      <c r="BQV38" s="670"/>
      <c r="BQW38" s="670"/>
      <c r="BQX38" s="670"/>
      <c r="BQY38" s="670"/>
      <c r="BQZ38" s="670"/>
      <c r="BRA38" s="670"/>
      <c r="BRB38" s="670"/>
      <c r="BRC38" s="670"/>
      <c r="BRD38" s="670"/>
      <c r="BRE38" s="670"/>
      <c r="BRF38" s="670"/>
      <c r="BRG38" s="670"/>
      <c r="BRH38" s="670"/>
      <c r="BRI38" s="670"/>
      <c r="BRJ38" s="670"/>
      <c r="BRK38" s="670"/>
      <c r="BRL38" s="670"/>
      <c r="BRM38" s="670"/>
      <c r="BRN38" s="670"/>
      <c r="BRO38" s="670"/>
      <c r="BRP38" s="670"/>
      <c r="BRQ38" s="670"/>
      <c r="BRR38" s="670"/>
      <c r="BRS38" s="670"/>
      <c r="BRT38" s="670"/>
      <c r="BRU38" s="670"/>
      <c r="BRV38" s="670"/>
      <c r="BRW38" s="670"/>
      <c r="BRX38" s="670"/>
      <c r="BRY38" s="670"/>
      <c r="BRZ38" s="670"/>
      <c r="BSA38" s="670"/>
      <c r="BSB38" s="670"/>
      <c r="BSC38" s="670"/>
      <c r="BSD38" s="670"/>
      <c r="BSE38" s="670"/>
      <c r="BSF38" s="670"/>
      <c r="BSG38" s="670"/>
      <c r="BSH38" s="670"/>
      <c r="BSI38" s="670"/>
      <c r="BSJ38" s="670"/>
      <c r="BSK38" s="670"/>
      <c r="BSL38" s="670"/>
      <c r="BSM38" s="670"/>
      <c r="BSN38" s="670"/>
      <c r="BSO38" s="670"/>
      <c r="BSP38" s="670"/>
      <c r="BSQ38" s="670"/>
      <c r="BSR38" s="670"/>
      <c r="BSS38" s="670"/>
      <c r="BST38" s="670"/>
      <c r="BSU38" s="670"/>
      <c r="BSV38" s="670"/>
      <c r="BSW38" s="670"/>
      <c r="BSX38" s="670"/>
      <c r="BSY38" s="670"/>
      <c r="BSZ38" s="670"/>
      <c r="BTA38" s="670"/>
      <c r="BTB38" s="670"/>
      <c r="BTC38" s="670"/>
      <c r="BTD38" s="670"/>
      <c r="BTE38" s="670"/>
      <c r="BTF38" s="670"/>
      <c r="BTG38" s="670"/>
      <c r="BTH38" s="670"/>
      <c r="BTI38" s="670"/>
      <c r="BTJ38" s="670"/>
      <c r="BTK38" s="670"/>
      <c r="BTL38" s="670"/>
      <c r="BTM38" s="670"/>
      <c r="BTN38" s="670"/>
      <c r="BTO38" s="670"/>
      <c r="BTP38" s="670"/>
      <c r="BTQ38" s="670"/>
      <c r="BTR38" s="670"/>
      <c r="BTS38" s="670"/>
      <c r="BTT38" s="670"/>
      <c r="BTU38" s="670"/>
      <c r="BTV38" s="670"/>
      <c r="BTW38" s="670"/>
      <c r="BTX38" s="670"/>
      <c r="BTY38" s="670"/>
      <c r="BTZ38" s="670"/>
      <c r="BUA38" s="670"/>
      <c r="BUB38" s="670"/>
      <c r="BUC38" s="670"/>
      <c r="BUD38" s="670"/>
      <c r="BUE38" s="670"/>
      <c r="BUF38" s="670"/>
      <c r="BUG38" s="670"/>
      <c r="BUH38" s="670"/>
      <c r="BUI38" s="670"/>
      <c r="BUJ38" s="670"/>
      <c r="BUK38" s="670"/>
      <c r="BUL38" s="670"/>
      <c r="BUM38" s="670"/>
      <c r="BUN38" s="670"/>
      <c r="BUO38" s="670"/>
      <c r="BUP38" s="670"/>
      <c r="BUQ38" s="670"/>
      <c r="BUR38" s="670"/>
      <c r="BUS38" s="670"/>
      <c r="BUT38" s="670"/>
      <c r="BUU38" s="670"/>
      <c r="BUV38" s="670"/>
      <c r="BUW38" s="670"/>
      <c r="BUX38" s="670"/>
      <c r="BUY38" s="670"/>
      <c r="BUZ38" s="670"/>
      <c r="BVA38" s="670"/>
      <c r="BVB38" s="670"/>
      <c r="BVC38" s="670"/>
      <c r="BVD38" s="670"/>
      <c r="BVE38" s="670"/>
      <c r="BVF38" s="670"/>
      <c r="BVG38" s="670"/>
      <c r="BVH38" s="670"/>
      <c r="BVI38" s="670"/>
      <c r="BVJ38" s="670"/>
      <c r="BVK38" s="670"/>
      <c r="BVL38" s="670"/>
      <c r="BVM38" s="670"/>
      <c r="BVN38" s="670"/>
      <c r="BVO38" s="670"/>
      <c r="BVP38" s="670"/>
      <c r="BVQ38" s="670"/>
      <c r="BVR38" s="670"/>
      <c r="BVS38" s="670"/>
      <c r="BVT38" s="670"/>
      <c r="BVU38" s="670"/>
      <c r="BVV38" s="670"/>
      <c r="BVW38" s="670"/>
      <c r="BVX38" s="670"/>
      <c r="BVY38" s="670"/>
      <c r="BVZ38" s="670"/>
      <c r="BWA38" s="670"/>
      <c r="BWB38" s="670"/>
      <c r="BWC38" s="670"/>
      <c r="BWD38" s="670"/>
      <c r="BWE38" s="670"/>
      <c r="BWF38" s="670"/>
      <c r="BWG38" s="670"/>
      <c r="BWH38" s="670"/>
      <c r="BWI38" s="670"/>
      <c r="BWJ38" s="670"/>
      <c r="BWK38" s="670"/>
      <c r="BWL38" s="670"/>
      <c r="BWM38" s="670"/>
      <c r="BWN38" s="670"/>
      <c r="BWO38" s="670"/>
      <c r="BWP38" s="670"/>
      <c r="BWQ38" s="670"/>
      <c r="BWR38" s="670"/>
      <c r="BWS38" s="670"/>
      <c r="BWT38" s="670"/>
      <c r="BWU38" s="670"/>
      <c r="BWV38" s="670"/>
      <c r="BWW38" s="670"/>
      <c r="BWX38" s="670"/>
      <c r="BWY38" s="670"/>
      <c r="BWZ38" s="670"/>
      <c r="BXA38" s="670"/>
      <c r="BXB38" s="670"/>
      <c r="BXC38" s="670"/>
      <c r="BXD38" s="670"/>
      <c r="BXE38" s="670"/>
      <c r="BXF38" s="670"/>
      <c r="BXG38" s="670"/>
      <c r="BXH38" s="670"/>
      <c r="BXI38" s="670"/>
      <c r="BXJ38" s="670"/>
      <c r="BXK38" s="670"/>
      <c r="BXL38" s="670"/>
      <c r="BXM38" s="670"/>
      <c r="BXN38" s="670"/>
      <c r="BXO38" s="670"/>
      <c r="BXP38" s="670"/>
      <c r="BXQ38" s="670"/>
      <c r="BXR38" s="670"/>
      <c r="BXS38" s="670"/>
      <c r="BXT38" s="670"/>
      <c r="BXU38" s="670"/>
      <c r="BXV38" s="670"/>
      <c r="BXW38" s="670"/>
      <c r="BXX38" s="670"/>
      <c r="BXY38" s="670"/>
      <c r="BXZ38" s="670"/>
      <c r="BYA38" s="670"/>
      <c r="BYB38" s="670"/>
      <c r="BYC38" s="670"/>
      <c r="BYD38" s="670"/>
      <c r="BYE38" s="670"/>
      <c r="BYF38" s="670"/>
      <c r="BYG38" s="670"/>
      <c r="BYH38" s="670"/>
      <c r="BYI38" s="670"/>
      <c r="BYJ38" s="670"/>
      <c r="BYK38" s="670"/>
      <c r="BYL38" s="670"/>
      <c r="BYM38" s="670"/>
      <c r="BYN38" s="670"/>
      <c r="BYO38" s="670"/>
      <c r="BYP38" s="670"/>
      <c r="BYQ38" s="670"/>
      <c r="BYR38" s="670"/>
      <c r="BYS38" s="670"/>
      <c r="BYT38" s="670"/>
      <c r="BYU38" s="670"/>
      <c r="BYV38" s="670"/>
      <c r="BYW38" s="670"/>
      <c r="BYX38" s="670"/>
      <c r="BYY38" s="670"/>
      <c r="BYZ38" s="670"/>
      <c r="BZA38" s="670"/>
      <c r="BZB38" s="670"/>
      <c r="BZC38" s="670"/>
      <c r="BZD38" s="670"/>
      <c r="BZE38" s="670"/>
      <c r="BZF38" s="670"/>
      <c r="BZG38" s="670"/>
      <c r="BZH38" s="670"/>
      <c r="BZI38" s="670"/>
      <c r="BZJ38" s="670"/>
      <c r="BZK38" s="670"/>
      <c r="BZL38" s="670"/>
      <c r="BZM38" s="670"/>
      <c r="BZN38" s="670"/>
      <c r="BZO38" s="670"/>
      <c r="BZP38" s="670"/>
      <c r="BZQ38" s="670"/>
      <c r="BZR38" s="670"/>
      <c r="BZS38" s="670"/>
      <c r="BZT38" s="670"/>
      <c r="BZU38" s="670"/>
      <c r="BZV38" s="670"/>
      <c r="BZW38" s="670"/>
      <c r="BZX38" s="670"/>
      <c r="BZY38" s="670"/>
      <c r="BZZ38" s="670"/>
      <c r="CAA38" s="670"/>
      <c r="CAB38" s="670"/>
      <c r="CAC38" s="670"/>
      <c r="CAD38" s="670"/>
      <c r="CAE38" s="670"/>
      <c r="CAF38" s="670"/>
      <c r="CAG38" s="670"/>
      <c r="CAH38" s="670"/>
      <c r="CAI38" s="670"/>
      <c r="CAJ38" s="670"/>
      <c r="CAK38" s="670"/>
      <c r="CAL38" s="670"/>
      <c r="CAM38" s="670"/>
      <c r="CAN38" s="670"/>
      <c r="CAO38" s="670"/>
      <c r="CAP38" s="670"/>
      <c r="CAQ38" s="670"/>
      <c r="CAR38" s="670"/>
      <c r="CAS38" s="670"/>
      <c r="CAT38" s="670"/>
      <c r="CAU38" s="670"/>
      <c r="CAV38" s="670"/>
      <c r="CAW38" s="670"/>
      <c r="CAX38" s="670"/>
      <c r="CAY38" s="670"/>
      <c r="CAZ38" s="670"/>
      <c r="CBA38" s="670"/>
      <c r="CBB38" s="670"/>
      <c r="CBC38" s="670"/>
      <c r="CBD38" s="670"/>
      <c r="CBE38" s="670"/>
      <c r="CBF38" s="670"/>
      <c r="CBG38" s="670"/>
      <c r="CBH38" s="670"/>
      <c r="CBI38" s="670"/>
      <c r="CBJ38" s="670"/>
      <c r="CBK38" s="670"/>
      <c r="CBL38" s="670"/>
      <c r="CBM38" s="670"/>
      <c r="CBN38" s="670"/>
      <c r="CBO38" s="670"/>
      <c r="CBP38" s="670"/>
      <c r="CBQ38" s="670"/>
      <c r="CBR38" s="670"/>
      <c r="CBS38" s="670"/>
      <c r="CBT38" s="670"/>
      <c r="CBU38" s="670"/>
      <c r="CBV38" s="670"/>
      <c r="CBW38" s="670"/>
      <c r="CBX38" s="670"/>
      <c r="CBY38" s="670"/>
      <c r="CBZ38" s="670"/>
      <c r="CCA38" s="670"/>
      <c r="CCB38" s="670"/>
      <c r="CCC38" s="670"/>
      <c r="CCD38" s="670"/>
      <c r="CCE38" s="670"/>
      <c r="CCF38" s="670"/>
      <c r="CCG38" s="670"/>
      <c r="CCH38" s="670"/>
      <c r="CCI38" s="670"/>
      <c r="CCJ38" s="670"/>
      <c r="CCK38" s="670"/>
      <c r="CCL38" s="670"/>
      <c r="CCM38" s="670"/>
      <c r="CCN38" s="670"/>
      <c r="CCO38" s="670"/>
      <c r="CCP38" s="670"/>
      <c r="CCQ38" s="670"/>
      <c r="CCR38" s="670"/>
      <c r="CCS38" s="670"/>
      <c r="CCT38" s="670"/>
      <c r="CCU38" s="670"/>
      <c r="CCV38" s="670"/>
      <c r="CCW38" s="670"/>
      <c r="CCX38" s="670"/>
      <c r="CCY38" s="670"/>
      <c r="CCZ38" s="670"/>
      <c r="CDA38" s="670"/>
      <c r="CDB38" s="670"/>
      <c r="CDC38" s="670"/>
      <c r="CDD38" s="670"/>
      <c r="CDE38" s="670"/>
      <c r="CDF38" s="670"/>
      <c r="CDG38" s="670"/>
      <c r="CDH38" s="670"/>
      <c r="CDI38" s="670"/>
      <c r="CDJ38" s="670"/>
      <c r="CDK38" s="670"/>
      <c r="CDL38" s="670"/>
      <c r="CDM38" s="670"/>
      <c r="CDN38" s="670"/>
      <c r="CDO38" s="670"/>
      <c r="CDP38" s="670"/>
      <c r="CDQ38" s="670"/>
      <c r="CDR38" s="670"/>
      <c r="CDS38" s="670"/>
      <c r="CDT38" s="670"/>
      <c r="CDU38" s="670"/>
      <c r="CDV38" s="670"/>
      <c r="CDW38" s="670"/>
      <c r="CDX38" s="670"/>
      <c r="CDY38" s="670"/>
      <c r="CDZ38" s="670"/>
      <c r="CEA38" s="670"/>
      <c r="CEB38" s="670"/>
      <c r="CEC38" s="670"/>
      <c r="CED38" s="670"/>
      <c r="CEE38" s="670"/>
      <c r="CEF38" s="670"/>
      <c r="CEG38" s="670"/>
      <c r="CEH38" s="670"/>
      <c r="CEI38" s="670"/>
      <c r="CEJ38" s="670"/>
      <c r="CEK38" s="670"/>
      <c r="CEL38" s="670"/>
      <c r="CEM38" s="670"/>
      <c r="CEN38" s="670"/>
      <c r="CEO38" s="670"/>
      <c r="CEP38" s="670"/>
      <c r="CEQ38" s="670"/>
      <c r="CER38" s="670"/>
      <c r="CES38" s="670"/>
      <c r="CET38" s="670"/>
      <c r="CEU38" s="670"/>
      <c r="CEV38" s="670"/>
      <c r="CEW38" s="670"/>
      <c r="CEX38" s="670"/>
      <c r="CEY38" s="670"/>
      <c r="CEZ38" s="670"/>
      <c r="CFA38" s="670"/>
      <c r="CFB38" s="670"/>
      <c r="CFC38" s="670"/>
      <c r="CFD38" s="670"/>
      <c r="CFE38" s="670"/>
      <c r="CFF38" s="670"/>
      <c r="CFG38" s="670"/>
      <c r="CFH38" s="670"/>
      <c r="CFI38" s="670"/>
      <c r="CFJ38" s="670"/>
      <c r="CFK38" s="670"/>
      <c r="CFL38" s="670"/>
      <c r="CFM38" s="670"/>
      <c r="CFN38" s="670"/>
      <c r="CFO38" s="670"/>
      <c r="CFP38" s="670"/>
      <c r="CFQ38" s="670"/>
      <c r="CFR38" s="670"/>
      <c r="CFS38" s="670"/>
      <c r="CFT38" s="670"/>
      <c r="CFU38" s="670"/>
      <c r="CFV38" s="670"/>
      <c r="CFW38" s="670"/>
      <c r="CFX38" s="670"/>
      <c r="CFY38" s="670"/>
      <c r="CFZ38" s="670"/>
      <c r="CGA38" s="670"/>
      <c r="CGB38" s="670"/>
      <c r="CGC38" s="670"/>
      <c r="CGD38" s="670"/>
      <c r="CGE38" s="670"/>
      <c r="CGF38" s="670"/>
      <c r="CGG38" s="670"/>
      <c r="CGH38" s="670"/>
      <c r="CGI38" s="670"/>
      <c r="CGJ38" s="670"/>
      <c r="CGK38" s="670"/>
      <c r="CGL38" s="670"/>
      <c r="CGM38" s="670"/>
      <c r="CGN38" s="670"/>
      <c r="CGO38" s="670"/>
      <c r="CGP38" s="670"/>
      <c r="CGQ38" s="670"/>
      <c r="CGR38" s="670"/>
      <c r="CGS38" s="670"/>
      <c r="CGT38" s="670"/>
      <c r="CGU38" s="670"/>
      <c r="CGV38" s="670"/>
      <c r="CGW38" s="670"/>
      <c r="CGX38" s="670"/>
      <c r="CGY38" s="670"/>
      <c r="CGZ38" s="670"/>
      <c r="CHA38" s="670"/>
      <c r="CHB38" s="670"/>
      <c r="CHC38" s="670"/>
      <c r="CHD38" s="670"/>
      <c r="CHE38" s="670"/>
      <c r="CHF38" s="670"/>
      <c r="CHG38" s="670"/>
      <c r="CHH38" s="670"/>
      <c r="CHI38" s="670"/>
      <c r="CHJ38" s="670"/>
      <c r="CHK38" s="670"/>
      <c r="CHL38" s="670"/>
      <c r="CHM38" s="670"/>
      <c r="CHN38" s="670"/>
      <c r="CHO38" s="670"/>
      <c r="CHP38" s="670"/>
      <c r="CHQ38" s="670"/>
      <c r="CHR38" s="670"/>
      <c r="CHS38" s="670"/>
      <c r="CHT38" s="670"/>
      <c r="CHU38" s="670"/>
      <c r="CHV38" s="670"/>
      <c r="CHW38" s="670"/>
      <c r="CHX38" s="670"/>
      <c r="CHY38" s="670"/>
      <c r="CHZ38" s="670"/>
      <c r="CIA38" s="670"/>
      <c r="CIB38" s="670"/>
      <c r="CIC38" s="670"/>
      <c r="CID38" s="670"/>
      <c r="CIE38" s="670"/>
      <c r="CIF38" s="670"/>
      <c r="CIG38" s="670"/>
      <c r="CIH38" s="670"/>
      <c r="CII38" s="670"/>
      <c r="CIJ38" s="670"/>
      <c r="CIK38" s="670"/>
      <c r="CIL38" s="670"/>
      <c r="CIM38" s="670"/>
      <c r="CIN38" s="670"/>
      <c r="CIO38" s="670"/>
      <c r="CIP38" s="670"/>
      <c r="CIQ38" s="670"/>
      <c r="CIR38" s="670"/>
      <c r="CIS38" s="670"/>
      <c r="CIT38" s="670"/>
      <c r="CIU38" s="670"/>
      <c r="CIV38" s="670"/>
      <c r="CIW38" s="670"/>
      <c r="CIX38" s="670"/>
      <c r="CIY38" s="670"/>
      <c r="CIZ38" s="670"/>
      <c r="CJA38" s="670"/>
      <c r="CJB38" s="670"/>
      <c r="CJC38" s="670"/>
      <c r="CJD38" s="670"/>
      <c r="CJE38" s="670"/>
      <c r="CJF38" s="670"/>
      <c r="CJG38" s="670"/>
      <c r="CJH38" s="670"/>
      <c r="CJI38" s="670"/>
      <c r="CJJ38" s="670"/>
      <c r="CJK38" s="670"/>
      <c r="CJL38" s="670"/>
      <c r="CJM38" s="670"/>
      <c r="CJN38" s="670"/>
      <c r="CJO38" s="670"/>
      <c r="CJP38" s="670"/>
      <c r="CJQ38" s="670"/>
      <c r="CJR38" s="670"/>
      <c r="CJS38" s="670"/>
      <c r="CJT38" s="670"/>
      <c r="CJU38" s="670"/>
      <c r="CJV38" s="670"/>
      <c r="CJW38" s="670"/>
      <c r="CJX38" s="670"/>
      <c r="CJY38" s="670"/>
      <c r="CJZ38" s="670"/>
      <c r="CKA38" s="670"/>
      <c r="CKB38" s="670"/>
      <c r="CKC38" s="670"/>
      <c r="CKD38" s="670"/>
      <c r="CKE38" s="670"/>
      <c r="CKF38" s="670"/>
      <c r="CKG38" s="670"/>
      <c r="CKH38" s="670"/>
      <c r="CKI38" s="670"/>
      <c r="CKJ38" s="670"/>
      <c r="CKK38" s="670"/>
      <c r="CKL38" s="670"/>
      <c r="CKM38" s="670"/>
      <c r="CKN38" s="670"/>
      <c r="CKO38" s="670"/>
      <c r="CKP38" s="670"/>
      <c r="CKQ38" s="670"/>
      <c r="CKR38" s="670"/>
      <c r="CKS38" s="670"/>
      <c r="CKT38" s="670"/>
      <c r="CKU38" s="670"/>
      <c r="CKV38" s="670"/>
      <c r="CKW38" s="670"/>
      <c r="CKX38" s="670"/>
      <c r="CKY38" s="670"/>
      <c r="CKZ38" s="670"/>
      <c r="CLA38" s="670"/>
      <c r="CLB38" s="670"/>
      <c r="CLC38" s="670"/>
      <c r="CLD38" s="670"/>
      <c r="CLE38" s="670"/>
      <c r="CLF38" s="670"/>
      <c r="CLG38" s="670"/>
      <c r="CLH38" s="670"/>
      <c r="CLI38" s="670"/>
      <c r="CLJ38" s="670"/>
      <c r="CLK38" s="670"/>
      <c r="CLL38" s="670"/>
      <c r="CLM38" s="670"/>
      <c r="CLN38" s="670"/>
      <c r="CLO38" s="670"/>
      <c r="CLP38" s="670"/>
      <c r="CLQ38" s="670"/>
      <c r="CLR38" s="670"/>
      <c r="CLS38" s="670"/>
      <c r="CLT38" s="670"/>
      <c r="CLU38" s="670"/>
      <c r="CLV38" s="670"/>
      <c r="CLW38" s="670"/>
      <c r="CLX38" s="670"/>
      <c r="CLY38" s="670"/>
      <c r="CLZ38" s="670"/>
      <c r="CMA38" s="670"/>
      <c r="CMB38" s="670"/>
      <c r="CMC38" s="670"/>
      <c r="CMD38" s="670"/>
      <c r="CME38" s="670"/>
      <c r="CMF38" s="670"/>
      <c r="CMG38" s="670"/>
      <c r="CMH38" s="670"/>
      <c r="CMI38" s="670"/>
      <c r="CMJ38" s="670"/>
      <c r="CMK38" s="670"/>
      <c r="CML38" s="670"/>
      <c r="CMM38" s="670"/>
      <c r="CMN38" s="670"/>
      <c r="CMO38" s="670"/>
      <c r="CMP38" s="670"/>
      <c r="CMQ38" s="670"/>
      <c r="CMR38" s="670"/>
      <c r="CMS38" s="670"/>
      <c r="CMT38" s="670"/>
      <c r="CMU38" s="670"/>
      <c r="CMV38" s="670"/>
      <c r="CMW38" s="670"/>
      <c r="CMX38" s="670"/>
      <c r="CMY38" s="670"/>
      <c r="CMZ38" s="670"/>
      <c r="CNA38" s="670"/>
      <c r="CNB38" s="670"/>
      <c r="CNC38" s="670"/>
      <c r="CND38" s="670"/>
      <c r="CNE38" s="670"/>
      <c r="CNF38" s="670"/>
      <c r="CNG38" s="670"/>
      <c r="CNH38" s="670"/>
      <c r="CNI38" s="670"/>
      <c r="CNJ38" s="670"/>
      <c r="CNK38" s="670"/>
      <c r="CNL38" s="670"/>
      <c r="CNM38" s="670"/>
      <c r="CNN38" s="670"/>
      <c r="CNO38" s="670"/>
      <c r="CNP38" s="670"/>
      <c r="CNQ38" s="670"/>
      <c r="CNR38" s="670"/>
      <c r="CNS38" s="670"/>
      <c r="CNT38" s="670"/>
      <c r="CNU38" s="670"/>
      <c r="CNV38" s="670"/>
      <c r="CNW38" s="670"/>
      <c r="CNX38" s="670"/>
      <c r="CNY38" s="670"/>
      <c r="CNZ38" s="670"/>
      <c r="COA38" s="670"/>
      <c r="COB38" s="670"/>
      <c r="COC38" s="670"/>
      <c r="COD38" s="670"/>
      <c r="COE38" s="670"/>
      <c r="COF38" s="670"/>
      <c r="COG38" s="670"/>
      <c r="COH38" s="670"/>
      <c r="COI38" s="670"/>
      <c r="COJ38" s="670"/>
      <c r="COK38" s="670"/>
      <c r="COL38" s="670"/>
      <c r="COM38" s="670"/>
      <c r="CON38" s="670"/>
      <c r="COO38" s="670"/>
      <c r="COP38" s="670"/>
      <c r="COQ38" s="670"/>
      <c r="COR38" s="670"/>
      <c r="COS38" s="670"/>
      <c r="COT38" s="670"/>
      <c r="COU38" s="670"/>
      <c r="COV38" s="670"/>
      <c r="COW38" s="670"/>
      <c r="COX38" s="670"/>
      <c r="COY38" s="670"/>
      <c r="COZ38" s="670"/>
      <c r="CPA38" s="670"/>
      <c r="CPB38" s="670"/>
      <c r="CPC38" s="670"/>
      <c r="CPD38" s="670"/>
      <c r="CPE38" s="670"/>
      <c r="CPF38" s="670"/>
      <c r="CPG38" s="670"/>
      <c r="CPH38" s="670"/>
      <c r="CPI38" s="670"/>
      <c r="CPJ38" s="670"/>
      <c r="CPK38" s="670"/>
      <c r="CPL38" s="670"/>
      <c r="CPM38" s="670"/>
      <c r="CPN38" s="670"/>
      <c r="CPO38" s="670"/>
      <c r="CPP38" s="670"/>
      <c r="CPQ38" s="670"/>
      <c r="CPR38" s="670"/>
      <c r="CPS38" s="670"/>
      <c r="CPT38" s="670"/>
      <c r="CPU38" s="670"/>
      <c r="CPV38" s="670"/>
      <c r="CPW38" s="670"/>
      <c r="CPX38" s="670"/>
      <c r="CPY38" s="670"/>
      <c r="CPZ38" s="670"/>
      <c r="CQA38" s="670"/>
      <c r="CQB38" s="670"/>
      <c r="CQC38" s="670"/>
      <c r="CQD38" s="670"/>
      <c r="CQE38" s="670"/>
      <c r="CQF38" s="670"/>
      <c r="CQG38" s="670"/>
      <c r="CQH38" s="670"/>
      <c r="CQI38" s="670"/>
      <c r="CQJ38" s="670"/>
      <c r="CQK38" s="670"/>
      <c r="CQL38" s="670"/>
      <c r="CQM38" s="670"/>
      <c r="CQN38" s="670"/>
      <c r="CQO38" s="670"/>
      <c r="CQP38" s="670"/>
      <c r="CQQ38" s="670"/>
      <c r="CQR38" s="670"/>
      <c r="CQS38" s="670"/>
      <c r="CQT38" s="670"/>
      <c r="CQU38" s="670"/>
      <c r="CQV38" s="670"/>
      <c r="CQW38" s="670"/>
      <c r="CQX38" s="670"/>
      <c r="CQY38" s="670"/>
      <c r="CQZ38" s="670"/>
      <c r="CRA38" s="670"/>
      <c r="CRB38" s="670"/>
      <c r="CRC38" s="670"/>
      <c r="CRD38" s="670"/>
      <c r="CRE38" s="670"/>
      <c r="CRF38" s="670"/>
      <c r="CRG38" s="670"/>
      <c r="CRH38" s="670"/>
      <c r="CRI38" s="670"/>
      <c r="CRJ38" s="670"/>
      <c r="CRK38" s="670"/>
      <c r="CRL38" s="670"/>
      <c r="CRM38" s="670"/>
      <c r="CRN38" s="670"/>
      <c r="CRO38" s="670"/>
      <c r="CRP38" s="670"/>
      <c r="CRQ38" s="670"/>
      <c r="CRR38" s="670"/>
      <c r="CRS38" s="670"/>
      <c r="CRT38" s="670"/>
      <c r="CRU38" s="670"/>
      <c r="CRV38" s="670"/>
      <c r="CRW38" s="670"/>
      <c r="CRX38" s="670"/>
      <c r="CRY38" s="670"/>
      <c r="CRZ38" s="670"/>
      <c r="CSA38" s="670"/>
      <c r="CSB38" s="670"/>
      <c r="CSC38" s="670"/>
      <c r="CSD38" s="670"/>
      <c r="CSE38" s="670"/>
      <c r="CSF38" s="670"/>
      <c r="CSG38" s="670"/>
      <c r="CSH38" s="670"/>
      <c r="CSI38" s="670"/>
      <c r="CSJ38" s="670"/>
      <c r="CSK38" s="670"/>
      <c r="CSL38" s="670"/>
      <c r="CSM38" s="670"/>
      <c r="CSN38" s="670"/>
      <c r="CSO38" s="670"/>
      <c r="CSP38" s="670"/>
      <c r="CSQ38" s="670"/>
      <c r="CSR38" s="670"/>
      <c r="CSS38" s="670"/>
      <c r="CST38" s="670"/>
      <c r="CSU38" s="670"/>
      <c r="CSV38" s="670"/>
      <c r="CSW38" s="670"/>
      <c r="CSX38" s="670"/>
      <c r="CSY38" s="670"/>
      <c r="CSZ38" s="670"/>
      <c r="CTA38" s="670"/>
      <c r="CTB38" s="670"/>
      <c r="CTC38" s="670"/>
      <c r="CTD38" s="670"/>
      <c r="CTE38" s="670"/>
      <c r="CTF38" s="670"/>
      <c r="CTG38" s="670"/>
      <c r="CTH38" s="670"/>
      <c r="CTI38" s="670"/>
      <c r="CTJ38" s="670"/>
      <c r="CTK38" s="670"/>
      <c r="CTL38" s="670"/>
      <c r="CTM38" s="670"/>
      <c r="CTN38" s="670"/>
      <c r="CTO38" s="670"/>
      <c r="CTP38" s="670"/>
      <c r="CTQ38" s="670"/>
      <c r="CTR38" s="670"/>
      <c r="CTS38" s="670"/>
      <c r="CTT38" s="670"/>
      <c r="CTU38" s="670"/>
      <c r="CTV38" s="670"/>
      <c r="CTW38" s="670"/>
      <c r="CTX38" s="670"/>
      <c r="CTY38" s="670"/>
      <c r="CTZ38" s="670"/>
      <c r="CUA38" s="670"/>
      <c r="CUB38" s="670"/>
      <c r="CUC38" s="670"/>
      <c r="CUD38" s="670"/>
      <c r="CUE38" s="670"/>
      <c r="CUF38" s="670"/>
      <c r="CUG38" s="670"/>
      <c r="CUH38" s="670"/>
      <c r="CUI38" s="670"/>
      <c r="CUJ38" s="670"/>
      <c r="CUK38" s="670"/>
      <c r="CUL38" s="670"/>
      <c r="CUM38" s="670"/>
      <c r="CUN38" s="670"/>
      <c r="CUO38" s="670"/>
      <c r="CUP38" s="670"/>
      <c r="CUQ38" s="670"/>
      <c r="CUR38" s="670"/>
      <c r="CUS38" s="670"/>
      <c r="CUT38" s="670"/>
      <c r="CUU38" s="670"/>
      <c r="CUV38" s="670"/>
      <c r="CUW38" s="670"/>
      <c r="CUX38" s="670"/>
      <c r="CUY38" s="670"/>
      <c r="CUZ38" s="670"/>
      <c r="CVA38" s="670"/>
      <c r="CVB38" s="670"/>
      <c r="CVC38" s="670"/>
      <c r="CVD38" s="670"/>
      <c r="CVE38" s="670"/>
      <c r="CVF38" s="670"/>
      <c r="CVG38" s="670"/>
      <c r="CVH38" s="670"/>
      <c r="CVI38" s="670"/>
      <c r="CVJ38" s="670"/>
      <c r="CVK38" s="670"/>
      <c r="CVL38" s="670"/>
      <c r="CVM38" s="670"/>
      <c r="CVN38" s="670"/>
      <c r="CVO38" s="670"/>
      <c r="CVP38" s="670"/>
      <c r="CVQ38" s="670"/>
      <c r="CVR38" s="670"/>
      <c r="CVS38" s="670"/>
      <c r="CVT38" s="670"/>
      <c r="CVU38" s="670"/>
      <c r="CVV38" s="670"/>
      <c r="CVW38" s="670"/>
      <c r="CVX38" s="670"/>
      <c r="CVY38" s="670"/>
      <c r="CVZ38" s="670"/>
      <c r="CWA38" s="670"/>
      <c r="CWB38" s="670"/>
      <c r="CWC38" s="670"/>
      <c r="CWD38" s="670"/>
      <c r="CWE38" s="670"/>
      <c r="CWF38" s="670"/>
      <c r="CWG38" s="670"/>
      <c r="CWH38" s="670"/>
      <c r="CWI38" s="670"/>
      <c r="CWJ38" s="670"/>
      <c r="CWK38" s="670"/>
      <c r="CWL38" s="670"/>
      <c r="CWM38" s="670"/>
      <c r="CWN38" s="670"/>
      <c r="CWO38" s="670"/>
      <c r="CWP38" s="670"/>
      <c r="CWQ38" s="670"/>
      <c r="CWR38" s="670"/>
      <c r="CWS38" s="670"/>
      <c r="CWT38" s="670"/>
      <c r="CWU38" s="670"/>
      <c r="CWV38" s="670"/>
      <c r="CWW38" s="670"/>
      <c r="CWX38" s="670"/>
      <c r="CWY38" s="670"/>
      <c r="CWZ38" s="670"/>
      <c r="CXA38" s="670"/>
      <c r="CXB38" s="670"/>
      <c r="CXC38" s="670"/>
      <c r="CXD38" s="670"/>
      <c r="CXE38" s="670"/>
      <c r="CXF38" s="670"/>
      <c r="CXG38" s="670"/>
      <c r="CXH38" s="670"/>
      <c r="CXI38" s="670"/>
      <c r="CXJ38" s="670"/>
      <c r="CXK38" s="670"/>
      <c r="CXL38" s="670"/>
      <c r="CXM38" s="670"/>
      <c r="CXN38" s="670"/>
      <c r="CXO38" s="670"/>
      <c r="CXP38" s="670"/>
      <c r="CXQ38" s="670"/>
      <c r="CXR38" s="670"/>
      <c r="CXS38" s="670"/>
      <c r="CXT38" s="670"/>
      <c r="CXU38" s="670"/>
      <c r="CXV38" s="670"/>
      <c r="CXW38" s="670"/>
      <c r="CXX38" s="670"/>
      <c r="CXY38" s="670"/>
      <c r="CXZ38" s="670"/>
      <c r="CYA38" s="670"/>
      <c r="CYB38" s="670"/>
      <c r="CYC38" s="670"/>
      <c r="CYD38" s="670"/>
      <c r="CYE38" s="670"/>
      <c r="CYF38" s="670"/>
      <c r="CYG38" s="670"/>
      <c r="CYH38" s="670"/>
      <c r="CYI38" s="670"/>
      <c r="CYJ38" s="670"/>
      <c r="CYK38" s="670"/>
      <c r="CYL38" s="670"/>
      <c r="CYM38" s="670"/>
      <c r="CYN38" s="670"/>
      <c r="CYO38" s="670"/>
      <c r="CYP38" s="670"/>
      <c r="CYQ38" s="670"/>
      <c r="CYR38" s="670"/>
      <c r="CYS38" s="670"/>
      <c r="CYT38" s="670"/>
      <c r="CYU38" s="670"/>
      <c r="CYV38" s="670"/>
      <c r="CYW38" s="670"/>
      <c r="CYX38" s="670"/>
      <c r="CYY38" s="670"/>
      <c r="CYZ38" s="670"/>
      <c r="CZA38" s="670"/>
      <c r="CZB38" s="670"/>
      <c r="CZC38" s="670"/>
      <c r="CZD38" s="670"/>
      <c r="CZE38" s="670"/>
      <c r="CZF38" s="670"/>
      <c r="CZG38" s="670"/>
      <c r="CZH38" s="670"/>
      <c r="CZI38" s="670"/>
      <c r="CZJ38" s="670"/>
      <c r="CZK38" s="670"/>
      <c r="CZL38" s="670"/>
      <c r="CZM38" s="670"/>
      <c r="CZN38" s="670"/>
      <c r="CZO38" s="670"/>
      <c r="CZP38" s="670"/>
      <c r="CZQ38" s="670"/>
      <c r="CZR38" s="670"/>
      <c r="CZS38" s="670"/>
      <c r="CZT38" s="670"/>
      <c r="CZU38" s="670"/>
      <c r="CZV38" s="670"/>
      <c r="CZW38" s="670"/>
      <c r="CZX38" s="670"/>
      <c r="CZY38" s="670"/>
      <c r="CZZ38" s="670"/>
      <c r="DAA38" s="670"/>
      <c r="DAB38" s="670"/>
      <c r="DAC38" s="670"/>
      <c r="DAD38" s="670"/>
      <c r="DAE38" s="670"/>
      <c r="DAF38" s="670"/>
      <c r="DAG38" s="670"/>
      <c r="DAH38" s="670"/>
      <c r="DAI38" s="670"/>
      <c r="DAJ38" s="670"/>
      <c r="DAK38" s="670"/>
      <c r="DAL38" s="670"/>
      <c r="DAM38" s="670"/>
      <c r="DAN38" s="670"/>
      <c r="DAO38" s="670"/>
      <c r="DAP38" s="670"/>
      <c r="DAQ38" s="670"/>
      <c r="DAR38" s="670"/>
      <c r="DAS38" s="670"/>
      <c r="DAT38" s="670"/>
      <c r="DAU38" s="670"/>
      <c r="DAV38" s="670"/>
      <c r="DAW38" s="670"/>
      <c r="DAX38" s="670"/>
      <c r="DAY38" s="670"/>
      <c r="DAZ38" s="670"/>
      <c r="DBA38" s="670"/>
      <c r="DBB38" s="670"/>
      <c r="DBC38" s="670"/>
      <c r="DBD38" s="670"/>
      <c r="DBE38" s="670"/>
      <c r="DBF38" s="670"/>
      <c r="DBG38" s="670"/>
      <c r="DBH38" s="670"/>
      <c r="DBI38" s="670"/>
      <c r="DBJ38" s="670"/>
      <c r="DBK38" s="670"/>
      <c r="DBL38" s="670"/>
      <c r="DBM38" s="670"/>
      <c r="DBN38" s="670"/>
      <c r="DBO38" s="670"/>
      <c r="DBP38" s="670"/>
      <c r="DBQ38" s="670"/>
      <c r="DBR38" s="670"/>
      <c r="DBS38" s="670"/>
      <c r="DBT38" s="670"/>
      <c r="DBU38" s="670"/>
      <c r="DBV38" s="670"/>
      <c r="DBW38" s="670"/>
      <c r="DBX38" s="670"/>
      <c r="DBY38" s="670"/>
      <c r="DBZ38" s="670"/>
      <c r="DCA38" s="670"/>
      <c r="DCB38" s="670"/>
      <c r="DCC38" s="670"/>
      <c r="DCD38" s="670"/>
      <c r="DCE38" s="670"/>
      <c r="DCF38" s="670"/>
      <c r="DCG38" s="670"/>
      <c r="DCH38" s="670"/>
      <c r="DCI38" s="670"/>
      <c r="DCJ38" s="670"/>
      <c r="DCK38" s="670"/>
      <c r="DCL38" s="670"/>
      <c r="DCM38" s="670"/>
      <c r="DCN38" s="670"/>
      <c r="DCO38" s="670"/>
      <c r="DCP38" s="670"/>
      <c r="DCQ38" s="670"/>
      <c r="DCR38" s="670"/>
      <c r="DCS38" s="670"/>
      <c r="DCT38" s="670"/>
      <c r="DCU38" s="670"/>
      <c r="DCV38" s="670"/>
      <c r="DCW38" s="670"/>
      <c r="DCX38" s="670"/>
      <c r="DCY38" s="670"/>
      <c r="DCZ38" s="670"/>
      <c r="DDA38" s="670"/>
      <c r="DDB38" s="670"/>
      <c r="DDC38" s="670"/>
      <c r="DDD38" s="670"/>
      <c r="DDE38" s="670"/>
      <c r="DDF38" s="670"/>
      <c r="DDG38" s="670"/>
      <c r="DDH38" s="670"/>
      <c r="DDI38" s="670"/>
      <c r="DDJ38" s="670"/>
      <c r="DDK38" s="670"/>
      <c r="DDL38" s="670"/>
      <c r="DDM38" s="670"/>
      <c r="DDN38" s="670"/>
      <c r="DDO38" s="670"/>
      <c r="DDP38" s="670"/>
      <c r="DDQ38" s="670"/>
      <c r="DDR38" s="670"/>
      <c r="DDS38" s="670"/>
      <c r="DDT38" s="670"/>
      <c r="DDU38" s="670"/>
      <c r="DDV38" s="670"/>
      <c r="DDW38" s="670"/>
      <c r="DDX38" s="670"/>
      <c r="DDY38" s="670"/>
      <c r="DDZ38" s="670"/>
      <c r="DEA38" s="670"/>
      <c r="DEB38" s="670"/>
      <c r="DEC38" s="670"/>
      <c r="DED38" s="670"/>
      <c r="DEE38" s="670"/>
      <c r="DEF38" s="670"/>
      <c r="DEG38" s="670"/>
      <c r="DEH38" s="670"/>
      <c r="DEI38" s="670"/>
      <c r="DEJ38" s="670"/>
      <c r="DEK38" s="670"/>
      <c r="DEL38" s="670"/>
      <c r="DEM38" s="670"/>
      <c r="DEN38" s="670"/>
      <c r="DEO38" s="670"/>
      <c r="DEP38" s="670"/>
      <c r="DEQ38" s="670"/>
      <c r="DER38" s="670"/>
      <c r="DES38" s="670"/>
      <c r="DET38" s="670"/>
      <c r="DEU38" s="670"/>
      <c r="DEV38" s="670"/>
      <c r="DEW38" s="670"/>
      <c r="DEX38" s="670"/>
      <c r="DEY38" s="670"/>
      <c r="DEZ38" s="670"/>
      <c r="DFA38" s="670"/>
      <c r="DFB38" s="670"/>
      <c r="DFC38" s="670"/>
      <c r="DFD38" s="670"/>
      <c r="DFE38" s="670"/>
      <c r="DFF38" s="670"/>
      <c r="DFG38" s="670"/>
      <c r="DFH38" s="670"/>
      <c r="DFI38" s="670"/>
      <c r="DFJ38" s="670"/>
      <c r="DFK38" s="670"/>
      <c r="DFL38" s="670"/>
      <c r="DFM38" s="670"/>
      <c r="DFN38" s="670"/>
      <c r="DFO38" s="670"/>
      <c r="DFP38" s="670"/>
      <c r="DFQ38" s="670"/>
      <c r="DFR38" s="670"/>
      <c r="DFS38" s="670"/>
      <c r="DFT38" s="670"/>
      <c r="DFU38" s="670"/>
      <c r="DFV38" s="670"/>
      <c r="DFW38" s="670"/>
      <c r="DFX38" s="670"/>
      <c r="DFY38" s="670"/>
      <c r="DFZ38" s="670"/>
      <c r="DGA38" s="670"/>
      <c r="DGB38" s="670"/>
      <c r="DGC38" s="670"/>
      <c r="DGD38" s="670"/>
      <c r="DGE38" s="670"/>
      <c r="DGF38" s="670"/>
      <c r="DGG38" s="670"/>
      <c r="DGH38" s="670"/>
      <c r="DGI38" s="670"/>
      <c r="DGJ38" s="670"/>
      <c r="DGK38" s="670"/>
      <c r="DGL38" s="670"/>
      <c r="DGM38" s="670"/>
      <c r="DGN38" s="670"/>
      <c r="DGO38" s="670"/>
      <c r="DGP38" s="670"/>
      <c r="DGQ38" s="670"/>
      <c r="DGR38" s="670"/>
      <c r="DGS38" s="670"/>
      <c r="DGT38" s="670"/>
      <c r="DGU38" s="670"/>
      <c r="DGV38" s="670"/>
      <c r="DGW38" s="670"/>
      <c r="DGX38" s="670"/>
      <c r="DGY38" s="670"/>
      <c r="DGZ38" s="670"/>
      <c r="DHA38" s="670"/>
      <c r="DHB38" s="670"/>
      <c r="DHC38" s="670"/>
      <c r="DHD38" s="670"/>
      <c r="DHE38" s="670"/>
      <c r="DHF38" s="670"/>
      <c r="DHG38" s="670"/>
      <c r="DHH38" s="670"/>
      <c r="DHI38" s="670"/>
      <c r="DHJ38" s="670"/>
      <c r="DHK38" s="670"/>
      <c r="DHL38" s="670"/>
      <c r="DHM38" s="670"/>
      <c r="DHN38" s="670"/>
      <c r="DHO38" s="670"/>
      <c r="DHP38" s="670"/>
      <c r="DHQ38" s="670"/>
      <c r="DHR38" s="670"/>
      <c r="DHS38" s="670"/>
      <c r="DHT38" s="670"/>
      <c r="DHU38" s="670"/>
      <c r="DHV38" s="670"/>
      <c r="DHW38" s="670"/>
      <c r="DHX38" s="670"/>
      <c r="DHY38" s="670"/>
      <c r="DHZ38" s="670"/>
      <c r="DIA38" s="670"/>
      <c r="DIB38" s="670"/>
      <c r="DIC38" s="670"/>
      <c r="DID38" s="670"/>
      <c r="DIE38" s="670"/>
      <c r="DIF38" s="670"/>
      <c r="DIG38" s="670"/>
      <c r="DIH38" s="670"/>
      <c r="DII38" s="670"/>
      <c r="DIJ38" s="670"/>
      <c r="DIK38" s="670"/>
      <c r="DIL38" s="670"/>
      <c r="DIM38" s="670"/>
      <c r="DIN38" s="670"/>
      <c r="DIO38" s="670"/>
      <c r="DIP38" s="670"/>
      <c r="DIQ38" s="670"/>
      <c r="DIR38" s="670"/>
      <c r="DIS38" s="670"/>
      <c r="DIT38" s="670"/>
      <c r="DIU38" s="670"/>
      <c r="DIV38" s="670"/>
      <c r="DIW38" s="670"/>
      <c r="DIX38" s="670"/>
      <c r="DIY38" s="670"/>
      <c r="DIZ38" s="670"/>
      <c r="DJA38" s="670"/>
      <c r="DJB38" s="670"/>
      <c r="DJC38" s="670"/>
      <c r="DJD38" s="670"/>
      <c r="DJE38" s="670"/>
      <c r="DJF38" s="670"/>
      <c r="DJG38" s="670"/>
      <c r="DJH38" s="670"/>
      <c r="DJI38" s="670"/>
      <c r="DJJ38" s="670"/>
      <c r="DJK38" s="670"/>
      <c r="DJL38" s="670"/>
      <c r="DJM38" s="670"/>
      <c r="DJN38" s="670"/>
      <c r="DJO38" s="670"/>
      <c r="DJP38" s="670"/>
      <c r="DJQ38" s="670"/>
      <c r="DJR38" s="670"/>
      <c r="DJS38" s="670"/>
      <c r="DJT38" s="670"/>
      <c r="DJU38" s="670"/>
      <c r="DJV38" s="670"/>
      <c r="DJW38" s="670"/>
      <c r="DJX38" s="670"/>
      <c r="DJY38" s="670"/>
      <c r="DJZ38" s="670"/>
      <c r="DKA38" s="670"/>
      <c r="DKB38" s="670"/>
      <c r="DKC38" s="670"/>
      <c r="DKD38" s="670"/>
      <c r="DKE38" s="670"/>
      <c r="DKF38" s="670"/>
      <c r="DKG38" s="670"/>
      <c r="DKH38" s="670"/>
      <c r="DKI38" s="670"/>
      <c r="DKJ38" s="670"/>
      <c r="DKK38" s="670"/>
      <c r="DKL38" s="670"/>
      <c r="DKM38" s="670"/>
      <c r="DKN38" s="670"/>
      <c r="DKO38" s="670"/>
      <c r="DKP38" s="670"/>
      <c r="DKQ38" s="670"/>
      <c r="DKR38" s="670"/>
      <c r="DKS38" s="670"/>
      <c r="DKT38" s="670"/>
      <c r="DKU38" s="670"/>
      <c r="DKV38" s="670"/>
      <c r="DKW38" s="670"/>
      <c r="DKX38" s="670"/>
      <c r="DKY38" s="670"/>
      <c r="DKZ38" s="670"/>
      <c r="DLA38" s="670"/>
      <c r="DLB38" s="670"/>
      <c r="DLC38" s="670"/>
      <c r="DLD38" s="670"/>
      <c r="DLE38" s="670"/>
      <c r="DLF38" s="670"/>
      <c r="DLG38" s="670"/>
      <c r="DLH38" s="670"/>
      <c r="DLI38" s="670"/>
      <c r="DLJ38" s="670"/>
      <c r="DLK38" s="670"/>
      <c r="DLL38" s="670"/>
      <c r="DLM38" s="670"/>
      <c r="DLN38" s="670"/>
      <c r="DLO38" s="670"/>
      <c r="DLP38" s="670"/>
      <c r="DLQ38" s="670"/>
      <c r="DLR38" s="670"/>
      <c r="DLS38" s="670"/>
      <c r="DLT38" s="670"/>
      <c r="DLU38" s="670"/>
      <c r="DLV38" s="670"/>
      <c r="DLW38" s="670"/>
      <c r="DLX38" s="670"/>
      <c r="DLY38" s="670"/>
      <c r="DLZ38" s="670"/>
      <c r="DMA38" s="670"/>
      <c r="DMB38" s="670"/>
      <c r="DMC38" s="670"/>
      <c r="DMD38" s="670"/>
      <c r="DME38" s="670"/>
      <c r="DMF38" s="670"/>
      <c r="DMG38" s="670"/>
      <c r="DMH38" s="670"/>
      <c r="DMI38" s="670"/>
      <c r="DMJ38" s="670"/>
      <c r="DMK38" s="670"/>
      <c r="DML38" s="670"/>
      <c r="DMM38" s="670"/>
      <c r="DMN38" s="670"/>
      <c r="DMO38" s="670"/>
      <c r="DMP38" s="670"/>
      <c r="DMQ38" s="670"/>
      <c r="DMR38" s="670"/>
      <c r="DMS38" s="670"/>
      <c r="DMT38" s="670"/>
      <c r="DMU38" s="670"/>
      <c r="DMV38" s="670"/>
      <c r="DMW38" s="670"/>
      <c r="DMX38" s="670"/>
      <c r="DMY38" s="670"/>
      <c r="DMZ38" s="670"/>
      <c r="DNA38" s="670"/>
      <c r="DNB38" s="670"/>
      <c r="DNC38" s="670"/>
      <c r="DND38" s="670"/>
      <c r="DNE38" s="670"/>
      <c r="DNF38" s="670"/>
      <c r="DNG38" s="670"/>
      <c r="DNH38" s="670"/>
      <c r="DNI38" s="670"/>
      <c r="DNJ38" s="670"/>
      <c r="DNK38" s="670"/>
      <c r="DNL38" s="670"/>
      <c r="DNM38" s="670"/>
      <c r="DNN38" s="670"/>
      <c r="DNO38" s="670"/>
      <c r="DNP38" s="670"/>
      <c r="DNQ38" s="670"/>
      <c r="DNR38" s="670"/>
      <c r="DNS38" s="670"/>
      <c r="DNT38" s="670"/>
      <c r="DNU38" s="670"/>
      <c r="DNV38" s="670"/>
      <c r="DNW38" s="670"/>
      <c r="DNX38" s="670"/>
      <c r="DNY38" s="670"/>
      <c r="DNZ38" s="670"/>
      <c r="DOA38" s="670"/>
      <c r="DOB38" s="670"/>
      <c r="DOC38" s="670"/>
      <c r="DOD38" s="670"/>
      <c r="DOE38" s="670"/>
      <c r="DOF38" s="670"/>
      <c r="DOG38" s="670"/>
      <c r="DOH38" s="670"/>
      <c r="DOI38" s="670"/>
      <c r="DOJ38" s="670"/>
      <c r="DOK38" s="670"/>
      <c r="DOL38" s="670"/>
      <c r="DOM38" s="670"/>
      <c r="DON38" s="670"/>
      <c r="DOO38" s="670"/>
      <c r="DOP38" s="670"/>
      <c r="DOQ38" s="670"/>
      <c r="DOR38" s="670"/>
      <c r="DOS38" s="670"/>
      <c r="DOT38" s="670"/>
      <c r="DOU38" s="670"/>
      <c r="DOV38" s="670"/>
      <c r="DOW38" s="670"/>
      <c r="DOX38" s="670"/>
      <c r="DOY38" s="670"/>
      <c r="DOZ38" s="670"/>
      <c r="DPA38" s="670"/>
      <c r="DPB38" s="670"/>
      <c r="DPC38" s="670"/>
      <c r="DPD38" s="670"/>
      <c r="DPE38" s="670"/>
      <c r="DPF38" s="670"/>
      <c r="DPG38" s="670"/>
      <c r="DPH38" s="670"/>
      <c r="DPI38" s="670"/>
      <c r="DPJ38" s="670"/>
      <c r="DPK38" s="670"/>
      <c r="DPL38" s="670"/>
      <c r="DPM38" s="670"/>
      <c r="DPN38" s="670"/>
      <c r="DPO38" s="670"/>
      <c r="DPP38" s="670"/>
      <c r="DPQ38" s="670"/>
      <c r="DPR38" s="670"/>
      <c r="DPS38" s="670"/>
      <c r="DPT38" s="670"/>
      <c r="DPU38" s="670"/>
      <c r="DPV38" s="670"/>
      <c r="DPW38" s="670"/>
      <c r="DPX38" s="670"/>
      <c r="DPY38" s="670"/>
      <c r="DPZ38" s="670"/>
      <c r="DQA38" s="670"/>
      <c r="DQB38" s="670"/>
      <c r="DQC38" s="670"/>
      <c r="DQD38" s="670"/>
      <c r="DQE38" s="670"/>
      <c r="DQF38" s="670"/>
      <c r="DQG38" s="670"/>
      <c r="DQH38" s="670"/>
      <c r="DQI38" s="670"/>
      <c r="DQJ38" s="670"/>
      <c r="DQK38" s="670"/>
      <c r="DQL38" s="670"/>
      <c r="DQM38" s="670"/>
      <c r="DQN38" s="670"/>
      <c r="DQO38" s="670"/>
      <c r="DQP38" s="670"/>
      <c r="DQQ38" s="670"/>
      <c r="DQR38" s="670"/>
      <c r="DQS38" s="670"/>
      <c r="DQT38" s="670"/>
      <c r="DQU38" s="670"/>
      <c r="DQV38" s="670"/>
      <c r="DQW38" s="670"/>
      <c r="DQX38" s="670"/>
      <c r="DQY38" s="670"/>
      <c r="DQZ38" s="670"/>
      <c r="DRA38" s="670"/>
      <c r="DRB38" s="670"/>
      <c r="DRC38" s="670"/>
      <c r="DRD38" s="670"/>
      <c r="DRE38" s="670"/>
      <c r="DRF38" s="670"/>
      <c r="DRG38" s="670"/>
      <c r="DRH38" s="670"/>
      <c r="DRI38" s="670"/>
      <c r="DRJ38" s="670"/>
      <c r="DRK38" s="670"/>
      <c r="DRL38" s="670"/>
      <c r="DRM38" s="670"/>
      <c r="DRN38" s="670"/>
      <c r="DRO38" s="670"/>
      <c r="DRP38" s="670"/>
      <c r="DRQ38" s="670"/>
      <c r="DRR38" s="670"/>
      <c r="DRS38" s="670"/>
      <c r="DRT38" s="670"/>
      <c r="DRU38" s="670"/>
      <c r="DRV38" s="670"/>
      <c r="DRW38" s="670"/>
      <c r="DRX38" s="670"/>
      <c r="DRY38" s="670"/>
      <c r="DRZ38" s="670"/>
      <c r="DSA38" s="670"/>
      <c r="DSB38" s="670"/>
      <c r="DSC38" s="670"/>
      <c r="DSD38" s="670"/>
      <c r="DSE38" s="670"/>
      <c r="DSF38" s="670"/>
      <c r="DSG38" s="670"/>
      <c r="DSH38" s="670"/>
      <c r="DSI38" s="670"/>
      <c r="DSJ38" s="670"/>
      <c r="DSK38" s="670"/>
      <c r="DSL38" s="670"/>
      <c r="DSM38" s="670"/>
      <c r="DSN38" s="670"/>
      <c r="DSO38" s="670"/>
      <c r="DSP38" s="670"/>
      <c r="DSQ38" s="670"/>
      <c r="DSR38" s="670"/>
      <c r="DSS38" s="670"/>
      <c r="DST38" s="670"/>
      <c r="DSU38" s="670"/>
      <c r="DSV38" s="670"/>
      <c r="DSW38" s="670"/>
      <c r="DSX38" s="670"/>
      <c r="DSY38" s="670"/>
      <c r="DSZ38" s="670"/>
      <c r="DTA38" s="670"/>
      <c r="DTB38" s="670"/>
      <c r="DTC38" s="670"/>
      <c r="DTD38" s="670"/>
      <c r="DTE38" s="670"/>
      <c r="DTF38" s="670"/>
      <c r="DTG38" s="670"/>
      <c r="DTH38" s="670"/>
      <c r="DTI38" s="670"/>
      <c r="DTJ38" s="670"/>
      <c r="DTK38" s="670"/>
      <c r="DTL38" s="670"/>
      <c r="DTM38" s="670"/>
      <c r="DTN38" s="670"/>
      <c r="DTO38" s="670"/>
      <c r="DTP38" s="670"/>
      <c r="DTQ38" s="670"/>
      <c r="DTR38" s="670"/>
      <c r="DTS38" s="670"/>
      <c r="DTT38" s="670"/>
      <c r="DTU38" s="670"/>
      <c r="DTV38" s="670"/>
      <c r="DTW38" s="670"/>
      <c r="DTX38" s="670"/>
      <c r="DTY38" s="670"/>
      <c r="DTZ38" s="670"/>
      <c r="DUA38" s="670"/>
      <c r="DUB38" s="670"/>
      <c r="DUC38" s="670"/>
      <c r="DUD38" s="670"/>
      <c r="DUE38" s="670"/>
      <c r="DUF38" s="670"/>
      <c r="DUG38" s="670"/>
      <c r="DUH38" s="670"/>
      <c r="DUI38" s="670"/>
      <c r="DUJ38" s="670"/>
      <c r="DUK38" s="670"/>
      <c r="DUL38" s="670"/>
      <c r="DUM38" s="670"/>
      <c r="DUN38" s="670"/>
      <c r="DUO38" s="670"/>
      <c r="DUP38" s="670"/>
      <c r="DUQ38" s="670"/>
      <c r="DUR38" s="670"/>
      <c r="DUS38" s="670"/>
      <c r="DUT38" s="670"/>
      <c r="DUU38" s="670"/>
      <c r="DUV38" s="670"/>
      <c r="DUW38" s="670"/>
      <c r="DUX38" s="670"/>
      <c r="DUY38" s="670"/>
      <c r="DUZ38" s="670"/>
      <c r="DVA38" s="670"/>
      <c r="DVB38" s="670"/>
      <c r="DVC38" s="670"/>
      <c r="DVD38" s="670"/>
      <c r="DVE38" s="670"/>
      <c r="DVF38" s="670"/>
      <c r="DVG38" s="670"/>
      <c r="DVH38" s="670"/>
      <c r="DVI38" s="670"/>
      <c r="DVJ38" s="670"/>
      <c r="DVK38" s="670"/>
      <c r="DVL38" s="670"/>
      <c r="DVM38" s="670"/>
      <c r="DVN38" s="670"/>
      <c r="DVO38" s="670"/>
      <c r="DVP38" s="670"/>
      <c r="DVQ38" s="670"/>
      <c r="DVR38" s="670"/>
      <c r="DVS38" s="670"/>
      <c r="DVT38" s="670"/>
      <c r="DVU38" s="670"/>
      <c r="DVV38" s="670"/>
      <c r="DVW38" s="670"/>
      <c r="DVX38" s="670"/>
      <c r="DVY38" s="670"/>
      <c r="DVZ38" s="670"/>
      <c r="DWA38" s="670"/>
      <c r="DWB38" s="670"/>
      <c r="DWC38" s="670"/>
      <c r="DWD38" s="670"/>
      <c r="DWE38" s="670"/>
      <c r="DWF38" s="670"/>
      <c r="DWG38" s="670"/>
      <c r="DWH38" s="670"/>
      <c r="DWI38" s="670"/>
      <c r="DWJ38" s="670"/>
      <c r="DWK38" s="670"/>
      <c r="DWL38" s="670"/>
      <c r="DWM38" s="670"/>
      <c r="DWN38" s="670"/>
      <c r="DWO38" s="670"/>
      <c r="DWP38" s="670"/>
      <c r="DWQ38" s="670"/>
      <c r="DWR38" s="670"/>
      <c r="DWS38" s="670"/>
      <c r="DWT38" s="670"/>
      <c r="DWU38" s="670"/>
      <c r="DWV38" s="670"/>
      <c r="DWW38" s="670"/>
      <c r="DWX38" s="670"/>
      <c r="DWY38" s="670"/>
      <c r="DWZ38" s="670"/>
      <c r="DXA38" s="670"/>
      <c r="DXB38" s="670"/>
      <c r="DXC38" s="670"/>
      <c r="DXD38" s="670"/>
      <c r="DXE38" s="670"/>
      <c r="DXF38" s="670"/>
      <c r="DXG38" s="670"/>
      <c r="DXH38" s="670"/>
      <c r="DXI38" s="670"/>
      <c r="DXJ38" s="670"/>
      <c r="DXK38" s="670"/>
      <c r="DXL38" s="670"/>
      <c r="DXM38" s="670"/>
      <c r="DXN38" s="670"/>
      <c r="DXO38" s="670"/>
      <c r="DXP38" s="670"/>
      <c r="DXQ38" s="670"/>
      <c r="DXR38" s="670"/>
      <c r="DXS38" s="670"/>
      <c r="DXT38" s="670"/>
      <c r="DXU38" s="670"/>
      <c r="DXV38" s="670"/>
      <c r="DXW38" s="670"/>
      <c r="DXX38" s="670"/>
      <c r="DXY38" s="670"/>
      <c r="DXZ38" s="670"/>
      <c r="DYA38" s="670"/>
      <c r="DYB38" s="670"/>
      <c r="DYC38" s="670"/>
      <c r="DYD38" s="670"/>
      <c r="DYE38" s="670"/>
      <c r="DYF38" s="670"/>
      <c r="DYG38" s="670"/>
      <c r="DYH38" s="670"/>
      <c r="DYI38" s="670"/>
      <c r="DYJ38" s="670"/>
      <c r="DYK38" s="670"/>
      <c r="DYL38" s="670"/>
      <c r="DYM38" s="670"/>
      <c r="DYN38" s="670"/>
      <c r="DYO38" s="670"/>
      <c r="DYP38" s="670"/>
      <c r="DYQ38" s="670"/>
      <c r="DYR38" s="670"/>
      <c r="DYS38" s="670"/>
      <c r="DYT38" s="670"/>
      <c r="DYU38" s="670"/>
      <c r="DYV38" s="670"/>
      <c r="DYW38" s="670"/>
      <c r="DYX38" s="670"/>
      <c r="DYY38" s="670"/>
      <c r="DYZ38" s="670"/>
      <c r="DZA38" s="670"/>
      <c r="DZB38" s="670"/>
      <c r="DZC38" s="670"/>
      <c r="DZD38" s="670"/>
      <c r="DZE38" s="670"/>
      <c r="DZF38" s="670"/>
      <c r="DZG38" s="670"/>
      <c r="DZH38" s="670"/>
      <c r="DZI38" s="670"/>
      <c r="DZJ38" s="670"/>
      <c r="DZK38" s="670"/>
      <c r="DZL38" s="670"/>
      <c r="DZM38" s="670"/>
      <c r="DZN38" s="670"/>
      <c r="DZO38" s="670"/>
      <c r="DZP38" s="670"/>
      <c r="DZQ38" s="670"/>
      <c r="DZR38" s="670"/>
      <c r="DZS38" s="670"/>
      <c r="DZT38" s="670"/>
      <c r="DZU38" s="670"/>
      <c r="DZV38" s="670"/>
      <c r="DZW38" s="670"/>
      <c r="DZX38" s="670"/>
      <c r="DZY38" s="670"/>
      <c r="DZZ38" s="670"/>
      <c r="EAA38" s="670"/>
      <c r="EAB38" s="670"/>
      <c r="EAC38" s="670"/>
      <c r="EAD38" s="670"/>
      <c r="EAE38" s="670"/>
      <c r="EAF38" s="670"/>
      <c r="EAG38" s="670"/>
      <c r="EAH38" s="670"/>
      <c r="EAI38" s="670"/>
      <c r="EAJ38" s="670"/>
      <c r="EAK38" s="670"/>
      <c r="EAL38" s="670"/>
      <c r="EAM38" s="670"/>
      <c r="EAN38" s="670"/>
      <c r="EAO38" s="670"/>
      <c r="EAP38" s="670"/>
      <c r="EAQ38" s="670"/>
      <c r="EAR38" s="670"/>
      <c r="EAS38" s="670"/>
      <c r="EAT38" s="670"/>
      <c r="EAU38" s="670"/>
      <c r="EAV38" s="670"/>
      <c r="EAW38" s="670"/>
      <c r="EAX38" s="670"/>
      <c r="EAY38" s="670"/>
      <c r="EAZ38" s="670"/>
      <c r="EBA38" s="670"/>
      <c r="EBB38" s="670"/>
      <c r="EBC38" s="670"/>
      <c r="EBD38" s="670"/>
      <c r="EBE38" s="670"/>
      <c r="EBF38" s="670"/>
      <c r="EBG38" s="670"/>
      <c r="EBH38" s="670"/>
      <c r="EBI38" s="670"/>
      <c r="EBJ38" s="670"/>
      <c r="EBK38" s="670"/>
      <c r="EBL38" s="670"/>
      <c r="EBM38" s="670"/>
      <c r="EBN38" s="670"/>
      <c r="EBO38" s="670"/>
      <c r="EBP38" s="670"/>
      <c r="EBQ38" s="670"/>
      <c r="EBR38" s="670"/>
      <c r="EBS38" s="670"/>
      <c r="EBT38" s="670"/>
      <c r="EBU38" s="670"/>
      <c r="EBV38" s="670"/>
      <c r="EBW38" s="670"/>
      <c r="EBX38" s="670"/>
      <c r="EBY38" s="670"/>
      <c r="EBZ38" s="670"/>
      <c r="ECA38" s="670"/>
      <c r="ECB38" s="670"/>
      <c r="ECC38" s="670"/>
      <c r="ECD38" s="670"/>
      <c r="ECE38" s="670"/>
      <c r="ECF38" s="670"/>
      <c r="ECG38" s="670"/>
      <c r="ECH38" s="670"/>
      <c r="ECI38" s="670"/>
      <c r="ECJ38" s="670"/>
      <c r="ECK38" s="670"/>
      <c r="ECL38" s="670"/>
      <c r="ECM38" s="670"/>
      <c r="ECN38" s="670"/>
      <c r="ECO38" s="670"/>
      <c r="ECP38" s="670"/>
      <c r="ECQ38" s="670"/>
      <c r="ECR38" s="670"/>
      <c r="ECS38" s="670"/>
      <c r="ECT38" s="670"/>
      <c r="ECU38" s="670"/>
      <c r="ECV38" s="670"/>
      <c r="ECW38" s="670"/>
      <c r="ECX38" s="670"/>
      <c r="ECY38" s="670"/>
      <c r="ECZ38" s="670"/>
      <c r="EDA38" s="670"/>
      <c r="EDB38" s="670"/>
      <c r="EDC38" s="670"/>
      <c r="EDD38" s="670"/>
      <c r="EDE38" s="670"/>
      <c r="EDF38" s="670"/>
      <c r="EDG38" s="670"/>
      <c r="EDH38" s="670"/>
      <c r="EDI38" s="670"/>
      <c r="EDJ38" s="670"/>
      <c r="EDK38" s="670"/>
      <c r="EDL38" s="670"/>
      <c r="EDM38" s="670"/>
      <c r="EDN38" s="670"/>
      <c r="EDO38" s="670"/>
      <c r="EDP38" s="670"/>
      <c r="EDQ38" s="670"/>
      <c r="EDR38" s="670"/>
      <c r="EDS38" s="670"/>
      <c r="EDT38" s="670"/>
      <c r="EDU38" s="670"/>
      <c r="EDV38" s="670"/>
      <c r="EDW38" s="670"/>
      <c r="EDX38" s="670"/>
      <c r="EDY38" s="670"/>
      <c r="EDZ38" s="670"/>
      <c r="EEA38" s="670"/>
      <c r="EEB38" s="670"/>
      <c r="EEC38" s="670"/>
      <c r="EED38" s="670"/>
      <c r="EEE38" s="670"/>
      <c r="EEF38" s="670"/>
      <c r="EEG38" s="670"/>
      <c r="EEH38" s="670"/>
      <c r="EEI38" s="670"/>
      <c r="EEJ38" s="670"/>
      <c r="EEK38" s="670"/>
      <c r="EEL38" s="670"/>
      <c r="EEM38" s="670"/>
      <c r="EEN38" s="670"/>
      <c r="EEO38" s="670"/>
      <c r="EEP38" s="670"/>
      <c r="EEQ38" s="670"/>
      <c r="EER38" s="670"/>
      <c r="EES38" s="670"/>
      <c r="EET38" s="670"/>
      <c r="EEU38" s="670"/>
      <c r="EEV38" s="670"/>
      <c r="EEW38" s="670"/>
      <c r="EEX38" s="670"/>
      <c r="EEY38" s="670"/>
      <c r="EEZ38" s="670"/>
      <c r="EFA38" s="670"/>
      <c r="EFB38" s="670"/>
      <c r="EFC38" s="670"/>
      <c r="EFD38" s="670"/>
      <c r="EFE38" s="670"/>
      <c r="EFF38" s="670"/>
      <c r="EFG38" s="670"/>
      <c r="EFH38" s="670"/>
      <c r="EFI38" s="670"/>
      <c r="EFJ38" s="670"/>
      <c r="EFK38" s="670"/>
      <c r="EFL38" s="670"/>
      <c r="EFM38" s="670"/>
      <c r="EFN38" s="670"/>
      <c r="EFO38" s="670"/>
      <c r="EFP38" s="670"/>
      <c r="EFQ38" s="670"/>
      <c r="EFR38" s="670"/>
      <c r="EFS38" s="670"/>
      <c r="EFT38" s="670"/>
      <c r="EFU38" s="670"/>
      <c r="EFV38" s="670"/>
      <c r="EFW38" s="670"/>
      <c r="EFX38" s="670"/>
      <c r="EFY38" s="670"/>
      <c r="EFZ38" s="670"/>
      <c r="EGA38" s="670"/>
      <c r="EGB38" s="670"/>
      <c r="EGC38" s="670"/>
      <c r="EGD38" s="670"/>
      <c r="EGE38" s="670"/>
      <c r="EGF38" s="670"/>
      <c r="EGG38" s="670"/>
      <c r="EGH38" s="670"/>
      <c r="EGI38" s="670"/>
      <c r="EGJ38" s="670"/>
      <c r="EGK38" s="670"/>
      <c r="EGL38" s="670"/>
      <c r="EGM38" s="670"/>
      <c r="EGN38" s="670"/>
      <c r="EGO38" s="670"/>
      <c r="EGP38" s="670"/>
      <c r="EGQ38" s="670"/>
      <c r="EGR38" s="670"/>
      <c r="EGS38" s="670"/>
      <c r="EGT38" s="670"/>
      <c r="EGU38" s="670"/>
      <c r="EGV38" s="670"/>
      <c r="EGW38" s="670"/>
      <c r="EGX38" s="670"/>
      <c r="EGY38" s="670"/>
      <c r="EGZ38" s="670"/>
      <c r="EHA38" s="670"/>
      <c r="EHB38" s="670"/>
      <c r="EHC38" s="670"/>
      <c r="EHD38" s="670"/>
      <c r="EHE38" s="670"/>
      <c r="EHF38" s="670"/>
      <c r="EHG38" s="670"/>
      <c r="EHH38" s="670"/>
      <c r="EHI38" s="670"/>
      <c r="EHJ38" s="670"/>
      <c r="EHK38" s="670"/>
      <c r="EHL38" s="670"/>
      <c r="EHM38" s="670"/>
      <c r="EHN38" s="670"/>
      <c r="EHO38" s="670"/>
      <c r="EHP38" s="670"/>
      <c r="EHQ38" s="670"/>
      <c r="EHR38" s="670"/>
      <c r="EHS38" s="670"/>
      <c r="EHT38" s="670"/>
      <c r="EHU38" s="670"/>
      <c r="EHV38" s="670"/>
      <c r="EHW38" s="670"/>
      <c r="EHX38" s="670"/>
      <c r="EHY38" s="670"/>
      <c r="EHZ38" s="670"/>
      <c r="EIA38" s="670"/>
      <c r="EIB38" s="670"/>
      <c r="EIC38" s="670"/>
      <c r="EID38" s="670"/>
      <c r="EIE38" s="670"/>
      <c r="EIF38" s="670"/>
      <c r="EIG38" s="670"/>
      <c r="EIH38" s="670"/>
      <c r="EII38" s="670"/>
      <c r="EIJ38" s="670"/>
      <c r="EIK38" s="670"/>
      <c r="EIL38" s="670"/>
      <c r="EIM38" s="670"/>
      <c r="EIN38" s="670"/>
      <c r="EIO38" s="670"/>
      <c r="EIP38" s="670"/>
      <c r="EIQ38" s="670"/>
      <c r="EIR38" s="670"/>
      <c r="EIS38" s="670"/>
      <c r="EIT38" s="670"/>
      <c r="EIU38" s="670"/>
      <c r="EIV38" s="670"/>
      <c r="EIW38" s="670"/>
      <c r="EIX38" s="670"/>
      <c r="EIY38" s="670"/>
      <c r="EIZ38" s="670"/>
      <c r="EJA38" s="670"/>
      <c r="EJB38" s="670"/>
      <c r="EJC38" s="670"/>
      <c r="EJD38" s="670"/>
      <c r="EJE38" s="670"/>
      <c r="EJF38" s="670"/>
      <c r="EJG38" s="670"/>
      <c r="EJH38" s="670"/>
      <c r="EJI38" s="670"/>
      <c r="EJJ38" s="670"/>
      <c r="EJK38" s="670"/>
      <c r="EJL38" s="670"/>
      <c r="EJM38" s="670"/>
      <c r="EJN38" s="670"/>
      <c r="EJO38" s="670"/>
      <c r="EJP38" s="670"/>
      <c r="EJQ38" s="670"/>
      <c r="EJR38" s="670"/>
      <c r="EJS38" s="670"/>
      <c r="EJT38" s="670"/>
      <c r="EJU38" s="670"/>
      <c r="EJV38" s="670"/>
      <c r="EJW38" s="670"/>
      <c r="EJX38" s="670"/>
      <c r="EJY38" s="670"/>
      <c r="EJZ38" s="670"/>
      <c r="EKA38" s="670"/>
      <c r="EKB38" s="670"/>
      <c r="EKC38" s="670"/>
      <c r="EKD38" s="670"/>
      <c r="EKE38" s="670"/>
      <c r="EKF38" s="670"/>
      <c r="EKG38" s="670"/>
      <c r="EKH38" s="670"/>
      <c r="EKI38" s="670"/>
      <c r="EKJ38" s="670"/>
      <c r="EKK38" s="670"/>
      <c r="EKL38" s="670"/>
      <c r="EKM38" s="670"/>
      <c r="EKN38" s="670"/>
      <c r="EKO38" s="670"/>
      <c r="EKP38" s="670"/>
      <c r="EKQ38" s="670"/>
      <c r="EKR38" s="670"/>
      <c r="EKS38" s="670"/>
      <c r="EKT38" s="670"/>
      <c r="EKU38" s="670"/>
      <c r="EKV38" s="670"/>
      <c r="EKW38" s="670"/>
      <c r="EKX38" s="670"/>
      <c r="EKY38" s="670"/>
      <c r="EKZ38" s="670"/>
      <c r="ELA38" s="670"/>
      <c r="ELB38" s="670"/>
      <c r="ELC38" s="670"/>
      <c r="ELD38" s="670"/>
      <c r="ELE38" s="670"/>
      <c r="ELF38" s="670"/>
      <c r="ELG38" s="670"/>
      <c r="ELH38" s="670"/>
      <c r="ELI38" s="670"/>
      <c r="ELJ38" s="670"/>
      <c r="ELK38" s="670"/>
      <c r="ELL38" s="670"/>
      <c r="ELM38" s="670"/>
      <c r="ELN38" s="670"/>
      <c r="ELO38" s="670"/>
      <c r="ELP38" s="670"/>
      <c r="ELQ38" s="670"/>
      <c r="ELR38" s="670"/>
      <c r="ELS38" s="670"/>
      <c r="ELT38" s="670"/>
      <c r="ELU38" s="670"/>
      <c r="ELV38" s="670"/>
      <c r="ELW38" s="670"/>
      <c r="ELX38" s="670"/>
      <c r="ELY38" s="670"/>
      <c r="ELZ38" s="670"/>
      <c r="EMA38" s="670"/>
      <c r="EMB38" s="670"/>
      <c r="EMC38" s="670"/>
      <c r="EMD38" s="670"/>
      <c r="EME38" s="670"/>
      <c r="EMF38" s="670"/>
      <c r="EMG38" s="670"/>
      <c r="EMH38" s="670"/>
      <c r="EMI38" s="670"/>
      <c r="EMJ38" s="670"/>
      <c r="EMK38" s="670"/>
      <c r="EML38" s="670"/>
      <c r="EMM38" s="670"/>
      <c r="EMN38" s="670"/>
      <c r="EMO38" s="670"/>
      <c r="EMP38" s="670"/>
      <c r="EMQ38" s="670"/>
      <c r="EMR38" s="670"/>
      <c r="EMS38" s="670"/>
      <c r="EMT38" s="670"/>
      <c r="EMU38" s="670"/>
      <c r="EMV38" s="670"/>
      <c r="EMW38" s="670"/>
      <c r="EMX38" s="670"/>
      <c r="EMY38" s="670"/>
      <c r="EMZ38" s="670"/>
      <c r="ENA38" s="670"/>
      <c r="ENB38" s="670"/>
      <c r="ENC38" s="670"/>
      <c r="END38" s="670"/>
      <c r="ENE38" s="670"/>
      <c r="ENF38" s="670"/>
      <c r="ENG38" s="670"/>
      <c r="ENH38" s="670"/>
      <c r="ENI38" s="670"/>
      <c r="ENJ38" s="670"/>
      <c r="ENK38" s="670"/>
      <c r="ENL38" s="670"/>
      <c r="ENM38" s="670"/>
      <c r="ENN38" s="670"/>
      <c r="ENO38" s="670"/>
      <c r="ENP38" s="670"/>
      <c r="ENQ38" s="670"/>
      <c r="ENR38" s="670"/>
      <c r="ENS38" s="670"/>
      <c r="ENT38" s="670"/>
      <c r="ENU38" s="670"/>
      <c r="ENV38" s="670"/>
      <c r="ENW38" s="670"/>
      <c r="ENX38" s="670"/>
      <c r="ENY38" s="670"/>
      <c r="ENZ38" s="670"/>
      <c r="EOA38" s="670"/>
      <c r="EOB38" s="670"/>
      <c r="EOC38" s="670"/>
      <c r="EOD38" s="670"/>
      <c r="EOE38" s="670"/>
      <c r="EOF38" s="670"/>
      <c r="EOG38" s="670"/>
      <c r="EOH38" s="670"/>
      <c r="EOI38" s="670"/>
      <c r="EOJ38" s="670"/>
      <c r="EOK38" s="670"/>
      <c r="EOL38" s="670"/>
      <c r="EOM38" s="670"/>
      <c r="EON38" s="670"/>
      <c r="EOO38" s="670"/>
      <c r="EOP38" s="670"/>
      <c r="EOQ38" s="670"/>
      <c r="EOR38" s="670"/>
      <c r="EOS38" s="670"/>
      <c r="EOT38" s="670"/>
      <c r="EOU38" s="670"/>
      <c r="EOV38" s="670"/>
      <c r="EOW38" s="670"/>
      <c r="EOX38" s="670"/>
      <c r="EOY38" s="670"/>
      <c r="EOZ38" s="670"/>
      <c r="EPA38" s="670"/>
      <c r="EPB38" s="670"/>
      <c r="EPC38" s="670"/>
      <c r="EPD38" s="670"/>
      <c r="EPE38" s="670"/>
      <c r="EPF38" s="670"/>
      <c r="EPG38" s="670"/>
      <c r="EPH38" s="670"/>
      <c r="EPI38" s="670"/>
      <c r="EPJ38" s="670"/>
      <c r="EPK38" s="670"/>
      <c r="EPL38" s="670"/>
      <c r="EPM38" s="670"/>
      <c r="EPN38" s="670"/>
      <c r="EPO38" s="670"/>
      <c r="EPP38" s="670"/>
      <c r="EPQ38" s="670"/>
      <c r="EPR38" s="670"/>
      <c r="EPS38" s="670"/>
      <c r="EPT38" s="670"/>
      <c r="EPU38" s="670"/>
      <c r="EPV38" s="670"/>
      <c r="EPW38" s="670"/>
      <c r="EPX38" s="670"/>
      <c r="EPY38" s="670"/>
      <c r="EPZ38" s="670"/>
      <c r="EQA38" s="670"/>
      <c r="EQB38" s="670"/>
      <c r="EQC38" s="670"/>
      <c r="EQD38" s="670"/>
      <c r="EQE38" s="670"/>
      <c r="EQF38" s="670"/>
      <c r="EQG38" s="670"/>
      <c r="EQH38" s="670"/>
      <c r="EQI38" s="670"/>
      <c r="EQJ38" s="670"/>
      <c r="EQK38" s="670"/>
      <c r="EQL38" s="670"/>
      <c r="EQM38" s="670"/>
      <c r="EQN38" s="670"/>
      <c r="EQO38" s="670"/>
      <c r="EQP38" s="670"/>
      <c r="EQQ38" s="670"/>
      <c r="EQR38" s="670"/>
      <c r="EQS38" s="670"/>
      <c r="EQT38" s="670"/>
      <c r="EQU38" s="670"/>
      <c r="EQV38" s="670"/>
      <c r="EQW38" s="670"/>
      <c r="EQX38" s="670"/>
      <c r="EQY38" s="670"/>
      <c r="EQZ38" s="670"/>
      <c r="ERA38" s="670"/>
      <c r="ERB38" s="670"/>
      <c r="ERC38" s="670"/>
      <c r="ERD38" s="670"/>
      <c r="ERE38" s="670"/>
      <c r="ERF38" s="670"/>
      <c r="ERG38" s="670"/>
      <c r="ERH38" s="670"/>
      <c r="ERI38" s="670"/>
      <c r="ERJ38" s="670"/>
      <c r="ERK38" s="670"/>
      <c r="ERL38" s="670"/>
      <c r="ERM38" s="670"/>
      <c r="ERN38" s="670"/>
      <c r="ERO38" s="670"/>
      <c r="ERP38" s="670"/>
      <c r="ERQ38" s="670"/>
      <c r="ERR38" s="670"/>
      <c r="ERS38" s="670"/>
      <c r="ERT38" s="670"/>
      <c r="ERU38" s="670"/>
      <c r="ERV38" s="670"/>
      <c r="ERW38" s="670"/>
      <c r="ERX38" s="670"/>
      <c r="ERY38" s="670"/>
      <c r="ERZ38" s="670"/>
      <c r="ESA38" s="670"/>
      <c r="ESB38" s="670"/>
      <c r="ESC38" s="670"/>
      <c r="ESD38" s="670"/>
      <c r="ESE38" s="670"/>
      <c r="ESF38" s="670"/>
      <c r="ESG38" s="670"/>
      <c r="ESH38" s="670"/>
      <c r="ESI38" s="670"/>
      <c r="ESJ38" s="670"/>
      <c r="ESK38" s="670"/>
      <c r="ESL38" s="670"/>
      <c r="ESM38" s="670"/>
      <c r="ESN38" s="670"/>
      <c r="ESO38" s="670"/>
      <c r="ESP38" s="670"/>
      <c r="ESQ38" s="670"/>
      <c r="ESR38" s="670"/>
      <c r="ESS38" s="670"/>
      <c r="EST38" s="670"/>
      <c r="ESU38" s="670"/>
      <c r="ESV38" s="670"/>
      <c r="ESW38" s="670"/>
      <c r="ESX38" s="670"/>
      <c r="ESY38" s="670"/>
      <c r="ESZ38" s="670"/>
      <c r="ETA38" s="670"/>
      <c r="ETB38" s="670"/>
      <c r="ETC38" s="670"/>
      <c r="ETD38" s="670"/>
      <c r="ETE38" s="670"/>
      <c r="ETF38" s="670"/>
      <c r="ETG38" s="670"/>
      <c r="ETH38" s="670"/>
      <c r="ETI38" s="670"/>
      <c r="ETJ38" s="670"/>
      <c r="ETK38" s="670"/>
      <c r="ETL38" s="670"/>
      <c r="ETM38" s="670"/>
      <c r="ETN38" s="670"/>
      <c r="ETO38" s="670"/>
      <c r="ETP38" s="670"/>
      <c r="ETQ38" s="670"/>
      <c r="ETR38" s="670"/>
      <c r="ETS38" s="670"/>
      <c r="ETT38" s="670"/>
      <c r="ETU38" s="670"/>
      <c r="ETV38" s="670"/>
      <c r="ETW38" s="670"/>
      <c r="ETX38" s="670"/>
      <c r="ETY38" s="670"/>
      <c r="ETZ38" s="670"/>
      <c r="EUA38" s="670"/>
      <c r="EUB38" s="670"/>
      <c r="EUC38" s="670"/>
      <c r="EUD38" s="670"/>
      <c r="EUE38" s="670"/>
      <c r="EUF38" s="670"/>
      <c r="EUG38" s="670"/>
      <c r="EUH38" s="670"/>
      <c r="EUI38" s="670"/>
      <c r="EUJ38" s="670"/>
      <c r="EUK38" s="670"/>
      <c r="EUL38" s="670"/>
      <c r="EUM38" s="670"/>
      <c r="EUN38" s="670"/>
      <c r="EUO38" s="670"/>
      <c r="EUP38" s="670"/>
      <c r="EUQ38" s="670"/>
      <c r="EUR38" s="670"/>
      <c r="EUS38" s="670"/>
      <c r="EUT38" s="670"/>
      <c r="EUU38" s="670"/>
      <c r="EUV38" s="670"/>
      <c r="EUW38" s="670"/>
      <c r="EUX38" s="670"/>
      <c r="EUY38" s="670"/>
      <c r="EUZ38" s="670"/>
      <c r="EVA38" s="670"/>
      <c r="EVB38" s="670"/>
      <c r="EVC38" s="670"/>
      <c r="EVD38" s="670"/>
      <c r="EVE38" s="670"/>
      <c r="EVF38" s="670"/>
      <c r="EVG38" s="670"/>
      <c r="EVH38" s="670"/>
      <c r="EVI38" s="670"/>
      <c r="EVJ38" s="670"/>
      <c r="EVK38" s="670"/>
      <c r="EVL38" s="670"/>
      <c r="EVM38" s="670"/>
      <c r="EVN38" s="670"/>
      <c r="EVO38" s="670"/>
      <c r="EVP38" s="670"/>
      <c r="EVQ38" s="670"/>
      <c r="EVR38" s="670"/>
      <c r="EVS38" s="670"/>
      <c r="EVT38" s="670"/>
      <c r="EVU38" s="670"/>
      <c r="EVV38" s="670"/>
      <c r="EVW38" s="670"/>
      <c r="EVX38" s="670"/>
      <c r="EVY38" s="670"/>
      <c r="EVZ38" s="670"/>
      <c r="EWA38" s="670"/>
      <c r="EWB38" s="670"/>
      <c r="EWC38" s="670"/>
      <c r="EWD38" s="670"/>
      <c r="EWE38" s="670"/>
      <c r="EWF38" s="670"/>
      <c r="EWG38" s="670"/>
      <c r="EWH38" s="670"/>
      <c r="EWI38" s="670"/>
      <c r="EWJ38" s="670"/>
      <c r="EWK38" s="670"/>
      <c r="EWL38" s="670"/>
      <c r="EWM38" s="670"/>
      <c r="EWN38" s="670"/>
      <c r="EWO38" s="670"/>
      <c r="EWP38" s="670"/>
      <c r="EWQ38" s="670"/>
      <c r="EWR38" s="670"/>
      <c r="EWS38" s="670"/>
      <c r="EWT38" s="670"/>
      <c r="EWU38" s="670"/>
      <c r="EWV38" s="670"/>
      <c r="EWW38" s="670"/>
      <c r="EWX38" s="670"/>
      <c r="EWY38" s="670"/>
      <c r="EWZ38" s="670"/>
      <c r="EXA38" s="670"/>
      <c r="EXB38" s="670"/>
      <c r="EXC38" s="670"/>
      <c r="EXD38" s="670"/>
      <c r="EXE38" s="670"/>
      <c r="EXF38" s="670"/>
      <c r="EXG38" s="670"/>
      <c r="EXH38" s="670"/>
      <c r="EXI38" s="670"/>
      <c r="EXJ38" s="670"/>
      <c r="EXK38" s="670"/>
      <c r="EXL38" s="670"/>
      <c r="EXM38" s="670"/>
      <c r="EXN38" s="670"/>
      <c r="EXO38" s="670"/>
      <c r="EXP38" s="670"/>
      <c r="EXQ38" s="670"/>
      <c r="EXR38" s="670"/>
      <c r="EXS38" s="670"/>
      <c r="EXT38" s="670"/>
      <c r="EXU38" s="670"/>
      <c r="EXV38" s="670"/>
      <c r="EXW38" s="670"/>
      <c r="EXX38" s="670"/>
      <c r="EXY38" s="670"/>
      <c r="EXZ38" s="670"/>
      <c r="EYA38" s="670"/>
      <c r="EYB38" s="670"/>
      <c r="EYC38" s="670"/>
      <c r="EYD38" s="670"/>
      <c r="EYE38" s="670"/>
      <c r="EYF38" s="670"/>
      <c r="EYG38" s="670"/>
      <c r="EYH38" s="670"/>
      <c r="EYI38" s="670"/>
      <c r="EYJ38" s="670"/>
      <c r="EYK38" s="670"/>
      <c r="EYL38" s="670"/>
      <c r="EYM38" s="670"/>
      <c r="EYN38" s="670"/>
      <c r="EYO38" s="670"/>
      <c r="EYP38" s="670"/>
      <c r="EYQ38" s="670"/>
      <c r="EYR38" s="670"/>
      <c r="EYS38" s="670"/>
      <c r="EYT38" s="670"/>
      <c r="EYU38" s="670"/>
      <c r="EYV38" s="670"/>
      <c r="EYW38" s="670"/>
      <c r="EYX38" s="670"/>
      <c r="EYY38" s="670"/>
      <c r="EYZ38" s="670"/>
      <c r="EZA38" s="670"/>
      <c r="EZB38" s="670"/>
      <c r="EZC38" s="670"/>
      <c r="EZD38" s="670"/>
      <c r="EZE38" s="670"/>
      <c r="EZF38" s="670"/>
      <c r="EZG38" s="670"/>
      <c r="EZH38" s="670"/>
      <c r="EZI38" s="670"/>
      <c r="EZJ38" s="670"/>
      <c r="EZK38" s="670"/>
      <c r="EZL38" s="670"/>
      <c r="EZM38" s="670"/>
      <c r="EZN38" s="670"/>
      <c r="EZO38" s="670"/>
      <c r="EZP38" s="670"/>
      <c r="EZQ38" s="670"/>
      <c r="EZR38" s="670"/>
      <c r="EZS38" s="670"/>
      <c r="EZT38" s="670"/>
      <c r="EZU38" s="670"/>
      <c r="EZV38" s="670"/>
      <c r="EZW38" s="670"/>
      <c r="EZX38" s="670"/>
      <c r="EZY38" s="670"/>
      <c r="EZZ38" s="670"/>
      <c r="FAA38" s="670"/>
      <c r="FAB38" s="670"/>
      <c r="FAC38" s="670"/>
      <c r="FAD38" s="670"/>
      <c r="FAE38" s="670"/>
      <c r="FAF38" s="670"/>
      <c r="FAG38" s="670"/>
      <c r="FAH38" s="670"/>
      <c r="FAI38" s="670"/>
      <c r="FAJ38" s="670"/>
      <c r="FAK38" s="670"/>
      <c r="FAL38" s="670"/>
      <c r="FAM38" s="670"/>
      <c r="FAN38" s="670"/>
      <c r="FAO38" s="670"/>
      <c r="FAP38" s="670"/>
      <c r="FAQ38" s="670"/>
      <c r="FAR38" s="670"/>
      <c r="FAS38" s="670"/>
      <c r="FAT38" s="670"/>
      <c r="FAU38" s="670"/>
      <c r="FAV38" s="670"/>
      <c r="FAW38" s="670"/>
      <c r="FAX38" s="670"/>
      <c r="FAY38" s="670"/>
      <c r="FAZ38" s="670"/>
      <c r="FBA38" s="670"/>
      <c r="FBB38" s="670"/>
      <c r="FBC38" s="670"/>
      <c r="FBD38" s="670"/>
      <c r="FBE38" s="670"/>
      <c r="FBF38" s="670"/>
      <c r="FBG38" s="670"/>
      <c r="FBH38" s="670"/>
      <c r="FBI38" s="670"/>
      <c r="FBJ38" s="670"/>
      <c r="FBK38" s="670"/>
      <c r="FBL38" s="670"/>
      <c r="FBM38" s="670"/>
      <c r="FBN38" s="670"/>
      <c r="FBO38" s="670"/>
      <c r="FBP38" s="670"/>
      <c r="FBQ38" s="670"/>
      <c r="FBR38" s="670"/>
      <c r="FBS38" s="670"/>
      <c r="FBT38" s="670"/>
      <c r="FBU38" s="670"/>
      <c r="FBV38" s="670"/>
      <c r="FBW38" s="670"/>
      <c r="FBX38" s="670"/>
      <c r="FBY38" s="670"/>
      <c r="FBZ38" s="670"/>
      <c r="FCA38" s="670"/>
      <c r="FCB38" s="670"/>
      <c r="FCC38" s="670"/>
      <c r="FCD38" s="670"/>
      <c r="FCE38" s="670"/>
      <c r="FCF38" s="670"/>
      <c r="FCG38" s="670"/>
      <c r="FCH38" s="670"/>
      <c r="FCI38" s="670"/>
      <c r="FCJ38" s="670"/>
      <c r="FCK38" s="670"/>
      <c r="FCL38" s="670"/>
      <c r="FCM38" s="670"/>
      <c r="FCN38" s="670"/>
      <c r="FCO38" s="670"/>
      <c r="FCP38" s="670"/>
      <c r="FCQ38" s="670"/>
      <c r="FCR38" s="670"/>
      <c r="FCS38" s="670"/>
      <c r="FCT38" s="670"/>
      <c r="FCU38" s="670"/>
      <c r="FCV38" s="670"/>
      <c r="FCW38" s="670"/>
      <c r="FCX38" s="670"/>
      <c r="FCY38" s="670"/>
      <c r="FCZ38" s="670"/>
      <c r="FDA38" s="670"/>
      <c r="FDB38" s="670"/>
      <c r="FDC38" s="670"/>
      <c r="FDD38" s="670"/>
      <c r="FDE38" s="670"/>
      <c r="FDF38" s="670"/>
      <c r="FDG38" s="670"/>
      <c r="FDH38" s="670"/>
      <c r="FDI38" s="670"/>
      <c r="FDJ38" s="670"/>
      <c r="FDK38" s="670"/>
      <c r="FDL38" s="670"/>
      <c r="FDM38" s="670"/>
      <c r="FDN38" s="670"/>
      <c r="FDO38" s="670"/>
      <c r="FDP38" s="670"/>
      <c r="FDQ38" s="670"/>
      <c r="FDR38" s="670"/>
      <c r="FDS38" s="670"/>
      <c r="FDT38" s="670"/>
      <c r="FDU38" s="670"/>
      <c r="FDV38" s="670"/>
      <c r="FDW38" s="670"/>
      <c r="FDX38" s="670"/>
      <c r="FDY38" s="670"/>
      <c r="FDZ38" s="670"/>
      <c r="FEA38" s="670"/>
      <c r="FEB38" s="670"/>
      <c r="FEC38" s="670"/>
      <c r="FED38" s="670"/>
      <c r="FEE38" s="670"/>
      <c r="FEF38" s="670"/>
      <c r="FEG38" s="670"/>
      <c r="FEH38" s="670"/>
      <c r="FEI38" s="670"/>
      <c r="FEJ38" s="670"/>
      <c r="FEK38" s="670"/>
      <c r="FEL38" s="670"/>
      <c r="FEM38" s="670"/>
      <c r="FEN38" s="670"/>
      <c r="FEO38" s="670"/>
      <c r="FEP38" s="670"/>
      <c r="FEQ38" s="670"/>
      <c r="FER38" s="670"/>
      <c r="FES38" s="670"/>
      <c r="FET38" s="670"/>
      <c r="FEU38" s="670"/>
      <c r="FEV38" s="670"/>
      <c r="FEW38" s="670"/>
      <c r="FEX38" s="670"/>
      <c r="FEY38" s="670"/>
      <c r="FEZ38" s="670"/>
      <c r="FFA38" s="670"/>
      <c r="FFB38" s="670"/>
      <c r="FFC38" s="670"/>
      <c r="FFD38" s="670"/>
      <c r="FFE38" s="670"/>
      <c r="FFF38" s="670"/>
      <c r="FFG38" s="670"/>
      <c r="FFH38" s="670"/>
      <c r="FFI38" s="670"/>
      <c r="FFJ38" s="670"/>
      <c r="FFK38" s="670"/>
      <c r="FFL38" s="670"/>
      <c r="FFM38" s="670"/>
      <c r="FFN38" s="670"/>
      <c r="FFO38" s="670"/>
      <c r="FFP38" s="670"/>
      <c r="FFQ38" s="670"/>
      <c r="FFR38" s="670"/>
      <c r="FFS38" s="670"/>
      <c r="FFT38" s="670"/>
      <c r="FFU38" s="670"/>
      <c r="FFV38" s="670"/>
      <c r="FFW38" s="670"/>
      <c r="FFX38" s="670"/>
      <c r="FFY38" s="670"/>
      <c r="FFZ38" s="670"/>
      <c r="FGA38" s="670"/>
      <c r="FGB38" s="670"/>
      <c r="FGC38" s="670"/>
      <c r="FGD38" s="670"/>
      <c r="FGE38" s="670"/>
      <c r="FGF38" s="670"/>
      <c r="FGG38" s="670"/>
      <c r="FGH38" s="670"/>
      <c r="FGI38" s="670"/>
      <c r="FGJ38" s="670"/>
      <c r="FGK38" s="670"/>
      <c r="FGL38" s="670"/>
      <c r="FGM38" s="670"/>
      <c r="FGN38" s="670"/>
      <c r="FGO38" s="670"/>
      <c r="FGP38" s="670"/>
      <c r="FGQ38" s="670"/>
      <c r="FGR38" s="670"/>
      <c r="FGS38" s="670"/>
      <c r="FGT38" s="670"/>
      <c r="FGU38" s="670"/>
      <c r="FGV38" s="670"/>
      <c r="FGW38" s="670"/>
      <c r="FGX38" s="670"/>
      <c r="FGY38" s="670"/>
      <c r="FGZ38" s="670"/>
      <c r="FHA38" s="670"/>
      <c r="FHB38" s="670"/>
      <c r="FHC38" s="670"/>
      <c r="FHD38" s="670"/>
      <c r="FHE38" s="670"/>
      <c r="FHF38" s="670"/>
      <c r="FHG38" s="670"/>
      <c r="FHH38" s="670"/>
      <c r="FHI38" s="670"/>
      <c r="FHJ38" s="670"/>
      <c r="FHK38" s="670"/>
      <c r="FHL38" s="670"/>
      <c r="FHM38" s="670"/>
      <c r="FHN38" s="670"/>
      <c r="FHO38" s="670"/>
      <c r="FHP38" s="670"/>
      <c r="FHQ38" s="670"/>
      <c r="FHR38" s="670"/>
      <c r="FHS38" s="670"/>
      <c r="FHT38" s="670"/>
      <c r="FHU38" s="670"/>
      <c r="FHV38" s="670"/>
      <c r="FHW38" s="670"/>
      <c r="FHX38" s="670"/>
      <c r="FHY38" s="670"/>
      <c r="FHZ38" s="670"/>
      <c r="FIA38" s="670"/>
      <c r="FIB38" s="670"/>
      <c r="FIC38" s="670"/>
      <c r="FID38" s="670"/>
      <c r="FIE38" s="670"/>
      <c r="FIF38" s="670"/>
      <c r="FIG38" s="670"/>
      <c r="FIH38" s="670"/>
      <c r="FII38" s="670"/>
      <c r="FIJ38" s="670"/>
      <c r="FIK38" s="670"/>
      <c r="FIL38" s="670"/>
      <c r="FIM38" s="670"/>
      <c r="FIN38" s="670"/>
      <c r="FIO38" s="670"/>
      <c r="FIP38" s="670"/>
      <c r="FIQ38" s="670"/>
      <c r="FIR38" s="670"/>
      <c r="FIS38" s="670"/>
      <c r="FIT38" s="670"/>
      <c r="FIU38" s="670"/>
      <c r="FIV38" s="670"/>
      <c r="FIW38" s="670"/>
      <c r="FIX38" s="670"/>
      <c r="FIY38" s="670"/>
      <c r="FIZ38" s="670"/>
      <c r="FJA38" s="670"/>
      <c r="FJB38" s="670"/>
      <c r="FJC38" s="670"/>
      <c r="FJD38" s="670"/>
      <c r="FJE38" s="670"/>
      <c r="FJF38" s="670"/>
      <c r="FJG38" s="670"/>
      <c r="FJH38" s="670"/>
      <c r="FJI38" s="670"/>
      <c r="FJJ38" s="670"/>
      <c r="FJK38" s="670"/>
      <c r="FJL38" s="670"/>
      <c r="FJM38" s="670"/>
      <c r="FJN38" s="670"/>
      <c r="FJO38" s="670"/>
      <c r="FJP38" s="670"/>
      <c r="FJQ38" s="670"/>
      <c r="FJR38" s="670"/>
      <c r="FJS38" s="670"/>
      <c r="FJT38" s="670"/>
      <c r="FJU38" s="670"/>
      <c r="FJV38" s="670"/>
      <c r="FJW38" s="670"/>
      <c r="FJX38" s="670"/>
      <c r="FJY38" s="670"/>
      <c r="FJZ38" s="670"/>
      <c r="FKA38" s="670"/>
      <c r="FKB38" s="670"/>
      <c r="FKC38" s="670"/>
      <c r="FKD38" s="670"/>
      <c r="FKE38" s="670"/>
      <c r="FKF38" s="670"/>
      <c r="FKG38" s="670"/>
      <c r="FKH38" s="670"/>
      <c r="FKI38" s="670"/>
      <c r="FKJ38" s="670"/>
      <c r="FKK38" s="670"/>
      <c r="FKL38" s="670"/>
      <c r="FKM38" s="670"/>
      <c r="FKN38" s="670"/>
      <c r="FKO38" s="670"/>
      <c r="FKP38" s="670"/>
      <c r="FKQ38" s="670"/>
      <c r="FKR38" s="670"/>
      <c r="FKS38" s="670"/>
      <c r="FKT38" s="670"/>
      <c r="FKU38" s="670"/>
      <c r="FKV38" s="670"/>
      <c r="FKW38" s="670"/>
      <c r="FKX38" s="670"/>
      <c r="FKY38" s="670"/>
      <c r="FKZ38" s="670"/>
      <c r="FLA38" s="670"/>
      <c r="FLB38" s="670"/>
      <c r="FLC38" s="670"/>
      <c r="FLD38" s="670"/>
      <c r="FLE38" s="670"/>
      <c r="FLF38" s="670"/>
      <c r="FLG38" s="670"/>
      <c r="FLH38" s="670"/>
      <c r="FLI38" s="670"/>
      <c r="FLJ38" s="670"/>
      <c r="FLK38" s="670"/>
      <c r="FLL38" s="670"/>
      <c r="FLM38" s="670"/>
      <c r="FLN38" s="670"/>
      <c r="FLO38" s="670"/>
      <c r="FLP38" s="670"/>
      <c r="FLQ38" s="670"/>
      <c r="FLR38" s="670"/>
      <c r="FLS38" s="670"/>
      <c r="FLT38" s="670"/>
      <c r="FLU38" s="670"/>
      <c r="FLV38" s="670"/>
      <c r="FLW38" s="670"/>
      <c r="FLX38" s="670"/>
      <c r="FLY38" s="670"/>
      <c r="FLZ38" s="670"/>
      <c r="FMA38" s="670"/>
      <c r="FMB38" s="670"/>
      <c r="FMC38" s="670"/>
      <c r="FMD38" s="670"/>
      <c r="FME38" s="670"/>
      <c r="FMF38" s="670"/>
      <c r="FMG38" s="670"/>
      <c r="FMH38" s="670"/>
      <c r="FMI38" s="670"/>
      <c r="FMJ38" s="670"/>
      <c r="FMK38" s="670"/>
      <c r="FML38" s="670"/>
      <c r="FMM38" s="670"/>
      <c r="FMN38" s="670"/>
      <c r="FMO38" s="670"/>
      <c r="FMP38" s="670"/>
      <c r="FMQ38" s="670"/>
      <c r="FMR38" s="670"/>
      <c r="FMS38" s="670"/>
      <c r="FMT38" s="670"/>
      <c r="FMU38" s="670"/>
      <c r="FMV38" s="670"/>
      <c r="FMW38" s="670"/>
      <c r="FMX38" s="670"/>
      <c r="FMY38" s="670"/>
      <c r="FMZ38" s="670"/>
      <c r="FNA38" s="670"/>
      <c r="FNB38" s="670"/>
      <c r="FNC38" s="670"/>
      <c r="FND38" s="670"/>
      <c r="FNE38" s="670"/>
      <c r="FNF38" s="670"/>
      <c r="FNG38" s="670"/>
      <c r="FNH38" s="670"/>
      <c r="FNI38" s="670"/>
      <c r="FNJ38" s="670"/>
      <c r="FNK38" s="670"/>
      <c r="FNL38" s="670"/>
      <c r="FNM38" s="670"/>
      <c r="FNN38" s="670"/>
      <c r="FNO38" s="670"/>
      <c r="FNP38" s="670"/>
      <c r="FNQ38" s="670"/>
      <c r="FNR38" s="670"/>
      <c r="FNS38" s="670"/>
      <c r="FNT38" s="670"/>
      <c r="FNU38" s="670"/>
      <c r="FNV38" s="670"/>
      <c r="FNW38" s="670"/>
      <c r="FNX38" s="670"/>
      <c r="FNY38" s="670"/>
      <c r="FNZ38" s="670"/>
      <c r="FOA38" s="670"/>
      <c r="FOB38" s="670"/>
      <c r="FOC38" s="670"/>
      <c r="FOD38" s="670"/>
      <c r="FOE38" s="670"/>
      <c r="FOF38" s="670"/>
      <c r="FOG38" s="670"/>
      <c r="FOH38" s="670"/>
      <c r="FOI38" s="670"/>
      <c r="FOJ38" s="670"/>
      <c r="FOK38" s="670"/>
      <c r="FOL38" s="670"/>
      <c r="FOM38" s="670"/>
      <c r="FON38" s="670"/>
      <c r="FOO38" s="670"/>
      <c r="FOP38" s="670"/>
      <c r="FOQ38" s="670"/>
      <c r="FOR38" s="670"/>
      <c r="FOS38" s="670"/>
      <c r="FOT38" s="670"/>
      <c r="FOU38" s="670"/>
      <c r="FOV38" s="670"/>
      <c r="FOW38" s="670"/>
      <c r="FOX38" s="670"/>
      <c r="FOY38" s="670"/>
      <c r="FOZ38" s="670"/>
      <c r="FPA38" s="670"/>
      <c r="FPB38" s="670"/>
      <c r="FPC38" s="670"/>
      <c r="FPD38" s="670"/>
      <c r="FPE38" s="670"/>
      <c r="FPF38" s="670"/>
      <c r="FPG38" s="670"/>
      <c r="FPH38" s="670"/>
      <c r="FPI38" s="670"/>
      <c r="FPJ38" s="670"/>
      <c r="FPK38" s="670"/>
      <c r="FPL38" s="670"/>
      <c r="FPM38" s="670"/>
      <c r="FPN38" s="670"/>
      <c r="FPO38" s="670"/>
      <c r="FPP38" s="670"/>
      <c r="FPQ38" s="670"/>
      <c r="FPR38" s="670"/>
      <c r="FPS38" s="670"/>
      <c r="FPT38" s="670"/>
      <c r="FPU38" s="670"/>
      <c r="FPV38" s="670"/>
      <c r="FPW38" s="670"/>
      <c r="FPX38" s="670"/>
      <c r="FPY38" s="670"/>
      <c r="FPZ38" s="670"/>
      <c r="FQA38" s="670"/>
      <c r="FQB38" s="670"/>
      <c r="FQC38" s="670"/>
      <c r="FQD38" s="670"/>
      <c r="FQE38" s="670"/>
      <c r="FQF38" s="670"/>
      <c r="FQG38" s="670"/>
      <c r="FQH38" s="670"/>
      <c r="FQI38" s="670"/>
      <c r="FQJ38" s="670"/>
      <c r="FQK38" s="670"/>
      <c r="FQL38" s="670"/>
      <c r="FQM38" s="670"/>
      <c r="FQN38" s="670"/>
      <c r="FQO38" s="670"/>
      <c r="FQP38" s="670"/>
      <c r="FQQ38" s="670"/>
      <c r="FQR38" s="670"/>
      <c r="FQS38" s="670"/>
      <c r="FQT38" s="670"/>
      <c r="FQU38" s="670"/>
      <c r="FQV38" s="670"/>
      <c r="FQW38" s="670"/>
      <c r="FQX38" s="670"/>
      <c r="FQY38" s="670"/>
      <c r="FQZ38" s="670"/>
      <c r="FRA38" s="670"/>
      <c r="FRB38" s="670"/>
      <c r="FRC38" s="670"/>
      <c r="FRD38" s="670"/>
      <c r="FRE38" s="670"/>
      <c r="FRF38" s="670"/>
      <c r="FRG38" s="670"/>
      <c r="FRH38" s="670"/>
      <c r="FRI38" s="670"/>
      <c r="FRJ38" s="670"/>
      <c r="FRK38" s="670"/>
      <c r="FRL38" s="670"/>
      <c r="FRM38" s="670"/>
      <c r="FRN38" s="670"/>
      <c r="FRO38" s="670"/>
      <c r="FRP38" s="670"/>
      <c r="FRQ38" s="670"/>
      <c r="FRR38" s="670"/>
      <c r="FRS38" s="670"/>
      <c r="FRT38" s="670"/>
      <c r="FRU38" s="670"/>
      <c r="FRV38" s="670"/>
      <c r="FRW38" s="670"/>
      <c r="FRX38" s="670"/>
      <c r="FRY38" s="670"/>
      <c r="FRZ38" s="670"/>
      <c r="FSA38" s="670"/>
      <c r="FSB38" s="670"/>
      <c r="FSC38" s="670"/>
      <c r="FSD38" s="670"/>
      <c r="FSE38" s="670"/>
      <c r="FSF38" s="670"/>
      <c r="FSG38" s="670"/>
      <c r="FSH38" s="670"/>
      <c r="FSI38" s="670"/>
      <c r="FSJ38" s="670"/>
      <c r="FSK38" s="670"/>
      <c r="FSL38" s="670"/>
      <c r="FSM38" s="670"/>
      <c r="FSN38" s="670"/>
      <c r="FSO38" s="670"/>
      <c r="FSP38" s="670"/>
      <c r="FSQ38" s="670"/>
      <c r="FSR38" s="670"/>
      <c r="FSS38" s="670"/>
      <c r="FST38" s="670"/>
      <c r="FSU38" s="670"/>
      <c r="FSV38" s="670"/>
      <c r="FSW38" s="670"/>
      <c r="FSX38" s="670"/>
      <c r="FSY38" s="670"/>
      <c r="FSZ38" s="670"/>
      <c r="FTA38" s="670"/>
      <c r="FTB38" s="670"/>
      <c r="FTC38" s="670"/>
      <c r="FTD38" s="670"/>
      <c r="FTE38" s="670"/>
      <c r="FTF38" s="670"/>
      <c r="FTG38" s="670"/>
      <c r="FTH38" s="670"/>
      <c r="FTI38" s="670"/>
      <c r="FTJ38" s="670"/>
      <c r="FTK38" s="670"/>
      <c r="FTL38" s="670"/>
      <c r="FTM38" s="670"/>
      <c r="FTN38" s="670"/>
      <c r="FTO38" s="670"/>
      <c r="FTP38" s="670"/>
      <c r="FTQ38" s="670"/>
      <c r="FTR38" s="670"/>
      <c r="FTS38" s="670"/>
      <c r="FTT38" s="670"/>
      <c r="FTU38" s="670"/>
      <c r="FTV38" s="670"/>
      <c r="FTW38" s="670"/>
      <c r="FTX38" s="670"/>
      <c r="FTY38" s="670"/>
      <c r="FTZ38" s="670"/>
      <c r="FUA38" s="670"/>
      <c r="FUB38" s="670"/>
      <c r="FUC38" s="670"/>
      <c r="FUD38" s="670"/>
      <c r="FUE38" s="670"/>
      <c r="FUF38" s="670"/>
      <c r="FUG38" s="670"/>
      <c r="FUH38" s="670"/>
      <c r="FUI38" s="670"/>
      <c r="FUJ38" s="670"/>
      <c r="FUK38" s="670"/>
      <c r="FUL38" s="670"/>
      <c r="FUM38" s="670"/>
      <c r="FUN38" s="670"/>
      <c r="FUO38" s="670"/>
      <c r="FUP38" s="670"/>
      <c r="FUQ38" s="670"/>
      <c r="FUR38" s="670"/>
      <c r="FUS38" s="670"/>
      <c r="FUT38" s="670"/>
      <c r="FUU38" s="670"/>
      <c r="FUV38" s="670"/>
      <c r="FUW38" s="670"/>
      <c r="FUX38" s="670"/>
      <c r="FUY38" s="670"/>
      <c r="FUZ38" s="670"/>
      <c r="FVA38" s="670"/>
      <c r="FVB38" s="670"/>
      <c r="FVC38" s="670"/>
      <c r="FVD38" s="670"/>
      <c r="FVE38" s="670"/>
      <c r="FVF38" s="670"/>
      <c r="FVG38" s="670"/>
      <c r="FVH38" s="670"/>
      <c r="FVI38" s="670"/>
      <c r="FVJ38" s="670"/>
      <c r="FVK38" s="670"/>
      <c r="FVL38" s="670"/>
      <c r="FVM38" s="670"/>
      <c r="FVN38" s="670"/>
      <c r="FVO38" s="670"/>
      <c r="FVP38" s="670"/>
      <c r="FVQ38" s="670"/>
      <c r="FVR38" s="670"/>
      <c r="FVS38" s="670"/>
      <c r="FVT38" s="670"/>
      <c r="FVU38" s="670"/>
      <c r="FVV38" s="670"/>
      <c r="FVW38" s="670"/>
      <c r="FVX38" s="670"/>
      <c r="FVY38" s="670"/>
      <c r="FVZ38" s="670"/>
      <c r="FWA38" s="670"/>
      <c r="FWB38" s="670"/>
      <c r="FWC38" s="670"/>
      <c r="FWD38" s="670"/>
      <c r="FWE38" s="670"/>
      <c r="FWF38" s="670"/>
      <c r="FWG38" s="670"/>
      <c r="FWH38" s="670"/>
      <c r="FWI38" s="670"/>
      <c r="FWJ38" s="670"/>
      <c r="FWK38" s="670"/>
      <c r="FWL38" s="670"/>
      <c r="FWM38" s="670"/>
      <c r="FWN38" s="670"/>
      <c r="FWO38" s="670"/>
      <c r="FWP38" s="670"/>
      <c r="FWQ38" s="670"/>
      <c r="FWR38" s="670"/>
      <c r="FWS38" s="670"/>
      <c r="FWT38" s="670"/>
      <c r="FWU38" s="670"/>
      <c r="FWV38" s="670"/>
      <c r="FWW38" s="670"/>
      <c r="FWX38" s="670"/>
      <c r="FWY38" s="670"/>
      <c r="FWZ38" s="670"/>
      <c r="FXA38" s="670"/>
      <c r="FXB38" s="670"/>
      <c r="FXC38" s="670"/>
      <c r="FXD38" s="670"/>
      <c r="FXE38" s="670"/>
      <c r="FXF38" s="670"/>
      <c r="FXG38" s="670"/>
      <c r="FXH38" s="670"/>
      <c r="FXI38" s="670"/>
      <c r="FXJ38" s="670"/>
      <c r="FXK38" s="670"/>
      <c r="FXL38" s="670"/>
      <c r="FXM38" s="670"/>
      <c r="FXN38" s="670"/>
      <c r="FXO38" s="670"/>
      <c r="FXP38" s="670"/>
      <c r="FXQ38" s="670"/>
      <c r="FXR38" s="670"/>
      <c r="FXS38" s="670"/>
      <c r="FXT38" s="670"/>
      <c r="FXU38" s="670"/>
      <c r="FXV38" s="670"/>
      <c r="FXW38" s="670"/>
      <c r="FXX38" s="670"/>
      <c r="FXY38" s="670"/>
      <c r="FXZ38" s="670"/>
      <c r="FYA38" s="670"/>
      <c r="FYB38" s="670"/>
      <c r="FYC38" s="670"/>
      <c r="FYD38" s="670"/>
      <c r="FYE38" s="670"/>
      <c r="FYF38" s="670"/>
      <c r="FYG38" s="670"/>
      <c r="FYH38" s="670"/>
      <c r="FYI38" s="670"/>
      <c r="FYJ38" s="670"/>
      <c r="FYK38" s="670"/>
      <c r="FYL38" s="670"/>
      <c r="FYM38" s="670"/>
      <c r="FYN38" s="670"/>
      <c r="FYO38" s="670"/>
      <c r="FYP38" s="670"/>
      <c r="FYQ38" s="670"/>
      <c r="FYR38" s="670"/>
      <c r="FYS38" s="670"/>
      <c r="FYT38" s="670"/>
      <c r="FYU38" s="670"/>
      <c r="FYV38" s="670"/>
      <c r="FYW38" s="670"/>
      <c r="FYX38" s="670"/>
      <c r="FYY38" s="670"/>
      <c r="FYZ38" s="670"/>
      <c r="FZA38" s="670"/>
      <c r="FZB38" s="670"/>
      <c r="FZC38" s="670"/>
      <c r="FZD38" s="670"/>
      <c r="FZE38" s="670"/>
      <c r="FZF38" s="670"/>
      <c r="FZG38" s="670"/>
      <c r="FZH38" s="670"/>
      <c r="FZI38" s="670"/>
      <c r="FZJ38" s="670"/>
      <c r="FZK38" s="670"/>
      <c r="FZL38" s="670"/>
      <c r="FZM38" s="670"/>
      <c r="FZN38" s="670"/>
      <c r="FZO38" s="670"/>
      <c r="FZP38" s="670"/>
      <c r="FZQ38" s="670"/>
      <c r="FZR38" s="670"/>
      <c r="FZS38" s="670"/>
      <c r="FZT38" s="670"/>
      <c r="FZU38" s="670"/>
      <c r="FZV38" s="670"/>
      <c r="FZW38" s="670"/>
      <c r="FZX38" s="670"/>
      <c r="FZY38" s="670"/>
      <c r="FZZ38" s="670"/>
      <c r="GAA38" s="670"/>
      <c r="GAB38" s="670"/>
      <c r="GAC38" s="670"/>
      <c r="GAD38" s="670"/>
      <c r="GAE38" s="670"/>
      <c r="GAF38" s="670"/>
      <c r="GAG38" s="670"/>
      <c r="GAH38" s="670"/>
      <c r="GAI38" s="670"/>
      <c r="GAJ38" s="670"/>
      <c r="GAK38" s="670"/>
      <c r="GAL38" s="670"/>
      <c r="GAM38" s="670"/>
      <c r="GAN38" s="670"/>
      <c r="GAO38" s="670"/>
      <c r="GAP38" s="670"/>
      <c r="GAQ38" s="670"/>
      <c r="GAR38" s="670"/>
      <c r="GAS38" s="670"/>
      <c r="GAT38" s="670"/>
      <c r="GAU38" s="670"/>
      <c r="GAV38" s="670"/>
      <c r="GAW38" s="670"/>
      <c r="GAX38" s="670"/>
      <c r="GAY38" s="670"/>
      <c r="GAZ38" s="670"/>
      <c r="GBA38" s="670"/>
      <c r="GBB38" s="670"/>
      <c r="GBC38" s="670"/>
      <c r="GBD38" s="670"/>
      <c r="GBE38" s="670"/>
      <c r="GBF38" s="670"/>
      <c r="GBG38" s="670"/>
      <c r="GBH38" s="670"/>
      <c r="GBI38" s="670"/>
      <c r="GBJ38" s="670"/>
      <c r="GBK38" s="670"/>
      <c r="GBL38" s="670"/>
      <c r="GBM38" s="670"/>
      <c r="GBN38" s="670"/>
      <c r="GBO38" s="670"/>
      <c r="GBP38" s="670"/>
      <c r="GBQ38" s="670"/>
      <c r="GBR38" s="670"/>
      <c r="GBS38" s="670"/>
      <c r="GBT38" s="670"/>
      <c r="GBU38" s="670"/>
      <c r="GBV38" s="670"/>
      <c r="GBW38" s="670"/>
      <c r="GBX38" s="670"/>
      <c r="GBY38" s="670"/>
      <c r="GBZ38" s="670"/>
      <c r="GCA38" s="670"/>
      <c r="GCB38" s="670"/>
      <c r="GCC38" s="670"/>
      <c r="GCD38" s="670"/>
      <c r="GCE38" s="670"/>
      <c r="GCF38" s="670"/>
      <c r="GCG38" s="670"/>
      <c r="GCH38" s="670"/>
      <c r="GCI38" s="670"/>
      <c r="GCJ38" s="670"/>
      <c r="GCK38" s="670"/>
      <c r="GCL38" s="670"/>
      <c r="GCM38" s="670"/>
      <c r="GCN38" s="670"/>
      <c r="GCO38" s="670"/>
      <c r="GCP38" s="670"/>
      <c r="GCQ38" s="670"/>
      <c r="GCR38" s="670"/>
      <c r="GCS38" s="670"/>
      <c r="GCT38" s="670"/>
      <c r="GCU38" s="670"/>
      <c r="GCV38" s="670"/>
      <c r="GCW38" s="670"/>
      <c r="GCX38" s="670"/>
      <c r="GCY38" s="670"/>
      <c r="GCZ38" s="670"/>
      <c r="GDA38" s="670"/>
      <c r="GDB38" s="670"/>
      <c r="GDC38" s="670"/>
      <c r="GDD38" s="670"/>
      <c r="GDE38" s="670"/>
      <c r="GDF38" s="670"/>
      <c r="GDG38" s="670"/>
      <c r="GDH38" s="670"/>
      <c r="GDI38" s="670"/>
      <c r="GDJ38" s="670"/>
      <c r="GDK38" s="670"/>
      <c r="GDL38" s="670"/>
      <c r="GDM38" s="670"/>
      <c r="GDN38" s="670"/>
      <c r="GDO38" s="670"/>
      <c r="GDP38" s="670"/>
      <c r="GDQ38" s="670"/>
      <c r="GDR38" s="670"/>
      <c r="GDS38" s="670"/>
      <c r="GDT38" s="670"/>
      <c r="GDU38" s="670"/>
      <c r="GDV38" s="670"/>
      <c r="GDW38" s="670"/>
      <c r="GDX38" s="670"/>
      <c r="GDY38" s="670"/>
      <c r="GDZ38" s="670"/>
      <c r="GEA38" s="670"/>
      <c r="GEB38" s="670"/>
      <c r="GEC38" s="670"/>
      <c r="GED38" s="670"/>
      <c r="GEE38" s="670"/>
      <c r="GEF38" s="670"/>
      <c r="GEG38" s="670"/>
      <c r="GEH38" s="670"/>
      <c r="GEI38" s="670"/>
      <c r="GEJ38" s="670"/>
      <c r="GEK38" s="670"/>
      <c r="GEL38" s="670"/>
      <c r="GEM38" s="670"/>
      <c r="GEN38" s="670"/>
      <c r="GEO38" s="670"/>
      <c r="GEP38" s="670"/>
      <c r="GEQ38" s="670"/>
      <c r="GER38" s="670"/>
      <c r="GES38" s="670"/>
      <c r="GET38" s="670"/>
      <c r="GEU38" s="670"/>
      <c r="GEV38" s="670"/>
      <c r="GEW38" s="670"/>
      <c r="GEX38" s="670"/>
      <c r="GEY38" s="670"/>
      <c r="GEZ38" s="670"/>
      <c r="GFA38" s="670"/>
      <c r="GFB38" s="670"/>
      <c r="GFC38" s="670"/>
      <c r="GFD38" s="670"/>
      <c r="GFE38" s="670"/>
      <c r="GFF38" s="670"/>
      <c r="GFG38" s="670"/>
      <c r="GFH38" s="670"/>
      <c r="GFI38" s="670"/>
      <c r="GFJ38" s="670"/>
      <c r="GFK38" s="670"/>
      <c r="GFL38" s="670"/>
      <c r="GFM38" s="670"/>
      <c r="GFN38" s="670"/>
      <c r="GFO38" s="670"/>
      <c r="GFP38" s="670"/>
      <c r="GFQ38" s="670"/>
      <c r="GFR38" s="670"/>
      <c r="GFS38" s="670"/>
      <c r="GFT38" s="670"/>
      <c r="GFU38" s="670"/>
      <c r="GFV38" s="670"/>
      <c r="GFW38" s="670"/>
      <c r="GFX38" s="670"/>
      <c r="GFY38" s="670"/>
      <c r="GFZ38" s="670"/>
      <c r="GGA38" s="670"/>
      <c r="GGB38" s="670"/>
      <c r="GGC38" s="670"/>
      <c r="GGD38" s="670"/>
      <c r="GGE38" s="670"/>
      <c r="GGF38" s="670"/>
      <c r="GGG38" s="670"/>
      <c r="GGH38" s="670"/>
      <c r="GGI38" s="670"/>
      <c r="GGJ38" s="670"/>
      <c r="GGK38" s="670"/>
      <c r="GGL38" s="670"/>
      <c r="GGM38" s="670"/>
      <c r="GGN38" s="670"/>
      <c r="GGO38" s="670"/>
      <c r="GGP38" s="670"/>
      <c r="GGQ38" s="670"/>
      <c r="GGR38" s="670"/>
      <c r="GGS38" s="670"/>
      <c r="GGT38" s="670"/>
      <c r="GGU38" s="670"/>
      <c r="GGV38" s="670"/>
      <c r="GGW38" s="670"/>
      <c r="GGX38" s="670"/>
      <c r="GGY38" s="670"/>
      <c r="GGZ38" s="670"/>
      <c r="GHA38" s="670"/>
      <c r="GHB38" s="670"/>
      <c r="GHC38" s="670"/>
      <c r="GHD38" s="670"/>
      <c r="GHE38" s="670"/>
      <c r="GHF38" s="670"/>
      <c r="GHG38" s="670"/>
      <c r="GHH38" s="670"/>
      <c r="GHI38" s="670"/>
      <c r="GHJ38" s="670"/>
      <c r="GHK38" s="670"/>
      <c r="GHL38" s="670"/>
      <c r="GHM38" s="670"/>
      <c r="GHN38" s="670"/>
      <c r="GHO38" s="670"/>
      <c r="GHP38" s="670"/>
      <c r="GHQ38" s="670"/>
      <c r="GHR38" s="670"/>
      <c r="GHS38" s="670"/>
      <c r="GHT38" s="670"/>
      <c r="GHU38" s="670"/>
      <c r="GHV38" s="670"/>
      <c r="GHW38" s="670"/>
      <c r="GHX38" s="670"/>
      <c r="GHY38" s="670"/>
      <c r="GHZ38" s="670"/>
      <c r="GIA38" s="670"/>
      <c r="GIB38" s="670"/>
      <c r="GIC38" s="670"/>
      <c r="GID38" s="670"/>
      <c r="GIE38" s="670"/>
      <c r="GIF38" s="670"/>
      <c r="GIG38" s="670"/>
      <c r="GIH38" s="670"/>
      <c r="GII38" s="670"/>
      <c r="GIJ38" s="670"/>
      <c r="GIK38" s="670"/>
      <c r="GIL38" s="670"/>
      <c r="GIM38" s="670"/>
      <c r="GIN38" s="670"/>
      <c r="GIO38" s="670"/>
      <c r="GIP38" s="670"/>
      <c r="GIQ38" s="670"/>
      <c r="GIR38" s="670"/>
      <c r="GIS38" s="670"/>
      <c r="GIT38" s="670"/>
      <c r="GIU38" s="670"/>
      <c r="GIV38" s="670"/>
      <c r="GIW38" s="670"/>
      <c r="GIX38" s="670"/>
      <c r="GIY38" s="670"/>
      <c r="GIZ38" s="670"/>
      <c r="GJA38" s="670"/>
      <c r="GJB38" s="670"/>
      <c r="GJC38" s="670"/>
      <c r="GJD38" s="670"/>
      <c r="GJE38" s="670"/>
      <c r="GJF38" s="670"/>
      <c r="GJG38" s="670"/>
      <c r="GJH38" s="670"/>
      <c r="GJI38" s="670"/>
      <c r="GJJ38" s="670"/>
      <c r="GJK38" s="670"/>
      <c r="GJL38" s="670"/>
      <c r="GJM38" s="670"/>
      <c r="GJN38" s="670"/>
      <c r="GJO38" s="670"/>
      <c r="GJP38" s="670"/>
      <c r="GJQ38" s="670"/>
      <c r="GJR38" s="670"/>
      <c r="GJS38" s="670"/>
      <c r="GJT38" s="670"/>
      <c r="GJU38" s="670"/>
      <c r="GJV38" s="670"/>
      <c r="GJW38" s="670"/>
      <c r="GJX38" s="670"/>
      <c r="GJY38" s="670"/>
      <c r="GJZ38" s="670"/>
      <c r="GKA38" s="670"/>
      <c r="GKB38" s="670"/>
      <c r="GKC38" s="670"/>
      <c r="GKD38" s="670"/>
      <c r="GKE38" s="670"/>
      <c r="GKF38" s="670"/>
      <c r="GKG38" s="670"/>
      <c r="GKH38" s="670"/>
      <c r="GKI38" s="670"/>
      <c r="GKJ38" s="670"/>
      <c r="GKK38" s="670"/>
      <c r="GKL38" s="670"/>
      <c r="GKM38" s="670"/>
      <c r="GKN38" s="670"/>
      <c r="GKO38" s="670"/>
      <c r="GKP38" s="670"/>
      <c r="GKQ38" s="670"/>
      <c r="GKR38" s="670"/>
      <c r="GKS38" s="670"/>
      <c r="GKT38" s="670"/>
      <c r="GKU38" s="670"/>
      <c r="GKV38" s="670"/>
      <c r="GKW38" s="670"/>
      <c r="GKX38" s="670"/>
      <c r="GKY38" s="670"/>
      <c r="GKZ38" s="670"/>
      <c r="GLA38" s="670"/>
      <c r="GLB38" s="670"/>
      <c r="GLC38" s="670"/>
      <c r="GLD38" s="670"/>
      <c r="GLE38" s="670"/>
      <c r="GLF38" s="670"/>
      <c r="GLG38" s="670"/>
      <c r="GLH38" s="670"/>
      <c r="GLI38" s="670"/>
      <c r="GLJ38" s="670"/>
      <c r="GLK38" s="670"/>
      <c r="GLL38" s="670"/>
      <c r="GLM38" s="670"/>
      <c r="GLN38" s="670"/>
      <c r="GLO38" s="670"/>
      <c r="GLP38" s="670"/>
      <c r="GLQ38" s="670"/>
      <c r="GLR38" s="670"/>
      <c r="GLS38" s="670"/>
      <c r="GLT38" s="670"/>
      <c r="GLU38" s="670"/>
      <c r="GLV38" s="670"/>
      <c r="GLW38" s="670"/>
      <c r="GLX38" s="670"/>
      <c r="GLY38" s="670"/>
      <c r="GLZ38" s="670"/>
      <c r="GMA38" s="670"/>
      <c r="GMB38" s="670"/>
      <c r="GMC38" s="670"/>
      <c r="GMD38" s="670"/>
      <c r="GME38" s="670"/>
      <c r="GMF38" s="670"/>
      <c r="GMG38" s="670"/>
      <c r="GMH38" s="670"/>
      <c r="GMI38" s="670"/>
      <c r="GMJ38" s="670"/>
      <c r="GMK38" s="670"/>
      <c r="GML38" s="670"/>
      <c r="GMM38" s="670"/>
      <c r="GMN38" s="670"/>
      <c r="GMO38" s="670"/>
      <c r="GMP38" s="670"/>
      <c r="GMQ38" s="670"/>
      <c r="GMR38" s="670"/>
      <c r="GMS38" s="670"/>
      <c r="GMT38" s="670"/>
      <c r="GMU38" s="670"/>
      <c r="GMV38" s="670"/>
      <c r="GMW38" s="670"/>
      <c r="GMX38" s="670"/>
      <c r="GMY38" s="670"/>
      <c r="GMZ38" s="670"/>
      <c r="GNA38" s="670"/>
      <c r="GNB38" s="670"/>
      <c r="GNC38" s="670"/>
      <c r="GND38" s="670"/>
      <c r="GNE38" s="670"/>
      <c r="GNF38" s="670"/>
      <c r="GNG38" s="670"/>
      <c r="GNH38" s="670"/>
      <c r="GNI38" s="670"/>
      <c r="GNJ38" s="670"/>
      <c r="GNK38" s="670"/>
      <c r="GNL38" s="670"/>
      <c r="GNM38" s="670"/>
      <c r="GNN38" s="670"/>
      <c r="GNO38" s="670"/>
      <c r="GNP38" s="670"/>
      <c r="GNQ38" s="670"/>
      <c r="GNR38" s="670"/>
      <c r="GNS38" s="670"/>
      <c r="GNT38" s="670"/>
      <c r="GNU38" s="670"/>
      <c r="GNV38" s="670"/>
      <c r="GNW38" s="670"/>
      <c r="GNX38" s="670"/>
      <c r="GNY38" s="670"/>
      <c r="GNZ38" s="670"/>
      <c r="GOA38" s="670"/>
      <c r="GOB38" s="670"/>
      <c r="GOC38" s="670"/>
      <c r="GOD38" s="670"/>
      <c r="GOE38" s="670"/>
      <c r="GOF38" s="670"/>
      <c r="GOG38" s="670"/>
      <c r="GOH38" s="670"/>
      <c r="GOI38" s="670"/>
      <c r="GOJ38" s="670"/>
      <c r="GOK38" s="670"/>
      <c r="GOL38" s="670"/>
      <c r="GOM38" s="670"/>
      <c r="GON38" s="670"/>
      <c r="GOO38" s="670"/>
      <c r="GOP38" s="670"/>
      <c r="GOQ38" s="670"/>
      <c r="GOR38" s="670"/>
      <c r="GOS38" s="670"/>
      <c r="GOT38" s="670"/>
      <c r="GOU38" s="670"/>
      <c r="GOV38" s="670"/>
      <c r="GOW38" s="670"/>
      <c r="GOX38" s="670"/>
      <c r="GOY38" s="670"/>
      <c r="GOZ38" s="670"/>
      <c r="GPA38" s="670"/>
      <c r="GPB38" s="670"/>
      <c r="GPC38" s="670"/>
      <c r="GPD38" s="670"/>
      <c r="GPE38" s="670"/>
      <c r="GPF38" s="670"/>
      <c r="GPG38" s="670"/>
      <c r="GPH38" s="670"/>
      <c r="GPI38" s="670"/>
      <c r="GPJ38" s="670"/>
      <c r="GPK38" s="670"/>
      <c r="GPL38" s="670"/>
      <c r="GPM38" s="670"/>
      <c r="GPN38" s="670"/>
      <c r="GPO38" s="670"/>
      <c r="GPP38" s="670"/>
      <c r="GPQ38" s="670"/>
      <c r="GPR38" s="670"/>
      <c r="GPS38" s="670"/>
      <c r="GPT38" s="670"/>
      <c r="GPU38" s="670"/>
      <c r="GPV38" s="670"/>
      <c r="GPW38" s="670"/>
      <c r="GPX38" s="670"/>
      <c r="GPY38" s="670"/>
      <c r="GPZ38" s="670"/>
      <c r="GQA38" s="670"/>
      <c r="GQB38" s="670"/>
      <c r="GQC38" s="670"/>
      <c r="GQD38" s="670"/>
      <c r="GQE38" s="670"/>
      <c r="GQF38" s="670"/>
      <c r="GQG38" s="670"/>
      <c r="GQH38" s="670"/>
      <c r="GQI38" s="670"/>
      <c r="GQJ38" s="670"/>
      <c r="GQK38" s="670"/>
      <c r="GQL38" s="670"/>
      <c r="GQM38" s="670"/>
      <c r="GQN38" s="670"/>
      <c r="GQO38" s="670"/>
      <c r="GQP38" s="670"/>
      <c r="GQQ38" s="670"/>
      <c r="GQR38" s="670"/>
      <c r="GQS38" s="670"/>
      <c r="GQT38" s="670"/>
      <c r="GQU38" s="670"/>
      <c r="GQV38" s="670"/>
      <c r="GQW38" s="670"/>
      <c r="GQX38" s="670"/>
      <c r="GQY38" s="670"/>
      <c r="GQZ38" s="670"/>
      <c r="GRA38" s="670"/>
      <c r="GRB38" s="670"/>
      <c r="GRC38" s="670"/>
      <c r="GRD38" s="670"/>
      <c r="GRE38" s="670"/>
      <c r="GRF38" s="670"/>
      <c r="GRG38" s="670"/>
      <c r="GRH38" s="670"/>
      <c r="GRI38" s="670"/>
      <c r="GRJ38" s="670"/>
      <c r="GRK38" s="670"/>
      <c r="GRL38" s="670"/>
      <c r="GRM38" s="670"/>
      <c r="GRN38" s="670"/>
      <c r="GRO38" s="670"/>
      <c r="GRP38" s="670"/>
      <c r="GRQ38" s="670"/>
      <c r="GRR38" s="670"/>
      <c r="GRS38" s="670"/>
      <c r="GRT38" s="670"/>
      <c r="GRU38" s="670"/>
      <c r="GRV38" s="670"/>
      <c r="GRW38" s="670"/>
      <c r="GRX38" s="670"/>
      <c r="GRY38" s="670"/>
      <c r="GRZ38" s="670"/>
      <c r="GSA38" s="670"/>
      <c r="GSB38" s="670"/>
      <c r="GSC38" s="670"/>
      <c r="GSD38" s="670"/>
      <c r="GSE38" s="670"/>
      <c r="GSF38" s="670"/>
      <c r="GSG38" s="670"/>
      <c r="GSH38" s="670"/>
      <c r="GSI38" s="670"/>
      <c r="GSJ38" s="670"/>
      <c r="GSK38" s="670"/>
      <c r="GSL38" s="670"/>
      <c r="GSM38" s="670"/>
      <c r="GSN38" s="670"/>
      <c r="GSO38" s="670"/>
      <c r="GSP38" s="670"/>
      <c r="GSQ38" s="670"/>
      <c r="GSR38" s="670"/>
      <c r="GSS38" s="670"/>
      <c r="GST38" s="670"/>
      <c r="GSU38" s="670"/>
      <c r="GSV38" s="670"/>
      <c r="GSW38" s="670"/>
      <c r="GSX38" s="670"/>
      <c r="GSY38" s="670"/>
      <c r="GSZ38" s="670"/>
      <c r="GTA38" s="670"/>
      <c r="GTB38" s="670"/>
      <c r="GTC38" s="670"/>
      <c r="GTD38" s="670"/>
      <c r="GTE38" s="670"/>
      <c r="GTF38" s="670"/>
      <c r="GTG38" s="670"/>
      <c r="GTH38" s="670"/>
      <c r="GTI38" s="670"/>
      <c r="GTJ38" s="670"/>
      <c r="GTK38" s="670"/>
      <c r="GTL38" s="670"/>
      <c r="GTM38" s="670"/>
      <c r="GTN38" s="670"/>
      <c r="GTO38" s="670"/>
      <c r="GTP38" s="670"/>
      <c r="GTQ38" s="670"/>
      <c r="GTR38" s="670"/>
      <c r="GTS38" s="670"/>
      <c r="GTT38" s="670"/>
      <c r="GTU38" s="670"/>
      <c r="GTV38" s="670"/>
      <c r="GTW38" s="670"/>
      <c r="GTX38" s="670"/>
      <c r="GTY38" s="670"/>
      <c r="GTZ38" s="670"/>
      <c r="GUA38" s="670"/>
      <c r="GUB38" s="670"/>
      <c r="GUC38" s="670"/>
      <c r="GUD38" s="670"/>
      <c r="GUE38" s="670"/>
      <c r="GUF38" s="670"/>
      <c r="GUG38" s="670"/>
      <c r="GUH38" s="670"/>
      <c r="GUI38" s="670"/>
      <c r="GUJ38" s="670"/>
      <c r="GUK38" s="670"/>
      <c r="GUL38" s="670"/>
      <c r="GUM38" s="670"/>
      <c r="GUN38" s="670"/>
      <c r="GUO38" s="670"/>
      <c r="GUP38" s="670"/>
      <c r="GUQ38" s="670"/>
      <c r="GUR38" s="670"/>
      <c r="GUS38" s="670"/>
      <c r="GUT38" s="670"/>
      <c r="GUU38" s="670"/>
      <c r="GUV38" s="670"/>
      <c r="GUW38" s="670"/>
      <c r="GUX38" s="670"/>
      <c r="GUY38" s="670"/>
      <c r="GUZ38" s="670"/>
      <c r="GVA38" s="670"/>
      <c r="GVB38" s="670"/>
      <c r="GVC38" s="670"/>
      <c r="GVD38" s="670"/>
      <c r="GVE38" s="670"/>
      <c r="GVF38" s="670"/>
      <c r="GVG38" s="670"/>
      <c r="GVH38" s="670"/>
      <c r="GVI38" s="670"/>
      <c r="GVJ38" s="670"/>
      <c r="GVK38" s="670"/>
      <c r="GVL38" s="670"/>
      <c r="GVM38" s="670"/>
      <c r="GVN38" s="670"/>
      <c r="GVO38" s="670"/>
      <c r="GVP38" s="670"/>
      <c r="GVQ38" s="670"/>
      <c r="GVR38" s="670"/>
      <c r="GVS38" s="670"/>
      <c r="GVT38" s="670"/>
      <c r="GVU38" s="670"/>
      <c r="GVV38" s="670"/>
      <c r="GVW38" s="670"/>
      <c r="GVX38" s="670"/>
      <c r="GVY38" s="670"/>
      <c r="GVZ38" s="670"/>
      <c r="GWA38" s="670"/>
      <c r="GWB38" s="670"/>
      <c r="GWC38" s="670"/>
      <c r="GWD38" s="670"/>
      <c r="GWE38" s="670"/>
      <c r="GWF38" s="670"/>
      <c r="GWG38" s="670"/>
      <c r="GWH38" s="670"/>
      <c r="GWI38" s="670"/>
      <c r="GWJ38" s="670"/>
      <c r="GWK38" s="670"/>
      <c r="GWL38" s="670"/>
      <c r="GWM38" s="670"/>
      <c r="GWN38" s="670"/>
      <c r="GWO38" s="670"/>
      <c r="GWP38" s="670"/>
      <c r="GWQ38" s="670"/>
      <c r="GWR38" s="670"/>
      <c r="GWS38" s="670"/>
      <c r="GWT38" s="670"/>
      <c r="GWU38" s="670"/>
      <c r="GWV38" s="670"/>
      <c r="GWW38" s="670"/>
      <c r="GWX38" s="670"/>
      <c r="GWY38" s="670"/>
      <c r="GWZ38" s="670"/>
      <c r="GXA38" s="670"/>
      <c r="GXB38" s="670"/>
      <c r="GXC38" s="670"/>
      <c r="GXD38" s="670"/>
      <c r="GXE38" s="670"/>
      <c r="GXF38" s="670"/>
      <c r="GXG38" s="670"/>
      <c r="GXH38" s="670"/>
      <c r="GXI38" s="670"/>
      <c r="GXJ38" s="670"/>
      <c r="GXK38" s="670"/>
      <c r="GXL38" s="670"/>
      <c r="GXM38" s="670"/>
      <c r="GXN38" s="670"/>
      <c r="GXO38" s="670"/>
      <c r="GXP38" s="670"/>
      <c r="GXQ38" s="670"/>
      <c r="GXR38" s="670"/>
      <c r="GXS38" s="670"/>
      <c r="GXT38" s="670"/>
      <c r="GXU38" s="670"/>
      <c r="GXV38" s="670"/>
      <c r="GXW38" s="670"/>
      <c r="GXX38" s="670"/>
      <c r="GXY38" s="670"/>
      <c r="GXZ38" s="670"/>
      <c r="GYA38" s="670"/>
      <c r="GYB38" s="670"/>
      <c r="GYC38" s="670"/>
      <c r="GYD38" s="670"/>
      <c r="GYE38" s="670"/>
      <c r="GYF38" s="670"/>
      <c r="GYG38" s="670"/>
      <c r="GYH38" s="670"/>
      <c r="GYI38" s="670"/>
      <c r="GYJ38" s="670"/>
      <c r="GYK38" s="670"/>
      <c r="GYL38" s="670"/>
      <c r="GYM38" s="670"/>
      <c r="GYN38" s="670"/>
      <c r="GYO38" s="670"/>
      <c r="GYP38" s="670"/>
      <c r="GYQ38" s="670"/>
      <c r="GYR38" s="670"/>
      <c r="GYS38" s="670"/>
      <c r="GYT38" s="670"/>
      <c r="GYU38" s="670"/>
      <c r="GYV38" s="670"/>
      <c r="GYW38" s="670"/>
      <c r="GYX38" s="670"/>
      <c r="GYY38" s="670"/>
      <c r="GYZ38" s="670"/>
      <c r="GZA38" s="670"/>
      <c r="GZB38" s="670"/>
      <c r="GZC38" s="670"/>
      <c r="GZD38" s="670"/>
      <c r="GZE38" s="670"/>
      <c r="GZF38" s="670"/>
      <c r="GZG38" s="670"/>
      <c r="GZH38" s="670"/>
      <c r="GZI38" s="670"/>
      <c r="GZJ38" s="670"/>
      <c r="GZK38" s="670"/>
      <c r="GZL38" s="670"/>
      <c r="GZM38" s="670"/>
      <c r="GZN38" s="670"/>
      <c r="GZO38" s="670"/>
      <c r="GZP38" s="670"/>
      <c r="GZQ38" s="670"/>
      <c r="GZR38" s="670"/>
      <c r="GZS38" s="670"/>
      <c r="GZT38" s="670"/>
      <c r="GZU38" s="670"/>
      <c r="GZV38" s="670"/>
      <c r="GZW38" s="670"/>
      <c r="GZX38" s="670"/>
      <c r="GZY38" s="670"/>
      <c r="GZZ38" s="670"/>
      <c r="HAA38" s="670"/>
      <c r="HAB38" s="670"/>
      <c r="HAC38" s="670"/>
      <c r="HAD38" s="670"/>
      <c r="HAE38" s="670"/>
      <c r="HAF38" s="670"/>
      <c r="HAG38" s="670"/>
      <c r="HAH38" s="670"/>
      <c r="HAI38" s="670"/>
      <c r="HAJ38" s="670"/>
      <c r="HAK38" s="670"/>
      <c r="HAL38" s="670"/>
      <c r="HAM38" s="670"/>
      <c r="HAN38" s="670"/>
      <c r="HAO38" s="670"/>
      <c r="HAP38" s="670"/>
      <c r="HAQ38" s="670"/>
      <c r="HAR38" s="670"/>
      <c r="HAS38" s="670"/>
      <c r="HAT38" s="670"/>
      <c r="HAU38" s="670"/>
      <c r="HAV38" s="670"/>
      <c r="HAW38" s="670"/>
      <c r="HAX38" s="670"/>
      <c r="HAY38" s="670"/>
      <c r="HAZ38" s="670"/>
      <c r="HBA38" s="670"/>
      <c r="HBB38" s="670"/>
      <c r="HBC38" s="670"/>
      <c r="HBD38" s="670"/>
      <c r="HBE38" s="670"/>
      <c r="HBF38" s="670"/>
      <c r="HBG38" s="670"/>
      <c r="HBH38" s="670"/>
      <c r="HBI38" s="670"/>
      <c r="HBJ38" s="670"/>
      <c r="HBK38" s="670"/>
      <c r="HBL38" s="670"/>
      <c r="HBM38" s="670"/>
      <c r="HBN38" s="670"/>
      <c r="HBO38" s="670"/>
      <c r="HBP38" s="670"/>
      <c r="HBQ38" s="670"/>
      <c r="HBR38" s="670"/>
      <c r="HBS38" s="670"/>
      <c r="HBT38" s="670"/>
      <c r="HBU38" s="670"/>
      <c r="HBV38" s="670"/>
      <c r="HBW38" s="670"/>
      <c r="HBX38" s="670"/>
      <c r="HBY38" s="670"/>
      <c r="HBZ38" s="670"/>
      <c r="HCA38" s="670"/>
      <c r="HCB38" s="670"/>
      <c r="HCC38" s="670"/>
      <c r="HCD38" s="670"/>
      <c r="HCE38" s="670"/>
      <c r="HCF38" s="670"/>
      <c r="HCG38" s="670"/>
      <c r="HCH38" s="670"/>
      <c r="HCI38" s="670"/>
      <c r="HCJ38" s="670"/>
      <c r="HCK38" s="670"/>
      <c r="HCL38" s="670"/>
      <c r="HCM38" s="670"/>
      <c r="HCN38" s="670"/>
      <c r="HCO38" s="670"/>
      <c r="HCP38" s="670"/>
      <c r="HCQ38" s="670"/>
      <c r="HCR38" s="670"/>
      <c r="HCS38" s="670"/>
      <c r="HCT38" s="670"/>
      <c r="HCU38" s="670"/>
      <c r="HCV38" s="670"/>
      <c r="HCW38" s="670"/>
      <c r="HCX38" s="670"/>
      <c r="HCY38" s="670"/>
      <c r="HCZ38" s="670"/>
      <c r="HDA38" s="670"/>
      <c r="HDB38" s="670"/>
      <c r="HDC38" s="670"/>
      <c r="HDD38" s="670"/>
      <c r="HDE38" s="670"/>
      <c r="HDF38" s="670"/>
      <c r="HDG38" s="670"/>
      <c r="HDH38" s="670"/>
      <c r="HDI38" s="670"/>
      <c r="HDJ38" s="670"/>
      <c r="HDK38" s="670"/>
      <c r="HDL38" s="670"/>
      <c r="HDM38" s="670"/>
      <c r="HDN38" s="670"/>
      <c r="HDO38" s="670"/>
      <c r="HDP38" s="670"/>
      <c r="HDQ38" s="670"/>
      <c r="HDR38" s="670"/>
      <c r="HDS38" s="670"/>
      <c r="HDT38" s="670"/>
      <c r="HDU38" s="670"/>
      <c r="HDV38" s="670"/>
      <c r="HDW38" s="670"/>
      <c r="HDX38" s="670"/>
      <c r="HDY38" s="670"/>
      <c r="HDZ38" s="670"/>
      <c r="HEA38" s="670"/>
      <c r="HEB38" s="670"/>
      <c r="HEC38" s="670"/>
      <c r="HED38" s="670"/>
      <c r="HEE38" s="670"/>
      <c r="HEF38" s="670"/>
      <c r="HEG38" s="670"/>
      <c r="HEH38" s="670"/>
      <c r="HEI38" s="670"/>
      <c r="HEJ38" s="670"/>
      <c r="HEK38" s="670"/>
      <c r="HEL38" s="670"/>
      <c r="HEM38" s="670"/>
      <c r="HEN38" s="670"/>
      <c r="HEO38" s="670"/>
      <c r="HEP38" s="670"/>
      <c r="HEQ38" s="670"/>
      <c r="HER38" s="670"/>
      <c r="HES38" s="670"/>
      <c r="HET38" s="670"/>
      <c r="HEU38" s="670"/>
      <c r="HEV38" s="670"/>
      <c r="HEW38" s="670"/>
      <c r="HEX38" s="670"/>
      <c r="HEY38" s="670"/>
      <c r="HEZ38" s="670"/>
      <c r="HFA38" s="670"/>
      <c r="HFB38" s="670"/>
      <c r="HFC38" s="670"/>
      <c r="HFD38" s="670"/>
      <c r="HFE38" s="670"/>
      <c r="HFF38" s="670"/>
      <c r="HFG38" s="670"/>
      <c r="HFH38" s="670"/>
      <c r="HFI38" s="670"/>
      <c r="HFJ38" s="670"/>
      <c r="HFK38" s="670"/>
      <c r="HFL38" s="670"/>
      <c r="HFM38" s="670"/>
      <c r="HFN38" s="670"/>
      <c r="HFO38" s="670"/>
      <c r="HFP38" s="670"/>
      <c r="HFQ38" s="670"/>
      <c r="HFR38" s="670"/>
      <c r="HFS38" s="670"/>
      <c r="HFT38" s="670"/>
      <c r="HFU38" s="670"/>
      <c r="HFV38" s="670"/>
      <c r="HFW38" s="670"/>
      <c r="HFX38" s="670"/>
      <c r="HFY38" s="670"/>
      <c r="HFZ38" s="670"/>
      <c r="HGA38" s="670"/>
      <c r="HGB38" s="670"/>
      <c r="HGC38" s="670"/>
      <c r="HGD38" s="670"/>
      <c r="HGE38" s="670"/>
      <c r="HGF38" s="670"/>
      <c r="HGG38" s="670"/>
      <c r="HGH38" s="670"/>
      <c r="HGI38" s="670"/>
      <c r="HGJ38" s="670"/>
      <c r="HGK38" s="670"/>
      <c r="HGL38" s="670"/>
      <c r="HGM38" s="670"/>
      <c r="HGN38" s="670"/>
      <c r="HGO38" s="670"/>
      <c r="HGP38" s="670"/>
      <c r="HGQ38" s="670"/>
      <c r="HGR38" s="670"/>
      <c r="HGS38" s="670"/>
      <c r="HGT38" s="670"/>
      <c r="HGU38" s="670"/>
      <c r="HGV38" s="670"/>
      <c r="HGW38" s="670"/>
      <c r="HGX38" s="670"/>
      <c r="HGY38" s="670"/>
      <c r="HGZ38" s="670"/>
      <c r="HHA38" s="670"/>
      <c r="HHB38" s="670"/>
      <c r="HHC38" s="670"/>
      <c r="HHD38" s="670"/>
      <c r="HHE38" s="670"/>
      <c r="HHF38" s="670"/>
      <c r="HHG38" s="670"/>
      <c r="HHH38" s="670"/>
      <c r="HHI38" s="670"/>
      <c r="HHJ38" s="670"/>
      <c r="HHK38" s="670"/>
      <c r="HHL38" s="670"/>
      <c r="HHM38" s="670"/>
      <c r="HHN38" s="670"/>
      <c r="HHO38" s="670"/>
      <c r="HHP38" s="670"/>
      <c r="HHQ38" s="670"/>
      <c r="HHR38" s="670"/>
      <c r="HHS38" s="670"/>
      <c r="HHT38" s="670"/>
      <c r="HHU38" s="670"/>
      <c r="HHV38" s="670"/>
      <c r="HHW38" s="670"/>
      <c r="HHX38" s="670"/>
      <c r="HHY38" s="670"/>
      <c r="HHZ38" s="670"/>
      <c r="HIA38" s="670"/>
      <c r="HIB38" s="670"/>
      <c r="HIC38" s="670"/>
      <c r="HID38" s="670"/>
      <c r="HIE38" s="670"/>
      <c r="HIF38" s="670"/>
      <c r="HIG38" s="670"/>
      <c r="HIH38" s="670"/>
      <c r="HII38" s="670"/>
      <c r="HIJ38" s="670"/>
      <c r="HIK38" s="670"/>
      <c r="HIL38" s="670"/>
      <c r="HIM38" s="670"/>
      <c r="HIN38" s="670"/>
      <c r="HIO38" s="670"/>
      <c r="HIP38" s="670"/>
      <c r="HIQ38" s="670"/>
      <c r="HIR38" s="670"/>
      <c r="HIS38" s="670"/>
      <c r="HIT38" s="670"/>
      <c r="HIU38" s="670"/>
      <c r="HIV38" s="670"/>
      <c r="HIW38" s="670"/>
      <c r="HIX38" s="670"/>
      <c r="HIY38" s="670"/>
      <c r="HIZ38" s="670"/>
      <c r="HJA38" s="670"/>
      <c r="HJB38" s="670"/>
      <c r="HJC38" s="670"/>
      <c r="HJD38" s="670"/>
      <c r="HJE38" s="670"/>
      <c r="HJF38" s="670"/>
      <c r="HJG38" s="670"/>
      <c r="HJH38" s="670"/>
      <c r="HJI38" s="670"/>
      <c r="HJJ38" s="670"/>
      <c r="HJK38" s="670"/>
      <c r="HJL38" s="670"/>
      <c r="HJM38" s="670"/>
      <c r="HJN38" s="670"/>
      <c r="HJO38" s="670"/>
      <c r="HJP38" s="670"/>
      <c r="HJQ38" s="670"/>
      <c r="HJR38" s="670"/>
      <c r="HJS38" s="670"/>
      <c r="HJT38" s="670"/>
      <c r="HJU38" s="670"/>
      <c r="HJV38" s="670"/>
      <c r="HJW38" s="670"/>
      <c r="HJX38" s="670"/>
      <c r="HJY38" s="670"/>
      <c r="HJZ38" s="670"/>
      <c r="HKA38" s="670"/>
      <c r="HKB38" s="670"/>
      <c r="HKC38" s="670"/>
      <c r="HKD38" s="670"/>
      <c r="HKE38" s="670"/>
      <c r="HKF38" s="670"/>
      <c r="HKG38" s="670"/>
      <c r="HKH38" s="670"/>
      <c r="HKI38" s="670"/>
      <c r="HKJ38" s="670"/>
      <c r="HKK38" s="670"/>
      <c r="HKL38" s="670"/>
      <c r="HKM38" s="670"/>
      <c r="HKN38" s="670"/>
      <c r="HKO38" s="670"/>
      <c r="HKP38" s="670"/>
      <c r="HKQ38" s="670"/>
      <c r="HKR38" s="670"/>
      <c r="HKS38" s="670"/>
      <c r="HKT38" s="670"/>
      <c r="HKU38" s="670"/>
      <c r="HKV38" s="670"/>
      <c r="HKW38" s="670"/>
      <c r="HKX38" s="670"/>
      <c r="HKY38" s="670"/>
      <c r="HKZ38" s="670"/>
      <c r="HLA38" s="670"/>
      <c r="HLB38" s="670"/>
      <c r="HLC38" s="670"/>
      <c r="HLD38" s="670"/>
      <c r="HLE38" s="670"/>
      <c r="HLF38" s="670"/>
      <c r="HLG38" s="670"/>
      <c r="HLH38" s="670"/>
      <c r="HLI38" s="670"/>
      <c r="HLJ38" s="670"/>
      <c r="HLK38" s="670"/>
      <c r="HLL38" s="670"/>
      <c r="HLM38" s="670"/>
      <c r="HLN38" s="670"/>
      <c r="HLO38" s="670"/>
      <c r="HLP38" s="670"/>
      <c r="HLQ38" s="670"/>
      <c r="HLR38" s="670"/>
      <c r="HLS38" s="670"/>
      <c r="HLT38" s="670"/>
      <c r="HLU38" s="670"/>
      <c r="HLV38" s="670"/>
      <c r="HLW38" s="670"/>
      <c r="HLX38" s="670"/>
      <c r="HLY38" s="670"/>
      <c r="HLZ38" s="670"/>
      <c r="HMA38" s="670"/>
      <c r="HMB38" s="670"/>
      <c r="HMC38" s="670"/>
      <c r="HMD38" s="670"/>
      <c r="HME38" s="670"/>
      <c r="HMF38" s="670"/>
      <c r="HMG38" s="670"/>
      <c r="HMH38" s="670"/>
      <c r="HMI38" s="670"/>
      <c r="HMJ38" s="670"/>
      <c r="HMK38" s="670"/>
      <c r="HML38" s="670"/>
      <c r="HMM38" s="670"/>
      <c r="HMN38" s="670"/>
      <c r="HMO38" s="670"/>
      <c r="HMP38" s="670"/>
      <c r="HMQ38" s="670"/>
      <c r="HMR38" s="670"/>
      <c r="HMS38" s="670"/>
      <c r="HMT38" s="670"/>
      <c r="HMU38" s="670"/>
      <c r="HMV38" s="670"/>
      <c r="HMW38" s="670"/>
      <c r="HMX38" s="670"/>
      <c r="HMY38" s="670"/>
      <c r="HMZ38" s="670"/>
      <c r="HNA38" s="670"/>
      <c r="HNB38" s="670"/>
      <c r="HNC38" s="670"/>
      <c r="HND38" s="670"/>
      <c r="HNE38" s="670"/>
      <c r="HNF38" s="670"/>
      <c r="HNG38" s="670"/>
      <c r="HNH38" s="670"/>
      <c r="HNI38" s="670"/>
      <c r="HNJ38" s="670"/>
      <c r="HNK38" s="670"/>
      <c r="HNL38" s="670"/>
      <c r="HNM38" s="670"/>
      <c r="HNN38" s="670"/>
      <c r="HNO38" s="670"/>
      <c r="HNP38" s="670"/>
      <c r="HNQ38" s="670"/>
      <c r="HNR38" s="670"/>
      <c r="HNS38" s="670"/>
      <c r="HNT38" s="670"/>
      <c r="HNU38" s="670"/>
      <c r="HNV38" s="670"/>
      <c r="HNW38" s="670"/>
      <c r="HNX38" s="670"/>
      <c r="HNY38" s="670"/>
      <c r="HNZ38" s="670"/>
      <c r="HOA38" s="670"/>
      <c r="HOB38" s="670"/>
      <c r="HOC38" s="670"/>
      <c r="HOD38" s="670"/>
      <c r="HOE38" s="670"/>
      <c r="HOF38" s="670"/>
      <c r="HOG38" s="670"/>
      <c r="HOH38" s="670"/>
      <c r="HOI38" s="670"/>
      <c r="HOJ38" s="670"/>
      <c r="HOK38" s="670"/>
      <c r="HOL38" s="670"/>
      <c r="HOM38" s="670"/>
      <c r="HON38" s="670"/>
      <c r="HOO38" s="670"/>
      <c r="HOP38" s="670"/>
      <c r="HOQ38" s="670"/>
      <c r="HOR38" s="670"/>
      <c r="HOS38" s="670"/>
      <c r="HOT38" s="670"/>
      <c r="HOU38" s="670"/>
      <c r="HOV38" s="670"/>
      <c r="HOW38" s="670"/>
      <c r="HOX38" s="670"/>
      <c r="HOY38" s="670"/>
      <c r="HOZ38" s="670"/>
      <c r="HPA38" s="670"/>
      <c r="HPB38" s="670"/>
      <c r="HPC38" s="670"/>
      <c r="HPD38" s="670"/>
      <c r="HPE38" s="670"/>
      <c r="HPF38" s="670"/>
      <c r="HPG38" s="670"/>
      <c r="HPH38" s="670"/>
      <c r="HPI38" s="670"/>
      <c r="HPJ38" s="670"/>
      <c r="HPK38" s="670"/>
      <c r="HPL38" s="670"/>
      <c r="HPM38" s="670"/>
      <c r="HPN38" s="670"/>
      <c r="HPO38" s="670"/>
      <c r="HPP38" s="670"/>
      <c r="HPQ38" s="670"/>
      <c r="HPR38" s="670"/>
      <c r="HPS38" s="670"/>
      <c r="HPT38" s="670"/>
      <c r="HPU38" s="670"/>
      <c r="HPV38" s="670"/>
      <c r="HPW38" s="670"/>
      <c r="HPX38" s="670"/>
      <c r="HPY38" s="670"/>
      <c r="HPZ38" s="670"/>
      <c r="HQA38" s="670"/>
      <c r="HQB38" s="670"/>
      <c r="HQC38" s="670"/>
      <c r="HQD38" s="670"/>
      <c r="HQE38" s="670"/>
      <c r="HQF38" s="670"/>
      <c r="HQG38" s="670"/>
      <c r="HQH38" s="670"/>
      <c r="HQI38" s="670"/>
      <c r="HQJ38" s="670"/>
      <c r="HQK38" s="670"/>
      <c r="HQL38" s="670"/>
      <c r="HQM38" s="670"/>
      <c r="HQN38" s="670"/>
      <c r="HQO38" s="670"/>
      <c r="HQP38" s="670"/>
      <c r="HQQ38" s="670"/>
      <c r="HQR38" s="670"/>
      <c r="HQS38" s="670"/>
      <c r="HQT38" s="670"/>
      <c r="HQU38" s="670"/>
      <c r="HQV38" s="670"/>
      <c r="HQW38" s="670"/>
      <c r="HQX38" s="670"/>
      <c r="HQY38" s="670"/>
      <c r="HQZ38" s="670"/>
      <c r="HRA38" s="670"/>
      <c r="HRB38" s="670"/>
      <c r="HRC38" s="670"/>
      <c r="HRD38" s="670"/>
      <c r="HRE38" s="670"/>
      <c r="HRF38" s="670"/>
      <c r="HRG38" s="670"/>
      <c r="HRH38" s="670"/>
      <c r="HRI38" s="670"/>
      <c r="HRJ38" s="670"/>
      <c r="HRK38" s="670"/>
      <c r="HRL38" s="670"/>
      <c r="HRM38" s="670"/>
      <c r="HRN38" s="670"/>
      <c r="HRO38" s="670"/>
      <c r="HRP38" s="670"/>
      <c r="HRQ38" s="670"/>
      <c r="HRR38" s="670"/>
      <c r="HRS38" s="670"/>
      <c r="HRT38" s="670"/>
      <c r="HRU38" s="670"/>
      <c r="HRV38" s="670"/>
      <c r="HRW38" s="670"/>
      <c r="HRX38" s="670"/>
      <c r="HRY38" s="670"/>
      <c r="HRZ38" s="670"/>
      <c r="HSA38" s="670"/>
      <c r="HSB38" s="670"/>
      <c r="HSC38" s="670"/>
      <c r="HSD38" s="670"/>
      <c r="HSE38" s="670"/>
      <c r="HSF38" s="670"/>
      <c r="HSG38" s="670"/>
      <c r="HSH38" s="670"/>
      <c r="HSI38" s="670"/>
      <c r="HSJ38" s="670"/>
      <c r="HSK38" s="670"/>
      <c r="HSL38" s="670"/>
      <c r="HSM38" s="670"/>
      <c r="HSN38" s="670"/>
      <c r="HSO38" s="670"/>
      <c r="HSP38" s="670"/>
      <c r="HSQ38" s="670"/>
      <c r="HSR38" s="670"/>
      <c r="HSS38" s="670"/>
      <c r="HST38" s="670"/>
      <c r="HSU38" s="670"/>
      <c r="HSV38" s="670"/>
      <c r="HSW38" s="670"/>
      <c r="HSX38" s="670"/>
      <c r="HSY38" s="670"/>
      <c r="HSZ38" s="670"/>
      <c r="HTA38" s="670"/>
      <c r="HTB38" s="670"/>
      <c r="HTC38" s="670"/>
      <c r="HTD38" s="670"/>
      <c r="HTE38" s="670"/>
      <c r="HTF38" s="670"/>
      <c r="HTG38" s="670"/>
      <c r="HTH38" s="670"/>
      <c r="HTI38" s="670"/>
      <c r="HTJ38" s="670"/>
      <c r="HTK38" s="670"/>
      <c r="HTL38" s="670"/>
      <c r="HTM38" s="670"/>
      <c r="HTN38" s="670"/>
      <c r="HTO38" s="670"/>
      <c r="HTP38" s="670"/>
      <c r="HTQ38" s="670"/>
      <c r="HTR38" s="670"/>
      <c r="HTS38" s="670"/>
      <c r="HTT38" s="670"/>
      <c r="HTU38" s="670"/>
      <c r="HTV38" s="670"/>
      <c r="HTW38" s="670"/>
      <c r="HTX38" s="670"/>
      <c r="HTY38" s="670"/>
      <c r="HTZ38" s="670"/>
      <c r="HUA38" s="670"/>
      <c r="HUB38" s="670"/>
      <c r="HUC38" s="670"/>
      <c r="HUD38" s="670"/>
      <c r="HUE38" s="670"/>
      <c r="HUF38" s="670"/>
      <c r="HUG38" s="670"/>
      <c r="HUH38" s="670"/>
      <c r="HUI38" s="670"/>
      <c r="HUJ38" s="670"/>
      <c r="HUK38" s="670"/>
      <c r="HUL38" s="670"/>
      <c r="HUM38" s="670"/>
      <c r="HUN38" s="670"/>
      <c r="HUO38" s="670"/>
      <c r="HUP38" s="670"/>
      <c r="HUQ38" s="670"/>
      <c r="HUR38" s="670"/>
      <c r="HUS38" s="670"/>
      <c r="HUT38" s="670"/>
      <c r="HUU38" s="670"/>
      <c r="HUV38" s="670"/>
      <c r="HUW38" s="670"/>
      <c r="HUX38" s="670"/>
      <c r="HUY38" s="670"/>
      <c r="HUZ38" s="670"/>
      <c r="HVA38" s="670"/>
      <c r="HVB38" s="670"/>
      <c r="HVC38" s="670"/>
      <c r="HVD38" s="670"/>
      <c r="HVE38" s="670"/>
      <c r="HVF38" s="670"/>
      <c r="HVG38" s="670"/>
      <c r="HVH38" s="670"/>
      <c r="HVI38" s="670"/>
      <c r="HVJ38" s="670"/>
      <c r="HVK38" s="670"/>
      <c r="HVL38" s="670"/>
      <c r="HVM38" s="670"/>
      <c r="HVN38" s="670"/>
      <c r="HVO38" s="670"/>
      <c r="HVP38" s="670"/>
      <c r="HVQ38" s="670"/>
      <c r="HVR38" s="670"/>
      <c r="HVS38" s="670"/>
      <c r="HVT38" s="670"/>
      <c r="HVU38" s="670"/>
      <c r="HVV38" s="670"/>
      <c r="HVW38" s="670"/>
      <c r="HVX38" s="670"/>
      <c r="HVY38" s="670"/>
      <c r="HVZ38" s="670"/>
      <c r="HWA38" s="670"/>
      <c r="HWB38" s="670"/>
      <c r="HWC38" s="670"/>
      <c r="HWD38" s="670"/>
      <c r="HWE38" s="670"/>
      <c r="HWF38" s="670"/>
      <c r="HWG38" s="670"/>
      <c r="HWH38" s="670"/>
      <c r="HWI38" s="670"/>
      <c r="HWJ38" s="670"/>
      <c r="HWK38" s="670"/>
      <c r="HWL38" s="670"/>
      <c r="HWM38" s="670"/>
      <c r="HWN38" s="670"/>
      <c r="HWO38" s="670"/>
      <c r="HWP38" s="670"/>
      <c r="HWQ38" s="670"/>
      <c r="HWR38" s="670"/>
      <c r="HWS38" s="670"/>
      <c r="HWT38" s="670"/>
      <c r="HWU38" s="670"/>
      <c r="HWV38" s="670"/>
      <c r="HWW38" s="670"/>
      <c r="HWX38" s="670"/>
      <c r="HWY38" s="670"/>
      <c r="HWZ38" s="670"/>
      <c r="HXA38" s="670"/>
      <c r="HXB38" s="670"/>
      <c r="HXC38" s="670"/>
      <c r="HXD38" s="670"/>
      <c r="HXE38" s="670"/>
      <c r="HXF38" s="670"/>
      <c r="HXG38" s="670"/>
      <c r="HXH38" s="670"/>
      <c r="HXI38" s="670"/>
      <c r="HXJ38" s="670"/>
      <c r="HXK38" s="670"/>
      <c r="HXL38" s="670"/>
      <c r="HXM38" s="670"/>
      <c r="HXN38" s="670"/>
      <c r="HXO38" s="670"/>
      <c r="HXP38" s="670"/>
      <c r="HXQ38" s="670"/>
      <c r="HXR38" s="670"/>
      <c r="HXS38" s="670"/>
      <c r="HXT38" s="670"/>
      <c r="HXU38" s="670"/>
      <c r="HXV38" s="670"/>
      <c r="HXW38" s="670"/>
      <c r="HXX38" s="670"/>
      <c r="HXY38" s="670"/>
      <c r="HXZ38" s="670"/>
      <c r="HYA38" s="670"/>
      <c r="HYB38" s="670"/>
      <c r="HYC38" s="670"/>
      <c r="HYD38" s="670"/>
      <c r="HYE38" s="670"/>
      <c r="HYF38" s="670"/>
      <c r="HYG38" s="670"/>
      <c r="HYH38" s="670"/>
      <c r="HYI38" s="670"/>
      <c r="HYJ38" s="670"/>
      <c r="HYK38" s="670"/>
      <c r="HYL38" s="670"/>
      <c r="HYM38" s="670"/>
      <c r="HYN38" s="670"/>
      <c r="HYO38" s="670"/>
      <c r="HYP38" s="670"/>
      <c r="HYQ38" s="670"/>
      <c r="HYR38" s="670"/>
      <c r="HYS38" s="670"/>
      <c r="HYT38" s="670"/>
      <c r="HYU38" s="670"/>
      <c r="HYV38" s="670"/>
      <c r="HYW38" s="670"/>
      <c r="HYX38" s="670"/>
      <c r="HYY38" s="670"/>
      <c r="HYZ38" s="670"/>
      <c r="HZA38" s="670"/>
      <c r="HZB38" s="670"/>
      <c r="HZC38" s="670"/>
      <c r="HZD38" s="670"/>
      <c r="HZE38" s="670"/>
      <c r="HZF38" s="670"/>
      <c r="HZG38" s="670"/>
      <c r="HZH38" s="670"/>
      <c r="HZI38" s="670"/>
      <c r="HZJ38" s="670"/>
      <c r="HZK38" s="670"/>
      <c r="HZL38" s="670"/>
      <c r="HZM38" s="670"/>
      <c r="HZN38" s="670"/>
      <c r="HZO38" s="670"/>
      <c r="HZP38" s="670"/>
      <c r="HZQ38" s="670"/>
      <c r="HZR38" s="670"/>
      <c r="HZS38" s="670"/>
      <c r="HZT38" s="670"/>
      <c r="HZU38" s="670"/>
      <c r="HZV38" s="670"/>
      <c r="HZW38" s="670"/>
      <c r="HZX38" s="670"/>
      <c r="HZY38" s="670"/>
      <c r="HZZ38" s="670"/>
      <c r="IAA38" s="670"/>
      <c r="IAB38" s="670"/>
      <c r="IAC38" s="670"/>
      <c r="IAD38" s="670"/>
      <c r="IAE38" s="670"/>
      <c r="IAF38" s="670"/>
      <c r="IAG38" s="670"/>
      <c r="IAH38" s="670"/>
      <c r="IAI38" s="670"/>
      <c r="IAJ38" s="670"/>
      <c r="IAK38" s="670"/>
      <c r="IAL38" s="670"/>
      <c r="IAM38" s="670"/>
      <c r="IAN38" s="670"/>
      <c r="IAO38" s="670"/>
      <c r="IAP38" s="670"/>
      <c r="IAQ38" s="670"/>
      <c r="IAR38" s="670"/>
      <c r="IAS38" s="670"/>
      <c r="IAT38" s="670"/>
      <c r="IAU38" s="670"/>
      <c r="IAV38" s="670"/>
      <c r="IAW38" s="670"/>
      <c r="IAX38" s="670"/>
      <c r="IAY38" s="670"/>
      <c r="IAZ38" s="670"/>
      <c r="IBA38" s="670"/>
      <c r="IBB38" s="670"/>
      <c r="IBC38" s="670"/>
      <c r="IBD38" s="670"/>
      <c r="IBE38" s="670"/>
      <c r="IBF38" s="670"/>
      <c r="IBG38" s="670"/>
      <c r="IBH38" s="670"/>
      <c r="IBI38" s="670"/>
      <c r="IBJ38" s="670"/>
      <c r="IBK38" s="670"/>
      <c r="IBL38" s="670"/>
      <c r="IBM38" s="670"/>
      <c r="IBN38" s="670"/>
      <c r="IBO38" s="670"/>
      <c r="IBP38" s="670"/>
      <c r="IBQ38" s="670"/>
      <c r="IBR38" s="670"/>
      <c r="IBS38" s="670"/>
      <c r="IBT38" s="670"/>
      <c r="IBU38" s="670"/>
      <c r="IBV38" s="670"/>
      <c r="IBW38" s="670"/>
      <c r="IBX38" s="670"/>
      <c r="IBY38" s="670"/>
      <c r="IBZ38" s="670"/>
      <c r="ICA38" s="670"/>
      <c r="ICB38" s="670"/>
      <c r="ICC38" s="670"/>
      <c r="ICD38" s="670"/>
      <c r="ICE38" s="670"/>
      <c r="ICF38" s="670"/>
      <c r="ICG38" s="670"/>
      <c r="ICH38" s="670"/>
      <c r="ICI38" s="670"/>
      <c r="ICJ38" s="670"/>
      <c r="ICK38" s="670"/>
      <c r="ICL38" s="670"/>
      <c r="ICM38" s="670"/>
      <c r="ICN38" s="670"/>
      <c r="ICO38" s="670"/>
      <c r="ICP38" s="670"/>
      <c r="ICQ38" s="670"/>
      <c r="ICR38" s="670"/>
      <c r="ICS38" s="670"/>
      <c r="ICT38" s="670"/>
      <c r="ICU38" s="670"/>
      <c r="ICV38" s="670"/>
      <c r="ICW38" s="670"/>
      <c r="ICX38" s="670"/>
      <c r="ICY38" s="670"/>
      <c r="ICZ38" s="670"/>
      <c r="IDA38" s="670"/>
      <c r="IDB38" s="670"/>
      <c r="IDC38" s="670"/>
      <c r="IDD38" s="670"/>
      <c r="IDE38" s="670"/>
      <c r="IDF38" s="670"/>
      <c r="IDG38" s="670"/>
      <c r="IDH38" s="670"/>
      <c r="IDI38" s="670"/>
      <c r="IDJ38" s="670"/>
      <c r="IDK38" s="670"/>
      <c r="IDL38" s="670"/>
      <c r="IDM38" s="670"/>
      <c r="IDN38" s="670"/>
      <c r="IDO38" s="670"/>
      <c r="IDP38" s="670"/>
      <c r="IDQ38" s="670"/>
      <c r="IDR38" s="670"/>
      <c r="IDS38" s="670"/>
      <c r="IDT38" s="670"/>
      <c r="IDU38" s="670"/>
      <c r="IDV38" s="670"/>
      <c r="IDW38" s="670"/>
      <c r="IDX38" s="670"/>
      <c r="IDY38" s="670"/>
      <c r="IDZ38" s="670"/>
      <c r="IEA38" s="670"/>
      <c r="IEB38" s="670"/>
      <c r="IEC38" s="670"/>
      <c r="IED38" s="670"/>
      <c r="IEE38" s="670"/>
      <c r="IEF38" s="670"/>
      <c r="IEG38" s="670"/>
      <c r="IEH38" s="670"/>
      <c r="IEI38" s="670"/>
      <c r="IEJ38" s="670"/>
      <c r="IEK38" s="670"/>
      <c r="IEL38" s="670"/>
      <c r="IEM38" s="670"/>
      <c r="IEN38" s="670"/>
      <c r="IEO38" s="670"/>
      <c r="IEP38" s="670"/>
      <c r="IEQ38" s="670"/>
      <c r="IER38" s="670"/>
      <c r="IES38" s="670"/>
      <c r="IET38" s="670"/>
      <c r="IEU38" s="670"/>
      <c r="IEV38" s="670"/>
      <c r="IEW38" s="670"/>
      <c r="IEX38" s="670"/>
      <c r="IEY38" s="670"/>
      <c r="IEZ38" s="670"/>
      <c r="IFA38" s="670"/>
      <c r="IFB38" s="670"/>
      <c r="IFC38" s="670"/>
      <c r="IFD38" s="670"/>
      <c r="IFE38" s="670"/>
      <c r="IFF38" s="670"/>
      <c r="IFG38" s="670"/>
      <c r="IFH38" s="670"/>
      <c r="IFI38" s="670"/>
      <c r="IFJ38" s="670"/>
      <c r="IFK38" s="670"/>
      <c r="IFL38" s="670"/>
      <c r="IFM38" s="670"/>
      <c r="IFN38" s="670"/>
      <c r="IFO38" s="670"/>
      <c r="IFP38" s="670"/>
      <c r="IFQ38" s="670"/>
      <c r="IFR38" s="670"/>
      <c r="IFS38" s="670"/>
      <c r="IFT38" s="670"/>
      <c r="IFU38" s="670"/>
      <c r="IFV38" s="670"/>
      <c r="IFW38" s="670"/>
      <c r="IFX38" s="670"/>
      <c r="IFY38" s="670"/>
      <c r="IFZ38" s="670"/>
      <c r="IGA38" s="670"/>
      <c r="IGB38" s="670"/>
      <c r="IGC38" s="670"/>
      <c r="IGD38" s="670"/>
      <c r="IGE38" s="670"/>
      <c r="IGF38" s="670"/>
      <c r="IGG38" s="670"/>
      <c r="IGH38" s="670"/>
      <c r="IGI38" s="670"/>
      <c r="IGJ38" s="670"/>
      <c r="IGK38" s="670"/>
      <c r="IGL38" s="670"/>
      <c r="IGM38" s="670"/>
      <c r="IGN38" s="670"/>
      <c r="IGO38" s="670"/>
      <c r="IGP38" s="670"/>
      <c r="IGQ38" s="670"/>
      <c r="IGR38" s="670"/>
      <c r="IGS38" s="670"/>
      <c r="IGT38" s="670"/>
      <c r="IGU38" s="670"/>
      <c r="IGV38" s="670"/>
      <c r="IGW38" s="670"/>
      <c r="IGX38" s="670"/>
      <c r="IGY38" s="670"/>
      <c r="IGZ38" s="670"/>
      <c r="IHA38" s="670"/>
      <c r="IHB38" s="670"/>
      <c r="IHC38" s="670"/>
      <c r="IHD38" s="670"/>
      <c r="IHE38" s="670"/>
      <c r="IHF38" s="670"/>
      <c r="IHG38" s="670"/>
      <c r="IHH38" s="670"/>
      <c r="IHI38" s="670"/>
      <c r="IHJ38" s="670"/>
      <c r="IHK38" s="670"/>
      <c r="IHL38" s="670"/>
      <c r="IHM38" s="670"/>
      <c r="IHN38" s="670"/>
      <c r="IHO38" s="670"/>
      <c r="IHP38" s="670"/>
      <c r="IHQ38" s="670"/>
      <c r="IHR38" s="670"/>
      <c r="IHS38" s="670"/>
      <c r="IHT38" s="670"/>
      <c r="IHU38" s="670"/>
      <c r="IHV38" s="670"/>
      <c r="IHW38" s="670"/>
      <c r="IHX38" s="670"/>
      <c r="IHY38" s="670"/>
      <c r="IHZ38" s="670"/>
      <c r="IIA38" s="670"/>
      <c r="IIB38" s="670"/>
      <c r="IIC38" s="670"/>
      <c r="IID38" s="670"/>
      <c r="IIE38" s="670"/>
      <c r="IIF38" s="670"/>
      <c r="IIG38" s="670"/>
      <c r="IIH38" s="670"/>
      <c r="III38" s="670"/>
      <c r="IIJ38" s="670"/>
      <c r="IIK38" s="670"/>
      <c r="IIL38" s="670"/>
      <c r="IIM38" s="670"/>
      <c r="IIN38" s="670"/>
      <c r="IIO38" s="670"/>
      <c r="IIP38" s="670"/>
      <c r="IIQ38" s="670"/>
      <c r="IIR38" s="670"/>
      <c r="IIS38" s="670"/>
      <c r="IIT38" s="670"/>
      <c r="IIU38" s="670"/>
      <c r="IIV38" s="670"/>
      <c r="IIW38" s="670"/>
      <c r="IIX38" s="670"/>
      <c r="IIY38" s="670"/>
      <c r="IIZ38" s="670"/>
      <c r="IJA38" s="670"/>
      <c r="IJB38" s="670"/>
      <c r="IJC38" s="670"/>
      <c r="IJD38" s="670"/>
      <c r="IJE38" s="670"/>
      <c r="IJF38" s="670"/>
      <c r="IJG38" s="670"/>
      <c r="IJH38" s="670"/>
      <c r="IJI38" s="670"/>
      <c r="IJJ38" s="670"/>
      <c r="IJK38" s="670"/>
      <c r="IJL38" s="670"/>
      <c r="IJM38" s="670"/>
      <c r="IJN38" s="670"/>
      <c r="IJO38" s="670"/>
      <c r="IJP38" s="670"/>
      <c r="IJQ38" s="670"/>
      <c r="IJR38" s="670"/>
      <c r="IJS38" s="670"/>
      <c r="IJT38" s="670"/>
      <c r="IJU38" s="670"/>
      <c r="IJV38" s="670"/>
      <c r="IJW38" s="670"/>
      <c r="IJX38" s="670"/>
      <c r="IJY38" s="670"/>
      <c r="IJZ38" s="670"/>
      <c r="IKA38" s="670"/>
      <c r="IKB38" s="670"/>
      <c r="IKC38" s="670"/>
      <c r="IKD38" s="670"/>
      <c r="IKE38" s="670"/>
      <c r="IKF38" s="670"/>
      <c r="IKG38" s="670"/>
      <c r="IKH38" s="670"/>
      <c r="IKI38" s="670"/>
      <c r="IKJ38" s="670"/>
      <c r="IKK38" s="670"/>
      <c r="IKL38" s="670"/>
      <c r="IKM38" s="670"/>
      <c r="IKN38" s="670"/>
      <c r="IKO38" s="670"/>
      <c r="IKP38" s="670"/>
      <c r="IKQ38" s="670"/>
      <c r="IKR38" s="670"/>
      <c r="IKS38" s="670"/>
      <c r="IKT38" s="670"/>
      <c r="IKU38" s="670"/>
      <c r="IKV38" s="670"/>
      <c r="IKW38" s="670"/>
      <c r="IKX38" s="670"/>
      <c r="IKY38" s="670"/>
      <c r="IKZ38" s="670"/>
      <c r="ILA38" s="670"/>
      <c r="ILB38" s="670"/>
      <c r="ILC38" s="670"/>
      <c r="ILD38" s="670"/>
      <c r="ILE38" s="670"/>
      <c r="ILF38" s="670"/>
      <c r="ILG38" s="670"/>
      <c r="ILH38" s="670"/>
      <c r="ILI38" s="670"/>
      <c r="ILJ38" s="670"/>
      <c r="ILK38" s="670"/>
      <c r="ILL38" s="670"/>
      <c r="ILM38" s="670"/>
      <c r="ILN38" s="670"/>
      <c r="ILO38" s="670"/>
      <c r="ILP38" s="670"/>
      <c r="ILQ38" s="670"/>
      <c r="ILR38" s="670"/>
      <c r="ILS38" s="670"/>
      <c r="ILT38" s="670"/>
      <c r="ILU38" s="670"/>
      <c r="ILV38" s="670"/>
      <c r="ILW38" s="670"/>
      <c r="ILX38" s="670"/>
      <c r="ILY38" s="670"/>
      <c r="ILZ38" s="670"/>
      <c r="IMA38" s="670"/>
      <c r="IMB38" s="670"/>
      <c r="IMC38" s="670"/>
      <c r="IMD38" s="670"/>
      <c r="IME38" s="670"/>
      <c r="IMF38" s="670"/>
      <c r="IMG38" s="670"/>
      <c r="IMH38" s="670"/>
      <c r="IMI38" s="670"/>
      <c r="IMJ38" s="670"/>
      <c r="IMK38" s="670"/>
      <c r="IML38" s="670"/>
      <c r="IMM38" s="670"/>
      <c r="IMN38" s="670"/>
      <c r="IMO38" s="670"/>
      <c r="IMP38" s="670"/>
      <c r="IMQ38" s="670"/>
      <c r="IMR38" s="670"/>
      <c r="IMS38" s="670"/>
      <c r="IMT38" s="670"/>
      <c r="IMU38" s="670"/>
      <c r="IMV38" s="670"/>
      <c r="IMW38" s="670"/>
      <c r="IMX38" s="670"/>
      <c r="IMY38" s="670"/>
      <c r="IMZ38" s="670"/>
      <c r="INA38" s="670"/>
      <c r="INB38" s="670"/>
      <c r="INC38" s="670"/>
      <c r="IND38" s="670"/>
      <c r="INE38" s="670"/>
      <c r="INF38" s="670"/>
      <c r="ING38" s="670"/>
      <c r="INH38" s="670"/>
      <c r="INI38" s="670"/>
      <c r="INJ38" s="670"/>
      <c r="INK38" s="670"/>
      <c r="INL38" s="670"/>
      <c r="INM38" s="670"/>
      <c r="INN38" s="670"/>
      <c r="INO38" s="670"/>
      <c r="INP38" s="670"/>
      <c r="INQ38" s="670"/>
      <c r="INR38" s="670"/>
      <c r="INS38" s="670"/>
      <c r="INT38" s="670"/>
      <c r="INU38" s="670"/>
      <c r="INV38" s="670"/>
      <c r="INW38" s="670"/>
      <c r="INX38" s="670"/>
      <c r="INY38" s="670"/>
      <c r="INZ38" s="670"/>
      <c r="IOA38" s="670"/>
      <c r="IOB38" s="670"/>
      <c r="IOC38" s="670"/>
      <c r="IOD38" s="670"/>
      <c r="IOE38" s="670"/>
      <c r="IOF38" s="670"/>
      <c r="IOG38" s="670"/>
      <c r="IOH38" s="670"/>
      <c r="IOI38" s="670"/>
      <c r="IOJ38" s="670"/>
      <c r="IOK38" s="670"/>
      <c r="IOL38" s="670"/>
      <c r="IOM38" s="670"/>
      <c r="ION38" s="670"/>
      <c r="IOO38" s="670"/>
      <c r="IOP38" s="670"/>
      <c r="IOQ38" s="670"/>
      <c r="IOR38" s="670"/>
      <c r="IOS38" s="670"/>
      <c r="IOT38" s="670"/>
      <c r="IOU38" s="670"/>
      <c r="IOV38" s="670"/>
      <c r="IOW38" s="670"/>
      <c r="IOX38" s="670"/>
      <c r="IOY38" s="670"/>
      <c r="IOZ38" s="670"/>
      <c r="IPA38" s="670"/>
      <c r="IPB38" s="670"/>
      <c r="IPC38" s="670"/>
      <c r="IPD38" s="670"/>
      <c r="IPE38" s="670"/>
      <c r="IPF38" s="670"/>
      <c r="IPG38" s="670"/>
      <c r="IPH38" s="670"/>
      <c r="IPI38" s="670"/>
      <c r="IPJ38" s="670"/>
      <c r="IPK38" s="670"/>
      <c r="IPL38" s="670"/>
      <c r="IPM38" s="670"/>
      <c r="IPN38" s="670"/>
      <c r="IPO38" s="670"/>
      <c r="IPP38" s="670"/>
      <c r="IPQ38" s="670"/>
      <c r="IPR38" s="670"/>
      <c r="IPS38" s="670"/>
      <c r="IPT38" s="670"/>
      <c r="IPU38" s="670"/>
      <c r="IPV38" s="670"/>
      <c r="IPW38" s="670"/>
      <c r="IPX38" s="670"/>
      <c r="IPY38" s="670"/>
      <c r="IPZ38" s="670"/>
      <c r="IQA38" s="670"/>
      <c r="IQB38" s="670"/>
      <c r="IQC38" s="670"/>
      <c r="IQD38" s="670"/>
      <c r="IQE38" s="670"/>
      <c r="IQF38" s="670"/>
      <c r="IQG38" s="670"/>
      <c r="IQH38" s="670"/>
      <c r="IQI38" s="670"/>
      <c r="IQJ38" s="670"/>
      <c r="IQK38" s="670"/>
      <c r="IQL38" s="670"/>
      <c r="IQM38" s="670"/>
      <c r="IQN38" s="670"/>
      <c r="IQO38" s="670"/>
      <c r="IQP38" s="670"/>
      <c r="IQQ38" s="670"/>
      <c r="IQR38" s="670"/>
      <c r="IQS38" s="670"/>
      <c r="IQT38" s="670"/>
      <c r="IQU38" s="670"/>
      <c r="IQV38" s="670"/>
      <c r="IQW38" s="670"/>
      <c r="IQX38" s="670"/>
      <c r="IQY38" s="670"/>
      <c r="IQZ38" s="670"/>
      <c r="IRA38" s="670"/>
      <c r="IRB38" s="670"/>
      <c r="IRC38" s="670"/>
      <c r="IRD38" s="670"/>
      <c r="IRE38" s="670"/>
      <c r="IRF38" s="670"/>
      <c r="IRG38" s="670"/>
      <c r="IRH38" s="670"/>
      <c r="IRI38" s="670"/>
      <c r="IRJ38" s="670"/>
      <c r="IRK38" s="670"/>
      <c r="IRL38" s="670"/>
      <c r="IRM38" s="670"/>
      <c r="IRN38" s="670"/>
      <c r="IRO38" s="670"/>
      <c r="IRP38" s="670"/>
      <c r="IRQ38" s="670"/>
      <c r="IRR38" s="670"/>
      <c r="IRS38" s="670"/>
      <c r="IRT38" s="670"/>
      <c r="IRU38" s="670"/>
      <c r="IRV38" s="670"/>
      <c r="IRW38" s="670"/>
      <c r="IRX38" s="670"/>
      <c r="IRY38" s="670"/>
      <c r="IRZ38" s="670"/>
      <c r="ISA38" s="670"/>
      <c r="ISB38" s="670"/>
      <c r="ISC38" s="670"/>
      <c r="ISD38" s="670"/>
      <c r="ISE38" s="670"/>
      <c r="ISF38" s="670"/>
      <c r="ISG38" s="670"/>
      <c r="ISH38" s="670"/>
      <c r="ISI38" s="670"/>
      <c r="ISJ38" s="670"/>
      <c r="ISK38" s="670"/>
      <c r="ISL38" s="670"/>
      <c r="ISM38" s="670"/>
      <c r="ISN38" s="670"/>
      <c r="ISO38" s="670"/>
      <c r="ISP38" s="670"/>
      <c r="ISQ38" s="670"/>
      <c r="ISR38" s="670"/>
      <c r="ISS38" s="670"/>
      <c r="IST38" s="670"/>
      <c r="ISU38" s="670"/>
      <c r="ISV38" s="670"/>
      <c r="ISW38" s="670"/>
      <c r="ISX38" s="670"/>
      <c r="ISY38" s="670"/>
      <c r="ISZ38" s="670"/>
      <c r="ITA38" s="670"/>
      <c r="ITB38" s="670"/>
      <c r="ITC38" s="670"/>
      <c r="ITD38" s="670"/>
      <c r="ITE38" s="670"/>
      <c r="ITF38" s="670"/>
      <c r="ITG38" s="670"/>
      <c r="ITH38" s="670"/>
      <c r="ITI38" s="670"/>
      <c r="ITJ38" s="670"/>
      <c r="ITK38" s="670"/>
      <c r="ITL38" s="670"/>
      <c r="ITM38" s="670"/>
      <c r="ITN38" s="670"/>
      <c r="ITO38" s="670"/>
      <c r="ITP38" s="670"/>
      <c r="ITQ38" s="670"/>
      <c r="ITR38" s="670"/>
      <c r="ITS38" s="670"/>
      <c r="ITT38" s="670"/>
      <c r="ITU38" s="670"/>
      <c r="ITV38" s="670"/>
      <c r="ITW38" s="670"/>
      <c r="ITX38" s="670"/>
      <c r="ITY38" s="670"/>
      <c r="ITZ38" s="670"/>
      <c r="IUA38" s="670"/>
      <c r="IUB38" s="670"/>
      <c r="IUC38" s="670"/>
      <c r="IUD38" s="670"/>
      <c r="IUE38" s="670"/>
      <c r="IUF38" s="670"/>
      <c r="IUG38" s="670"/>
      <c r="IUH38" s="670"/>
      <c r="IUI38" s="670"/>
      <c r="IUJ38" s="670"/>
      <c r="IUK38" s="670"/>
      <c r="IUL38" s="670"/>
      <c r="IUM38" s="670"/>
      <c r="IUN38" s="670"/>
      <c r="IUO38" s="670"/>
      <c r="IUP38" s="670"/>
      <c r="IUQ38" s="670"/>
      <c r="IUR38" s="670"/>
      <c r="IUS38" s="670"/>
      <c r="IUT38" s="670"/>
      <c r="IUU38" s="670"/>
      <c r="IUV38" s="670"/>
      <c r="IUW38" s="670"/>
      <c r="IUX38" s="670"/>
      <c r="IUY38" s="670"/>
      <c r="IUZ38" s="670"/>
      <c r="IVA38" s="670"/>
      <c r="IVB38" s="670"/>
      <c r="IVC38" s="670"/>
      <c r="IVD38" s="670"/>
      <c r="IVE38" s="670"/>
      <c r="IVF38" s="670"/>
      <c r="IVG38" s="670"/>
      <c r="IVH38" s="670"/>
      <c r="IVI38" s="670"/>
      <c r="IVJ38" s="670"/>
      <c r="IVK38" s="670"/>
      <c r="IVL38" s="670"/>
      <c r="IVM38" s="670"/>
      <c r="IVN38" s="670"/>
      <c r="IVO38" s="670"/>
      <c r="IVP38" s="670"/>
      <c r="IVQ38" s="670"/>
      <c r="IVR38" s="670"/>
      <c r="IVS38" s="670"/>
      <c r="IVT38" s="670"/>
      <c r="IVU38" s="670"/>
      <c r="IVV38" s="670"/>
      <c r="IVW38" s="670"/>
      <c r="IVX38" s="670"/>
      <c r="IVY38" s="670"/>
      <c r="IVZ38" s="670"/>
      <c r="IWA38" s="670"/>
      <c r="IWB38" s="670"/>
      <c r="IWC38" s="670"/>
      <c r="IWD38" s="670"/>
      <c r="IWE38" s="670"/>
      <c r="IWF38" s="670"/>
      <c r="IWG38" s="670"/>
      <c r="IWH38" s="670"/>
      <c r="IWI38" s="670"/>
      <c r="IWJ38" s="670"/>
      <c r="IWK38" s="670"/>
      <c r="IWL38" s="670"/>
      <c r="IWM38" s="670"/>
      <c r="IWN38" s="670"/>
      <c r="IWO38" s="670"/>
      <c r="IWP38" s="670"/>
      <c r="IWQ38" s="670"/>
      <c r="IWR38" s="670"/>
      <c r="IWS38" s="670"/>
      <c r="IWT38" s="670"/>
      <c r="IWU38" s="670"/>
      <c r="IWV38" s="670"/>
      <c r="IWW38" s="670"/>
      <c r="IWX38" s="670"/>
      <c r="IWY38" s="670"/>
      <c r="IWZ38" s="670"/>
      <c r="IXA38" s="670"/>
      <c r="IXB38" s="670"/>
      <c r="IXC38" s="670"/>
      <c r="IXD38" s="670"/>
      <c r="IXE38" s="670"/>
      <c r="IXF38" s="670"/>
      <c r="IXG38" s="670"/>
      <c r="IXH38" s="670"/>
      <c r="IXI38" s="670"/>
      <c r="IXJ38" s="670"/>
      <c r="IXK38" s="670"/>
      <c r="IXL38" s="670"/>
      <c r="IXM38" s="670"/>
      <c r="IXN38" s="670"/>
      <c r="IXO38" s="670"/>
      <c r="IXP38" s="670"/>
      <c r="IXQ38" s="670"/>
      <c r="IXR38" s="670"/>
      <c r="IXS38" s="670"/>
      <c r="IXT38" s="670"/>
      <c r="IXU38" s="670"/>
      <c r="IXV38" s="670"/>
      <c r="IXW38" s="670"/>
      <c r="IXX38" s="670"/>
      <c r="IXY38" s="670"/>
      <c r="IXZ38" s="670"/>
      <c r="IYA38" s="670"/>
      <c r="IYB38" s="670"/>
      <c r="IYC38" s="670"/>
      <c r="IYD38" s="670"/>
      <c r="IYE38" s="670"/>
      <c r="IYF38" s="670"/>
      <c r="IYG38" s="670"/>
      <c r="IYH38" s="670"/>
      <c r="IYI38" s="670"/>
      <c r="IYJ38" s="670"/>
      <c r="IYK38" s="670"/>
      <c r="IYL38" s="670"/>
      <c r="IYM38" s="670"/>
      <c r="IYN38" s="670"/>
      <c r="IYO38" s="670"/>
      <c r="IYP38" s="670"/>
      <c r="IYQ38" s="670"/>
      <c r="IYR38" s="670"/>
      <c r="IYS38" s="670"/>
      <c r="IYT38" s="670"/>
      <c r="IYU38" s="670"/>
      <c r="IYV38" s="670"/>
      <c r="IYW38" s="670"/>
      <c r="IYX38" s="670"/>
      <c r="IYY38" s="670"/>
      <c r="IYZ38" s="670"/>
      <c r="IZA38" s="670"/>
      <c r="IZB38" s="670"/>
      <c r="IZC38" s="670"/>
      <c r="IZD38" s="670"/>
      <c r="IZE38" s="670"/>
      <c r="IZF38" s="670"/>
      <c r="IZG38" s="670"/>
      <c r="IZH38" s="670"/>
      <c r="IZI38" s="670"/>
      <c r="IZJ38" s="670"/>
      <c r="IZK38" s="670"/>
      <c r="IZL38" s="670"/>
      <c r="IZM38" s="670"/>
      <c r="IZN38" s="670"/>
      <c r="IZO38" s="670"/>
      <c r="IZP38" s="670"/>
      <c r="IZQ38" s="670"/>
      <c r="IZR38" s="670"/>
      <c r="IZS38" s="670"/>
      <c r="IZT38" s="670"/>
      <c r="IZU38" s="670"/>
      <c r="IZV38" s="670"/>
      <c r="IZW38" s="670"/>
      <c r="IZX38" s="670"/>
      <c r="IZY38" s="670"/>
      <c r="IZZ38" s="670"/>
      <c r="JAA38" s="670"/>
      <c r="JAB38" s="670"/>
      <c r="JAC38" s="670"/>
      <c r="JAD38" s="670"/>
      <c r="JAE38" s="670"/>
      <c r="JAF38" s="670"/>
      <c r="JAG38" s="670"/>
      <c r="JAH38" s="670"/>
      <c r="JAI38" s="670"/>
      <c r="JAJ38" s="670"/>
      <c r="JAK38" s="670"/>
      <c r="JAL38" s="670"/>
      <c r="JAM38" s="670"/>
      <c r="JAN38" s="670"/>
      <c r="JAO38" s="670"/>
      <c r="JAP38" s="670"/>
      <c r="JAQ38" s="670"/>
      <c r="JAR38" s="670"/>
      <c r="JAS38" s="670"/>
      <c r="JAT38" s="670"/>
      <c r="JAU38" s="670"/>
      <c r="JAV38" s="670"/>
      <c r="JAW38" s="670"/>
      <c r="JAX38" s="670"/>
      <c r="JAY38" s="670"/>
      <c r="JAZ38" s="670"/>
      <c r="JBA38" s="670"/>
      <c r="JBB38" s="670"/>
      <c r="JBC38" s="670"/>
      <c r="JBD38" s="670"/>
      <c r="JBE38" s="670"/>
      <c r="JBF38" s="670"/>
      <c r="JBG38" s="670"/>
      <c r="JBH38" s="670"/>
      <c r="JBI38" s="670"/>
      <c r="JBJ38" s="670"/>
      <c r="JBK38" s="670"/>
      <c r="JBL38" s="670"/>
      <c r="JBM38" s="670"/>
      <c r="JBN38" s="670"/>
      <c r="JBO38" s="670"/>
      <c r="JBP38" s="670"/>
      <c r="JBQ38" s="670"/>
      <c r="JBR38" s="670"/>
      <c r="JBS38" s="670"/>
      <c r="JBT38" s="670"/>
      <c r="JBU38" s="670"/>
      <c r="JBV38" s="670"/>
      <c r="JBW38" s="670"/>
      <c r="JBX38" s="670"/>
      <c r="JBY38" s="670"/>
      <c r="JBZ38" s="670"/>
      <c r="JCA38" s="670"/>
      <c r="JCB38" s="670"/>
      <c r="JCC38" s="670"/>
      <c r="JCD38" s="670"/>
      <c r="JCE38" s="670"/>
      <c r="JCF38" s="670"/>
      <c r="JCG38" s="670"/>
      <c r="JCH38" s="670"/>
      <c r="JCI38" s="670"/>
      <c r="JCJ38" s="670"/>
      <c r="JCK38" s="670"/>
      <c r="JCL38" s="670"/>
      <c r="JCM38" s="670"/>
      <c r="JCN38" s="670"/>
      <c r="JCO38" s="670"/>
      <c r="JCP38" s="670"/>
      <c r="JCQ38" s="670"/>
      <c r="JCR38" s="670"/>
      <c r="JCS38" s="670"/>
      <c r="JCT38" s="670"/>
      <c r="JCU38" s="670"/>
      <c r="JCV38" s="670"/>
      <c r="JCW38" s="670"/>
      <c r="JCX38" s="670"/>
      <c r="JCY38" s="670"/>
      <c r="JCZ38" s="670"/>
      <c r="JDA38" s="670"/>
      <c r="JDB38" s="670"/>
      <c r="JDC38" s="670"/>
      <c r="JDD38" s="670"/>
      <c r="JDE38" s="670"/>
      <c r="JDF38" s="670"/>
      <c r="JDG38" s="670"/>
      <c r="JDH38" s="670"/>
      <c r="JDI38" s="670"/>
      <c r="JDJ38" s="670"/>
      <c r="JDK38" s="670"/>
      <c r="JDL38" s="670"/>
      <c r="JDM38" s="670"/>
      <c r="JDN38" s="670"/>
      <c r="JDO38" s="670"/>
      <c r="JDP38" s="670"/>
      <c r="JDQ38" s="670"/>
      <c r="JDR38" s="670"/>
      <c r="JDS38" s="670"/>
      <c r="JDT38" s="670"/>
      <c r="JDU38" s="670"/>
      <c r="JDV38" s="670"/>
      <c r="JDW38" s="670"/>
      <c r="JDX38" s="670"/>
      <c r="JDY38" s="670"/>
      <c r="JDZ38" s="670"/>
      <c r="JEA38" s="670"/>
      <c r="JEB38" s="670"/>
      <c r="JEC38" s="670"/>
      <c r="JED38" s="670"/>
      <c r="JEE38" s="670"/>
      <c r="JEF38" s="670"/>
      <c r="JEG38" s="670"/>
      <c r="JEH38" s="670"/>
      <c r="JEI38" s="670"/>
      <c r="JEJ38" s="670"/>
      <c r="JEK38" s="670"/>
      <c r="JEL38" s="670"/>
      <c r="JEM38" s="670"/>
      <c r="JEN38" s="670"/>
      <c r="JEO38" s="670"/>
      <c r="JEP38" s="670"/>
      <c r="JEQ38" s="670"/>
      <c r="JER38" s="670"/>
      <c r="JES38" s="670"/>
      <c r="JET38" s="670"/>
      <c r="JEU38" s="670"/>
      <c r="JEV38" s="670"/>
      <c r="JEW38" s="670"/>
      <c r="JEX38" s="670"/>
      <c r="JEY38" s="670"/>
      <c r="JEZ38" s="670"/>
      <c r="JFA38" s="670"/>
      <c r="JFB38" s="670"/>
      <c r="JFC38" s="670"/>
      <c r="JFD38" s="670"/>
      <c r="JFE38" s="670"/>
      <c r="JFF38" s="670"/>
      <c r="JFG38" s="670"/>
      <c r="JFH38" s="670"/>
      <c r="JFI38" s="670"/>
      <c r="JFJ38" s="670"/>
      <c r="JFK38" s="670"/>
      <c r="JFL38" s="670"/>
      <c r="JFM38" s="670"/>
      <c r="JFN38" s="670"/>
      <c r="JFO38" s="670"/>
      <c r="JFP38" s="670"/>
      <c r="JFQ38" s="670"/>
      <c r="JFR38" s="670"/>
      <c r="JFS38" s="670"/>
      <c r="JFT38" s="670"/>
      <c r="JFU38" s="670"/>
      <c r="JFV38" s="670"/>
      <c r="JFW38" s="670"/>
      <c r="JFX38" s="670"/>
      <c r="JFY38" s="670"/>
      <c r="JFZ38" s="670"/>
      <c r="JGA38" s="670"/>
      <c r="JGB38" s="670"/>
      <c r="JGC38" s="670"/>
      <c r="JGD38" s="670"/>
      <c r="JGE38" s="670"/>
      <c r="JGF38" s="670"/>
      <c r="JGG38" s="670"/>
      <c r="JGH38" s="670"/>
      <c r="JGI38" s="670"/>
      <c r="JGJ38" s="670"/>
      <c r="JGK38" s="670"/>
      <c r="JGL38" s="670"/>
      <c r="JGM38" s="670"/>
      <c r="JGN38" s="670"/>
      <c r="JGO38" s="670"/>
      <c r="JGP38" s="670"/>
      <c r="JGQ38" s="670"/>
      <c r="JGR38" s="670"/>
      <c r="JGS38" s="670"/>
      <c r="JGT38" s="670"/>
      <c r="JGU38" s="670"/>
      <c r="JGV38" s="670"/>
      <c r="JGW38" s="670"/>
      <c r="JGX38" s="670"/>
      <c r="JGY38" s="670"/>
      <c r="JGZ38" s="670"/>
      <c r="JHA38" s="670"/>
      <c r="JHB38" s="670"/>
      <c r="JHC38" s="670"/>
      <c r="JHD38" s="670"/>
      <c r="JHE38" s="670"/>
      <c r="JHF38" s="670"/>
      <c r="JHG38" s="670"/>
      <c r="JHH38" s="670"/>
      <c r="JHI38" s="670"/>
      <c r="JHJ38" s="670"/>
      <c r="JHK38" s="670"/>
      <c r="JHL38" s="670"/>
      <c r="JHM38" s="670"/>
      <c r="JHN38" s="670"/>
      <c r="JHO38" s="670"/>
      <c r="JHP38" s="670"/>
      <c r="JHQ38" s="670"/>
      <c r="JHR38" s="670"/>
      <c r="JHS38" s="670"/>
      <c r="JHT38" s="670"/>
      <c r="JHU38" s="670"/>
      <c r="JHV38" s="670"/>
      <c r="JHW38" s="670"/>
      <c r="JHX38" s="670"/>
      <c r="JHY38" s="670"/>
      <c r="JHZ38" s="670"/>
      <c r="JIA38" s="670"/>
      <c r="JIB38" s="670"/>
      <c r="JIC38" s="670"/>
      <c r="JID38" s="670"/>
      <c r="JIE38" s="670"/>
      <c r="JIF38" s="670"/>
      <c r="JIG38" s="670"/>
      <c r="JIH38" s="670"/>
      <c r="JII38" s="670"/>
      <c r="JIJ38" s="670"/>
      <c r="JIK38" s="670"/>
      <c r="JIL38" s="670"/>
      <c r="JIM38" s="670"/>
      <c r="JIN38" s="670"/>
      <c r="JIO38" s="670"/>
      <c r="JIP38" s="670"/>
      <c r="JIQ38" s="670"/>
      <c r="JIR38" s="670"/>
      <c r="JIS38" s="670"/>
      <c r="JIT38" s="670"/>
      <c r="JIU38" s="670"/>
      <c r="JIV38" s="670"/>
      <c r="JIW38" s="670"/>
      <c r="JIX38" s="670"/>
      <c r="JIY38" s="670"/>
      <c r="JIZ38" s="670"/>
      <c r="JJA38" s="670"/>
      <c r="JJB38" s="670"/>
      <c r="JJC38" s="670"/>
      <c r="JJD38" s="670"/>
      <c r="JJE38" s="670"/>
      <c r="JJF38" s="670"/>
      <c r="JJG38" s="670"/>
      <c r="JJH38" s="670"/>
      <c r="JJI38" s="670"/>
      <c r="JJJ38" s="670"/>
      <c r="JJK38" s="670"/>
      <c r="JJL38" s="670"/>
      <c r="JJM38" s="670"/>
      <c r="JJN38" s="670"/>
      <c r="JJO38" s="670"/>
      <c r="JJP38" s="670"/>
      <c r="JJQ38" s="670"/>
      <c r="JJR38" s="670"/>
      <c r="JJS38" s="670"/>
      <c r="JJT38" s="670"/>
      <c r="JJU38" s="670"/>
      <c r="JJV38" s="670"/>
      <c r="JJW38" s="670"/>
      <c r="JJX38" s="670"/>
      <c r="JJY38" s="670"/>
      <c r="JJZ38" s="670"/>
      <c r="JKA38" s="670"/>
      <c r="JKB38" s="670"/>
      <c r="JKC38" s="670"/>
      <c r="JKD38" s="670"/>
      <c r="JKE38" s="670"/>
      <c r="JKF38" s="670"/>
      <c r="JKG38" s="670"/>
      <c r="JKH38" s="670"/>
      <c r="JKI38" s="670"/>
      <c r="JKJ38" s="670"/>
      <c r="JKK38" s="670"/>
      <c r="JKL38" s="670"/>
      <c r="JKM38" s="670"/>
      <c r="JKN38" s="670"/>
      <c r="JKO38" s="670"/>
      <c r="JKP38" s="670"/>
      <c r="JKQ38" s="670"/>
      <c r="JKR38" s="670"/>
      <c r="JKS38" s="670"/>
      <c r="JKT38" s="670"/>
      <c r="JKU38" s="670"/>
      <c r="JKV38" s="670"/>
      <c r="JKW38" s="670"/>
      <c r="JKX38" s="670"/>
      <c r="JKY38" s="670"/>
      <c r="JKZ38" s="670"/>
      <c r="JLA38" s="670"/>
      <c r="JLB38" s="670"/>
      <c r="JLC38" s="670"/>
      <c r="JLD38" s="670"/>
      <c r="JLE38" s="670"/>
      <c r="JLF38" s="670"/>
      <c r="JLG38" s="670"/>
      <c r="JLH38" s="670"/>
      <c r="JLI38" s="670"/>
      <c r="JLJ38" s="670"/>
      <c r="JLK38" s="670"/>
      <c r="JLL38" s="670"/>
      <c r="JLM38" s="670"/>
      <c r="JLN38" s="670"/>
      <c r="JLO38" s="670"/>
      <c r="JLP38" s="670"/>
      <c r="JLQ38" s="670"/>
      <c r="JLR38" s="670"/>
      <c r="JLS38" s="670"/>
      <c r="JLT38" s="670"/>
      <c r="JLU38" s="670"/>
      <c r="JLV38" s="670"/>
      <c r="JLW38" s="670"/>
      <c r="JLX38" s="670"/>
      <c r="JLY38" s="670"/>
      <c r="JLZ38" s="670"/>
      <c r="JMA38" s="670"/>
      <c r="JMB38" s="670"/>
      <c r="JMC38" s="670"/>
      <c r="JMD38" s="670"/>
      <c r="JME38" s="670"/>
      <c r="JMF38" s="670"/>
      <c r="JMG38" s="670"/>
      <c r="JMH38" s="670"/>
      <c r="JMI38" s="670"/>
      <c r="JMJ38" s="670"/>
      <c r="JMK38" s="670"/>
      <c r="JML38" s="670"/>
      <c r="JMM38" s="670"/>
      <c r="JMN38" s="670"/>
      <c r="JMO38" s="670"/>
      <c r="JMP38" s="670"/>
      <c r="JMQ38" s="670"/>
      <c r="JMR38" s="670"/>
      <c r="JMS38" s="670"/>
      <c r="JMT38" s="670"/>
      <c r="JMU38" s="670"/>
      <c r="JMV38" s="670"/>
      <c r="JMW38" s="670"/>
      <c r="JMX38" s="670"/>
      <c r="JMY38" s="670"/>
      <c r="JMZ38" s="670"/>
      <c r="JNA38" s="670"/>
      <c r="JNB38" s="670"/>
      <c r="JNC38" s="670"/>
      <c r="JND38" s="670"/>
      <c r="JNE38" s="670"/>
      <c r="JNF38" s="670"/>
      <c r="JNG38" s="670"/>
      <c r="JNH38" s="670"/>
      <c r="JNI38" s="670"/>
      <c r="JNJ38" s="670"/>
      <c r="JNK38" s="670"/>
      <c r="JNL38" s="670"/>
      <c r="JNM38" s="670"/>
      <c r="JNN38" s="670"/>
      <c r="JNO38" s="670"/>
      <c r="JNP38" s="670"/>
      <c r="JNQ38" s="670"/>
      <c r="JNR38" s="670"/>
      <c r="JNS38" s="670"/>
      <c r="JNT38" s="670"/>
      <c r="JNU38" s="670"/>
      <c r="JNV38" s="670"/>
      <c r="JNW38" s="670"/>
      <c r="JNX38" s="670"/>
      <c r="JNY38" s="670"/>
      <c r="JNZ38" s="670"/>
      <c r="JOA38" s="670"/>
      <c r="JOB38" s="670"/>
      <c r="JOC38" s="670"/>
      <c r="JOD38" s="670"/>
      <c r="JOE38" s="670"/>
      <c r="JOF38" s="670"/>
      <c r="JOG38" s="670"/>
      <c r="JOH38" s="670"/>
      <c r="JOI38" s="670"/>
      <c r="JOJ38" s="670"/>
      <c r="JOK38" s="670"/>
      <c r="JOL38" s="670"/>
      <c r="JOM38" s="670"/>
      <c r="JON38" s="670"/>
      <c r="JOO38" s="670"/>
      <c r="JOP38" s="670"/>
      <c r="JOQ38" s="670"/>
      <c r="JOR38" s="670"/>
      <c r="JOS38" s="670"/>
      <c r="JOT38" s="670"/>
      <c r="JOU38" s="670"/>
      <c r="JOV38" s="670"/>
      <c r="JOW38" s="670"/>
      <c r="JOX38" s="670"/>
      <c r="JOY38" s="670"/>
      <c r="JOZ38" s="670"/>
      <c r="JPA38" s="670"/>
      <c r="JPB38" s="670"/>
      <c r="JPC38" s="670"/>
      <c r="JPD38" s="670"/>
      <c r="JPE38" s="670"/>
      <c r="JPF38" s="670"/>
      <c r="JPG38" s="670"/>
      <c r="JPH38" s="670"/>
      <c r="JPI38" s="670"/>
      <c r="JPJ38" s="670"/>
      <c r="JPK38" s="670"/>
      <c r="JPL38" s="670"/>
      <c r="JPM38" s="670"/>
      <c r="JPN38" s="670"/>
      <c r="JPO38" s="670"/>
      <c r="JPP38" s="670"/>
      <c r="JPQ38" s="670"/>
      <c r="JPR38" s="670"/>
      <c r="JPS38" s="670"/>
      <c r="JPT38" s="670"/>
      <c r="JPU38" s="670"/>
      <c r="JPV38" s="670"/>
      <c r="JPW38" s="670"/>
      <c r="JPX38" s="670"/>
      <c r="JPY38" s="670"/>
      <c r="JPZ38" s="670"/>
      <c r="JQA38" s="670"/>
      <c r="JQB38" s="670"/>
      <c r="JQC38" s="670"/>
      <c r="JQD38" s="670"/>
      <c r="JQE38" s="670"/>
      <c r="JQF38" s="670"/>
      <c r="JQG38" s="670"/>
      <c r="JQH38" s="670"/>
      <c r="JQI38" s="670"/>
      <c r="JQJ38" s="670"/>
      <c r="JQK38" s="670"/>
      <c r="JQL38" s="670"/>
      <c r="JQM38" s="670"/>
      <c r="JQN38" s="670"/>
      <c r="JQO38" s="670"/>
      <c r="JQP38" s="670"/>
      <c r="JQQ38" s="670"/>
      <c r="JQR38" s="670"/>
      <c r="JQS38" s="670"/>
      <c r="JQT38" s="670"/>
      <c r="JQU38" s="670"/>
      <c r="JQV38" s="670"/>
      <c r="JQW38" s="670"/>
      <c r="JQX38" s="670"/>
      <c r="JQY38" s="670"/>
      <c r="JQZ38" s="670"/>
      <c r="JRA38" s="670"/>
      <c r="JRB38" s="670"/>
      <c r="JRC38" s="670"/>
      <c r="JRD38" s="670"/>
      <c r="JRE38" s="670"/>
      <c r="JRF38" s="670"/>
      <c r="JRG38" s="670"/>
      <c r="JRH38" s="670"/>
      <c r="JRI38" s="670"/>
      <c r="JRJ38" s="670"/>
      <c r="JRK38" s="670"/>
      <c r="JRL38" s="670"/>
      <c r="JRM38" s="670"/>
      <c r="JRN38" s="670"/>
      <c r="JRO38" s="670"/>
      <c r="JRP38" s="670"/>
      <c r="JRQ38" s="670"/>
      <c r="JRR38" s="670"/>
      <c r="JRS38" s="670"/>
      <c r="JRT38" s="670"/>
      <c r="JRU38" s="670"/>
      <c r="JRV38" s="670"/>
      <c r="JRW38" s="670"/>
      <c r="JRX38" s="670"/>
      <c r="JRY38" s="670"/>
      <c r="JRZ38" s="670"/>
      <c r="JSA38" s="670"/>
      <c r="JSB38" s="670"/>
      <c r="JSC38" s="670"/>
      <c r="JSD38" s="670"/>
      <c r="JSE38" s="670"/>
      <c r="JSF38" s="670"/>
      <c r="JSG38" s="670"/>
      <c r="JSH38" s="670"/>
      <c r="JSI38" s="670"/>
      <c r="JSJ38" s="670"/>
      <c r="JSK38" s="670"/>
      <c r="JSL38" s="670"/>
      <c r="JSM38" s="670"/>
      <c r="JSN38" s="670"/>
      <c r="JSO38" s="670"/>
      <c r="JSP38" s="670"/>
      <c r="JSQ38" s="670"/>
      <c r="JSR38" s="670"/>
      <c r="JSS38" s="670"/>
      <c r="JST38" s="670"/>
      <c r="JSU38" s="670"/>
      <c r="JSV38" s="670"/>
      <c r="JSW38" s="670"/>
      <c r="JSX38" s="670"/>
      <c r="JSY38" s="670"/>
      <c r="JSZ38" s="670"/>
      <c r="JTA38" s="670"/>
      <c r="JTB38" s="670"/>
      <c r="JTC38" s="670"/>
      <c r="JTD38" s="670"/>
      <c r="JTE38" s="670"/>
      <c r="JTF38" s="670"/>
      <c r="JTG38" s="670"/>
      <c r="JTH38" s="670"/>
      <c r="JTI38" s="670"/>
      <c r="JTJ38" s="670"/>
      <c r="JTK38" s="670"/>
      <c r="JTL38" s="670"/>
      <c r="JTM38" s="670"/>
      <c r="JTN38" s="670"/>
      <c r="JTO38" s="670"/>
      <c r="JTP38" s="670"/>
      <c r="JTQ38" s="670"/>
      <c r="JTR38" s="670"/>
      <c r="JTS38" s="670"/>
      <c r="JTT38" s="670"/>
      <c r="JTU38" s="670"/>
      <c r="JTV38" s="670"/>
      <c r="JTW38" s="670"/>
      <c r="JTX38" s="670"/>
      <c r="JTY38" s="670"/>
      <c r="JTZ38" s="670"/>
      <c r="JUA38" s="670"/>
      <c r="JUB38" s="670"/>
      <c r="JUC38" s="670"/>
      <c r="JUD38" s="670"/>
      <c r="JUE38" s="670"/>
      <c r="JUF38" s="670"/>
      <c r="JUG38" s="670"/>
      <c r="JUH38" s="670"/>
      <c r="JUI38" s="670"/>
      <c r="JUJ38" s="670"/>
      <c r="JUK38" s="670"/>
      <c r="JUL38" s="670"/>
      <c r="JUM38" s="670"/>
      <c r="JUN38" s="670"/>
      <c r="JUO38" s="670"/>
      <c r="JUP38" s="670"/>
      <c r="JUQ38" s="670"/>
      <c r="JUR38" s="670"/>
      <c r="JUS38" s="670"/>
      <c r="JUT38" s="670"/>
      <c r="JUU38" s="670"/>
      <c r="JUV38" s="670"/>
      <c r="JUW38" s="670"/>
      <c r="JUX38" s="670"/>
      <c r="JUY38" s="670"/>
      <c r="JUZ38" s="670"/>
      <c r="JVA38" s="670"/>
      <c r="JVB38" s="670"/>
      <c r="JVC38" s="670"/>
      <c r="JVD38" s="670"/>
      <c r="JVE38" s="670"/>
      <c r="JVF38" s="670"/>
      <c r="JVG38" s="670"/>
      <c r="JVH38" s="670"/>
      <c r="JVI38" s="670"/>
      <c r="JVJ38" s="670"/>
      <c r="JVK38" s="670"/>
      <c r="JVL38" s="670"/>
      <c r="JVM38" s="670"/>
      <c r="JVN38" s="670"/>
      <c r="JVO38" s="670"/>
      <c r="JVP38" s="670"/>
      <c r="JVQ38" s="670"/>
      <c r="JVR38" s="670"/>
      <c r="JVS38" s="670"/>
      <c r="JVT38" s="670"/>
      <c r="JVU38" s="670"/>
      <c r="JVV38" s="670"/>
      <c r="JVW38" s="670"/>
      <c r="JVX38" s="670"/>
      <c r="JVY38" s="670"/>
      <c r="JVZ38" s="670"/>
      <c r="JWA38" s="670"/>
      <c r="JWB38" s="670"/>
      <c r="JWC38" s="670"/>
      <c r="JWD38" s="670"/>
      <c r="JWE38" s="670"/>
      <c r="JWF38" s="670"/>
      <c r="JWG38" s="670"/>
      <c r="JWH38" s="670"/>
      <c r="JWI38" s="670"/>
      <c r="JWJ38" s="670"/>
      <c r="JWK38" s="670"/>
      <c r="JWL38" s="670"/>
      <c r="JWM38" s="670"/>
      <c r="JWN38" s="670"/>
      <c r="JWO38" s="670"/>
      <c r="JWP38" s="670"/>
      <c r="JWQ38" s="670"/>
      <c r="JWR38" s="670"/>
      <c r="JWS38" s="670"/>
      <c r="JWT38" s="670"/>
      <c r="JWU38" s="670"/>
      <c r="JWV38" s="670"/>
      <c r="JWW38" s="670"/>
      <c r="JWX38" s="670"/>
      <c r="JWY38" s="670"/>
      <c r="JWZ38" s="670"/>
      <c r="JXA38" s="670"/>
      <c r="JXB38" s="670"/>
      <c r="JXC38" s="670"/>
      <c r="JXD38" s="670"/>
      <c r="JXE38" s="670"/>
      <c r="JXF38" s="670"/>
      <c r="JXG38" s="670"/>
      <c r="JXH38" s="670"/>
      <c r="JXI38" s="670"/>
      <c r="JXJ38" s="670"/>
      <c r="JXK38" s="670"/>
      <c r="JXL38" s="670"/>
      <c r="JXM38" s="670"/>
      <c r="JXN38" s="670"/>
      <c r="JXO38" s="670"/>
      <c r="JXP38" s="670"/>
      <c r="JXQ38" s="670"/>
      <c r="JXR38" s="670"/>
      <c r="JXS38" s="670"/>
      <c r="JXT38" s="670"/>
      <c r="JXU38" s="670"/>
      <c r="JXV38" s="670"/>
      <c r="JXW38" s="670"/>
      <c r="JXX38" s="670"/>
      <c r="JXY38" s="670"/>
      <c r="JXZ38" s="670"/>
      <c r="JYA38" s="670"/>
      <c r="JYB38" s="670"/>
      <c r="JYC38" s="670"/>
      <c r="JYD38" s="670"/>
      <c r="JYE38" s="670"/>
      <c r="JYF38" s="670"/>
      <c r="JYG38" s="670"/>
      <c r="JYH38" s="670"/>
      <c r="JYI38" s="670"/>
      <c r="JYJ38" s="670"/>
      <c r="JYK38" s="670"/>
      <c r="JYL38" s="670"/>
      <c r="JYM38" s="670"/>
      <c r="JYN38" s="670"/>
      <c r="JYO38" s="670"/>
      <c r="JYP38" s="670"/>
      <c r="JYQ38" s="670"/>
      <c r="JYR38" s="670"/>
      <c r="JYS38" s="670"/>
      <c r="JYT38" s="670"/>
      <c r="JYU38" s="670"/>
      <c r="JYV38" s="670"/>
      <c r="JYW38" s="670"/>
      <c r="JYX38" s="670"/>
      <c r="JYY38" s="670"/>
      <c r="JYZ38" s="670"/>
      <c r="JZA38" s="670"/>
      <c r="JZB38" s="670"/>
      <c r="JZC38" s="670"/>
      <c r="JZD38" s="670"/>
      <c r="JZE38" s="670"/>
      <c r="JZF38" s="670"/>
      <c r="JZG38" s="670"/>
      <c r="JZH38" s="670"/>
      <c r="JZI38" s="670"/>
      <c r="JZJ38" s="670"/>
      <c r="JZK38" s="670"/>
      <c r="JZL38" s="670"/>
      <c r="JZM38" s="670"/>
      <c r="JZN38" s="670"/>
      <c r="JZO38" s="670"/>
      <c r="JZP38" s="670"/>
      <c r="JZQ38" s="670"/>
      <c r="JZR38" s="670"/>
      <c r="JZS38" s="670"/>
      <c r="JZT38" s="670"/>
      <c r="JZU38" s="670"/>
      <c r="JZV38" s="670"/>
      <c r="JZW38" s="670"/>
      <c r="JZX38" s="670"/>
      <c r="JZY38" s="670"/>
      <c r="JZZ38" s="670"/>
      <c r="KAA38" s="670"/>
      <c r="KAB38" s="670"/>
      <c r="KAC38" s="670"/>
      <c r="KAD38" s="670"/>
      <c r="KAE38" s="670"/>
      <c r="KAF38" s="670"/>
      <c r="KAG38" s="670"/>
      <c r="KAH38" s="670"/>
      <c r="KAI38" s="670"/>
      <c r="KAJ38" s="670"/>
      <c r="KAK38" s="670"/>
      <c r="KAL38" s="670"/>
      <c r="KAM38" s="670"/>
      <c r="KAN38" s="670"/>
      <c r="KAO38" s="670"/>
      <c r="KAP38" s="670"/>
      <c r="KAQ38" s="670"/>
      <c r="KAR38" s="670"/>
      <c r="KAS38" s="670"/>
      <c r="KAT38" s="670"/>
      <c r="KAU38" s="670"/>
      <c r="KAV38" s="670"/>
      <c r="KAW38" s="670"/>
      <c r="KAX38" s="670"/>
      <c r="KAY38" s="670"/>
      <c r="KAZ38" s="670"/>
      <c r="KBA38" s="670"/>
      <c r="KBB38" s="670"/>
      <c r="KBC38" s="670"/>
      <c r="KBD38" s="670"/>
      <c r="KBE38" s="670"/>
      <c r="KBF38" s="670"/>
      <c r="KBG38" s="670"/>
      <c r="KBH38" s="670"/>
      <c r="KBI38" s="670"/>
      <c r="KBJ38" s="670"/>
      <c r="KBK38" s="670"/>
      <c r="KBL38" s="670"/>
      <c r="KBM38" s="670"/>
      <c r="KBN38" s="670"/>
      <c r="KBO38" s="670"/>
      <c r="KBP38" s="670"/>
      <c r="KBQ38" s="670"/>
      <c r="KBR38" s="670"/>
      <c r="KBS38" s="670"/>
      <c r="KBT38" s="670"/>
      <c r="KBU38" s="670"/>
      <c r="KBV38" s="670"/>
      <c r="KBW38" s="670"/>
      <c r="KBX38" s="670"/>
      <c r="KBY38" s="670"/>
      <c r="KBZ38" s="670"/>
      <c r="KCA38" s="670"/>
      <c r="KCB38" s="670"/>
      <c r="KCC38" s="670"/>
      <c r="KCD38" s="670"/>
      <c r="KCE38" s="670"/>
      <c r="KCF38" s="670"/>
      <c r="KCG38" s="670"/>
      <c r="KCH38" s="670"/>
      <c r="KCI38" s="670"/>
      <c r="KCJ38" s="670"/>
      <c r="KCK38" s="670"/>
      <c r="KCL38" s="670"/>
      <c r="KCM38" s="670"/>
      <c r="KCN38" s="670"/>
      <c r="KCO38" s="670"/>
      <c r="KCP38" s="670"/>
      <c r="KCQ38" s="670"/>
      <c r="KCR38" s="670"/>
      <c r="KCS38" s="670"/>
      <c r="KCT38" s="670"/>
      <c r="KCU38" s="670"/>
      <c r="KCV38" s="670"/>
      <c r="KCW38" s="670"/>
      <c r="KCX38" s="670"/>
      <c r="KCY38" s="670"/>
      <c r="KCZ38" s="670"/>
      <c r="KDA38" s="670"/>
      <c r="KDB38" s="670"/>
      <c r="KDC38" s="670"/>
      <c r="KDD38" s="670"/>
      <c r="KDE38" s="670"/>
      <c r="KDF38" s="670"/>
      <c r="KDG38" s="670"/>
      <c r="KDH38" s="670"/>
      <c r="KDI38" s="670"/>
      <c r="KDJ38" s="670"/>
      <c r="KDK38" s="670"/>
      <c r="KDL38" s="670"/>
      <c r="KDM38" s="670"/>
      <c r="KDN38" s="670"/>
      <c r="KDO38" s="670"/>
      <c r="KDP38" s="670"/>
      <c r="KDQ38" s="670"/>
      <c r="KDR38" s="670"/>
      <c r="KDS38" s="670"/>
      <c r="KDT38" s="670"/>
      <c r="KDU38" s="670"/>
      <c r="KDV38" s="670"/>
      <c r="KDW38" s="670"/>
      <c r="KDX38" s="670"/>
      <c r="KDY38" s="670"/>
      <c r="KDZ38" s="670"/>
      <c r="KEA38" s="670"/>
      <c r="KEB38" s="670"/>
      <c r="KEC38" s="670"/>
      <c r="KED38" s="670"/>
      <c r="KEE38" s="670"/>
      <c r="KEF38" s="670"/>
      <c r="KEG38" s="670"/>
      <c r="KEH38" s="670"/>
      <c r="KEI38" s="670"/>
      <c r="KEJ38" s="670"/>
      <c r="KEK38" s="670"/>
      <c r="KEL38" s="670"/>
      <c r="KEM38" s="670"/>
      <c r="KEN38" s="670"/>
      <c r="KEO38" s="670"/>
      <c r="KEP38" s="670"/>
      <c r="KEQ38" s="670"/>
      <c r="KER38" s="670"/>
      <c r="KES38" s="670"/>
      <c r="KET38" s="670"/>
      <c r="KEU38" s="670"/>
      <c r="KEV38" s="670"/>
      <c r="KEW38" s="670"/>
      <c r="KEX38" s="670"/>
      <c r="KEY38" s="670"/>
      <c r="KEZ38" s="670"/>
      <c r="KFA38" s="670"/>
      <c r="KFB38" s="670"/>
      <c r="KFC38" s="670"/>
      <c r="KFD38" s="670"/>
      <c r="KFE38" s="670"/>
      <c r="KFF38" s="670"/>
      <c r="KFG38" s="670"/>
      <c r="KFH38" s="670"/>
      <c r="KFI38" s="670"/>
      <c r="KFJ38" s="670"/>
      <c r="KFK38" s="670"/>
      <c r="KFL38" s="670"/>
      <c r="KFM38" s="670"/>
      <c r="KFN38" s="670"/>
      <c r="KFO38" s="670"/>
      <c r="KFP38" s="670"/>
      <c r="KFQ38" s="670"/>
      <c r="KFR38" s="670"/>
      <c r="KFS38" s="670"/>
      <c r="KFT38" s="670"/>
      <c r="KFU38" s="670"/>
      <c r="KFV38" s="670"/>
      <c r="KFW38" s="670"/>
      <c r="KFX38" s="670"/>
      <c r="KFY38" s="670"/>
      <c r="KFZ38" s="670"/>
      <c r="KGA38" s="670"/>
      <c r="KGB38" s="670"/>
      <c r="KGC38" s="670"/>
      <c r="KGD38" s="670"/>
      <c r="KGE38" s="670"/>
      <c r="KGF38" s="670"/>
      <c r="KGG38" s="670"/>
      <c r="KGH38" s="670"/>
      <c r="KGI38" s="670"/>
      <c r="KGJ38" s="670"/>
      <c r="KGK38" s="670"/>
      <c r="KGL38" s="670"/>
      <c r="KGM38" s="670"/>
      <c r="KGN38" s="670"/>
      <c r="KGO38" s="670"/>
      <c r="KGP38" s="670"/>
      <c r="KGQ38" s="670"/>
      <c r="KGR38" s="670"/>
      <c r="KGS38" s="670"/>
      <c r="KGT38" s="670"/>
      <c r="KGU38" s="670"/>
      <c r="KGV38" s="670"/>
      <c r="KGW38" s="670"/>
      <c r="KGX38" s="670"/>
      <c r="KGY38" s="670"/>
      <c r="KGZ38" s="670"/>
      <c r="KHA38" s="670"/>
      <c r="KHB38" s="670"/>
      <c r="KHC38" s="670"/>
      <c r="KHD38" s="670"/>
      <c r="KHE38" s="670"/>
      <c r="KHF38" s="670"/>
      <c r="KHG38" s="670"/>
      <c r="KHH38" s="670"/>
      <c r="KHI38" s="670"/>
      <c r="KHJ38" s="670"/>
      <c r="KHK38" s="670"/>
      <c r="KHL38" s="670"/>
      <c r="KHM38" s="670"/>
      <c r="KHN38" s="670"/>
      <c r="KHO38" s="670"/>
      <c r="KHP38" s="670"/>
      <c r="KHQ38" s="670"/>
      <c r="KHR38" s="670"/>
      <c r="KHS38" s="670"/>
      <c r="KHT38" s="670"/>
      <c r="KHU38" s="670"/>
      <c r="KHV38" s="670"/>
      <c r="KHW38" s="670"/>
      <c r="KHX38" s="670"/>
      <c r="KHY38" s="670"/>
      <c r="KHZ38" s="670"/>
      <c r="KIA38" s="670"/>
      <c r="KIB38" s="670"/>
      <c r="KIC38" s="670"/>
      <c r="KID38" s="670"/>
      <c r="KIE38" s="670"/>
      <c r="KIF38" s="670"/>
      <c r="KIG38" s="670"/>
      <c r="KIH38" s="670"/>
      <c r="KII38" s="670"/>
      <c r="KIJ38" s="670"/>
      <c r="KIK38" s="670"/>
      <c r="KIL38" s="670"/>
      <c r="KIM38" s="670"/>
      <c r="KIN38" s="670"/>
      <c r="KIO38" s="670"/>
      <c r="KIP38" s="670"/>
      <c r="KIQ38" s="670"/>
      <c r="KIR38" s="670"/>
      <c r="KIS38" s="670"/>
      <c r="KIT38" s="670"/>
      <c r="KIU38" s="670"/>
      <c r="KIV38" s="670"/>
      <c r="KIW38" s="670"/>
      <c r="KIX38" s="670"/>
      <c r="KIY38" s="670"/>
      <c r="KIZ38" s="670"/>
      <c r="KJA38" s="670"/>
      <c r="KJB38" s="670"/>
      <c r="KJC38" s="670"/>
      <c r="KJD38" s="670"/>
      <c r="KJE38" s="670"/>
      <c r="KJF38" s="670"/>
      <c r="KJG38" s="670"/>
      <c r="KJH38" s="670"/>
      <c r="KJI38" s="670"/>
      <c r="KJJ38" s="670"/>
      <c r="KJK38" s="670"/>
      <c r="KJL38" s="670"/>
      <c r="KJM38" s="670"/>
      <c r="KJN38" s="670"/>
      <c r="KJO38" s="670"/>
      <c r="KJP38" s="670"/>
      <c r="KJQ38" s="670"/>
      <c r="KJR38" s="670"/>
      <c r="KJS38" s="670"/>
      <c r="KJT38" s="670"/>
      <c r="KJU38" s="670"/>
      <c r="KJV38" s="670"/>
      <c r="KJW38" s="670"/>
      <c r="KJX38" s="670"/>
      <c r="KJY38" s="670"/>
      <c r="KJZ38" s="670"/>
      <c r="KKA38" s="670"/>
      <c r="KKB38" s="670"/>
      <c r="KKC38" s="670"/>
      <c r="KKD38" s="670"/>
      <c r="KKE38" s="670"/>
      <c r="KKF38" s="670"/>
      <c r="KKG38" s="670"/>
      <c r="KKH38" s="670"/>
      <c r="KKI38" s="670"/>
      <c r="KKJ38" s="670"/>
      <c r="KKK38" s="670"/>
      <c r="KKL38" s="670"/>
      <c r="KKM38" s="670"/>
      <c r="KKN38" s="670"/>
      <c r="KKO38" s="670"/>
      <c r="KKP38" s="670"/>
      <c r="KKQ38" s="670"/>
      <c r="KKR38" s="670"/>
      <c r="KKS38" s="670"/>
      <c r="KKT38" s="670"/>
      <c r="KKU38" s="670"/>
      <c r="KKV38" s="670"/>
      <c r="KKW38" s="670"/>
      <c r="KKX38" s="670"/>
      <c r="KKY38" s="670"/>
      <c r="KKZ38" s="670"/>
      <c r="KLA38" s="670"/>
      <c r="KLB38" s="670"/>
      <c r="KLC38" s="670"/>
      <c r="KLD38" s="670"/>
      <c r="KLE38" s="670"/>
      <c r="KLF38" s="670"/>
      <c r="KLG38" s="670"/>
      <c r="KLH38" s="670"/>
      <c r="KLI38" s="670"/>
      <c r="KLJ38" s="670"/>
      <c r="KLK38" s="670"/>
      <c r="KLL38" s="670"/>
      <c r="KLM38" s="670"/>
      <c r="KLN38" s="670"/>
      <c r="KLO38" s="670"/>
      <c r="KLP38" s="670"/>
      <c r="KLQ38" s="670"/>
      <c r="KLR38" s="670"/>
      <c r="KLS38" s="670"/>
      <c r="KLT38" s="670"/>
      <c r="KLU38" s="670"/>
      <c r="KLV38" s="670"/>
      <c r="KLW38" s="670"/>
      <c r="KLX38" s="670"/>
      <c r="KLY38" s="670"/>
      <c r="KLZ38" s="670"/>
      <c r="KMA38" s="670"/>
      <c r="KMB38" s="670"/>
      <c r="KMC38" s="670"/>
      <c r="KMD38" s="670"/>
      <c r="KME38" s="670"/>
      <c r="KMF38" s="670"/>
      <c r="KMG38" s="670"/>
      <c r="KMH38" s="670"/>
      <c r="KMI38" s="670"/>
      <c r="KMJ38" s="670"/>
      <c r="KMK38" s="670"/>
      <c r="KML38" s="670"/>
      <c r="KMM38" s="670"/>
      <c r="KMN38" s="670"/>
      <c r="KMO38" s="670"/>
      <c r="KMP38" s="670"/>
      <c r="KMQ38" s="670"/>
      <c r="KMR38" s="670"/>
      <c r="KMS38" s="670"/>
      <c r="KMT38" s="670"/>
      <c r="KMU38" s="670"/>
      <c r="KMV38" s="670"/>
      <c r="KMW38" s="670"/>
      <c r="KMX38" s="670"/>
      <c r="KMY38" s="670"/>
      <c r="KMZ38" s="670"/>
      <c r="KNA38" s="670"/>
      <c r="KNB38" s="670"/>
      <c r="KNC38" s="670"/>
      <c r="KND38" s="670"/>
      <c r="KNE38" s="670"/>
      <c r="KNF38" s="670"/>
      <c r="KNG38" s="670"/>
      <c r="KNH38" s="670"/>
      <c r="KNI38" s="670"/>
      <c r="KNJ38" s="670"/>
      <c r="KNK38" s="670"/>
      <c r="KNL38" s="670"/>
      <c r="KNM38" s="670"/>
      <c r="KNN38" s="670"/>
      <c r="KNO38" s="670"/>
      <c r="KNP38" s="670"/>
      <c r="KNQ38" s="670"/>
      <c r="KNR38" s="670"/>
      <c r="KNS38" s="670"/>
      <c r="KNT38" s="670"/>
      <c r="KNU38" s="670"/>
      <c r="KNV38" s="670"/>
      <c r="KNW38" s="670"/>
      <c r="KNX38" s="670"/>
      <c r="KNY38" s="670"/>
      <c r="KNZ38" s="670"/>
      <c r="KOA38" s="670"/>
      <c r="KOB38" s="670"/>
      <c r="KOC38" s="670"/>
      <c r="KOD38" s="670"/>
      <c r="KOE38" s="670"/>
      <c r="KOF38" s="670"/>
      <c r="KOG38" s="670"/>
      <c r="KOH38" s="670"/>
      <c r="KOI38" s="670"/>
      <c r="KOJ38" s="670"/>
      <c r="KOK38" s="670"/>
      <c r="KOL38" s="670"/>
      <c r="KOM38" s="670"/>
      <c r="KON38" s="670"/>
      <c r="KOO38" s="670"/>
      <c r="KOP38" s="670"/>
      <c r="KOQ38" s="670"/>
      <c r="KOR38" s="670"/>
      <c r="KOS38" s="670"/>
      <c r="KOT38" s="670"/>
      <c r="KOU38" s="670"/>
      <c r="KOV38" s="670"/>
      <c r="KOW38" s="670"/>
      <c r="KOX38" s="670"/>
      <c r="KOY38" s="670"/>
      <c r="KOZ38" s="670"/>
      <c r="KPA38" s="670"/>
      <c r="KPB38" s="670"/>
      <c r="KPC38" s="670"/>
      <c r="KPD38" s="670"/>
      <c r="KPE38" s="670"/>
      <c r="KPF38" s="670"/>
      <c r="KPG38" s="670"/>
      <c r="KPH38" s="670"/>
      <c r="KPI38" s="670"/>
      <c r="KPJ38" s="670"/>
      <c r="KPK38" s="670"/>
      <c r="KPL38" s="670"/>
      <c r="KPM38" s="670"/>
      <c r="KPN38" s="670"/>
      <c r="KPO38" s="670"/>
      <c r="KPP38" s="670"/>
      <c r="KPQ38" s="670"/>
      <c r="KPR38" s="670"/>
      <c r="KPS38" s="670"/>
      <c r="KPT38" s="670"/>
      <c r="KPU38" s="670"/>
      <c r="KPV38" s="670"/>
      <c r="KPW38" s="670"/>
      <c r="KPX38" s="670"/>
      <c r="KPY38" s="670"/>
      <c r="KPZ38" s="670"/>
      <c r="KQA38" s="670"/>
      <c r="KQB38" s="670"/>
      <c r="KQC38" s="670"/>
      <c r="KQD38" s="670"/>
      <c r="KQE38" s="670"/>
      <c r="KQF38" s="670"/>
      <c r="KQG38" s="670"/>
      <c r="KQH38" s="670"/>
      <c r="KQI38" s="670"/>
      <c r="KQJ38" s="670"/>
      <c r="KQK38" s="670"/>
      <c r="KQL38" s="670"/>
      <c r="KQM38" s="670"/>
      <c r="KQN38" s="670"/>
      <c r="KQO38" s="670"/>
      <c r="KQP38" s="670"/>
      <c r="KQQ38" s="670"/>
      <c r="KQR38" s="670"/>
      <c r="KQS38" s="670"/>
      <c r="KQT38" s="670"/>
      <c r="KQU38" s="670"/>
      <c r="KQV38" s="670"/>
      <c r="KQW38" s="670"/>
      <c r="KQX38" s="670"/>
      <c r="KQY38" s="670"/>
      <c r="KQZ38" s="670"/>
      <c r="KRA38" s="670"/>
      <c r="KRB38" s="670"/>
      <c r="KRC38" s="670"/>
      <c r="KRD38" s="670"/>
      <c r="KRE38" s="670"/>
      <c r="KRF38" s="670"/>
      <c r="KRG38" s="670"/>
      <c r="KRH38" s="670"/>
      <c r="KRI38" s="670"/>
      <c r="KRJ38" s="670"/>
      <c r="KRK38" s="670"/>
      <c r="KRL38" s="670"/>
      <c r="KRM38" s="670"/>
      <c r="KRN38" s="670"/>
      <c r="KRO38" s="670"/>
      <c r="KRP38" s="670"/>
      <c r="KRQ38" s="670"/>
      <c r="KRR38" s="670"/>
      <c r="KRS38" s="670"/>
      <c r="KRT38" s="670"/>
      <c r="KRU38" s="670"/>
      <c r="KRV38" s="670"/>
      <c r="KRW38" s="670"/>
      <c r="KRX38" s="670"/>
      <c r="KRY38" s="670"/>
      <c r="KRZ38" s="670"/>
      <c r="KSA38" s="670"/>
      <c r="KSB38" s="670"/>
      <c r="KSC38" s="670"/>
      <c r="KSD38" s="670"/>
      <c r="KSE38" s="670"/>
      <c r="KSF38" s="670"/>
      <c r="KSG38" s="670"/>
      <c r="KSH38" s="670"/>
      <c r="KSI38" s="670"/>
      <c r="KSJ38" s="670"/>
      <c r="KSK38" s="670"/>
      <c r="KSL38" s="670"/>
      <c r="KSM38" s="670"/>
      <c r="KSN38" s="670"/>
      <c r="KSO38" s="670"/>
      <c r="KSP38" s="670"/>
      <c r="KSQ38" s="670"/>
      <c r="KSR38" s="670"/>
      <c r="KSS38" s="670"/>
      <c r="KST38" s="670"/>
      <c r="KSU38" s="670"/>
      <c r="KSV38" s="670"/>
      <c r="KSW38" s="670"/>
      <c r="KSX38" s="670"/>
      <c r="KSY38" s="670"/>
      <c r="KSZ38" s="670"/>
      <c r="KTA38" s="670"/>
      <c r="KTB38" s="670"/>
      <c r="KTC38" s="670"/>
      <c r="KTD38" s="670"/>
      <c r="KTE38" s="670"/>
      <c r="KTF38" s="670"/>
      <c r="KTG38" s="670"/>
      <c r="KTH38" s="670"/>
      <c r="KTI38" s="670"/>
      <c r="KTJ38" s="670"/>
      <c r="KTK38" s="670"/>
      <c r="KTL38" s="670"/>
      <c r="KTM38" s="670"/>
      <c r="KTN38" s="670"/>
      <c r="KTO38" s="670"/>
      <c r="KTP38" s="670"/>
      <c r="KTQ38" s="670"/>
      <c r="KTR38" s="670"/>
      <c r="KTS38" s="670"/>
      <c r="KTT38" s="670"/>
      <c r="KTU38" s="670"/>
      <c r="KTV38" s="670"/>
      <c r="KTW38" s="670"/>
      <c r="KTX38" s="670"/>
      <c r="KTY38" s="670"/>
      <c r="KTZ38" s="670"/>
      <c r="KUA38" s="670"/>
      <c r="KUB38" s="670"/>
      <c r="KUC38" s="670"/>
      <c r="KUD38" s="670"/>
      <c r="KUE38" s="670"/>
      <c r="KUF38" s="670"/>
      <c r="KUG38" s="670"/>
      <c r="KUH38" s="670"/>
      <c r="KUI38" s="670"/>
      <c r="KUJ38" s="670"/>
      <c r="KUK38" s="670"/>
      <c r="KUL38" s="670"/>
      <c r="KUM38" s="670"/>
      <c r="KUN38" s="670"/>
      <c r="KUO38" s="670"/>
      <c r="KUP38" s="670"/>
      <c r="KUQ38" s="670"/>
      <c r="KUR38" s="670"/>
      <c r="KUS38" s="670"/>
      <c r="KUT38" s="670"/>
      <c r="KUU38" s="670"/>
      <c r="KUV38" s="670"/>
      <c r="KUW38" s="670"/>
      <c r="KUX38" s="670"/>
      <c r="KUY38" s="670"/>
      <c r="KUZ38" s="670"/>
      <c r="KVA38" s="670"/>
      <c r="KVB38" s="670"/>
      <c r="KVC38" s="670"/>
      <c r="KVD38" s="670"/>
      <c r="KVE38" s="670"/>
      <c r="KVF38" s="670"/>
      <c r="KVG38" s="670"/>
      <c r="KVH38" s="670"/>
      <c r="KVI38" s="670"/>
      <c r="KVJ38" s="670"/>
      <c r="KVK38" s="670"/>
      <c r="KVL38" s="670"/>
      <c r="KVM38" s="670"/>
      <c r="KVN38" s="670"/>
      <c r="KVO38" s="670"/>
      <c r="KVP38" s="670"/>
      <c r="KVQ38" s="670"/>
      <c r="KVR38" s="670"/>
      <c r="KVS38" s="670"/>
      <c r="KVT38" s="670"/>
      <c r="KVU38" s="670"/>
      <c r="KVV38" s="670"/>
      <c r="KVW38" s="670"/>
      <c r="KVX38" s="670"/>
      <c r="KVY38" s="670"/>
      <c r="KVZ38" s="670"/>
      <c r="KWA38" s="670"/>
      <c r="KWB38" s="670"/>
      <c r="KWC38" s="670"/>
      <c r="KWD38" s="670"/>
      <c r="KWE38" s="670"/>
      <c r="KWF38" s="670"/>
      <c r="KWG38" s="670"/>
      <c r="KWH38" s="670"/>
      <c r="KWI38" s="670"/>
      <c r="KWJ38" s="670"/>
      <c r="KWK38" s="670"/>
      <c r="KWL38" s="670"/>
      <c r="KWM38" s="670"/>
      <c r="KWN38" s="670"/>
      <c r="KWO38" s="670"/>
      <c r="KWP38" s="670"/>
      <c r="KWQ38" s="670"/>
      <c r="KWR38" s="670"/>
      <c r="KWS38" s="670"/>
      <c r="KWT38" s="670"/>
      <c r="KWU38" s="670"/>
      <c r="KWV38" s="670"/>
      <c r="KWW38" s="670"/>
      <c r="KWX38" s="670"/>
      <c r="KWY38" s="670"/>
      <c r="KWZ38" s="670"/>
      <c r="KXA38" s="670"/>
      <c r="KXB38" s="670"/>
      <c r="KXC38" s="670"/>
      <c r="KXD38" s="670"/>
      <c r="KXE38" s="670"/>
      <c r="KXF38" s="670"/>
      <c r="KXG38" s="670"/>
      <c r="KXH38" s="670"/>
      <c r="KXI38" s="670"/>
      <c r="KXJ38" s="670"/>
      <c r="KXK38" s="670"/>
      <c r="KXL38" s="670"/>
      <c r="KXM38" s="670"/>
      <c r="KXN38" s="670"/>
      <c r="KXO38" s="670"/>
      <c r="KXP38" s="670"/>
      <c r="KXQ38" s="670"/>
      <c r="KXR38" s="670"/>
      <c r="KXS38" s="670"/>
      <c r="KXT38" s="670"/>
      <c r="KXU38" s="670"/>
      <c r="KXV38" s="670"/>
      <c r="KXW38" s="670"/>
      <c r="KXX38" s="670"/>
      <c r="KXY38" s="670"/>
      <c r="KXZ38" s="670"/>
      <c r="KYA38" s="670"/>
      <c r="KYB38" s="670"/>
      <c r="KYC38" s="670"/>
      <c r="KYD38" s="670"/>
      <c r="KYE38" s="670"/>
      <c r="KYF38" s="670"/>
      <c r="KYG38" s="670"/>
      <c r="KYH38" s="670"/>
      <c r="KYI38" s="670"/>
      <c r="KYJ38" s="670"/>
      <c r="KYK38" s="670"/>
      <c r="KYL38" s="670"/>
      <c r="KYM38" s="670"/>
      <c r="KYN38" s="670"/>
      <c r="KYO38" s="670"/>
      <c r="KYP38" s="670"/>
      <c r="KYQ38" s="670"/>
      <c r="KYR38" s="670"/>
      <c r="KYS38" s="670"/>
      <c r="KYT38" s="670"/>
      <c r="KYU38" s="670"/>
      <c r="KYV38" s="670"/>
      <c r="KYW38" s="670"/>
      <c r="KYX38" s="670"/>
      <c r="KYY38" s="670"/>
      <c r="KYZ38" s="670"/>
      <c r="KZA38" s="670"/>
      <c r="KZB38" s="670"/>
      <c r="KZC38" s="670"/>
      <c r="KZD38" s="670"/>
      <c r="KZE38" s="670"/>
      <c r="KZF38" s="670"/>
      <c r="KZG38" s="670"/>
      <c r="KZH38" s="670"/>
      <c r="KZI38" s="670"/>
      <c r="KZJ38" s="670"/>
      <c r="KZK38" s="670"/>
      <c r="KZL38" s="670"/>
      <c r="KZM38" s="670"/>
      <c r="KZN38" s="670"/>
      <c r="KZO38" s="670"/>
      <c r="KZP38" s="670"/>
      <c r="KZQ38" s="670"/>
      <c r="KZR38" s="670"/>
      <c r="KZS38" s="670"/>
      <c r="KZT38" s="670"/>
      <c r="KZU38" s="670"/>
      <c r="KZV38" s="670"/>
      <c r="KZW38" s="670"/>
      <c r="KZX38" s="670"/>
      <c r="KZY38" s="670"/>
      <c r="KZZ38" s="670"/>
      <c r="LAA38" s="670"/>
      <c r="LAB38" s="670"/>
      <c r="LAC38" s="670"/>
      <c r="LAD38" s="670"/>
      <c r="LAE38" s="670"/>
      <c r="LAF38" s="670"/>
      <c r="LAG38" s="670"/>
      <c r="LAH38" s="670"/>
      <c r="LAI38" s="670"/>
      <c r="LAJ38" s="670"/>
      <c r="LAK38" s="670"/>
      <c r="LAL38" s="670"/>
      <c r="LAM38" s="670"/>
      <c r="LAN38" s="670"/>
      <c r="LAO38" s="670"/>
      <c r="LAP38" s="670"/>
      <c r="LAQ38" s="670"/>
      <c r="LAR38" s="670"/>
      <c r="LAS38" s="670"/>
      <c r="LAT38" s="670"/>
      <c r="LAU38" s="670"/>
      <c r="LAV38" s="670"/>
      <c r="LAW38" s="670"/>
      <c r="LAX38" s="670"/>
      <c r="LAY38" s="670"/>
      <c r="LAZ38" s="670"/>
      <c r="LBA38" s="670"/>
      <c r="LBB38" s="670"/>
      <c r="LBC38" s="670"/>
      <c r="LBD38" s="670"/>
      <c r="LBE38" s="670"/>
      <c r="LBF38" s="670"/>
      <c r="LBG38" s="670"/>
      <c r="LBH38" s="670"/>
      <c r="LBI38" s="670"/>
      <c r="LBJ38" s="670"/>
      <c r="LBK38" s="670"/>
      <c r="LBL38" s="670"/>
      <c r="LBM38" s="670"/>
      <c r="LBN38" s="670"/>
      <c r="LBO38" s="670"/>
      <c r="LBP38" s="670"/>
      <c r="LBQ38" s="670"/>
      <c r="LBR38" s="670"/>
      <c r="LBS38" s="670"/>
      <c r="LBT38" s="670"/>
      <c r="LBU38" s="670"/>
      <c r="LBV38" s="670"/>
      <c r="LBW38" s="670"/>
      <c r="LBX38" s="670"/>
      <c r="LBY38" s="670"/>
      <c r="LBZ38" s="670"/>
      <c r="LCA38" s="670"/>
      <c r="LCB38" s="670"/>
      <c r="LCC38" s="670"/>
      <c r="LCD38" s="670"/>
      <c r="LCE38" s="670"/>
      <c r="LCF38" s="670"/>
      <c r="LCG38" s="670"/>
      <c r="LCH38" s="670"/>
      <c r="LCI38" s="670"/>
      <c r="LCJ38" s="670"/>
      <c r="LCK38" s="670"/>
      <c r="LCL38" s="670"/>
      <c r="LCM38" s="670"/>
      <c r="LCN38" s="670"/>
      <c r="LCO38" s="670"/>
      <c r="LCP38" s="670"/>
      <c r="LCQ38" s="670"/>
      <c r="LCR38" s="670"/>
      <c r="LCS38" s="670"/>
      <c r="LCT38" s="670"/>
      <c r="LCU38" s="670"/>
      <c r="LCV38" s="670"/>
      <c r="LCW38" s="670"/>
      <c r="LCX38" s="670"/>
      <c r="LCY38" s="670"/>
      <c r="LCZ38" s="670"/>
      <c r="LDA38" s="670"/>
      <c r="LDB38" s="670"/>
      <c r="LDC38" s="670"/>
      <c r="LDD38" s="670"/>
      <c r="LDE38" s="670"/>
      <c r="LDF38" s="670"/>
      <c r="LDG38" s="670"/>
      <c r="LDH38" s="670"/>
      <c r="LDI38" s="670"/>
      <c r="LDJ38" s="670"/>
      <c r="LDK38" s="670"/>
      <c r="LDL38" s="670"/>
      <c r="LDM38" s="670"/>
      <c r="LDN38" s="670"/>
      <c r="LDO38" s="670"/>
      <c r="LDP38" s="670"/>
      <c r="LDQ38" s="670"/>
      <c r="LDR38" s="670"/>
      <c r="LDS38" s="670"/>
      <c r="LDT38" s="670"/>
      <c r="LDU38" s="670"/>
      <c r="LDV38" s="670"/>
      <c r="LDW38" s="670"/>
      <c r="LDX38" s="670"/>
      <c r="LDY38" s="670"/>
      <c r="LDZ38" s="670"/>
      <c r="LEA38" s="670"/>
      <c r="LEB38" s="670"/>
      <c r="LEC38" s="670"/>
      <c r="LED38" s="670"/>
      <c r="LEE38" s="670"/>
      <c r="LEF38" s="670"/>
      <c r="LEG38" s="670"/>
      <c r="LEH38" s="670"/>
      <c r="LEI38" s="670"/>
      <c r="LEJ38" s="670"/>
      <c r="LEK38" s="670"/>
      <c r="LEL38" s="670"/>
      <c r="LEM38" s="670"/>
      <c r="LEN38" s="670"/>
      <c r="LEO38" s="670"/>
      <c r="LEP38" s="670"/>
      <c r="LEQ38" s="670"/>
      <c r="LER38" s="670"/>
      <c r="LES38" s="670"/>
      <c r="LET38" s="670"/>
      <c r="LEU38" s="670"/>
      <c r="LEV38" s="670"/>
      <c r="LEW38" s="670"/>
      <c r="LEX38" s="670"/>
      <c r="LEY38" s="670"/>
      <c r="LEZ38" s="670"/>
      <c r="LFA38" s="670"/>
      <c r="LFB38" s="670"/>
      <c r="LFC38" s="670"/>
      <c r="LFD38" s="670"/>
      <c r="LFE38" s="670"/>
      <c r="LFF38" s="670"/>
      <c r="LFG38" s="670"/>
      <c r="LFH38" s="670"/>
      <c r="LFI38" s="670"/>
      <c r="LFJ38" s="670"/>
      <c r="LFK38" s="670"/>
      <c r="LFL38" s="670"/>
      <c r="LFM38" s="670"/>
      <c r="LFN38" s="670"/>
      <c r="LFO38" s="670"/>
      <c r="LFP38" s="670"/>
      <c r="LFQ38" s="670"/>
      <c r="LFR38" s="670"/>
      <c r="LFS38" s="670"/>
      <c r="LFT38" s="670"/>
      <c r="LFU38" s="670"/>
      <c r="LFV38" s="670"/>
      <c r="LFW38" s="670"/>
      <c r="LFX38" s="670"/>
      <c r="LFY38" s="670"/>
      <c r="LFZ38" s="670"/>
      <c r="LGA38" s="670"/>
      <c r="LGB38" s="670"/>
      <c r="LGC38" s="670"/>
      <c r="LGD38" s="670"/>
      <c r="LGE38" s="670"/>
      <c r="LGF38" s="670"/>
      <c r="LGG38" s="670"/>
      <c r="LGH38" s="670"/>
      <c r="LGI38" s="670"/>
      <c r="LGJ38" s="670"/>
      <c r="LGK38" s="670"/>
      <c r="LGL38" s="670"/>
      <c r="LGM38" s="670"/>
      <c r="LGN38" s="670"/>
      <c r="LGO38" s="670"/>
      <c r="LGP38" s="670"/>
      <c r="LGQ38" s="670"/>
      <c r="LGR38" s="670"/>
      <c r="LGS38" s="670"/>
      <c r="LGT38" s="670"/>
      <c r="LGU38" s="670"/>
      <c r="LGV38" s="670"/>
      <c r="LGW38" s="670"/>
      <c r="LGX38" s="670"/>
      <c r="LGY38" s="670"/>
      <c r="LGZ38" s="670"/>
      <c r="LHA38" s="670"/>
      <c r="LHB38" s="670"/>
      <c r="LHC38" s="670"/>
      <c r="LHD38" s="670"/>
      <c r="LHE38" s="670"/>
      <c r="LHF38" s="670"/>
      <c r="LHG38" s="670"/>
      <c r="LHH38" s="670"/>
      <c r="LHI38" s="670"/>
      <c r="LHJ38" s="670"/>
      <c r="LHK38" s="670"/>
      <c r="LHL38" s="670"/>
      <c r="LHM38" s="670"/>
      <c r="LHN38" s="670"/>
      <c r="LHO38" s="670"/>
      <c r="LHP38" s="670"/>
      <c r="LHQ38" s="670"/>
      <c r="LHR38" s="670"/>
      <c r="LHS38" s="670"/>
      <c r="LHT38" s="670"/>
      <c r="LHU38" s="670"/>
      <c r="LHV38" s="670"/>
      <c r="LHW38" s="670"/>
      <c r="LHX38" s="670"/>
      <c r="LHY38" s="670"/>
      <c r="LHZ38" s="670"/>
      <c r="LIA38" s="670"/>
      <c r="LIB38" s="670"/>
      <c r="LIC38" s="670"/>
      <c r="LID38" s="670"/>
      <c r="LIE38" s="670"/>
      <c r="LIF38" s="670"/>
      <c r="LIG38" s="670"/>
      <c r="LIH38" s="670"/>
      <c r="LII38" s="670"/>
      <c r="LIJ38" s="670"/>
      <c r="LIK38" s="670"/>
      <c r="LIL38" s="670"/>
      <c r="LIM38" s="670"/>
      <c r="LIN38" s="670"/>
      <c r="LIO38" s="670"/>
      <c r="LIP38" s="670"/>
      <c r="LIQ38" s="670"/>
      <c r="LIR38" s="670"/>
      <c r="LIS38" s="670"/>
      <c r="LIT38" s="670"/>
      <c r="LIU38" s="670"/>
      <c r="LIV38" s="670"/>
      <c r="LIW38" s="670"/>
      <c r="LIX38" s="670"/>
      <c r="LIY38" s="670"/>
      <c r="LIZ38" s="670"/>
      <c r="LJA38" s="670"/>
      <c r="LJB38" s="670"/>
      <c r="LJC38" s="670"/>
      <c r="LJD38" s="670"/>
      <c r="LJE38" s="670"/>
      <c r="LJF38" s="670"/>
      <c r="LJG38" s="670"/>
      <c r="LJH38" s="670"/>
      <c r="LJI38" s="670"/>
      <c r="LJJ38" s="670"/>
      <c r="LJK38" s="670"/>
      <c r="LJL38" s="670"/>
      <c r="LJM38" s="670"/>
      <c r="LJN38" s="670"/>
      <c r="LJO38" s="670"/>
      <c r="LJP38" s="670"/>
      <c r="LJQ38" s="670"/>
      <c r="LJR38" s="670"/>
      <c r="LJS38" s="670"/>
      <c r="LJT38" s="670"/>
      <c r="LJU38" s="670"/>
      <c r="LJV38" s="670"/>
      <c r="LJW38" s="670"/>
      <c r="LJX38" s="670"/>
      <c r="LJY38" s="670"/>
      <c r="LJZ38" s="670"/>
      <c r="LKA38" s="670"/>
      <c r="LKB38" s="670"/>
      <c r="LKC38" s="670"/>
      <c r="LKD38" s="670"/>
      <c r="LKE38" s="670"/>
      <c r="LKF38" s="670"/>
      <c r="LKG38" s="670"/>
      <c r="LKH38" s="670"/>
      <c r="LKI38" s="670"/>
      <c r="LKJ38" s="670"/>
      <c r="LKK38" s="670"/>
      <c r="LKL38" s="670"/>
      <c r="LKM38" s="670"/>
      <c r="LKN38" s="670"/>
      <c r="LKO38" s="670"/>
      <c r="LKP38" s="670"/>
      <c r="LKQ38" s="670"/>
      <c r="LKR38" s="670"/>
      <c r="LKS38" s="670"/>
      <c r="LKT38" s="670"/>
      <c r="LKU38" s="670"/>
      <c r="LKV38" s="670"/>
      <c r="LKW38" s="670"/>
      <c r="LKX38" s="670"/>
      <c r="LKY38" s="670"/>
      <c r="LKZ38" s="670"/>
      <c r="LLA38" s="670"/>
      <c r="LLB38" s="670"/>
      <c r="LLC38" s="670"/>
      <c r="LLD38" s="670"/>
      <c r="LLE38" s="670"/>
      <c r="LLF38" s="670"/>
      <c r="LLG38" s="670"/>
      <c r="LLH38" s="670"/>
      <c r="LLI38" s="670"/>
      <c r="LLJ38" s="670"/>
      <c r="LLK38" s="670"/>
      <c r="LLL38" s="670"/>
      <c r="LLM38" s="670"/>
      <c r="LLN38" s="670"/>
      <c r="LLO38" s="670"/>
      <c r="LLP38" s="670"/>
      <c r="LLQ38" s="670"/>
      <c r="LLR38" s="670"/>
      <c r="LLS38" s="670"/>
      <c r="LLT38" s="670"/>
      <c r="LLU38" s="670"/>
      <c r="LLV38" s="670"/>
      <c r="LLW38" s="670"/>
      <c r="LLX38" s="670"/>
      <c r="LLY38" s="670"/>
      <c r="LLZ38" s="670"/>
      <c r="LMA38" s="670"/>
      <c r="LMB38" s="670"/>
      <c r="LMC38" s="670"/>
      <c r="LMD38" s="670"/>
      <c r="LME38" s="670"/>
      <c r="LMF38" s="670"/>
      <c r="LMG38" s="670"/>
      <c r="LMH38" s="670"/>
      <c r="LMI38" s="670"/>
      <c r="LMJ38" s="670"/>
      <c r="LMK38" s="670"/>
      <c r="LML38" s="670"/>
      <c r="LMM38" s="670"/>
      <c r="LMN38" s="670"/>
      <c r="LMO38" s="670"/>
      <c r="LMP38" s="670"/>
      <c r="LMQ38" s="670"/>
      <c r="LMR38" s="670"/>
      <c r="LMS38" s="670"/>
      <c r="LMT38" s="670"/>
      <c r="LMU38" s="670"/>
      <c r="LMV38" s="670"/>
      <c r="LMW38" s="670"/>
      <c r="LMX38" s="670"/>
      <c r="LMY38" s="670"/>
      <c r="LMZ38" s="670"/>
      <c r="LNA38" s="670"/>
      <c r="LNB38" s="670"/>
      <c r="LNC38" s="670"/>
      <c r="LND38" s="670"/>
      <c r="LNE38" s="670"/>
      <c r="LNF38" s="670"/>
      <c r="LNG38" s="670"/>
      <c r="LNH38" s="670"/>
      <c r="LNI38" s="670"/>
      <c r="LNJ38" s="670"/>
      <c r="LNK38" s="670"/>
      <c r="LNL38" s="670"/>
      <c r="LNM38" s="670"/>
      <c r="LNN38" s="670"/>
      <c r="LNO38" s="670"/>
      <c r="LNP38" s="670"/>
      <c r="LNQ38" s="670"/>
      <c r="LNR38" s="670"/>
      <c r="LNS38" s="670"/>
      <c r="LNT38" s="670"/>
      <c r="LNU38" s="670"/>
      <c r="LNV38" s="670"/>
      <c r="LNW38" s="670"/>
      <c r="LNX38" s="670"/>
      <c r="LNY38" s="670"/>
      <c r="LNZ38" s="670"/>
      <c r="LOA38" s="670"/>
      <c r="LOB38" s="670"/>
      <c r="LOC38" s="670"/>
      <c r="LOD38" s="670"/>
      <c r="LOE38" s="670"/>
      <c r="LOF38" s="670"/>
      <c r="LOG38" s="670"/>
      <c r="LOH38" s="670"/>
      <c r="LOI38" s="670"/>
      <c r="LOJ38" s="670"/>
      <c r="LOK38" s="670"/>
      <c r="LOL38" s="670"/>
      <c r="LOM38" s="670"/>
      <c r="LON38" s="670"/>
      <c r="LOO38" s="670"/>
      <c r="LOP38" s="670"/>
      <c r="LOQ38" s="670"/>
      <c r="LOR38" s="670"/>
      <c r="LOS38" s="670"/>
      <c r="LOT38" s="670"/>
      <c r="LOU38" s="670"/>
      <c r="LOV38" s="670"/>
      <c r="LOW38" s="670"/>
      <c r="LOX38" s="670"/>
      <c r="LOY38" s="670"/>
      <c r="LOZ38" s="670"/>
      <c r="LPA38" s="670"/>
      <c r="LPB38" s="670"/>
      <c r="LPC38" s="670"/>
      <c r="LPD38" s="670"/>
      <c r="LPE38" s="670"/>
      <c r="LPF38" s="670"/>
      <c r="LPG38" s="670"/>
      <c r="LPH38" s="670"/>
      <c r="LPI38" s="670"/>
      <c r="LPJ38" s="670"/>
      <c r="LPK38" s="670"/>
      <c r="LPL38" s="670"/>
      <c r="LPM38" s="670"/>
      <c r="LPN38" s="670"/>
      <c r="LPO38" s="670"/>
      <c r="LPP38" s="670"/>
      <c r="LPQ38" s="670"/>
      <c r="LPR38" s="670"/>
      <c r="LPS38" s="670"/>
      <c r="LPT38" s="670"/>
      <c r="LPU38" s="670"/>
      <c r="LPV38" s="670"/>
      <c r="LPW38" s="670"/>
      <c r="LPX38" s="670"/>
      <c r="LPY38" s="670"/>
      <c r="LPZ38" s="670"/>
      <c r="LQA38" s="670"/>
      <c r="LQB38" s="670"/>
      <c r="LQC38" s="670"/>
      <c r="LQD38" s="670"/>
      <c r="LQE38" s="670"/>
      <c r="LQF38" s="670"/>
      <c r="LQG38" s="670"/>
      <c r="LQH38" s="670"/>
      <c r="LQI38" s="670"/>
      <c r="LQJ38" s="670"/>
      <c r="LQK38" s="670"/>
      <c r="LQL38" s="670"/>
      <c r="LQM38" s="670"/>
      <c r="LQN38" s="670"/>
      <c r="LQO38" s="670"/>
      <c r="LQP38" s="670"/>
      <c r="LQQ38" s="670"/>
      <c r="LQR38" s="670"/>
      <c r="LQS38" s="670"/>
      <c r="LQT38" s="670"/>
      <c r="LQU38" s="670"/>
      <c r="LQV38" s="670"/>
      <c r="LQW38" s="670"/>
      <c r="LQX38" s="670"/>
      <c r="LQY38" s="670"/>
      <c r="LQZ38" s="670"/>
      <c r="LRA38" s="670"/>
      <c r="LRB38" s="670"/>
      <c r="LRC38" s="670"/>
      <c r="LRD38" s="670"/>
      <c r="LRE38" s="670"/>
      <c r="LRF38" s="670"/>
      <c r="LRG38" s="670"/>
      <c r="LRH38" s="670"/>
      <c r="LRI38" s="670"/>
      <c r="LRJ38" s="670"/>
      <c r="LRK38" s="670"/>
      <c r="LRL38" s="670"/>
      <c r="LRM38" s="670"/>
      <c r="LRN38" s="670"/>
      <c r="LRO38" s="670"/>
      <c r="LRP38" s="670"/>
      <c r="LRQ38" s="670"/>
      <c r="LRR38" s="670"/>
      <c r="LRS38" s="670"/>
      <c r="LRT38" s="670"/>
      <c r="LRU38" s="670"/>
      <c r="LRV38" s="670"/>
      <c r="LRW38" s="670"/>
      <c r="LRX38" s="670"/>
      <c r="LRY38" s="670"/>
      <c r="LRZ38" s="670"/>
      <c r="LSA38" s="670"/>
      <c r="LSB38" s="670"/>
      <c r="LSC38" s="670"/>
      <c r="LSD38" s="670"/>
      <c r="LSE38" s="670"/>
      <c r="LSF38" s="670"/>
      <c r="LSG38" s="670"/>
      <c r="LSH38" s="670"/>
      <c r="LSI38" s="670"/>
      <c r="LSJ38" s="670"/>
      <c r="LSK38" s="670"/>
      <c r="LSL38" s="670"/>
      <c r="LSM38" s="670"/>
      <c r="LSN38" s="670"/>
      <c r="LSO38" s="670"/>
      <c r="LSP38" s="670"/>
      <c r="LSQ38" s="670"/>
      <c r="LSR38" s="670"/>
      <c r="LSS38" s="670"/>
      <c r="LST38" s="670"/>
      <c r="LSU38" s="670"/>
      <c r="LSV38" s="670"/>
      <c r="LSW38" s="670"/>
      <c r="LSX38" s="670"/>
      <c r="LSY38" s="670"/>
      <c r="LSZ38" s="670"/>
      <c r="LTA38" s="670"/>
      <c r="LTB38" s="670"/>
      <c r="LTC38" s="670"/>
      <c r="LTD38" s="670"/>
      <c r="LTE38" s="670"/>
      <c r="LTF38" s="670"/>
      <c r="LTG38" s="670"/>
      <c r="LTH38" s="670"/>
      <c r="LTI38" s="670"/>
      <c r="LTJ38" s="670"/>
      <c r="LTK38" s="670"/>
      <c r="LTL38" s="670"/>
      <c r="LTM38" s="670"/>
      <c r="LTN38" s="670"/>
      <c r="LTO38" s="670"/>
      <c r="LTP38" s="670"/>
      <c r="LTQ38" s="670"/>
      <c r="LTR38" s="670"/>
      <c r="LTS38" s="670"/>
      <c r="LTT38" s="670"/>
      <c r="LTU38" s="670"/>
      <c r="LTV38" s="670"/>
      <c r="LTW38" s="670"/>
      <c r="LTX38" s="670"/>
      <c r="LTY38" s="670"/>
      <c r="LTZ38" s="670"/>
      <c r="LUA38" s="670"/>
      <c r="LUB38" s="670"/>
      <c r="LUC38" s="670"/>
      <c r="LUD38" s="670"/>
      <c r="LUE38" s="670"/>
      <c r="LUF38" s="670"/>
      <c r="LUG38" s="670"/>
      <c r="LUH38" s="670"/>
      <c r="LUI38" s="670"/>
      <c r="LUJ38" s="670"/>
      <c r="LUK38" s="670"/>
      <c r="LUL38" s="670"/>
      <c r="LUM38" s="670"/>
      <c r="LUN38" s="670"/>
      <c r="LUO38" s="670"/>
      <c r="LUP38" s="670"/>
      <c r="LUQ38" s="670"/>
      <c r="LUR38" s="670"/>
      <c r="LUS38" s="670"/>
      <c r="LUT38" s="670"/>
      <c r="LUU38" s="670"/>
      <c r="LUV38" s="670"/>
      <c r="LUW38" s="670"/>
      <c r="LUX38" s="670"/>
      <c r="LUY38" s="670"/>
      <c r="LUZ38" s="670"/>
      <c r="LVA38" s="670"/>
      <c r="LVB38" s="670"/>
      <c r="LVC38" s="670"/>
      <c r="LVD38" s="670"/>
      <c r="LVE38" s="670"/>
      <c r="LVF38" s="670"/>
      <c r="LVG38" s="670"/>
      <c r="LVH38" s="670"/>
      <c r="LVI38" s="670"/>
      <c r="LVJ38" s="670"/>
      <c r="LVK38" s="670"/>
      <c r="LVL38" s="670"/>
      <c r="LVM38" s="670"/>
      <c r="LVN38" s="670"/>
      <c r="LVO38" s="670"/>
      <c r="LVP38" s="670"/>
      <c r="LVQ38" s="670"/>
      <c r="LVR38" s="670"/>
      <c r="LVS38" s="670"/>
      <c r="LVT38" s="670"/>
      <c r="LVU38" s="670"/>
      <c r="LVV38" s="670"/>
      <c r="LVW38" s="670"/>
      <c r="LVX38" s="670"/>
      <c r="LVY38" s="670"/>
      <c r="LVZ38" s="670"/>
      <c r="LWA38" s="670"/>
      <c r="LWB38" s="670"/>
      <c r="LWC38" s="670"/>
      <c r="LWD38" s="670"/>
      <c r="LWE38" s="670"/>
      <c r="LWF38" s="670"/>
      <c r="LWG38" s="670"/>
      <c r="LWH38" s="670"/>
      <c r="LWI38" s="670"/>
      <c r="LWJ38" s="670"/>
      <c r="LWK38" s="670"/>
      <c r="LWL38" s="670"/>
      <c r="LWM38" s="670"/>
      <c r="LWN38" s="670"/>
      <c r="LWO38" s="670"/>
      <c r="LWP38" s="670"/>
      <c r="LWQ38" s="670"/>
      <c r="LWR38" s="670"/>
      <c r="LWS38" s="670"/>
      <c r="LWT38" s="670"/>
      <c r="LWU38" s="670"/>
      <c r="LWV38" s="670"/>
      <c r="LWW38" s="670"/>
      <c r="LWX38" s="670"/>
      <c r="LWY38" s="670"/>
      <c r="LWZ38" s="670"/>
      <c r="LXA38" s="670"/>
      <c r="LXB38" s="670"/>
      <c r="LXC38" s="670"/>
      <c r="LXD38" s="670"/>
      <c r="LXE38" s="670"/>
      <c r="LXF38" s="670"/>
      <c r="LXG38" s="670"/>
      <c r="LXH38" s="670"/>
      <c r="LXI38" s="670"/>
      <c r="LXJ38" s="670"/>
      <c r="LXK38" s="670"/>
      <c r="LXL38" s="670"/>
      <c r="LXM38" s="670"/>
      <c r="LXN38" s="670"/>
      <c r="LXO38" s="670"/>
      <c r="LXP38" s="670"/>
      <c r="LXQ38" s="670"/>
      <c r="LXR38" s="670"/>
      <c r="LXS38" s="670"/>
      <c r="LXT38" s="670"/>
      <c r="LXU38" s="670"/>
      <c r="LXV38" s="670"/>
      <c r="LXW38" s="670"/>
      <c r="LXX38" s="670"/>
      <c r="LXY38" s="670"/>
      <c r="LXZ38" s="670"/>
      <c r="LYA38" s="670"/>
      <c r="LYB38" s="670"/>
      <c r="LYC38" s="670"/>
      <c r="LYD38" s="670"/>
      <c r="LYE38" s="670"/>
      <c r="LYF38" s="670"/>
      <c r="LYG38" s="670"/>
      <c r="LYH38" s="670"/>
      <c r="LYI38" s="670"/>
      <c r="LYJ38" s="670"/>
      <c r="LYK38" s="670"/>
      <c r="LYL38" s="670"/>
      <c r="LYM38" s="670"/>
      <c r="LYN38" s="670"/>
      <c r="LYO38" s="670"/>
      <c r="LYP38" s="670"/>
      <c r="LYQ38" s="670"/>
      <c r="LYR38" s="670"/>
      <c r="LYS38" s="670"/>
      <c r="LYT38" s="670"/>
      <c r="LYU38" s="670"/>
      <c r="LYV38" s="670"/>
      <c r="LYW38" s="670"/>
      <c r="LYX38" s="670"/>
      <c r="LYY38" s="670"/>
      <c r="LYZ38" s="670"/>
      <c r="LZA38" s="670"/>
      <c r="LZB38" s="670"/>
      <c r="LZC38" s="670"/>
      <c r="LZD38" s="670"/>
      <c r="LZE38" s="670"/>
      <c r="LZF38" s="670"/>
      <c r="LZG38" s="670"/>
      <c r="LZH38" s="670"/>
      <c r="LZI38" s="670"/>
      <c r="LZJ38" s="670"/>
      <c r="LZK38" s="670"/>
      <c r="LZL38" s="670"/>
      <c r="LZM38" s="670"/>
      <c r="LZN38" s="670"/>
      <c r="LZO38" s="670"/>
      <c r="LZP38" s="670"/>
      <c r="LZQ38" s="670"/>
      <c r="LZR38" s="670"/>
      <c r="LZS38" s="670"/>
      <c r="LZT38" s="670"/>
      <c r="LZU38" s="670"/>
      <c r="LZV38" s="670"/>
      <c r="LZW38" s="670"/>
      <c r="LZX38" s="670"/>
      <c r="LZY38" s="670"/>
      <c r="LZZ38" s="670"/>
      <c r="MAA38" s="670"/>
      <c r="MAB38" s="670"/>
      <c r="MAC38" s="670"/>
      <c r="MAD38" s="670"/>
      <c r="MAE38" s="670"/>
      <c r="MAF38" s="670"/>
      <c r="MAG38" s="670"/>
      <c r="MAH38" s="670"/>
      <c r="MAI38" s="670"/>
      <c r="MAJ38" s="670"/>
      <c r="MAK38" s="670"/>
      <c r="MAL38" s="670"/>
      <c r="MAM38" s="670"/>
      <c r="MAN38" s="670"/>
      <c r="MAO38" s="670"/>
      <c r="MAP38" s="670"/>
      <c r="MAQ38" s="670"/>
      <c r="MAR38" s="670"/>
      <c r="MAS38" s="670"/>
      <c r="MAT38" s="670"/>
      <c r="MAU38" s="670"/>
      <c r="MAV38" s="670"/>
      <c r="MAW38" s="670"/>
      <c r="MAX38" s="670"/>
      <c r="MAY38" s="670"/>
      <c r="MAZ38" s="670"/>
      <c r="MBA38" s="670"/>
      <c r="MBB38" s="670"/>
      <c r="MBC38" s="670"/>
      <c r="MBD38" s="670"/>
      <c r="MBE38" s="670"/>
      <c r="MBF38" s="670"/>
      <c r="MBG38" s="670"/>
      <c r="MBH38" s="670"/>
      <c r="MBI38" s="670"/>
      <c r="MBJ38" s="670"/>
      <c r="MBK38" s="670"/>
      <c r="MBL38" s="670"/>
      <c r="MBM38" s="670"/>
      <c r="MBN38" s="670"/>
      <c r="MBO38" s="670"/>
      <c r="MBP38" s="670"/>
      <c r="MBQ38" s="670"/>
      <c r="MBR38" s="670"/>
      <c r="MBS38" s="670"/>
      <c r="MBT38" s="670"/>
      <c r="MBU38" s="670"/>
      <c r="MBV38" s="670"/>
      <c r="MBW38" s="670"/>
      <c r="MBX38" s="670"/>
      <c r="MBY38" s="670"/>
      <c r="MBZ38" s="670"/>
      <c r="MCA38" s="670"/>
      <c r="MCB38" s="670"/>
      <c r="MCC38" s="670"/>
      <c r="MCD38" s="670"/>
      <c r="MCE38" s="670"/>
      <c r="MCF38" s="670"/>
      <c r="MCG38" s="670"/>
      <c r="MCH38" s="670"/>
      <c r="MCI38" s="670"/>
      <c r="MCJ38" s="670"/>
      <c r="MCK38" s="670"/>
      <c r="MCL38" s="670"/>
      <c r="MCM38" s="670"/>
      <c r="MCN38" s="670"/>
      <c r="MCO38" s="670"/>
      <c r="MCP38" s="670"/>
      <c r="MCQ38" s="670"/>
      <c r="MCR38" s="670"/>
      <c r="MCS38" s="670"/>
      <c r="MCT38" s="670"/>
      <c r="MCU38" s="670"/>
      <c r="MCV38" s="670"/>
      <c r="MCW38" s="670"/>
      <c r="MCX38" s="670"/>
      <c r="MCY38" s="670"/>
      <c r="MCZ38" s="670"/>
      <c r="MDA38" s="670"/>
      <c r="MDB38" s="670"/>
      <c r="MDC38" s="670"/>
      <c r="MDD38" s="670"/>
      <c r="MDE38" s="670"/>
      <c r="MDF38" s="670"/>
      <c r="MDG38" s="670"/>
      <c r="MDH38" s="670"/>
      <c r="MDI38" s="670"/>
      <c r="MDJ38" s="670"/>
      <c r="MDK38" s="670"/>
      <c r="MDL38" s="670"/>
      <c r="MDM38" s="670"/>
      <c r="MDN38" s="670"/>
      <c r="MDO38" s="670"/>
      <c r="MDP38" s="670"/>
      <c r="MDQ38" s="670"/>
      <c r="MDR38" s="670"/>
      <c r="MDS38" s="670"/>
      <c r="MDT38" s="670"/>
      <c r="MDU38" s="670"/>
      <c r="MDV38" s="670"/>
      <c r="MDW38" s="670"/>
      <c r="MDX38" s="670"/>
      <c r="MDY38" s="670"/>
      <c r="MDZ38" s="670"/>
      <c r="MEA38" s="670"/>
      <c r="MEB38" s="670"/>
      <c r="MEC38" s="670"/>
      <c r="MED38" s="670"/>
      <c r="MEE38" s="670"/>
      <c r="MEF38" s="670"/>
      <c r="MEG38" s="670"/>
      <c r="MEH38" s="670"/>
      <c r="MEI38" s="670"/>
      <c r="MEJ38" s="670"/>
      <c r="MEK38" s="670"/>
      <c r="MEL38" s="670"/>
      <c r="MEM38" s="670"/>
      <c r="MEN38" s="670"/>
      <c r="MEO38" s="670"/>
      <c r="MEP38" s="670"/>
      <c r="MEQ38" s="670"/>
      <c r="MER38" s="670"/>
      <c r="MES38" s="670"/>
      <c r="MET38" s="670"/>
      <c r="MEU38" s="670"/>
      <c r="MEV38" s="670"/>
      <c r="MEW38" s="670"/>
      <c r="MEX38" s="670"/>
      <c r="MEY38" s="670"/>
      <c r="MEZ38" s="670"/>
      <c r="MFA38" s="670"/>
      <c r="MFB38" s="670"/>
      <c r="MFC38" s="670"/>
      <c r="MFD38" s="670"/>
      <c r="MFE38" s="670"/>
      <c r="MFF38" s="670"/>
      <c r="MFG38" s="670"/>
      <c r="MFH38" s="670"/>
      <c r="MFI38" s="670"/>
      <c r="MFJ38" s="670"/>
      <c r="MFK38" s="670"/>
      <c r="MFL38" s="670"/>
      <c r="MFM38" s="670"/>
      <c r="MFN38" s="670"/>
      <c r="MFO38" s="670"/>
      <c r="MFP38" s="670"/>
      <c r="MFQ38" s="670"/>
      <c r="MFR38" s="670"/>
      <c r="MFS38" s="670"/>
      <c r="MFT38" s="670"/>
      <c r="MFU38" s="670"/>
      <c r="MFV38" s="670"/>
      <c r="MFW38" s="670"/>
      <c r="MFX38" s="670"/>
      <c r="MFY38" s="670"/>
      <c r="MFZ38" s="670"/>
      <c r="MGA38" s="670"/>
      <c r="MGB38" s="670"/>
      <c r="MGC38" s="670"/>
      <c r="MGD38" s="670"/>
      <c r="MGE38" s="670"/>
      <c r="MGF38" s="670"/>
      <c r="MGG38" s="670"/>
      <c r="MGH38" s="670"/>
      <c r="MGI38" s="670"/>
      <c r="MGJ38" s="670"/>
      <c r="MGK38" s="670"/>
      <c r="MGL38" s="670"/>
      <c r="MGM38" s="670"/>
      <c r="MGN38" s="670"/>
      <c r="MGO38" s="670"/>
      <c r="MGP38" s="670"/>
      <c r="MGQ38" s="670"/>
      <c r="MGR38" s="670"/>
      <c r="MGS38" s="670"/>
      <c r="MGT38" s="670"/>
      <c r="MGU38" s="670"/>
      <c r="MGV38" s="670"/>
      <c r="MGW38" s="670"/>
      <c r="MGX38" s="670"/>
      <c r="MGY38" s="670"/>
      <c r="MGZ38" s="670"/>
      <c r="MHA38" s="670"/>
      <c r="MHB38" s="670"/>
      <c r="MHC38" s="670"/>
      <c r="MHD38" s="670"/>
      <c r="MHE38" s="670"/>
      <c r="MHF38" s="670"/>
      <c r="MHG38" s="670"/>
      <c r="MHH38" s="670"/>
      <c r="MHI38" s="670"/>
      <c r="MHJ38" s="670"/>
      <c r="MHK38" s="670"/>
      <c r="MHL38" s="670"/>
      <c r="MHM38" s="670"/>
      <c r="MHN38" s="670"/>
      <c r="MHO38" s="670"/>
      <c r="MHP38" s="670"/>
      <c r="MHQ38" s="670"/>
      <c r="MHR38" s="670"/>
      <c r="MHS38" s="670"/>
      <c r="MHT38" s="670"/>
      <c r="MHU38" s="670"/>
      <c r="MHV38" s="670"/>
      <c r="MHW38" s="670"/>
      <c r="MHX38" s="670"/>
      <c r="MHY38" s="670"/>
      <c r="MHZ38" s="670"/>
      <c r="MIA38" s="670"/>
      <c r="MIB38" s="670"/>
      <c r="MIC38" s="670"/>
      <c r="MID38" s="670"/>
      <c r="MIE38" s="670"/>
      <c r="MIF38" s="670"/>
      <c r="MIG38" s="670"/>
      <c r="MIH38" s="670"/>
      <c r="MII38" s="670"/>
      <c r="MIJ38" s="670"/>
      <c r="MIK38" s="670"/>
      <c r="MIL38" s="670"/>
      <c r="MIM38" s="670"/>
      <c r="MIN38" s="670"/>
      <c r="MIO38" s="670"/>
      <c r="MIP38" s="670"/>
      <c r="MIQ38" s="670"/>
      <c r="MIR38" s="670"/>
      <c r="MIS38" s="670"/>
      <c r="MIT38" s="670"/>
      <c r="MIU38" s="670"/>
      <c r="MIV38" s="670"/>
      <c r="MIW38" s="670"/>
      <c r="MIX38" s="670"/>
      <c r="MIY38" s="670"/>
      <c r="MIZ38" s="670"/>
      <c r="MJA38" s="670"/>
      <c r="MJB38" s="670"/>
      <c r="MJC38" s="670"/>
      <c r="MJD38" s="670"/>
      <c r="MJE38" s="670"/>
      <c r="MJF38" s="670"/>
      <c r="MJG38" s="670"/>
      <c r="MJH38" s="670"/>
      <c r="MJI38" s="670"/>
      <c r="MJJ38" s="670"/>
      <c r="MJK38" s="670"/>
      <c r="MJL38" s="670"/>
      <c r="MJM38" s="670"/>
      <c r="MJN38" s="670"/>
      <c r="MJO38" s="670"/>
      <c r="MJP38" s="670"/>
      <c r="MJQ38" s="670"/>
      <c r="MJR38" s="670"/>
      <c r="MJS38" s="670"/>
      <c r="MJT38" s="670"/>
      <c r="MJU38" s="670"/>
      <c r="MJV38" s="670"/>
      <c r="MJW38" s="670"/>
      <c r="MJX38" s="670"/>
      <c r="MJY38" s="670"/>
      <c r="MJZ38" s="670"/>
      <c r="MKA38" s="670"/>
      <c r="MKB38" s="670"/>
      <c r="MKC38" s="670"/>
      <c r="MKD38" s="670"/>
      <c r="MKE38" s="670"/>
      <c r="MKF38" s="670"/>
      <c r="MKG38" s="670"/>
      <c r="MKH38" s="670"/>
      <c r="MKI38" s="670"/>
      <c r="MKJ38" s="670"/>
      <c r="MKK38" s="670"/>
      <c r="MKL38" s="670"/>
      <c r="MKM38" s="670"/>
      <c r="MKN38" s="670"/>
      <c r="MKO38" s="670"/>
      <c r="MKP38" s="670"/>
      <c r="MKQ38" s="670"/>
      <c r="MKR38" s="670"/>
      <c r="MKS38" s="670"/>
      <c r="MKT38" s="670"/>
      <c r="MKU38" s="670"/>
      <c r="MKV38" s="670"/>
      <c r="MKW38" s="670"/>
      <c r="MKX38" s="670"/>
      <c r="MKY38" s="670"/>
      <c r="MKZ38" s="670"/>
      <c r="MLA38" s="670"/>
      <c r="MLB38" s="670"/>
      <c r="MLC38" s="670"/>
      <c r="MLD38" s="670"/>
      <c r="MLE38" s="670"/>
      <c r="MLF38" s="670"/>
      <c r="MLG38" s="670"/>
      <c r="MLH38" s="670"/>
      <c r="MLI38" s="670"/>
      <c r="MLJ38" s="670"/>
      <c r="MLK38" s="670"/>
      <c r="MLL38" s="670"/>
      <c r="MLM38" s="670"/>
      <c r="MLN38" s="670"/>
      <c r="MLO38" s="670"/>
      <c r="MLP38" s="670"/>
      <c r="MLQ38" s="670"/>
      <c r="MLR38" s="670"/>
      <c r="MLS38" s="670"/>
      <c r="MLT38" s="670"/>
      <c r="MLU38" s="670"/>
      <c r="MLV38" s="670"/>
      <c r="MLW38" s="670"/>
      <c r="MLX38" s="670"/>
      <c r="MLY38" s="670"/>
      <c r="MLZ38" s="670"/>
      <c r="MMA38" s="670"/>
      <c r="MMB38" s="670"/>
      <c r="MMC38" s="670"/>
      <c r="MMD38" s="670"/>
      <c r="MME38" s="670"/>
      <c r="MMF38" s="670"/>
      <c r="MMG38" s="670"/>
      <c r="MMH38" s="670"/>
      <c r="MMI38" s="670"/>
      <c r="MMJ38" s="670"/>
      <c r="MMK38" s="670"/>
      <c r="MML38" s="670"/>
      <c r="MMM38" s="670"/>
      <c r="MMN38" s="670"/>
      <c r="MMO38" s="670"/>
      <c r="MMP38" s="670"/>
      <c r="MMQ38" s="670"/>
      <c r="MMR38" s="670"/>
      <c r="MMS38" s="670"/>
      <c r="MMT38" s="670"/>
      <c r="MMU38" s="670"/>
      <c r="MMV38" s="670"/>
      <c r="MMW38" s="670"/>
      <c r="MMX38" s="670"/>
      <c r="MMY38" s="670"/>
      <c r="MMZ38" s="670"/>
      <c r="MNA38" s="670"/>
      <c r="MNB38" s="670"/>
      <c r="MNC38" s="670"/>
      <c r="MND38" s="670"/>
      <c r="MNE38" s="670"/>
      <c r="MNF38" s="670"/>
      <c r="MNG38" s="670"/>
      <c r="MNH38" s="670"/>
      <c r="MNI38" s="670"/>
      <c r="MNJ38" s="670"/>
      <c r="MNK38" s="670"/>
      <c r="MNL38" s="670"/>
      <c r="MNM38" s="670"/>
      <c r="MNN38" s="670"/>
      <c r="MNO38" s="670"/>
      <c r="MNP38" s="670"/>
      <c r="MNQ38" s="670"/>
      <c r="MNR38" s="670"/>
      <c r="MNS38" s="670"/>
      <c r="MNT38" s="670"/>
      <c r="MNU38" s="670"/>
      <c r="MNV38" s="670"/>
      <c r="MNW38" s="670"/>
      <c r="MNX38" s="670"/>
      <c r="MNY38" s="670"/>
      <c r="MNZ38" s="670"/>
      <c r="MOA38" s="670"/>
      <c r="MOB38" s="670"/>
      <c r="MOC38" s="670"/>
      <c r="MOD38" s="670"/>
      <c r="MOE38" s="670"/>
      <c r="MOF38" s="670"/>
      <c r="MOG38" s="670"/>
      <c r="MOH38" s="670"/>
      <c r="MOI38" s="670"/>
      <c r="MOJ38" s="670"/>
      <c r="MOK38" s="670"/>
      <c r="MOL38" s="670"/>
      <c r="MOM38" s="670"/>
      <c r="MON38" s="670"/>
      <c r="MOO38" s="670"/>
      <c r="MOP38" s="670"/>
      <c r="MOQ38" s="670"/>
      <c r="MOR38" s="670"/>
      <c r="MOS38" s="670"/>
      <c r="MOT38" s="670"/>
      <c r="MOU38" s="670"/>
      <c r="MOV38" s="670"/>
      <c r="MOW38" s="670"/>
      <c r="MOX38" s="670"/>
      <c r="MOY38" s="670"/>
      <c r="MOZ38" s="670"/>
      <c r="MPA38" s="670"/>
      <c r="MPB38" s="670"/>
      <c r="MPC38" s="670"/>
      <c r="MPD38" s="670"/>
      <c r="MPE38" s="670"/>
      <c r="MPF38" s="670"/>
      <c r="MPG38" s="670"/>
      <c r="MPH38" s="670"/>
      <c r="MPI38" s="670"/>
      <c r="MPJ38" s="670"/>
      <c r="MPK38" s="670"/>
      <c r="MPL38" s="670"/>
      <c r="MPM38" s="670"/>
      <c r="MPN38" s="670"/>
      <c r="MPO38" s="670"/>
      <c r="MPP38" s="670"/>
      <c r="MPQ38" s="670"/>
      <c r="MPR38" s="670"/>
      <c r="MPS38" s="670"/>
      <c r="MPT38" s="670"/>
      <c r="MPU38" s="670"/>
      <c r="MPV38" s="670"/>
      <c r="MPW38" s="670"/>
      <c r="MPX38" s="670"/>
      <c r="MPY38" s="670"/>
      <c r="MPZ38" s="670"/>
      <c r="MQA38" s="670"/>
      <c r="MQB38" s="670"/>
      <c r="MQC38" s="670"/>
      <c r="MQD38" s="670"/>
      <c r="MQE38" s="670"/>
      <c r="MQF38" s="670"/>
      <c r="MQG38" s="670"/>
      <c r="MQH38" s="670"/>
      <c r="MQI38" s="670"/>
      <c r="MQJ38" s="670"/>
      <c r="MQK38" s="670"/>
      <c r="MQL38" s="670"/>
      <c r="MQM38" s="670"/>
      <c r="MQN38" s="670"/>
      <c r="MQO38" s="670"/>
      <c r="MQP38" s="670"/>
      <c r="MQQ38" s="670"/>
      <c r="MQR38" s="670"/>
      <c r="MQS38" s="670"/>
      <c r="MQT38" s="670"/>
      <c r="MQU38" s="670"/>
      <c r="MQV38" s="670"/>
      <c r="MQW38" s="670"/>
      <c r="MQX38" s="670"/>
      <c r="MQY38" s="670"/>
      <c r="MQZ38" s="670"/>
      <c r="MRA38" s="670"/>
      <c r="MRB38" s="670"/>
      <c r="MRC38" s="670"/>
      <c r="MRD38" s="670"/>
      <c r="MRE38" s="670"/>
      <c r="MRF38" s="670"/>
      <c r="MRG38" s="670"/>
      <c r="MRH38" s="670"/>
      <c r="MRI38" s="670"/>
      <c r="MRJ38" s="670"/>
      <c r="MRK38" s="670"/>
      <c r="MRL38" s="670"/>
      <c r="MRM38" s="670"/>
      <c r="MRN38" s="670"/>
      <c r="MRO38" s="670"/>
      <c r="MRP38" s="670"/>
      <c r="MRQ38" s="670"/>
      <c r="MRR38" s="670"/>
      <c r="MRS38" s="670"/>
      <c r="MRT38" s="670"/>
      <c r="MRU38" s="670"/>
      <c r="MRV38" s="670"/>
      <c r="MRW38" s="670"/>
      <c r="MRX38" s="670"/>
      <c r="MRY38" s="670"/>
      <c r="MRZ38" s="670"/>
      <c r="MSA38" s="670"/>
      <c r="MSB38" s="670"/>
      <c r="MSC38" s="670"/>
      <c r="MSD38" s="670"/>
      <c r="MSE38" s="670"/>
      <c r="MSF38" s="670"/>
      <c r="MSG38" s="670"/>
      <c r="MSH38" s="670"/>
      <c r="MSI38" s="670"/>
      <c r="MSJ38" s="670"/>
      <c r="MSK38" s="670"/>
      <c r="MSL38" s="670"/>
      <c r="MSM38" s="670"/>
      <c r="MSN38" s="670"/>
      <c r="MSO38" s="670"/>
      <c r="MSP38" s="670"/>
      <c r="MSQ38" s="670"/>
      <c r="MSR38" s="670"/>
      <c r="MSS38" s="670"/>
      <c r="MST38" s="670"/>
      <c r="MSU38" s="670"/>
      <c r="MSV38" s="670"/>
      <c r="MSW38" s="670"/>
      <c r="MSX38" s="670"/>
      <c r="MSY38" s="670"/>
      <c r="MSZ38" s="670"/>
      <c r="MTA38" s="670"/>
      <c r="MTB38" s="670"/>
      <c r="MTC38" s="670"/>
      <c r="MTD38" s="670"/>
      <c r="MTE38" s="670"/>
      <c r="MTF38" s="670"/>
      <c r="MTG38" s="670"/>
      <c r="MTH38" s="670"/>
      <c r="MTI38" s="670"/>
      <c r="MTJ38" s="670"/>
      <c r="MTK38" s="670"/>
      <c r="MTL38" s="670"/>
      <c r="MTM38" s="670"/>
      <c r="MTN38" s="670"/>
      <c r="MTO38" s="670"/>
      <c r="MTP38" s="670"/>
      <c r="MTQ38" s="670"/>
      <c r="MTR38" s="670"/>
      <c r="MTS38" s="670"/>
      <c r="MTT38" s="670"/>
      <c r="MTU38" s="670"/>
      <c r="MTV38" s="670"/>
      <c r="MTW38" s="670"/>
      <c r="MTX38" s="670"/>
      <c r="MTY38" s="670"/>
      <c r="MTZ38" s="670"/>
      <c r="MUA38" s="670"/>
      <c r="MUB38" s="670"/>
      <c r="MUC38" s="670"/>
      <c r="MUD38" s="670"/>
      <c r="MUE38" s="670"/>
      <c r="MUF38" s="670"/>
      <c r="MUG38" s="670"/>
      <c r="MUH38" s="670"/>
      <c r="MUI38" s="670"/>
      <c r="MUJ38" s="670"/>
      <c r="MUK38" s="670"/>
      <c r="MUL38" s="670"/>
      <c r="MUM38" s="670"/>
      <c r="MUN38" s="670"/>
      <c r="MUO38" s="670"/>
      <c r="MUP38" s="670"/>
      <c r="MUQ38" s="670"/>
      <c r="MUR38" s="670"/>
      <c r="MUS38" s="670"/>
      <c r="MUT38" s="670"/>
      <c r="MUU38" s="670"/>
      <c r="MUV38" s="670"/>
      <c r="MUW38" s="670"/>
      <c r="MUX38" s="670"/>
      <c r="MUY38" s="670"/>
      <c r="MUZ38" s="670"/>
      <c r="MVA38" s="670"/>
      <c r="MVB38" s="670"/>
      <c r="MVC38" s="670"/>
      <c r="MVD38" s="670"/>
      <c r="MVE38" s="670"/>
      <c r="MVF38" s="670"/>
      <c r="MVG38" s="670"/>
      <c r="MVH38" s="670"/>
      <c r="MVI38" s="670"/>
      <c r="MVJ38" s="670"/>
      <c r="MVK38" s="670"/>
      <c r="MVL38" s="670"/>
      <c r="MVM38" s="670"/>
      <c r="MVN38" s="670"/>
      <c r="MVO38" s="670"/>
      <c r="MVP38" s="670"/>
      <c r="MVQ38" s="670"/>
      <c r="MVR38" s="670"/>
      <c r="MVS38" s="670"/>
      <c r="MVT38" s="670"/>
      <c r="MVU38" s="670"/>
      <c r="MVV38" s="670"/>
      <c r="MVW38" s="670"/>
      <c r="MVX38" s="670"/>
      <c r="MVY38" s="670"/>
      <c r="MVZ38" s="670"/>
      <c r="MWA38" s="670"/>
      <c r="MWB38" s="670"/>
      <c r="MWC38" s="670"/>
      <c r="MWD38" s="670"/>
      <c r="MWE38" s="670"/>
      <c r="MWF38" s="670"/>
      <c r="MWG38" s="670"/>
      <c r="MWH38" s="670"/>
      <c r="MWI38" s="670"/>
      <c r="MWJ38" s="670"/>
      <c r="MWK38" s="670"/>
      <c r="MWL38" s="670"/>
      <c r="MWM38" s="670"/>
      <c r="MWN38" s="670"/>
      <c r="MWO38" s="670"/>
      <c r="MWP38" s="670"/>
      <c r="MWQ38" s="670"/>
      <c r="MWR38" s="670"/>
      <c r="MWS38" s="670"/>
      <c r="MWT38" s="670"/>
      <c r="MWU38" s="670"/>
      <c r="MWV38" s="670"/>
      <c r="MWW38" s="670"/>
      <c r="MWX38" s="670"/>
      <c r="MWY38" s="670"/>
      <c r="MWZ38" s="670"/>
      <c r="MXA38" s="670"/>
      <c r="MXB38" s="670"/>
      <c r="MXC38" s="670"/>
      <c r="MXD38" s="670"/>
      <c r="MXE38" s="670"/>
      <c r="MXF38" s="670"/>
      <c r="MXG38" s="670"/>
      <c r="MXH38" s="670"/>
      <c r="MXI38" s="670"/>
      <c r="MXJ38" s="670"/>
      <c r="MXK38" s="670"/>
      <c r="MXL38" s="670"/>
      <c r="MXM38" s="670"/>
      <c r="MXN38" s="670"/>
      <c r="MXO38" s="670"/>
      <c r="MXP38" s="670"/>
      <c r="MXQ38" s="670"/>
      <c r="MXR38" s="670"/>
      <c r="MXS38" s="670"/>
      <c r="MXT38" s="670"/>
      <c r="MXU38" s="670"/>
      <c r="MXV38" s="670"/>
      <c r="MXW38" s="670"/>
      <c r="MXX38" s="670"/>
      <c r="MXY38" s="670"/>
      <c r="MXZ38" s="670"/>
      <c r="MYA38" s="670"/>
      <c r="MYB38" s="670"/>
      <c r="MYC38" s="670"/>
      <c r="MYD38" s="670"/>
      <c r="MYE38" s="670"/>
      <c r="MYF38" s="670"/>
      <c r="MYG38" s="670"/>
      <c r="MYH38" s="670"/>
      <c r="MYI38" s="670"/>
      <c r="MYJ38" s="670"/>
      <c r="MYK38" s="670"/>
      <c r="MYL38" s="670"/>
      <c r="MYM38" s="670"/>
      <c r="MYN38" s="670"/>
      <c r="MYO38" s="670"/>
      <c r="MYP38" s="670"/>
      <c r="MYQ38" s="670"/>
      <c r="MYR38" s="670"/>
      <c r="MYS38" s="670"/>
      <c r="MYT38" s="670"/>
      <c r="MYU38" s="670"/>
      <c r="MYV38" s="670"/>
      <c r="MYW38" s="670"/>
      <c r="MYX38" s="670"/>
      <c r="MYY38" s="670"/>
      <c r="MYZ38" s="670"/>
      <c r="MZA38" s="670"/>
      <c r="MZB38" s="670"/>
      <c r="MZC38" s="670"/>
      <c r="MZD38" s="670"/>
      <c r="MZE38" s="670"/>
      <c r="MZF38" s="670"/>
      <c r="MZG38" s="670"/>
      <c r="MZH38" s="670"/>
      <c r="MZI38" s="670"/>
      <c r="MZJ38" s="670"/>
      <c r="MZK38" s="670"/>
      <c r="MZL38" s="670"/>
      <c r="MZM38" s="670"/>
      <c r="MZN38" s="670"/>
      <c r="MZO38" s="670"/>
      <c r="MZP38" s="670"/>
      <c r="MZQ38" s="670"/>
      <c r="MZR38" s="670"/>
      <c r="MZS38" s="670"/>
      <c r="MZT38" s="670"/>
      <c r="MZU38" s="670"/>
      <c r="MZV38" s="670"/>
      <c r="MZW38" s="670"/>
      <c r="MZX38" s="670"/>
      <c r="MZY38" s="670"/>
      <c r="MZZ38" s="670"/>
      <c r="NAA38" s="670"/>
      <c r="NAB38" s="670"/>
      <c r="NAC38" s="670"/>
      <c r="NAD38" s="670"/>
      <c r="NAE38" s="670"/>
      <c r="NAF38" s="670"/>
      <c r="NAG38" s="670"/>
      <c r="NAH38" s="670"/>
      <c r="NAI38" s="670"/>
      <c r="NAJ38" s="670"/>
      <c r="NAK38" s="670"/>
      <c r="NAL38" s="670"/>
      <c r="NAM38" s="670"/>
      <c r="NAN38" s="670"/>
      <c r="NAO38" s="670"/>
      <c r="NAP38" s="670"/>
      <c r="NAQ38" s="670"/>
      <c r="NAR38" s="670"/>
      <c r="NAS38" s="670"/>
      <c r="NAT38" s="670"/>
      <c r="NAU38" s="670"/>
      <c r="NAV38" s="670"/>
      <c r="NAW38" s="670"/>
      <c r="NAX38" s="670"/>
      <c r="NAY38" s="670"/>
      <c r="NAZ38" s="670"/>
      <c r="NBA38" s="670"/>
      <c r="NBB38" s="670"/>
      <c r="NBC38" s="670"/>
      <c r="NBD38" s="670"/>
      <c r="NBE38" s="670"/>
      <c r="NBF38" s="670"/>
      <c r="NBG38" s="670"/>
      <c r="NBH38" s="670"/>
      <c r="NBI38" s="670"/>
      <c r="NBJ38" s="670"/>
      <c r="NBK38" s="670"/>
      <c r="NBL38" s="670"/>
      <c r="NBM38" s="670"/>
      <c r="NBN38" s="670"/>
      <c r="NBO38" s="670"/>
      <c r="NBP38" s="670"/>
      <c r="NBQ38" s="670"/>
      <c r="NBR38" s="670"/>
      <c r="NBS38" s="670"/>
      <c r="NBT38" s="670"/>
      <c r="NBU38" s="670"/>
      <c r="NBV38" s="670"/>
      <c r="NBW38" s="670"/>
      <c r="NBX38" s="670"/>
      <c r="NBY38" s="670"/>
      <c r="NBZ38" s="670"/>
      <c r="NCA38" s="670"/>
      <c r="NCB38" s="670"/>
      <c r="NCC38" s="670"/>
      <c r="NCD38" s="670"/>
      <c r="NCE38" s="670"/>
      <c r="NCF38" s="670"/>
      <c r="NCG38" s="670"/>
      <c r="NCH38" s="670"/>
      <c r="NCI38" s="670"/>
      <c r="NCJ38" s="670"/>
      <c r="NCK38" s="670"/>
      <c r="NCL38" s="670"/>
      <c r="NCM38" s="670"/>
      <c r="NCN38" s="670"/>
      <c r="NCO38" s="670"/>
      <c r="NCP38" s="670"/>
      <c r="NCQ38" s="670"/>
      <c r="NCR38" s="670"/>
      <c r="NCS38" s="670"/>
      <c r="NCT38" s="670"/>
      <c r="NCU38" s="670"/>
      <c r="NCV38" s="670"/>
      <c r="NCW38" s="670"/>
      <c r="NCX38" s="670"/>
      <c r="NCY38" s="670"/>
      <c r="NCZ38" s="670"/>
      <c r="NDA38" s="670"/>
      <c r="NDB38" s="670"/>
      <c r="NDC38" s="670"/>
      <c r="NDD38" s="670"/>
      <c r="NDE38" s="670"/>
      <c r="NDF38" s="670"/>
      <c r="NDG38" s="670"/>
      <c r="NDH38" s="670"/>
      <c r="NDI38" s="670"/>
      <c r="NDJ38" s="670"/>
      <c r="NDK38" s="670"/>
      <c r="NDL38" s="670"/>
      <c r="NDM38" s="670"/>
      <c r="NDN38" s="670"/>
      <c r="NDO38" s="670"/>
      <c r="NDP38" s="670"/>
      <c r="NDQ38" s="670"/>
      <c r="NDR38" s="670"/>
      <c r="NDS38" s="670"/>
      <c r="NDT38" s="670"/>
      <c r="NDU38" s="670"/>
      <c r="NDV38" s="670"/>
      <c r="NDW38" s="670"/>
      <c r="NDX38" s="670"/>
      <c r="NDY38" s="670"/>
      <c r="NDZ38" s="670"/>
      <c r="NEA38" s="670"/>
      <c r="NEB38" s="670"/>
      <c r="NEC38" s="670"/>
      <c r="NED38" s="670"/>
      <c r="NEE38" s="670"/>
      <c r="NEF38" s="670"/>
      <c r="NEG38" s="670"/>
      <c r="NEH38" s="670"/>
      <c r="NEI38" s="670"/>
      <c r="NEJ38" s="670"/>
      <c r="NEK38" s="670"/>
      <c r="NEL38" s="670"/>
      <c r="NEM38" s="670"/>
      <c r="NEN38" s="670"/>
      <c r="NEO38" s="670"/>
      <c r="NEP38" s="670"/>
      <c r="NEQ38" s="670"/>
      <c r="NER38" s="670"/>
      <c r="NES38" s="670"/>
      <c r="NET38" s="670"/>
      <c r="NEU38" s="670"/>
      <c r="NEV38" s="670"/>
      <c r="NEW38" s="670"/>
      <c r="NEX38" s="670"/>
      <c r="NEY38" s="670"/>
      <c r="NEZ38" s="670"/>
      <c r="NFA38" s="670"/>
      <c r="NFB38" s="670"/>
      <c r="NFC38" s="670"/>
      <c r="NFD38" s="670"/>
      <c r="NFE38" s="670"/>
      <c r="NFF38" s="670"/>
      <c r="NFG38" s="670"/>
      <c r="NFH38" s="670"/>
      <c r="NFI38" s="670"/>
      <c r="NFJ38" s="670"/>
      <c r="NFK38" s="670"/>
      <c r="NFL38" s="670"/>
      <c r="NFM38" s="670"/>
      <c r="NFN38" s="670"/>
      <c r="NFO38" s="670"/>
      <c r="NFP38" s="670"/>
      <c r="NFQ38" s="670"/>
      <c r="NFR38" s="670"/>
      <c r="NFS38" s="670"/>
      <c r="NFT38" s="670"/>
      <c r="NFU38" s="670"/>
      <c r="NFV38" s="670"/>
      <c r="NFW38" s="670"/>
      <c r="NFX38" s="670"/>
      <c r="NFY38" s="670"/>
      <c r="NFZ38" s="670"/>
      <c r="NGA38" s="670"/>
      <c r="NGB38" s="670"/>
      <c r="NGC38" s="670"/>
      <c r="NGD38" s="670"/>
      <c r="NGE38" s="670"/>
      <c r="NGF38" s="670"/>
      <c r="NGG38" s="670"/>
      <c r="NGH38" s="670"/>
      <c r="NGI38" s="670"/>
      <c r="NGJ38" s="670"/>
      <c r="NGK38" s="670"/>
      <c r="NGL38" s="670"/>
      <c r="NGM38" s="670"/>
      <c r="NGN38" s="670"/>
      <c r="NGO38" s="670"/>
      <c r="NGP38" s="670"/>
      <c r="NGQ38" s="670"/>
      <c r="NGR38" s="670"/>
      <c r="NGS38" s="670"/>
      <c r="NGT38" s="670"/>
      <c r="NGU38" s="670"/>
      <c r="NGV38" s="670"/>
      <c r="NGW38" s="670"/>
      <c r="NGX38" s="670"/>
      <c r="NGY38" s="670"/>
      <c r="NGZ38" s="670"/>
      <c r="NHA38" s="670"/>
      <c r="NHB38" s="670"/>
      <c r="NHC38" s="670"/>
      <c r="NHD38" s="670"/>
      <c r="NHE38" s="670"/>
      <c r="NHF38" s="670"/>
      <c r="NHG38" s="670"/>
      <c r="NHH38" s="670"/>
      <c r="NHI38" s="670"/>
      <c r="NHJ38" s="670"/>
      <c r="NHK38" s="670"/>
      <c r="NHL38" s="670"/>
      <c r="NHM38" s="670"/>
      <c r="NHN38" s="670"/>
      <c r="NHO38" s="670"/>
      <c r="NHP38" s="670"/>
      <c r="NHQ38" s="670"/>
      <c r="NHR38" s="670"/>
      <c r="NHS38" s="670"/>
      <c r="NHT38" s="670"/>
      <c r="NHU38" s="670"/>
      <c r="NHV38" s="670"/>
      <c r="NHW38" s="670"/>
      <c r="NHX38" s="670"/>
      <c r="NHY38" s="670"/>
      <c r="NHZ38" s="670"/>
      <c r="NIA38" s="670"/>
      <c r="NIB38" s="670"/>
      <c r="NIC38" s="670"/>
      <c r="NID38" s="670"/>
      <c r="NIE38" s="670"/>
      <c r="NIF38" s="670"/>
      <c r="NIG38" s="670"/>
      <c r="NIH38" s="670"/>
      <c r="NII38" s="670"/>
      <c r="NIJ38" s="670"/>
      <c r="NIK38" s="670"/>
      <c r="NIL38" s="670"/>
      <c r="NIM38" s="670"/>
      <c r="NIN38" s="670"/>
      <c r="NIO38" s="670"/>
      <c r="NIP38" s="670"/>
      <c r="NIQ38" s="670"/>
      <c r="NIR38" s="670"/>
      <c r="NIS38" s="670"/>
      <c r="NIT38" s="670"/>
      <c r="NIU38" s="670"/>
      <c r="NIV38" s="670"/>
      <c r="NIW38" s="670"/>
      <c r="NIX38" s="670"/>
      <c r="NIY38" s="670"/>
      <c r="NIZ38" s="670"/>
      <c r="NJA38" s="670"/>
      <c r="NJB38" s="670"/>
      <c r="NJC38" s="670"/>
      <c r="NJD38" s="670"/>
      <c r="NJE38" s="670"/>
      <c r="NJF38" s="670"/>
      <c r="NJG38" s="670"/>
      <c r="NJH38" s="670"/>
      <c r="NJI38" s="670"/>
      <c r="NJJ38" s="670"/>
      <c r="NJK38" s="670"/>
      <c r="NJL38" s="670"/>
      <c r="NJM38" s="670"/>
      <c r="NJN38" s="670"/>
      <c r="NJO38" s="670"/>
      <c r="NJP38" s="670"/>
      <c r="NJQ38" s="670"/>
      <c r="NJR38" s="670"/>
      <c r="NJS38" s="670"/>
      <c r="NJT38" s="670"/>
      <c r="NJU38" s="670"/>
      <c r="NJV38" s="670"/>
      <c r="NJW38" s="670"/>
      <c r="NJX38" s="670"/>
      <c r="NJY38" s="670"/>
      <c r="NJZ38" s="670"/>
      <c r="NKA38" s="670"/>
      <c r="NKB38" s="670"/>
      <c r="NKC38" s="670"/>
      <c r="NKD38" s="670"/>
      <c r="NKE38" s="670"/>
      <c r="NKF38" s="670"/>
      <c r="NKG38" s="670"/>
      <c r="NKH38" s="670"/>
      <c r="NKI38" s="670"/>
      <c r="NKJ38" s="670"/>
      <c r="NKK38" s="670"/>
      <c r="NKL38" s="670"/>
      <c r="NKM38" s="670"/>
      <c r="NKN38" s="670"/>
      <c r="NKO38" s="670"/>
      <c r="NKP38" s="670"/>
      <c r="NKQ38" s="670"/>
      <c r="NKR38" s="670"/>
      <c r="NKS38" s="670"/>
      <c r="NKT38" s="670"/>
      <c r="NKU38" s="670"/>
      <c r="NKV38" s="670"/>
      <c r="NKW38" s="670"/>
      <c r="NKX38" s="670"/>
      <c r="NKY38" s="670"/>
      <c r="NKZ38" s="670"/>
      <c r="NLA38" s="670"/>
      <c r="NLB38" s="670"/>
      <c r="NLC38" s="670"/>
      <c r="NLD38" s="670"/>
      <c r="NLE38" s="670"/>
      <c r="NLF38" s="670"/>
      <c r="NLG38" s="670"/>
      <c r="NLH38" s="670"/>
      <c r="NLI38" s="670"/>
      <c r="NLJ38" s="670"/>
      <c r="NLK38" s="670"/>
      <c r="NLL38" s="670"/>
      <c r="NLM38" s="670"/>
      <c r="NLN38" s="670"/>
      <c r="NLO38" s="670"/>
      <c r="NLP38" s="670"/>
      <c r="NLQ38" s="670"/>
      <c r="NLR38" s="670"/>
      <c r="NLS38" s="670"/>
      <c r="NLT38" s="670"/>
      <c r="NLU38" s="670"/>
      <c r="NLV38" s="670"/>
      <c r="NLW38" s="670"/>
      <c r="NLX38" s="670"/>
      <c r="NLY38" s="670"/>
      <c r="NLZ38" s="670"/>
      <c r="NMA38" s="670"/>
      <c r="NMB38" s="670"/>
      <c r="NMC38" s="670"/>
      <c r="NMD38" s="670"/>
      <c r="NME38" s="670"/>
      <c r="NMF38" s="670"/>
      <c r="NMG38" s="670"/>
      <c r="NMH38" s="670"/>
      <c r="NMI38" s="670"/>
      <c r="NMJ38" s="670"/>
      <c r="NMK38" s="670"/>
      <c r="NML38" s="670"/>
      <c r="NMM38" s="670"/>
      <c r="NMN38" s="670"/>
      <c r="NMO38" s="670"/>
      <c r="NMP38" s="670"/>
      <c r="NMQ38" s="670"/>
      <c r="NMR38" s="670"/>
      <c r="NMS38" s="670"/>
      <c r="NMT38" s="670"/>
      <c r="NMU38" s="670"/>
      <c r="NMV38" s="670"/>
      <c r="NMW38" s="670"/>
      <c r="NMX38" s="670"/>
      <c r="NMY38" s="670"/>
      <c r="NMZ38" s="670"/>
      <c r="NNA38" s="670"/>
      <c r="NNB38" s="670"/>
      <c r="NNC38" s="670"/>
      <c r="NND38" s="670"/>
      <c r="NNE38" s="670"/>
      <c r="NNF38" s="670"/>
      <c r="NNG38" s="670"/>
      <c r="NNH38" s="670"/>
      <c r="NNI38" s="670"/>
      <c r="NNJ38" s="670"/>
      <c r="NNK38" s="670"/>
      <c r="NNL38" s="670"/>
      <c r="NNM38" s="670"/>
      <c r="NNN38" s="670"/>
      <c r="NNO38" s="670"/>
      <c r="NNP38" s="670"/>
      <c r="NNQ38" s="670"/>
      <c r="NNR38" s="670"/>
      <c r="NNS38" s="670"/>
      <c r="NNT38" s="670"/>
      <c r="NNU38" s="670"/>
      <c r="NNV38" s="670"/>
      <c r="NNW38" s="670"/>
      <c r="NNX38" s="670"/>
      <c r="NNY38" s="670"/>
      <c r="NNZ38" s="670"/>
      <c r="NOA38" s="670"/>
      <c r="NOB38" s="670"/>
      <c r="NOC38" s="670"/>
      <c r="NOD38" s="670"/>
      <c r="NOE38" s="670"/>
      <c r="NOF38" s="670"/>
      <c r="NOG38" s="670"/>
      <c r="NOH38" s="670"/>
      <c r="NOI38" s="670"/>
      <c r="NOJ38" s="670"/>
      <c r="NOK38" s="670"/>
      <c r="NOL38" s="670"/>
      <c r="NOM38" s="670"/>
      <c r="NON38" s="670"/>
      <c r="NOO38" s="670"/>
      <c r="NOP38" s="670"/>
      <c r="NOQ38" s="670"/>
      <c r="NOR38" s="670"/>
      <c r="NOS38" s="670"/>
      <c r="NOT38" s="670"/>
      <c r="NOU38" s="670"/>
      <c r="NOV38" s="670"/>
      <c r="NOW38" s="670"/>
      <c r="NOX38" s="670"/>
      <c r="NOY38" s="670"/>
      <c r="NOZ38" s="670"/>
      <c r="NPA38" s="670"/>
      <c r="NPB38" s="670"/>
      <c r="NPC38" s="670"/>
      <c r="NPD38" s="670"/>
      <c r="NPE38" s="670"/>
      <c r="NPF38" s="670"/>
      <c r="NPG38" s="670"/>
      <c r="NPH38" s="670"/>
      <c r="NPI38" s="670"/>
      <c r="NPJ38" s="670"/>
      <c r="NPK38" s="670"/>
      <c r="NPL38" s="670"/>
      <c r="NPM38" s="670"/>
      <c r="NPN38" s="670"/>
      <c r="NPO38" s="670"/>
      <c r="NPP38" s="670"/>
      <c r="NPQ38" s="670"/>
      <c r="NPR38" s="670"/>
      <c r="NPS38" s="670"/>
      <c r="NPT38" s="670"/>
      <c r="NPU38" s="670"/>
      <c r="NPV38" s="670"/>
      <c r="NPW38" s="670"/>
      <c r="NPX38" s="670"/>
      <c r="NPY38" s="670"/>
      <c r="NPZ38" s="670"/>
      <c r="NQA38" s="670"/>
      <c r="NQB38" s="670"/>
      <c r="NQC38" s="670"/>
      <c r="NQD38" s="670"/>
      <c r="NQE38" s="670"/>
      <c r="NQF38" s="670"/>
      <c r="NQG38" s="670"/>
      <c r="NQH38" s="670"/>
      <c r="NQI38" s="670"/>
      <c r="NQJ38" s="670"/>
      <c r="NQK38" s="670"/>
      <c r="NQL38" s="670"/>
      <c r="NQM38" s="670"/>
      <c r="NQN38" s="670"/>
      <c r="NQO38" s="670"/>
      <c r="NQP38" s="670"/>
      <c r="NQQ38" s="670"/>
      <c r="NQR38" s="670"/>
      <c r="NQS38" s="670"/>
      <c r="NQT38" s="670"/>
      <c r="NQU38" s="670"/>
      <c r="NQV38" s="670"/>
      <c r="NQW38" s="670"/>
      <c r="NQX38" s="670"/>
      <c r="NQY38" s="670"/>
      <c r="NQZ38" s="670"/>
      <c r="NRA38" s="670"/>
      <c r="NRB38" s="670"/>
      <c r="NRC38" s="670"/>
      <c r="NRD38" s="670"/>
      <c r="NRE38" s="670"/>
      <c r="NRF38" s="670"/>
      <c r="NRG38" s="670"/>
      <c r="NRH38" s="670"/>
      <c r="NRI38" s="670"/>
      <c r="NRJ38" s="670"/>
      <c r="NRK38" s="670"/>
      <c r="NRL38" s="670"/>
      <c r="NRM38" s="670"/>
      <c r="NRN38" s="670"/>
      <c r="NRO38" s="670"/>
      <c r="NRP38" s="670"/>
      <c r="NRQ38" s="670"/>
      <c r="NRR38" s="670"/>
      <c r="NRS38" s="670"/>
      <c r="NRT38" s="670"/>
      <c r="NRU38" s="670"/>
      <c r="NRV38" s="670"/>
      <c r="NRW38" s="670"/>
      <c r="NRX38" s="670"/>
      <c r="NRY38" s="670"/>
      <c r="NRZ38" s="670"/>
      <c r="NSA38" s="670"/>
      <c r="NSB38" s="670"/>
      <c r="NSC38" s="670"/>
      <c r="NSD38" s="670"/>
      <c r="NSE38" s="670"/>
      <c r="NSF38" s="670"/>
      <c r="NSG38" s="670"/>
      <c r="NSH38" s="670"/>
      <c r="NSI38" s="670"/>
      <c r="NSJ38" s="670"/>
      <c r="NSK38" s="670"/>
      <c r="NSL38" s="670"/>
      <c r="NSM38" s="670"/>
      <c r="NSN38" s="670"/>
      <c r="NSO38" s="670"/>
      <c r="NSP38" s="670"/>
      <c r="NSQ38" s="670"/>
      <c r="NSR38" s="670"/>
      <c r="NSS38" s="670"/>
      <c r="NST38" s="670"/>
      <c r="NSU38" s="670"/>
      <c r="NSV38" s="670"/>
      <c r="NSW38" s="670"/>
      <c r="NSX38" s="670"/>
      <c r="NSY38" s="670"/>
      <c r="NSZ38" s="670"/>
      <c r="NTA38" s="670"/>
      <c r="NTB38" s="670"/>
      <c r="NTC38" s="670"/>
      <c r="NTD38" s="670"/>
      <c r="NTE38" s="670"/>
      <c r="NTF38" s="670"/>
      <c r="NTG38" s="670"/>
      <c r="NTH38" s="670"/>
      <c r="NTI38" s="670"/>
      <c r="NTJ38" s="670"/>
      <c r="NTK38" s="670"/>
      <c r="NTL38" s="670"/>
      <c r="NTM38" s="670"/>
      <c r="NTN38" s="670"/>
      <c r="NTO38" s="670"/>
      <c r="NTP38" s="670"/>
      <c r="NTQ38" s="670"/>
      <c r="NTR38" s="670"/>
      <c r="NTS38" s="670"/>
      <c r="NTT38" s="670"/>
      <c r="NTU38" s="670"/>
      <c r="NTV38" s="670"/>
      <c r="NTW38" s="670"/>
      <c r="NTX38" s="670"/>
      <c r="NTY38" s="670"/>
      <c r="NTZ38" s="670"/>
      <c r="NUA38" s="670"/>
      <c r="NUB38" s="670"/>
      <c r="NUC38" s="670"/>
      <c r="NUD38" s="670"/>
      <c r="NUE38" s="670"/>
      <c r="NUF38" s="670"/>
      <c r="NUG38" s="670"/>
      <c r="NUH38" s="670"/>
      <c r="NUI38" s="670"/>
      <c r="NUJ38" s="670"/>
      <c r="NUK38" s="670"/>
      <c r="NUL38" s="670"/>
      <c r="NUM38" s="670"/>
      <c r="NUN38" s="670"/>
      <c r="NUO38" s="670"/>
      <c r="NUP38" s="670"/>
      <c r="NUQ38" s="670"/>
      <c r="NUR38" s="670"/>
      <c r="NUS38" s="670"/>
      <c r="NUT38" s="670"/>
      <c r="NUU38" s="670"/>
      <c r="NUV38" s="670"/>
      <c r="NUW38" s="670"/>
      <c r="NUX38" s="670"/>
      <c r="NUY38" s="670"/>
      <c r="NUZ38" s="670"/>
      <c r="NVA38" s="670"/>
      <c r="NVB38" s="670"/>
      <c r="NVC38" s="670"/>
      <c r="NVD38" s="670"/>
      <c r="NVE38" s="670"/>
      <c r="NVF38" s="670"/>
      <c r="NVG38" s="670"/>
      <c r="NVH38" s="670"/>
      <c r="NVI38" s="670"/>
      <c r="NVJ38" s="670"/>
      <c r="NVK38" s="670"/>
      <c r="NVL38" s="670"/>
      <c r="NVM38" s="670"/>
      <c r="NVN38" s="670"/>
      <c r="NVO38" s="670"/>
      <c r="NVP38" s="670"/>
      <c r="NVQ38" s="670"/>
      <c r="NVR38" s="670"/>
      <c r="NVS38" s="670"/>
      <c r="NVT38" s="670"/>
      <c r="NVU38" s="670"/>
      <c r="NVV38" s="670"/>
      <c r="NVW38" s="670"/>
      <c r="NVX38" s="670"/>
      <c r="NVY38" s="670"/>
      <c r="NVZ38" s="670"/>
      <c r="NWA38" s="670"/>
      <c r="NWB38" s="670"/>
      <c r="NWC38" s="670"/>
      <c r="NWD38" s="670"/>
      <c r="NWE38" s="670"/>
      <c r="NWF38" s="670"/>
      <c r="NWG38" s="670"/>
      <c r="NWH38" s="670"/>
      <c r="NWI38" s="670"/>
      <c r="NWJ38" s="670"/>
      <c r="NWK38" s="670"/>
      <c r="NWL38" s="670"/>
      <c r="NWM38" s="670"/>
      <c r="NWN38" s="670"/>
      <c r="NWO38" s="670"/>
      <c r="NWP38" s="670"/>
      <c r="NWQ38" s="670"/>
      <c r="NWR38" s="670"/>
      <c r="NWS38" s="670"/>
      <c r="NWT38" s="670"/>
      <c r="NWU38" s="670"/>
      <c r="NWV38" s="670"/>
      <c r="NWW38" s="670"/>
      <c r="NWX38" s="670"/>
      <c r="NWY38" s="670"/>
      <c r="NWZ38" s="670"/>
      <c r="NXA38" s="670"/>
      <c r="NXB38" s="670"/>
      <c r="NXC38" s="670"/>
      <c r="NXD38" s="670"/>
      <c r="NXE38" s="670"/>
      <c r="NXF38" s="670"/>
      <c r="NXG38" s="670"/>
      <c r="NXH38" s="670"/>
      <c r="NXI38" s="670"/>
      <c r="NXJ38" s="670"/>
      <c r="NXK38" s="670"/>
      <c r="NXL38" s="670"/>
      <c r="NXM38" s="670"/>
      <c r="NXN38" s="670"/>
      <c r="NXO38" s="670"/>
      <c r="NXP38" s="670"/>
      <c r="NXQ38" s="670"/>
      <c r="NXR38" s="670"/>
      <c r="NXS38" s="670"/>
      <c r="NXT38" s="670"/>
      <c r="NXU38" s="670"/>
      <c r="NXV38" s="670"/>
      <c r="NXW38" s="670"/>
      <c r="NXX38" s="670"/>
      <c r="NXY38" s="670"/>
      <c r="NXZ38" s="670"/>
      <c r="NYA38" s="670"/>
      <c r="NYB38" s="670"/>
      <c r="NYC38" s="670"/>
      <c r="NYD38" s="670"/>
      <c r="NYE38" s="670"/>
      <c r="NYF38" s="670"/>
      <c r="NYG38" s="670"/>
      <c r="NYH38" s="670"/>
      <c r="NYI38" s="670"/>
      <c r="NYJ38" s="670"/>
      <c r="NYK38" s="670"/>
      <c r="NYL38" s="670"/>
      <c r="NYM38" s="670"/>
      <c r="NYN38" s="670"/>
      <c r="NYO38" s="670"/>
      <c r="NYP38" s="670"/>
      <c r="NYQ38" s="670"/>
      <c r="NYR38" s="670"/>
      <c r="NYS38" s="670"/>
      <c r="NYT38" s="670"/>
      <c r="NYU38" s="670"/>
      <c r="NYV38" s="670"/>
      <c r="NYW38" s="670"/>
      <c r="NYX38" s="670"/>
      <c r="NYY38" s="670"/>
      <c r="NYZ38" s="670"/>
      <c r="NZA38" s="670"/>
      <c r="NZB38" s="670"/>
      <c r="NZC38" s="670"/>
      <c r="NZD38" s="670"/>
      <c r="NZE38" s="670"/>
      <c r="NZF38" s="670"/>
      <c r="NZG38" s="670"/>
      <c r="NZH38" s="670"/>
      <c r="NZI38" s="670"/>
      <c r="NZJ38" s="670"/>
      <c r="NZK38" s="670"/>
      <c r="NZL38" s="670"/>
      <c r="NZM38" s="670"/>
      <c r="NZN38" s="670"/>
      <c r="NZO38" s="670"/>
      <c r="NZP38" s="670"/>
      <c r="NZQ38" s="670"/>
      <c r="NZR38" s="670"/>
      <c r="NZS38" s="670"/>
      <c r="NZT38" s="670"/>
      <c r="NZU38" s="670"/>
      <c r="NZV38" s="670"/>
      <c r="NZW38" s="670"/>
      <c r="NZX38" s="670"/>
      <c r="NZY38" s="670"/>
      <c r="NZZ38" s="670"/>
      <c r="OAA38" s="670"/>
      <c r="OAB38" s="670"/>
      <c r="OAC38" s="670"/>
      <c r="OAD38" s="670"/>
      <c r="OAE38" s="670"/>
      <c r="OAF38" s="670"/>
      <c r="OAG38" s="670"/>
      <c r="OAH38" s="670"/>
      <c r="OAI38" s="670"/>
      <c r="OAJ38" s="670"/>
      <c r="OAK38" s="670"/>
      <c r="OAL38" s="670"/>
      <c r="OAM38" s="670"/>
      <c r="OAN38" s="670"/>
      <c r="OAO38" s="670"/>
      <c r="OAP38" s="670"/>
      <c r="OAQ38" s="670"/>
      <c r="OAR38" s="670"/>
      <c r="OAS38" s="670"/>
      <c r="OAT38" s="670"/>
      <c r="OAU38" s="670"/>
      <c r="OAV38" s="670"/>
      <c r="OAW38" s="670"/>
      <c r="OAX38" s="670"/>
      <c r="OAY38" s="670"/>
      <c r="OAZ38" s="670"/>
      <c r="OBA38" s="670"/>
      <c r="OBB38" s="670"/>
      <c r="OBC38" s="670"/>
      <c r="OBD38" s="670"/>
      <c r="OBE38" s="670"/>
      <c r="OBF38" s="670"/>
      <c r="OBG38" s="670"/>
      <c r="OBH38" s="670"/>
      <c r="OBI38" s="670"/>
      <c r="OBJ38" s="670"/>
      <c r="OBK38" s="670"/>
      <c r="OBL38" s="670"/>
      <c r="OBM38" s="670"/>
      <c r="OBN38" s="670"/>
      <c r="OBO38" s="670"/>
      <c r="OBP38" s="670"/>
      <c r="OBQ38" s="670"/>
      <c r="OBR38" s="670"/>
      <c r="OBS38" s="670"/>
      <c r="OBT38" s="670"/>
      <c r="OBU38" s="670"/>
      <c r="OBV38" s="670"/>
      <c r="OBW38" s="670"/>
      <c r="OBX38" s="670"/>
      <c r="OBY38" s="670"/>
      <c r="OBZ38" s="670"/>
      <c r="OCA38" s="670"/>
      <c r="OCB38" s="670"/>
      <c r="OCC38" s="670"/>
      <c r="OCD38" s="670"/>
      <c r="OCE38" s="670"/>
      <c r="OCF38" s="670"/>
      <c r="OCG38" s="670"/>
      <c r="OCH38" s="670"/>
      <c r="OCI38" s="670"/>
      <c r="OCJ38" s="670"/>
      <c r="OCK38" s="670"/>
      <c r="OCL38" s="670"/>
      <c r="OCM38" s="670"/>
      <c r="OCN38" s="670"/>
      <c r="OCO38" s="670"/>
      <c r="OCP38" s="670"/>
      <c r="OCQ38" s="670"/>
      <c r="OCR38" s="670"/>
      <c r="OCS38" s="670"/>
      <c r="OCT38" s="670"/>
      <c r="OCU38" s="670"/>
      <c r="OCV38" s="670"/>
      <c r="OCW38" s="670"/>
      <c r="OCX38" s="670"/>
      <c r="OCY38" s="670"/>
      <c r="OCZ38" s="670"/>
      <c r="ODA38" s="670"/>
      <c r="ODB38" s="670"/>
      <c r="ODC38" s="670"/>
      <c r="ODD38" s="670"/>
      <c r="ODE38" s="670"/>
      <c r="ODF38" s="670"/>
      <c r="ODG38" s="670"/>
      <c r="ODH38" s="670"/>
      <c r="ODI38" s="670"/>
      <c r="ODJ38" s="670"/>
      <c r="ODK38" s="670"/>
      <c r="ODL38" s="670"/>
      <c r="ODM38" s="670"/>
      <c r="ODN38" s="670"/>
      <c r="ODO38" s="670"/>
      <c r="ODP38" s="670"/>
      <c r="ODQ38" s="670"/>
      <c r="ODR38" s="670"/>
      <c r="ODS38" s="670"/>
      <c r="ODT38" s="670"/>
      <c r="ODU38" s="670"/>
      <c r="ODV38" s="670"/>
      <c r="ODW38" s="670"/>
      <c r="ODX38" s="670"/>
      <c r="ODY38" s="670"/>
      <c r="ODZ38" s="670"/>
      <c r="OEA38" s="670"/>
      <c r="OEB38" s="670"/>
      <c r="OEC38" s="670"/>
      <c r="OED38" s="670"/>
      <c r="OEE38" s="670"/>
      <c r="OEF38" s="670"/>
      <c r="OEG38" s="670"/>
      <c r="OEH38" s="670"/>
      <c r="OEI38" s="670"/>
      <c r="OEJ38" s="670"/>
      <c r="OEK38" s="670"/>
      <c r="OEL38" s="670"/>
      <c r="OEM38" s="670"/>
      <c r="OEN38" s="670"/>
      <c r="OEO38" s="670"/>
      <c r="OEP38" s="670"/>
      <c r="OEQ38" s="670"/>
      <c r="OER38" s="670"/>
      <c r="OES38" s="670"/>
      <c r="OET38" s="670"/>
      <c r="OEU38" s="670"/>
      <c r="OEV38" s="670"/>
      <c r="OEW38" s="670"/>
      <c r="OEX38" s="670"/>
      <c r="OEY38" s="670"/>
      <c r="OEZ38" s="670"/>
      <c r="OFA38" s="670"/>
      <c r="OFB38" s="670"/>
      <c r="OFC38" s="670"/>
      <c r="OFD38" s="670"/>
      <c r="OFE38" s="670"/>
      <c r="OFF38" s="670"/>
      <c r="OFG38" s="670"/>
      <c r="OFH38" s="670"/>
      <c r="OFI38" s="670"/>
      <c r="OFJ38" s="670"/>
      <c r="OFK38" s="670"/>
      <c r="OFL38" s="670"/>
      <c r="OFM38" s="670"/>
      <c r="OFN38" s="670"/>
      <c r="OFO38" s="670"/>
      <c r="OFP38" s="670"/>
      <c r="OFQ38" s="670"/>
      <c r="OFR38" s="670"/>
      <c r="OFS38" s="670"/>
      <c r="OFT38" s="670"/>
      <c r="OFU38" s="670"/>
      <c r="OFV38" s="670"/>
      <c r="OFW38" s="670"/>
      <c r="OFX38" s="670"/>
      <c r="OFY38" s="670"/>
      <c r="OFZ38" s="670"/>
      <c r="OGA38" s="670"/>
      <c r="OGB38" s="670"/>
      <c r="OGC38" s="670"/>
      <c r="OGD38" s="670"/>
      <c r="OGE38" s="670"/>
      <c r="OGF38" s="670"/>
      <c r="OGG38" s="670"/>
      <c r="OGH38" s="670"/>
      <c r="OGI38" s="670"/>
      <c r="OGJ38" s="670"/>
      <c r="OGK38" s="670"/>
      <c r="OGL38" s="670"/>
      <c r="OGM38" s="670"/>
      <c r="OGN38" s="670"/>
      <c r="OGO38" s="670"/>
      <c r="OGP38" s="670"/>
      <c r="OGQ38" s="670"/>
      <c r="OGR38" s="670"/>
      <c r="OGS38" s="670"/>
      <c r="OGT38" s="670"/>
      <c r="OGU38" s="670"/>
      <c r="OGV38" s="670"/>
      <c r="OGW38" s="670"/>
      <c r="OGX38" s="670"/>
      <c r="OGY38" s="670"/>
      <c r="OGZ38" s="670"/>
      <c r="OHA38" s="670"/>
      <c r="OHB38" s="670"/>
      <c r="OHC38" s="670"/>
      <c r="OHD38" s="670"/>
      <c r="OHE38" s="670"/>
      <c r="OHF38" s="670"/>
      <c r="OHG38" s="670"/>
      <c r="OHH38" s="670"/>
      <c r="OHI38" s="670"/>
      <c r="OHJ38" s="670"/>
      <c r="OHK38" s="670"/>
      <c r="OHL38" s="670"/>
      <c r="OHM38" s="670"/>
      <c r="OHN38" s="670"/>
      <c r="OHO38" s="670"/>
      <c r="OHP38" s="670"/>
      <c r="OHQ38" s="670"/>
      <c r="OHR38" s="670"/>
      <c r="OHS38" s="670"/>
      <c r="OHT38" s="670"/>
      <c r="OHU38" s="670"/>
      <c r="OHV38" s="670"/>
      <c r="OHW38" s="670"/>
      <c r="OHX38" s="670"/>
      <c r="OHY38" s="670"/>
      <c r="OHZ38" s="670"/>
      <c r="OIA38" s="670"/>
      <c r="OIB38" s="670"/>
      <c r="OIC38" s="670"/>
      <c r="OID38" s="670"/>
      <c r="OIE38" s="670"/>
      <c r="OIF38" s="670"/>
      <c r="OIG38" s="670"/>
      <c r="OIH38" s="670"/>
      <c r="OII38" s="670"/>
      <c r="OIJ38" s="670"/>
      <c r="OIK38" s="670"/>
      <c r="OIL38" s="670"/>
      <c r="OIM38" s="670"/>
      <c r="OIN38" s="670"/>
      <c r="OIO38" s="670"/>
      <c r="OIP38" s="670"/>
      <c r="OIQ38" s="670"/>
      <c r="OIR38" s="670"/>
      <c r="OIS38" s="670"/>
      <c r="OIT38" s="670"/>
      <c r="OIU38" s="670"/>
      <c r="OIV38" s="670"/>
      <c r="OIW38" s="670"/>
      <c r="OIX38" s="670"/>
      <c r="OIY38" s="670"/>
      <c r="OIZ38" s="670"/>
      <c r="OJA38" s="670"/>
      <c r="OJB38" s="670"/>
      <c r="OJC38" s="670"/>
      <c r="OJD38" s="670"/>
      <c r="OJE38" s="670"/>
      <c r="OJF38" s="670"/>
      <c r="OJG38" s="670"/>
      <c r="OJH38" s="670"/>
      <c r="OJI38" s="670"/>
      <c r="OJJ38" s="670"/>
      <c r="OJK38" s="670"/>
      <c r="OJL38" s="670"/>
      <c r="OJM38" s="670"/>
      <c r="OJN38" s="670"/>
      <c r="OJO38" s="670"/>
      <c r="OJP38" s="670"/>
      <c r="OJQ38" s="670"/>
      <c r="OJR38" s="670"/>
      <c r="OJS38" s="670"/>
      <c r="OJT38" s="670"/>
      <c r="OJU38" s="670"/>
      <c r="OJV38" s="670"/>
      <c r="OJW38" s="670"/>
      <c r="OJX38" s="670"/>
      <c r="OJY38" s="670"/>
      <c r="OJZ38" s="670"/>
      <c r="OKA38" s="670"/>
      <c r="OKB38" s="670"/>
      <c r="OKC38" s="670"/>
      <c r="OKD38" s="670"/>
      <c r="OKE38" s="670"/>
      <c r="OKF38" s="670"/>
      <c r="OKG38" s="670"/>
      <c r="OKH38" s="670"/>
      <c r="OKI38" s="670"/>
      <c r="OKJ38" s="670"/>
      <c r="OKK38" s="670"/>
      <c r="OKL38" s="670"/>
      <c r="OKM38" s="670"/>
      <c r="OKN38" s="670"/>
      <c r="OKO38" s="670"/>
      <c r="OKP38" s="670"/>
      <c r="OKQ38" s="670"/>
      <c r="OKR38" s="670"/>
      <c r="OKS38" s="670"/>
      <c r="OKT38" s="670"/>
      <c r="OKU38" s="670"/>
      <c r="OKV38" s="670"/>
      <c r="OKW38" s="670"/>
      <c r="OKX38" s="670"/>
      <c r="OKY38" s="670"/>
      <c r="OKZ38" s="670"/>
      <c r="OLA38" s="670"/>
      <c r="OLB38" s="670"/>
      <c r="OLC38" s="670"/>
      <c r="OLD38" s="670"/>
      <c r="OLE38" s="670"/>
      <c r="OLF38" s="670"/>
      <c r="OLG38" s="670"/>
      <c r="OLH38" s="670"/>
      <c r="OLI38" s="670"/>
      <c r="OLJ38" s="670"/>
      <c r="OLK38" s="670"/>
      <c r="OLL38" s="670"/>
      <c r="OLM38" s="670"/>
      <c r="OLN38" s="670"/>
      <c r="OLO38" s="670"/>
      <c r="OLP38" s="670"/>
      <c r="OLQ38" s="670"/>
      <c r="OLR38" s="670"/>
      <c r="OLS38" s="670"/>
      <c r="OLT38" s="670"/>
      <c r="OLU38" s="670"/>
      <c r="OLV38" s="670"/>
      <c r="OLW38" s="670"/>
      <c r="OLX38" s="670"/>
      <c r="OLY38" s="670"/>
      <c r="OLZ38" s="670"/>
      <c r="OMA38" s="670"/>
      <c r="OMB38" s="670"/>
      <c r="OMC38" s="670"/>
      <c r="OMD38" s="670"/>
      <c r="OME38" s="670"/>
      <c r="OMF38" s="670"/>
      <c r="OMG38" s="670"/>
      <c r="OMH38" s="670"/>
      <c r="OMI38" s="670"/>
      <c r="OMJ38" s="670"/>
      <c r="OMK38" s="670"/>
      <c r="OML38" s="670"/>
      <c r="OMM38" s="670"/>
      <c r="OMN38" s="670"/>
      <c r="OMO38" s="670"/>
      <c r="OMP38" s="670"/>
      <c r="OMQ38" s="670"/>
      <c r="OMR38" s="670"/>
      <c r="OMS38" s="670"/>
      <c r="OMT38" s="670"/>
      <c r="OMU38" s="670"/>
      <c r="OMV38" s="670"/>
      <c r="OMW38" s="670"/>
      <c r="OMX38" s="670"/>
      <c r="OMY38" s="670"/>
      <c r="OMZ38" s="670"/>
      <c r="ONA38" s="670"/>
      <c r="ONB38" s="670"/>
      <c r="ONC38" s="670"/>
      <c r="OND38" s="670"/>
      <c r="ONE38" s="670"/>
      <c r="ONF38" s="670"/>
      <c r="ONG38" s="670"/>
      <c r="ONH38" s="670"/>
      <c r="ONI38" s="670"/>
      <c r="ONJ38" s="670"/>
      <c r="ONK38" s="670"/>
      <c r="ONL38" s="670"/>
      <c r="ONM38" s="670"/>
      <c r="ONN38" s="670"/>
      <c r="ONO38" s="670"/>
      <c r="ONP38" s="670"/>
      <c r="ONQ38" s="670"/>
      <c r="ONR38" s="670"/>
      <c r="ONS38" s="670"/>
      <c r="ONT38" s="670"/>
      <c r="ONU38" s="670"/>
      <c r="ONV38" s="670"/>
      <c r="ONW38" s="670"/>
      <c r="ONX38" s="670"/>
      <c r="ONY38" s="670"/>
      <c r="ONZ38" s="670"/>
      <c r="OOA38" s="670"/>
      <c r="OOB38" s="670"/>
      <c r="OOC38" s="670"/>
      <c r="OOD38" s="670"/>
      <c r="OOE38" s="670"/>
      <c r="OOF38" s="670"/>
      <c r="OOG38" s="670"/>
      <c r="OOH38" s="670"/>
      <c r="OOI38" s="670"/>
      <c r="OOJ38" s="670"/>
      <c r="OOK38" s="670"/>
      <c r="OOL38" s="670"/>
      <c r="OOM38" s="670"/>
      <c r="OON38" s="670"/>
      <c r="OOO38" s="670"/>
      <c r="OOP38" s="670"/>
      <c r="OOQ38" s="670"/>
      <c r="OOR38" s="670"/>
      <c r="OOS38" s="670"/>
      <c r="OOT38" s="670"/>
      <c r="OOU38" s="670"/>
      <c r="OOV38" s="670"/>
      <c r="OOW38" s="670"/>
      <c r="OOX38" s="670"/>
      <c r="OOY38" s="670"/>
      <c r="OOZ38" s="670"/>
      <c r="OPA38" s="670"/>
      <c r="OPB38" s="670"/>
      <c r="OPC38" s="670"/>
      <c r="OPD38" s="670"/>
      <c r="OPE38" s="670"/>
      <c r="OPF38" s="670"/>
      <c r="OPG38" s="670"/>
      <c r="OPH38" s="670"/>
      <c r="OPI38" s="670"/>
      <c r="OPJ38" s="670"/>
      <c r="OPK38" s="670"/>
      <c r="OPL38" s="670"/>
      <c r="OPM38" s="670"/>
      <c r="OPN38" s="670"/>
      <c r="OPO38" s="670"/>
      <c r="OPP38" s="670"/>
      <c r="OPQ38" s="670"/>
      <c r="OPR38" s="670"/>
      <c r="OPS38" s="670"/>
      <c r="OPT38" s="670"/>
      <c r="OPU38" s="670"/>
      <c r="OPV38" s="670"/>
      <c r="OPW38" s="670"/>
      <c r="OPX38" s="670"/>
      <c r="OPY38" s="670"/>
      <c r="OPZ38" s="670"/>
      <c r="OQA38" s="670"/>
      <c r="OQB38" s="670"/>
      <c r="OQC38" s="670"/>
      <c r="OQD38" s="670"/>
      <c r="OQE38" s="670"/>
      <c r="OQF38" s="670"/>
      <c r="OQG38" s="670"/>
      <c r="OQH38" s="670"/>
      <c r="OQI38" s="670"/>
      <c r="OQJ38" s="670"/>
      <c r="OQK38" s="670"/>
      <c r="OQL38" s="670"/>
      <c r="OQM38" s="670"/>
      <c r="OQN38" s="670"/>
      <c r="OQO38" s="670"/>
      <c r="OQP38" s="670"/>
      <c r="OQQ38" s="670"/>
      <c r="OQR38" s="670"/>
      <c r="OQS38" s="670"/>
      <c r="OQT38" s="670"/>
      <c r="OQU38" s="670"/>
      <c r="OQV38" s="670"/>
      <c r="OQW38" s="670"/>
      <c r="OQX38" s="670"/>
      <c r="OQY38" s="670"/>
      <c r="OQZ38" s="670"/>
      <c r="ORA38" s="670"/>
      <c r="ORB38" s="670"/>
      <c r="ORC38" s="670"/>
      <c r="ORD38" s="670"/>
      <c r="ORE38" s="670"/>
      <c r="ORF38" s="670"/>
      <c r="ORG38" s="670"/>
      <c r="ORH38" s="670"/>
      <c r="ORI38" s="670"/>
      <c r="ORJ38" s="670"/>
      <c r="ORK38" s="670"/>
      <c r="ORL38" s="670"/>
      <c r="ORM38" s="670"/>
      <c r="ORN38" s="670"/>
      <c r="ORO38" s="670"/>
      <c r="ORP38" s="670"/>
      <c r="ORQ38" s="670"/>
      <c r="ORR38" s="670"/>
      <c r="ORS38" s="670"/>
      <c r="ORT38" s="670"/>
      <c r="ORU38" s="670"/>
      <c r="ORV38" s="670"/>
      <c r="ORW38" s="670"/>
      <c r="ORX38" s="670"/>
      <c r="ORY38" s="670"/>
      <c r="ORZ38" s="670"/>
      <c r="OSA38" s="670"/>
      <c r="OSB38" s="670"/>
      <c r="OSC38" s="670"/>
      <c r="OSD38" s="670"/>
      <c r="OSE38" s="670"/>
      <c r="OSF38" s="670"/>
      <c r="OSG38" s="670"/>
      <c r="OSH38" s="670"/>
      <c r="OSI38" s="670"/>
      <c r="OSJ38" s="670"/>
      <c r="OSK38" s="670"/>
      <c r="OSL38" s="670"/>
      <c r="OSM38" s="670"/>
      <c r="OSN38" s="670"/>
      <c r="OSO38" s="670"/>
      <c r="OSP38" s="670"/>
      <c r="OSQ38" s="670"/>
      <c r="OSR38" s="670"/>
      <c r="OSS38" s="670"/>
      <c r="OST38" s="670"/>
      <c r="OSU38" s="670"/>
      <c r="OSV38" s="670"/>
      <c r="OSW38" s="670"/>
      <c r="OSX38" s="670"/>
      <c r="OSY38" s="670"/>
      <c r="OSZ38" s="670"/>
      <c r="OTA38" s="670"/>
      <c r="OTB38" s="670"/>
      <c r="OTC38" s="670"/>
      <c r="OTD38" s="670"/>
      <c r="OTE38" s="670"/>
      <c r="OTF38" s="670"/>
      <c r="OTG38" s="670"/>
      <c r="OTH38" s="670"/>
      <c r="OTI38" s="670"/>
      <c r="OTJ38" s="670"/>
      <c r="OTK38" s="670"/>
      <c r="OTL38" s="670"/>
      <c r="OTM38" s="670"/>
      <c r="OTN38" s="670"/>
      <c r="OTO38" s="670"/>
      <c r="OTP38" s="670"/>
      <c r="OTQ38" s="670"/>
      <c r="OTR38" s="670"/>
      <c r="OTS38" s="670"/>
      <c r="OTT38" s="670"/>
      <c r="OTU38" s="670"/>
      <c r="OTV38" s="670"/>
      <c r="OTW38" s="670"/>
      <c r="OTX38" s="670"/>
      <c r="OTY38" s="670"/>
      <c r="OTZ38" s="670"/>
      <c r="OUA38" s="670"/>
      <c r="OUB38" s="670"/>
      <c r="OUC38" s="670"/>
      <c r="OUD38" s="670"/>
      <c r="OUE38" s="670"/>
      <c r="OUF38" s="670"/>
      <c r="OUG38" s="670"/>
      <c r="OUH38" s="670"/>
      <c r="OUI38" s="670"/>
      <c r="OUJ38" s="670"/>
      <c r="OUK38" s="670"/>
      <c r="OUL38" s="670"/>
      <c r="OUM38" s="670"/>
      <c r="OUN38" s="670"/>
      <c r="OUO38" s="670"/>
      <c r="OUP38" s="670"/>
      <c r="OUQ38" s="670"/>
      <c r="OUR38" s="670"/>
      <c r="OUS38" s="670"/>
      <c r="OUT38" s="670"/>
      <c r="OUU38" s="670"/>
      <c r="OUV38" s="670"/>
      <c r="OUW38" s="670"/>
      <c r="OUX38" s="670"/>
      <c r="OUY38" s="670"/>
      <c r="OUZ38" s="670"/>
      <c r="OVA38" s="670"/>
      <c r="OVB38" s="670"/>
      <c r="OVC38" s="670"/>
      <c r="OVD38" s="670"/>
      <c r="OVE38" s="670"/>
      <c r="OVF38" s="670"/>
      <c r="OVG38" s="670"/>
      <c r="OVH38" s="670"/>
      <c r="OVI38" s="670"/>
      <c r="OVJ38" s="670"/>
      <c r="OVK38" s="670"/>
      <c r="OVL38" s="670"/>
      <c r="OVM38" s="670"/>
      <c r="OVN38" s="670"/>
      <c r="OVO38" s="670"/>
      <c r="OVP38" s="670"/>
      <c r="OVQ38" s="670"/>
      <c r="OVR38" s="670"/>
      <c r="OVS38" s="670"/>
      <c r="OVT38" s="670"/>
      <c r="OVU38" s="670"/>
      <c r="OVV38" s="670"/>
      <c r="OVW38" s="670"/>
      <c r="OVX38" s="670"/>
      <c r="OVY38" s="670"/>
      <c r="OVZ38" s="670"/>
      <c r="OWA38" s="670"/>
      <c r="OWB38" s="670"/>
      <c r="OWC38" s="670"/>
      <c r="OWD38" s="670"/>
      <c r="OWE38" s="670"/>
      <c r="OWF38" s="670"/>
      <c r="OWG38" s="670"/>
      <c r="OWH38" s="670"/>
      <c r="OWI38" s="670"/>
      <c r="OWJ38" s="670"/>
      <c r="OWK38" s="670"/>
      <c r="OWL38" s="670"/>
      <c r="OWM38" s="670"/>
      <c r="OWN38" s="670"/>
      <c r="OWO38" s="670"/>
      <c r="OWP38" s="670"/>
      <c r="OWQ38" s="670"/>
      <c r="OWR38" s="670"/>
      <c r="OWS38" s="670"/>
      <c r="OWT38" s="670"/>
      <c r="OWU38" s="670"/>
      <c r="OWV38" s="670"/>
      <c r="OWW38" s="670"/>
      <c r="OWX38" s="670"/>
      <c r="OWY38" s="670"/>
      <c r="OWZ38" s="670"/>
      <c r="OXA38" s="670"/>
      <c r="OXB38" s="670"/>
      <c r="OXC38" s="670"/>
      <c r="OXD38" s="670"/>
      <c r="OXE38" s="670"/>
      <c r="OXF38" s="670"/>
      <c r="OXG38" s="670"/>
      <c r="OXH38" s="670"/>
      <c r="OXI38" s="670"/>
      <c r="OXJ38" s="670"/>
      <c r="OXK38" s="670"/>
      <c r="OXL38" s="670"/>
      <c r="OXM38" s="670"/>
      <c r="OXN38" s="670"/>
      <c r="OXO38" s="670"/>
      <c r="OXP38" s="670"/>
      <c r="OXQ38" s="670"/>
      <c r="OXR38" s="670"/>
      <c r="OXS38" s="670"/>
      <c r="OXT38" s="670"/>
      <c r="OXU38" s="670"/>
      <c r="OXV38" s="670"/>
      <c r="OXW38" s="670"/>
      <c r="OXX38" s="670"/>
      <c r="OXY38" s="670"/>
      <c r="OXZ38" s="670"/>
      <c r="OYA38" s="670"/>
      <c r="OYB38" s="670"/>
      <c r="OYC38" s="670"/>
      <c r="OYD38" s="670"/>
      <c r="OYE38" s="670"/>
      <c r="OYF38" s="670"/>
      <c r="OYG38" s="670"/>
      <c r="OYH38" s="670"/>
      <c r="OYI38" s="670"/>
      <c r="OYJ38" s="670"/>
      <c r="OYK38" s="670"/>
      <c r="OYL38" s="670"/>
      <c r="OYM38" s="670"/>
      <c r="OYN38" s="670"/>
      <c r="OYO38" s="670"/>
      <c r="OYP38" s="670"/>
      <c r="OYQ38" s="670"/>
      <c r="OYR38" s="670"/>
      <c r="OYS38" s="670"/>
      <c r="OYT38" s="670"/>
      <c r="OYU38" s="670"/>
      <c r="OYV38" s="670"/>
      <c r="OYW38" s="670"/>
      <c r="OYX38" s="670"/>
      <c r="OYY38" s="670"/>
      <c r="OYZ38" s="670"/>
      <c r="OZA38" s="670"/>
      <c r="OZB38" s="670"/>
      <c r="OZC38" s="670"/>
      <c r="OZD38" s="670"/>
      <c r="OZE38" s="670"/>
      <c r="OZF38" s="670"/>
      <c r="OZG38" s="670"/>
      <c r="OZH38" s="670"/>
      <c r="OZI38" s="670"/>
      <c r="OZJ38" s="670"/>
      <c r="OZK38" s="670"/>
      <c r="OZL38" s="670"/>
      <c r="OZM38" s="670"/>
      <c r="OZN38" s="670"/>
      <c r="OZO38" s="670"/>
      <c r="OZP38" s="670"/>
      <c r="OZQ38" s="670"/>
      <c r="OZR38" s="670"/>
      <c r="OZS38" s="670"/>
      <c r="OZT38" s="670"/>
      <c r="OZU38" s="670"/>
      <c r="OZV38" s="670"/>
      <c r="OZW38" s="670"/>
      <c r="OZX38" s="670"/>
      <c r="OZY38" s="670"/>
      <c r="OZZ38" s="670"/>
      <c r="PAA38" s="670"/>
      <c r="PAB38" s="670"/>
      <c r="PAC38" s="670"/>
      <c r="PAD38" s="670"/>
      <c r="PAE38" s="670"/>
      <c r="PAF38" s="670"/>
      <c r="PAG38" s="670"/>
      <c r="PAH38" s="670"/>
      <c r="PAI38" s="670"/>
      <c r="PAJ38" s="670"/>
      <c r="PAK38" s="670"/>
      <c r="PAL38" s="670"/>
      <c r="PAM38" s="670"/>
      <c r="PAN38" s="670"/>
      <c r="PAO38" s="670"/>
      <c r="PAP38" s="670"/>
      <c r="PAQ38" s="670"/>
      <c r="PAR38" s="670"/>
      <c r="PAS38" s="670"/>
      <c r="PAT38" s="670"/>
      <c r="PAU38" s="670"/>
      <c r="PAV38" s="670"/>
      <c r="PAW38" s="670"/>
      <c r="PAX38" s="670"/>
      <c r="PAY38" s="670"/>
      <c r="PAZ38" s="670"/>
      <c r="PBA38" s="670"/>
      <c r="PBB38" s="670"/>
      <c r="PBC38" s="670"/>
      <c r="PBD38" s="670"/>
      <c r="PBE38" s="670"/>
      <c r="PBF38" s="670"/>
      <c r="PBG38" s="670"/>
      <c r="PBH38" s="670"/>
      <c r="PBI38" s="670"/>
      <c r="PBJ38" s="670"/>
      <c r="PBK38" s="670"/>
      <c r="PBL38" s="670"/>
      <c r="PBM38" s="670"/>
      <c r="PBN38" s="670"/>
      <c r="PBO38" s="670"/>
      <c r="PBP38" s="670"/>
      <c r="PBQ38" s="670"/>
      <c r="PBR38" s="670"/>
      <c r="PBS38" s="670"/>
      <c r="PBT38" s="670"/>
      <c r="PBU38" s="670"/>
      <c r="PBV38" s="670"/>
      <c r="PBW38" s="670"/>
      <c r="PBX38" s="670"/>
      <c r="PBY38" s="670"/>
      <c r="PBZ38" s="670"/>
      <c r="PCA38" s="670"/>
      <c r="PCB38" s="670"/>
      <c r="PCC38" s="670"/>
      <c r="PCD38" s="670"/>
      <c r="PCE38" s="670"/>
      <c r="PCF38" s="670"/>
      <c r="PCG38" s="670"/>
      <c r="PCH38" s="670"/>
      <c r="PCI38" s="670"/>
      <c r="PCJ38" s="670"/>
      <c r="PCK38" s="670"/>
      <c r="PCL38" s="670"/>
      <c r="PCM38" s="670"/>
      <c r="PCN38" s="670"/>
      <c r="PCO38" s="670"/>
      <c r="PCP38" s="670"/>
      <c r="PCQ38" s="670"/>
      <c r="PCR38" s="670"/>
      <c r="PCS38" s="670"/>
      <c r="PCT38" s="670"/>
      <c r="PCU38" s="670"/>
      <c r="PCV38" s="670"/>
      <c r="PCW38" s="670"/>
      <c r="PCX38" s="670"/>
      <c r="PCY38" s="670"/>
      <c r="PCZ38" s="670"/>
      <c r="PDA38" s="670"/>
      <c r="PDB38" s="670"/>
      <c r="PDC38" s="670"/>
      <c r="PDD38" s="670"/>
      <c r="PDE38" s="670"/>
      <c r="PDF38" s="670"/>
      <c r="PDG38" s="670"/>
      <c r="PDH38" s="670"/>
      <c r="PDI38" s="670"/>
      <c r="PDJ38" s="670"/>
      <c r="PDK38" s="670"/>
      <c r="PDL38" s="670"/>
      <c r="PDM38" s="670"/>
      <c r="PDN38" s="670"/>
      <c r="PDO38" s="670"/>
      <c r="PDP38" s="670"/>
      <c r="PDQ38" s="670"/>
      <c r="PDR38" s="670"/>
      <c r="PDS38" s="670"/>
      <c r="PDT38" s="670"/>
      <c r="PDU38" s="670"/>
      <c r="PDV38" s="670"/>
      <c r="PDW38" s="670"/>
      <c r="PDX38" s="670"/>
      <c r="PDY38" s="670"/>
      <c r="PDZ38" s="670"/>
      <c r="PEA38" s="670"/>
      <c r="PEB38" s="670"/>
      <c r="PEC38" s="670"/>
      <c r="PED38" s="670"/>
      <c r="PEE38" s="670"/>
      <c r="PEF38" s="670"/>
      <c r="PEG38" s="670"/>
      <c r="PEH38" s="670"/>
      <c r="PEI38" s="670"/>
      <c r="PEJ38" s="670"/>
      <c r="PEK38" s="670"/>
      <c r="PEL38" s="670"/>
      <c r="PEM38" s="670"/>
      <c r="PEN38" s="670"/>
      <c r="PEO38" s="670"/>
      <c r="PEP38" s="670"/>
      <c r="PEQ38" s="670"/>
      <c r="PER38" s="670"/>
      <c r="PES38" s="670"/>
      <c r="PET38" s="670"/>
      <c r="PEU38" s="670"/>
      <c r="PEV38" s="670"/>
      <c r="PEW38" s="670"/>
      <c r="PEX38" s="670"/>
      <c r="PEY38" s="670"/>
      <c r="PEZ38" s="670"/>
      <c r="PFA38" s="670"/>
      <c r="PFB38" s="670"/>
      <c r="PFC38" s="670"/>
      <c r="PFD38" s="670"/>
      <c r="PFE38" s="670"/>
      <c r="PFF38" s="670"/>
      <c r="PFG38" s="670"/>
      <c r="PFH38" s="670"/>
      <c r="PFI38" s="670"/>
      <c r="PFJ38" s="670"/>
      <c r="PFK38" s="670"/>
      <c r="PFL38" s="670"/>
      <c r="PFM38" s="670"/>
      <c r="PFN38" s="670"/>
      <c r="PFO38" s="670"/>
      <c r="PFP38" s="670"/>
      <c r="PFQ38" s="670"/>
      <c r="PFR38" s="670"/>
      <c r="PFS38" s="670"/>
      <c r="PFT38" s="670"/>
      <c r="PFU38" s="670"/>
      <c r="PFV38" s="670"/>
      <c r="PFW38" s="670"/>
      <c r="PFX38" s="670"/>
      <c r="PFY38" s="670"/>
      <c r="PFZ38" s="670"/>
      <c r="PGA38" s="670"/>
      <c r="PGB38" s="670"/>
      <c r="PGC38" s="670"/>
      <c r="PGD38" s="670"/>
      <c r="PGE38" s="670"/>
      <c r="PGF38" s="670"/>
      <c r="PGG38" s="670"/>
      <c r="PGH38" s="670"/>
      <c r="PGI38" s="670"/>
      <c r="PGJ38" s="670"/>
      <c r="PGK38" s="670"/>
      <c r="PGL38" s="670"/>
      <c r="PGM38" s="670"/>
      <c r="PGN38" s="670"/>
      <c r="PGO38" s="670"/>
      <c r="PGP38" s="670"/>
      <c r="PGQ38" s="670"/>
      <c r="PGR38" s="670"/>
      <c r="PGS38" s="670"/>
      <c r="PGT38" s="670"/>
      <c r="PGU38" s="670"/>
      <c r="PGV38" s="670"/>
      <c r="PGW38" s="670"/>
      <c r="PGX38" s="670"/>
      <c r="PGY38" s="670"/>
      <c r="PGZ38" s="670"/>
      <c r="PHA38" s="670"/>
      <c r="PHB38" s="670"/>
      <c r="PHC38" s="670"/>
      <c r="PHD38" s="670"/>
      <c r="PHE38" s="670"/>
      <c r="PHF38" s="670"/>
      <c r="PHG38" s="670"/>
      <c r="PHH38" s="670"/>
      <c r="PHI38" s="670"/>
      <c r="PHJ38" s="670"/>
      <c r="PHK38" s="670"/>
      <c r="PHL38" s="670"/>
      <c r="PHM38" s="670"/>
      <c r="PHN38" s="670"/>
      <c r="PHO38" s="670"/>
      <c r="PHP38" s="670"/>
      <c r="PHQ38" s="670"/>
      <c r="PHR38" s="670"/>
      <c r="PHS38" s="670"/>
      <c r="PHT38" s="670"/>
      <c r="PHU38" s="670"/>
      <c r="PHV38" s="670"/>
      <c r="PHW38" s="670"/>
      <c r="PHX38" s="670"/>
      <c r="PHY38" s="670"/>
      <c r="PHZ38" s="670"/>
      <c r="PIA38" s="670"/>
      <c r="PIB38" s="670"/>
      <c r="PIC38" s="670"/>
      <c r="PID38" s="670"/>
      <c r="PIE38" s="670"/>
      <c r="PIF38" s="670"/>
      <c r="PIG38" s="670"/>
      <c r="PIH38" s="670"/>
      <c r="PII38" s="670"/>
      <c r="PIJ38" s="670"/>
      <c r="PIK38" s="670"/>
      <c r="PIL38" s="670"/>
      <c r="PIM38" s="670"/>
      <c r="PIN38" s="670"/>
      <c r="PIO38" s="670"/>
      <c r="PIP38" s="670"/>
      <c r="PIQ38" s="670"/>
      <c r="PIR38" s="670"/>
      <c r="PIS38" s="670"/>
      <c r="PIT38" s="670"/>
      <c r="PIU38" s="670"/>
      <c r="PIV38" s="670"/>
      <c r="PIW38" s="670"/>
      <c r="PIX38" s="670"/>
      <c r="PIY38" s="670"/>
      <c r="PIZ38" s="670"/>
      <c r="PJA38" s="670"/>
      <c r="PJB38" s="670"/>
      <c r="PJC38" s="670"/>
      <c r="PJD38" s="670"/>
      <c r="PJE38" s="670"/>
      <c r="PJF38" s="670"/>
      <c r="PJG38" s="670"/>
      <c r="PJH38" s="670"/>
      <c r="PJI38" s="670"/>
      <c r="PJJ38" s="670"/>
      <c r="PJK38" s="670"/>
      <c r="PJL38" s="670"/>
      <c r="PJM38" s="670"/>
      <c r="PJN38" s="670"/>
      <c r="PJO38" s="670"/>
      <c r="PJP38" s="670"/>
      <c r="PJQ38" s="670"/>
      <c r="PJR38" s="670"/>
      <c r="PJS38" s="670"/>
      <c r="PJT38" s="670"/>
      <c r="PJU38" s="670"/>
      <c r="PJV38" s="670"/>
      <c r="PJW38" s="670"/>
      <c r="PJX38" s="670"/>
      <c r="PJY38" s="670"/>
      <c r="PJZ38" s="670"/>
      <c r="PKA38" s="670"/>
      <c r="PKB38" s="670"/>
      <c r="PKC38" s="670"/>
      <c r="PKD38" s="670"/>
      <c r="PKE38" s="670"/>
      <c r="PKF38" s="670"/>
      <c r="PKG38" s="670"/>
      <c r="PKH38" s="670"/>
      <c r="PKI38" s="670"/>
      <c r="PKJ38" s="670"/>
      <c r="PKK38" s="670"/>
      <c r="PKL38" s="670"/>
      <c r="PKM38" s="670"/>
      <c r="PKN38" s="670"/>
      <c r="PKO38" s="670"/>
      <c r="PKP38" s="670"/>
      <c r="PKQ38" s="670"/>
      <c r="PKR38" s="670"/>
      <c r="PKS38" s="670"/>
      <c r="PKT38" s="670"/>
      <c r="PKU38" s="670"/>
      <c r="PKV38" s="670"/>
      <c r="PKW38" s="670"/>
      <c r="PKX38" s="670"/>
      <c r="PKY38" s="670"/>
      <c r="PKZ38" s="670"/>
      <c r="PLA38" s="670"/>
      <c r="PLB38" s="670"/>
      <c r="PLC38" s="670"/>
      <c r="PLD38" s="670"/>
      <c r="PLE38" s="670"/>
      <c r="PLF38" s="670"/>
      <c r="PLG38" s="670"/>
      <c r="PLH38" s="670"/>
      <c r="PLI38" s="670"/>
      <c r="PLJ38" s="670"/>
      <c r="PLK38" s="670"/>
      <c r="PLL38" s="670"/>
      <c r="PLM38" s="670"/>
      <c r="PLN38" s="670"/>
      <c r="PLO38" s="670"/>
      <c r="PLP38" s="670"/>
      <c r="PLQ38" s="670"/>
      <c r="PLR38" s="670"/>
      <c r="PLS38" s="670"/>
      <c r="PLT38" s="670"/>
      <c r="PLU38" s="670"/>
      <c r="PLV38" s="670"/>
      <c r="PLW38" s="670"/>
      <c r="PLX38" s="670"/>
      <c r="PLY38" s="670"/>
      <c r="PLZ38" s="670"/>
      <c r="PMA38" s="670"/>
      <c r="PMB38" s="670"/>
      <c r="PMC38" s="670"/>
      <c r="PMD38" s="670"/>
      <c r="PME38" s="670"/>
      <c r="PMF38" s="670"/>
      <c r="PMG38" s="670"/>
      <c r="PMH38" s="670"/>
      <c r="PMI38" s="670"/>
      <c r="PMJ38" s="670"/>
      <c r="PMK38" s="670"/>
      <c r="PML38" s="670"/>
      <c r="PMM38" s="670"/>
      <c r="PMN38" s="670"/>
      <c r="PMO38" s="670"/>
      <c r="PMP38" s="670"/>
      <c r="PMQ38" s="670"/>
      <c r="PMR38" s="670"/>
      <c r="PMS38" s="670"/>
      <c r="PMT38" s="670"/>
      <c r="PMU38" s="670"/>
      <c r="PMV38" s="670"/>
      <c r="PMW38" s="670"/>
      <c r="PMX38" s="670"/>
      <c r="PMY38" s="670"/>
      <c r="PMZ38" s="670"/>
      <c r="PNA38" s="670"/>
      <c r="PNB38" s="670"/>
      <c r="PNC38" s="670"/>
      <c r="PND38" s="670"/>
      <c r="PNE38" s="670"/>
      <c r="PNF38" s="670"/>
      <c r="PNG38" s="670"/>
      <c r="PNH38" s="670"/>
      <c r="PNI38" s="670"/>
      <c r="PNJ38" s="670"/>
      <c r="PNK38" s="670"/>
      <c r="PNL38" s="670"/>
      <c r="PNM38" s="670"/>
      <c r="PNN38" s="670"/>
      <c r="PNO38" s="670"/>
      <c r="PNP38" s="670"/>
      <c r="PNQ38" s="670"/>
      <c r="PNR38" s="670"/>
      <c r="PNS38" s="670"/>
      <c r="PNT38" s="670"/>
      <c r="PNU38" s="670"/>
      <c r="PNV38" s="670"/>
      <c r="PNW38" s="670"/>
      <c r="PNX38" s="670"/>
      <c r="PNY38" s="670"/>
      <c r="PNZ38" s="670"/>
      <c r="POA38" s="670"/>
      <c r="POB38" s="670"/>
      <c r="POC38" s="670"/>
      <c r="POD38" s="670"/>
      <c r="POE38" s="670"/>
      <c r="POF38" s="670"/>
      <c r="POG38" s="670"/>
      <c r="POH38" s="670"/>
      <c r="POI38" s="670"/>
      <c r="POJ38" s="670"/>
      <c r="POK38" s="670"/>
      <c r="POL38" s="670"/>
      <c r="POM38" s="670"/>
      <c r="PON38" s="670"/>
      <c r="POO38" s="670"/>
      <c r="POP38" s="670"/>
      <c r="POQ38" s="670"/>
      <c r="POR38" s="670"/>
      <c r="POS38" s="670"/>
      <c r="POT38" s="670"/>
      <c r="POU38" s="670"/>
      <c r="POV38" s="670"/>
      <c r="POW38" s="670"/>
      <c r="POX38" s="670"/>
      <c r="POY38" s="670"/>
      <c r="POZ38" s="670"/>
      <c r="PPA38" s="670"/>
      <c r="PPB38" s="670"/>
      <c r="PPC38" s="670"/>
      <c r="PPD38" s="670"/>
      <c r="PPE38" s="670"/>
      <c r="PPF38" s="670"/>
      <c r="PPG38" s="670"/>
      <c r="PPH38" s="670"/>
      <c r="PPI38" s="670"/>
      <c r="PPJ38" s="670"/>
      <c r="PPK38" s="670"/>
      <c r="PPL38" s="670"/>
      <c r="PPM38" s="670"/>
      <c r="PPN38" s="670"/>
      <c r="PPO38" s="670"/>
      <c r="PPP38" s="670"/>
      <c r="PPQ38" s="670"/>
      <c r="PPR38" s="670"/>
      <c r="PPS38" s="670"/>
      <c r="PPT38" s="670"/>
      <c r="PPU38" s="670"/>
      <c r="PPV38" s="670"/>
      <c r="PPW38" s="670"/>
      <c r="PPX38" s="670"/>
      <c r="PPY38" s="670"/>
      <c r="PPZ38" s="670"/>
      <c r="PQA38" s="670"/>
      <c r="PQB38" s="670"/>
      <c r="PQC38" s="670"/>
      <c r="PQD38" s="670"/>
      <c r="PQE38" s="670"/>
      <c r="PQF38" s="670"/>
      <c r="PQG38" s="670"/>
      <c r="PQH38" s="670"/>
      <c r="PQI38" s="670"/>
      <c r="PQJ38" s="670"/>
      <c r="PQK38" s="670"/>
      <c r="PQL38" s="670"/>
      <c r="PQM38" s="670"/>
      <c r="PQN38" s="670"/>
      <c r="PQO38" s="670"/>
      <c r="PQP38" s="670"/>
      <c r="PQQ38" s="670"/>
      <c r="PQR38" s="670"/>
      <c r="PQS38" s="670"/>
      <c r="PQT38" s="670"/>
      <c r="PQU38" s="670"/>
      <c r="PQV38" s="670"/>
      <c r="PQW38" s="670"/>
      <c r="PQX38" s="670"/>
      <c r="PQY38" s="670"/>
      <c r="PQZ38" s="670"/>
      <c r="PRA38" s="670"/>
      <c r="PRB38" s="670"/>
      <c r="PRC38" s="670"/>
      <c r="PRD38" s="670"/>
      <c r="PRE38" s="670"/>
      <c r="PRF38" s="670"/>
      <c r="PRG38" s="670"/>
      <c r="PRH38" s="670"/>
      <c r="PRI38" s="670"/>
      <c r="PRJ38" s="670"/>
      <c r="PRK38" s="670"/>
      <c r="PRL38" s="670"/>
      <c r="PRM38" s="670"/>
      <c r="PRN38" s="670"/>
      <c r="PRO38" s="670"/>
      <c r="PRP38" s="670"/>
      <c r="PRQ38" s="670"/>
      <c r="PRR38" s="670"/>
      <c r="PRS38" s="670"/>
      <c r="PRT38" s="670"/>
      <c r="PRU38" s="670"/>
      <c r="PRV38" s="670"/>
      <c r="PRW38" s="670"/>
      <c r="PRX38" s="670"/>
      <c r="PRY38" s="670"/>
      <c r="PRZ38" s="670"/>
      <c r="PSA38" s="670"/>
      <c r="PSB38" s="670"/>
      <c r="PSC38" s="670"/>
      <c r="PSD38" s="670"/>
      <c r="PSE38" s="670"/>
      <c r="PSF38" s="670"/>
      <c r="PSG38" s="670"/>
      <c r="PSH38" s="670"/>
      <c r="PSI38" s="670"/>
      <c r="PSJ38" s="670"/>
      <c r="PSK38" s="670"/>
      <c r="PSL38" s="670"/>
      <c r="PSM38" s="670"/>
      <c r="PSN38" s="670"/>
      <c r="PSO38" s="670"/>
      <c r="PSP38" s="670"/>
      <c r="PSQ38" s="670"/>
      <c r="PSR38" s="670"/>
      <c r="PSS38" s="670"/>
      <c r="PST38" s="670"/>
      <c r="PSU38" s="670"/>
      <c r="PSV38" s="670"/>
      <c r="PSW38" s="670"/>
      <c r="PSX38" s="670"/>
      <c r="PSY38" s="670"/>
      <c r="PSZ38" s="670"/>
      <c r="PTA38" s="670"/>
      <c r="PTB38" s="670"/>
      <c r="PTC38" s="670"/>
      <c r="PTD38" s="670"/>
      <c r="PTE38" s="670"/>
      <c r="PTF38" s="670"/>
      <c r="PTG38" s="670"/>
      <c r="PTH38" s="670"/>
      <c r="PTI38" s="670"/>
      <c r="PTJ38" s="670"/>
      <c r="PTK38" s="670"/>
      <c r="PTL38" s="670"/>
      <c r="PTM38" s="670"/>
      <c r="PTN38" s="670"/>
      <c r="PTO38" s="670"/>
      <c r="PTP38" s="670"/>
      <c r="PTQ38" s="670"/>
      <c r="PTR38" s="670"/>
      <c r="PTS38" s="670"/>
      <c r="PTT38" s="670"/>
      <c r="PTU38" s="670"/>
      <c r="PTV38" s="670"/>
      <c r="PTW38" s="670"/>
      <c r="PTX38" s="670"/>
      <c r="PTY38" s="670"/>
      <c r="PTZ38" s="670"/>
      <c r="PUA38" s="670"/>
      <c r="PUB38" s="670"/>
      <c r="PUC38" s="670"/>
      <c r="PUD38" s="670"/>
      <c r="PUE38" s="670"/>
      <c r="PUF38" s="670"/>
      <c r="PUG38" s="670"/>
      <c r="PUH38" s="670"/>
      <c r="PUI38" s="670"/>
      <c r="PUJ38" s="670"/>
      <c r="PUK38" s="670"/>
      <c r="PUL38" s="670"/>
      <c r="PUM38" s="670"/>
      <c r="PUN38" s="670"/>
      <c r="PUO38" s="670"/>
      <c r="PUP38" s="670"/>
      <c r="PUQ38" s="670"/>
      <c r="PUR38" s="670"/>
      <c r="PUS38" s="670"/>
      <c r="PUT38" s="670"/>
      <c r="PUU38" s="670"/>
      <c r="PUV38" s="670"/>
      <c r="PUW38" s="670"/>
      <c r="PUX38" s="670"/>
      <c r="PUY38" s="670"/>
      <c r="PUZ38" s="670"/>
      <c r="PVA38" s="670"/>
      <c r="PVB38" s="670"/>
      <c r="PVC38" s="670"/>
      <c r="PVD38" s="670"/>
      <c r="PVE38" s="670"/>
      <c r="PVF38" s="670"/>
      <c r="PVG38" s="670"/>
      <c r="PVH38" s="670"/>
      <c r="PVI38" s="670"/>
      <c r="PVJ38" s="670"/>
      <c r="PVK38" s="670"/>
      <c r="PVL38" s="670"/>
      <c r="PVM38" s="670"/>
      <c r="PVN38" s="670"/>
      <c r="PVO38" s="670"/>
      <c r="PVP38" s="670"/>
      <c r="PVQ38" s="670"/>
      <c r="PVR38" s="670"/>
      <c r="PVS38" s="670"/>
      <c r="PVT38" s="670"/>
      <c r="PVU38" s="670"/>
      <c r="PVV38" s="670"/>
      <c r="PVW38" s="670"/>
      <c r="PVX38" s="670"/>
      <c r="PVY38" s="670"/>
      <c r="PVZ38" s="670"/>
      <c r="PWA38" s="670"/>
      <c r="PWB38" s="670"/>
      <c r="PWC38" s="670"/>
      <c r="PWD38" s="670"/>
      <c r="PWE38" s="670"/>
      <c r="PWF38" s="670"/>
      <c r="PWG38" s="670"/>
      <c r="PWH38" s="670"/>
      <c r="PWI38" s="670"/>
      <c r="PWJ38" s="670"/>
      <c r="PWK38" s="670"/>
      <c r="PWL38" s="670"/>
      <c r="PWM38" s="670"/>
      <c r="PWN38" s="670"/>
      <c r="PWO38" s="670"/>
      <c r="PWP38" s="670"/>
      <c r="PWQ38" s="670"/>
      <c r="PWR38" s="670"/>
      <c r="PWS38" s="670"/>
      <c r="PWT38" s="670"/>
      <c r="PWU38" s="670"/>
      <c r="PWV38" s="670"/>
      <c r="PWW38" s="670"/>
      <c r="PWX38" s="670"/>
      <c r="PWY38" s="670"/>
      <c r="PWZ38" s="670"/>
      <c r="PXA38" s="670"/>
      <c r="PXB38" s="670"/>
      <c r="PXC38" s="670"/>
      <c r="PXD38" s="670"/>
      <c r="PXE38" s="670"/>
      <c r="PXF38" s="670"/>
      <c r="PXG38" s="670"/>
      <c r="PXH38" s="670"/>
      <c r="PXI38" s="670"/>
      <c r="PXJ38" s="670"/>
      <c r="PXK38" s="670"/>
      <c r="PXL38" s="670"/>
      <c r="PXM38" s="670"/>
      <c r="PXN38" s="670"/>
      <c r="PXO38" s="670"/>
      <c r="PXP38" s="670"/>
      <c r="PXQ38" s="670"/>
      <c r="PXR38" s="670"/>
      <c r="PXS38" s="670"/>
      <c r="PXT38" s="670"/>
      <c r="PXU38" s="670"/>
      <c r="PXV38" s="670"/>
      <c r="PXW38" s="670"/>
      <c r="PXX38" s="670"/>
      <c r="PXY38" s="670"/>
      <c r="PXZ38" s="670"/>
      <c r="PYA38" s="670"/>
      <c r="PYB38" s="670"/>
      <c r="PYC38" s="670"/>
      <c r="PYD38" s="670"/>
      <c r="PYE38" s="670"/>
      <c r="PYF38" s="670"/>
      <c r="PYG38" s="670"/>
      <c r="PYH38" s="670"/>
      <c r="PYI38" s="670"/>
      <c r="PYJ38" s="670"/>
      <c r="PYK38" s="670"/>
      <c r="PYL38" s="670"/>
      <c r="PYM38" s="670"/>
      <c r="PYN38" s="670"/>
      <c r="PYO38" s="670"/>
      <c r="PYP38" s="670"/>
      <c r="PYQ38" s="670"/>
      <c r="PYR38" s="670"/>
      <c r="PYS38" s="670"/>
      <c r="PYT38" s="670"/>
      <c r="PYU38" s="670"/>
      <c r="PYV38" s="670"/>
      <c r="PYW38" s="670"/>
      <c r="PYX38" s="670"/>
      <c r="PYY38" s="670"/>
      <c r="PYZ38" s="670"/>
      <c r="PZA38" s="670"/>
      <c r="PZB38" s="670"/>
      <c r="PZC38" s="670"/>
      <c r="PZD38" s="670"/>
      <c r="PZE38" s="670"/>
      <c r="PZF38" s="670"/>
      <c r="PZG38" s="670"/>
      <c r="PZH38" s="670"/>
      <c r="PZI38" s="670"/>
      <c r="PZJ38" s="670"/>
      <c r="PZK38" s="670"/>
      <c r="PZL38" s="670"/>
      <c r="PZM38" s="670"/>
      <c r="PZN38" s="670"/>
      <c r="PZO38" s="670"/>
      <c r="PZP38" s="670"/>
      <c r="PZQ38" s="670"/>
      <c r="PZR38" s="670"/>
      <c r="PZS38" s="670"/>
      <c r="PZT38" s="670"/>
      <c r="PZU38" s="670"/>
      <c r="PZV38" s="670"/>
      <c r="PZW38" s="670"/>
      <c r="PZX38" s="670"/>
      <c r="PZY38" s="670"/>
      <c r="PZZ38" s="670"/>
      <c r="QAA38" s="670"/>
      <c r="QAB38" s="670"/>
      <c r="QAC38" s="670"/>
      <c r="QAD38" s="670"/>
      <c r="QAE38" s="670"/>
      <c r="QAF38" s="670"/>
      <c r="QAG38" s="670"/>
      <c r="QAH38" s="670"/>
      <c r="QAI38" s="670"/>
      <c r="QAJ38" s="670"/>
      <c r="QAK38" s="670"/>
      <c r="QAL38" s="670"/>
      <c r="QAM38" s="670"/>
      <c r="QAN38" s="670"/>
      <c r="QAO38" s="670"/>
      <c r="QAP38" s="670"/>
      <c r="QAQ38" s="670"/>
      <c r="QAR38" s="670"/>
      <c r="QAS38" s="670"/>
      <c r="QAT38" s="670"/>
      <c r="QAU38" s="670"/>
      <c r="QAV38" s="670"/>
      <c r="QAW38" s="670"/>
      <c r="QAX38" s="670"/>
      <c r="QAY38" s="670"/>
      <c r="QAZ38" s="670"/>
      <c r="QBA38" s="670"/>
      <c r="QBB38" s="670"/>
      <c r="QBC38" s="670"/>
      <c r="QBD38" s="670"/>
      <c r="QBE38" s="670"/>
      <c r="QBF38" s="670"/>
      <c r="QBG38" s="670"/>
      <c r="QBH38" s="670"/>
      <c r="QBI38" s="670"/>
      <c r="QBJ38" s="670"/>
      <c r="QBK38" s="670"/>
      <c r="QBL38" s="670"/>
      <c r="QBM38" s="670"/>
      <c r="QBN38" s="670"/>
      <c r="QBO38" s="670"/>
      <c r="QBP38" s="670"/>
      <c r="QBQ38" s="670"/>
      <c r="QBR38" s="670"/>
      <c r="QBS38" s="670"/>
      <c r="QBT38" s="670"/>
      <c r="QBU38" s="670"/>
      <c r="QBV38" s="670"/>
      <c r="QBW38" s="670"/>
      <c r="QBX38" s="670"/>
      <c r="QBY38" s="670"/>
      <c r="QBZ38" s="670"/>
      <c r="QCA38" s="670"/>
      <c r="QCB38" s="670"/>
      <c r="QCC38" s="670"/>
      <c r="QCD38" s="670"/>
      <c r="QCE38" s="670"/>
      <c r="QCF38" s="670"/>
      <c r="QCG38" s="670"/>
      <c r="QCH38" s="670"/>
      <c r="QCI38" s="670"/>
      <c r="QCJ38" s="670"/>
      <c r="QCK38" s="670"/>
      <c r="QCL38" s="670"/>
      <c r="QCM38" s="670"/>
      <c r="QCN38" s="670"/>
      <c r="QCO38" s="670"/>
      <c r="QCP38" s="670"/>
      <c r="QCQ38" s="670"/>
      <c r="QCR38" s="670"/>
      <c r="QCS38" s="670"/>
      <c r="QCT38" s="670"/>
      <c r="QCU38" s="670"/>
      <c r="QCV38" s="670"/>
      <c r="QCW38" s="670"/>
      <c r="QCX38" s="670"/>
      <c r="QCY38" s="670"/>
      <c r="QCZ38" s="670"/>
      <c r="QDA38" s="670"/>
      <c r="QDB38" s="670"/>
      <c r="QDC38" s="670"/>
      <c r="QDD38" s="670"/>
      <c r="QDE38" s="670"/>
      <c r="QDF38" s="670"/>
      <c r="QDG38" s="670"/>
      <c r="QDH38" s="670"/>
      <c r="QDI38" s="670"/>
      <c r="QDJ38" s="670"/>
      <c r="QDK38" s="670"/>
      <c r="QDL38" s="670"/>
      <c r="QDM38" s="670"/>
      <c r="QDN38" s="670"/>
      <c r="QDO38" s="670"/>
      <c r="QDP38" s="670"/>
      <c r="QDQ38" s="670"/>
      <c r="QDR38" s="670"/>
      <c r="QDS38" s="670"/>
      <c r="QDT38" s="670"/>
      <c r="QDU38" s="670"/>
      <c r="QDV38" s="670"/>
      <c r="QDW38" s="670"/>
      <c r="QDX38" s="670"/>
      <c r="QDY38" s="670"/>
      <c r="QDZ38" s="670"/>
      <c r="QEA38" s="670"/>
      <c r="QEB38" s="670"/>
      <c r="QEC38" s="670"/>
      <c r="QED38" s="670"/>
      <c r="QEE38" s="670"/>
      <c r="QEF38" s="670"/>
      <c r="QEG38" s="670"/>
      <c r="QEH38" s="670"/>
      <c r="QEI38" s="670"/>
      <c r="QEJ38" s="670"/>
      <c r="QEK38" s="670"/>
      <c r="QEL38" s="670"/>
      <c r="QEM38" s="670"/>
      <c r="QEN38" s="670"/>
      <c r="QEO38" s="670"/>
      <c r="QEP38" s="670"/>
      <c r="QEQ38" s="670"/>
      <c r="QER38" s="670"/>
      <c r="QES38" s="670"/>
      <c r="QET38" s="670"/>
      <c r="QEU38" s="670"/>
      <c r="QEV38" s="670"/>
      <c r="QEW38" s="670"/>
      <c r="QEX38" s="670"/>
      <c r="QEY38" s="670"/>
      <c r="QEZ38" s="670"/>
      <c r="QFA38" s="670"/>
      <c r="QFB38" s="670"/>
      <c r="QFC38" s="670"/>
      <c r="QFD38" s="670"/>
      <c r="QFE38" s="670"/>
      <c r="QFF38" s="670"/>
      <c r="QFG38" s="670"/>
      <c r="QFH38" s="670"/>
      <c r="QFI38" s="670"/>
      <c r="QFJ38" s="670"/>
      <c r="QFK38" s="670"/>
      <c r="QFL38" s="670"/>
      <c r="QFM38" s="670"/>
      <c r="QFN38" s="670"/>
      <c r="QFO38" s="670"/>
      <c r="QFP38" s="670"/>
      <c r="QFQ38" s="670"/>
      <c r="QFR38" s="670"/>
      <c r="QFS38" s="670"/>
      <c r="QFT38" s="670"/>
      <c r="QFU38" s="670"/>
      <c r="QFV38" s="670"/>
      <c r="QFW38" s="670"/>
      <c r="QFX38" s="670"/>
      <c r="QFY38" s="670"/>
      <c r="QFZ38" s="670"/>
      <c r="QGA38" s="670"/>
      <c r="QGB38" s="670"/>
      <c r="QGC38" s="670"/>
      <c r="QGD38" s="670"/>
      <c r="QGE38" s="670"/>
      <c r="QGF38" s="670"/>
      <c r="QGG38" s="670"/>
      <c r="QGH38" s="670"/>
      <c r="QGI38" s="670"/>
      <c r="QGJ38" s="670"/>
      <c r="QGK38" s="670"/>
      <c r="QGL38" s="670"/>
      <c r="QGM38" s="670"/>
      <c r="QGN38" s="670"/>
      <c r="QGO38" s="670"/>
      <c r="QGP38" s="670"/>
      <c r="QGQ38" s="670"/>
      <c r="QGR38" s="670"/>
      <c r="QGS38" s="670"/>
      <c r="QGT38" s="670"/>
      <c r="QGU38" s="670"/>
      <c r="QGV38" s="670"/>
      <c r="QGW38" s="670"/>
      <c r="QGX38" s="670"/>
      <c r="QGY38" s="670"/>
      <c r="QGZ38" s="670"/>
      <c r="QHA38" s="670"/>
      <c r="QHB38" s="670"/>
      <c r="QHC38" s="670"/>
      <c r="QHD38" s="670"/>
      <c r="QHE38" s="670"/>
      <c r="QHF38" s="670"/>
      <c r="QHG38" s="670"/>
      <c r="QHH38" s="670"/>
      <c r="QHI38" s="670"/>
      <c r="QHJ38" s="670"/>
      <c r="QHK38" s="670"/>
      <c r="QHL38" s="670"/>
      <c r="QHM38" s="670"/>
      <c r="QHN38" s="670"/>
      <c r="QHO38" s="670"/>
      <c r="QHP38" s="670"/>
      <c r="QHQ38" s="670"/>
      <c r="QHR38" s="670"/>
      <c r="QHS38" s="670"/>
      <c r="QHT38" s="670"/>
      <c r="QHU38" s="670"/>
      <c r="QHV38" s="670"/>
      <c r="QHW38" s="670"/>
      <c r="QHX38" s="670"/>
      <c r="QHY38" s="670"/>
      <c r="QHZ38" s="670"/>
      <c r="QIA38" s="670"/>
      <c r="QIB38" s="670"/>
      <c r="QIC38" s="670"/>
      <c r="QID38" s="670"/>
      <c r="QIE38" s="670"/>
      <c r="QIF38" s="670"/>
      <c r="QIG38" s="670"/>
      <c r="QIH38" s="670"/>
      <c r="QII38" s="670"/>
      <c r="QIJ38" s="670"/>
      <c r="QIK38" s="670"/>
      <c r="QIL38" s="670"/>
      <c r="QIM38" s="670"/>
      <c r="QIN38" s="670"/>
      <c r="QIO38" s="670"/>
      <c r="QIP38" s="670"/>
      <c r="QIQ38" s="670"/>
      <c r="QIR38" s="670"/>
      <c r="QIS38" s="670"/>
      <c r="QIT38" s="670"/>
      <c r="QIU38" s="670"/>
      <c r="QIV38" s="670"/>
      <c r="QIW38" s="670"/>
      <c r="QIX38" s="670"/>
      <c r="QIY38" s="670"/>
      <c r="QIZ38" s="670"/>
      <c r="QJA38" s="670"/>
      <c r="QJB38" s="670"/>
      <c r="QJC38" s="670"/>
      <c r="QJD38" s="670"/>
      <c r="QJE38" s="670"/>
      <c r="QJF38" s="670"/>
      <c r="QJG38" s="670"/>
      <c r="QJH38" s="670"/>
      <c r="QJI38" s="670"/>
      <c r="QJJ38" s="670"/>
      <c r="QJK38" s="670"/>
      <c r="QJL38" s="670"/>
      <c r="QJM38" s="670"/>
      <c r="QJN38" s="670"/>
      <c r="QJO38" s="670"/>
      <c r="QJP38" s="670"/>
      <c r="QJQ38" s="670"/>
      <c r="QJR38" s="670"/>
      <c r="QJS38" s="670"/>
      <c r="QJT38" s="670"/>
      <c r="QJU38" s="670"/>
      <c r="QJV38" s="670"/>
      <c r="QJW38" s="670"/>
      <c r="QJX38" s="670"/>
      <c r="QJY38" s="670"/>
      <c r="QJZ38" s="670"/>
      <c r="QKA38" s="670"/>
      <c r="QKB38" s="670"/>
      <c r="QKC38" s="670"/>
      <c r="QKD38" s="670"/>
      <c r="QKE38" s="670"/>
      <c r="QKF38" s="670"/>
      <c r="QKG38" s="670"/>
      <c r="QKH38" s="670"/>
      <c r="QKI38" s="670"/>
      <c r="QKJ38" s="670"/>
      <c r="QKK38" s="670"/>
      <c r="QKL38" s="670"/>
      <c r="QKM38" s="670"/>
      <c r="QKN38" s="670"/>
      <c r="QKO38" s="670"/>
      <c r="QKP38" s="670"/>
      <c r="QKQ38" s="670"/>
      <c r="QKR38" s="670"/>
      <c r="QKS38" s="670"/>
      <c r="QKT38" s="670"/>
      <c r="QKU38" s="670"/>
      <c r="QKV38" s="670"/>
      <c r="QKW38" s="670"/>
      <c r="QKX38" s="670"/>
      <c r="QKY38" s="670"/>
      <c r="QKZ38" s="670"/>
      <c r="QLA38" s="670"/>
      <c r="QLB38" s="670"/>
      <c r="QLC38" s="670"/>
      <c r="QLD38" s="670"/>
      <c r="QLE38" s="670"/>
      <c r="QLF38" s="670"/>
      <c r="QLG38" s="670"/>
      <c r="QLH38" s="670"/>
      <c r="QLI38" s="670"/>
      <c r="QLJ38" s="670"/>
      <c r="QLK38" s="670"/>
      <c r="QLL38" s="670"/>
      <c r="QLM38" s="670"/>
      <c r="QLN38" s="670"/>
      <c r="QLO38" s="670"/>
      <c r="QLP38" s="670"/>
      <c r="QLQ38" s="670"/>
      <c r="QLR38" s="670"/>
      <c r="QLS38" s="670"/>
      <c r="QLT38" s="670"/>
      <c r="QLU38" s="670"/>
      <c r="QLV38" s="670"/>
      <c r="QLW38" s="670"/>
      <c r="QLX38" s="670"/>
      <c r="QLY38" s="670"/>
      <c r="QLZ38" s="670"/>
      <c r="QMA38" s="670"/>
      <c r="QMB38" s="670"/>
      <c r="QMC38" s="670"/>
      <c r="QMD38" s="670"/>
      <c r="QME38" s="670"/>
      <c r="QMF38" s="670"/>
      <c r="QMG38" s="670"/>
      <c r="QMH38" s="670"/>
      <c r="QMI38" s="670"/>
      <c r="QMJ38" s="670"/>
      <c r="QMK38" s="670"/>
      <c r="QML38" s="670"/>
      <c r="QMM38" s="670"/>
      <c r="QMN38" s="670"/>
      <c r="QMO38" s="670"/>
      <c r="QMP38" s="670"/>
      <c r="QMQ38" s="670"/>
      <c r="QMR38" s="670"/>
      <c r="QMS38" s="670"/>
      <c r="QMT38" s="670"/>
      <c r="QMU38" s="670"/>
      <c r="QMV38" s="670"/>
      <c r="QMW38" s="670"/>
      <c r="QMX38" s="670"/>
      <c r="QMY38" s="670"/>
      <c r="QMZ38" s="670"/>
      <c r="QNA38" s="670"/>
      <c r="QNB38" s="670"/>
      <c r="QNC38" s="670"/>
      <c r="QND38" s="670"/>
      <c r="QNE38" s="670"/>
      <c r="QNF38" s="670"/>
      <c r="QNG38" s="670"/>
      <c r="QNH38" s="670"/>
      <c r="QNI38" s="670"/>
      <c r="QNJ38" s="670"/>
      <c r="QNK38" s="670"/>
      <c r="QNL38" s="670"/>
      <c r="QNM38" s="670"/>
      <c r="QNN38" s="670"/>
      <c r="QNO38" s="670"/>
      <c r="QNP38" s="670"/>
      <c r="QNQ38" s="670"/>
      <c r="QNR38" s="670"/>
      <c r="QNS38" s="670"/>
      <c r="QNT38" s="670"/>
      <c r="QNU38" s="670"/>
      <c r="QNV38" s="670"/>
      <c r="QNW38" s="670"/>
      <c r="QNX38" s="670"/>
      <c r="QNY38" s="670"/>
      <c r="QNZ38" s="670"/>
      <c r="QOA38" s="670"/>
      <c r="QOB38" s="670"/>
      <c r="QOC38" s="670"/>
      <c r="QOD38" s="670"/>
      <c r="QOE38" s="670"/>
      <c r="QOF38" s="670"/>
      <c r="QOG38" s="670"/>
      <c r="QOH38" s="670"/>
      <c r="QOI38" s="670"/>
      <c r="QOJ38" s="670"/>
      <c r="QOK38" s="670"/>
      <c r="QOL38" s="670"/>
      <c r="QOM38" s="670"/>
      <c r="QON38" s="670"/>
      <c r="QOO38" s="670"/>
      <c r="QOP38" s="670"/>
      <c r="QOQ38" s="670"/>
      <c r="QOR38" s="670"/>
      <c r="QOS38" s="670"/>
      <c r="QOT38" s="670"/>
      <c r="QOU38" s="670"/>
      <c r="QOV38" s="670"/>
      <c r="QOW38" s="670"/>
      <c r="QOX38" s="670"/>
      <c r="QOY38" s="670"/>
      <c r="QOZ38" s="670"/>
      <c r="QPA38" s="670"/>
      <c r="QPB38" s="670"/>
      <c r="QPC38" s="670"/>
      <c r="QPD38" s="670"/>
      <c r="QPE38" s="670"/>
      <c r="QPF38" s="670"/>
      <c r="QPG38" s="670"/>
      <c r="QPH38" s="670"/>
      <c r="QPI38" s="670"/>
      <c r="QPJ38" s="670"/>
      <c r="QPK38" s="670"/>
      <c r="QPL38" s="670"/>
      <c r="QPM38" s="670"/>
      <c r="QPN38" s="670"/>
      <c r="QPO38" s="670"/>
      <c r="QPP38" s="670"/>
      <c r="QPQ38" s="670"/>
      <c r="QPR38" s="670"/>
      <c r="QPS38" s="670"/>
      <c r="QPT38" s="670"/>
      <c r="QPU38" s="670"/>
      <c r="QPV38" s="670"/>
      <c r="QPW38" s="670"/>
      <c r="QPX38" s="670"/>
      <c r="QPY38" s="670"/>
      <c r="QPZ38" s="670"/>
      <c r="QQA38" s="670"/>
      <c r="QQB38" s="670"/>
      <c r="QQC38" s="670"/>
      <c r="QQD38" s="670"/>
      <c r="QQE38" s="670"/>
      <c r="QQF38" s="670"/>
      <c r="QQG38" s="670"/>
      <c r="QQH38" s="670"/>
      <c r="QQI38" s="670"/>
      <c r="QQJ38" s="670"/>
      <c r="QQK38" s="670"/>
      <c r="QQL38" s="670"/>
      <c r="QQM38" s="670"/>
      <c r="QQN38" s="670"/>
      <c r="QQO38" s="670"/>
      <c r="QQP38" s="670"/>
      <c r="QQQ38" s="670"/>
      <c r="QQR38" s="670"/>
      <c r="QQS38" s="670"/>
      <c r="QQT38" s="670"/>
      <c r="QQU38" s="670"/>
      <c r="QQV38" s="670"/>
      <c r="QQW38" s="670"/>
      <c r="QQX38" s="670"/>
      <c r="QQY38" s="670"/>
      <c r="QQZ38" s="670"/>
      <c r="QRA38" s="670"/>
      <c r="QRB38" s="670"/>
      <c r="QRC38" s="670"/>
      <c r="QRD38" s="670"/>
      <c r="QRE38" s="670"/>
      <c r="QRF38" s="670"/>
      <c r="QRG38" s="670"/>
      <c r="QRH38" s="670"/>
      <c r="QRI38" s="670"/>
      <c r="QRJ38" s="670"/>
      <c r="QRK38" s="670"/>
      <c r="QRL38" s="670"/>
      <c r="QRM38" s="670"/>
      <c r="QRN38" s="670"/>
      <c r="QRO38" s="670"/>
      <c r="QRP38" s="670"/>
      <c r="QRQ38" s="670"/>
      <c r="QRR38" s="670"/>
      <c r="QRS38" s="670"/>
      <c r="QRT38" s="670"/>
      <c r="QRU38" s="670"/>
      <c r="QRV38" s="670"/>
      <c r="QRW38" s="670"/>
      <c r="QRX38" s="670"/>
      <c r="QRY38" s="670"/>
      <c r="QRZ38" s="670"/>
      <c r="QSA38" s="670"/>
      <c r="QSB38" s="670"/>
      <c r="QSC38" s="670"/>
      <c r="QSD38" s="670"/>
      <c r="QSE38" s="670"/>
      <c r="QSF38" s="670"/>
      <c r="QSG38" s="670"/>
      <c r="QSH38" s="670"/>
      <c r="QSI38" s="670"/>
      <c r="QSJ38" s="670"/>
      <c r="QSK38" s="670"/>
      <c r="QSL38" s="670"/>
      <c r="QSM38" s="670"/>
      <c r="QSN38" s="670"/>
      <c r="QSO38" s="670"/>
      <c r="QSP38" s="670"/>
      <c r="QSQ38" s="670"/>
      <c r="QSR38" s="670"/>
      <c r="QSS38" s="670"/>
      <c r="QST38" s="670"/>
      <c r="QSU38" s="670"/>
      <c r="QSV38" s="670"/>
      <c r="QSW38" s="670"/>
      <c r="QSX38" s="670"/>
      <c r="QSY38" s="670"/>
      <c r="QSZ38" s="670"/>
      <c r="QTA38" s="670"/>
      <c r="QTB38" s="670"/>
      <c r="QTC38" s="670"/>
      <c r="QTD38" s="670"/>
      <c r="QTE38" s="670"/>
      <c r="QTF38" s="670"/>
      <c r="QTG38" s="670"/>
      <c r="QTH38" s="670"/>
      <c r="QTI38" s="670"/>
      <c r="QTJ38" s="670"/>
      <c r="QTK38" s="670"/>
      <c r="QTL38" s="670"/>
      <c r="QTM38" s="670"/>
      <c r="QTN38" s="670"/>
      <c r="QTO38" s="670"/>
      <c r="QTP38" s="670"/>
      <c r="QTQ38" s="670"/>
      <c r="QTR38" s="670"/>
      <c r="QTS38" s="670"/>
      <c r="QTT38" s="670"/>
      <c r="QTU38" s="670"/>
      <c r="QTV38" s="670"/>
      <c r="QTW38" s="670"/>
      <c r="QTX38" s="670"/>
      <c r="QTY38" s="670"/>
      <c r="QTZ38" s="670"/>
      <c r="QUA38" s="670"/>
      <c r="QUB38" s="670"/>
      <c r="QUC38" s="670"/>
      <c r="QUD38" s="670"/>
      <c r="QUE38" s="670"/>
      <c r="QUF38" s="670"/>
      <c r="QUG38" s="670"/>
      <c r="QUH38" s="670"/>
      <c r="QUI38" s="670"/>
      <c r="QUJ38" s="670"/>
      <c r="QUK38" s="670"/>
      <c r="QUL38" s="670"/>
      <c r="QUM38" s="670"/>
      <c r="QUN38" s="670"/>
      <c r="QUO38" s="670"/>
      <c r="QUP38" s="670"/>
      <c r="QUQ38" s="670"/>
      <c r="QUR38" s="670"/>
      <c r="QUS38" s="670"/>
      <c r="QUT38" s="670"/>
      <c r="QUU38" s="670"/>
      <c r="QUV38" s="670"/>
      <c r="QUW38" s="670"/>
      <c r="QUX38" s="670"/>
      <c r="QUY38" s="670"/>
      <c r="QUZ38" s="670"/>
      <c r="QVA38" s="670"/>
      <c r="QVB38" s="670"/>
      <c r="QVC38" s="670"/>
      <c r="QVD38" s="670"/>
      <c r="QVE38" s="670"/>
      <c r="QVF38" s="670"/>
      <c r="QVG38" s="670"/>
      <c r="QVH38" s="670"/>
      <c r="QVI38" s="670"/>
      <c r="QVJ38" s="670"/>
      <c r="QVK38" s="670"/>
      <c r="QVL38" s="670"/>
      <c r="QVM38" s="670"/>
      <c r="QVN38" s="670"/>
      <c r="QVO38" s="670"/>
      <c r="QVP38" s="670"/>
      <c r="QVQ38" s="670"/>
      <c r="QVR38" s="670"/>
      <c r="QVS38" s="670"/>
      <c r="QVT38" s="670"/>
      <c r="QVU38" s="670"/>
      <c r="QVV38" s="670"/>
      <c r="QVW38" s="670"/>
      <c r="QVX38" s="670"/>
      <c r="QVY38" s="670"/>
      <c r="QVZ38" s="670"/>
      <c r="QWA38" s="670"/>
      <c r="QWB38" s="670"/>
      <c r="QWC38" s="670"/>
      <c r="QWD38" s="670"/>
      <c r="QWE38" s="670"/>
      <c r="QWF38" s="670"/>
      <c r="QWG38" s="670"/>
      <c r="QWH38" s="670"/>
      <c r="QWI38" s="670"/>
      <c r="QWJ38" s="670"/>
      <c r="QWK38" s="670"/>
      <c r="QWL38" s="670"/>
      <c r="QWM38" s="670"/>
      <c r="QWN38" s="670"/>
      <c r="QWO38" s="670"/>
      <c r="QWP38" s="670"/>
      <c r="QWQ38" s="670"/>
      <c r="QWR38" s="670"/>
      <c r="QWS38" s="670"/>
      <c r="QWT38" s="670"/>
      <c r="QWU38" s="670"/>
      <c r="QWV38" s="670"/>
      <c r="QWW38" s="670"/>
      <c r="QWX38" s="670"/>
      <c r="QWY38" s="670"/>
      <c r="QWZ38" s="670"/>
      <c r="QXA38" s="670"/>
      <c r="QXB38" s="670"/>
      <c r="QXC38" s="670"/>
      <c r="QXD38" s="670"/>
      <c r="QXE38" s="670"/>
      <c r="QXF38" s="670"/>
      <c r="QXG38" s="670"/>
      <c r="QXH38" s="670"/>
      <c r="QXI38" s="670"/>
      <c r="QXJ38" s="670"/>
      <c r="QXK38" s="670"/>
      <c r="QXL38" s="670"/>
      <c r="QXM38" s="670"/>
      <c r="QXN38" s="670"/>
      <c r="QXO38" s="670"/>
      <c r="QXP38" s="670"/>
      <c r="QXQ38" s="670"/>
      <c r="QXR38" s="670"/>
      <c r="QXS38" s="670"/>
      <c r="QXT38" s="670"/>
      <c r="QXU38" s="670"/>
      <c r="QXV38" s="670"/>
      <c r="QXW38" s="670"/>
      <c r="QXX38" s="670"/>
      <c r="QXY38" s="670"/>
      <c r="QXZ38" s="670"/>
      <c r="QYA38" s="670"/>
      <c r="QYB38" s="670"/>
      <c r="QYC38" s="670"/>
      <c r="QYD38" s="670"/>
      <c r="QYE38" s="670"/>
      <c r="QYF38" s="670"/>
      <c r="QYG38" s="670"/>
      <c r="QYH38" s="670"/>
      <c r="QYI38" s="670"/>
      <c r="QYJ38" s="670"/>
      <c r="QYK38" s="670"/>
      <c r="QYL38" s="670"/>
      <c r="QYM38" s="670"/>
      <c r="QYN38" s="670"/>
      <c r="QYO38" s="670"/>
      <c r="QYP38" s="670"/>
      <c r="QYQ38" s="670"/>
      <c r="QYR38" s="670"/>
      <c r="QYS38" s="670"/>
      <c r="QYT38" s="670"/>
      <c r="QYU38" s="670"/>
      <c r="QYV38" s="670"/>
      <c r="QYW38" s="670"/>
      <c r="QYX38" s="670"/>
      <c r="QYY38" s="670"/>
      <c r="QYZ38" s="670"/>
      <c r="QZA38" s="670"/>
      <c r="QZB38" s="670"/>
      <c r="QZC38" s="670"/>
      <c r="QZD38" s="670"/>
      <c r="QZE38" s="670"/>
      <c r="QZF38" s="670"/>
      <c r="QZG38" s="670"/>
      <c r="QZH38" s="670"/>
      <c r="QZI38" s="670"/>
      <c r="QZJ38" s="670"/>
      <c r="QZK38" s="670"/>
      <c r="QZL38" s="670"/>
      <c r="QZM38" s="670"/>
      <c r="QZN38" s="670"/>
      <c r="QZO38" s="670"/>
      <c r="QZP38" s="670"/>
      <c r="QZQ38" s="670"/>
      <c r="QZR38" s="670"/>
      <c r="QZS38" s="670"/>
      <c r="QZT38" s="670"/>
      <c r="QZU38" s="670"/>
      <c r="QZV38" s="670"/>
      <c r="QZW38" s="670"/>
      <c r="QZX38" s="670"/>
      <c r="QZY38" s="670"/>
      <c r="QZZ38" s="670"/>
      <c r="RAA38" s="670"/>
      <c r="RAB38" s="670"/>
      <c r="RAC38" s="670"/>
      <c r="RAD38" s="670"/>
      <c r="RAE38" s="670"/>
      <c r="RAF38" s="670"/>
      <c r="RAG38" s="670"/>
      <c r="RAH38" s="670"/>
      <c r="RAI38" s="670"/>
      <c r="RAJ38" s="670"/>
      <c r="RAK38" s="670"/>
      <c r="RAL38" s="670"/>
      <c r="RAM38" s="670"/>
      <c r="RAN38" s="670"/>
      <c r="RAO38" s="670"/>
      <c r="RAP38" s="670"/>
      <c r="RAQ38" s="670"/>
      <c r="RAR38" s="670"/>
      <c r="RAS38" s="670"/>
      <c r="RAT38" s="670"/>
      <c r="RAU38" s="670"/>
      <c r="RAV38" s="670"/>
      <c r="RAW38" s="670"/>
      <c r="RAX38" s="670"/>
      <c r="RAY38" s="670"/>
      <c r="RAZ38" s="670"/>
      <c r="RBA38" s="670"/>
      <c r="RBB38" s="670"/>
      <c r="RBC38" s="670"/>
      <c r="RBD38" s="670"/>
      <c r="RBE38" s="670"/>
      <c r="RBF38" s="670"/>
      <c r="RBG38" s="670"/>
      <c r="RBH38" s="670"/>
      <c r="RBI38" s="670"/>
      <c r="RBJ38" s="670"/>
      <c r="RBK38" s="670"/>
      <c r="RBL38" s="670"/>
      <c r="RBM38" s="670"/>
      <c r="RBN38" s="670"/>
      <c r="RBO38" s="670"/>
      <c r="RBP38" s="670"/>
      <c r="RBQ38" s="670"/>
      <c r="RBR38" s="670"/>
      <c r="RBS38" s="670"/>
      <c r="RBT38" s="670"/>
      <c r="RBU38" s="670"/>
      <c r="RBV38" s="670"/>
      <c r="RBW38" s="670"/>
      <c r="RBX38" s="670"/>
      <c r="RBY38" s="670"/>
      <c r="RBZ38" s="670"/>
      <c r="RCA38" s="670"/>
      <c r="RCB38" s="670"/>
      <c r="RCC38" s="670"/>
      <c r="RCD38" s="670"/>
      <c r="RCE38" s="670"/>
      <c r="RCF38" s="670"/>
      <c r="RCG38" s="670"/>
      <c r="RCH38" s="670"/>
      <c r="RCI38" s="670"/>
      <c r="RCJ38" s="670"/>
      <c r="RCK38" s="670"/>
      <c r="RCL38" s="670"/>
      <c r="RCM38" s="670"/>
      <c r="RCN38" s="670"/>
      <c r="RCO38" s="670"/>
      <c r="RCP38" s="670"/>
      <c r="RCQ38" s="670"/>
      <c r="RCR38" s="670"/>
      <c r="RCS38" s="670"/>
      <c r="RCT38" s="670"/>
      <c r="RCU38" s="670"/>
      <c r="RCV38" s="670"/>
      <c r="RCW38" s="670"/>
      <c r="RCX38" s="670"/>
      <c r="RCY38" s="670"/>
      <c r="RCZ38" s="670"/>
      <c r="RDA38" s="670"/>
      <c r="RDB38" s="670"/>
      <c r="RDC38" s="670"/>
      <c r="RDD38" s="670"/>
      <c r="RDE38" s="670"/>
      <c r="RDF38" s="670"/>
      <c r="RDG38" s="670"/>
      <c r="RDH38" s="670"/>
      <c r="RDI38" s="670"/>
      <c r="RDJ38" s="670"/>
      <c r="RDK38" s="670"/>
      <c r="RDL38" s="670"/>
      <c r="RDM38" s="670"/>
      <c r="RDN38" s="670"/>
      <c r="RDO38" s="670"/>
      <c r="RDP38" s="670"/>
      <c r="RDQ38" s="670"/>
      <c r="RDR38" s="670"/>
      <c r="RDS38" s="670"/>
      <c r="RDT38" s="670"/>
      <c r="RDU38" s="670"/>
      <c r="RDV38" s="670"/>
      <c r="RDW38" s="670"/>
      <c r="RDX38" s="670"/>
      <c r="RDY38" s="670"/>
      <c r="RDZ38" s="670"/>
      <c r="REA38" s="670"/>
      <c r="REB38" s="670"/>
      <c r="REC38" s="670"/>
      <c r="RED38" s="670"/>
      <c r="REE38" s="670"/>
      <c r="REF38" s="670"/>
      <c r="REG38" s="670"/>
      <c r="REH38" s="670"/>
      <c r="REI38" s="670"/>
      <c r="REJ38" s="670"/>
      <c r="REK38" s="670"/>
      <c r="REL38" s="670"/>
      <c r="REM38" s="670"/>
      <c r="REN38" s="670"/>
      <c r="REO38" s="670"/>
      <c r="REP38" s="670"/>
      <c r="REQ38" s="670"/>
      <c r="RER38" s="670"/>
      <c r="RES38" s="670"/>
      <c r="RET38" s="670"/>
      <c r="REU38" s="670"/>
      <c r="REV38" s="670"/>
      <c r="REW38" s="670"/>
      <c r="REX38" s="670"/>
      <c r="REY38" s="670"/>
      <c r="REZ38" s="670"/>
      <c r="RFA38" s="670"/>
      <c r="RFB38" s="670"/>
      <c r="RFC38" s="670"/>
      <c r="RFD38" s="670"/>
      <c r="RFE38" s="670"/>
      <c r="RFF38" s="670"/>
      <c r="RFG38" s="670"/>
      <c r="RFH38" s="670"/>
      <c r="RFI38" s="670"/>
      <c r="RFJ38" s="670"/>
      <c r="RFK38" s="670"/>
      <c r="RFL38" s="670"/>
      <c r="RFM38" s="670"/>
      <c r="RFN38" s="670"/>
      <c r="RFO38" s="670"/>
      <c r="RFP38" s="670"/>
      <c r="RFQ38" s="670"/>
      <c r="RFR38" s="670"/>
      <c r="RFS38" s="670"/>
      <c r="RFT38" s="670"/>
      <c r="RFU38" s="670"/>
      <c r="RFV38" s="670"/>
      <c r="RFW38" s="670"/>
      <c r="RFX38" s="670"/>
      <c r="RFY38" s="670"/>
      <c r="RFZ38" s="670"/>
      <c r="RGA38" s="670"/>
      <c r="RGB38" s="670"/>
      <c r="RGC38" s="670"/>
      <c r="RGD38" s="670"/>
      <c r="RGE38" s="670"/>
      <c r="RGF38" s="670"/>
      <c r="RGG38" s="670"/>
      <c r="RGH38" s="670"/>
      <c r="RGI38" s="670"/>
      <c r="RGJ38" s="670"/>
      <c r="RGK38" s="670"/>
      <c r="RGL38" s="670"/>
      <c r="RGM38" s="670"/>
      <c r="RGN38" s="670"/>
      <c r="RGO38" s="670"/>
      <c r="RGP38" s="670"/>
      <c r="RGQ38" s="670"/>
      <c r="RGR38" s="670"/>
      <c r="RGS38" s="670"/>
      <c r="RGT38" s="670"/>
      <c r="RGU38" s="670"/>
      <c r="RGV38" s="670"/>
      <c r="RGW38" s="670"/>
      <c r="RGX38" s="670"/>
      <c r="RGY38" s="670"/>
      <c r="RGZ38" s="670"/>
      <c r="RHA38" s="670"/>
      <c r="RHB38" s="670"/>
      <c r="RHC38" s="670"/>
      <c r="RHD38" s="670"/>
      <c r="RHE38" s="670"/>
      <c r="RHF38" s="670"/>
      <c r="RHG38" s="670"/>
      <c r="RHH38" s="670"/>
      <c r="RHI38" s="670"/>
      <c r="RHJ38" s="670"/>
      <c r="RHK38" s="670"/>
      <c r="RHL38" s="670"/>
      <c r="RHM38" s="670"/>
      <c r="RHN38" s="670"/>
      <c r="RHO38" s="670"/>
      <c r="RHP38" s="670"/>
      <c r="RHQ38" s="670"/>
      <c r="RHR38" s="670"/>
      <c r="RHS38" s="670"/>
      <c r="RHT38" s="670"/>
      <c r="RHU38" s="670"/>
      <c r="RHV38" s="670"/>
      <c r="RHW38" s="670"/>
      <c r="RHX38" s="670"/>
      <c r="RHY38" s="670"/>
      <c r="RHZ38" s="670"/>
      <c r="RIA38" s="670"/>
      <c r="RIB38" s="670"/>
      <c r="RIC38" s="670"/>
      <c r="RID38" s="670"/>
      <c r="RIE38" s="670"/>
      <c r="RIF38" s="670"/>
      <c r="RIG38" s="670"/>
      <c r="RIH38" s="670"/>
      <c r="RII38" s="670"/>
      <c r="RIJ38" s="670"/>
      <c r="RIK38" s="670"/>
      <c r="RIL38" s="670"/>
      <c r="RIM38" s="670"/>
      <c r="RIN38" s="670"/>
      <c r="RIO38" s="670"/>
      <c r="RIP38" s="670"/>
      <c r="RIQ38" s="670"/>
      <c r="RIR38" s="670"/>
      <c r="RIS38" s="670"/>
      <c r="RIT38" s="670"/>
      <c r="RIU38" s="670"/>
      <c r="RIV38" s="670"/>
      <c r="RIW38" s="670"/>
      <c r="RIX38" s="670"/>
      <c r="RIY38" s="670"/>
      <c r="RIZ38" s="670"/>
      <c r="RJA38" s="670"/>
      <c r="RJB38" s="670"/>
      <c r="RJC38" s="670"/>
      <c r="RJD38" s="670"/>
      <c r="RJE38" s="670"/>
      <c r="RJF38" s="670"/>
      <c r="RJG38" s="670"/>
      <c r="RJH38" s="670"/>
      <c r="RJI38" s="670"/>
      <c r="RJJ38" s="670"/>
      <c r="RJK38" s="670"/>
      <c r="RJL38" s="670"/>
      <c r="RJM38" s="670"/>
      <c r="RJN38" s="670"/>
      <c r="RJO38" s="670"/>
      <c r="RJP38" s="670"/>
      <c r="RJQ38" s="670"/>
      <c r="RJR38" s="670"/>
      <c r="RJS38" s="670"/>
      <c r="RJT38" s="670"/>
      <c r="RJU38" s="670"/>
      <c r="RJV38" s="670"/>
      <c r="RJW38" s="670"/>
      <c r="RJX38" s="670"/>
      <c r="RJY38" s="670"/>
      <c r="RJZ38" s="670"/>
      <c r="RKA38" s="670"/>
      <c r="RKB38" s="670"/>
      <c r="RKC38" s="670"/>
      <c r="RKD38" s="670"/>
      <c r="RKE38" s="670"/>
      <c r="RKF38" s="670"/>
      <c r="RKG38" s="670"/>
      <c r="RKH38" s="670"/>
      <c r="RKI38" s="670"/>
      <c r="RKJ38" s="670"/>
      <c r="RKK38" s="670"/>
      <c r="RKL38" s="670"/>
      <c r="RKM38" s="670"/>
      <c r="RKN38" s="670"/>
      <c r="RKO38" s="670"/>
      <c r="RKP38" s="670"/>
      <c r="RKQ38" s="670"/>
      <c r="RKR38" s="670"/>
      <c r="RKS38" s="670"/>
      <c r="RKT38" s="670"/>
      <c r="RKU38" s="670"/>
      <c r="RKV38" s="670"/>
      <c r="RKW38" s="670"/>
      <c r="RKX38" s="670"/>
      <c r="RKY38" s="670"/>
      <c r="RKZ38" s="670"/>
      <c r="RLA38" s="670"/>
      <c r="RLB38" s="670"/>
      <c r="RLC38" s="670"/>
      <c r="RLD38" s="670"/>
      <c r="RLE38" s="670"/>
      <c r="RLF38" s="670"/>
      <c r="RLG38" s="670"/>
      <c r="RLH38" s="670"/>
      <c r="RLI38" s="670"/>
      <c r="RLJ38" s="670"/>
      <c r="RLK38" s="670"/>
      <c r="RLL38" s="670"/>
      <c r="RLM38" s="670"/>
      <c r="RLN38" s="670"/>
      <c r="RLO38" s="670"/>
      <c r="RLP38" s="670"/>
      <c r="RLQ38" s="670"/>
      <c r="RLR38" s="670"/>
      <c r="RLS38" s="670"/>
      <c r="RLT38" s="670"/>
      <c r="RLU38" s="670"/>
      <c r="RLV38" s="670"/>
      <c r="RLW38" s="670"/>
      <c r="RLX38" s="670"/>
      <c r="RLY38" s="670"/>
      <c r="RLZ38" s="670"/>
      <c r="RMA38" s="670"/>
      <c r="RMB38" s="670"/>
      <c r="RMC38" s="670"/>
      <c r="RMD38" s="670"/>
      <c r="RME38" s="670"/>
      <c r="RMF38" s="670"/>
      <c r="RMG38" s="670"/>
      <c r="RMH38" s="670"/>
      <c r="RMI38" s="670"/>
      <c r="RMJ38" s="670"/>
      <c r="RMK38" s="670"/>
      <c r="RML38" s="670"/>
      <c r="RMM38" s="670"/>
      <c r="RMN38" s="670"/>
      <c r="RMO38" s="670"/>
      <c r="RMP38" s="670"/>
      <c r="RMQ38" s="670"/>
      <c r="RMR38" s="670"/>
      <c r="RMS38" s="670"/>
      <c r="RMT38" s="670"/>
      <c r="RMU38" s="670"/>
      <c r="RMV38" s="670"/>
      <c r="RMW38" s="670"/>
      <c r="RMX38" s="670"/>
      <c r="RMY38" s="670"/>
      <c r="RMZ38" s="670"/>
      <c r="RNA38" s="670"/>
      <c r="RNB38" s="670"/>
      <c r="RNC38" s="670"/>
      <c r="RND38" s="670"/>
      <c r="RNE38" s="670"/>
      <c r="RNF38" s="670"/>
      <c r="RNG38" s="670"/>
      <c r="RNH38" s="670"/>
      <c r="RNI38" s="670"/>
      <c r="RNJ38" s="670"/>
      <c r="RNK38" s="670"/>
      <c r="RNL38" s="670"/>
      <c r="RNM38" s="670"/>
      <c r="RNN38" s="670"/>
      <c r="RNO38" s="670"/>
      <c r="RNP38" s="670"/>
      <c r="RNQ38" s="670"/>
      <c r="RNR38" s="670"/>
      <c r="RNS38" s="670"/>
      <c r="RNT38" s="670"/>
      <c r="RNU38" s="670"/>
      <c r="RNV38" s="670"/>
      <c r="RNW38" s="670"/>
      <c r="RNX38" s="670"/>
      <c r="RNY38" s="670"/>
      <c r="RNZ38" s="670"/>
      <c r="ROA38" s="670"/>
      <c r="ROB38" s="670"/>
      <c r="ROC38" s="670"/>
      <c r="ROD38" s="670"/>
      <c r="ROE38" s="670"/>
      <c r="ROF38" s="670"/>
      <c r="ROG38" s="670"/>
      <c r="ROH38" s="670"/>
      <c r="ROI38" s="670"/>
      <c r="ROJ38" s="670"/>
      <c r="ROK38" s="670"/>
      <c r="ROL38" s="670"/>
      <c r="ROM38" s="670"/>
      <c r="RON38" s="670"/>
      <c r="ROO38" s="670"/>
      <c r="ROP38" s="670"/>
      <c r="ROQ38" s="670"/>
      <c r="ROR38" s="670"/>
      <c r="ROS38" s="670"/>
      <c r="ROT38" s="670"/>
      <c r="ROU38" s="670"/>
      <c r="ROV38" s="670"/>
      <c r="ROW38" s="670"/>
      <c r="ROX38" s="670"/>
      <c r="ROY38" s="670"/>
      <c r="ROZ38" s="670"/>
      <c r="RPA38" s="670"/>
      <c r="RPB38" s="670"/>
      <c r="RPC38" s="670"/>
      <c r="RPD38" s="670"/>
      <c r="RPE38" s="670"/>
      <c r="RPF38" s="670"/>
      <c r="RPG38" s="670"/>
      <c r="RPH38" s="670"/>
      <c r="RPI38" s="670"/>
      <c r="RPJ38" s="670"/>
      <c r="RPK38" s="670"/>
      <c r="RPL38" s="670"/>
      <c r="RPM38" s="670"/>
      <c r="RPN38" s="670"/>
      <c r="RPO38" s="670"/>
      <c r="RPP38" s="670"/>
      <c r="RPQ38" s="670"/>
      <c r="RPR38" s="670"/>
      <c r="RPS38" s="670"/>
      <c r="RPT38" s="670"/>
      <c r="RPU38" s="670"/>
      <c r="RPV38" s="670"/>
      <c r="RPW38" s="670"/>
      <c r="RPX38" s="670"/>
      <c r="RPY38" s="670"/>
      <c r="RPZ38" s="670"/>
      <c r="RQA38" s="670"/>
      <c r="RQB38" s="670"/>
      <c r="RQC38" s="670"/>
      <c r="RQD38" s="670"/>
      <c r="RQE38" s="670"/>
      <c r="RQF38" s="670"/>
      <c r="RQG38" s="670"/>
      <c r="RQH38" s="670"/>
      <c r="RQI38" s="670"/>
      <c r="RQJ38" s="670"/>
      <c r="RQK38" s="670"/>
      <c r="RQL38" s="670"/>
      <c r="RQM38" s="670"/>
      <c r="RQN38" s="670"/>
      <c r="RQO38" s="670"/>
      <c r="RQP38" s="670"/>
      <c r="RQQ38" s="670"/>
      <c r="RQR38" s="670"/>
      <c r="RQS38" s="670"/>
      <c r="RQT38" s="670"/>
      <c r="RQU38" s="670"/>
      <c r="RQV38" s="670"/>
      <c r="RQW38" s="670"/>
      <c r="RQX38" s="670"/>
      <c r="RQY38" s="670"/>
      <c r="RQZ38" s="670"/>
      <c r="RRA38" s="670"/>
      <c r="RRB38" s="670"/>
      <c r="RRC38" s="670"/>
      <c r="RRD38" s="670"/>
      <c r="RRE38" s="670"/>
      <c r="RRF38" s="670"/>
      <c r="RRG38" s="670"/>
      <c r="RRH38" s="670"/>
      <c r="RRI38" s="670"/>
      <c r="RRJ38" s="670"/>
      <c r="RRK38" s="670"/>
      <c r="RRL38" s="670"/>
      <c r="RRM38" s="670"/>
      <c r="RRN38" s="670"/>
      <c r="RRO38" s="670"/>
      <c r="RRP38" s="670"/>
      <c r="RRQ38" s="670"/>
      <c r="RRR38" s="670"/>
      <c r="RRS38" s="670"/>
      <c r="RRT38" s="670"/>
      <c r="RRU38" s="670"/>
      <c r="RRV38" s="670"/>
      <c r="RRW38" s="670"/>
      <c r="RRX38" s="670"/>
      <c r="RRY38" s="670"/>
      <c r="RRZ38" s="670"/>
      <c r="RSA38" s="670"/>
      <c r="RSB38" s="670"/>
      <c r="RSC38" s="670"/>
      <c r="RSD38" s="670"/>
      <c r="RSE38" s="670"/>
      <c r="RSF38" s="670"/>
      <c r="RSG38" s="670"/>
      <c r="RSH38" s="670"/>
      <c r="RSI38" s="670"/>
      <c r="RSJ38" s="670"/>
      <c r="RSK38" s="670"/>
      <c r="RSL38" s="670"/>
      <c r="RSM38" s="670"/>
      <c r="RSN38" s="670"/>
      <c r="RSO38" s="670"/>
      <c r="RSP38" s="670"/>
      <c r="RSQ38" s="670"/>
      <c r="RSR38" s="670"/>
      <c r="RSS38" s="670"/>
      <c r="RST38" s="670"/>
      <c r="RSU38" s="670"/>
      <c r="RSV38" s="670"/>
      <c r="RSW38" s="670"/>
      <c r="RSX38" s="670"/>
      <c r="RSY38" s="670"/>
      <c r="RSZ38" s="670"/>
      <c r="RTA38" s="670"/>
      <c r="RTB38" s="670"/>
      <c r="RTC38" s="670"/>
      <c r="RTD38" s="670"/>
      <c r="RTE38" s="670"/>
      <c r="RTF38" s="670"/>
      <c r="RTG38" s="670"/>
      <c r="RTH38" s="670"/>
      <c r="RTI38" s="670"/>
      <c r="RTJ38" s="670"/>
      <c r="RTK38" s="670"/>
      <c r="RTL38" s="670"/>
      <c r="RTM38" s="670"/>
      <c r="RTN38" s="670"/>
      <c r="RTO38" s="670"/>
      <c r="RTP38" s="670"/>
      <c r="RTQ38" s="670"/>
      <c r="RTR38" s="670"/>
      <c r="RTS38" s="670"/>
      <c r="RTT38" s="670"/>
      <c r="RTU38" s="670"/>
      <c r="RTV38" s="670"/>
      <c r="RTW38" s="670"/>
      <c r="RTX38" s="670"/>
      <c r="RTY38" s="670"/>
      <c r="RTZ38" s="670"/>
      <c r="RUA38" s="670"/>
      <c r="RUB38" s="670"/>
      <c r="RUC38" s="670"/>
      <c r="RUD38" s="670"/>
      <c r="RUE38" s="670"/>
      <c r="RUF38" s="670"/>
      <c r="RUG38" s="670"/>
      <c r="RUH38" s="670"/>
      <c r="RUI38" s="670"/>
      <c r="RUJ38" s="670"/>
      <c r="RUK38" s="670"/>
      <c r="RUL38" s="670"/>
      <c r="RUM38" s="670"/>
      <c r="RUN38" s="670"/>
      <c r="RUO38" s="670"/>
      <c r="RUP38" s="670"/>
      <c r="RUQ38" s="670"/>
      <c r="RUR38" s="670"/>
      <c r="RUS38" s="670"/>
      <c r="RUT38" s="670"/>
      <c r="RUU38" s="670"/>
      <c r="RUV38" s="670"/>
      <c r="RUW38" s="670"/>
      <c r="RUX38" s="670"/>
      <c r="RUY38" s="670"/>
      <c r="RUZ38" s="670"/>
      <c r="RVA38" s="670"/>
      <c r="RVB38" s="670"/>
      <c r="RVC38" s="670"/>
      <c r="RVD38" s="670"/>
      <c r="RVE38" s="670"/>
      <c r="RVF38" s="670"/>
      <c r="RVG38" s="670"/>
      <c r="RVH38" s="670"/>
      <c r="RVI38" s="670"/>
      <c r="RVJ38" s="670"/>
      <c r="RVK38" s="670"/>
      <c r="RVL38" s="670"/>
      <c r="RVM38" s="670"/>
      <c r="RVN38" s="670"/>
      <c r="RVO38" s="670"/>
      <c r="RVP38" s="670"/>
      <c r="RVQ38" s="670"/>
      <c r="RVR38" s="670"/>
      <c r="RVS38" s="670"/>
      <c r="RVT38" s="670"/>
      <c r="RVU38" s="670"/>
      <c r="RVV38" s="670"/>
      <c r="RVW38" s="670"/>
      <c r="RVX38" s="670"/>
      <c r="RVY38" s="670"/>
      <c r="RVZ38" s="670"/>
      <c r="RWA38" s="670"/>
      <c r="RWB38" s="670"/>
      <c r="RWC38" s="670"/>
      <c r="RWD38" s="670"/>
      <c r="RWE38" s="670"/>
      <c r="RWF38" s="670"/>
      <c r="RWG38" s="670"/>
      <c r="RWH38" s="670"/>
      <c r="RWI38" s="670"/>
      <c r="RWJ38" s="670"/>
      <c r="RWK38" s="670"/>
      <c r="RWL38" s="670"/>
      <c r="RWM38" s="670"/>
      <c r="RWN38" s="670"/>
      <c r="RWO38" s="670"/>
      <c r="RWP38" s="670"/>
      <c r="RWQ38" s="670"/>
      <c r="RWR38" s="670"/>
      <c r="RWS38" s="670"/>
      <c r="RWT38" s="670"/>
      <c r="RWU38" s="670"/>
      <c r="RWV38" s="670"/>
      <c r="RWW38" s="670"/>
      <c r="RWX38" s="670"/>
      <c r="RWY38" s="670"/>
      <c r="RWZ38" s="670"/>
      <c r="RXA38" s="670"/>
      <c r="RXB38" s="670"/>
      <c r="RXC38" s="670"/>
      <c r="RXD38" s="670"/>
      <c r="RXE38" s="670"/>
      <c r="RXF38" s="670"/>
      <c r="RXG38" s="670"/>
      <c r="RXH38" s="670"/>
      <c r="RXI38" s="670"/>
      <c r="RXJ38" s="670"/>
      <c r="RXK38" s="670"/>
      <c r="RXL38" s="670"/>
      <c r="RXM38" s="670"/>
      <c r="RXN38" s="670"/>
      <c r="RXO38" s="670"/>
      <c r="RXP38" s="670"/>
      <c r="RXQ38" s="670"/>
      <c r="RXR38" s="670"/>
      <c r="RXS38" s="670"/>
      <c r="RXT38" s="670"/>
      <c r="RXU38" s="670"/>
      <c r="RXV38" s="670"/>
      <c r="RXW38" s="670"/>
      <c r="RXX38" s="670"/>
      <c r="RXY38" s="670"/>
      <c r="RXZ38" s="670"/>
      <c r="RYA38" s="670"/>
      <c r="RYB38" s="670"/>
      <c r="RYC38" s="670"/>
      <c r="RYD38" s="670"/>
      <c r="RYE38" s="670"/>
      <c r="RYF38" s="670"/>
      <c r="RYG38" s="670"/>
      <c r="RYH38" s="670"/>
      <c r="RYI38" s="670"/>
      <c r="RYJ38" s="670"/>
      <c r="RYK38" s="670"/>
      <c r="RYL38" s="670"/>
      <c r="RYM38" s="670"/>
      <c r="RYN38" s="670"/>
      <c r="RYO38" s="670"/>
      <c r="RYP38" s="670"/>
      <c r="RYQ38" s="670"/>
      <c r="RYR38" s="670"/>
      <c r="RYS38" s="670"/>
      <c r="RYT38" s="670"/>
      <c r="RYU38" s="670"/>
      <c r="RYV38" s="670"/>
      <c r="RYW38" s="670"/>
      <c r="RYX38" s="670"/>
      <c r="RYY38" s="670"/>
      <c r="RYZ38" s="670"/>
      <c r="RZA38" s="670"/>
      <c r="RZB38" s="670"/>
      <c r="RZC38" s="670"/>
      <c r="RZD38" s="670"/>
      <c r="RZE38" s="670"/>
      <c r="RZF38" s="670"/>
      <c r="RZG38" s="670"/>
      <c r="RZH38" s="670"/>
      <c r="RZI38" s="670"/>
      <c r="RZJ38" s="670"/>
      <c r="RZK38" s="670"/>
      <c r="RZL38" s="670"/>
      <c r="RZM38" s="670"/>
      <c r="RZN38" s="670"/>
      <c r="RZO38" s="670"/>
      <c r="RZP38" s="670"/>
      <c r="RZQ38" s="670"/>
      <c r="RZR38" s="670"/>
      <c r="RZS38" s="670"/>
      <c r="RZT38" s="670"/>
      <c r="RZU38" s="670"/>
      <c r="RZV38" s="670"/>
      <c r="RZW38" s="670"/>
      <c r="RZX38" s="670"/>
      <c r="RZY38" s="670"/>
      <c r="RZZ38" s="670"/>
      <c r="SAA38" s="670"/>
      <c r="SAB38" s="670"/>
      <c r="SAC38" s="670"/>
      <c r="SAD38" s="670"/>
      <c r="SAE38" s="670"/>
      <c r="SAF38" s="670"/>
      <c r="SAG38" s="670"/>
      <c r="SAH38" s="670"/>
      <c r="SAI38" s="670"/>
      <c r="SAJ38" s="670"/>
      <c r="SAK38" s="670"/>
      <c r="SAL38" s="670"/>
      <c r="SAM38" s="670"/>
      <c r="SAN38" s="670"/>
      <c r="SAO38" s="670"/>
      <c r="SAP38" s="670"/>
      <c r="SAQ38" s="670"/>
      <c r="SAR38" s="670"/>
      <c r="SAS38" s="670"/>
      <c r="SAT38" s="670"/>
      <c r="SAU38" s="670"/>
      <c r="SAV38" s="670"/>
      <c r="SAW38" s="670"/>
      <c r="SAX38" s="670"/>
      <c r="SAY38" s="670"/>
      <c r="SAZ38" s="670"/>
      <c r="SBA38" s="670"/>
      <c r="SBB38" s="670"/>
      <c r="SBC38" s="670"/>
      <c r="SBD38" s="670"/>
      <c r="SBE38" s="670"/>
      <c r="SBF38" s="670"/>
      <c r="SBG38" s="670"/>
      <c r="SBH38" s="670"/>
      <c r="SBI38" s="670"/>
      <c r="SBJ38" s="670"/>
      <c r="SBK38" s="670"/>
      <c r="SBL38" s="670"/>
      <c r="SBM38" s="670"/>
      <c r="SBN38" s="670"/>
      <c r="SBO38" s="670"/>
      <c r="SBP38" s="670"/>
      <c r="SBQ38" s="670"/>
      <c r="SBR38" s="670"/>
      <c r="SBS38" s="670"/>
      <c r="SBT38" s="670"/>
      <c r="SBU38" s="670"/>
      <c r="SBV38" s="670"/>
      <c r="SBW38" s="670"/>
      <c r="SBX38" s="670"/>
      <c r="SBY38" s="670"/>
      <c r="SBZ38" s="670"/>
      <c r="SCA38" s="670"/>
      <c r="SCB38" s="670"/>
      <c r="SCC38" s="670"/>
      <c r="SCD38" s="670"/>
      <c r="SCE38" s="670"/>
      <c r="SCF38" s="670"/>
      <c r="SCG38" s="670"/>
      <c r="SCH38" s="670"/>
      <c r="SCI38" s="670"/>
      <c r="SCJ38" s="670"/>
      <c r="SCK38" s="670"/>
      <c r="SCL38" s="670"/>
      <c r="SCM38" s="670"/>
      <c r="SCN38" s="670"/>
      <c r="SCO38" s="670"/>
      <c r="SCP38" s="670"/>
      <c r="SCQ38" s="670"/>
      <c r="SCR38" s="670"/>
      <c r="SCS38" s="670"/>
      <c r="SCT38" s="670"/>
      <c r="SCU38" s="670"/>
      <c r="SCV38" s="670"/>
      <c r="SCW38" s="670"/>
      <c r="SCX38" s="670"/>
      <c r="SCY38" s="670"/>
      <c r="SCZ38" s="670"/>
      <c r="SDA38" s="670"/>
      <c r="SDB38" s="670"/>
      <c r="SDC38" s="670"/>
      <c r="SDD38" s="670"/>
      <c r="SDE38" s="670"/>
      <c r="SDF38" s="670"/>
      <c r="SDG38" s="670"/>
      <c r="SDH38" s="670"/>
      <c r="SDI38" s="670"/>
      <c r="SDJ38" s="670"/>
      <c r="SDK38" s="670"/>
      <c r="SDL38" s="670"/>
      <c r="SDM38" s="670"/>
      <c r="SDN38" s="670"/>
      <c r="SDO38" s="670"/>
      <c r="SDP38" s="670"/>
      <c r="SDQ38" s="670"/>
      <c r="SDR38" s="670"/>
      <c r="SDS38" s="670"/>
      <c r="SDT38" s="670"/>
      <c r="SDU38" s="670"/>
      <c r="SDV38" s="670"/>
      <c r="SDW38" s="670"/>
      <c r="SDX38" s="670"/>
      <c r="SDY38" s="670"/>
      <c r="SDZ38" s="670"/>
      <c r="SEA38" s="670"/>
      <c r="SEB38" s="670"/>
      <c r="SEC38" s="670"/>
      <c r="SED38" s="670"/>
      <c r="SEE38" s="670"/>
      <c r="SEF38" s="670"/>
      <c r="SEG38" s="670"/>
      <c r="SEH38" s="670"/>
      <c r="SEI38" s="670"/>
      <c r="SEJ38" s="670"/>
      <c r="SEK38" s="670"/>
      <c r="SEL38" s="670"/>
      <c r="SEM38" s="670"/>
      <c r="SEN38" s="670"/>
      <c r="SEO38" s="670"/>
      <c r="SEP38" s="670"/>
      <c r="SEQ38" s="670"/>
      <c r="SER38" s="670"/>
      <c r="SES38" s="670"/>
      <c r="SET38" s="670"/>
      <c r="SEU38" s="670"/>
      <c r="SEV38" s="670"/>
      <c r="SEW38" s="670"/>
      <c r="SEX38" s="670"/>
      <c r="SEY38" s="670"/>
      <c r="SEZ38" s="670"/>
      <c r="SFA38" s="670"/>
      <c r="SFB38" s="670"/>
      <c r="SFC38" s="670"/>
      <c r="SFD38" s="670"/>
      <c r="SFE38" s="670"/>
      <c r="SFF38" s="670"/>
      <c r="SFG38" s="670"/>
      <c r="SFH38" s="670"/>
      <c r="SFI38" s="670"/>
      <c r="SFJ38" s="670"/>
      <c r="SFK38" s="670"/>
      <c r="SFL38" s="670"/>
      <c r="SFM38" s="670"/>
      <c r="SFN38" s="670"/>
      <c r="SFO38" s="670"/>
      <c r="SFP38" s="670"/>
      <c r="SFQ38" s="670"/>
      <c r="SFR38" s="670"/>
      <c r="SFS38" s="670"/>
      <c r="SFT38" s="670"/>
      <c r="SFU38" s="670"/>
      <c r="SFV38" s="670"/>
      <c r="SFW38" s="670"/>
      <c r="SFX38" s="670"/>
      <c r="SFY38" s="670"/>
      <c r="SFZ38" s="670"/>
      <c r="SGA38" s="670"/>
      <c r="SGB38" s="670"/>
      <c r="SGC38" s="670"/>
      <c r="SGD38" s="670"/>
      <c r="SGE38" s="670"/>
      <c r="SGF38" s="670"/>
      <c r="SGG38" s="670"/>
      <c r="SGH38" s="670"/>
      <c r="SGI38" s="670"/>
      <c r="SGJ38" s="670"/>
      <c r="SGK38" s="670"/>
      <c r="SGL38" s="670"/>
      <c r="SGM38" s="670"/>
      <c r="SGN38" s="670"/>
      <c r="SGO38" s="670"/>
      <c r="SGP38" s="670"/>
      <c r="SGQ38" s="670"/>
      <c r="SGR38" s="670"/>
      <c r="SGS38" s="670"/>
      <c r="SGT38" s="670"/>
      <c r="SGU38" s="670"/>
      <c r="SGV38" s="670"/>
      <c r="SGW38" s="670"/>
      <c r="SGX38" s="670"/>
      <c r="SGY38" s="670"/>
      <c r="SGZ38" s="670"/>
      <c r="SHA38" s="670"/>
      <c r="SHB38" s="670"/>
      <c r="SHC38" s="670"/>
      <c r="SHD38" s="670"/>
      <c r="SHE38" s="670"/>
      <c r="SHF38" s="670"/>
      <c r="SHG38" s="670"/>
      <c r="SHH38" s="670"/>
      <c r="SHI38" s="670"/>
      <c r="SHJ38" s="670"/>
      <c r="SHK38" s="670"/>
      <c r="SHL38" s="670"/>
      <c r="SHM38" s="670"/>
      <c r="SHN38" s="670"/>
      <c r="SHO38" s="670"/>
      <c r="SHP38" s="670"/>
      <c r="SHQ38" s="670"/>
      <c r="SHR38" s="670"/>
      <c r="SHS38" s="670"/>
      <c r="SHT38" s="670"/>
      <c r="SHU38" s="670"/>
      <c r="SHV38" s="670"/>
      <c r="SHW38" s="670"/>
      <c r="SHX38" s="670"/>
      <c r="SHY38" s="670"/>
      <c r="SHZ38" s="670"/>
      <c r="SIA38" s="670"/>
      <c r="SIB38" s="670"/>
      <c r="SIC38" s="670"/>
      <c r="SID38" s="670"/>
      <c r="SIE38" s="670"/>
      <c r="SIF38" s="670"/>
      <c r="SIG38" s="670"/>
      <c r="SIH38" s="670"/>
      <c r="SII38" s="670"/>
      <c r="SIJ38" s="670"/>
      <c r="SIK38" s="670"/>
      <c r="SIL38" s="670"/>
      <c r="SIM38" s="670"/>
      <c r="SIN38" s="670"/>
      <c r="SIO38" s="670"/>
      <c r="SIP38" s="670"/>
      <c r="SIQ38" s="670"/>
      <c r="SIR38" s="670"/>
      <c r="SIS38" s="670"/>
      <c r="SIT38" s="670"/>
      <c r="SIU38" s="670"/>
      <c r="SIV38" s="670"/>
      <c r="SIW38" s="670"/>
      <c r="SIX38" s="670"/>
      <c r="SIY38" s="670"/>
      <c r="SIZ38" s="670"/>
      <c r="SJA38" s="670"/>
      <c r="SJB38" s="670"/>
      <c r="SJC38" s="670"/>
      <c r="SJD38" s="670"/>
      <c r="SJE38" s="670"/>
      <c r="SJF38" s="670"/>
      <c r="SJG38" s="670"/>
      <c r="SJH38" s="670"/>
      <c r="SJI38" s="670"/>
      <c r="SJJ38" s="670"/>
      <c r="SJK38" s="670"/>
      <c r="SJL38" s="670"/>
      <c r="SJM38" s="670"/>
      <c r="SJN38" s="670"/>
      <c r="SJO38" s="670"/>
      <c r="SJP38" s="670"/>
      <c r="SJQ38" s="670"/>
      <c r="SJR38" s="670"/>
      <c r="SJS38" s="670"/>
      <c r="SJT38" s="670"/>
      <c r="SJU38" s="670"/>
      <c r="SJV38" s="670"/>
      <c r="SJW38" s="670"/>
      <c r="SJX38" s="670"/>
      <c r="SJY38" s="670"/>
      <c r="SJZ38" s="670"/>
      <c r="SKA38" s="670"/>
      <c r="SKB38" s="670"/>
      <c r="SKC38" s="670"/>
      <c r="SKD38" s="670"/>
      <c r="SKE38" s="670"/>
      <c r="SKF38" s="670"/>
      <c r="SKG38" s="670"/>
      <c r="SKH38" s="670"/>
      <c r="SKI38" s="670"/>
      <c r="SKJ38" s="670"/>
      <c r="SKK38" s="670"/>
      <c r="SKL38" s="670"/>
      <c r="SKM38" s="670"/>
      <c r="SKN38" s="670"/>
      <c r="SKO38" s="670"/>
      <c r="SKP38" s="670"/>
      <c r="SKQ38" s="670"/>
      <c r="SKR38" s="670"/>
      <c r="SKS38" s="670"/>
      <c r="SKT38" s="670"/>
      <c r="SKU38" s="670"/>
      <c r="SKV38" s="670"/>
      <c r="SKW38" s="670"/>
      <c r="SKX38" s="670"/>
      <c r="SKY38" s="670"/>
      <c r="SKZ38" s="670"/>
      <c r="SLA38" s="670"/>
      <c r="SLB38" s="670"/>
      <c r="SLC38" s="670"/>
      <c r="SLD38" s="670"/>
      <c r="SLE38" s="670"/>
      <c r="SLF38" s="670"/>
      <c r="SLG38" s="670"/>
      <c r="SLH38" s="670"/>
      <c r="SLI38" s="670"/>
      <c r="SLJ38" s="670"/>
      <c r="SLK38" s="670"/>
      <c r="SLL38" s="670"/>
      <c r="SLM38" s="670"/>
      <c r="SLN38" s="670"/>
      <c r="SLO38" s="670"/>
      <c r="SLP38" s="670"/>
      <c r="SLQ38" s="670"/>
      <c r="SLR38" s="670"/>
      <c r="SLS38" s="670"/>
      <c r="SLT38" s="670"/>
      <c r="SLU38" s="670"/>
      <c r="SLV38" s="670"/>
      <c r="SLW38" s="670"/>
      <c r="SLX38" s="670"/>
      <c r="SLY38" s="670"/>
      <c r="SLZ38" s="670"/>
      <c r="SMA38" s="670"/>
      <c r="SMB38" s="670"/>
      <c r="SMC38" s="670"/>
      <c r="SMD38" s="670"/>
      <c r="SME38" s="670"/>
      <c r="SMF38" s="670"/>
      <c r="SMG38" s="670"/>
      <c r="SMH38" s="670"/>
      <c r="SMI38" s="670"/>
      <c r="SMJ38" s="670"/>
      <c r="SMK38" s="670"/>
      <c r="SML38" s="670"/>
      <c r="SMM38" s="670"/>
      <c r="SMN38" s="670"/>
      <c r="SMO38" s="670"/>
      <c r="SMP38" s="670"/>
      <c r="SMQ38" s="670"/>
      <c r="SMR38" s="670"/>
      <c r="SMS38" s="670"/>
      <c r="SMT38" s="670"/>
      <c r="SMU38" s="670"/>
      <c r="SMV38" s="670"/>
      <c r="SMW38" s="670"/>
      <c r="SMX38" s="670"/>
      <c r="SMY38" s="670"/>
      <c r="SMZ38" s="670"/>
      <c r="SNA38" s="670"/>
      <c r="SNB38" s="670"/>
      <c r="SNC38" s="670"/>
      <c r="SND38" s="670"/>
      <c r="SNE38" s="670"/>
      <c r="SNF38" s="670"/>
      <c r="SNG38" s="670"/>
      <c r="SNH38" s="670"/>
      <c r="SNI38" s="670"/>
      <c r="SNJ38" s="670"/>
      <c r="SNK38" s="670"/>
      <c r="SNL38" s="670"/>
      <c r="SNM38" s="670"/>
      <c r="SNN38" s="670"/>
      <c r="SNO38" s="670"/>
      <c r="SNP38" s="670"/>
      <c r="SNQ38" s="670"/>
      <c r="SNR38" s="670"/>
      <c r="SNS38" s="670"/>
      <c r="SNT38" s="670"/>
      <c r="SNU38" s="670"/>
      <c r="SNV38" s="670"/>
      <c r="SNW38" s="670"/>
      <c r="SNX38" s="670"/>
      <c r="SNY38" s="670"/>
      <c r="SNZ38" s="670"/>
      <c r="SOA38" s="670"/>
      <c r="SOB38" s="670"/>
      <c r="SOC38" s="670"/>
      <c r="SOD38" s="670"/>
      <c r="SOE38" s="670"/>
      <c r="SOF38" s="670"/>
      <c r="SOG38" s="670"/>
      <c r="SOH38" s="670"/>
      <c r="SOI38" s="670"/>
      <c r="SOJ38" s="670"/>
      <c r="SOK38" s="670"/>
      <c r="SOL38" s="670"/>
      <c r="SOM38" s="670"/>
      <c r="SON38" s="670"/>
      <c r="SOO38" s="670"/>
      <c r="SOP38" s="670"/>
      <c r="SOQ38" s="670"/>
      <c r="SOR38" s="670"/>
      <c r="SOS38" s="670"/>
      <c r="SOT38" s="670"/>
      <c r="SOU38" s="670"/>
      <c r="SOV38" s="670"/>
      <c r="SOW38" s="670"/>
      <c r="SOX38" s="670"/>
      <c r="SOY38" s="670"/>
      <c r="SOZ38" s="670"/>
      <c r="SPA38" s="670"/>
      <c r="SPB38" s="670"/>
      <c r="SPC38" s="670"/>
      <c r="SPD38" s="670"/>
      <c r="SPE38" s="670"/>
      <c r="SPF38" s="670"/>
      <c r="SPG38" s="670"/>
      <c r="SPH38" s="670"/>
      <c r="SPI38" s="670"/>
      <c r="SPJ38" s="670"/>
      <c r="SPK38" s="670"/>
      <c r="SPL38" s="670"/>
      <c r="SPM38" s="670"/>
      <c r="SPN38" s="670"/>
      <c r="SPO38" s="670"/>
      <c r="SPP38" s="670"/>
      <c r="SPQ38" s="670"/>
      <c r="SPR38" s="670"/>
      <c r="SPS38" s="670"/>
      <c r="SPT38" s="670"/>
      <c r="SPU38" s="670"/>
      <c r="SPV38" s="670"/>
      <c r="SPW38" s="670"/>
      <c r="SPX38" s="670"/>
      <c r="SPY38" s="670"/>
      <c r="SPZ38" s="670"/>
      <c r="SQA38" s="670"/>
      <c r="SQB38" s="670"/>
      <c r="SQC38" s="670"/>
      <c r="SQD38" s="670"/>
      <c r="SQE38" s="670"/>
      <c r="SQF38" s="670"/>
      <c r="SQG38" s="670"/>
      <c r="SQH38" s="670"/>
      <c r="SQI38" s="670"/>
      <c r="SQJ38" s="670"/>
      <c r="SQK38" s="670"/>
      <c r="SQL38" s="670"/>
      <c r="SQM38" s="670"/>
      <c r="SQN38" s="670"/>
      <c r="SQO38" s="670"/>
      <c r="SQP38" s="670"/>
      <c r="SQQ38" s="670"/>
      <c r="SQR38" s="670"/>
      <c r="SQS38" s="670"/>
      <c r="SQT38" s="670"/>
      <c r="SQU38" s="670"/>
      <c r="SQV38" s="670"/>
      <c r="SQW38" s="670"/>
      <c r="SQX38" s="670"/>
      <c r="SQY38" s="670"/>
      <c r="SQZ38" s="670"/>
      <c r="SRA38" s="670"/>
      <c r="SRB38" s="670"/>
      <c r="SRC38" s="670"/>
      <c r="SRD38" s="670"/>
      <c r="SRE38" s="670"/>
      <c r="SRF38" s="670"/>
      <c r="SRG38" s="670"/>
      <c r="SRH38" s="670"/>
      <c r="SRI38" s="670"/>
      <c r="SRJ38" s="670"/>
      <c r="SRK38" s="670"/>
      <c r="SRL38" s="670"/>
      <c r="SRM38" s="670"/>
      <c r="SRN38" s="670"/>
      <c r="SRO38" s="670"/>
      <c r="SRP38" s="670"/>
      <c r="SRQ38" s="670"/>
      <c r="SRR38" s="670"/>
      <c r="SRS38" s="670"/>
      <c r="SRT38" s="670"/>
      <c r="SRU38" s="670"/>
      <c r="SRV38" s="670"/>
      <c r="SRW38" s="670"/>
      <c r="SRX38" s="670"/>
      <c r="SRY38" s="670"/>
      <c r="SRZ38" s="670"/>
      <c r="SSA38" s="670"/>
      <c r="SSB38" s="670"/>
      <c r="SSC38" s="670"/>
      <c r="SSD38" s="670"/>
      <c r="SSE38" s="670"/>
      <c r="SSF38" s="670"/>
      <c r="SSG38" s="670"/>
      <c r="SSH38" s="670"/>
      <c r="SSI38" s="670"/>
      <c r="SSJ38" s="670"/>
      <c r="SSK38" s="670"/>
      <c r="SSL38" s="670"/>
      <c r="SSM38" s="670"/>
      <c r="SSN38" s="670"/>
      <c r="SSO38" s="670"/>
      <c r="SSP38" s="670"/>
      <c r="SSQ38" s="670"/>
      <c r="SSR38" s="670"/>
      <c r="SSS38" s="670"/>
      <c r="SST38" s="670"/>
      <c r="SSU38" s="670"/>
      <c r="SSV38" s="670"/>
      <c r="SSW38" s="670"/>
      <c r="SSX38" s="670"/>
      <c r="SSY38" s="670"/>
      <c r="SSZ38" s="670"/>
      <c r="STA38" s="670"/>
      <c r="STB38" s="670"/>
      <c r="STC38" s="670"/>
      <c r="STD38" s="670"/>
      <c r="STE38" s="670"/>
      <c r="STF38" s="670"/>
      <c r="STG38" s="670"/>
      <c r="STH38" s="670"/>
      <c r="STI38" s="670"/>
      <c r="STJ38" s="670"/>
      <c r="STK38" s="670"/>
      <c r="STL38" s="670"/>
      <c r="STM38" s="670"/>
      <c r="STN38" s="670"/>
      <c r="STO38" s="670"/>
      <c r="STP38" s="670"/>
      <c r="STQ38" s="670"/>
      <c r="STR38" s="670"/>
      <c r="STS38" s="670"/>
      <c r="STT38" s="670"/>
      <c r="STU38" s="670"/>
      <c r="STV38" s="670"/>
      <c r="STW38" s="670"/>
      <c r="STX38" s="670"/>
      <c r="STY38" s="670"/>
      <c r="STZ38" s="670"/>
      <c r="SUA38" s="670"/>
      <c r="SUB38" s="670"/>
      <c r="SUC38" s="670"/>
      <c r="SUD38" s="670"/>
      <c r="SUE38" s="670"/>
      <c r="SUF38" s="670"/>
      <c r="SUG38" s="670"/>
      <c r="SUH38" s="670"/>
      <c r="SUI38" s="670"/>
      <c r="SUJ38" s="670"/>
      <c r="SUK38" s="670"/>
      <c r="SUL38" s="670"/>
      <c r="SUM38" s="670"/>
      <c r="SUN38" s="670"/>
      <c r="SUO38" s="670"/>
      <c r="SUP38" s="670"/>
      <c r="SUQ38" s="670"/>
      <c r="SUR38" s="670"/>
      <c r="SUS38" s="670"/>
      <c r="SUT38" s="670"/>
      <c r="SUU38" s="670"/>
      <c r="SUV38" s="670"/>
      <c r="SUW38" s="670"/>
      <c r="SUX38" s="670"/>
      <c r="SUY38" s="670"/>
      <c r="SUZ38" s="670"/>
      <c r="SVA38" s="670"/>
      <c r="SVB38" s="670"/>
      <c r="SVC38" s="670"/>
      <c r="SVD38" s="670"/>
      <c r="SVE38" s="670"/>
      <c r="SVF38" s="670"/>
      <c r="SVG38" s="670"/>
      <c r="SVH38" s="670"/>
      <c r="SVI38" s="670"/>
      <c r="SVJ38" s="670"/>
      <c r="SVK38" s="670"/>
      <c r="SVL38" s="670"/>
      <c r="SVM38" s="670"/>
      <c r="SVN38" s="670"/>
      <c r="SVO38" s="670"/>
      <c r="SVP38" s="670"/>
      <c r="SVQ38" s="670"/>
      <c r="SVR38" s="670"/>
      <c r="SVS38" s="670"/>
      <c r="SVT38" s="670"/>
      <c r="SVU38" s="670"/>
      <c r="SVV38" s="670"/>
      <c r="SVW38" s="670"/>
      <c r="SVX38" s="670"/>
      <c r="SVY38" s="670"/>
      <c r="SVZ38" s="670"/>
      <c r="SWA38" s="670"/>
      <c r="SWB38" s="670"/>
      <c r="SWC38" s="670"/>
      <c r="SWD38" s="670"/>
      <c r="SWE38" s="670"/>
      <c r="SWF38" s="670"/>
      <c r="SWG38" s="670"/>
      <c r="SWH38" s="670"/>
      <c r="SWI38" s="670"/>
      <c r="SWJ38" s="670"/>
      <c r="SWK38" s="670"/>
      <c r="SWL38" s="670"/>
      <c r="SWM38" s="670"/>
      <c r="SWN38" s="670"/>
      <c r="SWO38" s="670"/>
      <c r="SWP38" s="670"/>
      <c r="SWQ38" s="670"/>
      <c r="SWR38" s="670"/>
      <c r="SWS38" s="670"/>
      <c r="SWT38" s="670"/>
      <c r="SWU38" s="670"/>
      <c r="SWV38" s="670"/>
      <c r="SWW38" s="670"/>
      <c r="SWX38" s="670"/>
      <c r="SWY38" s="670"/>
      <c r="SWZ38" s="670"/>
      <c r="SXA38" s="670"/>
      <c r="SXB38" s="670"/>
      <c r="SXC38" s="670"/>
      <c r="SXD38" s="670"/>
      <c r="SXE38" s="670"/>
      <c r="SXF38" s="670"/>
      <c r="SXG38" s="670"/>
      <c r="SXH38" s="670"/>
      <c r="SXI38" s="670"/>
      <c r="SXJ38" s="670"/>
      <c r="SXK38" s="670"/>
      <c r="SXL38" s="670"/>
      <c r="SXM38" s="670"/>
      <c r="SXN38" s="670"/>
      <c r="SXO38" s="670"/>
      <c r="SXP38" s="670"/>
      <c r="SXQ38" s="670"/>
      <c r="SXR38" s="670"/>
      <c r="SXS38" s="670"/>
      <c r="SXT38" s="670"/>
      <c r="SXU38" s="670"/>
      <c r="SXV38" s="670"/>
      <c r="SXW38" s="670"/>
      <c r="SXX38" s="670"/>
      <c r="SXY38" s="670"/>
      <c r="SXZ38" s="670"/>
      <c r="SYA38" s="670"/>
      <c r="SYB38" s="670"/>
      <c r="SYC38" s="670"/>
      <c r="SYD38" s="670"/>
      <c r="SYE38" s="670"/>
      <c r="SYF38" s="670"/>
      <c r="SYG38" s="670"/>
      <c r="SYH38" s="670"/>
      <c r="SYI38" s="670"/>
      <c r="SYJ38" s="670"/>
      <c r="SYK38" s="670"/>
      <c r="SYL38" s="670"/>
      <c r="SYM38" s="670"/>
      <c r="SYN38" s="670"/>
      <c r="SYO38" s="670"/>
      <c r="SYP38" s="670"/>
      <c r="SYQ38" s="670"/>
      <c r="SYR38" s="670"/>
      <c r="SYS38" s="670"/>
      <c r="SYT38" s="670"/>
      <c r="SYU38" s="670"/>
      <c r="SYV38" s="670"/>
      <c r="SYW38" s="670"/>
      <c r="SYX38" s="670"/>
      <c r="SYY38" s="670"/>
      <c r="SYZ38" s="670"/>
      <c r="SZA38" s="670"/>
      <c r="SZB38" s="670"/>
      <c r="SZC38" s="670"/>
      <c r="SZD38" s="670"/>
      <c r="SZE38" s="670"/>
      <c r="SZF38" s="670"/>
      <c r="SZG38" s="670"/>
      <c r="SZH38" s="670"/>
      <c r="SZI38" s="670"/>
      <c r="SZJ38" s="670"/>
      <c r="SZK38" s="670"/>
      <c r="SZL38" s="670"/>
      <c r="SZM38" s="670"/>
      <c r="SZN38" s="670"/>
      <c r="SZO38" s="670"/>
      <c r="SZP38" s="670"/>
      <c r="SZQ38" s="670"/>
      <c r="SZR38" s="670"/>
      <c r="SZS38" s="670"/>
      <c r="SZT38" s="670"/>
      <c r="SZU38" s="670"/>
      <c r="SZV38" s="670"/>
      <c r="SZW38" s="670"/>
      <c r="SZX38" s="670"/>
      <c r="SZY38" s="670"/>
      <c r="SZZ38" s="670"/>
      <c r="TAA38" s="670"/>
      <c r="TAB38" s="670"/>
      <c r="TAC38" s="670"/>
      <c r="TAD38" s="670"/>
      <c r="TAE38" s="670"/>
      <c r="TAF38" s="670"/>
      <c r="TAG38" s="670"/>
      <c r="TAH38" s="670"/>
      <c r="TAI38" s="670"/>
      <c r="TAJ38" s="670"/>
      <c r="TAK38" s="670"/>
      <c r="TAL38" s="670"/>
      <c r="TAM38" s="670"/>
      <c r="TAN38" s="670"/>
      <c r="TAO38" s="670"/>
      <c r="TAP38" s="670"/>
      <c r="TAQ38" s="670"/>
      <c r="TAR38" s="670"/>
      <c r="TAS38" s="670"/>
      <c r="TAT38" s="670"/>
      <c r="TAU38" s="670"/>
      <c r="TAV38" s="670"/>
      <c r="TAW38" s="670"/>
      <c r="TAX38" s="670"/>
      <c r="TAY38" s="670"/>
      <c r="TAZ38" s="670"/>
      <c r="TBA38" s="670"/>
      <c r="TBB38" s="670"/>
      <c r="TBC38" s="670"/>
      <c r="TBD38" s="670"/>
      <c r="TBE38" s="670"/>
      <c r="TBF38" s="670"/>
      <c r="TBG38" s="670"/>
      <c r="TBH38" s="670"/>
      <c r="TBI38" s="670"/>
      <c r="TBJ38" s="670"/>
      <c r="TBK38" s="670"/>
      <c r="TBL38" s="670"/>
      <c r="TBM38" s="670"/>
      <c r="TBN38" s="670"/>
      <c r="TBO38" s="670"/>
      <c r="TBP38" s="670"/>
      <c r="TBQ38" s="670"/>
      <c r="TBR38" s="670"/>
      <c r="TBS38" s="670"/>
      <c r="TBT38" s="670"/>
      <c r="TBU38" s="670"/>
      <c r="TBV38" s="670"/>
      <c r="TBW38" s="670"/>
      <c r="TBX38" s="670"/>
      <c r="TBY38" s="670"/>
      <c r="TBZ38" s="670"/>
      <c r="TCA38" s="670"/>
      <c r="TCB38" s="670"/>
      <c r="TCC38" s="670"/>
      <c r="TCD38" s="670"/>
      <c r="TCE38" s="670"/>
      <c r="TCF38" s="670"/>
      <c r="TCG38" s="670"/>
      <c r="TCH38" s="670"/>
      <c r="TCI38" s="670"/>
      <c r="TCJ38" s="670"/>
      <c r="TCK38" s="670"/>
      <c r="TCL38" s="670"/>
      <c r="TCM38" s="670"/>
      <c r="TCN38" s="670"/>
      <c r="TCO38" s="670"/>
      <c r="TCP38" s="670"/>
      <c r="TCQ38" s="670"/>
      <c r="TCR38" s="670"/>
      <c r="TCS38" s="670"/>
      <c r="TCT38" s="670"/>
      <c r="TCU38" s="670"/>
      <c r="TCV38" s="670"/>
      <c r="TCW38" s="670"/>
      <c r="TCX38" s="670"/>
      <c r="TCY38" s="670"/>
      <c r="TCZ38" s="670"/>
      <c r="TDA38" s="670"/>
      <c r="TDB38" s="670"/>
      <c r="TDC38" s="670"/>
      <c r="TDD38" s="670"/>
      <c r="TDE38" s="670"/>
      <c r="TDF38" s="670"/>
      <c r="TDG38" s="670"/>
      <c r="TDH38" s="670"/>
      <c r="TDI38" s="670"/>
      <c r="TDJ38" s="670"/>
      <c r="TDK38" s="670"/>
      <c r="TDL38" s="670"/>
      <c r="TDM38" s="670"/>
      <c r="TDN38" s="670"/>
      <c r="TDO38" s="670"/>
      <c r="TDP38" s="670"/>
      <c r="TDQ38" s="670"/>
      <c r="TDR38" s="670"/>
      <c r="TDS38" s="670"/>
      <c r="TDT38" s="670"/>
      <c r="TDU38" s="670"/>
      <c r="TDV38" s="670"/>
      <c r="TDW38" s="670"/>
      <c r="TDX38" s="670"/>
      <c r="TDY38" s="670"/>
      <c r="TDZ38" s="670"/>
      <c r="TEA38" s="670"/>
      <c r="TEB38" s="670"/>
      <c r="TEC38" s="670"/>
      <c r="TED38" s="670"/>
      <c r="TEE38" s="670"/>
      <c r="TEF38" s="670"/>
      <c r="TEG38" s="670"/>
      <c r="TEH38" s="670"/>
      <c r="TEI38" s="670"/>
      <c r="TEJ38" s="670"/>
      <c r="TEK38" s="670"/>
      <c r="TEL38" s="670"/>
      <c r="TEM38" s="670"/>
      <c r="TEN38" s="670"/>
      <c r="TEO38" s="670"/>
      <c r="TEP38" s="670"/>
      <c r="TEQ38" s="670"/>
      <c r="TER38" s="670"/>
      <c r="TES38" s="670"/>
      <c r="TET38" s="670"/>
      <c r="TEU38" s="670"/>
      <c r="TEV38" s="670"/>
      <c r="TEW38" s="670"/>
      <c r="TEX38" s="670"/>
      <c r="TEY38" s="670"/>
      <c r="TEZ38" s="670"/>
      <c r="TFA38" s="670"/>
      <c r="TFB38" s="670"/>
      <c r="TFC38" s="670"/>
      <c r="TFD38" s="670"/>
      <c r="TFE38" s="670"/>
      <c r="TFF38" s="670"/>
      <c r="TFG38" s="670"/>
      <c r="TFH38" s="670"/>
      <c r="TFI38" s="670"/>
      <c r="TFJ38" s="670"/>
      <c r="TFK38" s="670"/>
      <c r="TFL38" s="670"/>
      <c r="TFM38" s="670"/>
      <c r="TFN38" s="670"/>
      <c r="TFO38" s="670"/>
      <c r="TFP38" s="670"/>
      <c r="TFQ38" s="670"/>
      <c r="TFR38" s="670"/>
      <c r="TFS38" s="670"/>
      <c r="TFT38" s="670"/>
      <c r="TFU38" s="670"/>
      <c r="TFV38" s="670"/>
      <c r="TFW38" s="670"/>
      <c r="TFX38" s="670"/>
      <c r="TFY38" s="670"/>
      <c r="TFZ38" s="670"/>
      <c r="TGA38" s="670"/>
      <c r="TGB38" s="670"/>
      <c r="TGC38" s="670"/>
      <c r="TGD38" s="670"/>
      <c r="TGE38" s="670"/>
      <c r="TGF38" s="670"/>
      <c r="TGG38" s="670"/>
      <c r="TGH38" s="670"/>
      <c r="TGI38" s="670"/>
      <c r="TGJ38" s="670"/>
      <c r="TGK38" s="670"/>
      <c r="TGL38" s="670"/>
      <c r="TGM38" s="670"/>
      <c r="TGN38" s="670"/>
      <c r="TGO38" s="670"/>
      <c r="TGP38" s="670"/>
      <c r="TGQ38" s="670"/>
      <c r="TGR38" s="670"/>
      <c r="TGS38" s="670"/>
      <c r="TGT38" s="670"/>
      <c r="TGU38" s="670"/>
      <c r="TGV38" s="670"/>
      <c r="TGW38" s="670"/>
      <c r="TGX38" s="670"/>
      <c r="TGY38" s="670"/>
      <c r="TGZ38" s="670"/>
      <c r="THA38" s="670"/>
      <c r="THB38" s="670"/>
      <c r="THC38" s="670"/>
      <c r="THD38" s="670"/>
      <c r="THE38" s="670"/>
      <c r="THF38" s="670"/>
      <c r="THG38" s="670"/>
      <c r="THH38" s="670"/>
      <c r="THI38" s="670"/>
      <c r="THJ38" s="670"/>
      <c r="THK38" s="670"/>
      <c r="THL38" s="670"/>
      <c r="THM38" s="670"/>
      <c r="THN38" s="670"/>
      <c r="THO38" s="670"/>
      <c r="THP38" s="670"/>
      <c r="THQ38" s="670"/>
      <c r="THR38" s="670"/>
      <c r="THS38" s="670"/>
      <c r="THT38" s="670"/>
      <c r="THU38" s="670"/>
      <c r="THV38" s="670"/>
      <c r="THW38" s="670"/>
      <c r="THX38" s="670"/>
      <c r="THY38" s="670"/>
      <c r="THZ38" s="670"/>
      <c r="TIA38" s="670"/>
      <c r="TIB38" s="670"/>
      <c r="TIC38" s="670"/>
      <c r="TID38" s="670"/>
      <c r="TIE38" s="670"/>
      <c r="TIF38" s="670"/>
      <c r="TIG38" s="670"/>
      <c r="TIH38" s="670"/>
      <c r="TII38" s="670"/>
      <c r="TIJ38" s="670"/>
      <c r="TIK38" s="670"/>
      <c r="TIL38" s="670"/>
      <c r="TIM38" s="670"/>
      <c r="TIN38" s="670"/>
      <c r="TIO38" s="670"/>
      <c r="TIP38" s="670"/>
      <c r="TIQ38" s="670"/>
      <c r="TIR38" s="670"/>
      <c r="TIS38" s="670"/>
      <c r="TIT38" s="670"/>
      <c r="TIU38" s="670"/>
      <c r="TIV38" s="670"/>
      <c r="TIW38" s="670"/>
      <c r="TIX38" s="670"/>
      <c r="TIY38" s="670"/>
      <c r="TIZ38" s="670"/>
      <c r="TJA38" s="670"/>
      <c r="TJB38" s="670"/>
      <c r="TJC38" s="670"/>
      <c r="TJD38" s="670"/>
      <c r="TJE38" s="670"/>
      <c r="TJF38" s="670"/>
      <c r="TJG38" s="670"/>
      <c r="TJH38" s="670"/>
      <c r="TJI38" s="670"/>
      <c r="TJJ38" s="670"/>
      <c r="TJK38" s="670"/>
      <c r="TJL38" s="670"/>
      <c r="TJM38" s="670"/>
      <c r="TJN38" s="670"/>
      <c r="TJO38" s="670"/>
      <c r="TJP38" s="670"/>
      <c r="TJQ38" s="670"/>
      <c r="TJR38" s="670"/>
      <c r="TJS38" s="670"/>
      <c r="TJT38" s="670"/>
      <c r="TJU38" s="670"/>
      <c r="TJV38" s="670"/>
      <c r="TJW38" s="670"/>
      <c r="TJX38" s="670"/>
      <c r="TJY38" s="670"/>
      <c r="TJZ38" s="670"/>
      <c r="TKA38" s="670"/>
      <c r="TKB38" s="670"/>
      <c r="TKC38" s="670"/>
      <c r="TKD38" s="670"/>
      <c r="TKE38" s="670"/>
      <c r="TKF38" s="670"/>
      <c r="TKG38" s="670"/>
      <c r="TKH38" s="670"/>
      <c r="TKI38" s="670"/>
      <c r="TKJ38" s="670"/>
      <c r="TKK38" s="670"/>
      <c r="TKL38" s="670"/>
      <c r="TKM38" s="670"/>
      <c r="TKN38" s="670"/>
      <c r="TKO38" s="670"/>
      <c r="TKP38" s="670"/>
      <c r="TKQ38" s="670"/>
      <c r="TKR38" s="670"/>
      <c r="TKS38" s="670"/>
      <c r="TKT38" s="670"/>
      <c r="TKU38" s="670"/>
      <c r="TKV38" s="670"/>
      <c r="TKW38" s="670"/>
      <c r="TKX38" s="670"/>
      <c r="TKY38" s="670"/>
      <c r="TKZ38" s="670"/>
      <c r="TLA38" s="670"/>
      <c r="TLB38" s="670"/>
      <c r="TLC38" s="670"/>
      <c r="TLD38" s="670"/>
      <c r="TLE38" s="670"/>
      <c r="TLF38" s="670"/>
      <c r="TLG38" s="670"/>
      <c r="TLH38" s="670"/>
      <c r="TLI38" s="670"/>
      <c r="TLJ38" s="670"/>
      <c r="TLK38" s="670"/>
      <c r="TLL38" s="670"/>
      <c r="TLM38" s="670"/>
      <c r="TLN38" s="670"/>
      <c r="TLO38" s="670"/>
      <c r="TLP38" s="670"/>
      <c r="TLQ38" s="670"/>
      <c r="TLR38" s="670"/>
      <c r="TLS38" s="670"/>
      <c r="TLT38" s="670"/>
      <c r="TLU38" s="670"/>
      <c r="TLV38" s="670"/>
      <c r="TLW38" s="670"/>
      <c r="TLX38" s="670"/>
      <c r="TLY38" s="670"/>
      <c r="TLZ38" s="670"/>
      <c r="TMA38" s="670"/>
      <c r="TMB38" s="670"/>
      <c r="TMC38" s="670"/>
      <c r="TMD38" s="670"/>
      <c r="TME38" s="670"/>
      <c r="TMF38" s="670"/>
      <c r="TMG38" s="670"/>
      <c r="TMH38" s="670"/>
      <c r="TMI38" s="670"/>
      <c r="TMJ38" s="670"/>
      <c r="TMK38" s="670"/>
      <c r="TML38" s="670"/>
      <c r="TMM38" s="670"/>
      <c r="TMN38" s="670"/>
      <c r="TMO38" s="670"/>
      <c r="TMP38" s="670"/>
      <c r="TMQ38" s="670"/>
      <c r="TMR38" s="670"/>
      <c r="TMS38" s="670"/>
      <c r="TMT38" s="670"/>
      <c r="TMU38" s="670"/>
      <c r="TMV38" s="670"/>
      <c r="TMW38" s="670"/>
      <c r="TMX38" s="670"/>
      <c r="TMY38" s="670"/>
      <c r="TMZ38" s="670"/>
      <c r="TNA38" s="670"/>
      <c r="TNB38" s="670"/>
      <c r="TNC38" s="670"/>
      <c r="TND38" s="670"/>
      <c r="TNE38" s="670"/>
      <c r="TNF38" s="670"/>
      <c r="TNG38" s="670"/>
      <c r="TNH38" s="670"/>
      <c r="TNI38" s="670"/>
      <c r="TNJ38" s="670"/>
      <c r="TNK38" s="670"/>
      <c r="TNL38" s="670"/>
      <c r="TNM38" s="670"/>
      <c r="TNN38" s="670"/>
      <c r="TNO38" s="670"/>
      <c r="TNP38" s="670"/>
      <c r="TNQ38" s="670"/>
      <c r="TNR38" s="670"/>
      <c r="TNS38" s="670"/>
      <c r="TNT38" s="670"/>
      <c r="TNU38" s="670"/>
      <c r="TNV38" s="670"/>
      <c r="TNW38" s="670"/>
      <c r="TNX38" s="670"/>
      <c r="TNY38" s="670"/>
      <c r="TNZ38" s="670"/>
      <c r="TOA38" s="670"/>
      <c r="TOB38" s="670"/>
      <c r="TOC38" s="670"/>
      <c r="TOD38" s="670"/>
      <c r="TOE38" s="670"/>
      <c r="TOF38" s="670"/>
      <c r="TOG38" s="670"/>
      <c r="TOH38" s="670"/>
      <c r="TOI38" s="670"/>
      <c r="TOJ38" s="670"/>
      <c r="TOK38" s="670"/>
      <c r="TOL38" s="670"/>
      <c r="TOM38" s="670"/>
      <c r="TON38" s="670"/>
      <c r="TOO38" s="670"/>
      <c r="TOP38" s="670"/>
      <c r="TOQ38" s="670"/>
      <c r="TOR38" s="670"/>
      <c r="TOS38" s="670"/>
      <c r="TOT38" s="670"/>
      <c r="TOU38" s="670"/>
      <c r="TOV38" s="670"/>
      <c r="TOW38" s="670"/>
      <c r="TOX38" s="670"/>
      <c r="TOY38" s="670"/>
      <c r="TOZ38" s="670"/>
      <c r="TPA38" s="670"/>
      <c r="TPB38" s="670"/>
      <c r="TPC38" s="670"/>
      <c r="TPD38" s="670"/>
      <c r="TPE38" s="670"/>
      <c r="TPF38" s="670"/>
      <c r="TPG38" s="670"/>
      <c r="TPH38" s="670"/>
      <c r="TPI38" s="670"/>
      <c r="TPJ38" s="670"/>
      <c r="TPK38" s="670"/>
      <c r="TPL38" s="670"/>
      <c r="TPM38" s="670"/>
      <c r="TPN38" s="670"/>
      <c r="TPO38" s="670"/>
      <c r="TPP38" s="670"/>
      <c r="TPQ38" s="670"/>
      <c r="TPR38" s="670"/>
      <c r="TPS38" s="670"/>
      <c r="TPT38" s="670"/>
      <c r="TPU38" s="670"/>
      <c r="TPV38" s="670"/>
      <c r="TPW38" s="670"/>
      <c r="TPX38" s="670"/>
      <c r="TPY38" s="670"/>
      <c r="TPZ38" s="670"/>
      <c r="TQA38" s="670"/>
      <c r="TQB38" s="670"/>
      <c r="TQC38" s="670"/>
      <c r="TQD38" s="670"/>
      <c r="TQE38" s="670"/>
      <c r="TQF38" s="670"/>
      <c r="TQG38" s="670"/>
      <c r="TQH38" s="670"/>
      <c r="TQI38" s="670"/>
      <c r="TQJ38" s="670"/>
      <c r="TQK38" s="670"/>
      <c r="TQL38" s="670"/>
      <c r="TQM38" s="670"/>
      <c r="TQN38" s="670"/>
      <c r="TQO38" s="670"/>
      <c r="TQP38" s="670"/>
      <c r="TQQ38" s="670"/>
      <c r="TQR38" s="670"/>
      <c r="TQS38" s="670"/>
      <c r="TQT38" s="670"/>
      <c r="TQU38" s="670"/>
      <c r="TQV38" s="670"/>
      <c r="TQW38" s="670"/>
      <c r="TQX38" s="670"/>
      <c r="TQY38" s="670"/>
      <c r="TQZ38" s="670"/>
      <c r="TRA38" s="670"/>
      <c r="TRB38" s="670"/>
      <c r="TRC38" s="670"/>
      <c r="TRD38" s="670"/>
      <c r="TRE38" s="670"/>
      <c r="TRF38" s="670"/>
      <c r="TRG38" s="670"/>
      <c r="TRH38" s="670"/>
      <c r="TRI38" s="670"/>
      <c r="TRJ38" s="670"/>
      <c r="TRK38" s="670"/>
      <c r="TRL38" s="670"/>
      <c r="TRM38" s="670"/>
      <c r="TRN38" s="670"/>
      <c r="TRO38" s="670"/>
      <c r="TRP38" s="670"/>
      <c r="TRQ38" s="670"/>
      <c r="TRR38" s="670"/>
      <c r="TRS38" s="670"/>
      <c r="TRT38" s="670"/>
      <c r="TRU38" s="670"/>
      <c r="TRV38" s="670"/>
      <c r="TRW38" s="670"/>
      <c r="TRX38" s="670"/>
      <c r="TRY38" s="670"/>
      <c r="TRZ38" s="670"/>
      <c r="TSA38" s="670"/>
      <c r="TSB38" s="670"/>
      <c r="TSC38" s="670"/>
      <c r="TSD38" s="670"/>
      <c r="TSE38" s="670"/>
      <c r="TSF38" s="670"/>
      <c r="TSG38" s="670"/>
      <c r="TSH38" s="670"/>
      <c r="TSI38" s="670"/>
      <c r="TSJ38" s="670"/>
      <c r="TSK38" s="670"/>
      <c r="TSL38" s="670"/>
      <c r="TSM38" s="670"/>
      <c r="TSN38" s="670"/>
      <c r="TSO38" s="670"/>
      <c r="TSP38" s="670"/>
      <c r="TSQ38" s="670"/>
      <c r="TSR38" s="670"/>
      <c r="TSS38" s="670"/>
      <c r="TST38" s="670"/>
      <c r="TSU38" s="670"/>
      <c r="TSV38" s="670"/>
      <c r="TSW38" s="670"/>
      <c r="TSX38" s="670"/>
      <c r="TSY38" s="670"/>
      <c r="TSZ38" s="670"/>
      <c r="TTA38" s="670"/>
      <c r="TTB38" s="670"/>
      <c r="TTC38" s="670"/>
      <c r="TTD38" s="670"/>
      <c r="TTE38" s="670"/>
      <c r="TTF38" s="670"/>
      <c r="TTG38" s="670"/>
      <c r="TTH38" s="670"/>
      <c r="TTI38" s="670"/>
      <c r="TTJ38" s="670"/>
      <c r="TTK38" s="670"/>
      <c r="TTL38" s="670"/>
      <c r="TTM38" s="670"/>
      <c r="TTN38" s="670"/>
      <c r="TTO38" s="670"/>
      <c r="TTP38" s="670"/>
      <c r="TTQ38" s="670"/>
      <c r="TTR38" s="670"/>
      <c r="TTS38" s="670"/>
      <c r="TTT38" s="670"/>
      <c r="TTU38" s="670"/>
      <c r="TTV38" s="670"/>
      <c r="TTW38" s="670"/>
      <c r="TTX38" s="670"/>
      <c r="TTY38" s="670"/>
      <c r="TTZ38" s="670"/>
      <c r="TUA38" s="670"/>
      <c r="TUB38" s="670"/>
      <c r="TUC38" s="670"/>
      <c r="TUD38" s="670"/>
      <c r="TUE38" s="670"/>
      <c r="TUF38" s="670"/>
      <c r="TUG38" s="670"/>
      <c r="TUH38" s="670"/>
      <c r="TUI38" s="670"/>
      <c r="TUJ38" s="670"/>
      <c r="TUK38" s="670"/>
      <c r="TUL38" s="670"/>
      <c r="TUM38" s="670"/>
      <c r="TUN38" s="670"/>
      <c r="TUO38" s="670"/>
      <c r="TUP38" s="670"/>
      <c r="TUQ38" s="670"/>
      <c r="TUR38" s="670"/>
      <c r="TUS38" s="670"/>
      <c r="TUT38" s="670"/>
      <c r="TUU38" s="670"/>
      <c r="TUV38" s="670"/>
      <c r="TUW38" s="670"/>
      <c r="TUX38" s="670"/>
      <c r="TUY38" s="670"/>
      <c r="TUZ38" s="670"/>
      <c r="TVA38" s="670"/>
      <c r="TVB38" s="670"/>
      <c r="TVC38" s="670"/>
      <c r="TVD38" s="670"/>
      <c r="TVE38" s="670"/>
      <c r="TVF38" s="670"/>
      <c r="TVG38" s="670"/>
      <c r="TVH38" s="670"/>
      <c r="TVI38" s="670"/>
      <c r="TVJ38" s="670"/>
      <c r="TVK38" s="670"/>
      <c r="TVL38" s="670"/>
      <c r="TVM38" s="670"/>
      <c r="TVN38" s="670"/>
      <c r="TVO38" s="670"/>
      <c r="TVP38" s="670"/>
      <c r="TVQ38" s="670"/>
      <c r="TVR38" s="670"/>
      <c r="TVS38" s="670"/>
      <c r="TVT38" s="670"/>
      <c r="TVU38" s="670"/>
      <c r="TVV38" s="670"/>
      <c r="TVW38" s="670"/>
      <c r="TVX38" s="670"/>
      <c r="TVY38" s="670"/>
      <c r="TVZ38" s="670"/>
      <c r="TWA38" s="670"/>
      <c r="TWB38" s="670"/>
      <c r="TWC38" s="670"/>
      <c r="TWD38" s="670"/>
      <c r="TWE38" s="670"/>
      <c r="TWF38" s="670"/>
      <c r="TWG38" s="670"/>
      <c r="TWH38" s="670"/>
      <c r="TWI38" s="670"/>
      <c r="TWJ38" s="670"/>
      <c r="TWK38" s="670"/>
      <c r="TWL38" s="670"/>
      <c r="TWM38" s="670"/>
      <c r="TWN38" s="670"/>
      <c r="TWO38" s="670"/>
      <c r="TWP38" s="670"/>
      <c r="TWQ38" s="670"/>
      <c r="TWR38" s="670"/>
      <c r="TWS38" s="670"/>
      <c r="TWT38" s="670"/>
      <c r="TWU38" s="670"/>
      <c r="TWV38" s="670"/>
      <c r="TWW38" s="670"/>
      <c r="TWX38" s="670"/>
      <c r="TWY38" s="670"/>
      <c r="TWZ38" s="670"/>
      <c r="TXA38" s="670"/>
      <c r="TXB38" s="670"/>
      <c r="TXC38" s="670"/>
      <c r="TXD38" s="670"/>
      <c r="TXE38" s="670"/>
      <c r="TXF38" s="670"/>
      <c r="TXG38" s="670"/>
      <c r="TXH38" s="670"/>
      <c r="TXI38" s="670"/>
      <c r="TXJ38" s="670"/>
      <c r="TXK38" s="670"/>
      <c r="TXL38" s="670"/>
      <c r="TXM38" s="670"/>
      <c r="TXN38" s="670"/>
      <c r="TXO38" s="670"/>
      <c r="TXP38" s="670"/>
      <c r="TXQ38" s="670"/>
      <c r="TXR38" s="670"/>
      <c r="TXS38" s="670"/>
      <c r="TXT38" s="670"/>
      <c r="TXU38" s="670"/>
      <c r="TXV38" s="670"/>
      <c r="TXW38" s="670"/>
      <c r="TXX38" s="670"/>
      <c r="TXY38" s="670"/>
      <c r="TXZ38" s="670"/>
      <c r="TYA38" s="670"/>
      <c r="TYB38" s="670"/>
      <c r="TYC38" s="670"/>
      <c r="TYD38" s="670"/>
      <c r="TYE38" s="670"/>
      <c r="TYF38" s="670"/>
      <c r="TYG38" s="670"/>
      <c r="TYH38" s="670"/>
      <c r="TYI38" s="670"/>
      <c r="TYJ38" s="670"/>
      <c r="TYK38" s="670"/>
      <c r="TYL38" s="670"/>
      <c r="TYM38" s="670"/>
      <c r="TYN38" s="670"/>
      <c r="TYO38" s="670"/>
      <c r="TYP38" s="670"/>
      <c r="TYQ38" s="670"/>
      <c r="TYR38" s="670"/>
      <c r="TYS38" s="670"/>
      <c r="TYT38" s="670"/>
      <c r="TYU38" s="670"/>
      <c r="TYV38" s="670"/>
      <c r="TYW38" s="670"/>
      <c r="TYX38" s="670"/>
      <c r="TYY38" s="670"/>
      <c r="TYZ38" s="670"/>
      <c r="TZA38" s="670"/>
      <c r="TZB38" s="670"/>
      <c r="TZC38" s="670"/>
      <c r="TZD38" s="670"/>
      <c r="TZE38" s="670"/>
      <c r="TZF38" s="670"/>
      <c r="TZG38" s="670"/>
      <c r="TZH38" s="670"/>
      <c r="TZI38" s="670"/>
      <c r="TZJ38" s="670"/>
      <c r="TZK38" s="670"/>
      <c r="TZL38" s="670"/>
      <c r="TZM38" s="670"/>
      <c r="TZN38" s="670"/>
      <c r="TZO38" s="670"/>
      <c r="TZP38" s="670"/>
      <c r="TZQ38" s="670"/>
      <c r="TZR38" s="670"/>
      <c r="TZS38" s="670"/>
      <c r="TZT38" s="670"/>
      <c r="TZU38" s="670"/>
      <c r="TZV38" s="670"/>
      <c r="TZW38" s="670"/>
      <c r="TZX38" s="670"/>
      <c r="TZY38" s="670"/>
      <c r="TZZ38" s="670"/>
      <c r="UAA38" s="670"/>
      <c r="UAB38" s="670"/>
      <c r="UAC38" s="670"/>
      <c r="UAD38" s="670"/>
      <c r="UAE38" s="670"/>
      <c r="UAF38" s="670"/>
      <c r="UAG38" s="670"/>
      <c r="UAH38" s="670"/>
      <c r="UAI38" s="670"/>
      <c r="UAJ38" s="670"/>
      <c r="UAK38" s="670"/>
      <c r="UAL38" s="670"/>
      <c r="UAM38" s="670"/>
      <c r="UAN38" s="670"/>
      <c r="UAO38" s="670"/>
      <c r="UAP38" s="670"/>
      <c r="UAQ38" s="670"/>
      <c r="UAR38" s="670"/>
      <c r="UAS38" s="670"/>
      <c r="UAT38" s="670"/>
      <c r="UAU38" s="670"/>
      <c r="UAV38" s="670"/>
      <c r="UAW38" s="670"/>
      <c r="UAX38" s="670"/>
      <c r="UAY38" s="670"/>
      <c r="UAZ38" s="670"/>
      <c r="UBA38" s="670"/>
      <c r="UBB38" s="670"/>
      <c r="UBC38" s="670"/>
      <c r="UBD38" s="670"/>
      <c r="UBE38" s="670"/>
      <c r="UBF38" s="670"/>
      <c r="UBG38" s="670"/>
      <c r="UBH38" s="670"/>
      <c r="UBI38" s="670"/>
      <c r="UBJ38" s="670"/>
      <c r="UBK38" s="670"/>
      <c r="UBL38" s="670"/>
      <c r="UBM38" s="670"/>
      <c r="UBN38" s="670"/>
      <c r="UBO38" s="670"/>
      <c r="UBP38" s="670"/>
      <c r="UBQ38" s="670"/>
      <c r="UBR38" s="670"/>
      <c r="UBS38" s="670"/>
      <c r="UBT38" s="670"/>
      <c r="UBU38" s="670"/>
      <c r="UBV38" s="670"/>
      <c r="UBW38" s="670"/>
      <c r="UBX38" s="670"/>
      <c r="UBY38" s="670"/>
      <c r="UBZ38" s="670"/>
      <c r="UCA38" s="670"/>
      <c r="UCB38" s="670"/>
      <c r="UCC38" s="670"/>
      <c r="UCD38" s="670"/>
      <c r="UCE38" s="670"/>
      <c r="UCF38" s="670"/>
      <c r="UCG38" s="670"/>
      <c r="UCH38" s="670"/>
      <c r="UCI38" s="670"/>
      <c r="UCJ38" s="670"/>
      <c r="UCK38" s="670"/>
      <c r="UCL38" s="670"/>
      <c r="UCM38" s="670"/>
      <c r="UCN38" s="670"/>
      <c r="UCO38" s="670"/>
      <c r="UCP38" s="670"/>
      <c r="UCQ38" s="670"/>
      <c r="UCR38" s="670"/>
      <c r="UCS38" s="670"/>
      <c r="UCT38" s="670"/>
      <c r="UCU38" s="670"/>
      <c r="UCV38" s="670"/>
      <c r="UCW38" s="670"/>
      <c r="UCX38" s="670"/>
      <c r="UCY38" s="670"/>
      <c r="UCZ38" s="670"/>
      <c r="UDA38" s="670"/>
      <c r="UDB38" s="670"/>
      <c r="UDC38" s="670"/>
      <c r="UDD38" s="670"/>
      <c r="UDE38" s="670"/>
      <c r="UDF38" s="670"/>
      <c r="UDG38" s="670"/>
      <c r="UDH38" s="670"/>
      <c r="UDI38" s="670"/>
      <c r="UDJ38" s="670"/>
      <c r="UDK38" s="670"/>
      <c r="UDL38" s="670"/>
      <c r="UDM38" s="670"/>
      <c r="UDN38" s="670"/>
      <c r="UDO38" s="670"/>
      <c r="UDP38" s="670"/>
      <c r="UDQ38" s="670"/>
      <c r="UDR38" s="670"/>
      <c r="UDS38" s="670"/>
      <c r="UDT38" s="670"/>
      <c r="UDU38" s="670"/>
      <c r="UDV38" s="670"/>
      <c r="UDW38" s="670"/>
      <c r="UDX38" s="670"/>
      <c r="UDY38" s="670"/>
      <c r="UDZ38" s="670"/>
      <c r="UEA38" s="670"/>
      <c r="UEB38" s="670"/>
      <c r="UEC38" s="670"/>
      <c r="UED38" s="670"/>
      <c r="UEE38" s="670"/>
      <c r="UEF38" s="670"/>
      <c r="UEG38" s="670"/>
      <c r="UEH38" s="670"/>
      <c r="UEI38" s="670"/>
      <c r="UEJ38" s="670"/>
      <c r="UEK38" s="670"/>
      <c r="UEL38" s="670"/>
      <c r="UEM38" s="670"/>
      <c r="UEN38" s="670"/>
      <c r="UEO38" s="670"/>
      <c r="UEP38" s="670"/>
      <c r="UEQ38" s="670"/>
      <c r="UER38" s="670"/>
      <c r="UES38" s="670"/>
      <c r="UET38" s="670"/>
      <c r="UEU38" s="670"/>
      <c r="UEV38" s="670"/>
      <c r="UEW38" s="670"/>
      <c r="UEX38" s="670"/>
      <c r="UEY38" s="670"/>
      <c r="UEZ38" s="670"/>
      <c r="UFA38" s="670"/>
      <c r="UFB38" s="670"/>
      <c r="UFC38" s="670"/>
      <c r="UFD38" s="670"/>
      <c r="UFE38" s="670"/>
      <c r="UFF38" s="670"/>
      <c r="UFG38" s="670"/>
      <c r="UFH38" s="670"/>
      <c r="UFI38" s="670"/>
      <c r="UFJ38" s="670"/>
      <c r="UFK38" s="670"/>
      <c r="UFL38" s="670"/>
      <c r="UFM38" s="670"/>
      <c r="UFN38" s="670"/>
      <c r="UFO38" s="670"/>
      <c r="UFP38" s="670"/>
      <c r="UFQ38" s="670"/>
      <c r="UFR38" s="670"/>
      <c r="UFS38" s="670"/>
      <c r="UFT38" s="670"/>
      <c r="UFU38" s="670"/>
      <c r="UFV38" s="670"/>
      <c r="UFW38" s="670"/>
      <c r="UFX38" s="670"/>
      <c r="UFY38" s="670"/>
      <c r="UFZ38" s="670"/>
      <c r="UGA38" s="670"/>
      <c r="UGB38" s="670"/>
      <c r="UGC38" s="670"/>
      <c r="UGD38" s="670"/>
      <c r="UGE38" s="670"/>
      <c r="UGF38" s="670"/>
      <c r="UGG38" s="670"/>
      <c r="UGH38" s="670"/>
      <c r="UGI38" s="670"/>
      <c r="UGJ38" s="670"/>
      <c r="UGK38" s="670"/>
      <c r="UGL38" s="670"/>
      <c r="UGM38" s="670"/>
      <c r="UGN38" s="670"/>
      <c r="UGO38" s="670"/>
      <c r="UGP38" s="670"/>
      <c r="UGQ38" s="670"/>
      <c r="UGR38" s="670"/>
      <c r="UGS38" s="670"/>
      <c r="UGT38" s="670"/>
      <c r="UGU38" s="670"/>
      <c r="UGV38" s="670"/>
      <c r="UGW38" s="670"/>
      <c r="UGX38" s="670"/>
      <c r="UGY38" s="670"/>
      <c r="UGZ38" s="670"/>
      <c r="UHA38" s="670"/>
      <c r="UHB38" s="670"/>
      <c r="UHC38" s="670"/>
      <c r="UHD38" s="670"/>
      <c r="UHE38" s="670"/>
      <c r="UHF38" s="670"/>
      <c r="UHG38" s="670"/>
      <c r="UHH38" s="670"/>
      <c r="UHI38" s="670"/>
      <c r="UHJ38" s="670"/>
      <c r="UHK38" s="670"/>
      <c r="UHL38" s="670"/>
      <c r="UHM38" s="670"/>
      <c r="UHN38" s="670"/>
      <c r="UHO38" s="670"/>
      <c r="UHP38" s="670"/>
      <c r="UHQ38" s="670"/>
      <c r="UHR38" s="670"/>
      <c r="UHS38" s="670"/>
      <c r="UHT38" s="670"/>
      <c r="UHU38" s="670"/>
      <c r="UHV38" s="670"/>
      <c r="UHW38" s="670"/>
      <c r="UHX38" s="670"/>
      <c r="UHY38" s="670"/>
      <c r="UHZ38" s="670"/>
      <c r="UIA38" s="670"/>
      <c r="UIB38" s="670"/>
      <c r="UIC38" s="670"/>
      <c r="UID38" s="670"/>
      <c r="UIE38" s="670"/>
      <c r="UIF38" s="670"/>
      <c r="UIG38" s="670"/>
      <c r="UIH38" s="670"/>
      <c r="UII38" s="670"/>
      <c r="UIJ38" s="670"/>
      <c r="UIK38" s="670"/>
      <c r="UIL38" s="670"/>
      <c r="UIM38" s="670"/>
      <c r="UIN38" s="670"/>
      <c r="UIO38" s="670"/>
      <c r="UIP38" s="670"/>
      <c r="UIQ38" s="670"/>
      <c r="UIR38" s="670"/>
      <c r="UIS38" s="670"/>
      <c r="UIT38" s="670"/>
      <c r="UIU38" s="670"/>
      <c r="UIV38" s="670"/>
      <c r="UIW38" s="670"/>
      <c r="UIX38" s="670"/>
      <c r="UIY38" s="670"/>
      <c r="UIZ38" s="670"/>
      <c r="UJA38" s="670"/>
      <c r="UJB38" s="670"/>
      <c r="UJC38" s="670"/>
      <c r="UJD38" s="670"/>
      <c r="UJE38" s="670"/>
      <c r="UJF38" s="670"/>
      <c r="UJG38" s="670"/>
      <c r="UJH38" s="670"/>
      <c r="UJI38" s="670"/>
      <c r="UJJ38" s="670"/>
      <c r="UJK38" s="670"/>
      <c r="UJL38" s="670"/>
      <c r="UJM38" s="670"/>
      <c r="UJN38" s="670"/>
      <c r="UJO38" s="670"/>
      <c r="UJP38" s="670"/>
      <c r="UJQ38" s="670"/>
      <c r="UJR38" s="670"/>
      <c r="UJS38" s="670"/>
      <c r="UJT38" s="670"/>
      <c r="UJU38" s="670"/>
      <c r="UJV38" s="670"/>
      <c r="UJW38" s="670"/>
      <c r="UJX38" s="670"/>
      <c r="UJY38" s="670"/>
      <c r="UJZ38" s="670"/>
      <c r="UKA38" s="670"/>
      <c r="UKB38" s="670"/>
      <c r="UKC38" s="670"/>
      <c r="UKD38" s="670"/>
      <c r="UKE38" s="670"/>
      <c r="UKF38" s="670"/>
      <c r="UKG38" s="670"/>
      <c r="UKH38" s="670"/>
      <c r="UKI38" s="670"/>
      <c r="UKJ38" s="670"/>
      <c r="UKK38" s="670"/>
      <c r="UKL38" s="670"/>
      <c r="UKM38" s="670"/>
      <c r="UKN38" s="670"/>
      <c r="UKO38" s="670"/>
      <c r="UKP38" s="670"/>
      <c r="UKQ38" s="670"/>
      <c r="UKR38" s="670"/>
      <c r="UKS38" s="670"/>
      <c r="UKT38" s="670"/>
      <c r="UKU38" s="670"/>
      <c r="UKV38" s="670"/>
      <c r="UKW38" s="670"/>
      <c r="UKX38" s="670"/>
      <c r="UKY38" s="670"/>
      <c r="UKZ38" s="670"/>
      <c r="ULA38" s="670"/>
      <c r="ULB38" s="670"/>
      <c r="ULC38" s="670"/>
      <c r="ULD38" s="670"/>
      <c r="ULE38" s="670"/>
      <c r="ULF38" s="670"/>
      <c r="ULG38" s="670"/>
      <c r="ULH38" s="670"/>
      <c r="ULI38" s="670"/>
      <c r="ULJ38" s="670"/>
      <c r="ULK38" s="670"/>
      <c r="ULL38" s="670"/>
      <c r="ULM38" s="670"/>
      <c r="ULN38" s="670"/>
      <c r="ULO38" s="670"/>
      <c r="ULP38" s="670"/>
      <c r="ULQ38" s="670"/>
      <c r="ULR38" s="670"/>
      <c r="ULS38" s="670"/>
      <c r="ULT38" s="670"/>
      <c r="ULU38" s="670"/>
      <c r="ULV38" s="670"/>
      <c r="ULW38" s="670"/>
      <c r="ULX38" s="670"/>
      <c r="ULY38" s="670"/>
      <c r="ULZ38" s="670"/>
      <c r="UMA38" s="670"/>
      <c r="UMB38" s="670"/>
      <c r="UMC38" s="670"/>
      <c r="UMD38" s="670"/>
      <c r="UME38" s="670"/>
      <c r="UMF38" s="670"/>
      <c r="UMG38" s="670"/>
      <c r="UMH38" s="670"/>
      <c r="UMI38" s="670"/>
      <c r="UMJ38" s="670"/>
      <c r="UMK38" s="670"/>
      <c r="UML38" s="670"/>
      <c r="UMM38" s="670"/>
      <c r="UMN38" s="670"/>
      <c r="UMO38" s="670"/>
      <c r="UMP38" s="670"/>
      <c r="UMQ38" s="670"/>
      <c r="UMR38" s="670"/>
      <c r="UMS38" s="670"/>
      <c r="UMT38" s="670"/>
      <c r="UMU38" s="670"/>
      <c r="UMV38" s="670"/>
      <c r="UMW38" s="670"/>
      <c r="UMX38" s="670"/>
      <c r="UMY38" s="670"/>
      <c r="UMZ38" s="670"/>
      <c r="UNA38" s="670"/>
      <c r="UNB38" s="670"/>
      <c r="UNC38" s="670"/>
      <c r="UND38" s="670"/>
      <c r="UNE38" s="670"/>
      <c r="UNF38" s="670"/>
      <c r="UNG38" s="670"/>
      <c r="UNH38" s="670"/>
      <c r="UNI38" s="670"/>
      <c r="UNJ38" s="670"/>
      <c r="UNK38" s="670"/>
      <c r="UNL38" s="670"/>
      <c r="UNM38" s="670"/>
      <c r="UNN38" s="670"/>
      <c r="UNO38" s="670"/>
      <c r="UNP38" s="670"/>
      <c r="UNQ38" s="670"/>
      <c r="UNR38" s="670"/>
      <c r="UNS38" s="670"/>
      <c r="UNT38" s="670"/>
      <c r="UNU38" s="670"/>
      <c r="UNV38" s="670"/>
      <c r="UNW38" s="670"/>
      <c r="UNX38" s="670"/>
      <c r="UNY38" s="670"/>
      <c r="UNZ38" s="670"/>
      <c r="UOA38" s="670"/>
      <c r="UOB38" s="670"/>
      <c r="UOC38" s="670"/>
      <c r="UOD38" s="670"/>
      <c r="UOE38" s="670"/>
      <c r="UOF38" s="670"/>
      <c r="UOG38" s="670"/>
      <c r="UOH38" s="670"/>
      <c r="UOI38" s="670"/>
      <c r="UOJ38" s="670"/>
      <c r="UOK38" s="670"/>
      <c r="UOL38" s="670"/>
      <c r="UOM38" s="670"/>
      <c r="UON38" s="670"/>
      <c r="UOO38" s="670"/>
      <c r="UOP38" s="670"/>
      <c r="UOQ38" s="670"/>
      <c r="UOR38" s="670"/>
      <c r="UOS38" s="670"/>
      <c r="UOT38" s="670"/>
      <c r="UOU38" s="670"/>
      <c r="UOV38" s="670"/>
      <c r="UOW38" s="670"/>
      <c r="UOX38" s="670"/>
      <c r="UOY38" s="670"/>
      <c r="UOZ38" s="670"/>
      <c r="UPA38" s="670"/>
      <c r="UPB38" s="670"/>
      <c r="UPC38" s="670"/>
      <c r="UPD38" s="670"/>
      <c r="UPE38" s="670"/>
      <c r="UPF38" s="670"/>
      <c r="UPG38" s="670"/>
      <c r="UPH38" s="670"/>
      <c r="UPI38" s="670"/>
      <c r="UPJ38" s="670"/>
      <c r="UPK38" s="670"/>
      <c r="UPL38" s="670"/>
      <c r="UPM38" s="670"/>
      <c r="UPN38" s="670"/>
      <c r="UPO38" s="670"/>
      <c r="UPP38" s="670"/>
      <c r="UPQ38" s="670"/>
      <c r="UPR38" s="670"/>
      <c r="UPS38" s="670"/>
      <c r="UPT38" s="670"/>
      <c r="UPU38" s="670"/>
      <c r="UPV38" s="670"/>
      <c r="UPW38" s="670"/>
      <c r="UPX38" s="670"/>
      <c r="UPY38" s="670"/>
      <c r="UPZ38" s="670"/>
      <c r="UQA38" s="670"/>
      <c r="UQB38" s="670"/>
      <c r="UQC38" s="670"/>
      <c r="UQD38" s="670"/>
      <c r="UQE38" s="670"/>
      <c r="UQF38" s="670"/>
      <c r="UQG38" s="670"/>
      <c r="UQH38" s="670"/>
      <c r="UQI38" s="670"/>
      <c r="UQJ38" s="670"/>
      <c r="UQK38" s="670"/>
      <c r="UQL38" s="670"/>
      <c r="UQM38" s="670"/>
      <c r="UQN38" s="670"/>
      <c r="UQO38" s="670"/>
      <c r="UQP38" s="670"/>
      <c r="UQQ38" s="670"/>
      <c r="UQR38" s="670"/>
      <c r="UQS38" s="670"/>
      <c r="UQT38" s="670"/>
      <c r="UQU38" s="670"/>
      <c r="UQV38" s="670"/>
      <c r="UQW38" s="670"/>
      <c r="UQX38" s="670"/>
      <c r="UQY38" s="670"/>
      <c r="UQZ38" s="670"/>
      <c r="URA38" s="670"/>
      <c r="URB38" s="670"/>
      <c r="URC38" s="670"/>
      <c r="URD38" s="670"/>
      <c r="URE38" s="670"/>
      <c r="URF38" s="670"/>
      <c r="URG38" s="670"/>
      <c r="URH38" s="670"/>
      <c r="URI38" s="670"/>
      <c r="URJ38" s="670"/>
      <c r="URK38" s="670"/>
      <c r="URL38" s="670"/>
      <c r="URM38" s="670"/>
      <c r="URN38" s="670"/>
      <c r="URO38" s="670"/>
      <c r="URP38" s="670"/>
      <c r="URQ38" s="670"/>
      <c r="URR38" s="670"/>
      <c r="URS38" s="670"/>
      <c r="URT38" s="670"/>
      <c r="URU38" s="670"/>
      <c r="URV38" s="670"/>
      <c r="URW38" s="670"/>
      <c r="URX38" s="670"/>
      <c r="URY38" s="670"/>
      <c r="URZ38" s="670"/>
      <c r="USA38" s="670"/>
      <c r="USB38" s="670"/>
      <c r="USC38" s="670"/>
      <c r="USD38" s="670"/>
      <c r="USE38" s="670"/>
      <c r="USF38" s="670"/>
      <c r="USG38" s="670"/>
      <c r="USH38" s="670"/>
      <c r="USI38" s="670"/>
      <c r="USJ38" s="670"/>
      <c r="USK38" s="670"/>
      <c r="USL38" s="670"/>
      <c r="USM38" s="670"/>
      <c r="USN38" s="670"/>
      <c r="USO38" s="670"/>
      <c r="USP38" s="670"/>
      <c r="USQ38" s="670"/>
      <c r="USR38" s="670"/>
      <c r="USS38" s="670"/>
      <c r="UST38" s="670"/>
      <c r="USU38" s="670"/>
      <c r="USV38" s="670"/>
      <c r="USW38" s="670"/>
      <c r="USX38" s="670"/>
      <c r="USY38" s="670"/>
      <c r="USZ38" s="670"/>
      <c r="UTA38" s="670"/>
      <c r="UTB38" s="670"/>
      <c r="UTC38" s="670"/>
      <c r="UTD38" s="670"/>
      <c r="UTE38" s="670"/>
      <c r="UTF38" s="670"/>
      <c r="UTG38" s="670"/>
      <c r="UTH38" s="670"/>
      <c r="UTI38" s="670"/>
      <c r="UTJ38" s="670"/>
      <c r="UTK38" s="670"/>
      <c r="UTL38" s="670"/>
      <c r="UTM38" s="670"/>
      <c r="UTN38" s="670"/>
      <c r="UTO38" s="670"/>
      <c r="UTP38" s="670"/>
      <c r="UTQ38" s="670"/>
      <c r="UTR38" s="670"/>
      <c r="UTS38" s="670"/>
      <c r="UTT38" s="670"/>
      <c r="UTU38" s="670"/>
      <c r="UTV38" s="670"/>
      <c r="UTW38" s="670"/>
      <c r="UTX38" s="670"/>
      <c r="UTY38" s="670"/>
      <c r="UTZ38" s="670"/>
      <c r="UUA38" s="670"/>
      <c r="UUB38" s="670"/>
      <c r="UUC38" s="670"/>
      <c r="UUD38" s="670"/>
      <c r="UUE38" s="670"/>
      <c r="UUF38" s="670"/>
      <c r="UUG38" s="670"/>
      <c r="UUH38" s="670"/>
      <c r="UUI38" s="670"/>
      <c r="UUJ38" s="670"/>
      <c r="UUK38" s="670"/>
      <c r="UUL38" s="670"/>
      <c r="UUM38" s="670"/>
      <c r="UUN38" s="670"/>
      <c r="UUO38" s="670"/>
      <c r="UUP38" s="670"/>
      <c r="UUQ38" s="670"/>
      <c r="UUR38" s="670"/>
      <c r="UUS38" s="670"/>
      <c r="UUT38" s="670"/>
      <c r="UUU38" s="670"/>
      <c r="UUV38" s="670"/>
      <c r="UUW38" s="670"/>
      <c r="UUX38" s="670"/>
      <c r="UUY38" s="670"/>
      <c r="UUZ38" s="670"/>
      <c r="UVA38" s="670"/>
      <c r="UVB38" s="670"/>
      <c r="UVC38" s="670"/>
      <c r="UVD38" s="670"/>
      <c r="UVE38" s="670"/>
      <c r="UVF38" s="670"/>
      <c r="UVG38" s="670"/>
      <c r="UVH38" s="670"/>
      <c r="UVI38" s="670"/>
      <c r="UVJ38" s="670"/>
      <c r="UVK38" s="670"/>
      <c r="UVL38" s="670"/>
      <c r="UVM38" s="670"/>
      <c r="UVN38" s="670"/>
      <c r="UVO38" s="670"/>
      <c r="UVP38" s="670"/>
      <c r="UVQ38" s="670"/>
      <c r="UVR38" s="670"/>
      <c r="UVS38" s="670"/>
      <c r="UVT38" s="670"/>
      <c r="UVU38" s="670"/>
      <c r="UVV38" s="670"/>
      <c r="UVW38" s="670"/>
      <c r="UVX38" s="670"/>
      <c r="UVY38" s="670"/>
      <c r="UVZ38" s="670"/>
      <c r="UWA38" s="670"/>
      <c r="UWB38" s="670"/>
      <c r="UWC38" s="670"/>
      <c r="UWD38" s="670"/>
      <c r="UWE38" s="670"/>
      <c r="UWF38" s="670"/>
      <c r="UWG38" s="670"/>
      <c r="UWH38" s="670"/>
      <c r="UWI38" s="670"/>
      <c r="UWJ38" s="670"/>
      <c r="UWK38" s="670"/>
      <c r="UWL38" s="670"/>
      <c r="UWM38" s="670"/>
      <c r="UWN38" s="670"/>
      <c r="UWO38" s="670"/>
      <c r="UWP38" s="670"/>
      <c r="UWQ38" s="670"/>
      <c r="UWR38" s="670"/>
      <c r="UWS38" s="670"/>
      <c r="UWT38" s="670"/>
      <c r="UWU38" s="670"/>
      <c r="UWV38" s="670"/>
      <c r="UWW38" s="670"/>
      <c r="UWX38" s="670"/>
      <c r="UWY38" s="670"/>
      <c r="UWZ38" s="670"/>
      <c r="UXA38" s="670"/>
      <c r="UXB38" s="670"/>
      <c r="UXC38" s="670"/>
      <c r="UXD38" s="670"/>
      <c r="UXE38" s="670"/>
      <c r="UXF38" s="670"/>
      <c r="UXG38" s="670"/>
      <c r="UXH38" s="670"/>
      <c r="UXI38" s="670"/>
      <c r="UXJ38" s="670"/>
      <c r="UXK38" s="670"/>
      <c r="UXL38" s="670"/>
      <c r="UXM38" s="670"/>
      <c r="UXN38" s="670"/>
      <c r="UXO38" s="670"/>
      <c r="UXP38" s="670"/>
      <c r="UXQ38" s="670"/>
      <c r="UXR38" s="670"/>
      <c r="UXS38" s="670"/>
      <c r="UXT38" s="670"/>
      <c r="UXU38" s="670"/>
      <c r="UXV38" s="670"/>
      <c r="UXW38" s="670"/>
      <c r="UXX38" s="670"/>
      <c r="UXY38" s="670"/>
      <c r="UXZ38" s="670"/>
      <c r="UYA38" s="670"/>
      <c r="UYB38" s="670"/>
      <c r="UYC38" s="670"/>
      <c r="UYD38" s="670"/>
      <c r="UYE38" s="670"/>
      <c r="UYF38" s="670"/>
      <c r="UYG38" s="670"/>
      <c r="UYH38" s="670"/>
      <c r="UYI38" s="670"/>
      <c r="UYJ38" s="670"/>
      <c r="UYK38" s="670"/>
      <c r="UYL38" s="670"/>
      <c r="UYM38" s="670"/>
      <c r="UYN38" s="670"/>
      <c r="UYO38" s="670"/>
      <c r="UYP38" s="670"/>
      <c r="UYQ38" s="670"/>
      <c r="UYR38" s="670"/>
      <c r="UYS38" s="670"/>
      <c r="UYT38" s="670"/>
      <c r="UYU38" s="670"/>
      <c r="UYV38" s="670"/>
      <c r="UYW38" s="670"/>
      <c r="UYX38" s="670"/>
      <c r="UYY38" s="670"/>
      <c r="UYZ38" s="670"/>
      <c r="UZA38" s="670"/>
      <c r="UZB38" s="670"/>
      <c r="UZC38" s="670"/>
      <c r="UZD38" s="670"/>
      <c r="UZE38" s="670"/>
      <c r="UZF38" s="670"/>
      <c r="UZG38" s="670"/>
      <c r="UZH38" s="670"/>
      <c r="UZI38" s="670"/>
      <c r="UZJ38" s="670"/>
      <c r="UZK38" s="670"/>
      <c r="UZL38" s="670"/>
      <c r="UZM38" s="670"/>
      <c r="UZN38" s="670"/>
      <c r="UZO38" s="670"/>
      <c r="UZP38" s="670"/>
      <c r="UZQ38" s="670"/>
      <c r="UZR38" s="670"/>
      <c r="UZS38" s="670"/>
      <c r="UZT38" s="670"/>
      <c r="UZU38" s="670"/>
      <c r="UZV38" s="670"/>
      <c r="UZW38" s="670"/>
      <c r="UZX38" s="670"/>
      <c r="UZY38" s="670"/>
      <c r="UZZ38" s="670"/>
      <c r="VAA38" s="670"/>
      <c r="VAB38" s="670"/>
      <c r="VAC38" s="670"/>
      <c r="VAD38" s="670"/>
      <c r="VAE38" s="670"/>
      <c r="VAF38" s="670"/>
      <c r="VAG38" s="670"/>
      <c r="VAH38" s="670"/>
      <c r="VAI38" s="670"/>
      <c r="VAJ38" s="670"/>
      <c r="VAK38" s="670"/>
      <c r="VAL38" s="670"/>
      <c r="VAM38" s="670"/>
      <c r="VAN38" s="670"/>
      <c r="VAO38" s="670"/>
      <c r="VAP38" s="670"/>
      <c r="VAQ38" s="670"/>
      <c r="VAR38" s="670"/>
      <c r="VAS38" s="670"/>
      <c r="VAT38" s="670"/>
      <c r="VAU38" s="670"/>
      <c r="VAV38" s="670"/>
      <c r="VAW38" s="670"/>
      <c r="VAX38" s="670"/>
      <c r="VAY38" s="670"/>
      <c r="VAZ38" s="670"/>
      <c r="VBA38" s="670"/>
      <c r="VBB38" s="670"/>
      <c r="VBC38" s="670"/>
      <c r="VBD38" s="670"/>
      <c r="VBE38" s="670"/>
      <c r="VBF38" s="670"/>
      <c r="VBG38" s="670"/>
      <c r="VBH38" s="670"/>
      <c r="VBI38" s="670"/>
      <c r="VBJ38" s="670"/>
      <c r="VBK38" s="670"/>
      <c r="VBL38" s="670"/>
      <c r="VBM38" s="670"/>
      <c r="VBN38" s="670"/>
      <c r="VBO38" s="670"/>
      <c r="VBP38" s="670"/>
      <c r="VBQ38" s="670"/>
      <c r="VBR38" s="670"/>
      <c r="VBS38" s="670"/>
      <c r="VBT38" s="670"/>
      <c r="VBU38" s="670"/>
      <c r="VBV38" s="670"/>
      <c r="VBW38" s="670"/>
      <c r="VBX38" s="670"/>
      <c r="VBY38" s="670"/>
      <c r="VBZ38" s="670"/>
      <c r="VCA38" s="670"/>
      <c r="VCB38" s="670"/>
      <c r="VCC38" s="670"/>
      <c r="VCD38" s="670"/>
      <c r="VCE38" s="670"/>
      <c r="VCF38" s="670"/>
      <c r="VCG38" s="670"/>
      <c r="VCH38" s="670"/>
      <c r="VCI38" s="670"/>
      <c r="VCJ38" s="670"/>
      <c r="VCK38" s="670"/>
      <c r="VCL38" s="670"/>
      <c r="VCM38" s="670"/>
      <c r="VCN38" s="670"/>
      <c r="VCO38" s="670"/>
      <c r="VCP38" s="670"/>
      <c r="VCQ38" s="670"/>
      <c r="VCR38" s="670"/>
      <c r="VCS38" s="670"/>
      <c r="VCT38" s="670"/>
      <c r="VCU38" s="670"/>
      <c r="VCV38" s="670"/>
      <c r="VCW38" s="670"/>
      <c r="VCX38" s="670"/>
      <c r="VCY38" s="670"/>
      <c r="VCZ38" s="670"/>
      <c r="VDA38" s="670"/>
      <c r="VDB38" s="670"/>
      <c r="VDC38" s="670"/>
      <c r="VDD38" s="670"/>
      <c r="VDE38" s="670"/>
      <c r="VDF38" s="670"/>
      <c r="VDG38" s="670"/>
      <c r="VDH38" s="670"/>
      <c r="VDI38" s="670"/>
      <c r="VDJ38" s="670"/>
      <c r="VDK38" s="670"/>
      <c r="VDL38" s="670"/>
      <c r="VDM38" s="670"/>
      <c r="VDN38" s="670"/>
      <c r="VDO38" s="670"/>
      <c r="VDP38" s="670"/>
      <c r="VDQ38" s="670"/>
      <c r="VDR38" s="670"/>
      <c r="VDS38" s="670"/>
      <c r="VDT38" s="670"/>
      <c r="VDU38" s="670"/>
      <c r="VDV38" s="670"/>
      <c r="VDW38" s="670"/>
      <c r="VDX38" s="670"/>
      <c r="VDY38" s="670"/>
      <c r="VDZ38" s="670"/>
      <c r="VEA38" s="670"/>
      <c r="VEB38" s="670"/>
      <c r="VEC38" s="670"/>
      <c r="VED38" s="670"/>
      <c r="VEE38" s="670"/>
      <c r="VEF38" s="670"/>
      <c r="VEG38" s="670"/>
      <c r="VEH38" s="670"/>
      <c r="VEI38" s="670"/>
      <c r="VEJ38" s="670"/>
      <c r="VEK38" s="670"/>
      <c r="VEL38" s="670"/>
      <c r="VEM38" s="670"/>
      <c r="VEN38" s="670"/>
      <c r="VEO38" s="670"/>
      <c r="VEP38" s="670"/>
      <c r="VEQ38" s="670"/>
      <c r="VER38" s="670"/>
      <c r="VES38" s="670"/>
      <c r="VET38" s="670"/>
      <c r="VEU38" s="670"/>
      <c r="VEV38" s="670"/>
      <c r="VEW38" s="670"/>
      <c r="VEX38" s="670"/>
      <c r="VEY38" s="670"/>
      <c r="VEZ38" s="670"/>
      <c r="VFA38" s="670"/>
      <c r="VFB38" s="670"/>
      <c r="VFC38" s="670"/>
      <c r="VFD38" s="670"/>
      <c r="VFE38" s="670"/>
      <c r="VFF38" s="670"/>
      <c r="VFG38" s="670"/>
      <c r="VFH38" s="670"/>
      <c r="VFI38" s="670"/>
      <c r="VFJ38" s="670"/>
      <c r="VFK38" s="670"/>
      <c r="VFL38" s="670"/>
      <c r="VFM38" s="670"/>
      <c r="VFN38" s="670"/>
      <c r="VFO38" s="670"/>
      <c r="VFP38" s="670"/>
      <c r="VFQ38" s="670"/>
      <c r="VFR38" s="670"/>
      <c r="VFS38" s="670"/>
      <c r="VFT38" s="670"/>
      <c r="VFU38" s="670"/>
      <c r="VFV38" s="670"/>
      <c r="VFW38" s="670"/>
      <c r="VFX38" s="670"/>
      <c r="VFY38" s="670"/>
      <c r="VFZ38" s="670"/>
      <c r="VGA38" s="670"/>
      <c r="VGB38" s="670"/>
      <c r="VGC38" s="670"/>
      <c r="VGD38" s="670"/>
      <c r="VGE38" s="670"/>
      <c r="VGF38" s="670"/>
      <c r="VGG38" s="670"/>
      <c r="VGH38" s="670"/>
      <c r="VGI38" s="670"/>
      <c r="VGJ38" s="670"/>
      <c r="VGK38" s="670"/>
      <c r="VGL38" s="670"/>
      <c r="VGM38" s="670"/>
      <c r="VGN38" s="670"/>
      <c r="VGO38" s="670"/>
      <c r="VGP38" s="670"/>
      <c r="VGQ38" s="670"/>
      <c r="VGR38" s="670"/>
      <c r="VGS38" s="670"/>
      <c r="VGT38" s="670"/>
      <c r="VGU38" s="670"/>
      <c r="VGV38" s="670"/>
      <c r="VGW38" s="670"/>
      <c r="VGX38" s="670"/>
      <c r="VGY38" s="670"/>
      <c r="VGZ38" s="670"/>
      <c r="VHA38" s="670"/>
      <c r="VHB38" s="670"/>
      <c r="VHC38" s="670"/>
      <c r="VHD38" s="670"/>
      <c r="VHE38" s="670"/>
      <c r="VHF38" s="670"/>
      <c r="VHG38" s="670"/>
      <c r="VHH38" s="670"/>
      <c r="VHI38" s="670"/>
      <c r="VHJ38" s="670"/>
      <c r="VHK38" s="670"/>
      <c r="VHL38" s="670"/>
      <c r="VHM38" s="670"/>
      <c r="VHN38" s="670"/>
      <c r="VHO38" s="670"/>
      <c r="VHP38" s="670"/>
      <c r="VHQ38" s="670"/>
      <c r="VHR38" s="670"/>
      <c r="VHS38" s="670"/>
      <c r="VHT38" s="670"/>
      <c r="VHU38" s="670"/>
      <c r="VHV38" s="670"/>
      <c r="VHW38" s="670"/>
      <c r="VHX38" s="670"/>
      <c r="VHY38" s="670"/>
      <c r="VHZ38" s="670"/>
      <c r="VIA38" s="670"/>
      <c r="VIB38" s="670"/>
      <c r="VIC38" s="670"/>
      <c r="VID38" s="670"/>
      <c r="VIE38" s="670"/>
      <c r="VIF38" s="670"/>
      <c r="VIG38" s="670"/>
      <c r="VIH38" s="670"/>
      <c r="VII38" s="670"/>
      <c r="VIJ38" s="670"/>
      <c r="VIK38" s="670"/>
      <c r="VIL38" s="670"/>
      <c r="VIM38" s="670"/>
      <c r="VIN38" s="670"/>
      <c r="VIO38" s="670"/>
      <c r="VIP38" s="670"/>
      <c r="VIQ38" s="670"/>
      <c r="VIR38" s="670"/>
      <c r="VIS38" s="670"/>
      <c r="VIT38" s="670"/>
      <c r="VIU38" s="670"/>
      <c r="VIV38" s="670"/>
      <c r="VIW38" s="670"/>
      <c r="VIX38" s="670"/>
      <c r="VIY38" s="670"/>
      <c r="VIZ38" s="670"/>
      <c r="VJA38" s="670"/>
      <c r="VJB38" s="670"/>
      <c r="VJC38" s="670"/>
      <c r="VJD38" s="670"/>
      <c r="VJE38" s="670"/>
      <c r="VJF38" s="670"/>
      <c r="VJG38" s="670"/>
      <c r="VJH38" s="670"/>
      <c r="VJI38" s="670"/>
      <c r="VJJ38" s="670"/>
      <c r="VJK38" s="670"/>
      <c r="VJL38" s="670"/>
      <c r="VJM38" s="670"/>
      <c r="VJN38" s="670"/>
      <c r="VJO38" s="670"/>
      <c r="VJP38" s="670"/>
      <c r="VJQ38" s="670"/>
      <c r="VJR38" s="670"/>
      <c r="VJS38" s="670"/>
      <c r="VJT38" s="670"/>
      <c r="VJU38" s="670"/>
      <c r="VJV38" s="670"/>
      <c r="VJW38" s="670"/>
      <c r="VJX38" s="670"/>
      <c r="VJY38" s="670"/>
      <c r="VJZ38" s="670"/>
      <c r="VKA38" s="670"/>
      <c r="VKB38" s="670"/>
      <c r="VKC38" s="670"/>
      <c r="VKD38" s="670"/>
      <c r="VKE38" s="670"/>
      <c r="VKF38" s="670"/>
      <c r="VKG38" s="670"/>
      <c r="VKH38" s="670"/>
      <c r="VKI38" s="670"/>
      <c r="VKJ38" s="670"/>
      <c r="VKK38" s="670"/>
      <c r="VKL38" s="670"/>
      <c r="VKM38" s="670"/>
      <c r="VKN38" s="670"/>
      <c r="VKO38" s="670"/>
      <c r="VKP38" s="670"/>
      <c r="VKQ38" s="670"/>
      <c r="VKR38" s="670"/>
      <c r="VKS38" s="670"/>
      <c r="VKT38" s="670"/>
      <c r="VKU38" s="670"/>
      <c r="VKV38" s="670"/>
      <c r="VKW38" s="670"/>
      <c r="VKX38" s="670"/>
      <c r="VKY38" s="670"/>
      <c r="VKZ38" s="670"/>
      <c r="VLA38" s="670"/>
      <c r="VLB38" s="670"/>
      <c r="VLC38" s="670"/>
      <c r="VLD38" s="670"/>
      <c r="VLE38" s="670"/>
      <c r="VLF38" s="670"/>
      <c r="VLG38" s="670"/>
      <c r="VLH38" s="670"/>
      <c r="VLI38" s="670"/>
      <c r="VLJ38" s="670"/>
      <c r="VLK38" s="670"/>
      <c r="VLL38" s="670"/>
      <c r="VLM38" s="670"/>
      <c r="VLN38" s="670"/>
      <c r="VLO38" s="670"/>
      <c r="VLP38" s="670"/>
      <c r="VLQ38" s="670"/>
      <c r="VLR38" s="670"/>
      <c r="VLS38" s="670"/>
      <c r="VLT38" s="670"/>
      <c r="VLU38" s="670"/>
      <c r="VLV38" s="670"/>
      <c r="VLW38" s="670"/>
      <c r="VLX38" s="670"/>
      <c r="VLY38" s="670"/>
      <c r="VLZ38" s="670"/>
      <c r="VMA38" s="670"/>
      <c r="VMB38" s="670"/>
      <c r="VMC38" s="670"/>
      <c r="VMD38" s="670"/>
      <c r="VME38" s="670"/>
      <c r="VMF38" s="670"/>
      <c r="VMG38" s="670"/>
      <c r="VMH38" s="670"/>
      <c r="VMI38" s="670"/>
      <c r="VMJ38" s="670"/>
      <c r="VMK38" s="670"/>
      <c r="VML38" s="670"/>
      <c r="VMM38" s="670"/>
      <c r="VMN38" s="670"/>
      <c r="VMO38" s="670"/>
      <c r="VMP38" s="670"/>
      <c r="VMQ38" s="670"/>
      <c r="VMR38" s="670"/>
      <c r="VMS38" s="670"/>
      <c r="VMT38" s="670"/>
      <c r="VMU38" s="670"/>
      <c r="VMV38" s="670"/>
      <c r="VMW38" s="670"/>
      <c r="VMX38" s="670"/>
      <c r="VMY38" s="670"/>
      <c r="VMZ38" s="670"/>
      <c r="VNA38" s="670"/>
      <c r="VNB38" s="670"/>
      <c r="VNC38" s="670"/>
      <c r="VND38" s="670"/>
      <c r="VNE38" s="670"/>
      <c r="VNF38" s="670"/>
      <c r="VNG38" s="670"/>
      <c r="VNH38" s="670"/>
      <c r="VNI38" s="670"/>
      <c r="VNJ38" s="670"/>
      <c r="VNK38" s="670"/>
      <c r="VNL38" s="670"/>
      <c r="VNM38" s="670"/>
      <c r="VNN38" s="670"/>
      <c r="VNO38" s="670"/>
      <c r="VNP38" s="670"/>
      <c r="VNQ38" s="670"/>
      <c r="VNR38" s="670"/>
      <c r="VNS38" s="670"/>
      <c r="VNT38" s="670"/>
      <c r="VNU38" s="670"/>
      <c r="VNV38" s="670"/>
      <c r="VNW38" s="670"/>
      <c r="VNX38" s="670"/>
      <c r="VNY38" s="670"/>
      <c r="VNZ38" s="670"/>
      <c r="VOA38" s="670"/>
      <c r="VOB38" s="670"/>
      <c r="VOC38" s="670"/>
      <c r="VOD38" s="670"/>
      <c r="VOE38" s="670"/>
      <c r="VOF38" s="670"/>
      <c r="VOG38" s="670"/>
      <c r="VOH38" s="670"/>
      <c r="VOI38" s="670"/>
      <c r="VOJ38" s="670"/>
      <c r="VOK38" s="670"/>
      <c r="VOL38" s="670"/>
      <c r="VOM38" s="670"/>
      <c r="VON38" s="670"/>
      <c r="VOO38" s="670"/>
      <c r="VOP38" s="670"/>
      <c r="VOQ38" s="670"/>
      <c r="VOR38" s="670"/>
      <c r="VOS38" s="670"/>
      <c r="VOT38" s="670"/>
      <c r="VOU38" s="670"/>
      <c r="VOV38" s="670"/>
      <c r="VOW38" s="670"/>
      <c r="VOX38" s="670"/>
      <c r="VOY38" s="670"/>
      <c r="VOZ38" s="670"/>
      <c r="VPA38" s="670"/>
      <c r="VPB38" s="670"/>
      <c r="VPC38" s="670"/>
      <c r="VPD38" s="670"/>
      <c r="VPE38" s="670"/>
      <c r="VPF38" s="670"/>
      <c r="VPG38" s="670"/>
      <c r="VPH38" s="670"/>
      <c r="VPI38" s="670"/>
      <c r="VPJ38" s="670"/>
      <c r="VPK38" s="670"/>
      <c r="VPL38" s="670"/>
      <c r="VPM38" s="670"/>
      <c r="VPN38" s="670"/>
      <c r="VPO38" s="670"/>
      <c r="VPP38" s="670"/>
      <c r="VPQ38" s="670"/>
      <c r="VPR38" s="670"/>
      <c r="VPS38" s="670"/>
      <c r="VPT38" s="670"/>
      <c r="VPU38" s="670"/>
      <c r="VPV38" s="670"/>
      <c r="VPW38" s="670"/>
      <c r="VPX38" s="670"/>
      <c r="VPY38" s="670"/>
      <c r="VPZ38" s="670"/>
      <c r="VQA38" s="670"/>
      <c r="VQB38" s="670"/>
      <c r="VQC38" s="670"/>
      <c r="VQD38" s="670"/>
      <c r="VQE38" s="670"/>
      <c r="VQF38" s="670"/>
      <c r="VQG38" s="670"/>
      <c r="VQH38" s="670"/>
      <c r="VQI38" s="670"/>
      <c r="VQJ38" s="670"/>
      <c r="VQK38" s="670"/>
      <c r="VQL38" s="670"/>
      <c r="VQM38" s="670"/>
      <c r="VQN38" s="670"/>
      <c r="VQO38" s="670"/>
      <c r="VQP38" s="670"/>
      <c r="VQQ38" s="670"/>
      <c r="VQR38" s="670"/>
      <c r="VQS38" s="670"/>
      <c r="VQT38" s="670"/>
      <c r="VQU38" s="670"/>
      <c r="VQV38" s="670"/>
      <c r="VQW38" s="670"/>
      <c r="VQX38" s="670"/>
      <c r="VQY38" s="670"/>
      <c r="VQZ38" s="670"/>
      <c r="VRA38" s="670"/>
      <c r="VRB38" s="670"/>
      <c r="VRC38" s="670"/>
      <c r="VRD38" s="670"/>
      <c r="VRE38" s="670"/>
      <c r="VRF38" s="670"/>
      <c r="VRG38" s="670"/>
      <c r="VRH38" s="670"/>
      <c r="VRI38" s="670"/>
      <c r="VRJ38" s="670"/>
      <c r="VRK38" s="670"/>
      <c r="VRL38" s="670"/>
      <c r="VRM38" s="670"/>
      <c r="VRN38" s="670"/>
      <c r="VRO38" s="670"/>
      <c r="VRP38" s="670"/>
      <c r="VRQ38" s="670"/>
      <c r="VRR38" s="670"/>
      <c r="VRS38" s="670"/>
      <c r="VRT38" s="670"/>
      <c r="VRU38" s="670"/>
      <c r="VRV38" s="670"/>
      <c r="VRW38" s="670"/>
      <c r="VRX38" s="670"/>
      <c r="VRY38" s="670"/>
      <c r="VRZ38" s="670"/>
      <c r="VSA38" s="670"/>
      <c r="VSB38" s="670"/>
      <c r="VSC38" s="670"/>
      <c r="VSD38" s="670"/>
      <c r="VSE38" s="670"/>
      <c r="VSF38" s="670"/>
      <c r="VSG38" s="670"/>
      <c r="VSH38" s="670"/>
      <c r="VSI38" s="670"/>
      <c r="VSJ38" s="670"/>
      <c r="VSK38" s="670"/>
      <c r="VSL38" s="670"/>
      <c r="VSM38" s="670"/>
      <c r="VSN38" s="670"/>
      <c r="VSO38" s="670"/>
      <c r="VSP38" s="670"/>
      <c r="VSQ38" s="670"/>
      <c r="VSR38" s="670"/>
      <c r="VSS38" s="670"/>
      <c r="VST38" s="670"/>
      <c r="VSU38" s="670"/>
      <c r="VSV38" s="670"/>
      <c r="VSW38" s="670"/>
      <c r="VSX38" s="670"/>
      <c r="VSY38" s="670"/>
      <c r="VSZ38" s="670"/>
      <c r="VTA38" s="670"/>
      <c r="VTB38" s="670"/>
      <c r="VTC38" s="670"/>
      <c r="VTD38" s="670"/>
      <c r="VTE38" s="670"/>
      <c r="VTF38" s="670"/>
      <c r="VTG38" s="670"/>
      <c r="VTH38" s="670"/>
      <c r="VTI38" s="670"/>
      <c r="VTJ38" s="670"/>
      <c r="VTK38" s="670"/>
      <c r="VTL38" s="670"/>
      <c r="VTM38" s="670"/>
      <c r="VTN38" s="670"/>
      <c r="VTO38" s="670"/>
      <c r="VTP38" s="670"/>
      <c r="VTQ38" s="670"/>
      <c r="VTR38" s="670"/>
      <c r="VTS38" s="670"/>
      <c r="VTT38" s="670"/>
      <c r="VTU38" s="670"/>
      <c r="VTV38" s="670"/>
      <c r="VTW38" s="670"/>
      <c r="VTX38" s="670"/>
      <c r="VTY38" s="670"/>
      <c r="VTZ38" s="670"/>
      <c r="VUA38" s="670"/>
      <c r="VUB38" s="670"/>
      <c r="VUC38" s="670"/>
      <c r="VUD38" s="670"/>
      <c r="VUE38" s="670"/>
      <c r="VUF38" s="670"/>
      <c r="VUG38" s="670"/>
      <c r="VUH38" s="670"/>
      <c r="VUI38" s="670"/>
      <c r="VUJ38" s="670"/>
      <c r="VUK38" s="670"/>
      <c r="VUL38" s="670"/>
      <c r="VUM38" s="670"/>
      <c r="VUN38" s="670"/>
      <c r="VUO38" s="670"/>
      <c r="VUP38" s="670"/>
      <c r="VUQ38" s="670"/>
      <c r="VUR38" s="670"/>
      <c r="VUS38" s="670"/>
      <c r="VUT38" s="670"/>
      <c r="VUU38" s="670"/>
      <c r="VUV38" s="670"/>
      <c r="VUW38" s="670"/>
      <c r="VUX38" s="670"/>
      <c r="VUY38" s="670"/>
      <c r="VUZ38" s="670"/>
      <c r="VVA38" s="670"/>
      <c r="VVB38" s="670"/>
      <c r="VVC38" s="670"/>
      <c r="VVD38" s="670"/>
      <c r="VVE38" s="670"/>
      <c r="VVF38" s="670"/>
      <c r="VVG38" s="670"/>
      <c r="VVH38" s="670"/>
      <c r="VVI38" s="670"/>
      <c r="VVJ38" s="670"/>
      <c r="VVK38" s="670"/>
      <c r="VVL38" s="670"/>
      <c r="VVM38" s="670"/>
      <c r="VVN38" s="670"/>
      <c r="VVO38" s="670"/>
      <c r="VVP38" s="670"/>
      <c r="VVQ38" s="670"/>
      <c r="VVR38" s="670"/>
      <c r="VVS38" s="670"/>
      <c r="VVT38" s="670"/>
      <c r="VVU38" s="670"/>
      <c r="VVV38" s="670"/>
      <c r="VVW38" s="670"/>
      <c r="VVX38" s="670"/>
      <c r="VVY38" s="670"/>
      <c r="VVZ38" s="670"/>
      <c r="VWA38" s="670"/>
      <c r="VWB38" s="670"/>
      <c r="VWC38" s="670"/>
      <c r="VWD38" s="670"/>
      <c r="VWE38" s="670"/>
      <c r="VWF38" s="670"/>
      <c r="VWG38" s="670"/>
      <c r="VWH38" s="670"/>
      <c r="VWI38" s="670"/>
      <c r="VWJ38" s="670"/>
      <c r="VWK38" s="670"/>
      <c r="VWL38" s="670"/>
      <c r="VWM38" s="670"/>
      <c r="VWN38" s="670"/>
      <c r="VWO38" s="670"/>
      <c r="VWP38" s="670"/>
      <c r="VWQ38" s="670"/>
      <c r="VWR38" s="670"/>
      <c r="VWS38" s="670"/>
      <c r="VWT38" s="670"/>
      <c r="VWU38" s="670"/>
      <c r="VWV38" s="670"/>
      <c r="VWW38" s="670"/>
      <c r="VWX38" s="670"/>
      <c r="VWY38" s="670"/>
      <c r="VWZ38" s="670"/>
      <c r="VXA38" s="670"/>
      <c r="VXB38" s="670"/>
      <c r="VXC38" s="670"/>
      <c r="VXD38" s="670"/>
      <c r="VXE38" s="670"/>
      <c r="VXF38" s="670"/>
      <c r="VXG38" s="670"/>
      <c r="VXH38" s="670"/>
      <c r="VXI38" s="670"/>
      <c r="VXJ38" s="670"/>
      <c r="VXK38" s="670"/>
      <c r="VXL38" s="670"/>
      <c r="VXM38" s="670"/>
      <c r="VXN38" s="670"/>
      <c r="VXO38" s="670"/>
      <c r="VXP38" s="670"/>
      <c r="VXQ38" s="670"/>
      <c r="VXR38" s="670"/>
      <c r="VXS38" s="670"/>
      <c r="VXT38" s="670"/>
      <c r="VXU38" s="670"/>
      <c r="VXV38" s="670"/>
      <c r="VXW38" s="670"/>
      <c r="VXX38" s="670"/>
      <c r="VXY38" s="670"/>
      <c r="VXZ38" s="670"/>
      <c r="VYA38" s="670"/>
      <c r="VYB38" s="670"/>
      <c r="VYC38" s="670"/>
      <c r="VYD38" s="670"/>
      <c r="VYE38" s="670"/>
      <c r="VYF38" s="670"/>
      <c r="VYG38" s="670"/>
      <c r="VYH38" s="670"/>
      <c r="VYI38" s="670"/>
      <c r="VYJ38" s="670"/>
      <c r="VYK38" s="670"/>
      <c r="VYL38" s="670"/>
      <c r="VYM38" s="670"/>
      <c r="VYN38" s="670"/>
      <c r="VYO38" s="670"/>
      <c r="VYP38" s="670"/>
      <c r="VYQ38" s="670"/>
      <c r="VYR38" s="670"/>
      <c r="VYS38" s="670"/>
      <c r="VYT38" s="670"/>
      <c r="VYU38" s="670"/>
      <c r="VYV38" s="670"/>
      <c r="VYW38" s="670"/>
      <c r="VYX38" s="670"/>
      <c r="VYY38" s="670"/>
      <c r="VYZ38" s="670"/>
      <c r="VZA38" s="670"/>
      <c r="VZB38" s="670"/>
      <c r="VZC38" s="670"/>
      <c r="VZD38" s="670"/>
      <c r="VZE38" s="670"/>
      <c r="VZF38" s="670"/>
      <c r="VZG38" s="670"/>
      <c r="VZH38" s="670"/>
      <c r="VZI38" s="670"/>
      <c r="VZJ38" s="670"/>
      <c r="VZK38" s="670"/>
      <c r="VZL38" s="670"/>
      <c r="VZM38" s="670"/>
      <c r="VZN38" s="670"/>
      <c r="VZO38" s="670"/>
      <c r="VZP38" s="670"/>
      <c r="VZQ38" s="670"/>
      <c r="VZR38" s="670"/>
      <c r="VZS38" s="670"/>
      <c r="VZT38" s="670"/>
      <c r="VZU38" s="670"/>
      <c r="VZV38" s="670"/>
      <c r="VZW38" s="670"/>
      <c r="VZX38" s="670"/>
      <c r="VZY38" s="670"/>
      <c r="VZZ38" s="670"/>
      <c r="WAA38" s="670"/>
      <c r="WAB38" s="670"/>
      <c r="WAC38" s="670"/>
      <c r="WAD38" s="670"/>
      <c r="WAE38" s="670"/>
      <c r="WAF38" s="670"/>
      <c r="WAG38" s="670"/>
      <c r="WAH38" s="670"/>
      <c r="WAI38" s="670"/>
      <c r="WAJ38" s="670"/>
      <c r="WAK38" s="670"/>
      <c r="WAL38" s="670"/>
      <c r="WAM38" s="670"/>
      <c r="WAN38" s="670"/>
      <c r="WAO38" s="670"/>
      <c r="WAP38" s="670"/>
      <c r="WAQ38" s="670"/>
      <c r="WAR38" s="670"/>
      <c r="WAS38" s="670"/>
      <c r="WAT38" s="670"/>
      <c r="WAU38" s="670"/>
      <c r="WAV38" s="670"/>
      <c r="WAW38" s="670"/>
      <c r="WAX38" s="670"/>
      <c r="WAY38" s="670"/>
      <c r="WAZ38" s="670"/>
      <c r="WBA38" s="670"/>
      <c r="WBB38" s="670"/>
      <c r="WBC38" s="670"/>
      <c r="WBD38" s="670"/>
      <c r="WBE38" s="670"/>
      <c r="WBF38" s="670"/>
      <c r="WBG38" s="670"/>
      <c r="WBH38" s="670"/>
      <c r="WBI38" s="670"/>
      <c r="WBJ38" s="670"/>
      <c r="WBK38" s="670"/>
      <c r="WBL38" s="670"/>
      <c r="WBM38" s="670"/>
      <c r="WBN38" s="670"/>
      <c r="WBO38" s="670"/>
      <c r="WBP38" s="670"/>
      <c r="WBQ38" s="670"/>
      <c r="WBR38" s="670"/>
      <c r="WBS38" s="670"/>
      <c r="WBT38" s="670"/>
      <c r="WBU38" s="670"/>
      <c r="WBV38" s="670"/>
      <c r="WBW38" s="670"/>
      <c r="WBX38" s="670"/>
      <c r="WBY38" s="670"/>
      <c r="WBZ38" s="670"/>
      <c r="WCA38" s="670"/>
      <c r="WCB38" s="670"/>
      <c r="WCC38" s="670"/>
      <c r="WCD38" s="670"/>
      <c r="WCE38" s="670"/>
      <c r="WCF38" s="670"/>
      <c r="WCG38" s="670"/>
      <c r="WCH38" s="670"/>
      <c r="WCI38" s="670"/>
      <c r="WCJ38" s="670"/>
      <c r="WCK38" s="670"/>
      <c r="WCL38" s="670"/>
      <c r="WCM38" s="670"/>
      <c r="WCN38" s="670"/>
      <c r="WCO38" s="670"/>
      <c r="WCP38" s="670"/>
      <c r="WCQ38" s="670"/>
      <c r="WCR38" s="670"/>
      <c r="WCS38" s="670"/>
      <c r="WCT38" s="670"/>
      <c r="WCU38" s="670"/>
      <c r="WCV38" s="670"/>
      <c r="WCW38" s="670"/>
      <c r="WCX38" s="670"/>
      <c r="WCY38" s="670"/>
      <c r="WCZ38" s="670"/>
      <c r="WDA38" s="670"/>
      <c r="WDB38" s="670"/>
      <c r="WDC38" s="670"/>
      <c r="WDD38" s="670"/>
      <c r="WDE38" s="670"/>
      <c r="WDF38" s="670"/>
      <c r="WDG38" s="670"/>
      <c r="WDH38" s="670"/>
      <c r="WDI38" s="670"/>
      <c r="WDJ38" s="670"/>
      <c r="WDK38" s="670"/>
      <c r="WDL38" s="670"/>
      <c r="WDM38" s="670"/>
      <c r="WDN38" s="670"/>
      <c r="WDO38" s="670"/>
      <c r="WDP38" s="670"/>
      <c r="WDQ38" s="670"/>
      <c r="WDR38" s="670"/>
      <c r="WDS38" s="670"/>
      <c r="WDT38" s="670"/>
      <c r="WDU38" s="670"/>
      <c r="WDV38" s="670"/>
      <c r="WDW38" s="670"/>
      <c r="WDX38" s="670"/>
      <c r="WDY38" s="670"/>
      <c r="WDZ38" s="670"/>
      <c r="WEA38" s="670"/>
      <c r="WEB38" s="670"/>
      <c r="WEC38" s="670"/>
      <c r="WED38" s="670"/>
      <c r="WEE38" s="670"/>
      <c r="WEF38" s="670"/>
      <c r="WEG38" s="670"/>
      <c r="WEH38" s="670"/>
      <c r="WEI38" s="670"/>
      <c r="WEJ38" s="670"/>
      <c r="WEK38" s="670"/>
      <c r="WEL38" s="670"/>
      <c r="WEM38" s="670"/>
      <c r="WEN38" s="670"/>
      <c r="WEO38" s="670"/>
      <c r="WEP38" s="670"/>
      <c r="WEQ38" s="670"/>
      <c r="WER38" s="670"/>
      <c r="WES38" s="670"/>
      <c r="WET38" s="670"/>
      <c r="WEU38" s="670"/>
      <c r="WEV38" s="670"/>
      <c r="WEW38" s="670"/>
      <c r="WEX38" s="670"/>
      <c r="WEY38" s="670"/>
      <c r="WEZ38" s="670"/>
      <c r="WFA38" s="670"/>
      <c r="WFB38" s="670"/>
      <c r="WFC38" s="670"/>
      <c r="WFD38" s="670"/>
      <c r="WFE38" s="670"/>
      <c r="WFF38" s="670"/>
      <c r="WFG38" s="670"/>
      <c r="WFH38" s="670"/>
      <c r="WFI38" s="670"/>
      <c r="WFJ38" s="670"/>
      <c r="WFK38" s="670"/>
      <c r="WFL38" s="670"/>
      <c r="WFM38" s="670"/>
      <c r="WFN38" s="670"/>
      <c r="WFO38" s="670"/>
      <c r="WFP38" s="670"/>
      <c r="WFQ38" s="670"/>
      <c r="WFR38" s="670"/>
      <c r="WFS38" s="670"/>
      <c r="WFT38" s="670"/>
      <c r="WFU38" s="670"/>
      <c r="WFV38" s="670"/>
      <c r="WFW38" s="670"/>
      <c r="WFX38" s="670"/>
      <c r="WFY38" s="670"/>
      <c r="WFZ38" s="670"/>
      <c r="WGA38" s="670"/>
      <c r="WGB38" s="670"/>
      <c r="WGC38" s="670"/>
      <c r="WGD38" s="670"/>
      <c r="WGE38" s="670"/>
      <c r="WGF38" s="670"/>
      <c r="WGG38" s="670"/>
      <c r="WGH38" s="670"/>
      <c r="WGI38" s="670"/>
      <c r="WGJ38" s="670"/>
      <c r="WGK38" s="670"/>
      <c r="WGL38" s="670"/>
      <c r="WGM38" s="670"/>
      <c r="WGN38" s="670"/>
      <c r="WGO38" s="670"/>
      <c r="WGP38" s="670"/>
      <c r="WGQ38" s="670"/>
      <c r="WGR38" s="670"/>
      <c r="WGS38" s="670"/>
      <c r="WGT38" s="670"/>
      <c r="WGU38" s="670"/>
      <c r="WGV38" s="670"/>
      <c r="WGW38" s="670"/>
      <c r="WGX38" s="670"/>
      <c r="WGY38" s="670"/>
      <c r="WGZ38" s="670"/>
      <c r="WHA38" s="670"/>
      <c r="WHB38" s="670"/>
      <c r="WHC38" s="670"/>
      <c r="WHD38" s="670"/>
      <c r="WHE38" s="670"/>
      <c r="WHF38" s="670"/>
      <c r="WHG38" s="670"/>
      <c r="WHH38" s="670"/>
      <c r="WHI38" s="670"/>
      <c r="WHJ38" s="670"/>
      <c r="WHK38" s="670"/>
      <c r="WHL38" s="670"/>
      <c r="WHM38" s="670"/>
      <c r="WHN38" s="670"/>
      <c r="WHO38" s="670"/>
      <c r="WHP38" s="670"/>
      <c r="WHQ38" s="670"/>
      <c r="WHR38" s="670"/>
      <c r="WHS38" s="670"/>
      <c r="WHT38" s="670"/>
      <c r="WHU38" s="670"/>
      <c r="WHV38" s="670"/>
      <c r="WHW38" s="670"/>
      <c r="WHX38" s="670"/>
      <c r="WHY38" s="670"/>
      <c r="WHZ38" s="670"/>
      <c r="WIA38" s="670"/>
      <c r="WIB38" s="670"/>
      <c r="WIC38" s="670"/>
      <c r="WID38" s="670"/>
      <c r="WIE38" s="670"/>
      <c r="WIF38" s="670"/>
      <c r="WIG38" s="670"/>
      <c r="WIH38" s="670"/>
      <c r="WII38" s="670"/>
      <c r="WIJ38" s="670"/>
      <c r="WIK38" s="670"/>
      <c r="WIL38" s="670"/>
      <c r="WIM38" s="670"/>
      <c r="WIN38" s="670"/>
      <c r="WIO38" s="670"/>
      <c r="WIP38" s="670"/>
      <c r="WIQ38" s="670"/>
      <c r="WIR38" s="670"/>
      <c r="WIS38" s="670"/>
      <c r="WIT38" s="670"/>
      <c r="WIU38" s="670"/>
      <c r="WIV38" s="670"/>
      <c r="WIW38" s="670"/>
      <c r="WIX38" s="670"/>
      <c r="WIY38" s="670"/>
      <c r="WIZ38" s="670"/>
      <c r="WJA38" s="670"/>
      <c r="WJB38" s="670"/>
      <c r="WJC38" s="670"/>
      <c r="WJD38" s="670"/>
      <c r="WJE38" s="670"/>
      <c r="WJF38" s="670"/>
      <c r="WJG38" s="670"/>
      <c r="WJH38" s="670"/>
      <c r="WJI38" s="670"/>
      <c r="WJJ38" s="670"/>
      <c r="WJK38" s="670"/>
      <c r="WJL38" s="670"/>
      <c r="WJM38" s="670"/>
      <c r="WJN38" s="670"/>
      <c r="WJO38" s="670"/>
      <c r="WJP38" s="670"/>
      <c r="WJQ38" s="670"/>
      <c r="WJR38" s="670"/>
      <c r="WJS38" s="670"/>
      <c r="WJT38" s="670"/>
      <c r="WJU38" s="670"/>
      <c r="WJV38" s="670"/>
      <c r="WJW38" s="670"/>
      <c r="WJX38" s="670"/>
      <c r="WJY38" s="670"/>
      <c r="WJZ38" s="670"/>
      <c r="WKA38" s="670"/>
      <c r="WKB38" s="670"/>
      <c r="WKC38" s="670"/>
      <c r="WKD38" s="670"/>
      <c r="WKE38" s="670"/>
      <c r="WKF38" s="670"/>
      <c r="WKG38" s="670"/>
      <c r="WKH38" s="670"/>
      <c r="WKI38" s="670"/>
      <c r="WKJ38" s="670"/>
      <c r="WKK38" s="670"/>
      <c r="WKL38" s="670"/>
      <c r="WKM38" s="670"/>
      <c r="WKN38" s="670"/>
      <c r="WKO38" s="670"/>
      <c r="WKP38" s="670"/>
      <c r="WKQ38" s="670"/>
      <c r="WKR38" s="670"/>
      <c r="WKS38" s="670"/>
      <c r="WKT38" s="670"/>
      <c r="WKU38" s="670"/>
      <c r="WKV38" s="670"/>
      <c r="WKW38" s="670"/>
      <c r="WKX38" s="670"/>
      <c r="WKY38" s="670"/>
      <c r="WKZ38" s="670"/>
      <c r="WLA38" s="670"/>
      <c r="WLB38" s="670"/>
      <c r="WLC38" s="670"/>
      <c r="WLD38" s="670"/>
      <c r="WLE38" s="670"/>
      <c r="WLF38" s="670"/>
      <c r="WLG38" s="670"/>
      <c r="WLH38" s="670"/>
      <c r="WLI38" s="670"/>
      <c r="WLJ38" s="670"/>
      <c r="WLK38" s="670"/>
      <c r="WLL38" s="670"/>
      <c r="WLM38" s="670"/>
      <c r="WLN38" s="670"/>
      <c r="WLO38" s="670"/>
      <c r="WLP38" s="670"/>
      <c r="WLQ38" s="670"/>
      <c r="WLR38" s="670"/>
      <c r="WLS38" s="670"/>
      <c r="WLT38" s="670"/>
      <c r="WLU38" s="670"/>
      <c r="WLV38" s="670"/>
      <c r="WLW38" s="670"/>
      <c r="WLX38" s="670"/>
      <c r="WLY38" s="670"/>
      <c r="WLZ38" s="670"/>
      <c r="WMA38" s="670"/>
      <c r="WMB38" s="670"/>
      <c r="WMC38" s="670"/>
      <c r="WMD38" s="670"/>
      <c r="WME38" s="670"/>
      <c r="WMF38" s="670"/>
      <c r="WMG38" s="670"/>
      <c r="WMH38" s="670"/>
      <c r="WMI38" s="670"/>
      <c r="WMJ38" s="670"/>
      <c r="WMK38" s="670"/>
      <c r="WML38" s="670"/>
      <c r="WMM38" s="670"/>
      <c r="WMN38" s="670"/>
      <c r="WMO38" s="670"/>
      <c r="WMP38" s="670"/>
      <c r="WMQ38" s="670"/>
      <c r="WMR38" s="670"/>
      <c r="WMS38" s="670"/>
      <c r="WMT38" s="670"/>
      <c r="WMU38" s="670"/>
      <c r="WMV38" s="670"/>
      <c r="WMW38" s="670"/>
      <c r="WMX38" s="670"/>
      <c r="WMY38" s="670"/>
      <c r="WMZ38" s="670"/>
      <c r="WNA38" s="670"/>
      <c r="WNB38" s="670"/>
      <c r="WNC38" s="670"/>
      <c r="WND38" s="670"/>
      <c r="WNE38" s="670"/>
      <c r="WNF38" s="670"/>
      <c r="WNG38" s="670"/>
      <c r="WNH38" s="670"/>
      <c r="WNI38" s="670"/>
      <c r="WNJ38" s="670"/>
      <c r="WNK38" s="670"/>
      <c r="WNL38" s="670"/>
      <c r="WNM38" s="670"/>
      <c r="WNN38" s="670"/>
      <c r="WNO38" s="670"/>
      <c r="WNP38" s="670"/>
      <c r="WNQ38" s="670"/>
      <c r="WNR38" s="670"/>
      <c r="WNS38" s="670"/>
      <c r="WNT38" s="670"/>
      <c r="WNU38" s="670"/>
      <c r="WNV38" s="670"/>
      <c r="WNW38" s="670"/>
      <c r="WNX38" s="670"/>
      <c r="WNY38" s="670"/>
      <c r="WNZ38" s="670"/>
      <c r="WOA38" s="670"/>
      <c r="WOB38" s="670"/>
      <c r="WOC38" s="670"/>
      <c r="WOD38" s="670"/>
      <c r="WOE38" s="670"/>
      <c r="WOF38" s="670"/>
      <c r="WOG38" s="670"/>
      <c r="WOH38" s="670"/>
      <c r="WOI38" s="670"/>
      <c r="WOJ38" s="670"/>
      <c r="WOK38" s="670"/>
      <c r="WOL38" s="670"/>
      <c r="WOM38" s="670"/>
      <c r="WON38" s="670"/>
      <c r="WOO38" s="670"/>
      <c r="WOP38" s="670"/>
      <c r="WOQ38" s="670"/>
      <c r="WOR38" s="670"/>
      <c r="WOS38" s="670"/>
      <c r="WOT38" s="670"/>
      <c r="WOU38" s="670"/>
      <c r="WOV38" s="670"/>
      <c r="WOW38" s="670"/>
      <c r="WOX38" s="670"/>
      <c r="WOY38" s="670"/>
      <c r="WOZ38" s="670"/>
      <c r="WPA38" s="670"/>
      <c r="WPB38" s="670"/>
      <c r="WPC38" s="670"/>
      <c r="WPD38" s="670"/>
      <c r="WPE38" s="670"/>
      <c r="WPF38" s="670"/>
      <c r="WPG38" s="670"/>
      <c r="WPH38" s="670"/>
      <c r="WPI38" s="670"/>
      <c r="WPJ38" s="670"/>
      <c r="WPK38" s="670"/>
      <c r="WPL38" s="670"/>
      <c r="WPM38" s="670"/>
      <c r="WPN38" s="670"/>
      <c r="WPO38" s="670"/>
      <c r="WPP38" s="670"/>
      <c r="WPQ38" s="670"/>
      <c r="WPR38" s="670"/>
      <c r="WPS38" s="670"/>
      <c r="WPT38" s="670"/>
      <c r="WPU38" s="670"/>
      <c r="WPV38" s="670"/>
      <c r="WPW38" s="670"/>
      <c r="WPX38" s="670"/>
      <c r="WPY38" s="670"/>
      <c r="WPZ38" s="670"/>
      <c r="WQA38" s="670"/>
      <c r="WQB38" s="670"/>
      <c r="WQC38" s="670"/>
      <c r="WQD38" s="670"/>
      <c r="WQE38" s="670"/>
      <c r="WQF38" s="670"/>
      <c r="WQG38" s="670"/>
      <c r="WQH38" s="670"/>
      <c r="WQI38" s="670"/>
      <c r="WQJ38" s="670"/>
      <c r="WQK38" s="670"/>
      <c r="WQL38" s="670"/>
      <c r="WQM38" s="670"/>
      <c r="WQN38" s="670"/>
      <c r="WQO38" s="670"/>
      <c r="WQP38" s="670"/>
      <c r="WQQ38" s="670"/>
      <c r="WQR38" s="670"/>
      <c r="WQS38" s="670"/>
      <c r="WQT38" s="670"/>
      <c r="WQU38" s="670"/>
      <c r="WQV38" s="670"/>
      <c r="WQW38" s="670"/>
      <c r="WQX38" s="670"/>
      <c r="WQY38" s="670"/>
      <c r="WQZ38" s="670"/>
      <c r="WRA38" s="670"/>
      <c r="WRB38" s="670"/>
      <c r="WRC38" s="670"/>
      <c r="WRD38" s="670"/>
      <c r="WRE38" s="670"/>
      <c r="WRF38" s="670"/>
      <c r="WRG38" s="670"/>
      <c r="WRH38" s="670"/>
      <c r="WRI38" s="670"/>
      <c r="WRJ38" s="670"/>
      <c r="WRK38" s="670"/>
      <c r="WRL38" s="670"/>
      <c r="WRM38" s="670"/>
      <c r="WRN38" s="670"/>
      <c r="WRO38" s="670"/>
      <c r="WRP38" s="670"/>
      <c r="WRQ38" s="670"/>
      <c r="WRR38" s="670"/>
      <c r="WRS38" s="670"/>
      <c r="WRT38" s="670"/>
      <c r="WRU38" s="670"/>
      <c r="WRV38" s="670"/>
      <c r="WRW38" s="670"/>
      <c r="WRX38" s="670"/>
      <c r="WRY38" s="670"/>
      <c r="WRZ38" s="670"/>
      <c r="WSA38" s="670"/>
      <c r="WSB38" s="670"/>
      <c r="WSC38" s="670"/>
      <c r="WSD38" s="670"/>
      <c r="WSE38" s="670"/>
      <c r="WSF38" s="670"/>
      <c r="WSG38" s="670"/>
      <c r="WSH38" s="670"/>
      <c r="WSI38" s="670"/>
      <c r="WSJ38" s="670"/>
      <c r="WSK38" s="670"/>
      <c r="WSL38" s="670"/>
      <c r="WSM38" s="670"/>
      <c r="WSN38" s="670"/>
      <c r="WSO38" s="670"/>
      <c r="WSP38" s="670"/>
      <c r="WSQ38" s="670"/>
      <c r="WSR38" s="670"/>
      <c r="WSS38" s="670"/>
      <c r="WST38" s="670"/>
      <c r="WSU38" s="670"/>
      <c r="WSV38" s="670"/>
      <c r="WSW38" s="670"/>
      <c r="WSX38" s="670"/>
      <c r="WSY38" s="670"/>
      <c r="WSZ38" s="670"/>
      <c r="WTA38" s="670"/>
      <c r="WTB38" s="670"/>
      <c r="WTC38" s="670"/>
      <c r="WTD38" s="670"/>
      <c r="WTE38" s="670"/>
      <c r="WTF38" s="670"/>
      <c r="WTG38" s="670"/>
      <c r="WTH38" s="670"/>
      <c r="WTI38" s="670"/>
      <c r="WTJ38" s="670"/>
      <c r="WTK38" s="670"/>
      <c r="WTL38" s="670"/>
      <c r="WTM38" s="670"/>
      <c r="WTN38" s="670"/>
      <c r="WTO38" s="670"/>
      <c r="WTP38" s="670"/>
      <c r="WTQ38" s="670"/>
      <c r="WTR38" s="670"/>
      <c r="WTS38" s="670"/>
      <c r="WTT38" s="670"/>
      <c r="WTU38" s="670"/>
      <c r="WTV38" s="670"/>
      <c r="WTW38" s="670"/>
      <c r="WTX38" s="670"/>
      <c r="WTY38" s="670"/>
      <c r="WTZ38" s="670"/>
      <c r="WUA38" s="670"/>
      <c r="WUB38" s="670"/>
      <c r="WUC38" s="670"/>
      <c r="WUD38" s="670"/>
      <c r="WUE38" s="670"/>
      <c r="WUF38" s="670"/>
      <c r="WUG38" s="670"/>
      <c r="WUH38" s="670"/>
      <c r="WUI38" s="670"/>
      <c r="WUJ38" s="670"/>
      <c r="WUK38" s="670"/>
      <c r="WUL38" s="670"/>
      <c r="WUM38" s="670"/>
      <c r="WUN38" s="670"/>
      <c r="WUO38" s="670"/>
      <c r="WUP38" s="670"/>
      <c r="WUQ38" s="670"/>
      <c r="WUR38" s="670"/>
      <c r="WUS38" s="670"/>
      <c r="WUT38" s="670"/>
      <c r="WUU38" s="670"/>
      <c r="WUV38" s="670"/>
      <c r="WUW38" s="670"/>
      <c r="WUX38" s="670"/>
      <c r="WUY38" s="670"/>
      <c r="WUZ38" s="670"/>
      <c r="WVA38" s="670"/>
      <c r="WVB38" s="670"/>
      <c r="WVC38" s="670"/>
      <c r="WVD38" s="670"/>
      <c r="WVE38" s="670"/>
      <c r="WVF38" s="670"/>
      <c r="WVG38" s="670"/>
      <c r="WVH38" s="670"/>
      <c r="WVI38" s="670"/>
      <c r="WVJ38" s="670"/>
      <c r="WVK38" s="670"/>
      <c r="WVL38" s="670"/>
      <c r="WVM38" s="670"/>
      <c r="WVN38" s="670"/>
      <c r="WVO38" s="670"/>
      <c r="WVP38" s="670"/>
      <c r="WVQ38" s="670"/>
      <c r="WVR38" s="670"/>
      <c r="WVS38" s="670"/>
      <c r="WVT38" s="670"/>
      <c r="WVU38" s="670"/>
      <c r="WVV38" s="670"/>
      <c r="WVW38" s="670"/>
      <c r="WVX38" s="670"/>
      <c r="WVY38" s="670"/>
      <c r="WVZ38" s="670"/>
      <c r="WWA38" s="670"/>
      <c r="WWB38" s="670"/>
      <c r="WWC38" s="670"/>
      <c r="WWD38" s="670"/>
      <c r="WWE38" s="670"/>
      <c r="WWF38" s="670"/>
      <c r="WWG38" s="670"/>
      <c r="WWH38" s="670"/>
      <c r="WWI38" s="670"/>
      <c r="WWJ38" s="670"/>
      <c r="WWK38" s="670"/>
      <c r="WWL38" s="670"/>
      <c r="WWM38" s="670"/>
      <c r="WWN38" s="670"/>
      <c r="WWO38" s="670"/>
      <c r="WWP38" s="670"/>
      <c r="WWQ38" s="670"/>
      <c r="WWR38" s="670"/>
      <c r="WWS38" s="670"/>
      <c r="WWT38" s="670"/>
      <c r="WWU38" s="670"/>
      <c r="WWV38" s="670"/>
      <c r="WWW38" s="670"/>
      <c r="WWX38" s="670"/>
      <c r="WWY38" s="670"/>
      <c r="WWZ38" s="670"/>
      <c r="WXA38" s="670"/>
      <c r="WXB38" s="670"/>
      <c r="WXC38" s="670"/>
      <c r="WXD38" s="670"/>
      <c r="WXE38" s="670"/>
      <c r="WXF38" s="670"/>
      <c r="WXG38" s="670"/>
      <c r="WXH38" s="670"/>
      <c r="WXI38" s="670"/>
      <c r="WXJ38" s="670"/>
      <c r="WXK38" s="670"/>
      <c r="WXL38" s="670"/>
      <c r="WXM38" s="670"/>
      <c r="WXN38" s="670"/>
      <c r="WXO38" s="670"/>
      <c r="WXP38" s="670"/>
      <c r="WXQ38" s="670"/>
      <c r="WXR38" s="670"/>
      <c r="WXS38" s="670"/>
      <c r="WXT38" s="670"/>
      <c r="WXU38" s="670"/>
      <c r="WXV38" s="670"/>
      <c r="WXW38" s="670"/>
      <c r="WXX38" s="670"/>
      <c r="WXY38" s="670"/>
      <c r="WXZ38" s="670"/>
      <c r="WYA38" s="670"/>
      <c r="WYB38" s="670"/>
      <c r="WYC38" s="670"/>
      <c r="WYD38" s="670"/>
      <c r="WYE38" s="670"/>
      <c r="WYF38" s="670"/>
      <c r="WYG38" s="670"/>
      <c r="WYH38" s="670"/>
      <c r="WYI38" s="670"/>
      <c r="WYJ38" s="670"/>
      <c r="WYK38" s="670"/>
      <c r="WYL38" s="670"/>
      <c r="WYM38" s="670"/>
      <c r="WYN38" s="670"/>
      <c r="WYO38" s="670"/>
      <c r="WYP38" s="670"/>
      <c r="WYQ38" s="670"/>
      <c r="WYR38" s="670"/>
      <c r="WYS38" s="670"/>
      <c r="WYT38" s="670"/>
      <c r="WYU38" s="670"/>
      <c r="WYV38" s="670"/>
      <c r="WYW38" s="670"/>
      <c r="WYX38" s="670"/>
      <c r="WYY38" s="670"/>
      <c r="WYZ38" s="670"/>
      <c r="WZA38" s="670"/>
      <c r="WZB38" s="670"/>
      <c r="WZC38" s="670"/>
      <c r="WZD38" s="670"/>
      <c r="WZE38" s="670"/>
      <c r="WZF38" s="670"/>
      <c r="WZG38" s="670"/>
      <c r="WZH38" s="670"/>
      <c r="WZI38" s="670"/>
      <c r="WZJ38" s="670"/>
      <c r="WZK38" s="670"/>
      <c r="WZL38" s="670"/>
      <c r="WZM38" s="670"/>
      <c r="WZN38" s="670"/>
      <c r="WZO38" s="670"/>
      <c r="WZP38" s="670"/>
      <c r="WZQ38" s="670"/>
      <c r="WZR38" s="670"/>
      <c r="WZS38" s="670"/>
      <c r="WZT38" s="670"/>
      <c r="WZU38" s="670"/>
      <c r="WZV38" s="670"/>
      <c r="WZW38" s="670"/>
      <c r="WZX38" s="670"/>
      <c r="WZY38" s="670"/>
      <c r="WZZ38" s="670"/>
      <c r="XAA38" s="670"/>
      <c r="XAB38" s="670"/>
      <c r="XAC38" s="670"/>
      <c r="XAD38" s="670"/>
      <c r="XAE38" s="670"/>
      <c r="XAF38" s="670"/>
      <c r="XAG38" s="670"/>
      <c r="XAH38" s="670"/>
      <c r="XAI38" s="670"/>
      <c r="XAJ38" s="670"/>
      <c r="XAK38" s="670"/>
      <c r="XAL38" s="670"/>
      <c r="XAM38" s="670"/>
      <c r="XAN38" s="670"/>
      <c r="XAO38" s="670"/>
      <c r="XAP38" s="670"/>
      <c r="XAQ38" s="670"/>
      <c r="XAR38" s="670"/>
      <c r="XAS38" s="670"/>
      <c r="XAT38" s="670"/>
      <c r="XAU38" s="670"/>
      <c r="XAV38" s="670"/>
      <c r="XAW38" s="670"/>
      <c r="XAX38" s="670"/>
      <c r="XAY38" s="670"/>
      <c r="XAZ38" s="670"/>
      <c r="XBA38" s="670"/>
      <c r="XBB38" s="670"/>
      <c r="XBC38" s="670"/>
      <c r="XBD38" s="670"/>
      <c r="XBE38" s="670"/>
      <c r="XBF38" s="670"/>
      <c r="XBG38" s="670"/>
      <c r="XBH38" s="670"/>
      <c r="XBI38" s="670"/>
      <c r="XBJ38" s="670"/>
      <c r="XBK38" s="670"/>
      <c r="XBL38" s="670"/>
      <c r="XBM38" s="670"/>
      <c r="XBN38" s="670"/>
      <c r="XBO38" s="670"/>
      <c r="XBP38" s="670"/>
      <c r="XBQ38" s="670"/>
      <c r="XBR38" s="670"/>
      <c r="XBS38" s="670"/>
      <c r="XBT38" s="670"/>
      <c r="XBU38" s="670"/>
      <c r="XBV38" s="670"/>
      <c r="XBW38" s="670"/>
      <c r="XBX38" s="670"/>
      <c r="XBY38" s="670"/>
      <c r="XBZ38" s="670"/>
      <c r="XCA38" s="670"/>
      <c r="XCB38" s="670"/>
      <c r="XCC38" s="670"/>
      <c r="XCD38" s="670"/>
      <c r="XCE38" s="670"/>
      <c r="XCF38" s="670"/>
      <c r="XCG38" s="670"/>
      <c r="XCH38" s="670"/>
      <c r="XCI38" s="670"/>
      <c r="XCJ38" s="670"/>
      <c r="XCK38" s="670"/>
      <c r="XCL38" s="670"/>
      <c r="XCM38" s="670"/>
      <c r="XCN38" s="670"/>
      <c r="XCO38" s="670"/>
      <c r="XCP38" s="670"/>
      <c r="XCQ38" s="670"/>
      <c r="XCR38" s="670"/>
      <c r="XCS38" s="670"/>
      <c r="XCT38" s="670"/>
      <c r="XCU38" s="670"/>
      <c r="XCV38" s="670"/>
      <c r="XCW38" s="670"/>
      <c r="XCX38" s="670"/>
      <c r="XCY38" s="670"/>
      <c r="XCZ38" s="670"/>
      <c r="XDA38" s="670"/>
      <c r="XDB38" s="670"/>
      <c r="XDC38" s="670"/>
      <c r="XDD38" s="670"/>
      <c r="XDE38" s="670"/>
      <c r="XDF38" s="670"/>
      <c r="XDG38" s="670"/>
      <c r="XDH38" s="670"/>
      <c r="XDI38" s="670"/>
      <c r="XDJ38" s="670"/>
      <c r="XDK38" s="670"/>
      <c r="XDL38" s="670"/>
      <c r="XDM38" s="670"/>
      <c r="XDN38" s="670"/>
      <c r="XDO38" s="670"/>
      <c r="XDP38" s="670"/>
      <c r="XDQ38" s="670"/>
      <c r="XDR38" s="670"/>
      <c r="XDS38" s="670"/>
      <c r="XDT38" s="670"/>
      <c r="XDU38" s="670"/>
      <c r="XDV38" s="670"/>
      <c r="XDW38" s="670"/>
      <c r="XDX38" s="670"/>
      <c r="XDY38" s="670"/>
      <c r="XDZ38" s="670"/>
      <c r="XEA38" s="670"/>
      <c r="XEB38" s="670"/>
      <c r="XEC38" s="670"/>
      <c r="XED38" s="670"/>
      <c r="XEE38" s="670"/>
      <c r="XEF38" s="670"/>
      <c r="XEG38" s="670"/>
      <c r="XEH38" s="670"/>
      <c r="XEI38" s="670"/>
      <c r="XEJ38" s="670"/>
      <c r="XEK38" s="670"/>
      <c r="XEL38" s="670"/>
      <c r="XEM38" s="670"/>
      <c r="XEN38" s="670"/>
      <c r="XEO38" s="670"/>
      <c r="XEP38" s="670"/>
      <c r="XEQ38" s="670"/>
      <c r="XER38" s="670"/>
      <c r="XES38" s="670"/>
      <c r="XET38" s="670"/>
      <c r="XEU38" s="670"/>
      <c r="XEV38" s="670"/>
      <c r="XEW38" s="670"/>
      <c r="XEX38" s="670"/>
      <c r="XEY38" s="670"/>
      <c r="XEZ38" s="670"/>
      <c r="XFA38" s="670"/>
      <c r="XFB38" s="670"/>
      <c r="XFC38" s="670"/>
      <c r="XFD38" s="670"/>
    </row>
    <row r="39" spans="1:16384" s="670" customFormat="1" x14ac:dyDescent="0.25">
      <c r="A39" s="822"/>
      <c r="B39" s="822"/>
      <c r="C39" s="822"/>
      <c r="D39" s="822"/>
      <c r="E39" s="822"/>
      <c r="F39" s="822"/>
      <c r="G39" s="822"/>
      <c r="H39" s="822"/>
      <c r="I39" s="822"/>
      <c r="J39" s="822"/>
      <c r="K39" s="822"/>
      <c r="L39" s="822"/>
      <c r="M39" s="822"/>
      <c r="N39" s="822"/>
      <c r="O39" s="822"/>
      <c r="P39" s="822"/>
      <c r="Q39" s="822"/>
      <c r="S39" s="671"/>
      <c r="AA39" s="673"/>
    </row>
    <row r="40" spans="1:16384" s="670" customFormat="1" ht="13" x14ac:dyDescent="0.3">
      <c r="A40" s="808" t="s">
        <v>576</v>
      </c>
      <c r="B40" s="822"/>
      <c r="C40" s="823"/>
      <c r="D40" s="740">
        <f>SUM(D41:D43)</f>
        <v>0</v>
      </c>
      <c r="E40" s="740">
        <f>SUM(E41:E43)</f>
        <v>0</v>
      </c>
      <c r="F40" s="740">
        <f t="shared" ref="F40" si="60">SUM(F41:F43)</f>
        <v>0</v>
      </c>
      <c r="G40" s="740">
        <f t="shared" ref="G40" si="61">SUM(G41:G43)</f>
        <v>0</v>
      </c>
      <c r="H40" s="740">
        <f t="shared" ref="H40" si="62">SUM(H41:H43)</f>
        <v>0</v>
      </c>
      <c r="I40" s="740">
        <f t="shared" ref="I40" si="63">SUM(I41:I43)</f>
        <v>0</v>
      </c>
      <c r="J40" s="740">
        <f t="shared" ref="J40" si="64">SUM(J41:J43)</f>
        <v>0</v>
      </c>
      <c r="K40" s="740">
        <f t="shared" ref="K40" si="65">SUM(K41:K43)</f>
        <v>0</v>
      </c>
      <c r="L40" s="740">
        <f t="shared" ref="L40" si="66">SUM(L41:L43)</f>
        <v>0</v>
      </c>
      <c r="M40" s="740">
        <f t="shared" ref="M40" si="67">SUM(M41:M43)</f>
        <v>0</v>
      </c>
      <c r="N40" s="740">
        <f t="shared" ref="N40" si="68">SUM(N41:N43)</f>
        <v>0</v>
      </c>
      <c r="O40" s="740">
        <f t="shared" ref="O40" si="69">SUM(O41:O43)</f>
        <v>0</v>
      </c>
      <c r="P40" s="740">
        <f t="shared" ref="P40" si="70">SUM(P41:P43)</f>
        <v>0</v>
      </c>
      <c r="Q40" s="740">
        <f>SUM(Q41:Q43)</f>
        <v>0</v>
      </c>
      <c r="S40" s="671"/>
      <c r="AA40" s="673"/>
      <c r="AE40" s="671"/>
    </row>
    <row r="41" spans="1:16384" s="670" customFormat="1" ht="13" x14ac:dyDescent="0.3">
      <c r="A41" s="824" t="s">
        <v>514</v>
      </c>
      <c r="B41" s="822"/>
      <c r="C41" s="761"/>
      <c r="D41" s="370"/>
      <c r="E41" s="370"/>
      <c r="F41" s="370"/>
      <c r="G41" s="370"/>
      <c r="H41" s="370"/>
      <c r="I41" s="370"/>
      <c r="J41" s="370"/>
      <c r="K41" s="370"/>
      <c r="L41" s="370"/>
      <c r="M41" s="370"/>
      <c r="N41" s="370"/>
      <c r="O41" s="370"/>
      <c r="P41" s="370"/>
      <c r="Q41" s="740">
        <f t="shared" ref="Q41:Q42" si="71">SUM(D41:P41)</f>
        <v>0</v>
      </c>
      <c r="S41" s="671"/>
      <c r="AA41" s="673"/>
      <c r="AE41" s="671"/>
    </row>
    <row r="42" spans="1:16384" s="670" customFormat="1" ht="13" x14ac:dyDescent="0.3">
      <c r="A42" s="824" t="s">
        <v>515</v>
      </c>
      <c r="B42" s="822"/>
      <c r="C42" s="761"/>
      <c r="D42" s="370"/>
      <c r="E42" s="370"/>
      <c r="F42" s="370"/>
      <c r="G42" s="370"/>
      <c r="H42" s="370"/>
      <c r="I42" s="370"/>
      <c r="J42" s="370"/>
      <c r="K42" s="370"/>
      <c r="L42" s="370"/>
      <c r="M42" s="370"/>
      <c r="N42" s="370"/>
      <c r="O42" s="370"/>
      <c r="P42" s="370"/>
      <c r="Q42" s="740">
        <f t="shared" si="71"/>
        <v>0</v>
      </c>
      <c r="S42" s="671"/>
      <c r="AA42" s="673"/>
      <c r="AE42" s="671"/>
    </row>
    <row r="43" spans="1:16384" s="670" customFormat="1" x14ac:dyDescent="0.25">
      <c r="A43" s="808" t="s">
        <v>1460</v>
      </c>
      <c r="B43" s="822"/>
      <c r="C43" s="828"/>
      <c r="D43" s="740">
        <f>SUMIFS(D103:D711, $B$103:$B711, "Loans And Advances", $C$103:$C$711, "SGD")</f>
        <v>0</v>
      </c>
      <c r="E43" s="740">
        <f>SUMIFS(E103:E711, $B$103:$B711, "Loans And Advances", $C$103:$C$711, "SGD")</f>
        <v>0</v>
      </c>
      <c r="F43" s="740">
        <f>SUMIFS(F103:F711, $B$103:$B711, "Loans And Advances", $C$103:$C$711, "SGD")</f>
        <v>0</v>
      </c>
      <c r="G43" s="740">
        <f>SUMIFS(G103:G711, $B$103:$B711, "Loans And Advances", $C$103:$C$711, "SGD")</f>
        <v>0</v>
      </c>
      <c r="H43" s="740">
        <f>SUMIFS(H103:H711, $B$103:$B711, "Loans And Advances", $C$103:$C$711, "SGD")</f>
        <v>0</v>
      </c>
      <c r="I43" s="740">
        <f>SUMIFS(I103:I711, $B$103:$B711, "Loans And Advances", $C$103:$C$711, "SGD")</f>
        <v>0</v>
      </c>
      <c r="J43" s="740">
        <f>SUMIFS(J103:J711, $B$103:$B711, "Loans And Advances", $C$103:$C$711, "SGD")</f>
        <v>0</v>
      </c>
      <c r="K43" s="740">
        <f>SUMIFS(K103:K711, $B$103:$B711, "Loans And Advances", $C$103:$C$711, "SGD")</f>
        <v>0</v>
      </c>
      <c r="L43" s="740">
        <f>SUMIFS(L103:L711, $B$103:$B711, "Loans And Advances", $C$103:$C$711, "SGD")</f>
        <v>0</v>
      </c>
      <c r="M43" s="740">
        <f>SUMIFS(M103:M711, $B$103:$B711, "Loans And Advances", $C$103:$C$711, "SGD")</f>
        <v>0</v>
      </c>
      <c r="N43" s="740">
        <f>SUMIFS(N103:N711, $B$103:$B711, "Loans And Advances", $C$103:$C$711, "SGD")</f>
        <v>0</v>
      </c>
      <c r="O43" s="740">
        <f>SUMIFS(O103:O711, $B$103:$B711, "Loans And Advances", $C$103:$C$711, "SGD")</f>
        <v>0</v>
      </c>
      <c r="P43" s="740">
        <f>SUMIFS(P103:P711, $B$103:$B711, "Loans And Advances", $C$103:$C$711, "SGD")</f>
        <v>0</v>
      </c>
      <c r="Q43" s="740">
        <f>SUMIFS(Q103:Q711, $B$103:$B711, "Loans And Advances", $C$103:$C$711, "SGD")</f>
        <v>0</v>
      </c>
      <c r="S43" s="671"/>
      <c r="AA43" s="673"/>
      <c r="AE43" s="671"/>
    </row>
    <row r="44" spans="1:16384" s="670" customFormat="1" x14ac:dyDescent="0.25">
      <c r="A44" s="822"/>
      <c r="B44" s="822"/>
      <c r="C44" s="822"/>
      <c r="D44" s="822"/>
      <c r="E44" s="822"/>
      <c r="F44" s="822"/>
      <c r="G44" s="822"/>
      <c r="H44" s="822"/>
      <c r="I44" s="822"/>
      <c r="J44" s="822"/>
      <c r="K44" s="822"/>
      <c r="L44" s="822"/>
      <c r="M44" s="822"/>
      <c r="N44" s="822"/>
      <c r="O44" s="822"/>
      <c r="P44" s="822"/>
      <c r="Q44" s="822"/>
      <c r="S44" s="671"/>
      <c r="AA44" s="673"/>
      <c r="AE44" s="671"/>
    </row>
    <row r="45" spans="1:16384" s="670" customFormat="1" x14ac:dyDescent="0.25">
      <c r="A45" s="808" t="s">
        <v>577</v>
      </c>
      <c r="B45" s="822"/>
      <c r="C45" s="828"/>
      <c r="D45" s="740">
        <f>SUM(D46:D48)</f>
        <v>0</v>
      </c>
      <c r="E45" s="740">
        <f>SUM(E46:E48)</f>
        <v>0</v>
      </c>
      <c r="F45" s="740">
        <f t="shared" ref="F45" si="72">SUM(F46:F48)</f>
        <v>0</v>
      </c>
      <c r="G45" s="740">
        <f t="shared" ref="G45" si="73">SUM(G46:G48)</f>
        <v>0</v>
      </c>
      <c r="H45" s="740">
        <f t="shared" ref="H45" si="74">SUM(H46:H48)</f>
        <v>0</v>
      </c>
      <c r="I45" s="740">
        <f t="shared" ref="I45" si="75">SUM(I46:I48)</f>
        <v>0</v>
      </c>
      <c r="J45" s="740">
        <f t="shared" ref="J45" si="76">SUM(J46:J48)</f>
        <v>0</v>
      </c>
      <c r="K45" s="740">
        <f t="shared" ref="K45" si="77">SUM(K46:K48)</f>
        <v>0</v>
      </c>
      <c r="L45" s="740">
        <f t="shared" ref="L45" si="78">SUM(L46:L48)</f>
        <v>0</v>
      </c>
      <c r="M45" s="740">
        <f t="shared" ref="M45" si="79">SUM(M46:M48)</f>
        <v>0</v>
      </c>
      <c r="N45" s="740">
        <f t="shared" ref="N45" si="80">SUM(N46:N48)</f>
        <v>0</v>
      </c>
      <c r="O45" s="740">
        <f t="shared" ref="O45" si="81">SUM(O46:O48)</f>
        <v>0</v>
      </c>
      <c r="P45" s="740">
        <f t="shared" ref="P45" si="82">SUM(P46:P48)</f>
        <v>0</v>
      </c>
      <c r="Q45" s="740">
        <f>SUM(Q46:Q48)</f>
        <v>0</v>
      </c>
      <c r="S45" s="671"/>
      <c r="AA45" s="673"/>
      <c r="AE45" s="671"/>
    </row>
    <row r="46" spans="1:16384" s="674" customFormat="1" ht="13" x14ac:dyDescent="0.3">
      <c r="A46" s="371" t="s">
        <v>514</v>
      </c>
      <c r="B46" s="822"/>
      <c r="C46" s="825"/>
      <c r="D46" s="370"/>
      <c r="E46" s="370"/>
      <c r="F46" s="370"/>
      <c r="G46" s="370"/>
      <c r="H46" s="370"/>
      <c r="I46" s="370"/>
      <c r="J46" s="370"/>
      <c r="K46" s="370"/>
      <c r="L46" s="370"/>
      <c r="M46" s="370"/>
      <c r="N46" s="370"/>
      <c r="O46" s="370"/>
      <c r="P46" s="370"/>
      <c r="Q46" s="740">
        <f t="shared" ref="Q46:Q47" si="83">SUM(D46:P46)</f>
        <v>0</v>
      </c>
      <c r="S46" s="675"/>
      <c r="AA46" s="673"/>
      <c r="AE46" s="671"/>
    </row>
    <row r="47" spans="1:16384" s="674" customFormat="1" ht="13" x14ac:dyDescent="0.3">
      <c r="A47" s="371" t="s">
        <v>515</v>
      </c>
      <c r="B47" s="822"/>
      <c r="C47" s="825"/>
      <c r="D47" s="370"/>
      <c r="E47" s="370"/>
      <c r="F47" s="370"/>
      <c r="G47" s="370"/>
      <c r="H47" s="370"/>
      <c r="I47" s="370"/>
      <c r="J47" s="370"/>
      <c r="K47" s="370"/>
      <c r="L47" s="370"/>
      <c r="M47" s="370"/>
      <c r="N47" s="370"/>
      <c r="O47" s="370"/>
      <c r="P47" s="370"/>
      <c r="Q47" s="740">
        <f t="shared" si="83"/>
        <v>0</v>
      </c>
      <c r="S47" s="675"/>
      <c r="AA47" s="673"/>
    </row>
    <row r="48" spans="1:16384" s="670" customFormat="1" ht="13" x14ac:dyDescent="0.3">
      <c r="A48" s="808" t="s">
        <v>1460</v>
      </c>
      <c r="B48" s="822"/>
      <c r="C48" s="825"/>
      <c r="D48" s="740">
        <f>SUMIFS(D103:D711, $B$103:$B711, "Bills Discounted Or Purchased", $C$103:$C$711, "SGD")</f>
        <v>0</v>
      </c>
      <c r="E48" s="740">
        <f>SUMIFS(E103:E711, $B$103:$B711, "Bills Discounted Or Purchased", $C$103:$C$711, "SGD")</f>
        <v>0</v>
      </c>
      <c r="F48" s="740">
        <f>SUMIFS(F103:F711, $B$103:$B711, "Bills Discounted Or Purchased", $C$103:$C$711, "SGD")</f>
        <v>0</v>
      </c>
      <c r="G48" s="740">
        <f>SUMIFS(G103:G711, $B$103:$B711, "Bills Discounted Or Purchased", $C$103:$C$711, "SGD")</f>
        <v>0</v>
      </c>
      <c r="H48" s="740">
        <f>SUMIFS(H103:H711, $B$103:$B711, "Bills Discounted Or Purchased", $C$103:$C$711, "SGD")</f>
        <v>0</v>
      </c>
      <c r="I48" s="740">
        <f>SUMIFS(I103:I711, $B$103:$B711, "Bills Discounted Or Purchased", $C$103:$C$711, "SGD")</f>
        <v>0</v>
      </c>
      <c r="J48" s="740">
        <f>SUMIFS(J103:J711, $B$103:$B711, "Bills Discounted Or Purchased", $C$103:$C$711, "SGD")</f>
        <v>0</v>
      </c>
      <c r="K48" s="740">
        <f>SUMIFS(K103:K711, $B$103:$B711, "Bills Discounted Or Purchased", $C$103:$C$711, "SGD")</f>
        <v>0</v>
      </c>
      <c r="L48" s="740">
        <f>SUMIFS(L103:L711, $B$103:$B711, "Bills Discounted Or Purchased", $C$103:$C$711, "SGD")</f>
        <v>0</v>
      </c>
      <c r="M48" s="740">
        <f>SUMIFS(M103:M711, $B$103:$B711, "Bills Discounted Or Purchased", $C$103:$C$711, "SGD")</f>
        <v>0</v>
      </c>
      <c r="N48" s="740">
        <f>SUMIFS(N103:N711, $B$103:$B711, "Bills Discounted Or Purchased", $C$103:$C$711, "SGD")</f>
        <v>0</v>
      </c>
      <c r="O48" s="740">
        <f>SUMIFS(O103:O711, $B$103:$B711, "Bills Discounted Or Purchased", $C$103:$C$711, "SGD")</f>
        <v>0</v>
      </c>
      <c r="P48" s="740">
        <f>SUMIFS(P103:P711, $B$103:$B711, "Bills Discounted Or Purchased", $C$103:$C$711, "SGD")</f>
        <v>0</v>
      </c>
      <c r="Q48" s="740">
        <f>SUMIFS(Q103:Q711, $B$103:$B711, "Bills Discounted Or Purchased", $C$103:$C$711, "SGD")</f>
        <v>0</v>
      </c>
      <c r="S48" s="671"/>
      <c r="AA48" s="673"/>
    </row>
    <row r="49" spans="1:27" s="670" customFormat="1" x14ac:dyDescent="0.25">
      <c r="A49" s="822"/>
      <c r="B49" s="822"/>
      <c r="C49" s="822"/>
      <c r="D49" s="822"/>
      <c r="E49" s="822"/>
      <c r="F49" s="822"/>
      <c r="G49" s="822"/>
      <c r="H49" s="822"/>
      <c r="I49" s="822"/>
      <c r="J49" s="822"/>
      <c r="K49" s="822"/>
      <c r="L49" s="822"/>
      <c r="M49" s="822"/>
      <c r="N49" s="822"/>
      <c r="O49" s="822"/>
      <c r="P49" s="822"/>
      <c r="Q49" s="822"/>
      <c r="S49" s="671"/>
      <c r="AA49" s="673"/>
    </row>
    <row r="50" spans="1:27" s="670" customFormat="1" ht="13" x14ac:dyDescent="0.3">
      <c r="A50" s="808" t="s">
        <v>1448</v>
      </c>
      <c r="B50" s="822"/>
      <c r="C50" s="825"/>
      <c r="D50" s="740">
        <f>SUM(D51:D53)</f>
        <v>0</v>
      </c>
      <c r="E50" s="740">
        <f>SUM(E51:E53)</f>
        <v>0</v>
      </c>
      <c r="F50" s="740">
        <f t="shared" ref="F50" si="84">SUM(F51:F53)</f>
        <v>0</v>
      </c>
      <c r="G50" s="740">
        <f t="shared" ref="G50" si="85">SUM(G51:G53)</f>
        <v>0</v>
      </c>
      <c r="H50" s="740">
        <f t="shared" ref="H50" si="86">SUM(H51:H53)</f>
        <v>0</v>
      </c>
      <c r="I50" s="740">
        <f t="shared" ref="I50" si="87">SUM(I51:I53)</f>
        <v>0</v>
      </c>
      <c r="J50" s="740">
        <f t="shared" ref="J50" si="88">SUM(J51:J53)</f>
        <v>0</v>
      </c>
      <c r="K50" s="740">
        <f t="shared" ref="K50" si="89">SUM(K51:K53)</f>
        <v>0</v>
      </c>
      <c r="L50" s="740">
        <f t="shared" ref="L50" si="90">SUM(L51:L53)</f>
        <v>0</v>
      </c>
      <c r="M50" s="740">
        <f t="shared" ref="M50" si="91">SUM(M51:M53)</f>
        <v>0</v>
      </c>
      <c r="N50" s="740">
        <f t="shared" ref="N50" si="92">SUM(N51:N53)</f>
        <v>0</v>
      </c>
      <c r="O50" s="740">
        <f t="shared" ref="O50" si="93">SUM(O51:O53)</f>
        <v>0</v>
      </c>
      <c r="P50" s="740">
        <f t="shared" ref="P50" si="94">SUM(P51:P53)</f>
        <v>0</v>
      </c>
      <c r="Q50" s="740">
        <f>SUM(Q51:Q53)</f>
        <v>0</v>
      </c>
      <c r="S50" s="671"/>
      <c r="AA50" s="673"/>
    </row>
    <row r="51" spans="1:27" s="674" customFormat="1" ht="13" x14ac:dyDescent="0.3">
      <c r="A51" s="830" t="s">
        <v>514</v>
      </c>
      <c r="B51" s="822"/>
      <c r="C51" s="825"/>
      <c r="D51" s="370"/>
      <c r="E51" s="370"/>
      <c r="F51" s="370"/>
      <c r="G51" s="370"/>
      <c r="H51" s="370"/>
      <c r="I51" s="370"/>
      <c r="J51" s="370"/>
      <c r="K51" s="370"/>
      <c r="L51" s="370"/>
      <c r="M51" s="370"/>
      <c r="N51" s="370"/>
      <c r="O51" s="370"/>
      <c r="P51" s="370"/>
      <c r="Q51" s="740">
        <f>SUM(D51:P51)</f>
        <v>0</v>
      </c>
      <c r="S51" s="675"/>
      <c r="AA51" s="673"/>
    </row>
    <row r="52" spans="1:27" s="674" customFormat="1" ht="13" x14ac:dyDescent="0.3">
      <c r="A52" s="371" t="s">
        <v>515</v>
      </c>
      <c r="B52" s="822"/>
      <c r="C52" s="825"/>
      <c r="D52" s="370"/>
      <c r="E52" s="370"/>
      <c r="F52" s="370"/>
      <c r="G52" s="370"/>
      <c r="H52" s="370"/>
      <c r="I52" s="370"/>
      <c r="J52" s="370"/>
      <c r="K52" s="370"/>
      <c r="L52" s="370"/>
      <c r="M52" s="370"/>
      <c r="N52" s="370"/>
      <c r="O52" s="370"/>
      <c r="P52" s="370"/>
      <c r="Q52" s="740">
        <f t="shared" ref="Q52" si="95">SUM(D52:P52)</f>
        <v>0</v>
      </c>
      <c r="S52" s="675"/>
      <c r="AA52" s="673"/>
    </row>
    <row r="53" spans="1:27" s="670" customFormat="1" ht="13" x14ac:dyDescent="0.3">
      <c r="A53" s="808" t="s">
        <v>1460</v>
      </c>
      <c r="B53" s="822"/>
      <c r="C53" s="825"/>
      <c r="D53" s="740">
        <f>SUMIFS(D103:D711, $B$103:$B711, "Debt Securities", $C$103:$C$711, "SGD")</f>
        <v>0</v>
      </c>
      <c r="E53" s="740">
        <f>SUMIFS(E103:E711, $B$103:$B711, "Debt Securities", $C$103:$C$711, "SGD")</f>
        <v>0</v>
      </c>
      <c r="F53" s="740">
        <f>SUMIFS(F103:F711, $B$103:$B711, "Debt Securities", $C$103:$C$711, "SGD")</f>
        <v>0</v>
      </c>
      <c r="G53" s="740">
        <f>SUMIFS(G103:G711, $B$103:$B711, "Debt Securities", $C$103:$C$711, "SGD")</f>
        <v>0</v>
      </c>
      <c r="H53" s="740">
        <f>SUMIFS(H103:H711, $B$103:$B711, "Debt Securities", $C$103:$C$711, "SGD")</f>
        <v>0</v>
      </c>
      <c r="I53" s="740">
        <f>SUMIFS(I103:I711, $B$103:$B711, "Debt Securities", $C$103:$C$711, "SGD")</f>
        <v>0</v>
      </c>
      <c r="J53" s="740">
        <f>SUMIFS(J103:J711, $B$103:$B711, "Debt Securities", $C$103:$C$711, "SGD")</f>
        <v>0</v>
      </c>
      <c r="K53" s="740">
        <f>SUMIFS(K103:K711, $B$103:$B711, "Debt Securities", $C$103:$C$711, "SGD")</f>
        <v>0</v>
      </c>
      <c r="L53" s="740">
        <f>SUMIFS(L103:L711, $B$103:$B711, "Debt Securities", $C$103:$C$711, "SGD")</f>
        <v>0</v>
      </c>
      <c r="M53" s="740">
        <f>SUMIFS(M103:M711, $B$103:$B711, "Debt Securities", $C$103:$C$711, "SGD")</f>
        <v>0</v>
      </c>
      <c r="N53" s="740">
        <f>SUMIFS(N103:N711, $B$103:$B711, "Debt Securities", $C$103:$C$711, "SGD")</f>
        <v>0</v>
      </c>
      <c r="O53" s="740">
        <f>SUMIFS(O103:O711, $B$103:$B711, "Debt Securities", $C$103:$C$711, "SGD")</f>
        <v>0</v>
      </c>
      <c r="P53" s="740">
        <f>SUMIFS(P103:P711, $B$103:$B711, "Debt Securities", $C$103:$C$711, "SGD")</f>
        <v>0</v>
      </c>
      <c r="Q53" s="740">
        <f>SUMIFS(Q103:Q711, $B$103:$B711, "Debt Securities", $C$103:$C$711, "SGD")</f>
        <v>0</v>
      </c>
      <c r="S53" s="671"/>
      <c r="AA53" s="673"/>
    </row>
    <row r="54" spans="1:27" s="670" customFormat="1" x14ac:dyDescent="0.25">
      <c r="A54" s="822"/>
      <c r="B54" s="822"/>
      <c r="C54" s="822"/>
      <c r="D54" s="822"/>
      <c r="E54" s="822"/>
      <c r="F54" s="822"/>
      <c r="G54" s="822"/>
      <c r="H54" s="822"/>
      <c r="I54" s="822"/>
      <c r="J54" s="822"/>
      <c r="K54" s="822"/>
      <c r="L54" s="822"/>
      <c r="M54" s="822"/>
      <c r="N54" s="822"/>
      <c r="O54" s="822"/>
      <c r="P54" s="822"/>
      <c r="Q54" s="822"/>
      <c r="S54" s="671"/>
      <c r="AA54" s="673"/>
    </row>
    <row r="55" spans="1:27" s="670" customFormat="1" ht="13" x14ac:dyDescent="0.3">
      <c r="A55" s="808" t="s">
        <v>1447</v>
      </c>
      <c r="B55" s="822"/>
      <c r="C55" s="825"/>
      <c r="D55" s="740">
        <f>SUM(D56:D58)</f>
        <v>0</v>
      </c>
      <c r="E55" s="740">
        <f>SUM(E56:E58)</f>
        <v>0</v>
      </c>
      <c r="F55" s="740">
        <f t="shared" ref="F55" si="96">SUM(F56:F58)</f>
        <v>0</v>
      </c>
      <c r="G55" s="740">
        <f t="shared" ref="G55" si="97">SUM(G56:G58)</f>
        <v>0</v>
      </c>
      <c r="H55" s="740">
        <f t="shared" ref="H55" si="98">SUM(H56:H58)</f>
        <v>0</v>
      </c>
      <c r="I55" s="740">
        <f t="shared" ref="I55" si="99">SUM(I56:I58)</f>
        <v>0</v>
      </c>
      <c r="J55" s="740">
        <f t="shared" ref="J55" si="100">SUM(J56:J58)</f>
        <v>0</v>
      </c>
      <c r="K55" s="740">
        <f t="shared" ref="K55" si="101">SUM(K56:K58)</f>
        <v>0</v>
      </c>
      <c r="L55" s="740">
        <f t="shared" ref="L55" si="102">SUM(L56:L58)</f>
        <v>0</v>
      </c>
      <c r="M55" s="740">
        <f t="shared" ref="M55" si="103">SUM(M56:M58)</f>
        <v>0</v>
      </c>
      <c r="N55" s="740">
        <f t="shared" ref="N55" si="104">SUM(N56:N58)</f>
        <v>0</v>
      </c>
      <c r="O55" s="740">
        <f t="shared" ref="O55" si="105">SUM(O56:O58)</f>
        <v>0</v>
      </c>
      <c r="P55" s="740">
        <f t="shared" ref="P55" si="106">SUM(P56:P58)</f>
        <v>0</v>
      </c>
      <c r="Q55" s="740">
        <f>SUM(Q56:Q58)</f>
        <v>0</v>
      </c>
      <c r="S55" s="671"/>
      <c r="AA55" s="673"/>
    </row>
    <row r="56" spans="1:27" s="674" customFormat="1" ht="13" x14ac:dyDescent="0.3">
      <c r="A56" s="830" t="s">
        <v>514</v>
      </c>
      <c r="B56" s="822"/>
      <c r="C56" s="825"/>
      <c r="D56" s="370"/>
      <c r="E56" s="370"/>
      <c r="F56" s="370"/>
      <c r="G56" s="370"/>
      <c r="H56" s="370"/>
      <c r="I56" s="370"/>
      <c r="J56" s="370"/>
      <c r="K56" s="370"/>
      <c r="L56" s="370"/>
      <c r="M56" s="370"/>
      <c r="N56" s="370"/>
      <c r="O56" s="370"/>
      <c r="P56" s="370"/>
      <c r="Q56" s="740">
        <f t="shared" ref="Q56:Q57" si="107">SUM(D56:P56)</f>
        <v>0</v>
      </c>
      <c r="S56" s="675"/>
      <c r="AA56" s="673"/>
    </row>
    <row r="57" spans="1:27" s="674" customFormat="1" ht="13" x14ac:dyDescent="0.3">
      <c r="A57" s="371" t="s">
        <v>515</v>
      </c>
      <c r="B57" s="822"/>
      <c r="C57" s="825"/>
      <c r="D57" s="370"/>
      <c r="E57" s="370"/>
      <c r="F57" s="370"/>
      <c r="G57" s="370"/>
      <c r="H57" s="370"/>
      <c r="I57" s="370"/>
      <c r="J57" s="370"/>
      <c r="K57" s="370"/>
      <c r="L57" s="370"/>
      <c r="M57" s="370"/>
      <c r="N57" s="370"/>
      <c r="O57" s="370"/>
      <c r="P57" s="370"/>
      <c r="Q57" s="740">
        <f t="shared" si="107"/>
        <v>0</v>
      </c>
      <c r="S57" s="675"/>
      <c r="AA57" s="673"/>
    </row>
    <row r="58" spans="1:27" s="674" customFormat="1" ht="13" x14ac:dyDescent="0.3">
      <c r="A58" s="808" t="s">
        <v>1460</v>
      </c>
      <c r="B58" s="822"/>
      <c r="C58" s="825"/>
      <c r="D58" s="740">
        <f>SUMIFS(D103:D711, $B$103:$B711, "Negotiable Certificates Of Deposits", $C$103:$C$711, "SGD")</f>
        <v>0</v>
      </c>
      <c r="E58" s="740">
        <f>SUMIFS(E103:E711, $B$103:$B711, "Negotiable Certificates Of Deposits", $C$103:$C$711, "SGD")</f>
        <v>0</v>
      </c>
      <c r="F58" s="740">
        <f>SUMIFS(F103:F711, $B$103:$B711, "Negotiable Certificates Of Deposits", $C$103:$C$711, "SGD")</f>
        <v>0</v>
      </c>
      <c r="G58" s="740">
        <f>SUMIFS(G103:G711, $B$103:$B711, "Negotiable Certificates Of Deposits", $C$103:$C$711, "SGD")</f>
        <v>0</v>
      </c>
      <c r="H58" s="740">
        <f>SUMIFS(H103:H711, $B$103:$B711, "Negotiable Certificates Of Deposits", $C$103:$C$711, "SGD")</f>
        <v>0</v>
      </c>
      <c r="I58" s="740">
        <f>SUMIFS(I103:I711, $B$103:$B711, "Negotiable Certificates Of Deposits", $C$103:$C$711, "SGD")</f>
        <v>0</v>
      </c>
      <c r="J58" s="740">
        <f>SUMIFS(J103:J711, $B$103:$B711, "Negotiable Certificates Of Deposits", $C$103:$C$711, "SGD")</f>
        <v>0</v>
      </c>
      <c r="K58" s="740">
        <f>SUMIFS(K103:K711, $B$103:$B711, "Negotiable Certificates Of Deposits", $C$103:$C$711, "SGD")</f>
        <v>0</v>
      </c>
      <c r="L58" s="740">
        <f>SUMIFS(L103:L711, $B$103:$B711, "Negotiable Certificates Of Deposits", $C$103:$C$711, "SGD")</f>
        <v>0</v>
      </c>
      <c r="M58" s="740">
        <f>SUMIFS(M103:M711, $B$103:$B711, "Negotiable Certificates Of Deposits", $C$103:$C$711, "SGD")</f>
        <v>0</v>
      </c>
      <c r="N58" s="740">
        <f>SUMIFS(N103:N711, $B$103:$B711, "Negotiable Certificates Of Deposits", $C$103:$C$711, "SGD")</f>
        <v>0</v>
      </c>
      <c r="O58" s="740">
        <f>SUMIFS(O103:O711, $B$103:$B711, "Negotiable Certificates Of Deposits", $C$103:$C$711, "SGD")</f>
        <v>0</v>
      </c>
      <c r="P58" s="740">
        <f>SUMIFS(P103:P711, $B$103:$B711, "Negotiable Certificates Of Deposits", $C$103:$C$711, "SGD")</f>
        <v>0</v>
      </c>
      <c r="Q58" s="740">
        <f>SUMIFS(Q103:Q711, $B$103:$B711, "Negotiable Certificates Of Deposits", $C$103:$C$711, "SGD")</f>
        <v>0</v>
      </c>
      <c r="S58" s="675"/>
      <c r="AA58" s="673"/>
    </row>
    <row r="59" spans="1:27" s="670" customFormat="1" x14ac:dyDescent="0.25">
      <c r="A59" s="822"/>
      <c r="B59" s="822"/>
      <c r="C59" s="822"/>
      <c r="D59" s="822"/>
      <c r="E59" s="822"/>
      <c r="F59" s="822"/>
      <c r="G59" s="822"/>
      <c r="H59" s="822"/>
      <c r="I59" s="822"/>
      <c r="J59" s="822"/>
      <c r="K59" s="822"/>
      <c r="L59" s="822"/>
      <c r="M59" s="822"/>
      <c r="N59" s="822"/>
      <c r="O59" s="822"/>
      <c r="P59" s="822"/>
      <c r="Q59" s="822"/>
      <c r="S59" s="671"/>
      <c r="AA59" s="673"/>
    </row>
    <row r="60" spans="1:27" s="674" customFormat="1" ht="13" x14ac:dyDescent="0.3">
      <c r="A60" s="808" t="s">
        <v>1446</v>
      </c>
      <c r="B60" s="822"/>
      <c r="C60" s="825"/>
      <c r="D60" s="740">
        <f>SUM(D61:D63)</f>
        <v>0</v>
      </c>
      <c r="E60" s="740">
        <f>SUM(E61:E63)</f>
        <v>0</v>
      </c>
      <c r="F60" s="740">
        <f t="shared" ref="F60" si="108">SUM(F61:F63)</f>
        <v>0</v>
      </c>
      <c r="G60" s="740">
        <f t="shared" ref="G60" si="109">SUM(G61:G63)</f>
        <v>0</v>
      </c>
      <c r="H60" s="740">
        <f t="shared" ref="H60" si="110">SUM(H61:H63)</f>
        <v>0</v>
      </c>
      <c r="I60" s="740">
        <f t="shared" ref="I60" si="111">SUM(I61:I63)</f>
        <v>0</v>
      </c>
      <c r="J60" s="740">
        <f t="shared" ref="J60" si="112">SUM(J61:J63)</f>
        <v>0</v>
      </c>
      <c r="K60" s="740">
        <f t="shared" ref="K60" si="113">SUM(K61:K63)</f>
        <v>0</v>
      </c>
      <c r="L60" s="740">
        <f t="shared" ref="L60" si="114">SUM(L61:L63)</f>
        <v>0</v>
      </c>
      <c r="M60" s="740">
        <f t="shared" ref="M60" si="115">SUM(M61:M63)</f>
        <v>0</v>
      </c>
      <c r="N60" s="740">
        <f t="shared" ref="N60" si="116">SUM(N61:N63)</f>
        <v>0</v>
      </c>
      <c r="O60" s="740">
        <f t="shared" ref="O60" si="117">SUM(O61:O63)</f>
        <v>0</v>
      </c>
      <c r="P60" s="740">
        <f t="shared" ref="P60" si="118">SUM(P61:P63)</f>
        <v>0</v>
      </c>
      <c r="Q60" s="740">
        <f>SUM(Q61:Q63)</f>
        <v>0</v>
      </c>
      <c r="S60" s="675"/>
      <c r="AA60" s="673"/>
    </row>
    <row r="61" spans="1:27" s="674" customFormat="1" ht="13" x14ac:dyDescent="0.3">
      <c r="A61" s="371" t="s">
        <v>514</v>
      </c>
      <c r="B61" s="822"/>
      <c r="C61" s="825"/>
      <c r="D61" s="370"/>
      <c r="E61" s="370"/>
      <c r="F61" s="370"/>
      <c r="G61" s="370"/>
      <c r="H61" s="370"/>
      <c r="I61" s="370"/>
      <c r="J61" s="370"/>
      <c r="K61" s="370"/>
      <c r="L61" s="370"/>
      <c r="M61" s="370"/>
      <c r="N61" s="370"/>
      <c r="O61" s="370"/>
      <c r="P61" s="370"/>
      <c r="Q61" s="740">
        <f t="shared" ref="Q61:Q62" si="119">SUM(D61:P61)</f>
        <v>0</v>
      </c>
      <c r="S61" s="675"/>
      <c r="AA61" s="673"/>
    </row>
    <row r="62" spans="1:27" s="674" customFormat="1" ht="13" x14ac:dyDescent="0.3">
      <c r="A62" s="371" t="s">
        <v>515</v>
      </c>
      <c r="B62" s="822"/>
      <c r="C62" s="825"/>
      <c r="D62" s="370"/>
      <c r="E62" s="370"/>
      <c r="F62" s="370"/>
      <c r="G62" s="370"/>
      <c r="H62" s="370"/>
      <c r="I62" s="370"/>
      <c r="J62" s="370"/>
      <c r="K62" s="370"/>
      <c r="L62" s="370"/>
      <c r="M62" s="370"/>
      <c r="N62" s="370"/>
      <c r="O62" s="370"/>
      <c r="P62" s="370"/>
      <c r="Q62" s="740">
        <f t="shared" si="119"/>
        <v>0</v>
      </c>
      <c r="S62" s="675"/>
      <c r="AA62" s="673"/>
    </row>
    <row r="63" spans="1:27" s="674" customFormat="1" ht="13" x14ac:dyDescent="0.3">
      <c r="A63" s="808" t="s">
        <v>1460</v>
      </c>
      <c r="B63" s="822"/>
      <c r="C63" s="825"/>
      <c r="D63" s="740">
        <f>SUMIFS(D103:D711, $B$103:$B711, "Contingent Items", $C$103:$C$711, "SGD")</f>
        <v>0</v>
      </c>
      <c r="E63" s="740">
        <f>SUMIFS(E103:E711, $B$103:$B711, "Contingent Items", $C$103:$C$711, "SGD")</f>
        <v>0</v>
      </c>
      <c r="F63" s="740">
        <f>SUMIFS(F103:F711, $B$103:$B711, "Contingent Items", $C$103:$C$711, "SGD")</f>
        <v>0</v>
      </c>
      <c r="G63" s="740">
        <f>SUMIFS(G103:G711, $B$103:$B711, "Contingent Items", $C$103:$C$711, "SGD")</f>
        <v>0</v>
      </c>
      <c r="H63" s="740">
        <f>SUMIFS(H103:H711, $B$103:$B711, "Contingent Items", $C$103:$C$711, "SGD")</f>
        <v>0</v>
      </c>
      <c r="I63" s="740">
        <f>SUMIFS(I103:I711, $B$103:$B711, "Contingent Items", $C$103:$C$711, "SGD")</f>
        <v>0</v>
      </c>
      <c r="J63" s="740">
        <f>SUMIFS(J103:J711, $B$103:$B711, "Contingent Items", $C$103:$C$711, "SGD")</f>
        <v>0</v>
      </c>
      <c r="K63" s="740">
        <f>SUMIFS(K103:K711, $B$103:$B711, "Contingent Items", $C$103:$C$711, "SGD")</f>
        <v>0</v>
      </c>
      <c r="L63" s="740">
        <f>SUMIFS(L103:L711, $B$103:$B711, "Contingent Items", $C$103:$C$711, "SGD")</f>
        <v>0</v>
      </c>
      <c r="M63" s="740">
        <f>SUMIFS(M103:M711, $B$103:$B711, "Contingent Items", $C$103:$C$711, "SGD")</f>
        <v>0</v>
      </c>
      <c r="N63" s="740">
        <f>SUMIFS(N103:N711, $B$103:$B711, "Contingent Items", $C$103:$C$711, "SGD")</f>
        <v>0</v>
      </c>
      <c r="O63" s="740">
        <f>SUMIFS(O103:O711, $B$103:$B711, "Contingent Items", $C$103:$C$711, "SGD")</f>
        <v>0</v>
      </c>
      <c r="P63" s="740">
        <f>SUMIFS(P103:P711, $B$103:$B711, "Contingent Items", $C$103:$C$711, "SGD")</f>
        <v>0</v>
      </c>
      <c r="Q63" s="740">
        <f>SUMIFS(Q103:Q711, $B$103:$B711, "Contingent Items", $C$103:$C$711, "SGD")</f>
        <v>0</v>
      </c>
      <c r="S63" s="675"/>
      <c r="AA63" s="673"/>
    </row>
    <row r="64" spans="1:27" s="674" customFormat="1" x14ac:dyDescent="0.25">
      <c r="A64" s="822"/>
      <c r="B64" s="822"/>
      <c r="C64" s="822"/>
      <c r="D64" s="822"/>
      <c r="E64" s="822"/>
      <c r="F64" s="822"/>
      <c r="G64" s="822"/>
      <c r="H64" s="822"/>
      <c r="I64" s="822"/>
      <c r="J64" s="822"/>
      <c r="K64" s="822"/>
      <c r="L64" s="822"/>
      <c r="M64" s="822"/>
      <c r="N64" s="822"/>
      <c r="O64" s="822"/>
      <c r="P64" s="822"/>
      <c r="Q64" s="822"/>
      <c r="S64" s="675"/>
      <c r="AA64" s="673"/>
    </row>
    <row r="65" spans="1:16384" s="674" customFormat="1" ht="13" x14ac:dyDescent="0.3">
      <c r="A65" s="808" t="s">
        <v>1445</v>
      </c>
      <c r="B65" s="822"/>
      <c r="C65" s="825"/>
      <c r="D65" s="740">
        <f>SUM(D66:D68)</f>
        <v>0</v>
      </c>
      <c r="E65" s="740">
        <f>SUM(E66:E68)</f>
        <v>0</v>
      </c>
      <c r="F65" s="740">
        <f t="shared" ref="F65" si="120">SUM(F66:F68)</f>
        <v>0</v>
      </c>
      <c r="G65" s="740">
        <f t="shared" ref="G65" si="121">SUM(G66:G68)</f>
        <v>0</v>
      </c>
      <c r="H65" s="740">
        <f t="shared" ref="H65" si="122">SUM(H66:H68)</f>
        <v>0</v>
      </c>
      <c r="I65" s="740">
        <f t="shared" ref="I65" si="123">SUM(I66:I68)</f>
        <v>0</v>
      </c>
      <c r="J65" s="740">
        <f t="shared" ref="J65" si="124">SUM(J66:J68)</f>
        <v>0</v>
      </c>
      <c r="K65" s="740">
        <f t="shared" ref="K65" si="125">SUM(K66:K68)</f>
        <v>0</v>
      </c>
      <c r="L65" s="740">
        <f t="shared" ref="L65" si="126">SUM(L66:L68)</f>
        <v>0</v>
      </c>
      <c r="M65" s="740">
        <f t="shared" ref="M65" si="127">SUM(M66:M68)</f>
        <v>0</v>
      </c>
      <c r="N65" s="740">
        <f t="shared" ref="N65" si="128">SUM(N66:N68)</f>
        <v>0</v>
      </c>
      <c r="O65" s="740">
        <f t="shared" ref="O65" si="129">SUM(O66:O68)</f>
        <v>0</v>
      </c>
      <c r="P65" s="740">
        <f t="shared" ref="P65" si="130">SUM(P66:P68)</f>
        <v>0</v>
      </c>
      <c r="Q65" s="740">
        <f>SUM(Q66:Q68)</f>
        <v>0</v>
      </c>
      <c r="S65" s="675"/>
      <c r="AA65" s="673"/>
    </row>
    <row r="66" spans="1:16384" s="674" customFormat="1" ht="13" x14ac:dyDescent="0.3">
      <c r="A66" s="371" t="s">
        <v>514</v>
      </c>
      <c r="B66" s="822"/>
      <c r="C66" s="825"/>
      <c r="D66" s="370"/>
      <c r="E66" s="370"/>
      <c r="F66" s="370"/>
      <c r="G66" s="370"/>
      <c r="H66" s="370"/>
      <c r="I66" s="370"/>
      <c r="J66" s="370"/>
      <c r="K66" s="370"/>
      <c r="L66" s="370"/>
      <c r="M66" s="370"/>
      <c r="N66" s="370"/>
      <c r="O66" s="370"/>
      <c r="P66" s="370"/>
      <c r="Q66" s="740">
        <f t="shared" ref="Q66:Q67" si="131">SUM(D66:P66)</f>
        <v>0</v>
      </c>
      <c r="S66" s="675"/>
      <c r="AA66" s="673"/>
    </row>
    <row r="67" spans="1:16384" s="674" customFormat="1" ht="13" x14ac:dyDescent="0.3">
      <c r="A67" s="371" t="s">
        <v>515</v>
      </c>
      <c r="B67" s="822"/>
      <c r="C67" s="825"/>
      <c r="D67" s="831"/>
      <c r="E67" s="370"/>
      <c r="F67" s="370"/>
      <c r="G67" s="370"/>
      <c r="H67" s="370"/>
      <c r="I67" s="370"/>
      <c r="J67" s="370"/>
      <c r="K67" s="370"/>
      <c r="L67" s="370"/>
      <c r="M67" s="370"/>
      <c r="N67" s="370"/>
      <c r="O67" s="370"/>
      <c r="P67" s="370"/>
      <c r="Q67" s="740">
        <f t="shared" si="131"/>
        <v>0</v>
      </c>
      <c r="S67" s="675"/>
      <c r="AA67" s="673"/>
    </row>
    <row r="68" spans="1:16384" s="674" customFormat="1" ht="13" x14ac:dyDescent="0.3">
      <c r="A68" s="808" t="s">
        <v>1460</v>
      </c>
      <c r="B68" s="822"/>
      <c r="C68" s="825"/>
      <c r="D68" s="740">
        <f>SUMIFS(D103:D711, $B$103:$B711, "Commitments", $C$103:$C$711, "SGD")</f>
        <v>0</v>
      </c>
      <c r="E68" s="740">
        <f>SUMIFS(E103:E711, $B$103:$B711, "Commitments", $C$103:$C$711, "SGD")</f>
        <v>0</v>
      </c>
      <c r="F68" s="740">
        <f>SUMIFS(F103:F711, $B$103:$B711, "Commitments", $C$103:$C$711, "SGD")</f>
        <v>0</v>
      </c>
      <c r="G68" s="740">
        <f>SUMIFS(G103:G711, $B$103:$B711, "Commitments", $C$103:$C$711, "SGD")</f>
        <v>0</v>
      </c>
      <c r="H68" s="740">
        <f>SUMIFS(H103:H711, $B$103:$B711, "Commitments", $C$103:$C$711, "SGD")</f>
        <v>0</v>
      </c>
      <c r="I68" s="740">
        <f>SUMIFS(I103:I711, $B$103:$B711, "Commitments", $C$103:$C$711, "SGD")</f>
        <v>0</v>
      </c>
      <c r="J68" s="740">
        <f>SUMIFS(J103:J711, $B$103:$B711, "Commitments", $C$103:$C$711, "SGD")</f>
        <v>0</v>
      </c>
      <c r="K68" s="740">
        <f>SUMIFS(K103:K711, $B$103:$B711, "Commitments", $C$103:$C$711, "SGD")</f>
        <v>0</v>
      </c>
      <c r="L68" s="740">
        <f>SUMIFS(L103:L711, $B$103:$B711, "Commitments", $C$103:$C$711, "SGD")</f>
        <v>0</v>
      </c>
      <c r="M68" s="740">
        <f>SUMIFS(M103:M711, $B$103:$B711, "Commitments", $C$103:$C$711, "SGD")</f>
        <v>0</v>
      </c>
      <c r="N68" s="740">
        <f>SUMIFS(N103:N711, $B$103:$B711, "Commitments", $C$103:$C$711, "SGD")</f>
        <v>0</v>
      </c>
      <c r="O68" s="740">
        <f>SUMIFS(O103:O711, $B$103:$B711, "Commitments", $C$103:$C$711, "SGD")</f>
        <v>0</v>
      </c>
      <c r="P68" s="740">
        <f>SUMIFS(P103:P711, $B$103:$B711, "Commitments", $C$103:$C$711, "SGD")</f>
        <v>0</v>
      </c>
      <c r="Q68" s="740">
        <f>SUMIFS(Q103:Q711, $B$103:$B711, "Commitments", $C$103:$C$711, "SGD")</f>
        <v>0</v>
      </c>
      <c r="S68" s="675"/>
      <c r="AA68" s="673"/>
    </row>
    <row r="69" spans="1:16384" s="674" customFormat="1" x14ac:dyDescent="0.25">
      <c r="A69" s="1234"/>
      <c r="B69" s="1234"/>
      <c r="C69" s="1234"/>
      <c r="D69" s="1234"/>
      <c r="E69" s="1234"/>
      <c r="F69" s="1234"/>
      <c r="G69" s="1234"/>
      <c r="H69" s="1234"/>
      <c r="I69" s="1234"/>
      <c r="J69" s="1234"/>
      <c r="K69" s="1234"/>
      <c r="L69" s="1234"/>
      <c r="M69" s="1234"/>
      <c r="N69" s="1234"/>
      <c r="O69" s="1234"/>
      <c r="P69" s="1234"/>
      <c r="Q69" s="1234"/>
      <c r="S69" s="675"/>
      <c r="AA69" s="673"/>
    </row>
    <row r="70" spans="1:16384" s="674" customFormat="1" x14ac:dyDescent="0.25">
      <c r="A70" s="1234"/>
      <c r="B70" s="1234"/>
      <c r="C70" s="1234"/>
      <c r="D70" s="1234"/>
      <c r="E70" s="1234"/>
      <c r="F70" s="1234"/>
      <c r="G70" s="1234"/>
      <c r="H70" s="1234"/>
      <c r="I70" s="1234"/>
      <c r="J70" s="1234"/>
      <c r="K70" s="1234"/>
      <c r="L70" s="1234"/>
      <c r="M70" s="1234"/>
      <c r="N70" s="1234"/>
      <c r="O70" s="1234"/>
      <c r="P70" s="1234"/>
      <c r="Q70" s="1234"/>
      <c r="S70" s="675"/>
      <c r="AA70" s="673"/>
    </row>
    <row r="71" spans="1:16384" s="672" customFormat="1" ht="13" x14ac:dyDescent="0.3">
      <c r="A71" s="241" t="s">
        <v>547</v>
      </c>
      <c r="C71" s="245"/>
      <c r="R71" s="670"/>
      <c r="S71" s="671"/>
      <c r="T71" s="670"/>
      <c r="U71" s="670"/>
      <c r="V71" s="670"/>
      <c r="W71" s="670"/>
      <c r="X71" s="670"/>
      <c r="Y71" s="670"/>
      <c r="Z71" s="670"/>
      <c r="AA71" s="673"/>
      <c r="AB71" s="670"/>
      <c r="AC71" s="670"/>
      <c r="AD71" s="670"/>
      <c r="AE71" s="670"/>
      <c r="AF71" s="670"/>
      <c r="AG71" s="670"/>
      <c r="AH71" s="670"/>
      <c r="AI71" s="670"/>
      <c r="AJ71" s="670"/>
      <c r="AK71" s="670"/>
      <c r="AL71" s="670"/>
      <c r="AM71" s="670"/>
      <c r="AN71" s="670"/>
      <c r="AO71" s="670"/>
      <c r="AP71" s="670"/>
      <c r="AQ71" s="670"/>
      <c r="AR71" s="670"/>
      <c r="AS71" s="670"/>
      <c r="AT71" s="670"/>
      <c r="AU71" s="670"/>
      <c r="AV71" s="670"/>
      <c r="AW71" s="670"/>
      <c r="AX71" s="670"/>
      <c r="AY71" s="670"/>
      <c r="AZ71" s="670"/>
      <c r="BA71" s="670"/>
      <c r="BB71" s="670"/>
      <c r="BC71" s="670"/>
      <c r="BD71" s="670"/>
      <c r="BE71" s="670"/>
      <c r="BF71" s="670"/>
      <c r="BG71" s="670"/>
      <c r="BH71" s="670"/>
      <c r="BI71" s="670"/>
      <c r="BJ71" s="670"/>
      <c r="BK71" s="670"/>
      <c r="BL71" s="670"/>
      <c r="BM71" s="670"/>
      <c r="BN71" s="670"/>
      <c r="BO71" s="670"/>
      <c r="BP71" s="670"/>
      <c r="BQ71" s="670"/>
      <c r="BR71" s="670"/>
      <c r="BS71" s="670"/>
      <c r="BT71" s="670"/>
      <c r="BU71" s="670"/>
      <c r="BV71" s="670"/>
      <c r="BW71" s="670"/>
      <c r="BX71" s="670"/>
      <c r="BY71" s="670"/>
      <c r="BZ71" s="670"/>
      <c r="CA71" s="670"/>
      <c r="CB71" s="670"/>
      <c r="CC71" s="670"/>
      <c r="CD71" s="670"/>
      <c r="CE71" s="670"/>
      <c r="CF71" s="670"/>
      <c r="CG71" s="670"/>
      <c r="CH71" s="670"/>
      <c r="CI71" s="670"/>
      <c r="CJ71" s="670"/>
      <c r="CK71" s="670"/>
      <c r="CL71" s="670"/>
      <c r="CM71" s="670"/>
      <c r="CN71" s="670"/>
      <c r="CO71" s="670"/>
      <c r="CP71" s="670"/>
      <c r="CQ71" s="670"/>
      <c r="CR71" s="670"/>
      <c r="CS71" s="670"/>
      <c r="CT71" s="670"/>
      <c r="CU71" s="670"/>
      <c r="CV71" s="670"/>
      <c r="CW71" s="670"/>
      <c r="CX71" s="670"/>
      <c r="CY71" s="670"/>
      <c r="CZ71" s="670"/>
      <c r="DA71" s="670"/>
      <c r="DB71" s="670"/>
      <c r="DC71" s="670"/>
      <c r="DD71" s="670"/>
      <c r="DE71" s="670"/>
      <c r="DF71" s="670"/>
      <c r="DG71" s="670"/>
      <c r="DH71" s="670"/>
      <c r="DI71" s="670"/>
      <c r="DJ71" s="670"/>
      <c r="DK71" s="670"/>
      <c r="DL71" s="670"/>
      <c r="DM71" s="670"/>
      <c r="DN71" s="670"/>
      <c r="DO71" s="670"/>
      <c r="DP71" s="670"/>
      <c r="DQ71" s="670"/>
      <c r="DR71" s="670"/>
      <c r="DS71" s="670"/>
      <c r="DT71" s="670"/>
      <c r="DU71" s="670"/>
      <c r="DV71" s="670"/>
      <c r="DW71" s="670"/>
      <c r="DX71" s="670"/>
      <c r="DY71" s="670"/>
      <c r="DZ71" s="670"/>
      <c r="EA71" s="670"/>
      <c r="EB71" s="670"/>
      <c r="EC71" s="670"/>
      <c r="ED71" s="670"/>
      <c r="EE71" s="670"/>
      <c r="EF71" s="670"/>
      <c r="EG71" s="670"/>
      <c r="EH71" s="670"/>
      <c r="EI71" s="670"/>
      <c r="EJ71" s="670"/>
      <c r="EK71" s="670"/>
      <c r="EL71" s="670"/>
      <c r="EM71" s="670"/>
      <c r="EN71" s="670"/>
      <c r="EO71" s="670"/>
      <c r="EP71" s="670"/>
      <c r="EQ71" s="670"/>
      <c r="ER71" s="670"/>
      <c r="ES71" s="670"/>
      <c r="ET71" s="670"/>
      <c r="EU71" s="670"/>
      <c r="EV71" s="670"/>
      <c r="EW71" s="670"/>
      <c r="EX71" s="670"/>
      <c r="EY71" s="670"/>
      <c r="EZ71" s="670"/>
      <c r="FA71" s="670"/>
      <c r="FB71" s="670"/>
      <c r="FC71" s="670"/>
      <c r="FD71" s="670"/>
      <c r="FE71" s="670"/>
      <c r="FF71" s="670"/>
      <c r="FG71" s="670"/>
      <c r="FH71" s="670"/>
      <c r="FI71" s="670"/>
      <c r="FJ71" s="670"/>
      <c r="FK71" s="670"/>
      <c r="FL71" s="670"/>
      <c r="FM71" s="670"/>
      <c r="FN71" s="670"/>
      <c r="FO71" s="670"/>
      <c r="FP71" s="670"/>
      <c r="FQ71" s="670"/>
      <c r="FR71" s="670"/>
      <c r="FS71" s="670"/>
      <c r="FT71" s="670"/>
      <c r="FU71" s="670"/>
      <c r="FV71" s="670"/>
      <c r="FW71" s="670"/>
      <c r="FX71" s="670"/>
      <c r="FY71" s="670"/>
      <c r="FZ71" s="670"/>
      <c r="GA71" s="670"/>
      <c r="GB71" s="670"/>
      <c r="GC71" s="670"/>
      <c r="GD71" s="670"/>
      <c r="GE71" s="670"/>
      <c r="GF71" s="670"/>
      <c r="GG71" s="670"/>
      <c r="GH71" s="670"/>
      <c r="GI71" s="670"/>
      <c r="GJ71" s="670"/>
      <c r="GK71" s="670"/>
      <c r="GL71" s="670"/>
      <c r="GM71" s="670"/>
      <c r="GN71" s="670"/>
      <c r="GO71" s="670"/>
      <c r="GP71" s="670"/>
      <c r="GQ71" s="670"/>
      <c r="GR71" s="670"/>
      <c r="GS71" s="670"/>
      <c r="GT71" s="670"/>
      <c r="GU71" s="670"/>
      <c r="GV71" s="670"/>
      <c r="GW71" s="670"/>
      <c r="GX71" s="670"/>
      <c r="GY71" s="670"/>
      <c r="GZ71" s="670"/>
      <c r="HA71" s="670"/>
      <c r="HB71" s="670"/>
      <c r="HC71" s="670"/>
      <c r="HD71" s="670"/>
      <c r="HE71" s="670"/>
      <c r="HF71" s="670"/>
      <c r="HG71" s="670"/>
      <c r="HH71" s="670"/>
      <c r="HI71" s="670"/>
      <c r="HJ71" s="670"/>
      <c r="HK71" s="670"/>
      <c r="HL71" s="670"/>
      <c r="HM71" s="670"/>
      <c r="HN71" s="670"/>
      <c r="HO71" s="670"/>
      <c r="HP71" s="670"/>
      <c r="HQ71" s="670"/>
      <c r="HR71" s="670"/>
      <c r="HS71" s="670"/>
      <c r="HT71" s="670"/>
      <c r="HU71" s="670"/>
      <c r="HV71" s="670"/>
      <c r="HW71" s="670"/>
      <c r="HX71" s="670"/>
      <c r="HY71" s="670"/>
      <c r="HZ71" s="670"/>
      <c r="IA71" s="670"/>
      <c r="IB71" s="670"/>
      <c r="IC71" s="670"/>
      <c r="ID71" s="670"/>
      <c r="IE71" s="670"/>
      <c r="IF71" s="670"/>
      <c r="IG71" s="670"/>
      <c r="IH71" s="670"/>
      <c r="II71" s="670"/>
      <c r="IJ71" s="670"/>
      <c r="IK71" s="670"/>
      <c r="IL71" s="670"/>
      <c r="IM71" s="670"/>
      <c r="IN71" s="670"/>
      <c r="IO71" s="670"/>
      <c r="IP71" s="670"/>
      <c r="IQ71" s="670"/>
      <c r="IR71" s="670"/>
      <c r="IS71" s="670"/>
      <c r="IT71" s="670"/>
      <c r="IU71" s="670"/>
      <c r="IV71" s="670"/>
      <c r="IW71" s="670"/>
      <c r="IX71" s="670"/>
      <c r="IY71" s="670"/>
      <c r="IZ71" s="670"/>
      <c r="JA71" s="670"/>
      <c r="JB71" s="670"/>
      <c r="JC71" s="670"/>
      <c r="JD71" s="670"/>
      <c r="JE71" s="670"/>
      <c r="JF71" s="670"/>
      <c r="JG71" s="670"/>
      <c r="JH71" s="670"/>
      <c r="JI71" s="670"/>
      <c r="JJ71" s="670"/>
      <c r="JK71" s="670"/>
      <c r="JL71" s="670"/>
      <c r="JM71" s="670"/>
      <c r="JN71" s="670"/>
      <c r="JO71" s="670"/>
      <c r="JP71" s="670"/>
      <c r="JQ71" s="670"/>
      <c r="JR71" s="670"/>
      <c r="JS71" s="670"/>
      <c r="JT71" s="670"/>
      <c r="JU71" s="670"/>
      <c r="JV71" s="670"/>
      <c r="JW71" s="670"/>
      <c r="JX71" s="670"/>
      <c r="JY71" s="670"/>
      <c r="JZ71" s="670"/>
      <c r="KA71" s="670"/>
      <c r="KB71" s="670"/>
      <c r="KC71" s="670"/>
      <c r="KD71" s="670"/>
      <c r="KE71" s="670"/>
      <c r="KF71" s="670"/>
      <c r="KG71" s="670"/>
      <c r="KH71" s="670"/>
      <c r="KI71" s="670"/>
      <c r="KJ71" s="670"/>
      <c r="KK71" s="670"/>
      <c r="KL71" s="670"/>
      <c r="KM71" s="670"/>
      <c r="KN71" s="670"/>
      <c r="KO71" s="670"/>
      <c r="KP71" s="670"/>
      <c r="KQ71" s="670"/>
      <c r="KR71" s="670"/>
      <c r="KS71" s="670"/>
      <c r="KT71" s="670"/>
      <c r="KU71" s="670"/>
      <c r="KV71" s="670"/>
      <c r="KW71" s="670"/>
      <c r="KX71" s="670"/>
      <c r="KY71" s="670"/>
      <c r="KZ71" s="670"/>
      <c r="LA71" s="670"/>
      <c r="LB71" s="670"/>
      <c r="LC71" s="670"/>
      <c r="LD71" s="670"/>
      <c r="LE71" s="670"/>
      <c r="LF71" s="670"/>
      <c r="LG71" s="670"/>
      <c r="LH71" s="670"/>
      <c r="LI71" s="670"/>
      <c r="LJ71" s="670"/>
      <c r="LK71" s="670"/>
      <c r="LL71" s="670"/>
      <c r="LM71" s="670"/>
      <c r="LN71" s="670"/>
      <c r="LO71" s="670"/>
      <c r="LP71" s="670"/>
      <c r="LQ71" s="670"/>
      <c r="LR71" s="670"/>
      <c r="LS71" s="670"/>
      <c r="LT71" s="670"/>
      <c r="LU71" s="670"/>
      <c r="LV71" s="670"/>
      <c r="LW71" s="670"/>
      <c r="LX71" s="670"/>
      <c r="LY71" s="670"/>
      <c r="LZ71" s="670"/>
      <c r="MA71" s="670"/>
      <c r="MB71" s="670"/>
      <c r="MC71" s="670"/>
      <c r="MD71" s="670"/>
      <c r="ME71" s="670"/>
      <c r="MF71" s="670"/>
      <c r="MG71" s="670"/>
      <c r="MH71" s="670"/>
      <c r="MI71" s="670"/>
      <c r="MJ71" s="670"/>
      <c r="MK71" s="670"/>
      <c r="ML71" s="670"/>
      <c r="MM71" s="670"/>
      <c r="MN71" s="670"/>
      <c r="MO71" s="670"/>
      <c r="MP71" s="670"/>
      <c r="MQ71" s="670"/>
      <c r="MR71" s="670"/>
      <c r="MS71" s="670"/>
      <c r="MT71" s="670"/>
      <c r="MU71" s="670"/>
      <c r="MV71" s="670"/>
      <c r="MW71" s="670"/>
      <c r="MX71" s="670"/>
      <c r="MY71" s="670"/>
      <c r="MZ71" s="670"/>
      <c r="NA71" s="670"/>
      <c r="NB71" s="670"/>
      <c r="NC71" s="670"/>
      <c r="ND71" s="670"/>
      <c r="NE71" s="670"/>
      <c r="NF71" s="670"/>
      <c r="NG71" s="670"/>
      <c r="NH71" s="670"/>
      <c r="NI71" s="670"/>
      <c r="NJ71" s="670"/>
      <c r="NK71" s="670"/>
      <c r="NL71" s="670"/>
      <c r="NM71" s="670"/>
      <c r="NN71" s="670"/>
      <c r="NO71" s="670"/>
      <c r="NP71" s="670"/>
      <c r="NQ71" s="670"/>
      <c r="NR71" s="670"/>
      <c r="NS71" s="670"/>
      <c r="NT71" s="670"/>
      <c r="NU71" s="670"/>
      <c r="NV71" s="670"/>
      <c r="NW71" s="670"/>
      <c r="NX71" s="670"/>
      <c r="NY71" s="670"/>
      <c r="NZ71" s="670"/>
      <c r="OA71" s="670"/>
      <c r="OB71" s="670"/>
      <c r="OC71" s="670"/>
      <c r="OD71" s="670"/>
      <c r="OE71" s="670"/>
      <c r="OF71" s="670"/>
      <c r="OG71" s="670"/>
      <c r="OH71" s="670"/>
      <c r="OI71" s="670"/>
      <c r="OJ71" s="670"/>
      <c r="OK71" s="670"/>
      <c r="OL71" s="670"/>
      <c r="OM71" s="670"/>
      <c r="ON71" s="670"/>
      <c r="OO71" s="670"/>
      <c r="OP71" s="670"/>
      <c r="OQ71" s="670"/>
      <c r="OR71" s="670"/>
      <c r="OS71" s="670"/>
      <c r="OT71" s="670"/>
      <c r="OU71" s="670"/>
      <c r="OV71" s="670"/>
      <c r="OW71" s="670"/>
      <c r="OX71" s="670"/>
      <c r="OY71" s="670"/>
      <c r="OZ71" s="670"/>
      <c r="PA71" s="670"/>
      <c r="PB71" s="670"/>
      <c r="PC71" s="670"/>
      <c r="PD71" s="670"/>
      <c r="PE71" s="670"/>
      <c r="PF71" s="670"/>
      <c r="PG71" s="670"/>
      <c r="PH71" s="670"/>
      <c r="PI71" s="670"/>
      <c r="PJ71" s="670"/>
      <c r="PK71" s="670"/>
      <c r="PL71" s="670"/>
      <c r="PM71" s="670"/>
      <c r="PN71" s="670"/>
      <c r="PO71" s="670"/>
      <c r="PP71" s="670"/>
      <c r="PQ71" s="670"/>
      <c r="PR71" s="670"/>
      <c r="PS71" s="670"/>
      <c r="PT71" s="670"/>
      <c r="PU71" s="670"/>
      <c r="PV71" s="670"/>
      <c r="PW71" s="670"/>
      <c r="PX71" s="670"/>
      <c r="PY71" s="670"/>
      <c r="PZ71" s="670"/>
      <c r="QA71" s="670"/>
      <c r="QB71" s="670"/>
      <c r="QC71" s="670"/>
      <c r="QD71" s="670"/>
      <c r="QE71" s="670"/>
      <c r="QF71" s="670"/>
      <c r="QG71" s="670"/>
      <c r="QH71" s="670"/>
      <c r="QI71" s="670"/>
      <c r="QJ71" s="670"/>
      <c r="QK71" s="670"/>
      <c r="QL71" s="670"/>
      <c r="QM71" s="670"/>
      <c r="QN71" s="670"/>
      <c r="QO71" s="670"/>
      <c r="QP71" s="670"/>
      <c r="QQ71" s="670"/>
      <c r="QR71" s="670"/>
      <c r="QS71" s="670"/>
      <c r="QT71" s="670"/>
      <c r="QU71" s="670"/>
      <c r="QV71" s="670"/>
      <c r="QW71" s="670"/>
      <c r="QX71" s="670"/>
      <c r="QY71" s="670"/>
      <c r="QZ71" s="670"/>
      <c r="RA71" s="670"/>
      <c r="RB71" s="670"/>
      <c r="RC71" s="670"/>
      <c r="RD71" s="670"/>
      <c r="RE71" s="670"/>
      <c r="RF71" s="670"/>
      <c r="RG71" s="670"/>
      <c r="RH71" s="670"/>
      <c r="RI71" s="670"/>
      <c r="RJ71" s="670"/>
      <c r="RK71" s="670"/>
      <c r="RL71" s="670"/>
      <c r="RM71" s="670"/>
      <c r="RN71" s="670"/>
      <c r="RO71" s="670"/>
      <c r="RP71" s="670"/>
      <c r="RQ71" s="670"/>
      <c r="RR71" s="670"/>
      <c r="RS71" s="670"/>
      <c r="RT71" s="670"/>
      <c r="RU71" s="670"/>
      <c r="RV71" s="670"/>
      <c r="RW71" s="670"/>
      <c r="RX71" s="670"/>
      <c r="RY71" s="670"/>
      <c r="RZ71" s="670"/>
      <c r="SA71" s="670"/>
      <c r="SB71" s="670"/>
      <c r="SC71" s="670"/>
      <c r="SD71" s="670"/>
      <c r="SE71" s="670"/>
      <c r="SF71" s="670"/>
      <c r="SG71" s="670"/>
      <c r="SH71" s="670"/>
      <c r="SI71" s="670"/>
      <c r="SJ71" s="670"/>
      <c r="SK71" s="670"/>
      <c r="SL71" s="670"/>
      <c r="SM71" s="670"/>
      <c r="SN71" s="670"/>
      <c r="SO71" s="670"/>
      <c r="SP71" s="670"/>
      <c r="SQ71" s="670"/>
      <c r="SR71" s="670"/>
      <c r="SS71" s="670"/>
      <c r="ST71" s="670"/>
      <c r="SU71" s="670"/>
      <c r="SV71" s="670"/>
      <c r="SW71" s="670"/>
      <c r="SX71" s="670"/>
      <c r="SY71" s="670"/>
      <c r="SZ71" s="670"/>
      <c r="TA71" s="670"/>
      <c r="TB71" s="670"/>
      <c r="TC71" s="670"/>
      <c r="TD71" s="670"/>
      <c r="TE71" s="670"/>
      <c r="TF71" s="670"/>
      <c r="TG71" s="670"/>
      <c r="TH71" s="670"/>
      <c r="TI71" s="670"/>
      <c r="TJ71" s="670"/>
      <c r="TK71" s="670"/>
      <c r="TL71" s="670"/>
      <c r="TM71" s="670"/>
      <c r="TN71" s="670"/>
      <c r="TO71" s="670"/>
      <c r="TP71" s="670"/>
      <c r="TQ71" s="670"/>
      <c r="TR71" s="670"/>
      <c r="TS71" s="670"/>
      <c r="TT71" s="670"/>
      <c r="TU71" s="670"/>
      <c r="TV71" s="670"/>
      <c r="TW71" s="670"/>
      <c r="TX71" s="670"/>
      <c r="TY71" s="670"/>
      <c r="TZ71" s="670"/>
      <c r="UA71" s="670"/>
      <c r="UB71" s="670"/>
      <c r="UC71" s="670"/>
      <c r="UD71" s="670"/>
      <c r="UE71" s="670"/>
      <c r="UF71" s="670"/>
      <c r="UG71" s="670"/>
      <c r="UH71" s="670"/>
      <c r="UI71" s="670"/>
      <c r="UJ71" s="670"/>
      <c r="UK71" s="670"/>
      <c r="UL71" s="670"/>
      <c r="UM71" s="670"/>
      <c r="UN71" s="670"/>
      <c r="UO71" s="670"/>
      <c r="UP71" s="670"/>
      <c r="UQ71" s="670"/>
      <c r="UR71" s="670"/>
      <c r="US71" s="670"/>
      <c r="UT71" s="670"/>
      <c r="UU71" s="670"/>
      <c r="UV71" s="670"/>
      <c r="UW71" s="670"/>
      <c r="UX71" s="670"/>
      <c r="UY71" s="670"/>
      <c r="UZ71" s="670"/>
      <c r="VA71" s="670"/>
      <c r="VB71" s="670"/>
      <c r="VC71" s="670"/>
      <c r="VD71" s="670"/>
      <c r="VE71" s="670"/>
      <c r="VF71" s="670"/>
      <c r="VG71" s="670"/>
      <c r="VH71" s="670"/>
      <c r="VI71" s="670"/>
      <c r="VJ71" s="670"/>
      <c r="VK71" s="670"/>
      <c r="VL71" s="670"/>
      <c r="VM71" s="670"/>
      <c r="VN71" s="670"/>
      <c r="VO71" s="670"/>
      <c r="VP71" s="670"/>
      <c r="VQ71" s="670"/>
      <c r="VR71" s="670"/>
      <c r="VS71" s="670"/>
      <c r="VT71" s="670"/>
      <c r="VU71" s="670"/>
      <c r="VV71" s="670"/>
      <c r="VW71" s="670"/>
      <c r="VX71" s="670"/>
      <c r="VY71" s="670"/>
      <c r="VZ71" s="670"/>
      <c r="WA71" s="670"/>
      <c r="WB71" s="670"/>
      <c r="WC71" s="670"/>
      <c r="WD71" s="670"/>
      <c r="WE71" s="670"/>
      <c r="WF71" s="670"/>
      <c r="WG71" s="670"/>
      <c r="WH71" s="670"/>
      <c r="WI71" s="670"/>
      <c r="WJ71" s="670"/>
      <c r="WK71" s="670"/>
      <c r="WL71" s="670"/>
      <c r="WM71" s="670"/>
      <c r="WN71" s="670"/>
      <c r="WO71" s="670"/>
      <c r="WP71" s="670"/>
      <c r="WQ71" s="670"/>
      <c r="WR71" s="670"/>
      <c r="WS71" s="670"/>
      <c r="WT71" s="670"/>
      <c r="WU71" s="670"/>
      <c r="WV71" s="670"/>
      <c r="WW71" s="670"/>
      <c r="WX71" s="670"/>
      <c r="WY71" s="670"/>
      <c r="WZ71" s="670"/>
      <c r="XA71" s="670"/>
      <c r="XB71" s="670"/>
      <c r="XC71" s="670"/>
      <c r="XD71" s="670"/>
      <c r="XE71" s="670"/>
      <c r="XF71" s="670"/>
      <c r="XG71" s="670"/>
      <c r="XH71" s="670"/>
      <c r="XI71" s="670"/>
      <c r="XJ71" s="670"/>
      <c r="XK71" s="670"/>
      <c r="XL71" s="670"/>
      <c r="XM71" s="670"/>
      <c r="XN71" s="670"/>
      <c r="XO71" s="670"/>
      <c r="XP71" s="670"/>
      <c r="XQ71" s="670"/>
      <c r="XR71" s="670"/>
      <c r="XS71" s="670"/>
      <c r="XT71" s="670"/>
      <c r="XU71" s="670"/>
      <c r="XV71" s="670"/>
      <c r="XW71" s="670"/>
      <c r="XX71" s="670"/>
      <c r="XY71" s="670"/>
      <c r="XZ71" s="670"/>
      <c r="YA71" s="670"/>
      <c r="YB71" s="670"/>
      <c r="YC71" s="670"/>
      <c r="YD71" s="670"/>
      <c r="YE71" s="670"/>
      <c r="YF71" s="670"/>
      <c r="YG71" s="670"/>
      <c r="YH71" s="670"/>
      <c r="YI71" s="670"/>
      <c r="YJ71" s="670"/>
      <c r="YK71" s="670"/>
      <c r="YL71" s="670"/>
      <c r="YM71" s="670"/>
      <c r="YN71" s="670"/>
      <c r="YO71" s="670"/>
      <c r="YP71" s="670"/>
      <c r="YQ71" s="670"/>
      <c r="YR71" s="670"/>
      <c r="YS71" s="670"/>
      <c r="YT71" s="670"/>
      <c r="YU71" s="670"/>
      <c r="YV71" s="670"/>
      <c r="YW71" s="670"/>
      <c r="YX71" s="670"/>
      <c r="YY71" s="670"/>
      <c r="YZ71" s="670"/>
      <c r="ZA71" s="670"/>
      <c r="ZB71" s="670"/>
      <c r="ZC71" s="670"/>
      <c r="ZD71" s="670"/>
      <c r="ZE71" s="670"/>
      <c r="ZF71" s="670"/>
      <c r="ZG71" s="670"/>
      <c r="ZH71" s="670"/>
      <c r="ZI71" s="670"/>
      <c r="ZJ71" s="670"/>
      <c r="ZK71" s="670"/>
      <c r="ZL71" s="670"/>
      <c r="ZM71" s="670"/>
      <c r="ZN71" s="670"/>
      <c r="ZO71" s="670"/>
      <c r="ZP71" s="670"/>
      <c r="ZQ71" s="670"/>
      <c r="ZR71" s="670"/>
      <c r="ZS71" s="670"/>
      <c r="ZT71" s="670"/>
      <c r="ZU71" s="670"/>
      <c r="ZV71" s="670"/>
      <c r="ZW71" s="670"/>
      <c r="ZX71" s="670"/>
      <c r="ZY71" s="670"/>
      <c r="ZZ71" s="670"/>
      <c r="AAA71" s="670"/>
      <c r="AAB71" s="670"/>
      <c r="AAC71" s="670"/>
      <c r="AAD71" s="670"/>
      <c r="AAE71" s="670"/>
      <c r="AAF71" s="670"/>
      <c r="AAG71" s="670"/>
      <c r="AAH71" s="670"/>
      <c r="AAI71" s="670"/>
      <c r="AAJ71" s="670"/>
      <c r="AAK71" s="670"/>
      <c r="AAL71" s="670"/>
      <c r="AAM71" s="670"/>
      <c r="AAN71" s="670"/>
      <c r="AAO71" s="670"/>
      <c r="AAP71" s="670"/>
      <c r="AAQ71" s="670"/>
      <c r="AAR71" s="670"/>
      <c r="AAS71" s="670"/>
      <c r="AAT71" s="670"/>
      <c r="AAU71" s="670"/>
      <c r="AAV71" s="670"/>
      <c r="AAW71" s="670"/>
      <c r="AAX71" s="670"/>
      <c r="AAY71" s="670"/>
      <c r="AAZ71" s="670"/>
      <c r="ABA71" s="670"/>
      <c r="ABB71" s="670"/>
      <c r="ABC71" s="670"/>
      <c r="ABD71" s="670"/>
      <c r="ABE71" s="670"/>
      <c r="ABF71" s="670"/>
      <c r="ABG71" s="670"/>
      <c r="ABH71" s="670"/>
      <c r="ABI71" s="670"/>
      <c r="ABJ71" s="670"/>
      <c r="ABK71" s="670"/>
      <c r="ABL71" s="670"/>
      <c r="ABM71" s="670"/>
      <c r="ABN71" s="670"/>
      <c r="ABO71" s="670"/>
      <c r="ABP71" s="670"/>
      <c r="ABQ71" s="670"/>
      <c r="ABR71" s="670"/>
      <c r="ABS71" s="670"/>
      <c r="ABT71" s="670"/>
      <c r="ABU71" s="670"/>
      <c r="ABV71" s="670"/>
      <c r="ABW71" s="670"/>
      <c r="ABX71" s="670"/>
      <c r="ABY71" s="670"/>
      <c r="ABZ71" s="670"/>
      <c r="ACA71" s="670"/>
      <c r="ACB71" s="670"/>
      <c r="ACC71" s="670"/>
      <c r="ACD71" s="670"/>
      <c r="ACE71" s="670"/>
      <c r="ACF71" s="670"/>
      <c r="ACG71" s="670"/>
      <c r="ACH71" s="670"/>
      <c r="ACI71" s="670"/>
      <c r="ACJ71" s="670"/>
      <c r="ACK71" s="670"/>
      <c r="ACL71" s="670"/>
      <c r="ACM71" s="670"/>
      <c r="ACN71" s="670"/>
      <c r="ACO71" s="670"/>
      <c r="ACP71" s="670"/>
      <c r="ACQ71" s="670"/>
      <c r="ACR71" s="670"/>
      <c r="ACS71" s="670"/>
      <c r="ACT71" s="670"/>
      <c r="ACU71" s="670"/>
      <c r="ACV71" s="670"/>
      <c r="ACW71" s="670"/>
      <c r="ACX71" s="670"/>
      <c r="ACY71" s="670"/>
      <c r="ACZ71" s="670"/>
      <c r="ADA71" s="670"/>
      <c r="ADB71" s="670"/>
      <c r="ADC71" s="670"/>
      <c r="ADD71" s="670"/>
      <c r="ADE71" s="670"/>
      <c r="ADF71" s="670"/>
      <c r="ADG71" s="670"/>
      <c r="ADH71" s="670"/>
      <c r="ADI71" s="670"/>
      <c r="ADJ71" s="670"/>
      <c r="ADK71" s="670"/>
      <c r="ADL71" s="670"/>
      <c r="ADM71" s="670"/>
      <c r="ADN71" s="670"/>
      <c r="ADO71" s="670"/>
      <c r="ADP71" s="670"/>
      <c r="ADQ71" s="670"/>
      <c r="ADR71" s="670"/>
      <c r="ADS71" s="670"/>
      <c r="ADT71" s="670"/>
      <c r="ADU71" s="670"/>
      <c r="ADV71" s="670"/>
      <c r="ADW71" s="670"/>
      <c r="ADX71" s="670"/>
      <c r="ADY71" s="670"/>
      <c r="ADZ71" s="670"/>
      <c r="AEA71" s="670"/>
      <c r="AEB71" s="670"/>
      <c r="AEC71" s="670"/>
      <c r="AED71" s="670"/>
      <c r="AEE71" s="670"/>
      <c r="AEF71" s="670"/>
      <c r="AEG71" s="670"/>
      <c r="AEH71" s="670"/>
      <c r="AEI71" s="670"/>
      <c r="AEJ71" s="670"/>
      <c r="AEK71" s="670"/>
      <c r="AEL71" s="670"/>
      <c r="AEM71" s="670"/>
      <c r="AEN71" s="670"/>
      <c r="AEO71" s="670"/>
      <c r="AEP71" s="670"/>
      <c r="AEQ71" s="670"/>
      <c r="AER71" s="670"/>
      <c r="AES71" s="670"/>
      <c r="AET71" s="670"/>
      <c r="AEU71" s="670"/>
      <c r="AEV71" s="670"/>
      <c r="AEW71" s="670"/>
      <c r="AEX71" s="670"/>
      <c r="AEY71" s="670"/>
      <c r="AEZ71" s="670"/>
      <c r="AFA71" s="670"/>
      <c r="AFB71" s="670"/>
      <c r="AFC71" s="670"/>
      <c r="AFD71" s="670"/>
      <c r="AFE71" s="670"/>
      <c r="AFF71" s="670"/>
      <c r="AFG71" s="670"/>
      <c r="AFH71" s="670"/>
      <c r="AFI71" s="670"/>
      <c r="AFJ71" s="670"/>
      <c r="AFK71" s="670"/>
      <c r="AFL71" s="670"/>
      <c r="AFM71" s="670"/>
      <c r="AFN71" s="670"/>
      <c r="AFO71" s="670"/>
      <c r="AFP71" s="670"/>
      <c r="AFQ71" s="670"/>
      <c r="AFR71" s="670"/>
      <c r="AFS71" s="670"/>
      <c r="AFT71" s="670"/>
      <c r="AFU71" s="670"/>
      <c r="AFV71" s="670"/>
      <c r="AFW71" s="670"/>
      <c r="AFX71" s="670"/>
      <c r="AFY71" s="670"/>
      <c r="AFZ71" s="670"/>
      <c r="AGA71" s="670"/>
      <c r="AGB71" s="670"/>
      <c r="AGC71" s="670"/>
      <c r="AGD71" s="670"/>
      <c r="AGE71" s="670"/>
      <c r="AGF71" s="670"/>
      <c r="AGG71" s="670"/>
      <c r="AGH71" s="670"/>
      <c r="AGI71" s="670"/>
      <c r="AGJ71" s="670"/>
      <c r="AGK71" s="670"/>
      <c r="AGL71" s="670"/>
      <c r="AGM71" s="670"/>
      <c r="AGN71" s="670"/>
      <c r="AGO71" s="670"/>
      <c r="AGP71" s="670"/>
      <c r="AGQ71" s="670"/>
      <c r="AGR71" s="670"/>
      <c r="AGS71" s="670"/>
      <c r="AGT71" s="670"/>
      <c r="AGU71" s="670"/>
      <c r="AGV71" s="670"/>
      <c r="AGW71" s="670"/>
      <c r="AGX71" s="670"/>
      <c r="AGY71" s="670"/>
      <c r="AGZ71" s="670"/>
      <c r="AHA71" s="670"/>
      <c r="AHB71" s="670"/>
      <c r="AHC71" s="670"/>
      <c r="AHD71" s="670"/>
      <c r="AHE71" s="670"/>
      <c r="AHF71" s="670"/>
      <c r="AHG71" s="670"/>
      <c r="AHH71" s="670"/>
      <c r="AHI71" s="670"/>
      <c r="AHJ71" s="670"/>
      <c r="AHK71" s="670"/>
      <c r="AHL71" s="670"/>
      <c r="AHM71" s="670"/>
      <c r="AHN71" s="670"/>
      <c r="AHO71" s="670"/>
      <c r="AHP71" s="670"/>
      <c r="AHQ71" s="670"/>
      <c r="AHR71" s="670"/>
      <c r="AHS71" s="670"/>
      <c r="AHT71" s="670"/>
      <c r="AHU71" s="670"/>
      <c r="AHV71" s="670"/>
      <c r="AHW71" s="670"/>
      <c r="AHX71" s="670"/>
      <c r="AHY71" s="670"/>
      <c r="AHZ71" s="670"/>
      <c r="AIA71" s="670"/>
      <c r="AIB71" s="670"/>
      <c r="AIC71" s="670"/>
      <c r="AID71" s="670"/>
      <c r="AIE71" s="670"/>
      <c r="AIF71" s="670"/>
      <c r="AIG71" s="670"/>
      <c r="AIH71" s="670"/>
      <c r="AII71" s="670"/>
      <c r="AIJ71" s="670"/>
      <c r="AIK71" s="670"/>
      <c r="AIL71" s="670"/>
      <c r="AIM71" s="670"/>
      <c r="AIN71" s="670"/>
      <c r="AIO71" s="670"/>
      <c r="AIP71" s="670"/>
      <c r="AIQ71" s="670"/>
      <c r="AIR71" s="670"/>
      <c r="AIS71" s="670"/>
      <c r="AIT71" s="670"/>
      <c r="AIU71" s="670"/>
      <c r="AIV71" s="670"/>
      <c r="AIW71" s="670"/>
      <c r="AIX71" s="670"/>
      <c r="AIY71" s="670"/>
      <c r="AIZ71" s="670"/>
      <c r="AJA71" s="670"/>
      <c r="AJB71" s="670"/>
      <c r="AJC71" s="670"/>
      <c r="AJD71" s="670"/>
      <c r="AJE71" s="670"/>
      <c r="AJF71" s="670"/>
      <c r="AJG71" s="670"/>
      <c r="AJH71" s="670"/>
      <c r="AJI71" s="670"/>
      <c r="AJJ71" s="670"/>
      <c r="AJK71" s="670"/>
      <c r="AJL71" s="670"/>
      <c r="AJM71" s="670"/>
      <c r="AJN71" s="670"/>
      <c r="AJO71" s="670"/>
      <c r="AJP71" s="670"/>
      <c r="AJQ71" s="670"/>
      <c r="AJR71" s="670"/>
      <c r="AJS71" s="670"/>
      <c r="AJT71" s="670"/>
      <c r="AJU71" s="670"/>
      <c r="AJV71" s="670"/>
      <c r="AJW71" s="670"/>
      <c r="AJX71" s="670"/>
      <c r="AJY71" s="670"/>
      <c r="AJZ71" s="670"/>
      <c r="AKA71" s="670"/>
      <c r="AKB71" s="670"/>
      <c r="AKC71" s="670"/>
      <c r="AKD71" s="670"/>
      <c r="AKE71" s="670"/>
      <c r="AKF71" s="670"/>
      <c r="AKG71" s="670"/>
      <c r="AKH71" s="670"/>
      <c r="AKI71" s="670"/>
      <c r="AKJ71" s="670"/>
      <c r="AKK71" s="670"/>
      <c r="AKL71" s="670"/>
      <c r="AKM71" s="670"/>
      <c r="AKN71" s="670"/>
      <c r="AKO71" s="670"/>
      <c r="AKP71" s="670"/>
      <c r="AKQ71" s="670"/>
      <c r="AKR71" s="670"/>
      <c r="AKS71" s="670"/>
      <c r="AKT71" s="670"/>
      <c r="AKU71" s="670"/>
      <c r="AKV71" s="670"/>
      <c r="AKW71" s="670"/>
      <c r="AKX71" s="670"/>
      <c r="AKY71" s="670"/>
      <c r="AKZ71" s="670"/>
      <c r="ALA71" s="670"/>
      <c r="ALB71" s="670"/>
      <c r="ALC71" s="670"/>
      <c r="ALD71" s="670"/>
      <c r="ALE71" s="670"/>
      <c r="ALF71" s="670"/>
      <c r="ALG71" s="670"/>
      <c r="ALH71" s="670"/>
      <c r="ALI71" s="670"/>
      <c r="ALJ71" s="670"/>
      <c r="ALK71" s="670"/>
      <c r="ALL71" s="670"/>
      <c r="ALM71" s="670"/>
      <c r="ALN71" s="670"/>
      <c r="ALO71" s="670"/>
      <c r="ALP71" s="670"/>
      <c r="ALQ71" s="670"/>
      <c r="ALR71" s="670"/>
      <c r="ALS71" s="670"/>
      <c r="ALT71" s="670"/>
      <c r="ALU71" s="670"/>
      <c r="ALV71" s="670"/>
      <c r="ALW71" s="670"/>
      <c r="ALX71" s="670"/>
      <c r="ALY71" s="670"/>
      <c r="ALZ71" s="670"/>
      <c r="AMA71" s="670"/>
      <c r="AMB71" s="670"/>
      <c r="AMC71" s="670"/>
      <c r="AMD71" s="670"/>
      <c r="AME71" s="670"/>
      <c r="AMF71" s="670"/>
      <c r="AMG71" s="670"/>
      <c r="AMH71" s="670"/>
      <c r="AMI71" s="670"/>
      <c r="AMJ71" s="670"/>
      <c r="AMK71" s="670"/>
      <c r="AML71" s="670"/>
      <c r="AMM71" s="670"/>
      <c r="AMN71" s="670"/>
      <c r="AMO71" s="670"/>
      <c r="AMP71" s="670"/>
      <c r="AMQ71" s="670"/>
      <c r="AMR71" s="670"/>
      <c r="AMS71" s="670"/>
      <c r="AMT71" s="670"/>
      <c r="AMU71" s="670"/>
      <c r="AMV71" s="670"/>
      <c r="AMW71" s="670"/>
      <c r="AMX71" s="670"/>
      <c r="AMY71" s="670"/>
      <c r="AMZ71" s="670"/>
      <c r="ANA71" s="670"/>
      <c r="ANB71" s="670"/>
      <c r="ANC71" s="670"/>
      <c r="AND71" s="670"/>
      <c r="ANE71" s="670"/>
      <c r="ANF71" s="670"/>
      <c r="ANG71" s="670"/>
      <c r="ANH71" s="670"/>
      <c r="ANI71" s="670"/>
      <c r="ANJ71" s="670"/>
      <c r="ANK71" s="670"/>
      <c r="ANL71" s="670"/>
      <c r="ANM71" s="670"/>
      <c r="ANN71" s="670"/>
      <c r="ANO71" s="670"/>
      <c r="ANP71" s="670"/>
      <c r="ANQ71" s="670"/>
      <c r="ANR71" s="670"/>
      <c r="ANS71" s="670"/>
      <c r="ANT71" s="670"/>
      <c r="ANU71" s="670"/>
      <c r="ANV71" s="670"/>
      <c r="ANW71" s="670"/>
      <c r="ANX71" s="670"/>
      <c r="ANY71" s="670"/>
      <c r="ANZ71" s="670"/>
      <c r="AOA71" s="670"/>
      <c r="AOB71" s="670"/>
      <c r="AOC71" s="670"/>
      <c r="AOD71" s="670"/>
      <c r="AOE71" s="670"/>
      <c r="AOF71" s="670"/>
      <c r="AOG71" s="670"/>
      <c r="AOH71" s="670"/>
      <c r="AOI71" s="670"/>
      <c r="AOJ71" s="670"/>
      <c r="AOK71" s="670"/>
      <c r="AOL71" s="670"/>
      <c r="AOM71" s="670"/>
      <c r="AON71" s="670"/>
      <c r="AOO71" s="670"/>
      <c r="AOP71" s="670"/>
      <c r="AOQ71" s="670"/>
      <c r="AOR71" s="670"/>
      <c r="AOS71" s="670"/>
      <c r="AOT71" s="670"/>
      <c r="AOU71" s="670"/>
      <c r="AOV71" s="670"/>
      <c r="AOW71" s="670"/>
      <c r="AOX71" s="670"/>
      <c r="AOY71" s="670"/>
      <c r="AOZ71" s="670"/>
      <c r="APA71" s="670"/>
      <c r="APB71" s="670"/>
      <c r="APC71" s="670"/>
      <c r="APD71" s="670"/>
      <c r="APE71" s="670"/>
      <c r="APF71" s="670"/>
      <c r="APG71" s="670"/>
      <c r="APH71" s="670"/>
      <c r="API71" s="670"/>
      <c r="APJ71" s="670"/>
      <c r="APK71" s="670"/>
      <c r="APL71" s="670"/>
      <c r="APM71" s="670"/>
      <c r="APN71" s="670"/>
      <c r="APO71" s="670"/>
      <c r="APP71" s="670"/>
      <c r="APQ71" s="670"/>
      <c r="APR71" s="670"/>
      <c r="APS71" s="670"/>
      <c r="APT71" s="670"/>
      <c r="APU71" s="670"/>
      <c r="APV71" s="670"/>
      <c r="APW71" s="670"/>
      <c r="APX71" s="670"/>
      <c r="APY71" s="670"/>
      <c r="APZ71" s="670"/>
      <c r="AQA71" s="670"/>
      <c r="AQB71" s="670"/>
      <c r="AQC71" s="670"/>
      <c r="AQD71" s="670"/>
      <c r="AQE71" s="670"/>
      <c r="AQF71" s="670"/>
      <c r="AQG71" s="670"/>
      <c r="AQH71" s="670"/>
      <c r="AQI71" s="670"/>
      <c r="AQJ71" s="670"/>
      <c r="AQK71" s="670"/>
      <c r="AQL71" s="670"/>
      <c r="AQM71" s="670"/>
      <c r="AQN71" s="670"/>
      <c r="AQO71" s="670"/>
      <c r="AQP71" s="670"/>
      <c r="AQQ71" s="670"/>
      <c r="AQR71" s="670"/>
      <c r="AQS71" s="670"/>
      <c r="AQT71" s="670"/>
      <c r="AQU71" s="670"/>
      <c r="AQV71" s="670"/>
      <c r="AQW71" s="670"/>
      <c r="AQX71" s="670"/>
      <c r="AQY71" s="670"/>
      <c r="AQZ71" s="670"/>
      <c r="ARA71" s="670"/>
      <c r="ARB71" s="670"/>
      <c r="ARC71" s="670"/>
      <c r="ARD71" s="670"/>
      <c r="ARE71" s="670"/>
      <c r="ARF71" s="670"/>
      <c r="ARG71" s="670"/>
      <c r="ARH71" s="670"/>
      <c r="ARI71" s="670"/>
      <c r="ARJ71" s="670"/>
      <c r="ARK71" s="670"/>
      <c r="ARL71" s="670"/>
      <c r="ARM71" s="670"/>
      <c r="ARN71" s="670"/>
      <c r="ARO71" s="670"/>
      <c r="ARP71" s="670"/>
      <c r="ARQ71" s="670"/>
      <c r="ARR71" s="670"/>
      <c r="ARS71" s="670"/>
      <c r="ART71" s="670"/>
      <c r="ARU71" s="670"/>
      <c r="ARV71" s="670"/>
      <c r="ARW71" s="670"/>
      <c r="ARX71" s="670"/>
      <c r="ARY71" s="670"/>
      <c r="ARZ71" s="670"/>
      <c r="ASA71" s="670"/>
      <c r="ASB71" s="670"/>
      <c r="ASC71" s="670"/>
      <c r="ASD71" s="670"/>
      <c r="ASE71" s="670"/>
      <c r="ASF71" s="670"/>
      <c r="ASG71" s="670"/>
      <c r="ASH71" s="670"/>
      <c r="ASI71" s="670"/>
      <c r="ASJ71" s="670"/>
      <c r="ASK71" s="670"/>
      <c r="ASL71" s="670"/>
      <c r="ASM71" s="670"/>
      <c r="ASN71" s="670"/>
      <c r="ASO71" s="670"/>
      <c r="ASP71" s="670"/>
      <c r="ASQ71" s="670"/>
      <c r="ASR71" s="670"/>
      <c r="ASS71" s="670"/>
      <c r="AST71" s="670"/>
      <c r="ASU71" s="670"/>
      <c r="ASV71" s="670"/>
      <c r="ASW71" s="670"/>
      <c r="ASX71" s="670"/>
      <c r="ASY71" s="670"/>
      <c r="ASZ71" s="670"/>
      <c r="ATA71" s="670"/>
      <c r="ATB71" s="670"/>
      <c r="ATC71" s="670"/>
      <c r="ATD71" s="670"/>
      <c r="ATE71" s="670"/>
      <c r="ATF71" s="670"/>
      <c r="ATG71" s="670"/>
      <c r="ATH71" s="670"/>
      <c r="ATI71" s="670"/>
      <c r="ATJ71" s="670"/>
      <c r="ATK71" s="670"/>
      <c r="ATL71" s="670"/>
      <c r="ATM71" s="670"/>
      <c r="ATN71" s="670"/>
      <c r="ATO71" s="670"/>
      <c r="ATP71" s="670"/>
      <c r="ATQ71" s="670"/>
      <c r="ATR71" s="670"/>
      <c r="ATS71" s="670"/>
      <c r="ATT71" s="670"/>
      <c r="ATU71" s="670"/>
      <c r="ATV71" s="670"/>
      <c r="ATW71" s="670"/>
      <c r="ATX71" s="670"/>
      <c r="ATY71" s="670"/>
      <c r="ATZ71" s="670"/>
      <c r="AUA71" s="670"/>
      <c r="AUB71" s="670"/>
      <c r="AUC71" s="670"/>
      <c r="AUD71" s="670"/>
      <c r="AUE71" s="670"/>
      <c r="AUF71" s="670"/>
      <c r="AUG71" s="670"/>
      <c r="AUH71" s="670"/>
      <c r="AUI71" s="670"/>
      <c r="AUJ71" s="670"/>
      <c r="AUK71" s="670"/>
      <c r="AUL71" s="670"/>
      <c r="AUM71" s="670"/>
      <c r="AUN71" s="670"/>
      <c r="AUO71" s="670"/>
      <c r="AUP71" s="670"/>
      <c r="AUQ71" s="670"/>
      <c r="AUR71" s="670"/>
      <c r="AUS71" s="670"/>
      <c r="AUT71" s="670"/>
      <c r="AUU71" s="670"/>
      <c r="AUV71" s="670"/>
      <c r="AUW71" s="670"/>
      <c r="AUX71" s="670"/>
      <c r="AUY71" s="670"/>
      <c r="AUZ71" s="670"/>
      <c r="AVA71" s="670"/>
      <c r="AVB71" s="670"/>
      <c r="AVC71" s="670"/>
      <c r="AVD71" s="670"/>
      <c r="AVE71" s="670"/>
      <c r="AVF71" s="670"/>
      <c r="AVG71" s="670"/>
      <c r="AVH71" s="670"/>
      <c r="AVI71" s="670"/>
      <c r="AVJ71" s="670"/>
      <c r="AVK71" s="670"/>
      <c r="AVL71" s="670"/>
      <c r="AVM71" s="670"/>
      <c r="AVN71" s="670"/>
      <c r="AVO71" s="670"/>
      <c r="AVP71" s="670"/>
      <c r="AVQ71" s="670"/>
      <c r="AVR71" s="670"/>
      <c r="AVS71" s="670"/>
      <c r="AVT71" s="670"/>
      <c r="AVU71" s="670"/>
      <c r="AVV71" s="670"/>
      <c r="AVW71" s="670"/>
      <c r="AVX71" s="670"/>
      <c r="AVY71" s="670"/>
      <c r="AVZ71" s="670"/>
      <c r="AWA71" s="670"/>
      <c r="AWB71" s="670"/>
      <c r="AWC71" s="670"/>
      <c r="AWD71" s="670"/>
      <c r="AWE71" s="670"/>
      <c r="AWF71" s="670"/>
      <c r="AWG71" s="670"/>
      <c r="AWH71" s="670"/>
      <c r="AWI71" s="670"/>
      <c r="AWJ71" s="670"/>
      <c r="AWK71" s="670"/>
      <c r="AWL71" s="670"/>
      <c r="AWM71" s="670"/>
      <c r="AWN71" s="670"/>
      <c r="AWO71" s="670"/>
      <c r="AWP71" s="670"/>
      <c r="AWQ71" s="670"/>
      <c r="AWR71" s="670"/>
      <c r="AWS71" s="670"/>
      <c r="AWT71" s="670"/>
      <c r="AWU71" s="670"/>
      <c r="AWV71" s="670"/>
      <c r="AWW71" s="670"/>
      <c r="AWX71" s="670"/>
      <c r="AWY71" s="670"/>
      <c r="AWZ71" s="670"/>
      <c r="AXA71" s="670"/>
      <c r="AXB71" s="670"/>
      <c r="AXC71" s="670"/>
      <c r="AXD71" s="670"/>
      <c r="AXE71" s="670"/>
      <c r="AXF71" s="670"/>
      <c r="AXG71" s="670"/>
      <c r="AXH71" s="670"/>
      <c r="AXI71" s="670"/>
      <c r="AXJ71" s="670"/>
      <c r="AXK71" s="670"/>
      <c r="AXL71" s="670"/>
      <c r="AXM71" s="670"/>
      <c r="AXN71" s="670"/>
      <c r="AXO71" s="670"/>
      <c r="AXP71" s="670"/>
      <c r="AXQ71" s="670"/>
      <c r="AXR71" s="670"/>
      <c r="AXS71" s="670"/>
      <c r="AXT71" s="670"/>
      <c r="AXU71" s="670"/>
      <c r="AXV71" s="670"/>
      <c r="AXW71" s="670"/>
      <c r="AXX71" s="670"/>
      <c r="AXY71" s="670"/>
      <c r="AXZ71" s="670"/>
      <c r="AYA71" s="670"/>
      <c r="AYB71" s="670"/>
      <c r="AYC71" s="670"/>
      <c r="AYD71" s="670"/>
      <c r="AYE71" s="670"/>
      <c r="AYF71" s="670"/>
      <c r="AYG71" s="670"/>
      <c r="AYH71" s="670"/>
      <c r="AYI71" s="670"/>
      <c r="AYJ71" s="670"/>
      <c r="AYK71" s="670"/>
      <c r="AYL71" s="670"/>
      <c r="AYM71" s="670"/>
      <c r="AYN71" s="670"/>
      <c r="AYO71" s="670"/>
      <c r="AYP71" s="670"/>
      <c r="AYQ71" s="670"/>
      <c r="AYR71" s="670"/>
      <c r="AYS71" s="670"/>
      <c r="AYT71" s="670"/>
      <c r="AYU71" s="670"/>
      <c r="AYV71" s="670"/>
      <c r="AYW71" s="670"/>
      <c r="AYX71" s="670"/>
      <c r="AYY71" s="670"/>
      <c r="AYZ71" s="670"/>
      <c r="AZA71" s="670"/>
      <c r="AZB71" s="670"/>
      <c r="AZC71" s="670"/>
      <c r="AZD71" s="670"/>
      <c r="AZE71" s="670"/>
      <c r="AZF71" s="670"/>
      <c r="AZG71" s="670"/>
      <c r="AZH71" s="670"/>
      <c r="AZI71" s="670"/>
      <c r="AZJ71" s="670"/>
      <c r="AZK71" s="670"/>
      <c r="AZL71" s="670"/>
      <c r="AZM71" s="670"/>
      <c r="AZN71" s="670"/>
      <c r="AZO71" s="670"/>
      <c r="AZP71" s="670"/>
      <c r="AZQ71" s="670"/>
      <c r="AZR71" s="670"/>
      <c r="AZS71" s="670"/>
      <c r="AZT71" s="670"/>
      <c r="AZU71" s="670"/>
      <c r="AZV71" s="670"/>
      <c r="AZW71" s="670"/>
      <c r="AZX71" s="670"/>
      <c r="AZY71" s="670"/>
      <c r="AZZ71" s="670"/>
      <c r="BAA71" s="670"/>
      <c r="BAB71" s="670"/>
      <c r="BAC71" s="670"/>
      <c r="BAD71" s="670"/>
      <c r="BAE71" s="670"/>
      <c r="BAF71" s="670"/>
      <c r="BAG71" s="670"/>
      <c r="BAH71" s="670"/>
      <c r="BAI71" s="670"/>
      <c r="BAJ71" s="670"/>
      <c r="BAK71" s="670"/>
      <c r="BAL71" s="670"/>
      <c r="BAM71" s="670"/>
      <c r="BAN71" s="670"/>
      <c r="BAO71" s="670"/>
      <c r="BAP71" s="670"/>
      <c r="BAQ71" s="670"/>
      <c r="BAR71" s="670"/>
      <c r="BAS71" s="670"/>
      <c r="BAT71" s="670"/>
      <c r="BAU71" s="670"/>
      <c r="BAV71" s="670"/>
      <c r="BAW71" s="670"/>
      <c r="BAX71" s="670"/>
      <c r="BAY71" s="670"/>
      <c r="BAZ71" s="670"/>
      <c r="BBA71" s="670"/>
      <c r="BBB71" s="670"/>
      <c r="BBC71" s="670"/>
      <c r="BBD71" s="670"/>
      <c r="BBE71" s="670"/>
      <c r="BBF71" s="670"/>
      <c r="BBG71" s="670"/>
      <c r="BBH71" s="670"/>
      <c r="BBI71" s="670"/>
      <c r="BBJ71" s="670"/>
      <c r="BBK71" s="670"/>
      <c r="BBL71" s="670"/>
      <c r="BBM71" s="670"/>
      <c r="BBN71" s="670"/>
      <c r="BBO71" s="670"/>
      <c r="BBP71" s="670"/>
      <c r="BBQ71" s="670"/>
      <c r="BBR71" s="670"/>
      <c r="BBS71" s="670"/>
      <c r="BBT71" s="670"/>
      <c r="BBU71" s="670"/>
      <c r="BBV71" s="670"/>
      <c r="BBW71" s="670"/>
      <c r="BBX71" s="670"/>
      <c r="BBY71" s="670"/>
      <c r="BBZ71" s="670"/>
      <c r="BCA71" s="670"/>
      <c r="BCB71" s="670"/>
      <c r="BCC71" s="670"/>
      <c r="BCD71" s="670"/>
      <c r="BCE71" s="670"/>
      <c r="BCF71" s="670"/>
      <c r="BCG71" s="670"/>
      <c r="BCH71" s="670"/>
      <c r="BCI71" s="670"/>
      <c r="BCJ71" s="670"/>
      <c r="BCK71" s="670"/>
      <c r="BCL71" s="670"/>
      <c r="BCM71" s="670"/>
      <c r="BCN71" s="670"/>
      <c r="BCO71" s="670"/>
      <c r="BCP71" s="670"/>
      <c r="BCQ71" s="670"/>
      <c r="BCR71" s="670"/>
      <c r="BCS71" s="670"/>
      <c r="BCT71" s="670"/>
      <c r="BCU71" s="670"/>
      <c r="BCV71" s="670"/>
      <c r="BCW71" s="670"/>
      <c r="BCX71" s="670"/>
      <c r="BCY71" s="670"/>
      <c r="BCZ71" s="670"/>
      <c r="BDA71" s="670"/>
      <c r="BDB71" s="670"/>
      <c r="BDC71" s="670"/>
      <c r="BDD71" s="670"/>
      <c r="BDE71" s="670"/>
      <c r="BDF71" s="670"/>
      <c r="BDG71" s="670"/>
      <c r="BDH71" s="670"/>
      <c r="BDI71" s="670"/>
      <c r="BDJ71" s="670"/>
      <c r="BDK71" s="670"/>
      <c r="BDL71" s="670"/>
      <c r="BDM71" s="670"/>
      <c r="BDN71" s="670"/>
      <c r="BDO71" s="670"/>
      <c r="BDP71" s="670"/>
      <c r="BDQ71" s="670"/>
      <c r="BDR71" s="670"/>
      <c r="BDS71" s="670"/>
      <c r="BDT71" s="670"/>
      <c r="BDU71" s="670"/>
      <c r="BDV71" s="670"/>
      <c r="BDW71" s="670"/>
      <c r="BDX71" s="670"/>
      <c r="BDY71" s="670"/>
      <c r="BDZ71" s="670"/>
      <c r="BEA71" s="670"/>
      <c r="BEB71" s="670"/>
      <c r="BEC71" s="670"/>
      <c r="BED71" s="670"/>
      <c r="BEE71" s="670"/>
      <c r="BEF71" s="670"/>
      <c r="BEG71" s="670"/>
      <c r="BEH71" s="670"/>
      <c r="BEI71" s="670"/>
      <c r="BEJ71" s="670"/>
      <c r="BEK71" s="670"/>
      <c r="BEL71" s="670"/>
      <c r="BEM71" s="670"/>
      <c r="BEN71" s="670"/>
      <c r="BEO71" s="670"/>
      <c r="BEP71" s="670"/>
      <c r="BEQ71" s="670"/>
      <c r="BER71" s="670"/>
      <c r="BES71" s="670"/>
      <c r="BET71" s="670"/>
      <c r="BEU71" s="670"/>
      <c r="BEV71" s="670"/>
      <c r="BEW71" s="670"/>
      <c r="BEX71" s="670"/>
      <c r="BEY71" s="670"/>
      <c r="BEZ71" s="670"/>
      <c r="BFA71" s="670"/>
      <c r="BFB71" s="670"/>
      <c r="BFC71" s="670"/>
      <c r="BFD71" s="670"/>
      <c r="BFE71" s="670"/>
      <c r="BFF71" s="670"/>
      <c r="BFG71" s="670"/>
      <c r="BFH71" s="670"/>
      <c r="BFI71" s="670"/>
      <c r="BFJ71" s="670"/>
      <c r="BFK71" s="670"/>
      <c r="BFL71" s="670"/>
      <c r="BFM71" s="670"/>
      <c r="BFN71" s="670"/>
      <c r="BFO71" s="670"/>
      <c r="BFP71" s="670"/>
      <c r="BFQ71" s="670"/>
      <c r="BFR71" s="670"/>
      <c r="BFS71" s="670"/>
      <c r="BFT71" s="670"/>
      <c r="BFU71" s="670"/>
      <c r="BFV71" s="670"/>
      <c r="BFW71" s="670"/>
      <c r="BFX71" s="670"/>
      <c r="BFY71" s="670"/>
      <c r="BFZ71" s="670"/>
      <c r="BGA71" s="670"/>
      <c r="BGB71" s="670"/>
      <c r="BGC71" s="670"/>
      <c r="BGD71" s="670"/>
      <c r="BGE71" s="670"/>
      <c r="BGF71" s="670"/>
      <c r="BGG71" s="670"/>
      <c r="BGH71" s="670"/>
      <c r="BGI71" s="670"/>
      <c r="BGJ71" s="670"/>
      <c r="BGK71" s="670"/>
      <c r="BGL71" s="670"/>
      <c r="BGM71" s="670"/>
      <c r="BGN71" s="670"/>
      <c r="BGO71" s="670"/>
      <c r="BGP71" s="670"/>
      <c r="BGQ71" s="670"/>
      <c r="BGR71" s="670"/>
      <c r="BGS71" s="670"/>
      <c r="BGT71" s="670"/>
      <c r="BGU71" s="670"/>
      <c r="BGV71" s="670"/>
      <c r="BGW71" s="670"/>
      <c r="BGX71" s="670"/>
      <c r="BGY71" s="670"/>
      <c r="BGZ71" s="670"/>
      <c r="BHA71" s="670"/>
      <c r="BHB71" s="670"/>
      <c r="BHC71" s="670"/>
      <c r="BHD71" s="670"/>
      <c r="BHE71" s="670"/>
      <c r="BHF71" s="670"/>
      <c r="BHG71" s="670"/>
      <c r="BHH71" s="670"/>
      <c r="BHI71" s="670"/>
      <c r="BHJ71" s="670"/>
      <c r="BHK71" s="670"/>
      <c r="BHL71" s="670"/>
      <c r="BHM71" s="670"/>
      <c r="BHN71" s="670"/>
      <c r="BHO71" s="670"/>
      <c r="BHP71" s="670"/>
      <c r="BHQ71" s="670"/>
      <c r="BHR71" s="670"/>
      <c r="BHS71" s="670"/>
      <c r="BHT71" s="670"/>
      <c r="BHU71" s="670"/>
      <c r="BHV71" s="670"/>
      <c r="BHW71" s="670"/>
      <c r="BHX71" s="670"/>
      <c r="BHY71" s="670"/>
      <c r="BHZ71" s="670"/>
      <c r="BIA71" s="670"/>
      <c r="BIB71" s="670"/>
      <c r="BIC71" s="670"/>
      <c r="BID71" s="670"/>
      <c r="BIE71" s="670"/>
      <c r="BIF71" s="670"/>
      <c r="BIG71" s="670"/>
      <c r="BIH71" s="670"/>
      <c r="BII71" s="670"/>
      <c r="BIJ71" s="670"/>
      <c r="BIK71" s="670"/>
      <c r="BIL71" s="670"/>
      <c r="BIM71" s="670"/>
      <c r="BIN71" s="670"/>
      <c r="BIO71" s="670"/>
      <c r="BIP71" s="670"/>
      <c r="BIQ71" s="670"/>
      <c r="BIR71" s="670"/>
      <c r="BIS71" s="670"/>
      <c r="BIT71" s="670"/>
      <c r="BIU71" s="670"/>
      <c r="BIV71" s="670"/>
      <c r="BIW71" s="670"/>
      <c r="BIX71" s="670"/>
      <c r="BIY71" s="670"/>
      <c r="BIZ71" s="670"/>
      <c r="BJA71" s="670"/>
      <c r="BJB71" s="670"/>
      <c r="BJC71" s="670"/>
      <c r="BJD71" s="670"/>
      <c r="BJE71" s="670"/>
      <c r="BJF71" s="670"/>
      <c r="BJG71" s="670"/>
      <c r="BJH71" s="670"/>
      <c r="BJI71" s="670"/>
      <c r="BJJ71" s="670"/>
      <c r="BJK71" s="670"/>
      <c r="BJL71" s="670"/>
      <c r="BJM71" s="670"/>
      <c r="BJN71" s="670"/>
      <c r="BJO71" s="670"/>
      <c r="BJP71" s="670"/>
      <c r="BJQ71" s="670"/>
      <c r="BJR71" s="670"/>
      <c r="BJS71" s="670"/>
      <c r="BJT71" s="670"/>
      <c r="BJU71" s="670"/>
      <c r="BJV71" s="670"/>
      <c r="BJW71" s="670"/>
      <c r="BJX71" s="670"/>
      <c r="BJY71" s="670"/>
      <c r="BJZ71" s="670"/>
      <c r="BKA71" s="670"/>
      <c r="BKB71" s="670"/>
      <c r="BKC71" s="670"/>
      <c r="BKD71" s="670"/>
      <c r="BKE71" s="670"/>
      <c r="BKF71" s="670"/>
      <c r="BKG71" s="670"/>
      <c r="BKH71" s="670"/>
      <c r="BKI71" s="670"/>
      <c r="BKJ71" s="670"/>
      <c r="BKK71" s="670"/>
      <c r="BKL71" s="670"/>
      <c r="BKM71" s="670"/>
      <c r="BKN71" s="670"/>
      <c r="BKO71" s="670"/>
      <c r="BKP71" s="670"/>
      <c r="BKQ71" s="670"/>
      <c r="BKR71" s="670"/>
      <c r="BKS71" s="670"/>
      <c r="BKT71" s="670"/>
      <c r="BKU71" s="670"/>
      <c r="BKV71" s="670"/>
      <c r="BKW71" s="670"/>
      <c r="BKX71" s="670"/>
      <c r="BKY71" s="670"/>
      <c r="BKZ71" s="670"/>
      <c r="BLA71" s="670"/>
      <c r="BLB71" s="670"/>
      <c r="BLC71" s="670"/>
      <c r="BLD71" s="670"/>
      <c r="BLE71" s="670"/>
      <c r="BLF71" s="670"/>
      <c r="BLG71" s="670"/>
      <c r="BLH71" s="670"/>
      <c r="BLI71" s="670"/>
      <c r="BLJ71" s="670"/>
      <c r="BLK71" s="670"/>
      <c r="BLL71" s="670"/>
      <c r="BLM71" s="670"/>
      <c r="BLN71" s="670"/>
      <c r="BLO71" s="670"/>
      <c r="BLP71" s="670"/>
      <c r="BLQ71" s="670"/>
      <c r="BLR71" s="670"/>
      <c r="BLS71" s="670"/>
      <c r="BLT71" s="670"/>
      <c r="BLU71" s="670"/>
      <c r="BLV71" s="670"/>
      <c r="BLW71" s="670"/>
      <c r="BLX71" s="670"/>
      <c r="BLY71" s="670"/>
      <c r="BLZ71" s="670"/>
      <c r="BMA71" s="670"/>
      <c r="BMB71" s="670"/>
      <c r="BMC71" s="670"/>
      <c r="BMD71" s="670"/>
      <c r="BME71" s="670"/>
      <c r="BMF71" s="670"/>
      <c r="BMG71" s="670"/>
      <c r="BMH71" s="670"/>
      <c r="BMI71" s="670"/>
      <c r="BMJ71" s="670"/>
      <c r="BMK71" s="670"/>
      <c r="BML71" s="670"/>
      <c r="BMM71" s="670"/>
      <c r="BMN71" s="670"/>
      <c r="BMO71" s="670"/>
      <c r="BMP71" s="670"/>
      <c r="BMQ71" s="670"/>
      <c r="BMR71" s="670"/>
      <c r="BMS71" s="670"/>
      <c r="BMT71" s="670"/>
      <c r="BMU71" s="670"/>
      <c r="BMV71" s="670"/>
      <c r="BMW71" s="670"/>
      <c r="BMX71" s="670"/>
      <c r="BMY71" s="670"/>
      <c r="BMZ71" s="670"/>
      <c r="BNA71" s="670"/>
      <c r="BNB71" s="670"/>
      <c r="BNC71" s="670"/>
      <c r="BND71" s="670"/>
      <c r="BNE71" s="670"/>
      <c r="BNF71" s="670"/>
      <c r="BNG71" s="670"/>
      <c r="BNH71" s="670"/>
      <c r="BNI71" s="670"/>
      <c r="BNJ71" s="670"/>
      <c r="BNK71" s="670"/>
      <c r="BNL71" s="670"/>
      <c r="BNM71" s="670"/>
      <c r="BNN71" s="670"/>
      <c r="BNO71" s="670"/>
      <c r="BNP71" s="670"/>
      <c r="BNQ71" s="670"/>
      <c r="BNR71" s="670"/>
      <c r="BNS71" s="670"/>
      <c r="BNT71" s="670"/>
      <c r="BNU71" s="670"/>
      <c r="BNV71" s="670"/>
      <c r="BNW71" s="670"/>
      <c r="BNX71" s="670"/>
      <c r="BNY71" s="670"/>
      <c r="BNZ71" s="670"/>
      <c r="BOA71" s="670"/>
      <c r="BOB71" s="670"/>
      <c r="BOC71" s="670"/>
      <c r="BOD71" s="670"/>
      <c r="BOE71" s="670"/>
      <c r="BOF71" s="670"/>
      <c r="BOG71" s="670"/>
      <c r="BOH71" s="670"/>
      <c r="BOI71" s="670"/>
      <c r="BOJ71" s="670"/>
      <c r="BOK71" s="670"/>
      <c r="BOL71" s="670"/>
      <c r="BOM71" s="670"/>
      <c r="BON71" s="670"/>
      <c r="BOO71" s="670"/>
      <c r="BOP71" s="670"/>
      <c r="BOQ71" s="670"/>
      <c r="BOR71" s="670"/>
      <c r="BOS71" s="670"/>
      <c r="BOT71" s="670"/>
      <c r="BOU71" s="670"/>
      <c r="BOV71" s="670"/>
      <c r="BOW71" s="670"/>
      <c r="BOX71" s="670"/>
      <c r="BOY71" s="670"/>
      <c r="BOZ71" s="670"/>
      <c r="BPA71" s="670"/>
      <c r="BPB71" s="670"/>
      <c r="BPC71" s="670"/>
      <c r="BPD71" s="670"/>
      <c r="BPE71" s="670"/>
      <c r="BPF71" s="670"/>
      <c r="BPG71" s="670"/>
      <c r="BPH71" s="670"/>
      <c r="BPI71" s="670"/>
      <c r="BPJ71" s="670"/>
      <c r="BPK71" s="670"/>
      <c r="BPL71" s="670"/>
      <c r="BPM71" s="670"/>
      <c r="BPN71" s="670"/>
      <c r="BPO71" s="670"/>
      <c r="BPP71" s="670"/>
      <c r="BPQ71" s="670"/>
      <c r="BPR71" s="670"/>
      <c r="BPS71" s="670"/>
      <c r="BPT71" s="670"/>
      <c r="BPU71" s="670"/>
      <c r="BPV71" s="670"/>
      <c r="BPW71" s="670"/>
      <c r="BPX71" s="670"/>
      <c r="BPY71" s="670"/>
      <c r="BPZ71" s="670"/>
      <c r="BQA71" s="670"/>
      <c r="BQB71" s="670"/>
      <c r="BQC71" s="670"/>
      <c r="BQD71" s="670"/>
      <c r="BQE71" s="670"/>
      <c r="BQF71" s="670"/>
      <c r="BQG71" s="670"/>
      <c r="BQH71" s="670"/>
      <c r="BQI71" s="670"/>
      <c r="BQJ71" s="670"/>
      <c r="BQK71" s="670"/>
      <c r="BQL71" s="670"/>
      <c r="BQM71" s="670"/>
      <c r="BQN71" s="670"/>
      <c r="BQO71" s="670"/>
      <c r="BQP71" s="670"/>
      <c r="BQQ71" s="670"/>
      <c r="BQR71" s="670"/>
      <c r="BQS71" s="670"/>
      <c r="BQT71" s="670"/>
      <c r="BQU71" s="670"/>
      <c r="BQV71" s="670"/>
      <c r="BQW71" s="670"/>
      <c r="BQX71" s="670"/>
      <c r="BQY71" s="670"/>
      <c r="BQZ71" s="670"/>
      <c r="BRA71" s="670"/>
      <c r="BRB71" s="670"/>
      <c r="BRC71" s="670"/>
      <c r="BRD71" s="670"/>
      <c r="BRE71" s="670"/>
      <c r="BRF71" s="670"/>
      <c r="BRG71" s="670"/>
      <c r="BRH71" s="670"/>
      <c r="BRI71" s="670"/>
      <c r="BRJ71" s="670"/>
      <c r="BRK71" s="670"/>
      <c r="BRL71" s="670"/>
      <c r="BRM71" s="670"/>
      <c r="BRN71" s="670"/>
      <c r="BRO71" s="670"/>
      <c r="BRP71" s="670"/>
      <c r="BRQ71" s="670"/>
      <c r="BRR71" s="670"/>
      <c r="BRS71" s="670"/>
      <c r="BRT71" s="670"/>
      <c r="BRU71" s="670"/>
      <c r="BRV71" s="670"/>
      <c r="BRW71" s="670"/>
      <c r="BRX71" s="670"/>
      <c r="BRY71" s="670"/>
      <c r="BRZ71" s="670"/>
      <c r="BSA71" s="670"/>
      <c r="BSB71" s="670"/>
      <c r="BSC71" s="670"/>
      <c r="BSD71" s="670"/>
      <c r="BSE71" s="670"/>
      <c r="BSF71" s="670"/>
      <c r="BSG71" s="670"/>
      <c r="BSH71" s="670"/>
      <c r="BSI71" s="670"/>
      <c r="BSJ71" s="670"/>
      <c r="BSK71" s="670"/>
      <c r="BSL71" s="670"/>
      <c r="BSM71" s="670"/>
      <c r="BSN71" s="670"/>
      <c r="BSO71" s="670"/>
      <c r="BSP71" s="670"/>
      <c r="BSQ71" s="670"/>
      <c r="BSR71" s="670"/>
      <c r="BSS71" s="670"/>
      <c r="BST71" s="670"/>
      <c r="BSU71" s="670"/>
      <c r="BSV71" s="670"/>
      <c r="BSW71" s="670"/>
      <c r="BSX71" s="670"/>
      <c r="BSY71" s="670"/>
      <c r="BSZ71" s="670"/>
      <c r="BTA71" s="670"/>
      <c r="BTB71" s="670"/>
      <c r="BTC71" s="670"/>
      <c r="BTD71" s="670"/>
      <c r="BTE71" s="670"/>
      <c r="BTF71" s="670"/>
      <c r="BTG71" s="670"/>
      <c r="BTH71" s="670"/>
      <c r="BTI71" s="670"/>
      <c r="BTJ71" s="670"/>
      <c r="BTK71" s="670"/>
      <c r="BTL71" s="670"/>
      <c r="BTM71" s="670"/>
      <c r="BTN71" s="670"/>
      <c r="BTO71" s="670"/>
      <c r="BTP71" s="670"/>
      <c r="BTQ71" s="670"/>
      <c r="BTR71" s="670"/>
      <c r="BTS71" s="670"/>
      <c r="BTT71" s="670"/>
      <c r="BTU71" s="670"/>
      <c r="BTV71" s="670"/>
      <c r="BTW71" s="670"/>
      <c r="BTX71" s="670"/>
      <c r="BTY71" s="670"/>
      <c r="BTZ71" s="670"/>
      <c r="BUA71" s="670"/>
      <c r="BUB71" s="670"/>
      <c r="BUC71" s="670"/>
      <c r="BUD71" s="670"/>
      <c r="BUE71" s="670"/>
      <c r="BUF71" s="670"/>
      <c r="BUG71" s="670"/>
      <c r="BUH71" s="670"/>
      <c r="BUI71" s="670"/>
      <c r="BUJ71" s="670"/>
      <c r="BUK71" s="670"/>
      <c r="BUL71" s="670"/>
      <c r="BUM71" s="670"/>
      <c r="BUN71" s="670"/>
      <c r="BUO71" s="670"/>
      <c r="BUP71" s="670"/>
      <c r="BUQ71" s="670"/>
      <c r="BUR71" s="670"/>
      <c r="BUS71" s="670"/>
      <c r="BUT71" s="670"/>
      <c r="BUU71" s="670"/>
      <c r="BUV71" s="670"/>
      <c r="BUW71" s="670"/>
      <c r="BUX71" s="670"/>
      <c r="BUY71" s="670"/>
      <c r="BUZ71" s="670"/>
      <c r="BVA71" s="670"/>
      <c r="BVB71" s="670"/>
      <c r="BVC71" s="670"/>
      <c r="BVD71" s="670"/>
      <c r="BVE71" s="670"/>
      <c r="BVF71" s="670"/>
      <c r="BVG71" s="670"/>
      <c r="BVH71" s="670"/>
      <c r="BVI71" s="670"/>
      <c r="BVJ71" s="670"/>
      <c r="BVK71" s="670"/>
      <c r="BVL71" s="670"/>
      <c r="BVM71" s="670"/>
      <c r="BVN71" s="670"/>
      <c r="BVO71" s="670"/>
      <c r="BVP71" s="670"/>
      <c r="BVQ71" s="670"/>
      <c r="BVR71" s="670"/>
      <c r="BVS71" s="670"/>
      <c r="BVT71" s="670"/>
      <c r="BVU71" s="670"/>
      <c r="BVV71" s="670"/>
      <c r="BVW71" s="670"/>
      <c r="BVX71" s="670"/>
      <c r="BVY71" s="670"/>
      <c r="BVZ71" s="670"/>
      <c r="BWA71" s="670"/>
      <c r="BWB71" s="670"/>
      <c r="BWC71" s="670"/>
      <c r="BWD71" s="670"/>
      <c r="BWE71" s="670"/>
      <c r="BWF71" s="670"/>
      <c r="BWG71" s="670"/>
      <c r="BWH71" s="670"/>
      <c r="BWI71" s="670"/>
      <c r="BWJ71" s="670"/>
      <c r="BWK71" s="670"/>
      <c r="BWL71" s="670"/>
      <c r="BWM71" s="670"/>
      <c r="BWN71" s="670"/>
      <c r="BWO71" s="670"/>
      <c r="BWP71" s="670"/>
      <c r="BWQ71" s="670"/>
      <c r="BWR71" s="670"/>
      <c r="BWS71" s="670"/>
      <c r="BWT71" s="670"/>
      <c r="BWU71" s="670"/>
      <c r="BWV71" s="670"/>
      <c r="BWW71" s="670"/>
      <c r="BWX71" s="670"/>
      <c r="BWY71" s="670"/>
      <c r="BWZ71" s="670"/>
      <c r="BXA71" s="670"/>
      <c r="BXB71" s="670"/>
      <c r="BXC71" s="670"/>
      <c r="BXD71" s="670"/>
      <c r="BXE71" s="670"/>
      <c r="BXF71" s="670"/>
      <c r="BXG71" s="670"/>
      <c r="BXH71" s="670"/>
      <c r="BXI71" s="670"/>
      <c r="BXJ71" s="670"/>
      <c r="BXK71" s="670"/>
      <c r="BXL71" s="670"/>
      <c r="BXM71" s="670"/>
      <c r="BXN71" s="670"/>
      <c r="BXO71" s="670"/>
      <c r="BXP71" s="670"/>
      <c r="BXQ71" s="670"/>
      <c r="BXR71" s="670"/>
      <c r="BXS71" s="670"/>
      <c r="BXT71" s="670"/>
      <c r="BXU71" s="670"/>
      <c r="BXV71" s="670"/>
      <c r="BXW71" s="670"/>
      <c r="BXX71" s="670"/>
      <c r="BXY71" s="670"/>
      <c r="BXZ71" s="670"/>
      <c r="BYA71" s="670"/>
      <c r="BYB71" s="670"/>
      <c r="BYC71" s="670"/>
      <c r="BYD71" s="670"/>
      <c r="BYE71" s="670"/>
      <c r="BYF71" s="670"/>
      <c r="BYG71" s="670"/>
      <c r="BYH71" s="670"/>
      <c r="BYI71" s="670"/>
      <c r="BYJ71" s="670"/>
      <c r="BYK71" s="670"/>
      <c r="BYL71" s="670"/>
      <c r="BYM71" s="670"/>
      <c r="BYN71" s="670"/>
      <c r="BYO71" s="670"/>
      <c r="BYP71" s="670"/>
      <c r="BYQ71" s="670"/>
      <c r="BYR71" s="670"/>
      <c r="BYS71" s="670"/>
      <c r="BYT71" s="670"/>
      <c r="BYU71" s="670"/>
      <c r="BYV71" s="670"/>
      <c r="BYW71" s="670"/>
      <c r="BYX71" s="670"/>
      <c r="BYY71" s="670"/>
      <c r="BYZ71" s="670"/>
      <c r="BZA71" s="670"/>
      <c r="BZB71" s="670"/>
      <c r="BZC71" s="670"/>
      <c r="BZD71" s="670"/>
      <c r="BZE71" s="670"/>
      <c r="BZF71" s="670"/>
      <c r="BZG71" s="670"/>
      <c r="BZH71" s="670"/>
      <c r="BZI71" s="670"/>
      <c r="BZJ71" s="670"/>
      <c r="BZK71" s="670"/>
      <c r="BZL71" s="670"/>
      <c r="BZM71" s="670"/>
      <c r="BZN71" s="670"/>
      <c r="BZO71" s="670"/>
      <c r="BZP71" s="670"/>
      <c r="BZQ71" s="670"/>
      <c r="BZR71" s="670"/>
      <c r="BZS71" s="670"/>
      <c r="BZT71" s="670"/>
      <c r="BZU71" s="670"/>
      <c r="BZV71" s="670"/>
      <c r="BZW71" s="670"/>
      <c r="BZX71" s="670"/>
      <c r="BZY71" s="670"/>
      <c r="BZZ71" s="670"/>
      <c r="CAA71" s="670"/>
      <c r="CAB71" s="670"/>
      <c r="CAC71" s="670"/>
      <c r="CAD71" s="670"/>
      <c r="CAE71" s="670"/>
      <c r="CAF71" s="670"/>
      <c r="CAG71" s="670"/>
      <c r="CAH71" s="670"/>
      <c r="CAI71" s="670"/>
      <c r="CAJ71" s="670"/>
      <c r="CAK71" s="670"/>
      <c r="CAL71" s="670"/>
      <c r="CAM71" s="670"/>
      <c r="CAN71" s="670"/>
      <c r="CAO71" s="670"/>
      <c r="CAP71" s="670"/>
      <c r="CAQ71" s="670"/>
      <c r="CAR71" s="670"/>
      <c r="CAS71" s="670"/>
      <c r="CAT71" s="670"/>
      <c r="CAU71" s="670"/>
      <c r="CAV71" s="670"/>
      <c r="CAW71" s="670"/>
      <c r="CAX71" s="670"/>
      <c r="CAY71" s="670"/>
      <c r="CAZ71" s="670"/>
      <c r="CBA71" s="670"/>
      <c r="CBB71" s="670"/>
      <c r="CBC71" s="670"/>
      <c r="CBD71" s="670"/>
      <c r="CBE71" s="670"/>
      <c r="CBF71" s="670"/>
      <c r="CBG71" s="670"/>
      <c r="CBH71" s="670"/>
      <c r="CBI71" s="670"/>
      <c r="CBJ71" s="670"/>
      <c r="CBK71" s="670"/>
      <c r="CBL71" s="670"/>
      <c r="CBM71" s="670"/>
      <c r="CBN71" s="670"/>
      <c r="CBO71" s="670"/>
      <c r="CBP71" s="670"/>
      <c r="CBQ71" s="670"/>
      <c r="CBR71" s="670"/>
      <c r="CBS71" s="670"/>
      <c r="CBT71" s="670"/>
      <c r="CBU71" s="670"/>
      <c r="CBV71" s="670"/>
      <c r="CBW71" s="670"/>
      <c r="CBX71" s="670"/>
      <c r="CBY71" s="670"/>
      <c r="CBZ71" s="670"/>
      <c r="CCA71" s="670"/>
      <c r="CCB71" s="670"/>
      <c r="CCC71" s="670"/>
      <c r="CCD71" s="670"/>
      <c r="CCE71" s="670"/>
      <c r="CCF71" s="670"/>
      <c r="CCG71" s="670"/>
      <c r="CCH71" s="670"/>
      <c r="CCI71" s="670"/>
      <c r="CCJ71" s="670"/>
      <c r="CCK71" s="670"/>
      <c r="CCL71" s="670"/>
      <c r="CCM71" s="670"/>
      <c r="CCN71" s="670"/>
      <c r="CCO71" s="670"/>
      <c r="CCP71" s="670"/>
      <c r="CCQ71" s="670"/>
      <c r="CCR71" s="670"/>
      <c r="CCS71" s="670"/>
      <c r="CCT71" s="670"/>
      <c r="CCU71" s="670"/>
      <c r="CCV71" s="670"/>
      <c r="CCW71" s="670"/>
      <c r="CCX71" s="670"/>
      <c r="CCY71" s="670"/>
      <c r="CCZ71" s="670"/>
      <c r="CDA71" s="670"/>
      <c r="CDB71" s="670"/>
      <c r="CDC71" s="670"/>
      <c r="CDD71" s="670"/>
      <c r="CDE71" s="670"/>
      <c r="CDF71" s="670"/>
      <c r="CDG71" s="670"/>
      <c r="CDH71" s="670"/>
      <c r="CDI71" s="670"/>
      <c r="CDJ71" s="670"/>
      <c r="CDK71" s="670"/>
      <c r="CDL71" s="670"/>
      <c r="CDM71" s="670"/>
      <c r="CDN71" s="670"/>
      <c r="CDO71" s="670"/>
      <c r="CDP71" s="670"/>
      <c r="CDQ71" s="670"/>
      <c r="CDR71" s="670"/>
      <c r="CDS71" s="670"/>
      <c r="CDT71" s="670"/>
      <c r="CDU71" s="670"/>
      <c r="CDV71" s="670"/>
      <c r="CDW71" s="670"/>
      <c r="CDX71" s="670"/>
      <c r="CDY71" s="670"/>
      <c r="CDZ71" s="670"/>
      <c r="CEA71" s="670"/>
      <c r="CEB71" s="670"/>
      <c r="CEC71" s="670"/>
      <c r="CED71" s="670"/>
      <c r="CEE71" s="670"/>
      <c r="CEF71" s="670"/>
      <c r="CEG71" s="670"/>
      <c r="CEH71" s="670"/>
      <c r="CEI71" s="670"/>
      <c r="CEJ71" s="670"/>
      <c r="CEK71" s="670"/>
      <c r="CEL71" s="670"/>
      <c r="CEM71" s="670"/>
      <c r="CEN71" s="670"/>
      <c r="CEO71" s="670"/>
      <c r="CEP71" s="670"/>
      <c r="CEQ71" s="670"/>
      <c r="CER71" s="670"/>
      <c r="CES71" s="670"/>
      <c r="CET71" s="670"/>
      <c r="CEU71" s="670"/>
      <c r="CEV71" s="670"/>
      <c r="CEW71" s="670"/>
      <c r="CEX71" s="670"/>
      <c r="CEY71" s="670"/>
      <c r="CEZ71" s="670"/>
      <c r="CFA71" s="670"/>
      <c r="CFB71" s="670"/>
      <c r="CFC71" s="670"/>
      <c r="CFD71" s="670"/>
      <c r="CFE71" s="670"/>
      <c r="CFF71" s="670"/>
      <c r="CFG71" s="670"/>
      <c r="CFH71" s="670"/>
      <c r="CFI71" s="670"/>
      <c r="CFJ71" s="670"/>
      <c r="CFK71" s="670"/>
      <c r="CFL71" s="670"/>
      <c r="CFM71" s="670"/>
      <c r="CFN71" s="670"/>
      <c r="CFO71" s="670"/>
      <c r="CFP71" s="670"/>
      <c r="CFQ71" s="670"/>
      <c r="CFR71" s="670"/>
      <c r="CFS71" s="670"/>
      <c r="CFT71" s="670"/>
      <c r="CFU71" s="670"/>
      <c r="CFV71" s="670"/>
      <c r="CFW71" s="670"/>
      <c r="CFX71" s="670"/>
      <c r="CFY71" s="670"/>
      <c r="CFZ71" s="670"/>
      <c r="CGA71" s="670"/>
      <c r="CGB71" s="670"/>
      <c r="CGC71" s="670"/>
      <c r="CGD71" s="670"/>
      <c r="CGE71" s="670"/>
      <c r="CGF71" s="670"/>
      <c r="CGG71" s="670"/>
      <c r="CGH71" s="670"/>
      <c r="CGI71" s="670"/>
      <c r="CGJ71" s="670"/>
      <c r="CGK71" s="670"/>
      <c r="CGL71" s="670"/>
      <c r="CGM71" s="670"/>
      <c r="CGN71" s="670"/>
      <c r="CGO71" s="670"/>
      <c r="CGP71" s="670"/>
      <c r="CGQ71" s="670"/>
      <c r="CGR71" s="670"/>
      <c r="CGS71" s="670"/>
      <c r="CGT71" s="670"/>
      <c r="CGU71" s="670"/>
      <c r="CGV71" s="670"/>
      <c r="CGW71" s="670"/>
      <c r="CGX71" s="670"/>
      <c r="CGY71" s="670"/>
      <c r="CGZ71" s="670"/>
      <c r="CHA71" s="670"/>
      <c r="CHB71" s="670"/>
      <c r="CHC71" s="670"/>
      <c r="CHD71" s="670"/>
      <c r="CHE71" s="670"/>
      <c r="CHF71" s="670"/>
      <c r="CHG71" s="670"/>
      <c r="CHH71" s="670"/>
      <c r="CHI71" s="670"/>
      <c r="CHJ71" s="670"/>
      <c r="CHK71" s="670"/>
      <c r="CHL71" s="670"/>
      <c r="CHM71" s="670"/>
      <c r="CHN71" s="670"/>
      <c r="CHO71" s="670"/>
      <c r="CHP71" s="670"/>
      <c r="CHQ71" s="670"/>
      <c r="CHR71" s="670"/>
      <c r="CHS71" s="670"/>
      <c r="CHT71" s="670"/>
      <c r="CHU71" s="670"/>
      <c r="CHV71" s="670"/>
      <c r="CHW71" s="670"/>
      <c r="CHX71" s="670"/>
      <c r="CHY71" s="670"/>
      <c r="CHZ71" s="670"/>
      <c r="CIA71" s="670"/>
      <c r="CIB71" s="670"/>
      <c r="CIC71" s="670"/>
      <c r="CID71" s="670"/>
      <c r="CIE71" s="670"/>
      <c r="CIF71" s="670"/>
      <c r="CIG71" s="670"/>
      <c r="CIH71" s="670"/>
      <c r="CII71" s="670"/>
      <c r="CIJ71" s="670"/>
      <c r="CIK71" s="670"/>
      <c r="CIL71" s="670"/>
      <c r="CIM71" s="670"/>
      <c r="CIN71" s="670"/>
      <c r="CIO71" s="670"/>
      <c r="CIP71" s="670"/>
      <c r="CIQ71" s="670"/>
      <c r="CIR71" s="670"/>
      <c r="CIS71" s="670"/>
      <c r="CIT71" s="670"/>
      <c r="CIU71" s="670"/>
      <c r="CIV71" s="670"/>
      <c r="CIW71" s="670"/>
      <c r="CIX71" s="670"/>
      <c r="CIY71" s="670"/>
      <c r="CIZ71" s="670"/>
      <c r="CJA71" s="670"/>
      <c r="CJB71" s="670"/>
      <c r="CJC71" s="670"/>
      <c r="CJD71" s="670"/>
      <c r="CJE71" s="670"/>
      <c r="CJF71" s="670"/>
      <c r="CJG71" s="670"/>
      <c r="CJH71" s="670"/>
      <c r="CJI71" s="670"/>
      <c r="CJJ71" s="670"/>
      <c r="CJK71" s="670"/>
      <c r="CJL71" s="670"/>
      <c r="CJM71" s="670"/>
      <c r="CJN71" s="670"/>
      <c r="CJO71" s="670"/>
      <c r="CJP71" s="670"/>
      <c r="CJQ71" s="670"/>
      <c r="CJR71" s="670"/>
      <c r="CJS71" s="670"/>
      <c r="CJT71" s="670"/>
      <c r="CJU71" s="670"/>
      <c r="CJV71" s="670"/>
      <c r="CJW71" s="670"/>
      <c r="CJX71" s="670"/>
      <c r="CJY71" s="670"/>
      <c r="CJZ71" s="670"/>
      <c r="CKA71" s="670"/>
      <c r="CKB71" s="670"/>
      <c r="CKC71" s="670"/>
      <c r="CKD71" s="670"/>
      <c r="CKE71" s="670"/>
      <c r="CKF71" s="670"/>
      <c r="CKG71" s="670"/>
      <c r="CKH71" s="670"/>
      <c r="CKI71" s="670"/>
      <c r="CKJ71" s="670"/>
      <c r="CKK71" s="670"/>
      <c r="CKL71" s="670"/>
      <c r="CKM71" s="670"/>
      <c r="CKN71" s="670"/>
      <c r="CKO71" s="670"/>
      <c r="CKP71" s="670"/>
      <c r="CKQ71" s="670"/>
      <c r="CKR71" s="670"/>
      <c r="CKS71" s="670"/>
      <c r="CKT71" s="670"/>
      <c r="CKU71" s="670"/>
      <c r="CKV71" s="670"/>
      <c r="CKW71" s="670"/>
      <c r="CKX71" s="670"/>
      <c r="CKY71" s="670"/>
      <c r="CKZ71" s="670"/>
      <c r="CLA71" s="670"/>
      <c r="CLB71" s="670"/>
      <c r="CLC71" s="670"/>
      <c r="CLD71" s="670"/>
      <c r="CLE71" s="670"/>
      <c r="CLF71" s="670"/>
      <c r="CLG71" s="670"/>
      <c r="CLH71" s="670"/>
      <c r="CLI71" s="670"/>
      <c r="CLJ71" s="670"/>
      <c r="CLK71" s="670"/>
      <c r="CLL71" s="670"/>
      <c r="CLM71" s="670"/>
      <c r="CLN71" s="670"/>
      <c r="CLO71" s="670"/>
      <c r="CLP71" s="670"/>
      <c r="CLQ71" s="670"/>
      <c r="CLR71" s="670"/>
      <c r="CLS71" s="670"/>
      <c r="CLT71" s="670"/>
      <c r="CLU71" s="670"/>
      <c r="CLV71" s="670"/>
      <c r="CLW71" s="670"/>
      <c r="CLX71" s="670"/>
      <c r="CLY71" s="670"/>
      <c r="CLZ71" s="670"/>
      <c r="CMA71" s="670"/>
      <c r="CMB71" s="670"/>
      <c r="CMC71" s="670"/>
      <c r="CMD71" s="670"/>
      <c r="CME71" s="670"/>
      <c r="CMF71" s="670"/>
      <c r="CMG71" s="670"/>
      <c r="CMH71" s="670"/>
      <c r="CMI71" s="670"/>
      <c r="CMJ71" s="670"/>
      <c r="CMK71" s="670"/>
      <c r="CML71" s="670"/>
      <c r="CMM71" s="670"/>
      <c r="CMN71" s="670"/>
      <c r="CMO71" s="670"/>
      <c r="CMP71" s="670"/>
      <c r="CMQ71" s="670"/>
      <c r="CMR71" s="670"/>
      <c r="CMS71" s="670"/>
      <c r="CMT71" s="670"/>
      <c r="CMU71" s="670"/>
      <c r="CMV71" s="670"/>
      <c r="CMW71" s="670"/>
      <c r="CMX71" s="670"/>
      <c r="CMY71" s="670"/>
      <c r="CMZ71" s="670"/>
      <c r="CNA71" s="670"/>
      <c r="CNB71" s="670"/>
      <c r="CNC71" s="670"/>
      <c r="CND71" s="670"/>
      <c r="CNE71" s="670"/>
      <c r="CNF71" s="670"/>
      <c r="CNG71" s="670"/>
      <c r="CNH71" s="670"/>
      <c r="CNI71" s="670"/>
      <c r="CNJ71" s="670"/>
      <c r="CNK71" s="670"/>
      <c r="CNL71" s="670"/>
      <c r="CNM71" s="670"/>
      <c r="CNN71" s="670"/>
      <c r="CNO71" s="670"/>
      <c r="CNP71" s="670"/>
      <c r="CNQ71" s="670"/>
      <c r="CNR71" s="670"/>
      <c r="CNS71" s="670"/>
      <c r="CNT71" s="670"/>
      <c r="CNU71" s="670"/>
      <c r="CNV71" s="670"/>
      <c r="CNW71" s="670"/>
      <c r="CNX71" s="670"/>
      <c r="CNY71" s="670"/>
      <c r="CNZ71" s="670"/>
      <c r="COA71" s="670"/>
      <c r="COB71" s="670"/>
      <c r="COC71" s="670"/>
      <c r="COD71" s="670"/>
      <c r="COE71" s="670"/>
      <c r="COF71" s="670"/>
      <c r="COG71" s="670"/>
      <c r="COH71" s="670"/>
      <c r="COI71" s="670"/>
      <c r="COJ71" s="670"/>
      <c r="COK71" s="670"/>
      <c r="COL71" s="670"/>
      <c r="COM71" s="670"/>
      <c r="CON71" s="670"/>
      <c r="COO71" s="670"/>
      <c r="COP71" s="670"/>
      <c r="COQ71" s="670"/>
      <c r="COR71" s="670"/>
      <c r="COS71" s="670"/>
      <c r="COT71" s="670"/>
      <c r="COU71" s="670"/>
      <c r="COV71" s="670"/>
      <c r="COW71" s="670"/>
      <c r="COX71" s="670"/>
      <c r="COY71" s="670"/>
      <c r="COZ71" s="670"/>
      <c r="CPA71" s="670"/>
      <c r="CPB71" s="670"/>
      <c r="CPC71" s="670"/>
      <c r="CPD71" s="670"/>
      <c r="CPE71" s="670"/>
      <c r="CPF71" s="670"/>
      <c r="CPG71" s="670"/>
      <c r="CPH71" s="670"/>
      <c r="CPI71" s="670"/>
      <c r="CPJ71" s="670"/>
      <c r="CPK71" s="670"/>
      <c r="CPL71" s="670"/>
      <c r="CPM71" s="670"/>
      <c r="CPN71" s="670"/>
      <c r="CPO71" s="670"/>
      <c r="CPP71" s="670"/>
      <c r="CPQ71" s="670"/>
      <c r="CPR71" s="670"/>
      <c r="CPS71" s="670"/>
      <c r="CPT71" s="670"/>
      <c r="CPU71" s="670"/>
      <c r="CPV71" s="670"/>
      <c r="CPW71" s="670"/>
      <c r="CPX71" s="670"/>
      <c r="CPY71" s="670"/>
      <c r="CPZ71" s="670"/>
      <c r="CQA71" s="670"/>
      <c r="CQB71" s="670"/>
      <c r="CQC71" s="670"/>
      <c r="CQD71" s="670"/>
      <c r="CQE71" s="670"/>
      <c r="CQF71" s="670"/>
      <c r="CQG71" s="670"/>
      <c r="CQH71" s="670"/>
      <c r="CQI71" s="670"/>
      <c r="CQJ71" s="670"/>
      <c r="CQK71" s="670"/>
      <c r="CQL71" s="670"/>
      <c r="CQM71" s="670"/>
      <c r="CQN71" s="670"/>
      <c r="CQO71" s="670"/>
      <c r="CQP71" s="670"/>
      <c r="CQQ71" s="670"/>
      <c r="CQR71" s="670"/>
      <c r="CQS71" s="670"/>
      <c r="CQT71" s="670"/>
      <c r="CQU71" s="670"/>
      <c r="CQV71" s="670"/>
      <c r="CQW71" s="670"/>
      <c r="CQX71" s="670"/>
      <c r="CQY71" s="670"/>
      <c r="CQZ71" s="670"/>
      <c r="CRA71" s="670"/>
      <c r="CRB71" s="670"/>
      <c r="CRC71" s="670"/>
      <c r="CRD71" s="670"/>
      <c r="CRE71" s="670"/>
      <c r="CRF71" s="670"/>
      <c r="CRG71" s="670"/>
      <c r="CRH71" s="670"/>
      <c r="CRI71" s="670"/>
      <c r="CRJ71" s="670"/>
      <c r="CRK71" s="670"/>
      <c r="CRL71" s="670"/>
      <c r="CRM71" s="670"/>
      <c r="CRN71" s="670"/>
      <c r="CRO71" s="670"/>
      <c r="CRP71" s="670"/>
      <c r="CRQ71" s="670"/>
      <c r="CRR71" s="670"/>
      <c r="CRS71" s="670"/>
      <c r="CRT71" s="670"/>
      <c r="CRU71" s="670"/>
      <c r="CRV71" s="670"/>
      <c r="CRW71" s="670"/>
      <c r="CRX71" s="670"/>
      <c r="CRY71" s="670"/>
      <c r="CRZ71" s="670"/>
      <c r="CSA71" s="670"/>
      <c r="CSB71" s="670"/>
      <c r="CSC71" s="670"/>
      <c r="CSD71" s="670"/>
      <c r="CSE71" s="670"/>
      <c r="CSF71" s="670"/>
      <c r="CSG71" s="670"/>
      <c r="CSH71" s="670"/>
      <c r="CSI71" s="670"/>
      <c r="CSJ71" s="670"/>
      <c r="CSK71" s="670"/>
      <c r="CSL71" s="670"/>
      <c r="CSM71" s="670"/>
      <c r="CSN71" s="670"/>
      <c r="CSO71" s="670"/>
      <c r="CSP71" s="670"/>
      <c r="CSQ71" s="670"/>
      <c r="CSR71" s="670"/>
      <c r="CSS71" s="670"/>
      <c r="CST71" s="670"/>
      <c r="CSU71" s="670"/>
      <c r="CSV71" s="670"/>
      <c r="CSW71" s="670"/>
      <c r="CSX71" s="670"/>
      <c r="CSY71" s="670"/>
      <c r="CSZ71" s="670"/>
      <c r="CTA71" s="670"/>
      <c r="CTB71" s="670"/>
      <c r="CTC71" s="670"/>
      <c r="CTD71" s="670"/>
      <c r="CTE71" s="670"/>
      <c r="CTF71" s="670"/>
      <c r="CTG71" s="670"/>
      <c r="CTH71" s="670"/>
      <c r="CTI71" s="670"/>
      <c r="CTJ71" s="670"/>
      <c r="CTK71" s="670"/>
      <c r="CTL71" s="670"/>
      <c r="CTM71" s="670"/>
      <c r="CTN71" s="670"/>
      <c r="CTO71" s="670"/>
      <c r="CTP71" s="670"/>
      <c r="CTQ71" s="670"/>
      <c r="CTR71" s="670"/>
      <c r="CTS71" s="670"/>
      <c r="CTT71" s="670"/>
      <c r="CTU71" s="670"/>
      <c r="CTV71" s="670"/>
      <c r="CTW71" s="670"/>
      <c r="CTX71" s="670"/>
      <c r="CTY71" s="670"/>
      <c r="CTZ71" s="670"/>
      <c r="CUA71" s="670"/>
      <c r="CUB71" s="670"/>
      <c r="CUC71" s="670"/>
      <c r="CUD71" s="670"/>
      <c r="CUE71" s="670"/>
      <c r="CUF71" s="670"/>
      <c r="CUG71" s="670"/>
      <c r="CUH71" s="670"/>
      <c r="CUI71" s="670"/>
      <c r="CUJ71" s="670"/>
      <c r="CUK71" s="670"/>
      <c r="CUL71" s="670"/>
      <c r="CUM71" s="670"/>
      <c r="CUN71" s="670"/>
      <c r="CUO71" s="670"/>
      <c r="CUP71" s="670"/>
      <c r="CUQ71" s="670"/>
      <c r="CUR71" s="670"/>
      <c r="CUS71" s="670"/>
      <c r="CUT71" s="670"/>
      <c r="CUU71" s="670"/>
      <c r="CUV71" s="670"/>
      <c r="CUW71" s="670"/>
      <c r="CUX71" s="670"/>
      <c r="CUY71" s="670"/>
      <c r="CUZ71" s="670"/>
      <c r="CVA71" s="670"/>
      <c r="CVB71" s="670"/>
      <c r="CVC71" s="670"/>
      <c r="CVD71" s="670"/>
      <c r="CVE71" s="670"/>
      <c r="CVF71" s="670"/>
      <c r="CVG71" s="670"/>
      <c r="CVH71" s="670"/>
      <c r="CVI71" s="670"/>
      <c r="CVJ71" s="670"/>
      <c r="CVK71" s="670"/>
      <c r="CVL71" s="670"/>
      <c r="CVM71" s="670"/>
      <c r="CVN71" s="670"/>
      <c r="CVO71" s="670"/>
      <c r="CVP71" s="670"/>
      <c r="CVQ71" s="670"/>
      <c r="CVR71" s="670"/>
      <c r="CVS71" s="670"/>
      <c r="CVT71" s="670"/>
      <c r="CVU71" s="670"/>
      <c r="CVV71" s="670"/>
      <c r="CVW71" s="670"/>
      <c r="CVX71" s="670"/>
      <c r="CVY71" s="670"/>
      <c r="CVZ71" s="670"/>
      <c r="CWA71" s="670"/>
      <c r="CWB71" s="670"/>
      <c r="CWC71" s="670"/>
      <c r="CWD71" s="670"/>
      <c r="CWE71" s="670"/>
      <c r="CWF71" s="670"/>
      <c r="CWG71" s="670"/>
      <c r="CWH71" s="670"/>
      <c r="CWI71" s="670"/>
      <c r="CWJ71" s="670"/>
      <c r="CWK71" s="670"/>
      <c r="CWL71" s="670"/>
      <c r="CWM71" s="670"/>
      <c r="CWN71" s="670"/>
      <c r="CWO71" s="670"/>
      <c r="CWP71" s="670"/>
      <c r="CWQ71" s="670"/>
      <c r="CWR71" s="670"/>
      <c r="CWS71" s="670"/>
      <c r="CWT71" s="670"/>
      <c r="CWU71" s="670"/>
      <c r="CWV71" s="670"/>
      <c r="CWW71" s="670"/>
      <c r="CWX71" s="670"/>
      <c r="CWY71" s="670"/>
      <c r="CWZ71" s="670"/>
      <c r="CXA71" s="670"/>
      <c r="CXB71" s="670"/>
      <c r="CXC71" s="670"/>
      <c r="CXD71" s="670"/>
      <c r="CXE71" s="670"/>
      <c r="CXF71" s="670"/>
      <c r="CXG71" s="670"/>
      <c r="CXH71" s="670"/>
      <c r="CXI71" s="670"/>
      <c r="CXJ71" s="670"/>
      <c r="CXK71" s="670"/>
      <c r="CXL71" s="670"/>
      <c r="CXM71" s="670"/>
      <c r="CXN71" s="670"/>
      <c r="CXO71" s="670"/>
      <c r="CXP71" s="670"/>
      <c r="CXQ71" s="670"/>
      <c r="CXR71" s="670"/>
      <c r="CXS71" s="670"/>
      <c r="CXT71" s="670"/>
      <c r="CXU71" s="670"/>
      <c r="CXV71" s="670"/>
      <c r="CXW71" s="670"/>
      <c r="CXX71" s="670"/>
      <c r="CXY71" s="670"/>
      <c r="CXZ71" s="670"/>
      <c r="CYA71" s="670"/>
      <c r="CYB71" s="670"/>
      <c r="CYC71" s="670"/>
      <c r="CYD71" s="670"/>
      <c r="CYE71" s="670"/>
      <c r="CYF71" s="670"/>
      <c r="CYG71" s="670"/>
      <c r="CYH71" s="670"/>
      <c r="CYI71" s="670"/>
      <c r="CYJ71" s="670"/>
      <c r="CYK71" s="670"/>
      <c r="CYL71" s="670"/>
      <c r="CYM71" s="670"/>
      <c r="CYN71" s="670"/>
      <c r="CYO71" s="670"/>
      <c r="CYP71" s="670"/>
      <c r="CYQ71" s="670"/>
      <c r="CYR71" s="670"/>
      <c r="CYS71" s="670"/>
      <c r="CYT71" s="670"/>
      <c r="CYU71" s="670"/>
      <c r="CYV71" s="670"/>
      <c r="CYW71" s="670"/>
      <c r="CYX71" s="670"/>
      <c r="CYY71" s="670"/>
      <c r="CYZ71" s="670"/>
      <c r="CZA71" s="670"/>
      <c r="CZB71" s="670"/>
      <c r="CZC71" s="670"/>
      <c r="CZD71" s="670"/>
      <c r="CZE71" s="670"/>
      <c r="CZF71" s="670"/>
      <c r="CZG71" s="670"/>
      <c r="CZH71" s="670"/>
      <c r="CZI71" s="670"/>
      <c r="CZJ71" s="670"/>
      <c r="CZK71" s="670"/>
      <c r="CZL71" s="670"/>
      <c r="CZM71" s="670"/>
      <c r="CZN71" s="670"/>
      <c r="CZO71" s="670"/>
      <c r="CZP71" s="670"/>
      <c r="CZQ71" s="670"/>
      <c r="CZR71" s="670"/>
      <c r="CZS71" s="670"/>
      <c r="CZT71" s="670"/>
      <c r="CZU71" s="670"/>
      <c r="CZV71" s="670"/>
      <c r="CZW71" s="670"/>
      <c r="CZX71" s="670"/>
      <c r="CZY71" s="670"/>
      <c r="CZZ71" s="670"/>
      <c r="DAA71" s="670"/>
      <c r="DAB71" s="670"/>
      <c r="DAC71" s="670"/>
      <c r="DAD71" s="670"/>
      <c r="DAE71" s="670"/>
      <c r="DAF71" s="670"/>
      <c r="DAG71" s="670"/>
      <c r="DAH71" s="670"/>
      <c r="DAI71" s="670"/>
      <c r="DAJ71" s="670"/>
      <c r="DAK71" s="670"/>
      <c r="DAL71" s="670"/>
      <c r="DAM71" s="670"/>
      <c r="DAN71" s="670"/>
      <c r="DAO71" s="670"/>
      <c r="DAP71" s="670"/>
      <c r="DAQ71" s="670"/>
      <c r="DAR71" s="670"/>
      <c r="DAS71" s="670"/>
      <c r="DAT71" s="670"/>
      <c r="DAU71" s="670"/>
      <c r="DAV71" s="670"/>
      <c r="DAW71" s="670"/>
      <c r="DAX71" s="670"/>
      <c r="DAY71" s="670"/>
      <c r="DAZ71" s="670"/>
      <c r="DBA71" s="670"/>
      <c r="DBB71" s="670"/>
      <c r="DBC71" s="670"/>
      <c r="DBD71" s="670"/>
      <c r="DBE71" s="670"/>
      <c r="DBF71" s="670"/>
      <c r="DBG71" s="670"/>
      <c r="DBH71" s="670"/>
      <c r="DBI71" s="670"/>
      <c r="DBJ71" s="670"/>
      <c r="DBK71" s="670"/>
      <c r="DBL71" s="670"/>
      <c r="DBM71" s="670"/>
      <c r="DBN71" s="670"/>
      <c r="DBO71" s="670"/>
      <c r="DBP71" s="670"/>
      <c r="DBQ71" s="670"/>
      <c r="DBR71" s="670"/>
      <c r="DBS71" s="670"/>
      <c r="DBT71" s="670"/>
      <c r="DBU71" s="670"/>
      <c r="DBV71" s="670"/>
      <c r="DBW71" s="670"/>
      <c r="DBX71" s="670"/>
      <c r="DBY71" s="670"/>
      <c r="DBZ71" s="670"/>
      <c r="DCA71" s="670"/>
      <c r="DCB71" s="670"/>
      <c r="DCC71" s="670"/>
      <c r="DCD71" s="670"/>
      <c r="DCE71" s="670"/>
      <c r="DCF71" s="670"/>
      <c r="DCG71" s="670"/>
      <c r="DCH71" s="670"/>
      <c r="DCI71" s="670"/>
      <c r="DCJ71" s="670"/>
      <c r="DCK71" s="670"/>
      <c r="DCL71" s="670"/>
      <c r="DCM71" s="670"/>
      <c r="DCN71" s="670"/>
      <c r="DCO71" s="670"/>
      <c r="DCP71" s="670"/>
      <c r="DCQ71" s="670"/>
      <c r="DCR71" s="670"/>
      <c r="DCS71" s="670"/>
      <c r="DCT71" s="670"/>
      <c r="DCU71" s="670"/>
      <c r="DCV71" s="670"/>
      <c r="DCW71" s="670"/>
      <c r="DCX71" s="670"/>
      <c r="DCY71" s="670"/>
      <c r="DCZ71" s="670"/>
      <c r="DDA71" s="670"/>
      <c r="DDB71" s="670"/>
      <c r="DDC71" s="670"/>
      <c r="DDD71" s="670"/>
      <c r="DDE71" s="670"/>
      <c r="DDF71" s="670"/>
      <c r="DDG71" s="670"/>
      <c r="DDH71" s="670"/>
      <c r="DDI71" s="670"/>
      <c r="DDJ71" s="670"/>
      <c r="DDK71" s="670"/>
      <c r="DDL71" s="670"/>
      <c r="DDM71" s="670"/>
      <c r="DDN71" s="670"/>
      <c r="DDO71" s="670"/>
      <c r="DDP71" s="670"/>
      <c r="DDQ71" s="670"/>
      <c r="DDR71" s="670"/>
      <c r="DDS71" s="670"/>
      <c r="DDT71" s="670"/>
      <c r="DDU71" s="670"/>
      <c r="DDV71" s="670"/>
      <c r="DDW71" s="670"/>
      <c r="DDX71" s="670"/>
      <c r="DDY71" s="670"/>
      <c r="DDZ71" s="670"/>
      <c r="DEA71" s="670"/>
      <c r="DEB71" s="670"/>
      <c r="DEC71" s="670"/>
      <c r="DED71" s="670"/>
      <c r="DEE71" s="670"/>
      <c r="DEF71" s="670"/>
      <c r="DEG71" s="670"/>
      <c r="DEH71" s="670"/>
      <c r="DEI71" s="670"/>
      <c r="DEJ71" s="670"/>
      <c r="DEK71" s="670"/>
      <c r="DEL71" s="670"/>
      <c r="DEM71" s="670"/>
      <c r="DEN71" s="670"/>
      <c r="DEO71" s="670"/>
      <c r="DEP71" s="670"/>
      <c r="DEQ71" s="670"/>
      <c r="DER71" s="670"/>
      <c r="DES71" s="670"/>
      <c r="DET71" s="670"/>
      <c r="DEU71" s="670"/>
      <c r="DEV71" s="670"/>
      <c r="DEW71" s="670"/>
      <c r="DEX71" s="670"/>
      <c r="DEY71" s="670"/>
      <c r="DEZ71" s="670"/>
      <c r="DFA71" s="670"/>
      <c r="DFB71" s="670"/>
      <c r="DFC71" s="670"/>
      <c r="DFD71" s="670"/>
      <c r="DFE71" s="670"/>
      <c r="DFF71" s="670"/>
      <c r="DFG71" s="670"/>
      <c r="DFH71" s="670"/>
      <c r="DFI71" s="670"/>
      <c r="DFJ71" s="670"/>
      <c r="DFK71" s="670"/>
      <c r="DFL71" s="670"/>
      <c r="DFM71" s="670"/>
      <c r="DFN71" s="670"/>
      <c r="DFO71" s="670"/>
      <c r="DFP71" s="670"/>
      <c r="DFQ71" s="670"/>
      <c r="DFR71" s="670"/>
      <c r="DFS71" s="670"/>
      <c r="DFT71" s="670"/>
      <c r="DFU71" s="670"/>
      <c r="DFV71" s="670"/>
      <c r="DFW71" s="670"/>
      <c r="DFX71" s="670"/>
      <c r="DFY71" s="670"/>
      <c r="DFZ71" s="670"/>
      <c r="DGA71" s="670"/>
      <c r="DGB71" s="670"/>
      <c r="DGC71" s="670"/>
      <c r="DGD71" s="670"/>
      <c r="DGE71" s="670"/>
      <c r="DGF71" s="670"/>
      <c r="DGG71" s="670"/>
      <c r="DGH71" s="670"/>
      <c r="DGI71" s="670"/>
      <c r="DGJ71" s="670"/>
      <c r="DGK71" s="670"/>
      <c r="DGL71" s="670"/>
      <c r="DGM71" s="670"/>
      <c r="DGN71" s="670"/>
      <c r="DGO71" s="670"/>
      <c r="DGP71" s="670"/>
      <c r="DGQ71" s="670"/>
      <c r="DGR71" s="670"/>
      <c r="DGS71" s="670"/>
      <c r="DGT71" s="670"/>
      <c r="DGU71" s="670"/>
      <c r="DGV71" s="670"/>
      <c r="DGW71" s="670"/>
      <c r="DGX71" s="670"/>
      <c r="DGY71" s="670"/>
      <c r="DGZ71" s="670"/>
      <c r="DHA71" s="670"/>
      <c r="DHB71" s="670"/>
      <c r="DHC71" s="670"/>
      <c r="DHD71" s="670"/>
      <c r="DHE71" s="670"/>
      <c r="DHF71" s="670"/>
      <c r="DHG71" s="670"/>
      <c r="DHH71" s="670"/>
      <c r="DHI71" s="670"/>
      <c r="DHJ71" s="670"/>
      <c r="DHK71" s="670"/>
      <c r="DHL71" s="670"/>
      <c r="DHM71" s="670"/>
      <c r="DHN71" s="670"/>
      <c r="DHO71" s="670"/>
      <c r="DHP71" s="670"/>
      <c r="DHQ71" s="670"/>
      <c r="DHR71" s="670"/>
      <c r="DHS71" s="670"/>
      <c r="DHT71" s="670"/>
      <c r="DHU71" s="670"/>
      <c r="DHV71" s="670"/>
      <c r="DHW71" s="670"/>
      <c r="DHX71" s="670"/>
      <c r="DHY71" s="670"/>
      <c r="DHZ71" s="670"/>
      <c r="DIA71" s="670"/>
      <c r="DIB71" s="670"/>
      <c r="DIC71" s="670"/>
      <c r="DID71" s="670"/>
      <c r="DIE71" s="670"/>
      <c r="DIF71" s="670"/>
      <c r="DIG71" s="670"/>
      <c r="DIH71" s="670"/>
      <c r="DII71" s="670"/>
      <c r="DIJ71" s="670"/>
      <c r="DIK71" s="670"/>
      <c r="DIL71" s="670"/>
      <c r="DIM71" s="670"/>
      <c r="DIN71" s="670"/>
      <c r="DIO71" s="670"/>
      <c r="DIP71" s="670"/>
      <c r="DIQ71" s="670"/>
      <c r="DIR71" s="670"/>
      <c r="DIS71" s="670"/>
      <c r="DIT71" s="670"/>
      <c r="DIU71" s="670"/>
      <c r="DIV71" s="670"/>
      <c r="DIW71" s="670"/>
      <c r="DIX71" s="670"/>
      <c r="DIY71" s="670"/>
      <c r="DIZ71" s="670"/>
      <c r="DJA71" s="670"/>
      <c r="DJB71" s="670"/>
      <c r="DJC71" s="670"/>
      <c r="DJD71" s="670"/>
      <c r="DJE71" s="670"/>
      <c r="DJF71" s="670"/>
      <c r="DJG71" s="670"/>
      <c r="DJH71" s="670"/>
      <c r="DJI71" s="670"/>
      <c r="DJJ71" s="670"/>
      <c r="DJK71" s="670"/>
      <c r="DJL71" s="670"/>
      <c r="DJM71" s="670"/>
      <c r="DJN71" s="670"/>
      <c r="DJO71" s="670"/>
      <c r="DJP71" s="670"/>
      <c r="DJQ71" s="670"/>
      <c r="DJR71" s="670"/>
      <c r="DJS71" s="670"/>
      <c r="DJT71" s="670"/>
      <c r="DJU71" s="670"/>
      <c r="DJV71" s="670"/>
      <c r="DJW71" s="670"/>
      <c r="DJX71" s="670"/>
      <c r="DJY71" s="670"/>
      <c r="DJZ71" s="670"/>
      <c r="DKA71" s="670"/>
      <c r="DKB71" s="670"/>
      <c r="DKC71" s="670"/>
      <c r="DKD71" s="670"/>
      <c r="DKE71" s="670"/>
      <c r="DKF71" s="670"/>
      <c r="DKG71" s="670"/>
      <c r="DKH71" s="670"/>
      <c r="DKI71" s="670"/>
      <c r="DKJ71" s="670"/>
      <c r="DKK71" s="670"/>
      <c r="DKL71" s="670"/>
      <c r="DKM71" s="670"/>
      <c r="DKN71" s="670"/>
      <c r="DKO71" s="670"/>
      <c r="DKP71" s="670"/>
      <c r="DKQ71" s="670"/>
      <c r="DKR71" s="670"/>
      <c r="DKS71" s="670"/>
      <c r="DKT71" s="670"/>
      <c r="DKU71" s="670"/>
      <c r="DKV71" s="670"/>
      <c r="DKW71" s="670"/>
      <c r="DKX71" s="670"/>
      <c r="DKY71" s="670"/>
      <c r="DKZ71" s="670"/>
      <c r="DLA71" s="670"/>
      <c r="DLB71" s="670"/>
      <c r="DLC71" s="670"/>
      <c r="DLD71" s="670"/>
      <c r="DLE71" s="670"/>
      <c r="DLF71" s="670"/>
      <c r="DLG71" s="670"/>
      <c r="DLH71" s="670"/>
      <c r="DLI71" s="670"/>
      <c r="DLJ71" s="670"/>
      <c r="DLK71" s="670"/>
      <c r="DLL71" s="670"/>
      <c r="DLM71" s="670"/>
      <c r="DLN71" s="670"/>
      <c r="DLO71" s="670"/>
      <c r="DLP71" s="670"/>
      <c r="DLQ71" s="670"/>
      <c r="DLR71" s="670"/>
      <c r="DLS71" s="670"/>
      <c r="DLT71" s="670"/>
      <c r="DLU71" s="670"/>
      <c r="DLV71" s="670"/>
      <c r="DLW71" s="670"/>
      <c r="DLX71" s="670"/>
      <c r="DLY71" s="670"/>
      <c r="DLZ71" s="670"/>
      <c r="DMA71" s="670"/>
      <c r="DMB71" s="670"/>
      <c r="DMC71" s="670"/>
      <c r="DMD71" s="670"/>
      <c r="DME71" s="670"/>
      <c r="DMF71" s="670"/>
      <c r="DMG71" s="670"/>
      <c r="DMH71" s="670"/>
      <c r="DMI71" s="670"/>
      <c r="DMJ71" s="670"/>
      <c r="DMK71" s="670"/>
      <c r="DML71" s="670"/>
      <c r="DMM71" s="670"/>
      <c r="DMN71" s="670"/>
      <c r="DMO71" s="670"/>
      <c r="DMP71" s="670"/>
      <c r="DMQ71" s="670"/>
      <c r="DMR71" s="670"/>
      <c r="DMS71" s="670"/>
      <c r="DMT71" s="670"/>
      <c r="DMU71" s="670"/>
      <c r="DMV71" s="670"/>
      <c r="DMW71" s="670"/>
      <c r="DMX71" s="670"/>
      <c r="DMY71" s="670"/>
      <c r="DMZ71" s="670"/>
      <c r="DNA71" s="670"/>
      <c r="DNB71" s="670"/>
      <c r="DNC71" s="670"/>
      <c r="DND71" s="670"/>
      <c r="DNE71" s="670"/>
      <c r="DNF71" s="670"/>
      <c r="DNG71" s="670"/>
      <c r="DNH71" s="670"/>
      <c r="DNI71" s="670"/>
      <c r="DNJ71" s="670"/>
      <c r="DNK71" s="670"/>
      <c r="DNL71" s="670"/>
      <c r="DNM71" s="670"/>
      <c r="DNN71" s="670"/>
      <c r="DNO71" s="670"/>
      <c r="DNP71" s="670"/>
      <c r="DNQ71" s="670"/>
      <c r="DNR71" s="670"/>
      <c r="DNS71" s="670"/>
      <c r="DNT71" s="670"/>
      <c r="DNU71" s="670"/>
      <c r="DNV71" s="670"/>
      <c r="DNW71" s="670"/>
      <c r="DNX71" s="670"/>
      <c r="DNY71" s="670"/>
      <c r="DNZ71" s="670"/>
      <c r="DOA71" s="670"/>
      <c r="DOB71" s="670"/>
      <c r="DOC71" s="670"/>
      <c r="DOD71" s="670"/>
      <c r="DOE71" s="670"/>
      <c r="DOF71" s="670"/>
      <c r="DOG71" s="670"/>
      <c r="DOH71" s="670"/>
      <c r="DOI71" s="670"/>
      <c r="DOJ71" s="670"/>
      <c r="DOK71" s="670"/>
      <c r="DOL71" s="670"/>
      <c r="DOM71" s="670"/>
      <c r="DON71" s="670"/>
      <c r="DOO71" s="670"/>
      <c r="DOP71" s="670"/>
      <c r="DOQ71" s="670"/>
      <c r="DOR71" s="670"/>
      <c r="DOS71" s="670"/>
      <c r="DOT71" s="670"/>
      <c r="DOU71" s="670"/>
      <c r="DOV71" s="670"/>
      <c r="DOW71" s="670"/>
      <c r="DOX71" s="670"/>
      <c r="DOY71" s="670"/>
      <c r="DOZ71" s="670"/>
      <c r="DPA71" s="670"/>
      <c r="DPB71" s="670"/>
      <c r="DPC71" s="670"/>
      <c r="DPD71" s="670"/>
      <c r="DPE71" s="670"/>
      <c r="DPF71" s="670"/>
      <c r="DPG71" s="670"/>
      <c r="DPH71" s="670"/>
      <c r="DPI71" s="670"/>
      <c r="DPJ71" s="670"/>
      <c r="DPK71" s="670"/>
      <c r="DPL71" s="670"/>
      <c r="DPM71" s="670"/>
      <c r="DPN71" s="670"/>
      <c r="DPO71" s="670"/>
      <c r="DPP71" s="670"/>
      <c r="DPQ71" s="670"/>
      <c r="DPR71" s="670"/>
      <c r="DPS71" s="670"/>
      <c r="DPT71" s="670"/>
      <c r="DPU71" s="670"/>
      <c r="DPV71" s="670"/>
      <c r="DPW71" s="670"/>
      <c r="DPX71" s="670"/>
      <c r="DPY71" s="670"/>
      <c r="DPZ71" s="670"/>
      <c r="DQA71" s="670"/>
      <c r="DQB71" s="670"/>
      <c r="DQC71" s="670"/>
      <c r="DQD71" s="670"/>
      <c r="DQE71" s="670"/>
      <c r="DQF71" s="670"/>
      <c r="DQG71" s="670"/>
      <c r="DQH71" s="670"/>
      <c r="DQI71" s="670"/>
      <c r="DQJ71" s="670"/>
      <c r="DQK71" s="670"/>
      <c r="DQL71" s="670"/>
      <c r="DQM71" s="670"/>
      <c r="DQN71" s="670"/>
      <c r="DQO71" s="670"/>
      <c r="DQP71" s="670"/>
      <c r="DQQ71" s="670"/>
      <c r="DQR71" s="670"/>
      <c r="DQS71" s="670"/>
      <c r="DQT71" s="670"/>
      <c r="DQU71" s="670"/>
      <c r="DQV71" s="670"/>
      <c r="DQW71" s="670"/>
      <c r="DQX71" s="670"/>
      <c r="DQY71" s="670"/>
      <c r="DQZ71" s="670"/>
      <c r="DRA71" s="670"/>
      <c r="DRB71" s="670"/>
      <c r="DRC71" s="670"/>
      <c r="DRD71" s="670"/>
      <c r="DRE71" s="670"/>
      <c r="DRF71" s="670"/>
      <c r="DRG71" s="670"/>
      <c r="DRH71" s="670"/>
      <c r="DRI71" s="670"/>
      <c r="DRJ71" s="670"/>
      <c r="DRK71" s="670"/>
      <c r="DRL71" s="670"/>
      <c r="DRM71" s="670"/>
      <c r="DRN71" s="670"/>
      <c r="DRO71" s="670"/>
      <c r="DRP71" s="670"/>
      <c r="DRQ71" s="670"/>
      <c r="DRR71" s="670"/>
      <c r="DRS71" s="670"/>
      <c r="DRT71" s="670"/>
      <c r="DRU71" s="670"/>
      <c r="DRV71" s="670"/>
      <c r="DRW71" s="670"/>
      <c r="DRX71" s="670"/>
      <c r="DRY71" s="670"/>
      <c r="DRZ71" s="670"/>
      <c r="DSA71" s="670"/>
      <c r="DSB71" s="670"/>
      <c r="DSC71" s="670"/>
      <c r="DSD71" s="670"/>
      <c r="DSE71" s="670"/>
      <c r="DSF71" s="670"/>
      <c r="DSG71" s="670"/>
      <c r="DSH71" s="670"/>
      <c r="DSI71" s="670"/>
      <c r="DSJ71" s="670"/>
      <c r="DSK71" s="670"/>
      <c r="DSL71" s="670"/>
      <c r="DSM71" s="670"/>
      <c r="DSN71" s="670"/>
      <c r="DSO71" s="670"/>
      <c r="DSP71" s="670"/>
      <c r="DSQ71" s="670"/>
      <c r="DSR71" s="670"/>
      <c r="DSS71" s="670"/>
      <c r="DST71" s="670"/>
      <c r="DSU71" s="670"/>
      <c r="DSV71" s="670"/>
      <c r="DSW71" s="670"/>
      <c r="DSX71" s="670"/>
      <c r="DSY71" s="670"/>
      <c r="DSZ71" s="670"/>
      <c r="DTA71" s="670"/>
      <c r="DTB71" s="670"/>
      <c r="DTC71" s="670"/>
      <c r="DTD71" s="670"/>
      <c r="DTE71" s="670"/>
      <c r="DTF71" s="670"/>
      <c r="DTG71" s="670"/>
      <c r="DTH71" s="670"/>
      <c r="DTI71" s="670"/>
      <c r="DTJ71" s="670"/>
      <c r="DTK71" s="670"/>
      <c r="DTL71" s="670"/>
      <c r="DTM71" s="670"/>
      <c r="DTN71" s="670"/>
      <c r="DTO71" s="670"/>
      <c r="DTP71" s="670"/>
      <c r="DTQ71" s="670"/>
      <c r="DTR71" s="670"/>
      <c r="DTS71" s="670"/>
      <c r="DTT71" s="670"/>
      <c r="DTU71" s="670"/>
      <c r="DTV71" s="670"/>
      <c r="DTW71" s="670"/>
      <c r="DTX71" s="670"/>
      <c r="DTY71" s="670"/>
      <c r="DTZ71" s="670"/>
      <c r="DUA71" s="670"/>
      <c r="DUB71" s="670"/>
      <c r="DUC71" s="670"/>
      <c r="DUD71" s="670"/>
      <c r="DUE71" s="670"/>
      <c r="DUF71" s="670"/>
      <c r="DUG71" s="670"/>
      <c r="DUH71" s="670"/>
      <c r="DUI71" s="670"/>
      <c r="DUJ71" s="670"/>
      <c r="DUK71" s="670"/>
      <c r="DUL71" s="670"/>
      <c r="DUM71" s="670"/>
      <c r="DUN71" s="670"/>
      <c r="DUO71" s="670"/>
      <c r="DUP71" s="670"/>
      <c r="DUQ71" s="670"/>
      <c r="DUR71" s="670"/>
      <c r="DUS71" s="670"/>
      <c r="DUT71" s="670"/>
      <c r="DUU71" s="670"/>
      <c r="DUV71" s="670"/>
      <c r="DUW71" s="670"/>
      <c r="DUX71" s="670"/>
      <c r="DUY71" s="670"/>
      <c r="DUZ71" s="670"/>
      <c r="DVA71" s="670"/>
      <c r="DVB71" s="670"/>
      <c r="DVC71" s="670"/>
      <c r="DVD71" s="670"/>
      <c r="DVE71" s="670"/>
      <c r="DVF71" s="670"/>
      <c r="DVG71" s="670"/>
      <c r="DVH71" s="670"/>
      <c r="DVI71" s="670"/>
      <c r="DVJ71" s="670"/>
      <c r="DVK71" s="670"/>
      <c r="DVL71" s="670"/>
      <c r="DVM71" s="670"/>
      <c r="DVN71" s="670"/>
      <c r="DVO71" s="670"/>
      <c r="DVP71" s="670"/>
      <c r="DVQ71" s="670"/>
      <c r="DVR71" s="670"/>
      <c r="DVS71" s="670"/>
      <c r="DVT71" s="670"/>
      <c r="DVU71" s="670"/>
      <c r="DVV71" s="670"/>
      <c r="DVW71" s="670"/>
      <c r="DVX71" s="670"/>
      <c r="DVY71" s="670"/>
      <c r="DVZ71" s="670"/>
      <c r="DWA71" s="670"/>
      <c r="DWB71" s="670"/>
      <c r="DWC71" s="670"/>
      <c r="DWD71" s="670"/>
      <c r="DWE71" s="670"/>
      <c r="DWF71" s="670"/>
      <c r="DWG71" s="670"/>
      <c r="DWH71" s="670"/>
      <c r="DWI71" s="670"/>
      <c r="DWJ71" s="670"/>
      <c r="DWK71" s="670"/>
      <c r="DWL71" s="670"/>
      <c r="DWM71" s="670"/>
      <c r="DWN71" s="670"/>
      <c r="DWO71" s="670"/>
      <c r="DWP71" s="670"/>
      <c r="DWQ71" s="670"/>
      <c r="DWR71" s="670"/>
      <c r="DWS71" s="670"/>
      <c r="DWT71" s="670"/>
      <c r="DWU71" s="670"/>
      <c r="DWV71" s="670"/>
      <c r="DWW71" s="670"/>
      <c r="DWX71" s="670"/>
      <c r="DWY71" s="670"/>
      <c r="DWZ71" s="670"/>
      <c r="DXA71" s="670"/>
      <c r="DXB71" s="670"/>
      <c r="DXC71" s="670"/>
      <c r="DXD71" s="670"/>
      <c r="DXE71" s="670"/>
      <c r="DXF71" s="670"/>
      <c r="DXG71" s="670"/>
      <c r="DXH71" s="670"/>
      <c r="DXI71" s="670"/>
      <c r="DXJ71" s="670"/>
      <c r="DXK71" s="670"/>
      <c r="DXL71" s="670"/>
      <c r="DXM71" s="670"/>
      <c r="DXN71" s="670"/>
      <c r="DXO71" s="670"/>
      <c r="DXP71" s="670"/>
      <c r="DXQ71" s="670"/>
      <c r="DXR71" s="670"/>
      <c r="DXS71" s="670"/>
      <c r="DXT71" s="670"/>
      <c r="DXU71" s="670"/>
      <c r="DXV71" s="670"/>
      <c r="DXW71" s="670"/>
      <c r="DXX71" s="670"/>
      <c r="DXY71" s="670"/>
      <c r="DXZ71" s="670"/>
      <c r="DYA71" s="670"/>
      <c r="DYB71" s="670"/>
      <c r="DYC71" s="670"/>
      <c r="DYD71" s="670"/>
      <c r="DYE71" s="670"/>
      <c r="DYF71" s="670"/>
      <c r="DYG71" s="670"/>
      <c r="DYH71" s="670"/>
      <c r="DYI71" s="670"/>
      <c r="DYJ71" s="670"/>
      <c r="DYK71" s="670"/>
      <c r="DYL71" s="670"/>
      <c r="DYM71" s="670"/>
      <c r="DYN71" s="670"/>
      <c r="DYO71" s="670"/>
      <c r="DYP71" s="670"/>
      <c r="DYQ71" s="670"/>
      <c r="DYR71" s="670"/>
      <c r="DYS71" s="670"/>
      <c r="DYT71" s="670"/>
      <c r="DYU71" s="670"/>
      <c r="DYV71" s="670"/>
      <c r="DYW71" s="670"/>
      <c r="DYX71" s="670"/>
      <c r="DYY71" s="670"/>
      <c r="DYZ71" s="670"/>
      <c r="DZA71" s="670"/>
      <c r="DZB71" s="670"/>
      <c r="DZC71" s="670"/>
      <c r="DZD71" s="670"/>
      <c r="DZE71" s="670"/>
      <c r="DZF71" s="670"/>
      <c r="DZG71" s="670"/>
      <c r="DZH71" s="670"/>
      <c r="DZI71" s="670"/>
      <c r="DZJ71" s="670"/>
      <c r="DZK71" s="670"/>
      <c r="DZL71" s="670"/>
      <c r="DZM71" s="670"/>
      <c r="DZN71" s="670"/>
      <c r="DZO71" s="670"/>
      <c r="DZP71" s="670"/>
      <c r="DZQ71" s="670"/>
      <c r="DZR71" s="670"/>
      <c r="DZS71" s="670"/>
      <c r="DZT71" s="670"/>
      <c r="DZU71" s="670"/>
      <c r="DZV71" s="670"/>
      <c r="DZW71" s="670"/>
      <c r="DZX71" s="670"/>
      <c r="DZY71" s="670"/>
      <c r="DZZ71" s="670"/>
      <c r="EAA71" s="670"/>
      <c r="EAB71" s="670"/>
      <c r="EAC71" s="670"/>
      <c r="EAD71" s="670"/>
      <c r="EAE71" s="670"/>
      <c r="EAF71" s="670"/>
      <c r="EAG71" s="670"/>
      <c r="EAH71" s="670"/>
      <c r="EAI71" s="670"/>
      <c r="EAJ71" s="670"/>
      <c r="EAK71" s="670"/>
      <c r="EAL71" s="670"/>
      <c r="EAM71" s="670"/>
      <c r="EAN71" s="670"/>
      <c r="EAO71" s="670"/>
      <c r="EAP71" s="670"/>
      <c r="EAQ71" s="670"/>
      <c r="EAR71" s="670"/>
      <c r="EAS71" s="670"/>
      <c r="EAT71" s="670"/>
      <c r="EAU71" s="670"/>
      <c r="EAV71" s="670"/>
      <c r="EAW71" s="670"/>
      <c r="EAX71" s="670"/>
      <c r="EAY71" s="670"/>
      <c r="EAZ71" s="670"/>
      <c r="EBA71" s="670"/>
      <c r="EBB71" s="670"/>
      <c r="EBC71" s="670"/>
      <c r="EBD71" s="670"/>
      <c r="EBE71" s="670"/>
      <c r="EBF71" s="670"/>
      <c r="EBG71" s="670"/>
      <c r="EBH71" s="670"/>
      <c r="EBI71" s="670"/>
      <c r="EBJ71" s="670"/>
      <c r="EBK71" s="670"/>
      <c r="EBL71" s="670"/>
      <c r="EBM71" s="670"/>
      <c r="EBN71" s="670"/>
      <c r="EBO71" s="670"/>
      <c r="EBP71" s="670"/>
      <c r="EBQ71" s="670"/>
      <c r="EBR71" s="670"/>
      <c r="EBS71" s="670"/>
      <c r="EBT71" s="670"/>
      <c r="EBU71" s="670"/>
      <c r="EBV71" s="670"/>
      <c r="EBW71" s="670"/>
      <c r="EBX71" s="670"/>
      <c r="EBY71" s="670"/>
      <c r="EBZ71" s="670"/>
      <c r="ECA71" s="670"/>
      <c r="ECB71" s="670"/>
      <c r="ECC71" s="670"/>
      <c r="ECD71" s="670"/>
      <c r="ECE71" s="670"/>
      <c r="ECF71" s="670"/>
      <c r="ECG71" s="670"/>
      <c r="ECH71" s="670"/>
      <c r="ECI71" s="670"/>
      <c r="ECJ71" s="670"/>
      <c r="ECK71" s="670"/>
      <c r="ECL71" s="670"/>
      <c r="ECM71" s="670"/>
      <c r="ECN71" s="670"/>
      <c r="ECO71" s="670"/>
      <c r="ECP71" s="670"/>
      <c r="ECQ71" s="670"/>
      <c r="ECR71" s="670"/>
      <c r="ECS71" s="670"/>
      <c r="ECT71" s="670"/>
      <c r="ECU71" s="670"/>
      <c r="ECV71" s="670"/>
      <c r="ECW71" s="670"/>
      <c r="ECX71" s="670"/>
      <c r="ECY71" s="670"/>
      <c r="ECZ71" s="670"/>
      <c r="EDA71" s="670"/>
      <c r="EDB71" s="670"/>
      <c r="EDC71" s="670"/>
      <c r="EDD71" s="670"/>
      <c r="EDE71" s="670"/>
      <c r="EDF71" s="670"/>
      <c r="EDG71" s="670"/>
      <c r="EDH71" s="670"/>
      <c r="EDI71" s="670"/>
      <c r="EDJ71" s="670"/>
      <c r="EDK71" s="670"/>
      <c r="EDL71" s="670"/>
      <c r="EDM71" s="670"/>
      <c r="EDN71" s="670"/>
      <c r="EDO71" s="670"/>
      <c r="EDP71" s="670"/>
      <c r="EDQ71" s="670"/>
      <c r="EDR71" s="670"/>
      <c r="EDS71" s="670"/>
      <c r="EDT71" s="670"/>
      <c r="EDU71" s="670"/>
      <c r="EDV71" s="670"/>
      <c r="EDW71" s="670"/>
      <c r="EDX71" s="670"/>
      <c r="EDY71" s="670"/>
      <c r="EDZ71" s="670"/>
      <c r="EEA71" s="670"/>
      <c r="EEB71" s="670"/>
      <c r="EEC71" s="670"/>
      <c r="EED71" s="670"/>
      <c r="EEE71" s="670"/>
      <c r="EEF71" s="670"/>
      <c r="EEG71" s="670"/>
      <c r="EEH71" s="670"/>
      <c r="EEI71" s="670"/>
      <c r="EEJ71" s="670"/>
      <c r="EEK71" s="670"/>
      <c r="EEL71" s="670"/>
      <c r="EEM71" s="670"/>
      <c r="EEN71" s="670"/>
      <c r="EEO71" s="670"/>
      <c r="EEP71" s="670"/>
      <c r="EEQ71" s="670"/>
      <c r="EER71" s="670"/>
      <c r="EES71" s="670"/>
      <c r="EET71" s="670"/>
      <c r="EEU71" s="670"/>
      <c r="EEV71" s="670"/>
      <c r="EEW71" s="670"/>
      <c r="EEX71" s="670"/>
      <c r="EEY71" s="670"/>
      <c r="EEZ71" s="670"/>
      <c r="EFA71" s="670"/>
      <c r="EFB71" s="670"/>
      <c r="EFC71" s="670"/>
      <c r="EFD71" s="670"/>
      <c r="EFE71" s="670"/>
      <c r="EFF71" s="670"/>
      <c r="EFG71" s="670"/>
      <c r="EFH71" s="670"/>
      <c r="EFI71" s="670"/>
      <c r="EFJ71" s="670"/>
      <c r="EFK71" s="670"/>
      <c r="EFL71" s="670"/>
      <c r="EFM71" s="670"/>
      <c r="EFN71" s="670"/>
      <c r="EFO71" s="670"/>
      <c r="EFP71" s="670"/>
      <c r="EFQ71" s="670"/>
      <c r="EFR71" s="670"/>
      <c r="EFS71" s="670"/>
      <c r="EFT71" s="670"/>
      <c r="EFU71" s="670"/>
      <c r="EFV71" s="670"/>
      <c r="EFW71" s="670"/>
      <c r="EFX71" s="670"/>
      <c r="EFY71" s="670"/>
      <c r="EFZ71" s="670"/>
      <c r="EGA71" s="670"/>
      <c r="EGB71" s="670"/>
      <c r="EGC71" s="670"/>
      <c r="EGD71" s="670"/>
      <c r="EGE71" s="670"/>
      <c r="EGF71" s="670"/>
      <c r="EGG71" s="670"/>
      <c r="EGH71" s="670"/>
      <c r="EGI71" s="670"/>
      <c r="EGJ71" s="670"/>
      <c r="EGK71" s="670"/>
      <c r="EGL71" s="670"/>
      <c r="EGM71" s="670"/>
      <c r="EGN71" s="670"/>
      <c r="EGO71" s="670"/>
      <c r="EGP71" s="670"/>
      <c r="EGQ71" s="670"/>
      <c r="EGR71" s="670"/>
      <c r="EGS71" s="670"/>
      <c r="EGT71" s="670"/>
      <c r="EGU71" s="670"/>
      <c r="EGV71" s="670"/>
      <c r="EGW71" s="670"/>
      <c r="EGX71" s="670"/>
      <c r="EGY71" s="670"/>
      <c r="EGZ71" s="670"/>
      <c r="EHA71" s="670"/>
      <c r="EHB71" s="670"/>
      <c r="EHC71" s="670"/>
      <c r="EHD71" s="670"/>
      <c r="EHE71" s="670"/>
      <c r="EHF71" s="670"/>
      <c r="EHG71" s="670"/>
      <c r="EHH71" s="670"/>
      <c r="EHI71" s="670"/>
      <c r="EHJ71" s="670"/>
      <c r="EHK71" s="670"/>
      <c r="EHL71" s="670"/>
      <c r="EHM71" s="670"/>
      <c r="EHN71" s="670"/>
      <c r="EHO71" s="670"/>
      <c r="EHP71" s="670"/>
      <c r="EHQ71" s="670"/>
      <c r="EHR71" s="670"/>
      <c r="EHS71" s="670"/>
      <c r="EHT71" s="670"/>
      <c r="EHU71" s="670"/>
      <c r="EHV71" s="670"/>
      <c r="EHW71" s="670"/>
      <c r="EHX71" s="670"/>
      <c r="EHY71" s="670"/>
      <c r="EHZ71" s="670"/>
      <c r="EIA71" s="670"/>
      <c r="EIB71" s="670"/>
      <c r="EIC71" s="670"/>
      <c r="EID71" s="670"/>
      <c r="EIE71" s="670"/>
      <c r="EIF71" s="670"/>
      <c r="EIG71" s="670"/>
      <c r="EIH71" s="670"/>
      <c r="EII71" s="670"/>
      <c r="EIJ71" s="670"/>
      <c r="EIK71" s="670"/>
      <c r="EIL71" s="670"/>
      <c r="EIM71" s="670"/>
      <c r="EIN71" s="670"/>
      <c r="EIO71" s="670"/>
      <c r="EIP71" s="670"/>
      <c r="EIQ71" s="670"/>
      <c r="EIR71" s="670"/>
      <c r="EIS71" s="670"/>
      <c r="EIT71" s="670"/>
      <c r="EIU71" s="670"/>
      <c r="EIV71" s="670"/>
      <c r="EIW71" s="670"/>
      <c r="EIX71" s="670"/>
      <c r="EIY71" s="670"/>
      <c r="EIZ71" s="670"/>
      <c r="EJA71" s="670"/>
      <c r="EJB71" s="670"/>
      <c r="EJC71" s="670"/>
      <c r="EJD71" s="670"/>
      <c r="EJE71" s="670"/>
      <c r="EJF71" s="670"/>
      <c r="EJG71" s="670"/>
      <c r="EJH71" s="670"/>
      <c r="EJI71" s="670"/>
      <c r="EJJ71" s="670"/>
      <c r="EJK71" s="670"/>
      <c r="EJL71" s="670"/>
      <c r="EJM71" s="670"/>
      <c r="EJN71" s="670"/>
      <c r="EJO71" s="670"/>
      <c r="EJP71" s="670"/>
      <c r="EJQ71" s="670"/>
      <c r="EJR71" s="670"/>
      <c r="EJS71" s="670"/>
      <c r="EJT71" s="670"/>
      <c r="EJU71" s="670"/>
      <c r="EJV71" s="670"/>
      <c r="EJW71" s="670"/>
      <c r="EJX71" s="670"/>
      <c r="EJY71" s="670"/>
      <c r="EJZ71" s="670"/>
      <c r="EKA71" s="670"/>
      <c r="EKB71" s="670"/>
      <c r="EKC71" s="670"/>
      <c r="EKD71" s="670"/>
      <c r="EKE71" s="670"/>
      <c r="EKF71" s="670"/>
      <c r="EKG71" s="670"/>
      <c r="EKH71" s="670"/>
      <c r="EKI71" s="670"/>
      <c r="EKJ71" s="670"/>
      <c r="EKK71" s="670"/>
      <c r="EKL71" s="670"/>
      <c r="EKM71" s="670"/>
      <c r="EKN71" s="670"/>
      <c r="EKO71" s="670"/>
      <c r="EKP71" s="670"/>
      <c r="EKQ71" s="670"/>
      <c r="EKR71" s="670"/>
      <c r="EKS71" s="670"/>
      <c r="EKT71" s="670"/>
      <c r="EKU71" s="670"/>
      <c r="EKV71" s="670"/>
      <c r="EKW71" s="670"/>
      <c r="EKX71" s="670"/>
      <c r="EKY71" s="670"/>
      <c r="EKZ71" s="670"/>
      <c r="ELA71" s="670"/>
      <c r="ELB71" s="670"/>
      <c r="ELC71" s="670"/>
      <c r="ELD71" s="670"/>
      <c r="ELE71" s="670"/>
      <c r="ELF71" s="670"/>
      <c r="ELG71" s="670"/>
      <c r="ELH71" s="670"/>
      <c r="ELI71" s="670"/>
      <c r="ELJ71" s="670"/>
      <c r="ELK71" s="670"/>
      <c r="ELL71" s="670"/>
      <c r="ELM71" s="670"/>
      <c r="ELN71" s="670"/>
      <c r="ELO71" s="670"/>
      <c r="ELP71" s="670"/>
      <c r="ELQ71" s="670"/>
      <c r="ELR71" s="670"/>
      <c r="ELS71" s="670"/>
      <c r="ELT71" s="670"/>
      <c r="ELU71" s="670"/>
      <c r="ELV71" s="670"/>
      <c r="ELW71" s="670"/>
      <c r="ELX71" s="670"/>
      <c r="ELY71" s="670"/>
      <c r="ELZ71" s="670"/>
      <c r="EMA71" s="670"/>
      <c r="EMB71" s="670"/>
      <c r="EMC71" s="670"/>
      <c r="EMD71" s="670"/>
      <c r="EME71" s="670"/>
      <c r="EMF71" s="670"/>
      <c r="EMG71" s="670"/>
      <c r="EMH71" s="670"/>
      <c r="EMI71" s="670"/>
      <c r="EMJ71" s="670"/>
      <c r="EMK71" s="670"/>
      <c r="EML71" s="670"/>
      <c r="EMM71" s="670"/>
      <c r="EMN71" s="670"/>
      <c r="EMO71" s="670"/>
      <c r="EMP71" s="670"/>
      <c r="EMQ71" s="670"/>
      <c r="EMR71" s="670"/>
      <c r="EMS71" s="670"/>
      <c r="EMT71" s="670"/>
      <c r="EMU71" s="670"/>
      <c r="EMV71" s="670"/>
      <c r="EMW71" s="670"/>
      <c r="EMX71" s="670"/>
      <c r="EMY71" s="670"/>
      <c r="EMZ71" s="670"/>
      <c r="ENA71" s="670"/>
      <c r="ENB71" s="670"/>
      <c r="ENC71" s="670"/>
      <c r="END71" s="670"/>
      <c r="ENE71" s="670"/>
      <c r="ENF71" s="670"/>
      <c r="ENG71" s="670"/>
      <c r="ENH71" s="670"/>
      <c r="ENI71" s="670"/>
      <c r="ENJ71" s="670"/>
      <c r="ENK71" s="670"/>
      <c r="ENL71" s="670"/>
      <c r="ENM71" s="670"/>
      <c r="ENN71" s="670"/>
      <c r="ENO71" s="670"/>
      <c r="ENP71" s="670"/>
      <c r="ENQ71" s="670"/>
      <c r="ENR71" s="670"/>
      <c r="ENS71" s="670"/>
      <c r="ENT71" s="670"/>
      <c r="ENU71" s="670"/>
      <c r="ENV71" s="670"/>
      <c r="ENW71" s="670"/>
      <c r="ENX71" s="670"/>
      <c r="ENY71" s="670"/>
      <c r="ENZ71" s="670"/>
      <c r="EOA71" s="670"/>
      <c r="EOB71" s="670"/>
      <c r="EOC71" s="670"/>
      <c r="EOD71" s="670"/>
      <c r="EOE71" s="670"/>
      <c r="EOF71" s="670"/>
      <c r="EOG71" s="670"/>
      <c r="EOH71" s="670"/>
      <c r="EOI71" s="670"/>
      <c r="EOJ71" s="670"/>
      <c r="EOK71" s="670"/>
      <c r="EOL71" s="670"/>
      <c r="EOM71" s="670"/>
      <c r="EON71" s="670"/>
      <c r="EOO71" s="670"/>
      <c r="EOP71" s="670"/>
      <c r="EOQ71" s="670"/>
      <c r="EOR71" s="670"/>
      <c r="EOS71" s="670"/>
      <c r="EOT71" s="670"/>
      <c r="EOU71" s="670"/>
      <c r="EOV71" s="670"/>
      <c r="EOW71" s="670"/>
      <c r="EOX71" s="670"/>
      <c r="EOY71" s="670"/>
      <c r="EOZ71" s="670"/>
      <c r="EPA71" s="670"/>
      <c r="EPB71" s="670"/>
      <c r="EPC71" s="670"/>
      <c r="EPD71" s="670"/>
      <c r="EPE71" s="670"/>
      <c r="EPF71" s="670"/>
      <c r="EPG71" s="670"/>
      <c r="EPH71" s="670"/>
      <c r="EPI71" s="670"/>
      <c r="EPJ71" s="670"/>
      <c r="EPK71" s="670"/>
      <c r="EPL71" s="670"/>
      <c r="EPM71" s="670"/>
      <c r="EPN71" s="670"/>
      <c r="EPO71" s="670"/>
      <c r="EPP71" s="670"/>
      <c r="EPQ71" s="670"/>
      <c r="EPR71" s="670"/>
      <c r="EPS71" s="670"/>
      <c r="EPT71" s="670"/>
      <c r="EPU71" s="670"/>
      <c r="EPV71" s="670"/>
      <c r="EPW71" s="670"/>
      <c r="EPX71" s="670"/>
      <c r="EPY71" s="670"/>
      <c r="EPZ71" s="670"/>
      <c r="EQA71" s="670"/>
      <c r="EQB71" s="670"/>
      <c r="EQC71" s="670"/>
      <c r="EQD71" s="670"/>
      <c r="EQE71" s="670"/>
      <c r="EQF71" s="670"/>
      <c r="EQG71" s="670"/>
      <c r="EQH71" s="670"/>
      <c r="EQI71" s="670"/>
      <c r="EQJ71" s="670"/>
      <c r="EQK71" s="670"/>
      <c r="EQL71" s="670"/>
      <c r="EQM71" s="670"/>
      <c r="EQN71" s="670"/>
      <c r="EQO71" s="670"/>
      <c r="EQP71" s="670"/>
      <c r="EQQ71" s="670"/>
      <c r="EQR71" s="670"/>
      <c r="EQS71" s="670"/>
      <c r="EQT71" s="670"/>
      <c r="EQU71" s="670"/>
      <c r="EQV71" s="670"/>
      <c r="EQW71" s="670"/>
      <c r="EQX71" s="670"/>
      <c r="EQY71" s="670"/>
      <c r="EQZ71" s="670"/>
      <c r="ERA71" s="670"/>
      <c r="ERB71" s="670"/>
      <c r="ERC71" s="670"/>
      <c r="ERD71" s="670"/>
      <c r="ERE71" s="670"/>
      <c r="ERF71" s="670"/>
      <c r="ERG71" s="670"/>
      <c r="ERH71" s="670"/>
      <c r="ERI71" s="670"/>
      <c r="ERJ71" s="670"/>
      <c r="ERK71" s="670"/>
      <c r="ERL71" s="670"/>
      <c r="ERM71" s="670"/>
      <c r="ERN71" s="670"/>
      <c r="ERO71" s="670"/>
      <c r="ERP71" s="670"/>
      <c r="ERQ71" s="670"/>
      <c r="ERR71" s="670"/>
      <c r="ERS71" s="670"/>
      <c r="ERT71" s="670"/>
      <c r="ERU71" s="670"/>
      <c r="ERV71" s="670"/>
      <c r="ERW71" s="670"/>
      <c r="ERX71" s="670"/>
      <c r="ERY71" s="670"/>
      <c r="ERZ71" s="670"/>
      <c r="ESA71" s="670"/>
      <c r="ESB71" s="670"/>
      <c r="ESC71" s="670"/>
      <c r="ESD71" s="670"/>
      <c r="ESE71" s="670"/>
      <c r="ESF71" s="670"/>
      <c r="ESG71" s="670"/>
      <c r="ESH71" s="670"/>
      <c r="ESI71" s="670"/>
      <c r="ESJ71" s="670"/>
      <c r="ESK71" s="670"/>
      <c r="ESL71" s="670"/>
      <c r="ESM71" s="670"/>
      <c r="ESN71" s="670"/>
      <c r="ESO71" s="670"/>
      <c r="ESP71" s="670"/>
      <c r="ESQ71" s="670"/>
      <c r="ESR71" s="670"/>
      <c r="ESS71" s="670"/>
      <c r="EST71" s="670"/>
      <c r="ESU71" s="670"/>
      <c r="ESV71" s="670"/>
      <c r="ESW71" s="670"/>
      <c r="ESX71" s="670"/>
      <c r="ESY71" s="670"/>
      <c r="ESZ71" s="670"/>
      <c r="ETA71" s="670"/>
      <c r="ETB71" s="670"/>
      <c r="ETC71" s="670"/>
      <c r="ETD71" s="670"/>
      <c r="ETE71" s="670"/>
      <c r="ETF71" s="670"/>
      <c r="ETG71" s="670"/>
      <c r="ETH71" s="670"/>
      <c r="ETI71" s="670"/>
      <c r="ETJ71" s="670"/>
      <c r="ETK71" s="670"/>
      <c r="ETL71" s="670"/>
      <c r="ETM71" s="670"/>
      <c r="ETN71" s="670"/>
      <c r="ETO71" s="670"/>
      <c r="ETP71" s="670"/>
      <c r="ETQ71" s="670"/>
      <c r="ETR71" s="670"/>
      <c r="ETS71" s="670"/>
      <c r="ETT71" s="670"/>
      <c r="ETU71" s="670"/>
      <c r="ETV71" s="670"/>
      <c r="ETW71" s="670"/>
      <c r="ETX71" s="670"/>
      <c r="ETY71" s="670"/>
      <c r="ETZ71" s="670"/>
      <c r="EUA71" s="670"/>
      <c r="EUB71" s="670"/>
      <c r="EUC71" s="670"/>
      <c r="EUD71" s="670"/>
      <c r="EUE71" s="670"/>
      <c r="EUF71" s="670"/>
      <c r="EUG71" s="670"/>
      <c r="EUH71" s="670"/>
      <c r="EUI71" s="670"/>
      <c r="EUJ71" s="670"/>
      <c r="EUK71" s="670"/>
      <c r="EUL71" s="670"/>
      <c r="EUM71" s="670"/>
      <c r="EUN71" s="670"/>
      <c r="EUO71" s="670"/>
      <c r="EUP71" s="670"/>
      <c r="EUQ71" s="670"/>
      <c r="EUR71" s="670"/>
      <c r="EUS71" s="670"/>
      <c r="EUT71" s="670"/>
      <c r="EUU71" s="670"/>
      <c r="EUV71" s="670"/>
      <c r="EUW71" s="670"/>
      <c r="EUX71" s="670"/>
      <c r="EUY71" s="670"/>
      <c r="EUZ71" s="670"/>
      <c r="EVA71" s="670"/>
      <c r="EVB71" s="670"/>
      <c r="EVC71" s="670"/>
      <c r="EVD71" s="670"/>
      <c r="EVE71" s="670"/>
      <c r="EVF71" s="670"/>
      <c r="EVG71" s="670"/>
      <c r="EVH71" s="670"/>
      <c r="EVI71" s="670"/>
      <c r="EVJ71" s="670"/>
      <c r="EVK71" s="670"/>
      <c r="EVL71" s="670"/>
      <c r="EVM71" s="670"/>
      <c r="EVN71" s="670"/>
      <c r="EVO71" s="670"/>
      <c r="EVP71" s="670"/>
      <c r="EVQ71" s="670"/>
      <c r="EVR71" s="670"/>
      <c r="EVS71" s="670"/>
      <c r="EVT71" s="670"/>
      <c r="EVU71" s="670"/>
      <c r="EVV71" s="670"/>
      <c r="EVW71" s="670"/>
      <c r="EVX71" s="670"/>
      <c r="EVY71" s="670"/>
      <c r="EVZ71" s="670"/>
      <c r="EWA71" s="670"/>
      <c r="EWB71" s="670"/>
      <c r="EWC71" s="670"/>
      <c r="EWD71" s="670"/>
      <c r="EWE71" s="670"/>
      <c r="EWF71" s="670"/>
      <c r="EWG71" s="670"/>
      <c r="EWH71" s="670"/>
      <c r="EWI71" s="670"/>
      <c r="EWJ71" s="670"/>
      <c r="EWK71" s="670"/>
      <c r="EWL71" s="670"/>
      <c r="EWM71" s="670"/>
      <c r="EWN71" s="670"/>
      <c r="EWO71" s="670"/>
      <c r="EWP71" s="670"/>
      <c r="EWQ71" s="670"/>
      <c r="EWR71" s="670"/>
      <c r="EWS71" s="670"/>
      <c r="EWT71" s="670"/>
      <c r="EWU71" s="670"/>
      <c r="EWV71" s="670"/>
      <c r="EWW71" s="670"/>
      <c r="EWX71" s="670"/>
      <c r="EWY71" s="670"/>
      <c r="EWZ71" s="670"/>
      <c r="EXA71" s="670"/>
      <c r="EXB71" s="670"/>
      <c r="EXC71" s="670"/>
      <c r="EXD71" s="670"/>
      <c r="EXE71" s="670"/>
      <c r="EXF71" s="670"/>
      <c r="EXG71" s="670"/>
      <c r="EXH71" s="670"/>
      <c r="EXI71" s="670"/>
      <c r="EXJ71" s="670"/>
      <c r="EXK71" s="670"/>
      <c r="EXL71" s="670"/>
      <c r="EXM71" s="670"/>
      <c r="EXN71" s="670"/>
      <c r="EXO71" s="670"/>
      <c r="EXP71" s="670"/>
      <c r="EXQ71" s="670"/>
      <c r="EXR71" s="670"/>
      <c r="EXS71" s="670"/>
      <c r="EXT71" s="670"/>
      <c r="EXU71" s="670"/>
      <c r="EXV71" s="670"/>
      <c r="EXW71" s="670"/>
      <c r="EXX71" s="670"/>
      <c r="EXY71" s="670"/>
      <c r="EXZ71" s="670"/>
      <c r="EYA71" s="670"/>
      <c r="EYB71" s="670"/>
      <c r="EYC71" s="670"/>
      <c r="EYD71" s="670"/>
      <c r="EYE71" s="670"/>
      <c r="EYF71" s="670"/>
      <c r="EYG71" s="670"/>
      <c r="EYH71" s="670"/>
      <c r="EYI71" s="670"/>
      <c r="EYJ71" s="670"/>
      <c r="EYK71" s="670"/>
      <c r="EYL71" s="670"/>
      <c r="EYM71" s="670"/>
      <c r="EYN71" s="670"/>
      <c r="EYO71" s="670"/>
      <c r="EYP71" s="670"/>
      <c r="EYQ71" s="670"/>
      <c r="EYR71" s="670"/>
      <c r="EYS71" s="670"/>
      <c r="EYT71" s="670"/>
      <c r="EYU71" s="670"/>
      <c r="EYV71" s="670"/>
      <c r="EYW71" s="670"/>
      <c r="EYX71" s="670"/>
      <c r="EYY71" s="670"/>
      <c r="EYZ71" s="670"/>
      <c r="EZA71" s="670"/>
      <c r="EZB71" s="670"/>
      <c r="EZC71" s="670"/>
      <c r="EZD71" s="670"/>
      <c r="EZE71" s="670"/>
      <c r="EZF71" s="670"/>
      <c r="EZG71" s="670"/>
      <c r="EZH71" s="670"/>
      <c r="EZI71" s="670"/>
      <c r="EZJ71" s="670"/>
      <c r="EZK71" s="670"/>
      <c r="EZL71" s="670"/>
      <c r="EZM71" s="670"/>
      <c r="EZN71" s="670"/>
      <c r="EZO71" s="670"/>
      <c r="EZP71" s="670"/>
      <c r="EZQ71" s="670"/>
      <c r="EZR71" s="670"/>
      <c r="EZS71" s="670"/>
      <c r="EZT71" s="670"/>
      <c r="EZU71" s="670"/>
      <c r="EZV71" s="670"/>
      <c r="EZW71" s="670"/>
      <c r="EZX71" s="670"/>
      <c r="EZY71" s="670"/>
      <c r="EZZ71" s="670"/>
      <c r="FAA71" s="670"/>
      <c r="FAB71" s="670"/>
      <c r="FAC71" s="670"/>
      <c r="FAD71" s="670"/>
      <c r="FAE71" s="670"/>
      <c r="FAF71" s="670"/>
      <c r="FAG71" s="670"/>
      <c r="FAH71" s="670"/>
      <c r="FAI71" s="670"/>
      <c r="FAJ71" s="670"/>
      <c r="FAK71" s="670"/>
      <c r="FAL71" s="670"/>
      <c r="FAM71" s="670"/>
      <c r="FAN71" s="670"/>
      <c r="FAO71" s="670"/>
      <c r="FAP71" s="670"/>
      <c r="FAQ71" s="670"/>
      <c r="FAR71" s="670"/>
      <c r="FAS71" s="670"/>
      <c r="FAT71" s="670"/>
      <c r="FAU71" s="670"/>
      <c r="FAV71" s="670"/>
      <c r="FAW71" s="670"/>
      <c r="FAX71" s="670"/>
      <c r="FAY71" s="670"/>
      <c r="FAZ71" s="670"/>
      <c r="FBA71" s="670"/>
      <c r="FBB71" s="670"/>
      <c r="FBC71" s="670"/>
      <c r="FBD71" s="670"/>
      <c r="FBE71" s="670"/>
      <c r="FBF71" s="670"/>
      <c r="FBG71" s="670"/>
      <c r="FBH71" s="670"/>
      <c r="FBI71" s="670"/>
      <c r="FBJ71" s="670"/>
      <c r="FBK71" s="670"/>
      <c r="FBL71" s="670"/>
      <c r="FBM71" s="670"/>
      <c r="FBN71" s="670"/>
      <c r="FBO71" s="670"/>
      <c r="FBP71" s="670"/>
      <c r="FBQ71" s="670"/>
      <c r="FBR71" s="670"/>
      <c r="FBS71" s="670"/>
      <c r="FBT71" s="670"/>
      <c r="FBU71" s="670"/>
      <c r="FBV71" s="670"/>
      <c r="FBW71" s="670"/>
      <c r="FBX71" s="670"/>
      <c r="FBY71" s="670"/>
      <c r="FBZ71" s="670"/>
      <c r="FCA71" s="670"/>
      <c r="FCB71" s="670"/>
      <c r="FCC71" s="670"/>
      <c r="FCD71" s="670"/>
      <c r="FCE71" s="670"/>
      <c r="FCF71" s="670"/>
      <c r="FCG71" s="670"/>
      <c r="FCH71" s="670"/>
      <c r="FCI71" s="670"/>
      <c r="FCJ71" s="670"/>
      <c r="FCK71" s="670"/>
      <c r="FCL71" s="670"/>
      <c r="FCM71" s="670"/>
      <c r="FCN71" s="670"/>
      <c r="FCO71" s="670"/>
      <c r="FCP71" s="670"/>
      <c r="FCQ71" s="670"/>
      <c r="FCR71" s="670"/>
      <c r="FCS71" s="670"/>
      <c r="FCT71" s="670"/>
      <c r="FCU71" s="670"/>
      <c r="FCV71" s="670"/>
      <c r="FCW71" s="670"/>
      <c r="FCX71" s="670"/>
      <c r="FCY71" s="670"/>
      <c r="FCZ71" s="670"/>
      <c r="FDA71" s="670"/>
      <c r="FDB71" s="670"/>
      <c r="FDC71" s="670"/>
      <c r="FDD71" s="670"/>
      <c r="FDE71" s="670"/>
      <c r="FDF71" s="670"/>
      <c r="FDG71" s="670"/>
      <c r="FDH71" s="670"/>
      <c r="FDI71" s="670"/>
      <c r="FDJ71" s="670"/>
      <c r="FDK71" s="670"/>
      <c r="FDL71" s="670"/>
      <c r="FDM71" s="670"/>
      <c r="FDN71" s="670"/>
      <c r="FDO71" s="670"/>
      <c r="FDP71" s="670"/>
      <c r="FDQ71" s="670"/>
      <c r="FDR71" s="670"/>
      <c r="FDS71" s="670"/>
      <c r="FDT71" s="670"/>
      <c r="FDU71" s="670"/>
      <c r="FDV71" s="670"/>
      <c r="FDW71" s="670"/>
      <c r="FDX71" s="670"/>
      <c r="FDY71" s="670"/>
      <c r="FDZ71" s="670"/>
      <c r="FEA71" s="670"/>
      <c r="FEB71" s="670"/>
      <c r="FEC71" s="670"/>
      <c r="FED71" s="670"/>
      <c r="FEE71" s="670"/>
      <c r="FEF71" s="670"/>
      <c r="FEG71" s="670"/>
      <c r="FEH71" s="670"/>
      <c r="FEI71" s="670"/>
      <c r="FEJ71" s="670"/>
      <c r="FEK71" s="670"/>
      <c r="FEL71" s="670"/>
      <c r="FEM71" s="670"/>
      <c r="FEN71" s="670"/>
      <c r="FEO71" s="670"/>
      <c r="FEP71" s="670"/>
      <c r="FEQ71" s="670"/>
      <c r="FER71" s="670"/>
      <c r="FES71" s="670"/>
      <c r="FET71" s="670"/>
      <c r="FEU71" s="670"/>
      <c r="FEV71" s="670"/>
      <c r="FEW71" s="670"/>
      <c r="FEX71" s="670"/>
      <c r="FEY71" s="670"/>
      <c r="FEZ71" s="670"/>
      <c r="FFA71" s="670"/>
      <c r="FFB71" s="670"/>
      <c r="FFC71" s="670"/>
      <c r="FFD71" s="670"/>
      <c r="FFE71" s="670"/>
      <c r="FFF71" s="670"/>
      <c r="FFG71" s="670"/>
      <c r="FFH71" s="670"/>
      <c r="FFI71" s="670"/>
      <c r="FFJ71" s="670"/>
      <c r="FFK71" s="670"/>
      <c r="FFL71" s="670"/>
      <c r="FFM71" s="670"/>
      <c r="FFN71" s="670"/>
      <c r="FFO71" s="670"/>
      <c r="FFP71" s="670"/>
      <c r="FFQ71" s="670"/>
      <c r="FFR71" s="670"/>
      <c r="FFS71" s="670"/>
      <c r="FFT71" s="670"/>
      <c r="FFU71" s="670"/>
      <c r="FFV71" s="670"/>
      <c r="FFW71" s="670"/>
      <c r="FFX71" s="670"/>
      <c r="FFY71" s="670"/>
      <c r="FFZ71" s="670"/>
      <c r="FGA71" s="670"/>
      <c r="FGB71" s="670"/>
      <c r="FGC71" s="670"/>
      <c r="FGD71" s="670"/>
      <c r="FGE71" s="670"/>
      <c r="FGF71" s="670"/>
      <c r="FGG71" s="670"/>
      <c r="FGH71" s="670"/>
      <c r="FGI71" s="670"/>
      <c r="FGJ71" s="670"/>
      <c r="FGK71" s="670"/>
      <c r="FGL71" s="670"/>
      <c r="FGM71" s="670"/>
      <c r="FGN71" s="670"/>
      <c r="FGO71" s="670"/>
      <c r="FGP71" s="670"/>
      <c r="FGQ71" s="670"/>
      <c r="FGR71" s="670"/>
      <c r="FGS71" s="670"/>
      <c r="FGT71" s="670"/>
      <c r="FGU71" s="670"/>
      <c r="FGV71" s="670"/>
      <c r="FGW71" s="670"/>
      <c r="FGX71" s="670"/>
      <c r="FGY71" s="670"/>
      <c r="FGZ71" s="670"/>
      <c r="FHA71" s="670"/>
      <c r="FHB71" s="670"/>
      <c r="FHC71" s="670"/>
      <c r="FHD71" s="670"/>
      <c r="FHE71" s="670"/>
      <c r="FHF71" s="670"/>
      <c r="FHG71" s="670"/>
      <c r="FHH71" s="670"/>
      <c r="FHI71" s="670"/>
      <c r="FHJ71" s="670"/>
      <c r="FHK71" s="670"/>
      <c r="FHL71" s="670"/>
      <c r="FHM71" s="670"/>
      <c r="FHN71" s="670"/>
      <c r="FHO71" s="670"/>
      <c r="FHP71" s="670"/>
      <c r="FHQ71" s="670"/>
      <c r="FHR71" s="670"/>
      <c r="FHS71" s="670"/>
      <c r="FHT71" s="670"/>
      <c r="FHU71" s="670"/>
      <c r="FHV71" s="670"/>
      <c r="FHW71" s="670"/>
      <c r="FHX71" s="670"/>
      <c r="FHY71" s="670"/>
      <c r="FHZ71" s="670"/>
      <c r="FIA71" s="670"/>
      <c r="FIB71" s="670"/>
      <c r="FIC71" s="670"/>
      <c r="FID71" s="670"/>
      <c r="FIE71" s="670"/>
      <c r="FIF71" s="670"/>
      <c r="FIG71" s="670"/>
      <c r="FIH71" s="670"/>
      <c r="FII71" s="670"/>
      <c r="FIJ71" s="670"/>
      <c r="FIK71" s="670"/>
      <c r="FIL71" s="670"/>
      <c r="FIM71" s="670"/>
      <c r="FIN71" s="670"/>
      <c r="FIO71" s="670"/>
      <c r="FIP71" s="670"/>
      <c r="FIQ71" s="670"/>
      <c r="FIR71" s="670"/>
      <c r="FIS71" s="670"/>
      <c r="FIT71" s="670"/>
      <c r="FIU71" s="670"/>
      <c r="FIV71" s="670"/>
      <c r="FIW71" s="670"/>
      <c r="FIX71" s="670"/>
      <c r="FIY71" s="670"/>
      <c r="FIZ71" s="670"/>
      <c r="FJA71" s="670"/>
      <c r="FJB71" s="670"/>
      <c r="FJC71" s="670"/>
      <c r="FJD71" s="670"/>
      <c r="FJE71" s="670"/>
      <c r="FJF71" s="670"/>
      <c r="FJG71" s="670"/>
      <c r="FJH71" s="670"/>
      <c r="FJI71" s="670"/>
      <c r="FJJ71" s="670"/>
      <c r="FJK71" s="670"/>
      <c r="FJL71" s="670"/>
      <c r="FJM71" s="670"/>
      <c r="FJN71" s="670"/>
      <c r="FJO71" s="670"/>
      <c r="FJP71" s="670"/>
      <c r="FJQ71" s="670"/>
      <c r="FJR71" s="670"/>
      <c r="FJS71" s="670"/>
      <c r="FJT71" s="670"/>
      <c r="FJU71" s="670"/>
      <c r="FJV71" s="670"/>
      <c r="FJW71" s="670"/>
      <c r="FJX71" s="670"/>
      <c r="FJY71" s="670"/>
      <c r="FJZ71" s="670"/>
      <c r="FKA71" s="670"/>
      <c r="FKB71" s="670"/>
      <c r="FKC71" s="670"/>
      <c r="FKD71" s="670"/>
      <c r="FKE71" s="670"/>
      <c r="FKF71" s="670"/>
      <c r="FKG71" s="670"/>
      <c r="FKH71" s="670"/>
      <c r="FKI71" s="670"/>
      <c r="FKJ71" s="670"/>
      <c r="FKK71" s="670"/>
      <c r="FKL71" s="670"/>
      <c r="FKM71" s="670"/>
      <c r="FKN71" s="670"/>
      <c r="FKO71" s="670"/>
      <c r="FKP71" s="670"/>
      <c r="FKQ71" s="670"/>
      <c r="FKR71" s="670"/>
      <c r="FKS71" s="670"/>
      <c r="FKT71" s="670"/>
      <c r="FKU71" s="670"/>
      <c r="FKV71" s="670"/>
      <c r="FKW71" s="670"/>
      <c r="FKX71" s="670"/>
      <c r="FKY71" s="670"/>
      <c r="FKZ71" s="670"/>
      <c r="FLA71" s="670"/>
      <c r="FLB71" s="670"/>
      <c r="FLC71" s="670"/>
      <c r="FLD71" s="670"/>
      <c r="FLE71" s="670"/>
      <c r="FLF71" s="670"/>
      <c r="FLG71" s="670"/>
      <c r="FLH71" s="670"/>
      <c r="FLI71" s="670"/>
      <c r="FLJ71" s="670"/>
      <c r="FLK71" s="670"/>
      <c r="FLL71" s="670"/>
      <c r="FLM71" s="670"/>
      <c r="FLN71" s="670"/>
      <c r="FLO71" s="670"/>
      <c r="FLP71" s="670"/>
      <c r="FLQ71" s="670"/>
      <c r="FLR71" s="670"/>
      <c r="FLS71" s="670"/>
      <c r="FLT71" s="670"/>
      <c r="FLU71" s="670"/>
      <c r="FLV71" s="670"/>
      <c r="FLW71" s="670"/>
      <c r="FLX71" s="670"/>
      <c r="FLY71" s="670"/>
      <c r="FLZ71" s="670"/>
      <c r="FMA71" s="670"/>
      <c r="FMB71" s="670"/>
      <c r="FMC71" s="670"/>
      <c r="FMD71" s="670"/>
      <c r="FME71" s="670"/>
      <c r="FMF71" s="670"/>
      <c r="FMG71" s="670"/>
      <c r="FMH71" s="670"/>
      <c r="FMI71" s="670"/>
      <c r="FMJ71" s="670"/>
      <c r="FMK71" s="670"/>
      <c r="FML71" s="670"/>
      <c r="FMM71" s="670"/>
      <c r="FMN71" s="670"/>
      <c r="FMO71" s="670"/>
      <c r="FMP71" s="670"/>
      <c r="FMQ71" s="670"/>
      <c r="FMR71" s="670"/>
      <c r="FMS71" s="670"/>
      <c r="FMT71" s="670"/>
      <c r="FMU71" s="670"/>
      <c r="FMV71" s="670"/>
      <c r="FMW71" s="670"/>
      <c r="FMX71" s="670"/>
      <c r="FMY71" s="670"/>
      <c r="FMZ71" s="670"/>
      <c r="FNA71" s="670"/>
      <c r="FNB71" s="670"/>
      <c r="FNC71" s="670"/>
      <c r="FND71" s="670"/>
      <c r="FNE71" s="670"/>
      <c r="FNF71" s="670"/>
      <c r="FNG71" s="670"/>
      <c r="FNH71" s="670"/>
      <c r="FNI71" s="670"/>
      <c r="FNJ71" s="670"/>
      <c r="FNK71" s="670"/>
      <c r="FNL71" s="670"/>
      <c r="FNM71" s="670"/>
      <c r="FNN71" s="670"/>
      <c r="FNO71" s="670"/>
      <c r="FNP71" s="670"/>
      <c r="FNQ71" s="670"/>
      <c r="FNR71" s="670"/>
      <c r="FNS71" s="670"/>
      <c r="FNT71" s="670"/>
      <c r="FNU71" s="670"/>
      <c r="FNV71" s="670"/>
      <c r="FNW71" s="670"/>
      <c r="FNX71" s="670"/>
      <c r="FNY71" s="670"/>
      <c r="FNZ71" s="670"/>
      <c r="FOA71" s="670"/>
      <c r="FOB71" s="670"/>
      <c r="FOC71" s="670"/>
      <c r="FOD71" s="670"/>
      <c r="FOE71" s="670"/>
      <c r="FOF71" s="670"/>
      <c r="FOG71" s="670"/>
      <c r="FOH71" s="670"/>
      <c r="FOI71" s="670"/>
      <c r="FOJ71" s="670"/>
      <c r="FOK71" s="670"/>
      <c r="FOL71" s="670"/>
      <c r="FOM71" s="670"/>
      <c r="FON71" s="670"/>
      <c r="FOO71" s="670"/>
      <c r="FOP71" s="670"/>
      <c r="FOQ71" s="670"/>
      <c r="FOR71" s="670"/>
      <c r="FOS71" s="670"/>
      <c r="FOT71" s="670"/>
      <c r="FOU71" s="670"/>
      <c r="FOV71" s="670"/>
      <c r="FOW71" s="670"/>
      <c r="FOX71" s="670"/>
      <c r="FOY71" s="670"/>
      <c r="FOZ71" s="670"/>
      <c r="FPA71" s="670"/>
      <c r="FPB71" s="670"/>
      <c r="FPC71" s="670"/>
      <c r="FPD71" s="670"/>
      <c r="FPE71" s="670"/>
      <c r="FPF71" s="670"/>
      <c r="FPG71" s="670"/>
      <c r="FPH71" s="670"/>
      <c r="FPI71" s="670"/>
      <c r="FPJ71" s="670"/>
      <c r="FPK71" s="670"/>
      <c r="FPL71" s="670"/>
      <c r="FPM71" s="670"/>
      <c r="FPN71" s="670"/>
      <c r="FPO71" s="670"/>
      <c r="FPP71" s="670"/>
      <c r="FPQ71" s="670"/>
      <c r="FPR71" s="670"/>
      <c r="FPS71" s="670"/>
      <c r="FPT71" s="670"/>
      <c r="FPU71" s="670"/>
      <c r="FPV71" s="670"/>
      <c r="FPW71" s="670"/>
      <c r="FPX71" s="670"/>
      <c r="FPY71" s="670"/>
      <c r="FPZ71" s="670"/>
      <c r="FQA71" s="670"/>
      <c r="FQB71" s="670"/>
      <c r="FQC71" s="670"/>
      <c r="FQD71" s="670"/>
      <c r="FQE71" s="670"/>
      <c r="FQF71" s="670"/>
      <c r="FQG71" s="670"/>
      <c r="FQH71" s="670"/>
      <c r="FQI71" s="670"/>
      <c r="FQJ71" s="670"/>
      <c r="FQK71" s="670"/>
      <c r="FQL71" s="670"/>
      <c r="FQM71" s="670"/>
      <c r="FQN71" s="670"/>
      <c r="FQO71" s="670"/>
      <c r="FQP71" s="670"/>
      <c r="FQQ71" s="670"/>
      <c r="FQR71" s="670"/>
      <c r="FQS71" s="670"/>
      <c r="FQT71" s="670"/>
      <c r="FQU71" s="670"/>
      <c r="FQV71" s="670"/>
      <c r="FQW71" s="670"/>
      <c r="FQX71" s="670"/>
      <c r="FQY71" s="670"/>
      <c r="FQZ71" s="670"/>
      <c r="FRA71" s="670"/>
      <c r="FRB71" s="670"/>
      <c r="FRC71" s="670"/>
      <c r="FRD71" s="670"/>
      <c r="FRE71" s="670"/>
      <c r="FRF71" s="670"/>
      <c r="FRG71" s="670"/>
      <c r="FRH71" s="670"/>
      <c r="FRI71" s="670"/>
      <c r="FRJ71" s="670"/>
      <c r="FRK71" s="670"/>
      <c r="FRL71" s="670"/>
      <c r="FRM71" s="670"/>
      <c r="FRN71" s="670"/>
      <c r="FRO71" s="670"/>
      <c r="FRP71" s="670"/>
      <c r="FRQ71" s="670"/>
      <c r="FRR71" s="670"/>
      <c r="FRS71" s="670"/>
      <c r="FRT71" s="670"/>
      <c r="FRU71" s="670"/>
      <c r="FRV71" s="670"/>
      <c r="FRW71" s="670"/>
      <c r="FRX71" s="670"/>
      <c r="FRY71" s="670"/>
      <c r="FRZ71" s="670"/>
      <c r="FSA71" s="670"/>
      <c r="FSB71" s="670"/>
      <c r="FSC71" s="670"/>
      <c r="FSD71" s="670"/>
      <c r="FSE71" s="670"/>
      <c r="FSF71" s="670"/>
      <c r="FSG71" s="670"/>
      <c r="FSH71" s="670"/>
      <c r="FSI71" s="670"/>
      <c r="FSJ71" s="670"/>
      <c r="FSK71" s="670"/>
      <c r="FSL71" s="670"/>
      <c r="FSM71" s="670"/>
      <c r="FSN71" s="670"/>
      <c r="FSO71" s="670"/>
      <c r="FSP71" s="670"/>
      <c r="FSQ71" s="670"/>
      <c r="FSR71" s="670"/>
      <c r="FSS71" s="670"/>
      <c r="FST71" s="670"/>
      <c r="FSU71" s="670"/>
      <c r="FSV71" s="670"/>
      <c r="FSW71" s="670"/>
      <c r="FSX71" s="670"/>
      <c r="FSY71" s="670"/>
      <c r="FSZ71" s="670"/>
      <c r="FTA71" s="670"/>
      <c r="FTB71" s="670"/>
      <c r="FTC71" s="670"/>
      <c r="FTD71" s="670"/>
      <c r="FTE71" s="670"/>
      <c r="FTF71" s="670"/>
      <c r="FTG71" s="670"/>
      <c r="FTH71" s="670"/>
      <c r="FTI71" s="670"/>
      <c r="FTJ71" s="670"/>
      <c r="FTK71" s="670"/>
      <c r="FTL71" s="670"/>
      <c r="FTM71" s="670"/>
      <c r="FTN71" s="670"/>
      <c r="FTO71" s="670"/>
      <c r="FTP71" s="670"/>
      <c r="FTQ71" s="670"/>
      <c r="FTR71" s="670"/>
      <c r="FTS71" s="670"/>
      <c r="FTT71" s="670"/>
      <c r="FTU71" s="670"/>
      <c r="FTV71" s="670"/>
      <c r="FTW71" s="670"/>
      <c r="FTX71" s="670"/>
      <c r="FTY71" s="670"/>
      <c r="FTZ71" s="670"/>
      <c r="FUA71" s="670"/>
      <c r="FUB71" s="670"/>
      <c r="FUC71" s="670"/>
      <c r="FUD71" s="670"/>
      <c r="FUE71" s="670"/>
      <c r="FUF71" s="670"/>
      <c r="FUG71" s="670"/>
      <c r="FUH71" s="670"/>
      <c r="FUI71" s="670"/>
      <c r="FUJ71" s="670"/>
      <c r="FUK71" s="670"/>
      <c r="FUL71" s="670"/>
      <c r="FUM71" s="670"/>
      <c r="FUN71" s="670"/>
      <c r="FUO71" s="670"/>
      <c r="FUP71" s="670"/>
      <c r="FUQ71" s="670"/>
      <c r="FUR71" s="670"/>
      <c r="FUS71" s="670"/>
      <c r="FUT71" s="670"/>
      <c r="FUU71" s="670"/>
      <c r="FUV71" s="670"/>
      <c r="FUW71" s="670"/>
      <c r="FUX71" s="670"/>
      <c r="FUY71" s="670"/>
      <c r="FUZ71" s="670"/>
      <c r="FVA71" s="670"/>
      <c r="FVB71" s="670"/>
      <c r="FVC71" s="670"/>
      <c r="FVD71" s="670"/>
      <c r="FVE71" s="670"/>
      <c r="FVF71" s="670"/>
      <c r="FVG71" s="670"/>
      <c r="FVH71" s="670"/>
      <c r="FVI71" s="670"/>
      <c r="FVJ71" s="670"/>
      <c r="FVK71" s="670"/>
      <c r="FVL71" s="670"/>
      <c r="FVM71" s="670"/>
      <c r="FVN71" s="670"/>
      <c r="FVO71" s="670"/>
      <c r="FVP71" s="670"/>
      <c r="FVQ71" s="670"/>
      <c r="FVR71" s="670"/>
      <c r="FVS71" s="670"/>
      <c r="FVT71" s="670"/>
      <c r="FVU71" s="670"/>
      <c r="FVV71" s="670"/>
      <c r="FVW71" s="670"/>
      <c r="FVX71" s="670"/>
      <c r="FVY71" s="670"/>
      <c r="FVZ71" s="670"/>
      <c r="FWA71" s="670"/>
      <c r="FWB71" s="670"/>
      <c r="FWC71" s="670"/>
      <c r="FWD71" s="670"/>
      <c r="FWE71" s="670"/>
      <c r="FWF71" s="670"/>
      <c r="FWG71" s="670"/>
      <c r="FWH71" s="670"/>
      <c r="FWI71" s="670"/>
      <c r="FWJ71" s="670"/>
      <c r="FWK71" s="670"/>
      <c r="FWL71" s="670"/>
      <c r="FWM71" s="670"/>
      <c r="FWN71" s="670"/>
      <c r="FWO71" s="670"/>
      <c r="FWP71" s="670"/>
      <c r="FWQ71" s="670"/>
      <c r="FWR71" s="670"/>
      <c r="FWS71" s="670"/>
      <c r="FWT71" s="670"/>
      <c r="FWU71" s="670"/>
      <c r="FWV71" s="670"/>
      <c r="FWW71" s="670"/>
      <c r="FWX71" s="670"/>
      <c r="FWY71" s="670"/>
      <c r="FWZ71" s="670"/>
      <c r="FXA71" s="670"/>
      <c r="FXB71" s="670"/>
      <c r="FXC71" s="670"/>
      <c r="FXD71" s="670"/>
      <c r="FXE71" s="670"/>
      <c r="FXF71" s="670"/>
      <c r="FXG71" s="670"/>
      <c r="FXH71" s="670"/>
      <c r="FXI71" s="670"/>
      <c r="FXJ71" s="670"/>
      <c r="FXK71" s="670"/>
      <c r="FXL71" s="670"/>
      <c r="FXM71" s="670"/>
      <c r="FXN71" s="670"/>
      <c r="FXO71" s="670"/>
      <c r="FXP71" s="670"/>
      <c r="FXQ71" s="670"/>
      <c r="FXR71" s="670"/>
      <c r="FXS71" s="670"/>
      <c r="FXT71" s="670"/>
      <c r="FXU71" s="670"/>
      <c r="FXV71" s="670"/>
      <c r="FXW71" s="670"/>
      <c r="FXX71" s="670"/>
      <c r="FXY71" s="670"/>
      <c r="FXZ71" s="670"/>
      <c r="FYA71" s="670"/>
      <c r="FYB71" s="670"/>
      <c r="FYC71" s="670"/>
      <c r="FYD71" s="670"/>
      <c r="FYE71" s="670"/>
      <c r="FYF71" s="670"/>
      <c r="FYG71" s="670"/>
      <c r="FYH71" s="670"/>
      <c r="FYI71" s="670"/>
      <c r="FYJ71" s="670"/>
      <c r="FYK71" s="670"/>
      <c r="FYL71" s="670"/>
      <c r="FYM71" s="670"/>
      <c r="FYN71" s="670"/>
      <c r="FYO71" s="670"/>
      <c r="FYP71" s="670"/>
      <c r="FYQ71" s="670"/>
      <c r="FYR71" s="670"/>
      <c r="FYS71" s="670"/>
      <c r="FYT71" s="670"/>
      <c r="FYU71" s="670"/>
      <c r="FYV71" s="670"/>
      <c r="FYW71" s="670"/>
      <c r="FYX71" s="670"/>
      <c r="FYY71" s="670"/>
      <c r="FYZ71" s="670"/>
      <c r="FZA71" s="670"/>
      <c r="FZB71" s="670"/>
      <c r="FZC71" s="670"/>
      <c r="FZD71" s="670"/>
      <c r="FZE71" s="670"/>
      <c r="FZF71" s="670"/>
      <c r="FZG71" s="670"/>
      <c r="FZH71" s="670"/>
      <c r="FZI71" s="670"/>
      <c r="FZJ71" s="670"/>
      <c r="FZK71" s="670"/>
      <c r="FZL71" s="670"/>
      <c r="FZM71" s="670"/>
      <c r="FZN71" s="670"/>
      <c r="FZO71" s="670"/>
      <c r="FZP71" s="670"/>
      <c r="FZQ71" s="670"/>
      <c r="FZR71" s="670"/>
      <c r="FZS71" s="670"/>
      <c r="FZT71" s="670"/>
      <c r="FZU71" s="670"/>
      <c r="FZV71" s="670"/>
      <c r="FZW71" s="670"/>
      <c r="FZX71" s="670"/>
      <c r="FZY71" s="670"/>
      <c r="FZZ71" s="670"/>
      <c r="GAA71" s="670"/>
      <c r="GAB71" s="670"/>
      <c r="GAC71" s="670"/>
      <c r="GAD71" s="670"/>
      <c r="GAE71" s="670"/>
      <c r="GAF71" s="670"/>
      <c r="GAG71" s="670"/>
      <c r="GAH71" s="670"/>
      <c r="GAI71" s="670"/>
      <c r="GAJ71" s="670"/>
      <c r="GAK71" s="670"/>
      <c r="GAL71" s="670"/>
      <c r="GAM71" s="670"/>
      <c r="GAN71" s="670"/>
      <c r="GAO71" s="670"/>
      <c r="GAP71" s="670"/>
      <c r="GAQ71" s="670"/>
      <c r="GAR71" s="670"/>
      <c r="GAS71" s="670"/>
      <c r="GAT71" s="670"/>
      <c r="GAU71" s="670"/>
      <c r="GAV71" s="670"/>
      <c r="GAW71" s="670"/>
      <c r="GAX71" s="670"/>
      <c r="GAY71" s="670"/>
      <c r="GAZ71" s="670"/>
      <c r="GBA71" s="670"/>
      <c r="GBB71" s="670"/>
      <c r="GBC71" s="670"/>
      <c r="GBD71" s="670"/>
      <c r="GBE71" s="670"/>
      <c r="GBF71" s="670"/>
      <c r="GBG71" s="670"/>
      <c r="GBH71" s="670"/>
      <c r="GBI71" s="670"/>
      <c r="GBJ71" s="670"/>
      <c r="GBK71" s="670"/>
      <c r="GBL71" s="670"/>
      <c r="GBM71" s="670"/>
      <c r="GBN71" s="670"/>
      <c r="GBO71" s="670"/>
      <c r="GBP71" s="670"/>
      <c r="GBQ71" s="670"/>
      <c r="GBR71" s="670"/>
      <c r="GBS71" s="670"/>
      <c r="GBT71" s="670"/>
      <c r="GBU71" s="670"/>
      <c r="GBV71" s="670"/>
      <c r="GBW71" s="670"/>
      <c r="GBX71" s="670"/>
      <c r="GBY71" s="670"/>
      <c r="GBZ71" s="670"/>
      <c r="GCA71" s="670"/>
      <c r="GCB71" s="670"/>
      <c r="GCC71" s="670"/>
      <c r="GCD71" s="670"/>
      <c r="GCE71" s="670"/>
      <c r="GCF71" s="670"/>
      <c r="GCG71" s="670"/>
      <c r="GCH71" s="670"/>
      <c r="GCI71" s="670"/>
      <c r="GCJ71" s="670"/>
      <c r="GCK71" s="670"/>
      <c r="GCL71" s="670"/>
      <c r="GCM71" s="670"/>
      <c r="GCN71" s="670"/>
      <c r="GCO71" s="670"/>
      <c r="GCP71" s="670"/>
      <c r="GCQ71" s="670"/>
      <c r="GCR71" s="670"/>
      <c r="GCS71" s="670"/>
      <c r="GCT71" s="670"/>
      <c r="GCU71" s="670"/>
      <c r="GCV71" s="670"/>
      <c r="GCW71" s="670"/>
      <c r="GCX71" s="670"/>
      <c r="GCY71" s="670"/>
      <c r="GCZ71" s="670"/>
      <c r="GDA71" s="670"/>
      <c r="GDB71" s="670"/>
      <c r="GDC71" s="670"/>
      <c r="GDD71" s="670"/>
      <c r="GDE71" s="670"/>
      <c r="GDF71" s="670"/>
      <c r="GDG71" s="670"/>
      <c r="GDH71" s="670"/>
      <c r="GDI71" s="670"/>
      <c r="GDJ71" s="670"/>
      <c r="GDK71" s="670"/>
      <c r="GDL71" s="670"/>
      <c r="GDM71" s="670"/>
      <c r="GDN71" s="670"/>
      <c r="GDO71" s="670"/>
      <c r="GDP71" s="670"/>
      <c r="GDQ71" s="670"/>
      <c r="GDR71" s="670"/>
      <c r="GDS71" s="670"/>
      <c r="GDT71" s="670"/>
      <c r="GDU71" s="670"/>
      <c r="GDV71" s="670"/>
      <c r="GDW71" s="670"/>
      <c r="GDX71" s="670"/>
      <c r="GDY71" s="670"/>
      <c r="GDZ71" s="670"/>
      <c r="GEA71" s="670"/>
      <c r="GEB71" s="670"/>
      <c r="GEC71" s="670"/>
      <c r="GED71" s="670"/>
      <c r="GEE71" s="670"/>
      <c r="GEF71" s="670"/>
      <c r="GEG71" s="670"/>
      <c r="GEH71" s="670"/>
      <c r="GEI71" s="670"/>
      <c r="GEJ71" s="670"/>
      <c r="GEK71" s="670"/>
      <c r="GEL71" s="670"/>
      <c r="GEM71" s="670"/>
      <c r="GEN71" s="670"/>
      <c r="GEO71" s="670"/>
      <c r="GEP71" s="670"/>
      <c r="GEQ71" s="670"/>
      <c r="GER71" s="670"/>
      <c r="GES71" s="670"/>
      <c r="GET71" s="670"/>
      <c r="GEU71" s="670"/>
      <c r="GEV71" s="670"/>
      <c r="GEW71" s="670"/>
      <c r="GEX71" s="670"/>
      <c r="GEY71" s="670"/>
      <c r="GEZ71" s="670"/>
      <c r="GFA71" s="670"/>
      <c r="GFB71" s="670"/>
      <c r="GFC71" s="670"/>
      <c r="GFD71" s="670"/>
      <c r="GFE71" s="670"/>
      <c r="GFF71" s="670"/>
      <c r="GFG71" s="670"/>
      <c r="GFH71" s="670"/>
      <c r="GFI71" s="670"/>
      <c r="GFJ71" s="670"/>
      <c r="GFK71" s="670"/>
      <c r="GFL71" s="670"/>
      <c r="GFM71" s="670"/>
      <c r="GFN71" s="670"/>
      <c r="GFO71" s="670"/>
      <c r="GFP71" s="670"/>
      <c r="GFQ71" s="670"/>
      <c r="GFR71" s="670"/>
      <c r="GFS71" s="670"/>
      <c r="GFT71" s="670"/>
      <c r="GFU71" s="670"/>
      <c r="GFV71" s="670"/>
      <c r="GFW71" s="670"/>
      <c r="GFX71" s="670"/>
      <c r="GFY71" s="670"/>
      <c r="GFZ71" s="670"/>
      <c r="GGA71" s="670"/>
      <c r="GGB71" s="670"/>
      <c r="GGC71" s="670"/>
      <c r="GGD71" s="670"/>
      <c r="GGE71" s="670"/>
      <c r="GGF71" s="670"/>
      <c r="GGG71" s="670"/>
      <c r="GGH71" s="670"/>
      <c r="GGI71" s="670"/>
      <c r="GGJ71" s="670"/>
      <c r="GGK71" s="670"/>
      <c r="GGL71" s="670"/>
      <c r="GGM71" s="670"/>
      <c r="GGN71" s="670"/>
      <c r="GGO71" s="670"/>
      <c r="GGP71" s="670"/>
      <c r="GGQ71" s="670"/>
      <c r="GGR71" s="670"/>
      <c r="GGS71" s="670"/>
      <c r="GGT71" s="670"/>
      <c r="GGU71" s="670"/>
      <c r="GGV71" s="670"/>
      <c r="GGW71" s="670"/>
      <c r="GGX71" s="670"/>
      <c r="GGY71" s="670"/>
      <c r="GGZ71" s="670"/>
      <c r="GHA71" s="670"/>
      <c r="GHB71" s="670"/>
      <c r="GHC71" s="670"/>
      <c r="GHD71" s="670"/>
      <c r="GHE71" s="670"/>
      <c r="GHF71" s="670"/>
      <c r="GHG71" s="670"/>
      <c r="GHH71" s="670"/>
      <c r="GHI71" s="670"/>
      <c r="GHJ71" s="670"/>
      <c r="GHK71" s="670"/>
      <c r="GHL71" s="670"/>
      <c r="GHM71" s="670"/>
      <c r="GHN71" s="670"/>
      <c r="GHO71" s="670"/>
      <c r="GHP71" s="670"/>
      <c r="GHQ71" s="670"/>
      <c r="GHR71" s="670"/>
      <c r="GHS71" s="670"/>
      <c r="GHT71" s="670"/>
      <c r="GHU71" s="670"/>
      <c r="GHV71" s="670"/>
      <c r="GHW71" s="670"/>
      <c r="GHX71" s="670"/>
      <c r="GHY71" s="670"/>
      <c r="GHZ71" s="670"/>
      <c r="GIA71" s="670"/>
      <c r="GIB71" s="670"/>
      <c r="GIC71" s="670"/>
      <c r="GID71" s="670"/>
      <c r="GIE71" s="670"/>
      <c r="GIF71" s="670"/>
      <c r="GIG71" s="670"/>
      <c r="GIH71" s="670"/>
      <c r="GII71" s="670"/>
      <c r="GIJ71" s="670"/>
      <c r="GIK71" s="670"/>
      <c r="GIL71" s="670"/>
      <c r="GIM71" s="670"/>
      <c r="GIN71" s="670"/>
      <c r="GIO71" s="670"/>
      <c r="GIP71" s="670"/>
      <c r="GIQ71" s="670"/>
      <c r="GIR71" s="670"/>
      <c r="GIS71" s="670"/>
      <c r="GIT71" s="670"/>
      <c r="GIU71" s="670"/>
      <c r="GIV71" s="670"/>
      <c r="GIW71" s="670"/>
      <c r="GIX71" s="670"/>
      <c r="GIY71" s="670"/>
      <c r="GIZ71" s="670"/>
      <c r="GJA71" s="670"/>
      <c r="GJB71" s="670"/>
      <c r="GJC71" s="670"/>
      <c r="GJD71" s="670"/>
      <c r="GJE71" s="670"/>
      <c r="GJF71" s="670"/>
      <c r="GJG71" s="670"/>
      <c r="GJH71" s="670"/>
      <c r="GJI71" s="670"/>
      <c r="GJJ71" s="670"/>
      <c r="GJK71" s="670"/>
      <c r="GJL71" s="670"/>
      <c r="GJM71" s="670"/>
      <c r="GJN71" s="670"/>
      <c r="GJO71" s="670"/>
      <c r="GJP71" s="670"/>
      <c r="GJQ71" s="670"/>
      <c r="GJR71" s="670"/>
      <c r="GJS71" s="670"/>
      <c r="GJT71" s="670"/>
      <c r="GJU71" s="670"/>
      <c r="GJV71" s="670"/>
      <c r="GJW71" s="670"/>
      <c r="GJX71" s="670"/>
      <c r="GJY71" s="670"/>
      <c r="GJZ71" s="670"/>
      <c r="GKA71" s="670"/>
      <c r="GKB71" s="670"/>
      <c r="GKC71" s="670"/>
      <c r="GKD71" s="670"/>
      <c r="GKE71" s="670"/>
      <c r="GKF71" s="670"/>
      <c r="GKG71" s="670"/>
      <c r="GKH71" s="670"/>
      <c r="GKI71" s="670"/>
      <c r="GKJ71" s="670"/>
      <c r="GKK71" s="670"/>
      <c r="GKL71" s="670"/>
      <c r="GKM71" s="670"/>
      <c r="GKN71" s="670"/>
      <c r="GKO71" s="670"/>
      <c r="GKP71" s="670"/>
      <c r="GKQ71" s="670"/>
      <c r="GKR71" s="670"/>
      <c r="GKS71" s="670"/>
      <c r="GKT71" s="670"/>
      <c r="GKU71" s="670"/>
      <c r="GKV71" s="670"/>
      <c r="GKW71" s="670"/>
      <c r="GKX71" s="670"/>
      <c r="GKY71" s="670"/>
      <c r="GKZ71" s="670"/>
      <c r="GLA71" s="670"/>
      <c r="GLB71" s="670"/>
      <c r="GLC71" s="670"/>
      <c r="GLD71" s="670"/>
      <c r="GLE71" s="670"/>
      <c r="GLF71" s="670"/>
      <c r="GLG71" s="670"/>
      <c r="GLH71" s="670"/>
      <c r="GLI71" s="670"/>
      <c r="GLJ71" s="670"/>
      <c r="GLK71" s="670"/>
      <c r="GLL71" s="670"/>
      <c r="GLM71" s="670"/>
      <c r="GLN71" s="670"/>
      <c r="GLO71" s="670"/>
      <c r="GLP71" s="670"/>
      <c r="GLQ71" s="670"/>
      <c r="GLR71" s="670"/>
      <c r="GLS71" s="670"/>
      <c r="GLT71" s="670"/>
      <c r="GLU71" s="670"/>
      <c r="GLV71" s="670"/>
      <c r="GLW71" s="670"/>
      <c r="GLX71" s="670"/>
      <c r="GLY71" s="670"/>
      <c r="GLZ71" s="670"/>
      <c r="GMA71" s="670"/>
      <c r="GMB71" s="670"/>
      <c r="GMC71" s="670"/>
      <c r="GMD71" s="670"/>
      <c r="GME71" s="670"/>
      <c r="GMF71" s="670"/>
      <c r="GMG71" s="670"/>
      <c r="GMH71" s="670"/>
      <c r="GMI71" s="670"/>
      <c r="GMJ71" s="670"/>
      <c r="GMK71" s="670"/>
      <c r="GML71" s="670"/>
      <c r="GMM71" s="670"/>
      <c r="GMN71" s="670"/>
      <c r="GMO71" s="670"/>
      <c r="GMP71" s="670"/>
      <c r="GMQ71" s="670"/>
      <c r="GMR71" s="670"/>
      <c r="GMS71" s="670"/>
      <c r="GMT71" s="670"/>
      <c r="GMU71" s="670"/>
      <c r="GMV71" s="670"/>
      <c r="GMW71" s="670"/>
      <c r="GMX71" s="670"/>
      <c r="GMY71" s="670"/>
      <c r="GMZ71" s="670"/>
      <c r="GNA71" s="670"/>
      <c r="GNB71" s="670"/>
      <c r="GNC71" s="670"/>
      <c r="GND71" s="670"/>
      <c r="GNE71" s="670"/>
      <c r="GNF71" s="670"/>
      <c r="GNG71" s="670"/>
      <c r="GNH71" s="670"/>
      <c r="GNI71" s="670"/>
      <c r="GNJ71" s="670"/>
      <c r="GNK71" s="670"/>
      <c r="GNL71" s="670"/>
      <c r="GNM71" s="670"/>
      <c r="GNN71" s="670"/>
      <c r="GNO71" s="670"/>
      <c r="GNP71" s="670"/>
      <c r="GNQ71" s="670"/>
      <c r="GNR71" s="670"/>
      <c r="GNS71" s="670"/>
      <c r="GNT71" s="670"/>
      <c r="GNU71" s="670"/>
      <c r="GNV71" s="670"/>
      <c r="GNW71" s="670"/>
      <c r="GNX71" s="670"/>
      <c r="GNY71" s="670"/>
      <c r="GNZ71" s="670"/>
      <c r="GOA71" s="670"/>
      <c r="GOB71" s="670"/>
      <c r="GOC71" s="670"/>
      <c r="GOD71" s="670"/>
      <c r="GOE71" s="670"/>
      <c r="GOF71" s="670"/>
      <c r="GOG71" s="670"/>
      <c r="GOH71" s="670"/>
      <c r="GOI71" s="670"/>
      <c r="GOJ71" s="670"/>
      <c r="GOK71" s="670"/>
      <c r="GOL71" s="670"/>
      <c r="GOM71" s="670"/>
      <c r="GON71" s="670"/>
      <c r="GOO71" s="670"/>
      <c r="GOP71" s="670"/>
      <c r="GOQ71" s="670"/>
      <c r="GOR71" s="670"/>
      <c r="GOS71" s="670"/>
      <c r="GOT71" s="670"/>
      <c r="GOU71" s="670"/>
      <c r="GOV71" s="670"/>
      <c r="GOW71" s="670"/>
      <c r="GOX71" s="670"/>
      <c r="GOY71" s="670"/>
      <c r="GOZ71" s="670"/>
      <c r="GPA71" s="670"/>
      <c r="GPB71" s="670"/>
      <c r="GPC71" s="670"/>
      <c r="GPD71" s="670"/>
      <c r="GPE71" s="670"/>
      <c r="GPF71" s="670"/>
      <c r="GPG71" s="670"/>
      <c r="GPH71" s="670"/>
      <c r="GPI71" s="670"/>
      <c r="GPJ71" s="670"/>
      <c r="GPK71" s="670"/>
      <c r="GPL71" s="670"/>
      <c r="GPM71" s="670"/>
      <c r="GPN71" s="670"/>
      <c r="GPO71" s="670"/>
      <c r="GPP71" s="670"/>
      <c r="GPQ71" s="670"/>
      <c r="GPR71" s="670"/>
      <c r="GPS71" s="670"/>
      <c r="GPT71" s="670"/>
      <c r="GPU71" s="670"/>
      <c r="GPV71" s="670"/>
      <c r="GPW71" s="670"/>
      <c r="GPX71" s="670"/>
      <c r="GPY71" s="670"/>
      <c r="GPZ71" s="670"/>
      <c r="GQA71" s="670"/>
      <c r="GQB71" s="670"/>
      <c r="GQC71" s="670"/>
      <c r="GQD71" s="670"/>
      <c r="GQE71" s="670"/>
      <c r="GQF71" s="670"/>
      <c r="GQG71" s="670"/>
      <c r="GQH71" s="670"/>
      <c r="GQI71" s="670"/>
      <c r="GQJ71" s="670"/>
      <c r="GQK71" s="670"/>
      <c r="GQL71" s="670"/>
      <c r="GQM71" s="670"/>
      <c r="GQN71" s="670"/>
      <c r="GQO71" s="670"/>
      <c r="GQP71" s="670"/>
      <c r="GQQ71" s="670"/>
      <c r="GQR71" s="670"/>
      <c r="GQS71" s="670"/>
      <c r="GQT71" s="670"/>
      <c r="GQU71" s="670"/>
      <c r="GQV71" s="670"/>
      <c r="GQW71" s="670"/>
      <c r="GQX71" s="670"/>
      <c r="GQY71" s="670"/>
      <c r="GQZ71" s="670"/>
      <c r="GRA71" s="670"/>
      <c r="GRB71" s="670"/>
      <c r="GRC71" s="670"/>
      <c r="GRD71" s="670"/>
      <c r="GRE71" s="670"/>
      <c r="GRF71" s="670"/>
      <c r="GRG71" s="670"/>
      <c r="GRH71" s="670"/>
      <c r="GRI71" s="670"/>
      <c r="GRJ71" s="670"/>
      <c r="GRK71" s="670"/>
      <c r="GRL71" s="670"/>
      <c r="GRM71" s="670"/>
      <c r="GRN71" s="670"/>
      <c r="GRO71" s="670"/>
      <c r="GRP71" s="670"/>
      <c r="GRQ71" s="670"/>
      <c r="GRR71" s="670"/>
      <c r="GRS71" s="670"/>
      <c r="GRT71" s="670"/>
      <c r="GRU71" s="670"/>
      <c r="GRV71" s="670"/>
      <c r="GRW71" s="670"/>
      <c r="GRX71" s="670"/>
      <c r="GRY71" s="670"/>
      <c r="GRZ71" s="670"/>
      <c r="GSA71" s="670"/>
      <c r="GSB71" s="670"/>
      <c r="GSC71" s="670"/>
      <c r="GSD71" s="670"/>
      <c r="GSE71" s="670"/>
      <c r="GSF71" s="670"/>
      <c r="GSG71" s="670"/>
      <c r="GSH71" s="670"/>
      <c r="GSI71" s="670"/>
      <c r="GSJ71" s="670"/>
      <c r="GSK71" s="670"/>
      <c r="GSL71" s="670"/>
      <c r="GSM71" s="670"/>
      <c r="GSN71" s="670"/>
      <c r="GSO71" s="670"/>
      <c r="GSP71" s="670"/>
      <c r="GSQ71" s="670"/>
      <c r="GSR71" s="670"/>
      <c r="GSS71" s="670"/>
      <c r="GST71" s="670"/>
      <c r="GSU71" s="670"/>
      <c r="GSV71" s="670"/>
      <c r="GSW71" s="670"/>
      <c r="GSX71" s="670"/>
      <c r="GSY71" s="670"/>
      <c r="GSZ71" s="670"/>
      <c r="GTA71" s="670"/>
      <c r="GTB71" s="670"/>
      <c r="GTC71" s="670"/>
      <c r="GTD71" s="670"/>
      <c r="GTE71" s="670"/>
      <c r="GTF71" s="670"/>
      <c r="GTG71" s="670"/>
      <c r="GTH71" s="670"/>
      <c r="GTI71" s="670"/>
      <c r="GTJ71" s="670"/>
      <c r="GTK71" s="670"/>
      <c r="GTL71" s="670"/>
      <c r="GTM71" s="670"/>
      <c r="GTN71" s="670"/>
      <c r="GTO71" s="670"/>
      <c r="GTP71" s="670"/>
      <c r="GTQ71" s="670"/>
      <c r="GTR71" s="670"/>
      <c r="GTS71" s="670"/>
      <c r="GTT71" s="670"/>
      <c r="GTU71" s="670"/>
      <c r="GTV71" s="670"/>
      <c r="GTW71" s="670"/>
      <c r="GTX71" s="670"/>
      <c r="GTY71" s="670"/>
      <c r="GTZ71" s="670"/>
      <c r="GUA71" s="670"/>
      <c r="GUB71" s="670"/>
      <c r="GUC71" s="670"/>
      <c r="GUD71" s="670"/>
      <c r="GUE71" s="670"/>
      <c r="GUF71" s="670"/>
      <c r="GUG71" s="670"/>
      <c r="GUH71" s="670"/>
      <c r="GUI71" s="670"/>
      <c r="GUJ71" s="670"/>
      <c r="GUK71" s="670"/>
      <c r="GUL71" s="670"/>
      <c r="GUM71" s="670"/>
      <c r="GUN71" s="670"/>
      <c r="GUO71" s="670"/>
      <c r="GUP71" s="670"/>
      <c r="GUQ71" s="670"/>
      <c r="GUR71" s="670"/>
      <c r="GUS71" s="670"/>
      <c r="GUT71" s="670"/>
      <c r="GUU71" s="670"/>
      <c r="GUV71" s="670"/>
      <c r="GUW71" s="670"/>
      <c r="GUX71" s="670"/>
      <c r="GUY71" s="670"/>
      <c r="GUZ71" s="670"/>
      <c r="GVA71" s="670"/>
      <c r="GVB71" s="670"/>
      <c r="GVC71" s="670"/>
      <c r="GVD71" s="670"/>
      <c r="GVE71" s="670"/>
      <c r="GVF71" s="670"/>
      <c r="GVG71" s="670"/>
      <c r="GVH71" s="670"/>
      <c r="GVI71" s="670"/>
      <c r="GVJ71" s="670"/>
      <c r="GVK71" s="670"/>
      <c r="GVL71" s="670"/>
      <c r="GVM71" s="670"/>
      <c r="GVN71" s="670"/>
      <c r="GVO71" s="670"/>
      <c r="GVP71" s="670"/>
      <c r="GVQ71" s="670"/>
      <c r="GVR71" s="670"/>
      <c r="GVS71" s="670"/>
      <c r="GVT71" s="670"/>
      <c r="GVU71" s="670"/>
      <c r="GVV71" s="670"/>
      <c r="GVW71" s="670"/>
      <c r="GVX71" s="670"/>
      <c r="GVY71" s="670"/>
      <c r="GVZ71" s="670"/>
      <c r="GWA71" s="670"/>
      <c r="GWB71" s="670"/>
      <c r="GWC71" s="670"/>
      <c r="GWD71" s="670"/>
      <c r="GWE71" s="670"/>
      <c r="GWF71" s="670"/>
      <c r="GWG71" s="670"/>
      <c r="GWH71" s="670"/>
      <c r="GWI71" s="670"/>
      <c r="GWJ71" s="670"/>
      <c r="GWK71" s="670"/>
      <c r="GWL71" s="670"/>
      <c r="GWM71" s="670"/>
      <c r="GWN71" s="670"/>
      <c r="GWO71" s="670"/>
      <c r="GWP71" s="670"/>
      <c r="GWQ71" s="670"/>
      <c r="GWR71" s="670"/>
      <c r="GWS71" s="670"/>
      <c r="GWT71" s="670"/>
      <c r="GWU71" s="670"/>
      <c r="GWV71" s="670"/>
      <c r="GWW71" s="670"/>
      <c r="GWX71" s="670"/>
      <c r="GWY71" s="670"/>
      <c r="GWZ71" s="670"/>
      <c r="GXA71" s="670"/>
      <c r="GXB71" s="670"/>
      <c r="GXC71" s="670"/>
      <c r="GXD71" s="670"/>
      <c r="GXE71" s="670"/>
      <c r="GXF71" s="670"/>
      <c r="GXG71" s="670"/>
      <c r="GXH71" s="670"/>
      <c r="GXI71" s="670"/>
      <c r="GXJ71" s="670"/>
      <c r="GXK71" s="670"/>
      <c r="GXL71" s="670"/>
      <c r="GXM71" s="670"/>
      <c r="GXN71" s="670"/>
      <c r="GXO71" s="670"/>
      <c r="GXP71" s="670"/>
      <c r="GXQ71" s="670"/>
      <c r="GXR71" s="670"/>
      <c r="GXS71" s="670"/>
      <c r="GXT71" s="670"/>
      <c r="GXU71" s="670"/>
      <c r="GXV71" s="670"/>
      <c r="GXW71" s="670"/>
      <c r="GXX71" s="670"/>
      <c r="GXY71" s="670"/>
      <c r="GXZ71" s="670"/>
      <c r="GYA71" s="670"/>
      <c r="GYB71" s="670"/>
      <c r="GYC71" s="670"/>
      <c r="GYD71" s="670"/>
      <c r="GYE71" s="670"/>
      <c r="GYF71" s="670"/>
      <c r="GYG71" s="670"/>
      <c r="GYH71" s="670"/>
      <c r="GYI71" s="670"/>
      <c r="GYJ71" s="670"/>
      <c r="GYK71" s="670"/>
      <c r="GYL71" s="670"/>
      <c r="GYM71" s="670"/>
      <c r="GYN71" s="670"/>
      <c r="GYO71" s="670"/>
      <c r="GYP71" s="670"/>
      <c r="GYQ71" s="670"/>
      <c r="GYR71" s="670"/>
      <c r="GYS71" s="670"/>
      <c r="GYT71" s="670"/>
      <c r="GYU71" s="670"/>
      <c r="GYV71" s="670"/>
      <c r="GYW71" s="670"/>
      <c r="GYX71" s="670"/>
      <c r="GYY71" s="670"/>
      <c r="GYZ71" s="670"/>
      <c r="GZA71" s="670"/>
      <c r="GZB71" s="670"/>
      <c r="GZC71" s="670"/>
      <c r="GZD71" s="670"/>
      <c r="GZE71" s="670"/>
      <c r="GZF71" s="670"/>
      <c r="GZG71" s="670"/>
      <c r="GZH71" s="670"/>
      <c r="GZI71" s="670"/>
      <c r="GZJ71" s="670"/>
      <c r="GZK71" s="670"/>
      <c r="GZL71" s="670"/>
      <c r="GZM71" s="670"/>
      <c r="GZN71" s="670"/>
      <c r="GZO71" s="670"/>
      <c r="GZP71" s="670"/>
      <c r="GZQ71" s="670"/>
      <c r="GZR71" s="670"/>
      <c r="GZS71" s="670"/>
      <c r="GZT71" s="670"/>
      <c r="GZU71" s="670"/>
      <c r="GZV71" s="670"/>
      <c r="GZW71" s="670"/>
      <c r="GZX71" s="670"/>
      <c r="GZY71" s="670"/>
      <c r="GZZ71" s="670"/>
      <c r="HAA71" s="670"/>
      <c r="HAB71" s="670"/>
      <c r="HAC71" s="670"/>
      <c r="HAD71" s="670"/>
      <c r="HAE71" s="670"/>
      <c r="HAF71" s="670"/>
      <c r="HAG71" s="670"/>
      <c r="HAH71" s="670"/>
      <c r="HAI71" s="670"/>
      <c r="HAJ71" s="670"/>
      <c r="HAK71" s="670"/>
      <c r="HAL71" s="670"/>
      <c r="HAM71" s="670"/>
      <c r="HAN71" s="670"/>
      <c r="HAO71" s="670"/>
      <c r="HAP71" s="670"/>
      <c r="HAQ71" s="670"/>
      <c r="HAR71" s="670"/>
      <c r="HAS71" s="670"/>
      <c r="HAT71" s="670"/>
      <c r="HAU71" s="670"/>
      <c r="HAV71" s="670"/>
      <c r="HAW71" s="670"/>
      <c r="HAX71" s="670"/>
      <c r="HAY71" s="670"/>
      <c r="HAZ71" s="670"/>
      <c r="HBA71" s="670"/>
      <c r="HBB71" s="670"/>
      <c r="HBC71" s="670"/>
      <c r="HBD71" s="670"/>
      <c r="HBE71" s="670"/>
      <c r="HBF71" s="670"/>
      <c r="HBG71" s="670"/>
      <c r="HBH71" s="670"/>
      <c r="HBI71" s="670"/>
      <c r="HBJ71" s="670"/>
      <c r="HBK71" s="670"/>
      <c r="HBL71" s="670"/>
      <c r="HBM71" s="670"/>
      <c r="HBN71" s="670"/>
      <c r="HBO71" s="670"/>
      <c r="HBP71" s="670"/>
      <c r="HBQ71" s="670"/>
      <c r="HBR71" s="670"/>
      <c r="HBS71" s="670"/>
      <c r="HBT71" s="670"/>
      <c r="HBU71" s="670"/>
      <c r="HBV71" s="670"/>
      <c r="HBW71" s="670"/>
      <c r="HBX71" s="670"/>
      <c r="HBY71" s="670"/>
      <c r="HBZ71" s="670"/>
      <c r="HCA71" s="670"/>
      <c r="HCB71" s="670"/>
      <c r="HCC71" s="670"/>
      <c r="HCD71" s="670"/>
      <c r="HCE71" s="670"/>
      <c r="HCF71" s="670"/>
      <c r="HCG71" s="670"/>
      <c r="HCH71" s="670"/>
      <c r="HCI71" s="670"/>
      <c r="HCJ71" s="670"/>
      <c r="HCK71" s="670"/>
      <c r="HCL71" s="670"/>
      <c r="HCM71" s="670"/>
      <c r="HCN71" s="670"/>
      <c r="HCO71" s="670"/>
      <c r="HCP71" s="670"/>
      <c r="HCQ71" s="670"/>
      <c r="HCR71" s="670"/>
      <c r="HCS71" s="670"/>
      <c r="HCT71" s="670"/>
      <c r="HCU71" s="670"/>
      <c r="HCV71" s="670"/>
      <c r="HCW71" s="670"/>
      <c r="HCX71" s="670"/>
      <c r="HCY71" s="670"/>
      <c r="HCZ71" s="670"/>
      <c r="HDA71" s="670"/>
      <c r="HDB71" s="670"/>
      <c r="HDC71" s="670"/>
      <c r="HDD71" s="670"/>
      <c r="HDE71" s="670"/>
      <c r="HDF71" s="670"/>
      <c r="HDG71" s="670"/>
      <c r="HDH71" s="670"/>
      <c r="HDI71" s="670"/>
      <c r="HDJ71" s="670"/>
      <c r="HDK71" s="670"/>
      <c r="HDL71" s="670"/>
      <c r="HDM71" s="670"/>
      <c r="HDN71" s="670"/>
      <c r="HDO71" s="670"/>
      <c r="HDP71" s="670"/>
      <c r="HDQ71" s="670"/>
      <c r="HDR71" s="670"/>
      <c r="HDS71" s="670"/>
      <c r="HDT71" s="670"/>
      <c r="HDU71" s="670"/>
      <c r="HDV71" s="670"/>
      <c r="HDW71" s="670"/>
      <c r="HDX71" s="670"/>
      <c r="HDY71" s="670"/>
      <c r="HDZ71" s="670"/>
      <c r="HEA71" s="670"/>
      <c r="HEB71" s="670"/>
      <c r="HEC71" s="670"/>
      <c r="HED71" s="670"/>
      <c r="HEE71" s="670"/>
      <c r="HEF71" s="670"/>
      <c r="HEG71" s="670"/>
      <c r="HEH71" s="670"/>
      <c r="HEI71" s="670"/>
      <c r="HEJ71" s="670"/>
      <c r="HEK71" s="670"/>
      <c r="HEL71" s="670"/>
      <c r="HEM71" s="670"/>
      <c r="HEN71" s="670"/>
      <c r="HEO71" s="670"/>
      <c r="HEP71" s="670"/>
      <c r="HEQ71" s="670"/>
      <c r="HER71" s="670"/>
      <c r="HES71" s="670"/>
      <c r="HET71" s="670"/>
      <c r="HEU71" s="670"/>
      <c r="HEV71" s="670"/>
      <c r="HEW71" s="670"/>
      <c r="HEX71" s="670"/>
      <c r="HEY71" s="670"/>
      <c r="HEZ71" s="670"/>
      <c r="HFA71" s="670"/>
      <c r="HFB71" s="670"/>
      <c r="HFC71" s="670"/>
      <c r="HFD71" s="670"/>
      <c r="HFE71" s="670"/>
      <c r="HFF71" s="670"/>
      <c r="HFG71" s="670"/>
      <c r="HFH71" s="670"/>
      <c r="HFI71" s="670"/>
      <c r="HFJ71" s="670"/>
      <c r="HFK71" s="670"/>
      <c r="HFL71" s="670"/>
      <c r="HFM71" s="670"/>
      <c r="HFN71" s="670"/>
      <c r="HFO71" s="670"/>
      <c r="HFP71" s="670"/>
      <c r="HFQ71" s="670"/>
      <c r="HFR71" s="670"/>
      <c r="HFS71" s="670"/>
      <c r="HFT71" s="670"/>
      <c r="HFU71" s="670"/>
      <c r="HFV71" s="670"/>
      <c r="HFW71" s="670"/>
      <c r="HFX71" s="670"/>
      <c r="HFY71" s="670"/>
      <c r="HFZ71" s="670"/>
      <c r="HGA71" s="670"/>
      <c r="HGB71" s="670"/>
      <c r="HGC71" s="670"/>
      <c r="HGD71" s="670"/>
      <c r="HGE71" s="670"/>
      <c r="HGF71" s="670"/>
      <c r="HGG71" s="670"/>
      <c r="HGH71" s="670"/>
      <c r="HGI71" s="670"/>
      <c r="HGJ71" s="670"/>
      <c r="HGK71" s="670"/>
      <c r="HGL71" s="670"/>
      <c r="HGM71" s="670"/>
      <c r="HGN71" s="670"/>
      <c r="HGO71" s="670"/>
      <c r="HGP71" s="670"/>
      <c r="HGQ71" s="670"/>
      <c r="HGR71" s="670"/>
      <c r="HGS71" s="670"/>
      <c r="HGT71" s="670"/>
      <c r="HGU71" s="670"/>
      <c r="HGV71" s="670"/>
      <c r="HGW71" s="670"/>
      <c r="HGX71" s="670"/>
      <c r="HGY71" s="670"/>
      <c r="HGZ71" s="670"/>
      <c r="HHA71" s="670"/>
      <c r="HHB71" s="670"/>
      <c r="HHC71" s="670"/>
      <c r="HHD71" s="670"/>
      <c r="HHE71" s="670"/>
      <c r="HHF71" s="670"/>
      <c r="HHG71" s="670"/>
      <c r="HHH71" s="670"/>
      <c r="HHI71" s="670"/>
      <c r="HHJ71" s="670"/>
      <c r="HHK71" s="670"/>
      <c r="HHL71" s="670"/>
      <c r="HHM71" s="670"/>
      <c r="HHN71" s="670"/>
      <c r="HHO71" s="670"/>
      <c r="HHP71" s="670"/>
      <c r="HHQ71" s="670"/>
      <c r="HHR71" s="670"/>
      <c r="HHS71" s="670"/>
      <c r="HHT71" s="670"/>
      <c r="HHU71" s="670"/>
      <c r="HHV71" s="670"/>
      <c r="HHW71" s="670"/>
      <c r="HHX71" s="670"/>
      <c r="HHY71" s="670"/>
      <c r="HHZ71" s="670"/>
      <c r="HIA71" s="670"/>
      <c r="HIB71" s="670"/>
      <c r="HIC71" s="670"/>
      <c r="HID71" s="670"/>
      <c r="HIE71" s="670"/>
      <c r="HIF71" s="670"/>
      <c r="HIG71" s="670"/>
      <c r="HIH71" s="670"/>
      <c r="HII71" s="670"/>
      <c r="HIJ71" s="670"/>
      <c r="HIK71" s="670"/>
      <c r="HIL71" s="670"/>
      <c r="HIM71" s="670"/>
      <c r="HIN71" s="670"/>
      <c r="HIO71" s="670"/>
      <c r="HIP71" s="670"/>
      <c r="HIQ71" s="670"/>
      <c r="HIR71" s="670"/>
      <c r="HIS71" s="670"/>
      <c r="HIT71" s="670"/>
      <c r="HIU71" s="670"/>
      <c r="HIV71" s="670"/>
      <c r="HIW71" s="670"/>
      <c r="HIX71" s="670"/>
      <c r="HIY71" s="670"/>
      <c r="HIZ71" s="670"/>
      <c r="HJA71" s="670"/>
      <c r="HJB71" s="670"/>
      <c r="HJC71" s="670"/>
      <c r="HJD71" s="670"/>
      <c r="HJE71" s="670"/>
      <c r="HJF71" s="670"/>
      <c r="HJG71" s="670"/>
      <c r="HJH71" s="670"/>
      <c r="HJI71" s="670"/>
      <c r="HJJ71" s="670"/>
      <c r="HJK71" s="670"/>
      <c r="HJL71" s="670"/>
      <c r="HJM71" s="670"/>
      <c r="HJN71" s="670"/>
      <c r="HJO71" s="670"/>
      <c r="HJP71" s="670"/>
      <c r="HJQ71" s="670"/>
      <c r="HJR71" s="670"/>
      <c r="HJS71" s="670"/>
      <c r="HJT71" s="670"/>
      <c r="HJU71" s="670"/>
      <c r="HJV71" s="670"/>
      <c r="HJW71" s="670"/>
      <c r="HJX71" s="670"/>
      <c r="HJY71" s="670"/>
      <c r="HJZ71" s="670"/>
      <c r="HKA71" s="670"/>
      <c r="HKB71" s="670"/>
      <c r="HKC71" s="670"/>
      <c r="HKD71" s="670"/>
      <c r="HKE71" s="670"/>
      <c r="HKF71" s="670"/>
      <c r="HKG71" s="670"/>
      <c r="HKH71" s="670"/>
      <c r="HKI71" s="670"/>
      <c r="HKJ71" s="670"/>
      <c r="HKK71" s="670"/>
      <c r="HKL71" s="670"/>
      <c r="HKM71" s="670"/>
      <c r="HKN71" s="670"/>
      <c r="HKO71" s="670"/>
      <c r="HKP71" s="670"/>
      <c r="HKQ71" s="670"/>
      <c r="HKR71" s="670"/>
      <c r="HKS71" s="670"/>
      <c r="HKT71" s="670"/>
      <c r="HKU71" s="670"/>
      <c r="HKV71" s="670"/>
      <c r="HKW71" s="670"/>
      <c r="HKX71" s="670"/>
      <c r="HKY71" s="670"/>
      <c r="HKZ71" s="670"/>
      <c r="HLA71" s="670"/>
      <c r="HLB71" s="670"/>
      <c r="HLC71" s="670"/>
      <c r="HLD71" s="670"/>
      <c r="HLE71" s="670"/>
      <c r="HLF71" s="670"/>
      <c r="HLG71" s="670"/>
      <c r="HLH71" s="670"/>
      <c r="HLI71" s="670"/>
      <c r="HLJ71" s="670"/>
      <c r="HLK71" s="670"/>
      <c r="HLL71" s="670"/>
      <c r="HLM71" s="670"/>
      <c r="HLN71" s="670"/>
      <c r="HLO71" s="670"/>
      <c r="HLP71" s="670"/>
      <c r="HLQ71" s="670"/>
      <c r="HLR71" s="670"/>
      <c r="HLS71" s="670"/>
      <c r="HLT71" s="670"/>
      <c r="HLU71" s="670"/>
      <c r="HLV71" s="670"/>
      <c r="HLW71" s="670"/>
      <c r="HLX71" s="670"/>
      <c r="HLY71" s="670"/>
      <c r="HLZ71" s="670"/>
      <c r="HMA71" s="670"/>
      <c r="HMB71" s="670"/>
      <c r="HMC71" s="670"/>
      <c r="HMD71" s="670"/>
      <c r="HME71" s="670"/>
      <c r="HMF71" s="670"/>
      <c r="HMG71" s="670"/>
      <c r="HMH71" s="670"/>
      <c r="HMI71" s="670"/>
      <c r="HMJ71" s="670"/>
      <c r="HMK71" s="670"/>
      <c r="HML71" s="670"/>
      <c r="HMM71" s="670"/>
      <c r="HMN71" s="670"/>
      <c r="HMO71" s="670"/>
      <c r="HMP71" s="670"/>
      <c r="HMQ71" s="670"/>
      <c r="HMR71" s="670"/>
      <c r="HMS71" s="670"/>
      <c r="HMT71" s="670"/>
      <c r="HMU71" s="670"/>
      <c r="HMV71" s="670"/>
      <c r="HMW71" s="670"/>
      <c r="HMX71" s="670"/>
      <c r="HMY71" s="670"/>
      <c r="HMZ71" s="670"/>
      <c r="HNA71" s="670"/>
      <c r="HNB71" s="670"/>
      <c r="HNC71" s="670"/>
      <c r="HND71" s="670"/>
      <c r="HNE71" s="670"/>
      <c r="HNF71" s="670"/>
      <c r="HNG71" s="670"/>
      <c r="HNH71" s="670"/>
      <c r="HNI71" s="670"/>
      <c r="HNJ71" s="670"/>
      <c r="HNK71" s="670"/>
      <c r="HNL71" s="670"/>
      <c r="HNM71" s="670"/>
      <c r="HNN71" s="670"/>
      <c r="HNO71" s="670"/>
      <c r="HNP71" s="670"/>
      <c r="HNQ71" s="670"/>
      <c r="HNR71" s="670"/>
      <c r="HNS71" s="670"/>
      <c r="HNT71" s="670"/>
      <c r="HNU71" s="670"/>
      <c r="HNV71" s="670"/>
      <c r="HNW71" s="670"/>
      <c r="HNX71" s="670"/>
      <c r="HNY71" s="670"/>
      <c r="HNZ71" s="670"/>
      <c r="HOA71" s="670"/>
      <c r="HOB71" s="670"/>
      <c r="HOC71" s="670"/>
      <c r="HOD71" s="670"/>
      <c r="HOE71" s="670"/>
      <c r="HOF71" s="670"/>
      <c r="HOG71" s="670"/>
      <c r="HOH71" s="670"/>
      <c r="HOI71" s="670"/>
      <c r="HOJ71" s="670"/>
      <c r="HOK71" s="670"/>
      <c r="HOL71" s="670"/>
      <c r="HOM71" s="670"/>
      <c r="HON71" s="670"/>
      <c r="HOO71" s="670"/>
      <c r="HOP71" s="670"/>
      <c r="HOQ71" s="670"/>
      <c r="HOR71" s="670"/>
      <c r="HOS71" s="670"/>
      <c r="HOT71" s="670"/>
      <c r="HOU71" s="670"/>
      <c r="HOV71" s="670"/>
      <c r="HOW71" s="670"/>
      <c r="HOX71" s="670"/>
      <c r="HOY71" s="670"/>
      <c r="HOZ71" s="670"/>
      <c r="HPA71" s="670"/>
      <c r="HPB71" s="670"/>
      <c r="HPC71" s="670"/>
      <c r="HPD71" s="670"/>
      <c r="HPE71" s="670"/>
      <c r="HPF71" s="670"/>
      <c r="HPG71" s="670"/>
      <c r="HPH71" s="670"/>
      <c r="HPI71" s="670"/>
      <c r="HPJ71" s="670"/>
      <c r="HPK71" s="670"/>
      <c r="HPL71" s="670"/>
      <c r="HPM71" s="670"/>
      <c r="HPN71" s="670"/>
      <c r="HPO71" s="670"/>
      <c r="HPP71" s="670"/>
      <c r="HPQ71" s="670"/>
      <c r="HPR71" s="670"/>
      <c r="HPS71" s="670"/>
      <c r="HPT71" s="670"/>
      <c r="HPU71" s="670"/>
      <c r="HPV71" s="670"/>
      <c r="HPW71" s="670"/>
      <c r="HPX71" s="670"/>
      <c r="HPY71" s="670"/>
      <c r="HPZ71" s="670"/>
      <c r="HQA71" s="670"/>
      <c r="HQB71" s="670"/>
      <c r="HQC71" s="670"/>
      <c r="HQD71" s="670"/>
      <c r="HQE71" s="670"/>
      <c r="HQF71" s="670"/>
      <c r="HQG71" s="670"/>
      <c r="HQH71" s="670"/>
      <c r="HQI71" s="670"/>
      <c r="HQJ71" s="670"/>
      <c r="HQK71" s="670"/>
      <c r="HQL71" s="670"/>
      <c r="HQM71" s="670"/>
      <c r="HQN71" s="670"/>
      <c r="HQO71" s="670"/>
      <c r="HQP71" s="670"/>
      <c r="HQQ71" s="670"/>
      <c r="HQR71" s="670"/>
      <c r="HQS71" s="670"/>
      <c r="HQT71" s="670"/>
      <c r="HQU71" s="670"/>
      <c r="HQV71" s="670"/>
      <c r="HQW71" s="670"/>
      <c r="HQX71" s="670"/>
      <c r="HQY71" s="670"/>
      <c r="HQZ71" s="670"/>
      <c r="HRA71" s="670"/>
      <c r="HRB71" s="670"/>
      <c r="HRC71" s="670"/>
      <c r="HRD71" s="670"/>
      <c r="HRE71" s="670"/>
      <c r="HRF71" s="670"/>
      <c r="HRG71" s="670"/>
      <c r="HRH71" s="670"/>
      <c r="HRI71" s="670"/>
      <c r="HRJ71" s="670"/>
      <c r="HRK71" s="670"/>
      <c r="HRL71" s="670"/>
      <c r="HRM71" s="670"/>
      <c r="HRN71" s="670"/>
      <c r="HRO71" s="670"/>
      <c r="HRP71" s="670"/>
      <c r="HRQ71" s="670"/>
      <c r="HRR71" s="670"/>
      <c r="HRS71" s="670"/>
      <c r="HRT71" s="670"/>
      <c r="HRU71" s="670"/>
      <c r="HRV71" s="670"/>
      <c r="HRW71" s="670"/>
      <c r="HRX71" s="670"/>
      <c r="HRY71" s="670"/>
      <c r="HRZ71" s="670"/>
      <c r="HSA71" s="670"/>
      <c r="HSB71" s="670"/>
      <c r="HSC71" s="670"/>
      <c r="HSD71" s="670"/>
      <c r="HSE71" s="670"/>
      <c r="HSF71" s="670"/>
      <c r="HSG71" s="670"/>
      <c r="HSH71" s="670"/>
      <c r="HSI71" s="670"/>
      <c r="HSJ71" s="670"/>
      <c r="HSK71" s="670"/>
      <c r="HSL71" s="670"/>
      <c r="HSM71" s="670"/>
      <c r="HSN71" s="670"/>
      <c r="HSO71" s="670"/>
      <c r="HSP71" s="670"/>
      <c r="HSQ71" s="670"/>
      <c r="HSR71" s="670"/>
      <c r="HSS71" s="670"/>
      <c r="HST71" s="670"/>
      <c r="HSU71" s="670"/>
      <c r="HSV71" s="670"/>
      <c r="HSW71" s="670"/>
      <c r="HSX71" s="670"/>
      <c r="HSY71" s="670"/>
      <c r="HSZ71" s="670"/>
      <c r="HTA71" s="670"/>
      <c r="HTB71" s="670"/>
      <c r="HTC71" s="670"/>
      <c r="HTD71" s="670"/>
      <c r="HTE71" s="670"/>
      <c r="HTF71" s="670"/>
      <c r="HTG71" s="670"/>
      <c r="HTH71" s="670"/>
      <c r="HTI71" s="670"/>
      <c r="HTJ71" s="670"/>
      <c r="HTK71" s="670"/>
      <c r="HTL71" s="670"/>
      <c r="HTM71" s="670"/>
      <c r="HTN71" s="670"/>
      <c r="HTO71" s="670"/>
      <c r="HTP71" s="670"/>
      <c r="HTQ71" s="670"/>
      <c r="HTR71" s="670"/>
      <c r="HTS71" s="670"/>
      <c r="HTT71" s="670"/>
      <c r="HTU71" s="670"/>
      <c r="HTV71" s="670"/>
      <c r="HTW71" s="670"/>
      <c r="HTX71" s="670"/>
      <c r="HTY71" s="670"/>
      <c r="HTZ71" s="670"/>
      <c r="HUA71" s="670"/>
      <c r="HUB71" s="670"/>
      <c r="HUC71" s="670"/>
      <c r="HUD71" s="670"/>
      <c r="HUE71" s="670"/>
      <c r="HUF71" s="670"/>
      <c r="HUG71" s="670"/>
      <c r="HUH71" s="670"/>
      <c r="HUI71" s="670"/>
      <c r="HUJ71" s="670"/>
      <c r="HUK71" s="670"/>
      <c r="HUL71" s="670"/>
      <c r="HUM71" s="670"/>
      <c r="HUN71" s="670"/>
      <c r="HUO71" s="670"/>
      <c r="HUP71" s="670"/>
      <c r="HUQ71" s="670"/>
      <c r="HUR71" s="670"/>
      <c r="HUS71" s="670"/>
      <c r="HUT71" s="670"/>
      <c r="HUU71" s="670"/>
      <c r="HUV71" s="670"/>
      <c r="HUW71" s="670"/>
      <c r="HUX71" s="670"/>
      <c r="HUY71" s="670"/>
      <c r="HUZ71" s="670"/>
      <c r="HVA71" s="670"/>
      <c r="HVB71" s="670"/>
      <c r="HVC71" s="670"/>
      <c r="HVD71" s="670"/>
      <c r="HVE71" s="670"/>
      <c r="HVF71" s="670"/>
      <c r="HVG71" s="670"/>
      <c r="HVH71" s="670"/>
      <c r="HVI71" s="670"/>
      <c r="HVJ71" s="670"/>
      <c r="HVK71" s="670"/>
      <c r="HVL71" s="670"/>
      <c r="HVM71" s="670"/>
      <c r="HVN71" s="670"/>
      <c r="HVO71" s="670"/>
      <c r="HVP71" s="670"/>
      <c r="HVQ71" s="670"/>
      <c r="HVR71" s="670"/>
      <c r="HVS71" s="670"/>
      <c r="HVT71" s="670"/>
      <c r="HVU71" s="670"/>
      <c r="HVV71" s="670"/>
      <c r="HVW71" s="670"/>
      <c r="HVX71" s="670"/>
      <c r="HVY71" s="670"/>
      <c r="HVZ71" s="670"/>
      <c r="HWA71" s="670"/>
      <c r="HWB71" s="670"/>
      <c r="HWC71" s="670"/>
      <c r="HWD71" s="670"/>
      <c r="HWE71" s="670"/>
      <c r="HWF71" s="670"/>
      <c r="HWG71" s="670"/>
      <c r="HWH71" s="670"/>
      <c r="HWI71" s="670"/>
      <c r="HWJ71" s="670"/>
      <c r="HWK71" s="670"/>
      <c r="HWL71" s="670"/>
      <c r="HWM71" s="670"/>
      <c r="HWN71" s="670"/>
      <c r="HWO71" s="670"/>
      <c r="HWP71" s="670"/>
      <c r="HWQ71" s="670"/>
      <c r="HWR71" s="670"/>
      <c r="HWS71" s="670"/>
      <c r="HWT71" s="670"/>
      <c r="HWU71" s="670"/>
      <c r="HWV71" s="670"/>
      <c r="HWW71" s="670"/>
      <c r="HWX71" s="670"/>
      <c r="HWY71" s="670"/>
      <c r="HWZ71" s="670"/>
      <c r="HXA71" s="670"/>
      <c r="HXB71" s="670"/>
      <c r="HXC71" s="670"/>
      <c r="HXD71" s="670"/>
      <c r="HXE71" s="670"/>
      <c r="HXF71" s="670"/>
      <c r="HXG71" s="670"/>
      <c r="HXH71" s="670"/>
      <c r="HXI71" s="670"/>
      <c r="HXJ71" s="670"/>
      <c r="HXK71" s="670"/>
      <c r="HXL71" s="670"/>
      <c r="HXM71" s="670"/>
      <c r="HXN71" s="670"/>
      <c r="HXO71" s="670"/>
      <c r="HXP71" s="670"/>
      <c r="HXQ71" s="670"/>
      <c r="HXR71" s="670"/>
      <c r="HXS71" s="670"/>
      <c r="HXT71" s="670"/>
      <c r="HXU71" s="670"/>
      <c r="HXV71" s="670"/>
      <c r="HXW71" s="670"/>
      <c r="HXX71" s="670"/>
      <c r="HXY71" s="670"/>
      <c r="HXZ71" s="670"/>
      <c r="HYA71" s="670"/>
      <c r="HYB71" s="670"/>
      <c r="HYC71" s="670"/>
      <c r="HYD71" s="670"/>
      <c r="HYE71" s="670"/>
      <c r="HYF71" s="670"/>
      <c r="HYG71" s="670"/>
      <c r="HYH71" s="670"/>
      <c r="HYI71" s="670"/>
      <c r="HYJ71" s="670"/>
      <c r="HYK71" s="670"/>
      <c r="HYL71" s="670"/>
      <c r="HYM71" s="670"/>
      <c r="HYN71" s="670"/>
      <c r="HYO71" s="670"/>
      <c r="HYP71" s="670"/>
      <c r="HYQ71" s="670"/>
      <c r="HYR71" s="670"/>
      <c r="HYS71" s="670"/>
      <c r="HYT71" s="670"/>
      <c r="HYU71" s="670"/>
      <c r="HYV71" s="670"/>
      <c r="HYW71" s="670"/>
      <c r="HYX71" s="670"/>
      <c r="HYY71" s="670"/>
      <c r="HYZ71" s="670"/>
      <c r="HZA71" s="670"/>
      <c r="HZB71" s="670"/>
      <c r="HZC71" s="670"/>
      <c r="HZD71" s="670"/>
      <c r="HZE71" s="670"/>
      <c r="HZF71" s="670"/>
      <c r="HZG71" s="670"/>
      <c r="HZH71" s="670"/>
      <c r="HZI71" s="670"/>
      <c r="HZJ71" s="670"/>
      <c r="HZK71" s="670"/>
      <c r="HZL71" s="670"/>
      <c r="HZM71" s="670"/>
      <c r="HZN71" s="670"/>
      <c r="HZO71" s="670"/>
      <c r="HZP71" s="670"/>
      <c r="HZQ71" s="670"/>
      <c r="HZR71" s="670"/>
      <c r="HZS71" s="670"/>
      <c r="HZT71" s="670"/>
      <c r="HZU71" s="670"/>
      <c r="HZV71" s="670"/>
      <c r="HZW71" s="670"/>
      <c r="HZX71" s="670"/>
      <c r="HZY71" s="670"/>
      <c r="HZZ71" s="670"/>
      <c r="IAA71" s="670"/>
      <c r="IAB71" s="670"/>
      <c r="IAC71" s="670"/>
      <c r="IAD71" s="670"/>
      <c r="IAE71" s="670"/>
      <c r="IAF71" s="670"/>
      <c r="IAG71" s="670"/>
      <c r="IAH71" s="670"/>
      <c r="IAI71" s="670"/>
      <c r="IAJ71" s="670"/>
      <c r="IAK71" s="670"/>
      <c r="IAL71" s="670"/>
      <c r="IAM71" s="670"/>
      <c r="IAN71" s="670"/>
      <c r="IAO71" s="670"/>
      <c r="IAP71" s="670"/>
      <c r="IAQ71" s="670"/>
      <c r="IAR71" s="670"/>
      <c r="IAS71" s="670"/>
      <c r="IAT71" s="670"/>
      <c r="IAU71" s="670"/>
      <c r="IAV71" s="670"/>
      <c r="IAW71" s="670"/>
      <c r="IAX71" s="670"/>
      <c r="IAY71" s="670"/>
      <c r="IAZ71" s="670"/>
      <c r="IBA71" s="670"/>
      <c r="IBB71" s="670"/>
      <c r="IBC71" s="670"/>
      <c r="IBD71" s="670"/>
      <c r="IBE71" s="670"/>
      <c r="IBF71" s="670"/>
      <c r="IBG71" s="670"/>
      <c r="IBH71" s="670"/>
      <c r="IBI71" s="670"/>
      <c r="IBJ71" s="670"/>
      <c r="IBK71" s="670"/>
      <c r="IBL71" s="670"/>
      <c r="IBM71" s="670"/>
      <c r="IBN71" s="670"/>
      <c r="IBO71" s="670"/>
      <c r="IBP71" s="670"/>
      <c r="IBQ71" s="670"/>
      <c r="IBR71" s="670"/>
      <c r="IBS71" s="670"/>
      <c r="IBT71" s="670"/>
      <c r="IBU71" s="670"/>
      <c r="IBV71" s="670"/>
      <c r="IBW71" s="670"/>
      <c r="IBX71" s="670"/>
      <c r="IBY71" s="670"/>
      <c r="IBZ71" s="670"/>
      <c r="ICA71" s="670"/>
      <c r="ICB71" s="670"/>
      <c r="ICC71" s="670"/>
      <c r="ICD71" s="670"/>
      <c r="ICE71" s="670"/>
      <c r="ICF71" s="670"/>
      <c r="ICG71" s="670"/>
      <c r="ICH71" s="670"/>
      <c r="ICI71" s="670"/>
      <c r="ICJ71" s="670"/>
      <c r="ICK71" s="670"/>
      <c r="ICL71" s="670"/>
      <c r="ICM71" s="670"/>
      <c r="ICN71" s="670"/>
      <c r="ICO71" s="670"/>
      <c r="ICP71" s="670"/>
      <c r="ICQ71" s="670"/>
      <c r="ICR71" s="670"/>
      <c r="ICS71" s="670"/>
      <c r="ICT71" s="670"/>
      <c r="ICU71" s="670"/>
      <c r="ICV71" s="670"/>
      <c r="ICW71" s="670"/>
      <c r="ICX71" s="670"/>
      <c r="ICY71" s="670"/>
      <c r="ICZ71" s="670"/>
      <c r="IDA71" s="670"/>
      <c r="IDB71" s="670"/>
      <c r="IDC71" s="670"/>
      <c r="IDD71" s="670"/>
      <c r="IDE71" s="670"/>
      <c r="IDF71" s="670"/>
      <c r="IDG71" s="670"/>
      <c r="IDH71" s="670"/>
      <c r="IDI71" s="670"/>
      <c r="IDJ71" s="670"/>
      <c r="IDK71" s="670"/>
      <c r="IDL71" s="670"/>
      <c r="IDM71" s="670"/>
      <c r="IDN71" s="670"/>
      <c r="IDO71" s="670"/>
      <c r="IDP71" s="670"/>
      <c r="IDQ71" s="670"/>
      <c r="IDR71" s="670"/>
      <c r="IDS71" s="670"/>
      <c r="IDT71" s="670"/>
      <c r="IDU71" s="670"/>
      <c r="IDV71" s="670"/>
      <c r="IDW71" s="670"/>
      <c r="IDX71" s="670"/>
      <c r="IDY71" s="670"/>
      <c r="IDZ71" s="670"/>
      <c r="IEA71" s="670"/>
      <c r="IEB71" s="670"/>
      <c r="IEC71" s="670"/>
      <c r="IED71" s="670"/>
      <c r="IEE71" s="670"/>
      <c r="IEF71" s="670"/>
      <c r="IEG71" s="670"/>
      <c r="IEH71" s="670"/>
      <c r="IEI71" s="670"/>
      <c r="IEJ71" s="670"/>
      <c r="IEK71" s="670"/>
      <c r="IEL71" s="670"/>
      <c r="IEM71" s="670"/>
      <c r="IEN71" s="670"/>
      <c r="IEO71" s="670"/>
      <c r="IEP71" s="670"/>
      <c r="IEQ71" s="670"/>
      <c r="IER71" s="670"/>
      <c r="IES71" s="670"/>
      <c r="IET71" s="670"/>
      <c r="IEU71" s="670"/>
      <c r="IEV71" s="670"/>
      <c r="IEW71" s="670"/>
      <c r="IEX71" s="670"/>
      <c r="IEY71" s="670"/>
      <c r="IEZ71" s="670"/>
      <c r="IFA71" s="670"/>
      <c r="IFB71" s="670"/>
      <c r="IFC71" s="670"/>
      <c r="IFD71" s="670"/>
      <c r="IFE71" s="670"/>
      <c r="IFF71" s="670"/>
      <c r="IFG71" s="670"/>
      <c r="IFH71" s="670"/>
      <c r="IFI71" s="670"/>
      <c r="IFJ71" s="670"/>
      <c r="IFK71" s="670"/>
      <c r="IFL71" s="670"/>
      <c r="IFM71" s="670"/>
      <c r="IFN71" s="670"/>
      <c r="IFO71" s="670"/>
      <c r="IFP71" s="670"/>
      <c r="IFQ71" s="670"/>
      <c r="IFR71" s="670"/>
      <c r="IFS71" s="670"/>
      <c r="IFT71" s="670"/>
      <c r="IFU71" s="670"/>
      <c r="IFV71" s="670"/>
      <c r="IFW71" s="670"/>
      <c r="IFX71" s="670"/>
      <c r="IFY71" s="670"/>
      <c r="IFZ71" s="670"/>
      <c r="IGA71" s="670"/>
      <c r="IGB71" s="670"/>
      <c r="IGC71" s="670"/>
      <c r="IGD71" s="670"/>
      <c r="IGE71" s="670"/>
      <c r="IGF71" s="670"/>
      <c r="IGG71" s="670"/>
      <c r="IGH71" s="670"/>
      <c r="IGI71" s="670"/>
      <c r="IGJ71" s="670"/>
      <c r="IGK71" s="670"/>
      <c r="IGL71" s="670"/>
      <c r="IGM71" s="670"/>
      <c r="IGN71" s="670"/>
      <c r="IGO71" s="670"/>
      <c r="IGP71" s="670"/>
      <c r="IGQ71" s="670"/>
      <c r="IGR71" s="670"/>
      <c r="IGS71" s="670"/>
      <c r="IGT71" s="670"/>
      <c r="IGU71" s="670"/>
      <c r="IGV71" s="670"/>
      <c r="IGW71" s="670"/>
      <c r="IGX71" s="670"/>
      <c r="IGY71" s="670"/>
      <c r="IGZ71" s="670"/>
      <c r="IHA71" s="670"/>
      <c r="IHB71" s="670"/>
      <c r="IHC71" s="670"/>
      <c r="IHD71" s="670"/>
      <c r="IHE71" s="670"/>
      <c r="IHF71" s="670"/>
      <c r="IHG71" s="670"/>
      <c r="IHH71" s="670"/>
      <c r="IHI71" s="670"/>
      <c r="IHJ71" s="670"/>
      <c r="IHK71" s="670"/>
      <c r="IHL71" s="670"/>
      <c r="IHM71" s="670"/>
      <c r="IHN71" s="670"/>
      <c r="IHO71" s="670"/>
      <c r="IHP71" s="670"/>
      <c r="IHQ71" s="670"/>
      <c r="IHR71" s="670"/>
      <c r="IHS71" s="670"/>
      <c r="IHT71" s="670"/>
      <c r="IHU71" s="670"/>
      <c r="IHV71" s="670"/>
      <c r="IHW71" s="670"/>
      <c r="IHX71" s="670"/>
      <c r="IHY71" s="670"/>
      <c r="IHZ71" s="670"/>
      <c r="IIA71" s="670"/>
      <c r="IIB71" s="670"/>
      <c r="IIC71" s="670"/>
      <c r="IID71" s="670"/>
      <c r="IIE71" s="670"/>
      <c r="IIF71" s="670"/>
      <c r="IIG71" s="670"/>
      <c r="IIH71" s="670"/>
      <c r="III71" s="670"/>
      <c r="IIJ71" s="670"/>
      <c r="IIK71" s="670"/>
      <c r="IIL71" s="670"/>
      <c r="IIM71" s="670"/>
      <c r="IIN71" s="670"/>
      <c r="IIO71" s="670"/>
      <c r="IIP71" s="670"/>
      <c r="IIQ71" s="670"/>
      <c r="IIR71" s="670"/>
      <c r="IIS71" s="670"/>
      <c r="IIT71" s="670"/>
      <c r="IIU71" s="670"/>
      <c r="IIV71" s="670"/>
      <c r="IIW71" s="670"/>
      <c r="IIX71" s="670"/>
      <c r="IIY71" s="670"/>
      <c r="IIZ71" s="670"/>
      <c r="IJA71" s="670"/>
      <c r="IJB71" s="670"/>
      <c r="IJC71" s="670"/>
      <c r="IJD71" s="670"/>
      <c r="IJE71" s="670"/>
      <c r="IJF71" s="670"/>
      <c r="IJG71" s="670"/>
      <c r="IJH71" s="670"/>
      <c r="IJI71" s="670"/>
      <c r="IJJ71" s="670"/>
      <c r="IJK71" s="670"/>
      <c r="IJL71" s="670"/>
      <c r="IJM71" s="670"/>
      <c r="IJN71" s="670"/>
      <c r="IJO71" s="670"/>
      <c r="IJP71" s="670"/>
      <c r="IJQ71" s="670"/>
      <c r="IJR71" s="670"/>
      <c r="IJS71" s="670"/>
      <c r="IJT71" s="670"/>
      <c r="IJU71" s="670"/>
      <c r="IJV71" s="670"/>
      <c r="IJW71" s="670"/>
      <c r="IJX71" s="670"/>
      <c r="IJY71" s="670"/>
      <c r="IJZ71" s="670"/>
      <c r="IKA71" s="670"/>
      <c r="IKB71" s="670"/>
      <c r="IKC71" s="670"/>
      <c r="IKD71" s="670"/>
      <c r="IKE71" s="670"/>
      <c r="IKF71" s="670"/>
      <c r="IKG71" s="670"/>
      <c r="IKH71" s="670"/>
      <c r="IKI71" s="670"/>
      <c r="IKJ71" s="670"/>
      <c r="IKK71" s="670"/>
      <c r="IKL71" s="670"/>
      <c r="IKM71" s="670"/>
      <c r="IKN71" s="670"/>
      <c r="IKO71" s="670"/>
      <c r="IKP71" s="670"/>
      <c r="IKQ71" s="670"/>
      <c r="IKR71" s="670"/>
      <c r="IKS71" s="670"/>
      <c r="IKT71" s="670"/>
      <c r="IKU71" s="670"/>
      <c r="IKV71" s="670"/>
      <c r="IKW71" s="670"/>
      <c r="IKX71" s="670"/>
      <c r="IKY71" s="670"/>
      <c r="IKZ71" s="670"/>
      <c r="ILA71" s="670"/>
      <c r="ILB71" s="670"/>
      <c r="ILC71" s="670"/>
      <c r="ILD71" s="670"/>
      <c r="ILE71" s="670"/>
      <c r="ILF71" s="670"/>
      <c r="ILG71" s="670"/>
      <c r="ILH71" s="670"/>
      <c r="ILI71" s="670"/>
      <c r="ILJ71" s="670"/>
      <c r="ILK71" s="670"/>
      <c r="ILL71" s="670"/>
      <c r="ILM71" s="670"/>
      <c r="ILN71" s="670"/>
      <c r="ILO71" s="670"/>
      <c r="ILP71" s="670"/>
      <c r="ILQ71" s="670"/>
      <c r="ILR71" s="670"/>
      <c r="ILS71" s="670"/>
      <c r="ILT71" s="670"/>
      <c r="ILU71" s="670"/>
      <c r="ILV71" s="670"/>
      <c r="ILW71" s="670"/>
      <c r="ILX71" s="670"/>
      <c r="ILY71" s="670"/>
      <c r="ILZ71" s="670"/>
      <c r="IMA71" s="670"/>
      <c r="IMB71" s="670"/>
      <c r="IMC71" s="670"/>
      <c r="IMD71" s="670"/>
      <c r="IME71" s="670"/>
      <c r="IMF71" s="670"/>
      <c r="IMG71" s="670"/>
      <c r="IMH71" s="670"/>
      <c r="IMI71" s="670"/>
      <c r="IMJ71" s="670"/>
      <c r="IMK71" s="670"/>
      <c r="IML71" s="670"/>
      <c r="IMM71" s="670"/>
      <c r="IMN71" s="670"/>
      <c r="IMO71" s="670"/>
      <c r="IMP71" s="670"/>
      <c r="IMQ71" s="670"/>
      <c r="IMR71" s="670"/>
      <c r="IMS71" s="670"/>
      <c r="IMT71" s="670"/>
      <c r="IMU71" s="670"/>
      <c r="IMV71" s="670"/>
      <c r="IMW71" s="670"/>
      <c r="IMX71" s="670"/>
      <c r="IMY71" s="670"/>
      <c r="IMZ71" s="670"/>
      <c r="INA71" s="670"/>
      <c r="INB71" s="670"/>
      <c r="INC71" s="670"/>
      <c r="IND71" s="670"/>
      <c r="INE71" s="670"/>
      <c r="INF71" s="670"/>
      <c r="ING71" s="670"/>
      <c r="INH71" s="670"/>
      <c r="INI71" s="670"/>
      <c r="INJ71" s="670"/>
      <c r="INK71" s="670"/>
      <c r="INL71" s="670"/>
      <c r="INM71" s="670"/>
      <c r="INN71" s="670"/>
      <c r="INO71" s="670"/>
      <c r="INP71" s="670"/>
      <c r="INQ71" s="670"/>
      <c r="INR71" s="670"/>
      <c r="INS71" s="670"/>
      <c r="INT71" s="670"/>
      <c r="INU71" s="670"/>
      <c r="INV71" s="670"/>
      <c r="INW71" s="670"/>
      <c r="INX71" s="670"/>
      <c r="INY71" s="670"/>
      <c r="INZ71" s="670"/>
      <c r="IOA71" s="670"/>
      <c r="IOB71" s="670"/>
      <c r="IOC71" s="670"/>
      <c r="IOD71" s="670"/>
      <c r="IOE71" s="670"/>
      <c r="IOF71" s="670"/>
      <c r="IOG71" s="670"/>
      <c r="IOH71" s="670"/>
      <c r="IOI71" s="670"/>
      <c r="IOJ71" s="670"/>
      <c r="IOK71" s="670"/>
      <c r="IOL71" s="670"/>
      <c r="IOM71" s="670"/>
      <c r="ION71" s="670"/>
      <c r="IOO71" s="670"/>
      <c r="IOP71" s="670"/>
      <c r="IOQ71" s="670"/>
      <c r="IOR71" s="670"/>
      <c r="IOS71" s="670"/>
      <c r="IOT71" s="670"/>
      <c r="IOU71" s="670"/>
      <c r="IOV71" s="670"/>
      <c r="IOW71" s="670"/>
      <c r="IOX71" s="670"/>
      <c r="IOY71" s="670"/>
      <c r="IOZ71" s="670"/>
      <c r="IPA71" s="670"/>
      <c r="IPB71" s="670"/>
      <c r="IPC71" s="670"/>
      <c r="IPD71" s="670"/>
      <c r="IPE71" s="670"/>
      <c r="IPF71" s="670"/>
      <c r="IPG71" s="670"/>
      <c r="IPH71" s="670"/>
      <c r="IPI71" s="670"/>
      <c r="IPJ71" s="670"/>
      <c r="IPK71" s="670"/>
      <c r="IPL71" s="670"/>
      <c r="IPM71" s="670"/>
      <c r="IPN71" s="670"/>
      <c r="IPO71" s="670"/>
      <c r="IPP71" s="670"/>
      <c r="IPQ71" s="670"/>
      <c r="IPR71" s="670"/>
      <c r="IPS71" s="670"/>
      <c r="IPT71" s="670"/>
      <c r="IPU71" s="670"/>
      <c r="IPV71" s="670"/>
      <c r="IPW71" s="670"/>
      <c r="IPX71" s="670"/>
      <c r="IPY71" s="670"/>
      <c r="IPZ71" s="670"/>
      <c r="IQA71" s="670"/>
      <c r="IQB71" s="670"/>
      <c r="IQC71" s="670"/>
      <c r="IQD71" s="670"/>
      <c r="IQE71" s="670"/>
      <c r="IQF71" s="670"/>
      <c r="IQG71" s="670"/>
      <c r="IQH71" s="670"/>
      <c r="IQI71" s="670"/>
      <c r="IQJ71" s="670"/>
      <c r="IQK71" s="670"/>
      <c r="IQL71" s="670"/>
      <c r="IQM71" s="670"/>
      <c r="IQN71" s="670"/>
      <c r="IQO71" s="670"/>
      <c r="IQP71" s="670"/>
      <c r="IQQ71" s="670"/>
      <c r="IQR71" s="670"/>
      <c r="IQS71" s="670"/>
      <c r="IQT71" s="670"/>
      <c r="IQU71" s="670"/>
      <c r="IQV71" s="670"/>
      <c r="IQW71" s="670"/>
      <c r="IQX71" s="670"/>
      <c r="IQY71" s="670"/>
      <c r="IQZ71" s="670"/>
      <c r="IRA71" s="670"/>
      <c r="IRB71" s="670"/>
      <c r="IRC71" s="670"/>
      <c r="IRD71" s="670"/>
      <c r="IRE71" s="670"/>
      <c r="IRF71" s="670"/>
      <c r="IRG71" s="670"/>
      <c r="IRH71" s="670"/>
      <c r="IRI71" s="670"/>
      <c r="IRJ71" s="670"/>
      <c r="IRK71" s="670"/>
      <c r="IRL71" s="670"/>
      <c r="IRM71" s="670"/>
      <c r="IRN71" s="670"/>
      <c r="IRO71" s="670"/>
      <c r="IRP71" s="670"/>
      <c r="IRQ71" s="670"/>
      <c r="IRR71" s="670"/>
      <c r="IRS71" s="670"/>
      <c r="IRT71" s="670"/>
      <c r="IRU71" s="670"/>
      <c r="IRV71" s="670"/>
      <c r="IRW71" s="670"/>
      <c r="IRX71" s="670"/>
      <c r="IRY71" s="670"/>
      <c r="IRZ71" s="670"/>
      <c r="ISA71" s="670"/>
      <c r="ISB71" s="670"/>
      <c r="ISC71" s="670"/>
      <c r="ISD71" s="670"/>
      <c r="ISE71" s="670"/>
      <c r="ISF71" s="670"/>
      <c r="ISG71" s="670"/>
      <c r="ISH71" s="670"/>
      <c r="ISI71" s="670"/>
      <c r="ISJ71" s="670"/>
      <c r="ISK71" s="670"/>
      <c r="ISL71" s="670"/>
      <c r="ISM71" s="670"/>
      <c r="ISN71" s="670"/>
      <c r="ISO71" s="670"/>
      <c r="ISP71" s="670"/>
      <c r="ISQ71" s="670"/>
      <c r="ISR71" s="670"/>
      <c r="ISS71" s="670"/>
      <c r="IST71" s="670"/>
      <c r="ISU71" s="670"/>
      <c r="ISV71" s="670"/>
      <c r="ISW71" s="670"/>
      <c r="ISX71" s="670"/>
      <c r="ISY71" s="670"/>
      <c r="ISZ71" s="670"/>
      <c r="ITA71" s="670"/>
      <c r="ITB71" s="670"/>
      <c r="ITC71" s="670"/>
      <c r="ITD71" s="670"/>
      <c r="ITE71" s="670"/>
      <c r="ITF71" s="670"/>
      <c r="ITG71" s="670"/>
      <c r="ITH71" s="670"/>
      <c r="ITI71" s="670"/>
      <c r="ITJ71" s="670"/>
      <c r="ITK71" s="670"/>
      <c r="ITL71" s="670"/>
      <c r="ITM71" s="670"/>
      <c r="ITN71" s="670"/>
      <c r="ITO71" s="670"/>
      <c r="ITP71" s="670"/>
      <c r="ITQ71" s="670"/>
      <c r="ITR71" s="670"/>
      <c r="ITS71" s="670"/>
      <c r="ITT71" s="670"/>
      <c r="ITU71" s="670"/>
      <c r="ITV71" s="670"/>
      <c r="ITW71" s="670"/>
      <c r="ITX71" s="670"/>
      <c r="ITY71" s="670"/>
      <c r="ITZ71" s="670"/>
      <c r="IUA71" s="670"/>
      <c r="IUB71" s="670"/>
      <c r="IUC71" s="670"/>
      <c r="IUD71" s="670"/>
      <c r="IUE71" s="670"/>
      <c r="IUF71" s="670"/>
      <c r="IUG71" s="670"/>
      <c r="IUH71" s="670"/>
      <c r="IUI71" s="670"/>
      <c r="IUJ71" s="670"/>
      <c r="IUK71" s="670"/>
      <c r="IUL71" s="670"/>
      <c r="IUM71" s="670"/>
      <c r="IUN71" s="670"/>
      <c r="IUO71" s="670"/>
      <c r="IUP71" s="670"/>
      <c r="IUQ71" s="670"/>
      <c r="IUR71" s="670"/>
      <c r="IUS71" s="670"/>
      <c r="IUT71" s="670"/>
      <c r="IUU71" s="670"/>
      <c r="IUV71" s="670"/>
      <c r="IUW71" s="670"/>
      <c r="IUX71" s="670"/>
      <c r="IUY71" s="670"/>
      <c r="IUZ71" s="670"/>
      <c r="IVA71" s="670"/>
      <c r="IVB71" s="670"/>
      <c r="IVC71" s="670"/>
      <c r="IVD71" s="670"/>
      <c r="IVE71" s="670"/>
      <c r="IVF71" s="670"/>
      <c r="IVG71" s="670"/>
      <c r="IVH71" s="670"/>
      <c r="IVI71" s="670"/>
      <c r="IVJ71" s="670"/>
      <c r="IVK71" s="670"/>
      <c r="IVL71" s="670"/>
      <c r="IVM71" s="670"/>
      <c r="IVN71" s="670"/>
      <c r="IVO71" s="670"/>
      <c r="IVP71" s="670"/>
      <c r="IVQ71" s="670"/>
      <c r="IVR71" s="670"/>
      <c r="IVS71" s="670"/>
      <c r="IVT71" s="670"/>
      <c r="IVU71" s="670"/>
      <c r="IVV71" s="670"/>
      <c r="IVW71" s="670"/>
      <c r="IVX71" s="670"/>
      <c r="IVY71" s="670"/>
      <c r="IVZ71" s="670"/>
      <c r="IWA71" s="670"/>
      <c r="IWB71" s="670"/>
      <c r="IWC71" s="670"/>
      <c r="IWD71" s="670"/>
      <c r="IWE71" s="670"/>
      <c r="IWF71" s="670"/>
      <c r="IWG71" s="670"/>
      <c r="IWH71" s="670"/>
      <c r="IWI71" s="670"/>
      <c r="IWJ71" s="670"/>
      <c r="IWK71" s="670"/>
      <c r="IWL71" s="670"/>
      <c r="IWM71" s="670"/>
      <c r="IWN71" s="670"/>
      <c r="IWO71" s="670"/>
      <c r="IWP71" s="670"/>
      <c r="IWQ71" s="670"/>
      <c r="IWR71" s="670"/>
      <c r="IWS71" s="670"/>
      <c r="IWT71" s="670"/>
      <c r="IWU71" s="670"/>
      <c r="IWV71" s="670"/>
      <c r="IWW71" s="670"/>
      <c r="IWX71" s="670"/>
      <c r="IWY71" s="670"/>
      <c r="IWZ71" s="670"/>
      <c r="IXA71" s="670"/>
      <c r="IXB71" s="670"/>
      <c r="IXC71" s="670"/>
      <c r="IXD71" s="670"/>
      <c r="IXE71" s="670"/>
      <c r="IXF71" s="670"/>
      <c r="IXG71" s="670"/>
      <c r="IXH71" s="670"/>
      <c r="IXI71" s="670"/>
      <c r="IXJ71" s="670"/>
      <c r="IXK71" s="670"/>
      <c r="IXL71" s="670"/>
      <c r="IXM71" s="670"/>
      <c r="IXN71" s="670"/>
      <c r="IXO71" s="670"/>
      <c r="IXP71" s="670"/>
      <c r="IXQ71" s="670"/>
      <c r="IXR71" s="670"/>
      <c r="IXS71" s="670"/>
      <c r="IXT71" s="670"/>
      <c r="IXU71" s="670"/>
      <c r="IXV71" s="670"/>
      <c r="IXW71" s="670"/>
      <c r="IXX71" s="670"/>
      <c r="IXY71" s="670"/>
      <c r="IXZ71" s="670"/>
      <c r="IYA71" s="670"/>
      <c r="IYB71" s="670"/>
      <c r="IYC71" s="670"/>
      <c r="IYD71" s="670"/>
      <c r="IYE71" s="670"/>
      <c r="IYF71" s="670"/>
      <c r="IYG71" s="670"/>
      <c r="IYH71" s="670"/>
      <c r="IYI71" s="670"/>
      <c r="IYJ71" s="670"/>
      <c r="IYK71" s="670"/>
      <c r="IYL71" s="670"/>
      <c r="IYM71" s="670"/>
      <c r="IYN71" s="670"/>
      <c r="IYO71" s="670"/>
      <c r="IYP71" s="670"/>
      <c r="IYQ71" s="670"/>
      <c r="IYR71" s="670"/>
      <c r="IYS71" s="670"/>
      <c r="IYT71" s="670"/>
      <c r="IYU71" s="670"/>
      <c r="IYV71" s="670"/>
      <c r="IYW71" s="670"/>
      <c r="IYX71" s="670"/>
      <c r="IYY71" s="670"/>
      <c r="IYZ71" s="670"/>
      <c r="IZA71" s="670"/>
      <c r="IZB71" s="670"/>
      <c r="IZC71" s="670"/>
      <c r="IZD71" s="670"/>
      <c r="IZE71" s="670"/>
      <c r="IZF71" s="670"/>
      <c r="IZG71" s="670"/>
      <c r="IZH71" s="670"/>
      <c r="IZI71" s="670"/>
      <c r="IZJ71" s="670"/>
      <c r="IZK71" s="670"/>
      <c r="IZL71" s="670"/>
      <c r="IZM71" s="670"/>
      <c r="IZN71" s="670"/>
      <c r="IZO71" s="670"/>
      <c r="IZP71" s="670"/>
      <c r="IZQ71" s="670"/>
      <c r="IZR71" s="670"/>
      <c r="IZS71" s="670"/>
      <c r="IZT71" s="670"/>
      <c r="IZU71" s="670"/>
      <c r="IZV71" s="670"/>
      <c r="IZW71" s="670"/>
      <c r="IZX71" s="670"/>
      <c r="IZY71" s="670"/>
      <c r="IZZ71" s="670"/>
      <c r="JAA71" s="670"/>
      <c r="JAB71" s="670"/>
      <c r="JAC71" s="670"/>
      <c r="JAD71" s="670"/>
      <c r="JAE71" s="670"/>
      <c r="JAF71" s="670"/>
      <c r="JAG71" s="670"/>
      <c r="JAH71" s="670"/>
      <c r="JAI71" s="670"/>
      <c r="JAJ71" s="670"/>
      <c r="JAK71" s="670"/>
      <c r="JAL71" s="670"/>
      <c r="JAM71" s="670"/>
      <c r="JAN71" s="670"/>
      <c r="JAO71" s="670"/>
      <c r="JAP71" s="670"/>
      <c r="JAQ71" s="670"/>
      <c r="JAR71" s="670"/>
      <c r="JAS71" s="670"/>
      <c r="JAT71" s="670"/>
      <c r="JAU71" s="670"/>
      <c r="JAV71" s="670"/>
      <c r="JAW71" s="670"/>
      <c r="JAX71" s="670"/>
      <c r="JAY71" s="670"/>
      <c r="JAZ71" s="670"/>
      <c r="JBA71" s="670"/>
      <c r="JBB71" s="670"/>
      <c r="JBC71" s="670"/>
      <c r="JBD71" s="670"/>
      <c r="JBE71" s="670"/>
      <c r="JBF71" s="670"/>
      <c r="JBG71" s="670"/>
      <c r="JBH71" s="670"/>
      <c r="JBI71" s="670"/>
      <c r="JBJ71" s="670"/>
      <c r="JBK71" s="670"/>
      <c r="JBL71" s="670"/>
      <c r="JBM71" s="670"/>
      <c r="JBN71" s="670"/>
      <c r="JBO71" s="670"/>
      <c r="JBP71" s="670"/>
      <c r="JBQ71" s="670"/>
      <c r="JBR71" s="670"/>
      <c r="JBS71" s="670"/>
      <c r="JBT71" s="670"/>
      <c r="JBU71" s="670"/>
      <c r="JBV71" s="670"/>
      <c r="JBW71" s="670"/>
      <c r="JBX71" s="670"/>
      <c r="JBY71" s="670"/>
      <c r="JBZ71" s="670"/>
      <c r="JCA71" s="670"/>
      <c r="JCB71" s="670"/>
      <c r="JCC71" s="670"/>
      <c r="JCD71" s="670"/>
      <c r="JCE71" s="670"/>
      <c r="JCF71" s="670"/>
      <c r="JCG71" s="670"/>
      <c r="JCH71" s="670"/>
      <c r="JCI71" s="670"/>
      <c r="JCJ71" s="670"/>
      <c r="JCK71" s="670"/>
      <c r="JCL71" s="670"/>
      <c r="JCM71" s="670"/>
      <c r="JCN71" s="670"/>
      <c r="JCO71" s="670"/>
      <c r="JCP71" s="670"/>
      <c r="JCQ71" s="670"/>
      <c r="JCR71" s="670"/>
      <c r="JCS71" s="670"/>
      <c r="JCT71" s="670"/>
      <c r="JCU71" s="670"/>
      <c r="JCV71" s="670"/>
      <c r="JCW71" s="670"/>
      <c r="JCX71" s="670"/>
      <c r="JCY71" s="670"/>
      <c r="JCZ71" s="670"/>
      <c r="JDA71" s="670"/>
      <c r="JDB71" s="670"/>
      <c r="JDC71" s="670"/>
      <c r="JDD71" s="670"/>
      <c r="JDE71" s="670"/>
      <c r="JDF71" s="670"/>
      <c r="JDG71" s="670"/>
      <c r="JDH71" s="670"/>
      <c r="JDI71" s="670"/>
      <c r="JDJ71" s="670"/>
      <c r="JDK71" s="670"/>
      <c r="JDL71" s="670"/>
      <c r="JDM71" s="670"/>
      <c r="JDN71" s="670"/>
      <c r="JDO71" s="670"/>
      <c r="JDP71" s="670"/>
      <c r="JDQ71" s="670"/>
      <c r="JDR71" s="670"/>
      <c r="JDS71" s="670"/>
      <c r="JDT71" s="670"/>
      <c r="JDU71" s="670"/>
      <c r="JDV71" s="670"/>
      <c r="JDW71" s="670"/>
      <c r="JDX71" s="670"/>
      <c r="JDY71" s="670"/>
      <c r="JDZ71" s="670"/>
      <c r="JEA71" s="670"/>
      <c r="JEB71" s="670"/>
      <c r="JEC71" s="670"/>
      <c r="JED71" s="670"/>
      <c r="JEE71" s="670"/>
      <c r="JEF71" s="670"/>
      <c r="JEG71" s="670"/>
      <c r="JEH71" s="670"/>
      <c r="JEI71" s="670"/>
      <c r="JEJ71" s="670"/>
      <c r="JEK71" s="670"/>
      <c r="JEL71" s="670"/>
      <c r="JEM71" s="670"/>
      <c r="JEN71" s="670"/>
      <c r="JEO71" s="670"/>
      <c r="JEP71" s="670"/>
      <c r="JEQ71" s="670"/>
      <c r="JER71" s="670"/>
      <c r="JES71" s="670"/>
      <c r="JET71" s="670"/>
      <c r="JEU71" s="670"/>
      <c r="JEV71" s="670"/>
      <c r="JEW71" s="670"/>
      <c r="JEX71" s="670"/>
      <c r="JEY71" s="670"/>
      <c r="JEZ71" s="670"/>
      <c r="JFA71" s="670"/>
      <c r="JFB71" s="670"/>
      <c r="JFC71" s="670"/>
      <c r="JFD71" s="670"/>
      <c r="JFE71" s="670"/>
      <c r="JFF71" s="670"/>
      <c r="JFG71" s="670"/>
      <c r="JFH71" s="670"/>
      <c r="JFI71" s="670"/>
      <c r="JFJ71" s="670"/>
      <c r="JFK71" s="670"/>
      <c r="JFL71" s="670"/>
      <c r="JFM71" s="670"/>
      <c r="JFN71" s="670"/>
      <c r="JFO71" s="670"/>
      <c r="JFP71" s="670"/>
      <c r="JFQ71" s="670"/>
      <c r="JFR71" s="670"/>
      <c r="JFS71" s="670"/>
      <c r="JFT71" s="670"/>
      <c r="JFU71" s="670"/>
      <c r="JFV71" s="670"/>
      <c r="JFW71" s="670"/>
      <c r="JFX71" s="670"/>
      <c r="JFY71" s="670"/>
      <c r="JFZ71" s="670"/>
      <c r="JGA71" s="670"/>
      <c r="JGB71" s="670"/>
      <c r="JGC71" s="670"/>
      <c r="JGD71" s="670"/>
      <c r="JGE71" s="670"/>
      <c r="JGF71" s="670"/>
      <c r="JGG71" s="670"/>
      <c r="JGH71" s="670"/>
      <c r="JGI71" s="670"/>
      <c r="JGJ71" s="670"/>
      <c r="JGK71" s="670"/>
      <c r="JGL71" s="670"/>
      <c r="JGM71" s="670"/>
      <c r="JGN71" s="670"/>
      <c r="JGO71" s="670"/>
      <c r="JGP71" s="670"/>
      <c r="JGQ71" s="670"/>
      <c r="JGR71" s="670"/>
      <c r="JGS71" s="670"/>
      <c r="JGT71" s="670"/>
      <c r="JGU71" s="670"/>
      <c r="JGV71" s="670"/>
      <c r="JGW71" s="670"/>
      <c r="JGX71" s="670"/>
      <c r="JGY71" s="670"/>
      <c r="JGZ71" s="670"/>
      <c r="JHA71" s="670"/>
      <c r="JHB71" s="670"/>
      <c r="JHC71" s="670"/>
      <c r="JHD71" s="670"/>
      <c r="JHE71" s="670"/>
      <c r="JHF71" s="670"/>
      <c r="JHG71" s="670"/>
      <c r="JHH71" s="670"/>
      <c r="JHI71" s="670"/>
      <c r="JHJ71" s="670"/>
      <c r="JHK71" s="670"/>
      <c r="JHL71" s="670"/>
      <c r="JHM71" s="670"/>
      <c r="JHN71" s="670"/>
      <c r="JHO71" s="670"/>
      <c r="JHP71" s="670"/>
      <c r="JHQ71" s="670"/>
      <c r="JHR71" s="670"/>
      <c r="JHS71" s="670"/>
      <c r="JHT71" s="670"/>
      <c r="JHU71" s="670"/>
      <c r="JHV71" s="670"/>
      <c r="JHW71" s="670"/>
      <c r="JHX71" s="670"/>
      <c r="JHY71" s="670"/>
      <c r="JHZ71" s="670"/>
      <c r="JIA71" s="670"/>
      <c r="JIB71" s="670"/>
      <c r="JIC71" s="670"/>
      <c r="JID71" s="670"/>
      <c r="JIE71" s="670"/>
      <c r="JIF71" s="670"/>
      <c r="JIG71" s="670"/>
      <c r="JIH71" s="670"/>
      <c r="JII71" s="670"/>
      <c r="JIJ71" s="670"/>
      <c r="JIK71" s="670"/>
      <c r="JIL71" s="670"/>
      <c r="JIM71" s="670"/>
      <c r="JIN71" s="670"/>
      <c r="JIO71" s="670"/>
      <c r="JIP71" s="670"/>
      <c r="JIQ71" s="670"/>
      <c r="JIR71" s="670"/>
      <c r="JIS71" s="670"/>
      <c r="JIT71" s="670"/>
      <c r="JIU71" s="670"/>
      <c r="JIV71" s="670"/>
      <c r="JIW71" s="670"/>
      <c r="JIX71" s="670"/>
      <c r="JIY71" s="670"/>
      <c r="JIZ71" s="670"/>
      <c r="JJA71" s="670"/>
      <c r="JJB71" s="670"/>
      <c r="JJC71" s="670"/>
      <c r="JJD71" s="670"/>
      <c r="JJE71" s="670"/>
      <c r="JJF71" s="670"/>
      <c r="JJG71" s="670"/>
      <c r="JJH71" s="670"/>
      <c r="JJI71" s="670"/>
      <c r="JJJ71" s="670"/>
      <c r="JJK71" s="670"/>
      <c r="JJL71" s="670"/>
      <c r="JJM71" s="670"/>
      <c r="JJN71" s="670"/>
      <c r="JJO71" s="670"/>
      <c r="JJP71" s="670"/>
      <c r="JJQ71" s="670"/>
      <c r="JJR71" s="670"/>
      <c r="JJS71" s="670"/>
      <c r="JJT71" s="670"/>
      <c r="JJU71" s="670"/>
      <c r="JJV71" s="670"/>
      <c r="JJW71" s="670"/>
      <c r="JJX71" s="670"/>
      <c r="JJY71" s="670"/>
      <c r="JJZ71" s="670"/>
      <c r="JKA71" s="670"/>
      <c r="JKB71" s="670"/>
      <c r="JKC71" s="670"/>
      <c r="JKD71" s="670"/>
      <c r="JKE71" s="670"/>
      <c r="JKF71" s="670"/>
      <c r="JKG71" s="670"/>
      <c r="JKH71" s="670"/>
      <c r="JKI71" s="670"/>
      <c r="JKJ71" s="670"/>
      <c r="JKK71" s="670"/>
      <c r="JKL71" s="670"/>
      <c r="JKM71" s="670"/>
      <c r="JKN71" s="670"/>
      <c r="JKO71" s="670"/>
      <c r="JKP71" s="670"/>
      <c r="JKQ71" s="670"/>
      <c r="JKR71" s="670"/>
      <c r="JKS71" s="670"/>
      <c r="JKT71" s="670"/>
      <c r="JKU71" s="670"/>
      <c r="JKV71" s="670"/>
      <c r="JKW71" s="670"/>
      <c r="JKX71" s="670"/>
      <c r="JKY71" s="670"/>
      <c r="JKZ71" s="670"/>
      <c r="JLA71" s="670"/>
      <c r="JLB71" s="670"/>
      <c r="JLC71" s="670"/>
      <c r="JLD71" s="670"/>
      <c r="JLE71" s="670"/>
      <c r="JLF71" s="670"/>
      <c r="JLG71" s="670"/>
      <c r="JLH71" s="670"/>
      <c r="JLI71" s="670"/>
      <c r="JLJ71" s="670"/>
      <c r="JLK71" s="670"/>
      <c r="JLL71" s="670"/>
      <c r="JLM71" s="670"/>
      <c r="JLN71" s="670"/>
      <c r="JLO71" s="670"/>
      <c r="JLP71" s="670"/>
      <c r="JLQ71" s="670"/>
      <c r="JLR71" s="670"/>
      <c r="JLS71" s="670"/>
      <c r="JLT71" s="670"/>
      <c r="JLU71" s="670"/>
      <c r="JLV71" s="670"/>
      <c r="JLW71" s="670"/>
      <c r="JLX71" s="670"/>
      <c r="JLY71" s="670"/>
      <c r="JLZ71" s="670"/>
      <c r="JMA71" s="670"/>
      <c r="JMB71" s="670"/>
      <c r="JMC71" s="670"/>
      <c r="JMD71" s="670"/>
      <c r="JME71" s="670"/>
      <c r="JMF71" s="670"/>
      <c r="JMG71" s="670"/>
      <c r="JMH71" s="670"/>
      <c r="JMI71" s="670"/>
      <c r="JMJ71" s="670"/>
      <c r="JMK71" s="670"/>
      <c r="JML71" s="670"/>
      <c r="JMM71" s="670"/>
      <c r="JMN71" s="670"/>
      <c r="JMO71" s="670"/>
      <c r="JMP71" s="670"/>
      <c r="JMQ71" s="670"/>
      <c r="JMR71" s="670"/>
      <c r="JMS71" s="670"/>
      <c r="JMT71" s="670"/>
      <c r="JMU71" s="670"/>
      <c r="JMV71" s="670"/>
      <c r="JMW71" s="670"/>
      <c r="JMX71" s="670"/>
      <c r="JMY71" s="670"/>
      <c r="JMZ71" s="670"/>
      <c r="JNA71" s="670"/>
      <c r="JNB71" s="670"/>
      <c r="JNC71" s="670"/>
      <c r="JND71" s="670"/>
      <c r="JNE71" s="670"/>
      <c r="JNF71" s="670"/>
      <c r="JNG71" s="670"/>
      <c r="JNH71" s="670"/>
      <c r="JNI71" s="670"/>
      <c r="JNJ71" s="670"/>
      <c r="JNK71" s="670"/>
      <c r="JNL71" s="670"/>
      <c r="JNM71" s="670"/>
      <c r="JNN71" s="670"/>
      <c r="JNO71" s="670"/>
      <c r="JNP71" s="670"/>
      <c r="JNQ71" s="670"/>
      <c r="JNR71" s="670"/>
      <c r="JNS71" s="670"/>
      <c r="JNT71" s="670"/>
      <c r="JNU71" s="670"/>
      <c r="JNV71" s="670"/>
      <c r="JNW71" s="670"/>
      <c r="JNX71" s="670"/>
      <c r="JNY71" s="670"/>
      <c r="JNZ71" s="670"/>
      <c r="JOA71" s="670"/>
      <c r="JOB71" s="670"/>
      <c r="JOC71" s="670"/>
      <c r="JOD71" s="670"/>
      <c r="JOE71" s="670"/>
      <c r="JOF71" s="670"/>
      <c r="JOG71" s="670"/>
      <c r="JOH71" s="670"/>
      <c r="JOI71" s="670"/>
      <c r="JOJ71" s="670"/>
      <c r="JOK71" s="670"/>
      <c r="JOL71" s="670"/>
      <c r="JOM71" s="670"/>
      <c r="JON71" s="670"/>
      <c r="JOO71" s="670"/>
      <c r="JOP71" s="670"/>
      <c r="JOQ71" s="670"/>
      <c r="JOR71" s="670"/>
      <c r="JOS71" s="670"/>
      <c r="JOT71" s="670"/>
      <c r="JOU71" s="670"/>
      <c r="JOV71" s="670"/>
      <c r="JOW71" s="670"/>
      <c r="JOX71" s="670"/>
      <c r="JOY71" s="670"/>
      <c r="JOZ71" s="670"/>
      <c r="JPA71" s="670"/>
      <c r="JPB71" s="670"/>
      <c r="JPC71" s="670"/>
      <c r="JPD71" s="670"/>
      <c r="JPE71" s="670"/>
      <c r="JPF71" s="670"/>
      <c r="JPG71" s="670"/>
      <c r="JPH71" s="670"/>
      <c r="JPI71" s="670"/>
      <c r="JPJ71" s="670"/>
      <c r="JPK71" s="670"/>
      <c r="JPL71" s="670"/>
      <c r="JPM71" s="670"/>
      <c r="JPN71" s="670"/>
      <c r="JPO71" s="670"/>
      <c r="JPP71" s="670"/>
      <c r="JPQ71" s="670"/>
      <c r="JPR71" s="670"/>
      <c r="JPS71" s="670"/>
      <c r="JPT71" s="670"/>
      <c r="JPU71" s="670"/>
      <c r="JPV71" s="670"/>
      <c r="JPW71" s="670"/>
      <c r="JPX71" s="670"/>
      <c r="JPY71" s="670"/>
      <c r="JPZ71" s="670"/>
      <c r="JQA71" s="670"/>
      <c r="JQB71" s="670"/>
      <c r="JQC71" s="670"/>
      <c r="JQD71" s="670"/>
      <c r="JQE71" s="670"/>
      <c r="JQF71" s="670"/>
      <c r="JQG71" s="670"/>
      <c r="JQH71" s="670"/>
      <c r="JQI71" s="670"/>
      <c r="JQJ71" s="670"/>
      <c r="JQK71" s="670"/>
      <c r="JQL71" s="670"/>
      <c r="JQM71" s="670"/>
      <c r="JQN71" s="670"/>
      <c r="JQO71" s="670"/>
      <c r="JQP71" s="670"/>
      <c r="JQQ71" s="670"/>
      <c r="JQR71" s="670"/>
      <c r="JQS71" s="670"/>
      <c r="JQT71" s="670"/>
      <c r="JQU71" s="670"/>
      <c r="JQV71" s="670"/>
      <c r="JQW71" s="670"/>
      <c r="JQX71" s="670"/>
      <c r="JQY71" s="670"/>
      <c r="JQZ71" s="670"/>
      <c r="JRA71" s="670"/>
      <c r="JRB71" s="670"/>
      <c r="JRC71" s="670"/>
      <c r="JRD71" s="670"/>
      <c r="JRE71" s="670"/>
      <c r="JRF71" s="670"/>
      <c r="JRG71" s="670"/>
      <c r="JRH71" s="670"/>
      <c r="JRI71" s="670"/>
      <c r="JRJ71" s="670"/>
      <c r="JRK71" s="670"/>
      <c r="JRL71" s="670"/>
      <c r="JRM71" s="670"/>
      <c r="JRN71" s="670"/>
      <c r="JRO71" s="670"/>
      <c r="JRP71" s="670"/>
      <c r="JRQ71" s="670"/>
      <c r="JRR71" s="670"/>
      <c r="JRS71" s="670"/>
      <c r="JRT71" s="670"/>
      <c r="JRU71" s="670"/>
      <c r="JRV71" s="670"/>
      <c r="JRW71" s="670"/>
      <c r="JRX71" s="670"/>
      <c r="JRY71" s="670"/>
      <c r="JRZ71" s="670"/>
      <c r="JSA71" s="670"/>
      <c r="JSB71" s="670"/>
      <c r="JSC71" s="670"/>
      <c r="JSD71" s="670"/>
      <c r="JSE71" s="670"/>
      <c r="JSF71" s="670"/>
      <c r="JSG71" s="670"/>
      <c r="JSH71" s="670"/>
      <c r="JSI71" s="670"/>
      <c r="JSJ71" s="670"/>
      <c r="JSK71" s="670"/>
      <c r="JSL71" s="670"/>
      <c r="JSM71" s="670"/>
      <c r="JSN71" s="670"/>
      <c r="JSO71" s="670"/>
      <c r="JSP71" s="670"/>
      <c r="JSQ71" s="670"/>
      <c r="JSR71" s="670"/>
      <c r="JSS71" s="670"/>
      <c r="JST71" s="670"/>
      <c r="JSU71" s="670"/>
      <c r="JSV71" s="670"/>
      <c r="JSW71" s="670"/>
      <c r="JSX71" s="670"/>
      <c r="JSY71" s="670"/>
      <c r="JSZ71" s="670"/>
      <c r="JTA71" s="670"/>
      <c r="JTB71" s="670"/>
      <c r="JTC71" s="670"/>
      <c r="JTD71" s="670"/>
      <c r="JTE71" s="670"/>
      <c r="JTF71" s="670"/>
      <c r="JTG71" s="670"/>
      <c r="JTH71" s="670"/>
      <c r="JTI71" s="670"/>
      <c r="JTJ71" s="670"/>
      <c r="JTK71" s="670"/>
      <c r="JTL71" s="670"/>
      <c r="JTM71" s="670"/>
      <c r="JTN71" s="670"/>
      <c r="JTO71" s="670"/>
      <c r="JTP71" s="670"/>
      <c r="JTQ71" s="670"/>
      <c r="JTR71" s="670"/>
      <c r="JTS71" s="670"/>
      <c r="JTT71" s="670"/>
      <c r="JTU71" s="670"/>
      <c r="JTV71" s="670"/>
      <c r="JTW71" s="670"/>
      <c r="JTX71" s="670"/>
      <c r="JTY71" s="670"/>
      <c r="JTZ71" s="670"/>
      <c r="JUA71" s="670"/>
      <c r="JUB71" s="670"/>
      <c r="JUC71" s="670"/>
      <c r="JUD71" s="670"/>
      <c r="JUE71" s="670"/>
      <c r="JUF71" s="670"/>
      <c r="JUG71" s="670"/>
      <c r="JUH71" s="670"/>
      <c r="JUI71" s="670"/>
      <c r="JUJ71" s="670"/>
      <c r="JUK71" s="670"/>
      <c r="JUL71" s="670"/>
      <c r="JUM71" s="670"/>
      <c r="JUN71" s="670"/>
      <c r="JUO71" s="670"/>
      <c r="JUP71" s="670"/>
      <c r="JUQ71" s="670"/>
      <c r="JUR71" s="670"/>
      <c r="JUS71" s="670"/>
      <c r="JUT71" s="670"/>
      <c r="JUU71" s="670"/>
      <c r="JUV71" s="670"/>
      <c r="JUW71" s="670"/>
      <c r="JUX71" s="670"/>
      <c r="JUY71" s="670"/>
      <c r="JUZ71" s="670"/>
      <c r="JVA71" s="670"/>
      <c r="JVB71" s="670"/>
      <c r="JVC71" s="670"/>
      <c r="JVD71" s="670"/>
      <c r="JVE71" s="670"/>
      <c r="JVF71" s="670"/>
      <c r="JVG71" s="670"/>
      <c r="JVH71" s="670"/>
      <c r="JVI71" s="670"/>
      <c r="JVJ71" s="670"/>
      <c r="JVK71" s="670"/>
      <c r="JVL71" s="670"/>
      <c r="JVM71" s="670"/>
      <c r="JVN71" s="670"/>
      <c r="JVO71" s="670"/>
      <c r="JVP71" s="670"/>
      <c r="JVQ71" s="670"/>
      <c r="JVR71" s="670"/>
      <c r="JVS71" s="670"/>
      <c r="JVT71" s="670"/>
      <c r="JVU71" s="670"/>
      <c r="JVV71" s="670"/>
      <c r="JVW71" s="670"/>
      <c r="JVX71" s="670"/>
      <c r="JVY71" s="670"/>
      <c r="JVZ71" s="670"/>
      <c r="JWA71" s="670"/>
      <c r="JWB71" s="670"/>
      <c r="JWC71" s="670"/>
      <c r="JWD71" s="670"/>
      <c r="JWE71" s="670"/>
      <c r="JWF71" s="670"/>
      <c r="JWG71" s="670"/>
      <c r="JWH71" s="670"/>
      <c r="JWI71" s="670"/>
      <c r="JWJ71" s="670"/>
      <c r="JWK71" s="670"/>
      <c r="JWL71" s="670"/>
      <c r="JWM71" s="670"/>
      <c r="JWN71" s="670"/>
      <c r="JWO71" s="670"/>
      <c r="JWP71" s="670"/>
      <c r="JWQ71" s="670"/>
      <c r="JWR71" s="670"/>
      <c r="JWS71" s="670"/>
      <c r="JWT71" s="670"/>
      <c r="JWU71" s="670"/>
      <c r="JWV71" s="670"/>
      <c r="JWW71" s="670"/>
      <c r="JWX71" s="670"/>
      <c r="JWY71" s="670"/>
      <c r="JWZ71" s="670"/>
      <c r="JXA71" s="670"/>
      <c r="JXB71" s="670"/>
      <c r="JXC71" s="670"/>
      <c r="JXD71" s="670"/>
      <c r="JXE71" s="670"/>
      <c r="JXF71" s="670"/>
      <c r="JXG71" s="670"/>
      <c r="JXH71" s="670"/>
      <c r="JXI71" s="670"/>
      <c r="JXJ71" s="670"/>
      <c r="JXK71" s="670"/>
      <c r="JXL71" s="670"/>
      <c r="JXM71" s="670"/>
      <c r="JXN71" s="670"/>
      <c r="JXO71" s="670"/>
      <c r="JXP71" s="670"/>
      <c r="JXQ71" s="670"/>
      <c r="JXR71" s="670"/>
      <c r="JXS71" s="670"/>
      <c r="JXT71" s="670"/>
      <c r="JXU71" s="670"/>
      <c r="JXV71" s="670"/>
      <c r="JXW71" s="670"/>
      <c r="JXX71" s="670"/>
      <c r="JXY71" s="670"/>
      <c r="JXZ71" s="670"/>
      <c r="JYA71" s="670"/>
      <c r="JYB71" s="670"/>
      <c r="JYC71" s="670"/>
      <c r="JYD71" s="670"/>
      <c r="JYE71" s="670"/>
      <c r="JYF71" s="670"/>
      <c r="JYG71" s="670"/>
      <c r="JYH71" s="670"/>
      <c r="JYI71" s="670"/>
      <c r="JYJ71" s="670"/>
      <c r="JYK71" s="670"/>
      <c r="JYL71" s="670"/>
      <c r="JYM71" s="670"/>
      <c r="JYN71" s="670"/>
      <c r="JYO71" s="670"/>
      <c r="JYP71" s="670"/>
      <c r="JYQ71" s="670"/>
      <c r="JYR71" s="670"/>
      <c r="JYS71" s="670"/>
      <c r="JYT71" s="670"/>
      <c r="JYU71" s="670"/>
      <c r="JYV71" s="670"/>
      <c r="JYW71" s="670"/>
      <c r="JYX71" s="670"/>
      <c r="JYY71" s="670"/>
      <c r="JYZ71" s="670"/>
      <c r="JZA71" s="670"/>
      <c r="JZB71" s="670"/>
      <c r="JZC71" s="670"/>
      <c r="JZD71" s="670"/>
      <c r="JZE71" s="670"/>
      <c r="JZF71" s="670"/>
      <c r="JZG71" s="670"/>
      <c r="JZH71" s="670"/>
      <c r="JZI71" s="670"/>
      <c r="JZJ71" s="670"/>
      <c r="JZK71" s="670"/>
      <c r="JZL71" s="670"/>
      <c r="JZM71" s="670"/>
      <c r="JZN71" s="670"/>
      <c r="JZO71" s="670"/>
      <c r="JZP71" s="670"/>
      <c r="JZQ71" s="670"/>
      <c r="JZR71" s="670"/>
      <c r="JZS71" s="670"/>
      <c r="JZT71" s="670"/>
      <c r="JZU71" s="670"/>
      <c r="JZV71" s="670"/>
      <c r="JZW71" s="670"/>
      <c r="JZX71" s="670"/>
      <c r="JZY71" s="670"/>
      <c r="JZZ71" s="670"/>
      <c r="KAA71" s="670"/>
      <c r="KAB71" s="670"/>
      <c r="KAC71" s="670"/>
      <c r="KAD71" s="670"/>
      <c r="KAE71" s="670"/>
      <c r="KAF71" s="670"/>
      <c r="KAG71" s="670"/>
      <c r="KAH71" s="670"/>
      <c r="KAI71" s="670"/>
      <c r="KAJ71" s="670"/>
      <c r="KAK71" s="670"/>
      <c r="KAL71" s="670"/>
      <c r="KAM71" s="670"/>
      <c r="KAN71" s="670"/>
      <c r="KAO71" s="670"/>
      <c r="KAP71" s="670"/>
      <c r="KAQ71" s="670"/>
      <c r="KAR71" s="670"/>
      <c r="KAS71" s="670"/>
      <c r="KAT71" s="670"/>
      <c r="KAU71" s="670"/>
      <c r="KAV71" s="670"/>
      <c r="KAW71" s="670"/>
      <c r="KAX71" s="670"/>
      <c r="KAY71" s="670"/>
      <c r="KAZ71" s="670"/>
      <c r="KBA71" s="670"/>
      <c r="KBB71" s="670"/>
      <c r="KBC71" s="670"/>
      <c r="KBD71" s="670"/>
      <c r="KBE71" s="670"/>
      <c r="KBF71" s="670"/>
      <c r="KBG71" s="670"/>
      <c r="KBH71" s="670"/>
      <c r="KBI71" s="670"/>
      <c r="KBJ71" s="670"/>
      <c r="KBK71" s="670"/>
      <c r="KBL71" s="670"/>
      <c r="KBM71" s="670"/>
      <c r="KBN71" s="670"/>
      <c r="KBO71" s="670"/>
      <c r="KBP71" s="670"/>
      <c r="KBQ71" s="670"/>
      <c r="KBR71" s="670"/>
      <c r="KBS71" s="670"/>
      <c r="KBT71" s="670"/>
      <c r="KBU71" s="670"/>
      <c r="KBV71" s="670"/>
      <c r="KBW71" s="670"/>
      <c r="KBX71" s="670"/>
      <c r="KBY71" s="670"/>
      <c r="KBZ71" s="670"/>
      <c r="KCA71" s="670"/>
      <c r="KCB71" s="670"/>
      <c r="KCC71" s="670"/>
      <c r="KCD71" s="670"/>
      <c r="KCE71" s="670"/>
      <c r="KCF71" s="670"/>
      <c r="KCG71" s="670"/>
      <c r="KCH71" s="670"/>
      <c r="KCI71" s="670"/>
      <c r="KCJ71" s="670"/>
      <c r="KCK71" s="670"/>
      <c r="KCL71" s="670"/>
      <c r="KCM71" s="670"/>
      <c r="KCN71" s="670"/>
      <c r="KCO71" s="670"/>
      <c r="KCP71" s="670"/>
      <c r="KCQ71" s="670"/>
      <c r="KCR71" s="670"/>
      <c r="KCS71" s="670"/>
      <c r="KCT71" s="670"/>
      <c r="KCU71" s="670"/>
      <c r="KCV71" s="670"/>
      <c r="KCW71" s="670"/>
      <c r="KCX71" s="670"/>
      <c r="KCY71" s="670"/>
      <c r="KCZ71" s="670"/>
      <c r="KDA71" s="670"/>
      <c r="KDB71" s="670"/>
      <c r="KDC71" s="670"/>
      <c r="KDD71" s="670"/>
      <c r="KDE71" s="670"/>
      <c r="KDF71" s="670"/>
      <c r="KDG71" s="670"/>
      <c r="KDH71" s="670"/>
      <c r="KDI71" s="670"/>
      <c r="KDJ71" s="670"/>
      <c r="KDK71" s="670"/>
      <c r="KDL71" s="670"/>
      <c r="KDM71" s="670"/>
      <c r="KDN71" s="670"/>
      <c r="KDO71" s="670"/>
      <c r="KDP71" s="670"/>
      <c r="KDQ71" s="670"/>
      <c r="KDR71" s="670"/>
      <c r="KDS71" s="670"/>
      <c r="KDT71" s="670"/>
      <c r="KDU71" s="670"/>
      <c r="KDV71" s="670"/>
      <c r="KDW71" s="670"/>
      <c r="KDX71" s="670"/>
      <c r="KDY71" s="670"/>
      <c r="KDZ71" s="670"/>
      <c r="KEA71" s="670"/>
      <c r="KEB71" s="670"/>
      <c r="KEC71" s="670"/>
      <c r="KED71" s="670"/>
      <c r="KEE71" s="670"/>
      <c r="KEF71" s="670"/>
      <c r="KEG71" s="670"/>
      <c r="KEH71" s="670"/>
      <c r="KEI71" s="670"/>
      <c r="KEJ71" s="670"/>
      <c r="KEK71" s="670"/>
      <c r="KEL71" s="670"/>
      <c r="KEM71" s="670"/>
      <c r="KEN71" s="670"/>
      <c r="KEO71" s="670"/>
      <c r="KEP71" s="670"/>
      <c r="KEQ71" s="670"/>
      <c r="KER71" s="670"/>
      <c r="KES71" s="670"/>
      <c r="KET71" s="670"/>
      <c r="KEU71" s="670"/>
      <c r="KEV71" s="670"/>
      <c r="KEW71" s="670"/>
      <c r="KEX71" s="670"/>
      <c r="KEY71" s="670"/>
      <c r="KEZ71" s="670"/>
      <c r="KFA71" s="670"/>
      <c r="KFB71" s="670"/>
      <c r="KFC71" s="670"/>
      <c r="KFD71" s="670"/>
      <c r="KFE71" s="670"/>
      <c r="KFF71" s="670"/>
      <c r="KFG71" s="670"/>
      <c r="KFH71" s="670"/>
      <c r="KFI71" s="670"/>
      <c r="KFJ71" s="670"/>
      <c r="KFK71" s="670"/>
      <c r="KFL71" s="670"/>
      <c r="KFM71" s="670"/>
      <c r="KFN71" s="670"/>
      <c r="KFO71" s="670"/>
      <c r="KFP71" s="670"/>
      <c r="KFQ71" s="670"/>
      <c r="KFR71" s="670"/>
      <c r="KFS71" s="670"/>
      <c r="KFT71" s="670"/>
      <c r="KFU71" s="670"/>
      <c r="KFV71" s="670"/>
      <c r="KFW71" s="670"/>
      <c r="KFX71" s="670"/>
      <c r="KFY71" s="670"/>
      <c r="KFZ71" s="670"/>
      <c r="KGA71" s="670"/>
      <c r="KGB71" s="670"/>
      <c r="KGC71" s="670"/>
      <c r="KGD71" s="670"/>
      <c r="KGE71" s="670"/>
      <c r="KGF71" s="670"/>
      <c r="KGG71" s="670"/>
      <c r="KGH71" s="670"/>
      <c r="KGI71" s="670"/>
      <c r="KGJ71" s="670"/>
      <c r="KGK71" s="670"/>
      <c r="KGL71" s="670"/>
      <c r="KGM71" s="670"/>
      <c r="KGN71" s="670"/>
      <c r="KGO71" s="670"/>
      <c r="KGP71" s="670"/>
      <c r="KGQ71" s="670"/>
      <c r="KGR71" s="670"/>
      <c r="KGS71" s="670"/>
      <c r="KGT71" s="670"/>
      <c r="KGU71" s="670"/>
      <c r="KGV71" s="670"/>
      <c r="KGW71" s="670"/>
      <c r="KGX71" s="670"/>
      <c r="KGY71" s="670"/>
      <c r="KGZ71" s="670"/>
      <c r="KHA71" s="670"/>
      <c r="KHB71" s="670"/>
      <c r="KHC71" s="670"/>
      <c r="KHD71" s="670"/>
      <c r="KHE71" s="670"/>
      <c r="KHF71" s="670"/>
      <c r="KHG71" s="670"/>
      <c r="KHH71" s="670"/>
      <c r="KHI71" s="670"/>
      <c r="KHJ71" s="670"/>
      <c r="KHK71" s="670"/>
      <c r="KHL71" s="670"/>
      <c r="KHM71" s="670"/>
      <c r="KHN71" s="670"/>
      <c r="KHO71" s="670"/>
      <c r="KHP71" s="670"/>
      <c r="KHQ71" s="670"/>
      <c r="KHR71" s="670"/>
      <c r="KHS71" s="670"/>
      <c r="KHT71" s="670"/>
      <c r="KHU71" s="670"/>
      <c r="KHV71" s="670"/>
      <c r="KHW71" s="670"/>
      <c r="KHX71" s="670"/>
      <c r="KHY71" s="670"/>
      <c r="KHZ71" s="670"/>
      <c r="KIA71" s="670"/>
      <c r="KIB71" s="670"/>
      <c r="KIC71" s="670"/>
      <c r="KID71" s="670"/>
      <c r="KIE71" s="670"/>
      <c r="KIF71" s="670"/>
      <c r="KIG71" s="670"/>
      <c r="KIH71" s="670"/>
      <c r="KII71" s="670"/>
      <c r="KIJ71" s="670"/>
      <c r="KIK71" s="670"/>
      <c r="KIL71" s="670"/>
      <c r="KIM71" s="670"/>
      <c r="KIN71" s="670"/>
      <c r="KIO71" s="670"/>
      <c r="KIP71" s="670"/>
      <c r="KIQ71" s="670"/>
      <c r="KIR71" s="670"/>
      <c r="KIS71" s="670"/>
      <c r="KIT71" s="670"/>
      <c r="KIU71" s="670"/>
      <c r="KIV71" s="670"/>
      <c r="KIW71" s="670"/>
      <c r="KIX71" s="670"/>
      <c r="KIY71" s="670"/>
      <c r="KIZ71" s="670"/>
      <c r="KJA71" s="670"/>
      <c r="KJB71" s="670"/>
      <c r="KJC71" s="670"/>
      <c r="KJD71" s="670"/>
      <c r="KJE71" s="670"/>
      <c r="KJF71" s="670"/>
      <c r="KJG71" s="670"/>
      <c r="KJH71" s="670"/>
      <c r="KJI71" s="670"/>
      <c r="KJJ71" s="670"/>
      <c r="KJK71" s="670"/>
      <c r="KJL71" s="670"/>
      <c r="KJM71" s="670"/>
      <c r="KJN71" s="670"/>
      <c r="KJO71" s="670"/>
      <c r="KJP71" s="670"/>
      <c r="KJQ71" s="670"/>
      <c r="KJR71" s="670"/>
      <c r="KJS71" s="670"/>
      <c r="KJT71" s="670"/>
      <c r="KJU71" s="670"/>
      <c r="KJV71" s="670"/>
      <c r="KJW71" s="670"/>
      <c r="KJX71" s="670"/>
      <c r="KJY71" s="670"/>
      <c r="KJZ71" s="670"/>
      <c r="KKA71" s="670"/>
      <c r="KKB71" s="670"/>
      <c r="KKC71" s="670"/>
      <c r="KKD71" s="670"/>
      <c r="KKE71" s="670"/>
      <c r="KKF71" s="670"/>
      <c r="KKG71" s="670"/>
      <c r="KKH71" s="670"/>
      <c r="KKI71" s="670"/>
      <c r="KKJ71" s="670"/>
      <c r="KKK71" s="670"/>
      <c r="KKL71" s="670"/>
      <c r="KKM71" s="670"/>
      <c r="KKN71" s="670"/>
      <c r="KKO71" s="670"/>
      <c r="KKP71" s="670"/>
      <c r="KKQ71" s="670"/>
      <c r="KKR71" s="670"/>
      <c r="KKS71" s="670"/>
      <c r="KKT71" s="670"/>
      <c r="KKU71" s="670"/>
      <c r="KKV71" s="670"/>
      <c r="KKW71" s="670"/>
      <c r="KKX71" s="670"/>
      <c r="KKY71" s="670"/>
      <c r="KKZ71" s="670"/>
      <c r="KLA71" s="670"/>
      <c r="KLB71" s="670"/>
      <c r="KLC71" s="670"/>
      <c r="KLD71" s="670"/>
      <c r="KLE71" s="670"/>
      <c r="KLF71" s="670"/>
      <c r="KLG71" s="670"/>
      <c r="KLH71" s="670"/>
      <c r="KLI71" s="670"/>
      <c r="KLJ71" s="670"/>
      <c r="KLK71" s="670"/>
      <c r="KLL71" s="670"/>
      <c r="KLM71" s="670"/>
      <c r="KLN71" s="670"/>
      <c r="KLO71" s="670"/>
      <c r="KLP71" s="670"/>
      <c r="KLQ71" s="670"/>
      <c r="KLR71" s="670"/>
      <c r="KLS71" s="670"/>
      <c r="KLT71" s="670"/>
      <c r="KLU71" s="670"/>
      <c r="KLV71" s="670"/>
      <c r="KLW71" s="670"/>
      <c r="KLX71" s="670"/>
      <c r="KLY71" s="670"/>
      <c r="KLZ71" s="670"/>
      <c r="KMA71" s="670"/>
      <c r="KMB71" s="670"/>
      <c r="KMC71" s="670"/>
      <c r="KMD71" s="670"/>
      <c r="KME71" s="670"/>
      <c r="KMF71" s="670"/>
      <c r="KMG71" s="670"/>
      <c r="KMH71" s="670"/>
      <c r="KMI71" s="670"/>
      <c r="KMJ71" s="670"/>
      <c r="KMK71" s="670"/>
      <c r="KML71" s="670"/>
      <c r="KMM71" s="670"/>
      <c r="KMN71" s="670"/>
      <c r="KMO71" s="670"/>
      <c r="KMP71" s="670"/>
      <c r="KMQ71" s="670"/>
      <c r="KMR71" s="670"/>
      <c r="KMS71" s="670"/>
      <c r="KMT71" s="670"/>
      <c r="KMU71" s="670"/>
      <c r="KMV71" s="670"/>
      <c r="KMW71" s="670"/>
      <c r="KMX71" s="670"/>
      <c r="KMY71" s="670"/>
      <c r="KMZ71" s="670"/>
      <c r="KNA71" s="670"/>
      <c r="KNB71" s="670"/>
      <c r="KNC71" s="670"/>
      <c r="KND71" s="670"/>
      <c r="KNE71" s="670"/>
      <c r="KNF71" s="670"/>
      <c r="KNG71" s="670"/>
      <c r="KNH71" s="670"/>
      <c r="KNI71" s="670"/>
      <c r="KNJ71" s="670"/>
      <c r="KNK71" s="670"/>
      <c r="KNL71" s="670"/>
      <c r="KNM71" s="670"/>
      <c r="KNN71" s="670"/>
      <c r="KNO71" s="670"/>
      <c r="KNP71" s="670"/>
      <c r="KNQ71" s="670"/>
      <c r="KNR71" s="670"/>
      <c r="KNS71" s="670"/>
      <c r="KNT71" s="670"/>
      <c r="KNU71" s="670"/>
      <c r="KNV71" s="670"/>
      <c r="KNW71" s="670"/>
      <c r="KNX71" s="670"/>
      <c r="KNY71" s="670"/>
      <c r="KNZ71" s="670"/>
      <c r="KOA71" s="670"/>
      <c r="KOB71" s="670"/>
      <c r="KOC71" s="670"/>
      <c r="KOD71" s="670"/>
      <c r="KOE71" s="670"/>
      <c r="KOF71" s="670"/>
      <c r="KOG71" s="670"/>
      <c r="KOH71" s="670"/>
      <c r="KOI71" s="670"/>
      <c r="KOJ71" s="670"/>
      <c r="KOK71" s="670"/>
      <c r="KOL71" s="670"/>
      <c r="KOM71" s="670"/>
      <c r="KON71" s="670"/>
      <c r="KOO71" s="670"/>
      <c r="KOP71" s="670"/>
      <c r="KOQ71" s="670"/>
      <c r="KOR71" s="670"/>
      <c r="KOS71" s="670"/>
      <c r="KOT71" s="670"/>
      <c r="KOU71" s="670"/>
      <c r="KOV71" s="670"/>
      <c r="KOW71" s="670"/>
      <c r="KOX71" s="670"/>
      <c r="KOY71" s="670"/>
      <c r="KOZ71" s="670"/>
      <c r="KPA71" s="670"/>
      <c r="KPB71" s="670"/>
      <c r="KPC71" s="670"/>
      <c r="KPD71" s="670"/>
      <c r="KPE71" s="670"/>
      <c r="KPF71" s="670"/>
      <c r="KPG71" s="670"/>
      <c r="KPH71" s="670"/>
      <c r="KPI71" s="670"/>
      <c r="KPJ71" s="670"/>
      <c r="KPK71" s="670"/>
      <c r="KPL71" s="670"/>
      <c r="KPM71" s="670"/>
      <c r="KPN71" s="670"/>
      <c r="KPO71" s="670"/>
      <c r="KPP71" s="670"/>
      <c r="KPQ71" s="670"/>
      <c r="KPR71" s="670"/>
      <c r="KPS71" s="670"/>
      <c r="KPT71" s="670"/>
      <c r="KPU71" s="670"/>
      <c r="KPV71" s="670"/>
      <c r="KPW71" s="670"/>
      <c r="KPX71" s="670"/>
      <c r="KPY71" s="670"/>
      <c r="KPZ71" s="670"/>
      <c r="KQA71" s="670"/>
      <c r="KQB71" s="670"/>
      <c r="KQC71" s="670"/>
      <c r="KQD71" s="670"/>
      <c r="KQE71" s="670"/>
      <c r="KQF71" s="670"/>
      <c r="KQG71" s="670"/>
      <c r="KQH71" s="670"/>
      <c r="KQI71" s="670"/>
      <c r="KQJ71" s="670"/>
      <c r="KQK71" s="670"/>
      <c r="KQL71" s="670"/>
      <c r="KQM71" s="670"/>
      <c r="KQN71" s="670"/>
      <c r="KQO71" s="670"/>
      <c r="KQP71" s="670"/>
      <c r="KQQ71" s="670"/>
      <c r="KQR71" s="670"/>
      <c r="KQS71" s="670"/>
      <c r="KQT71" s="670"/>
      <c r="KQU71" s="670"/>
      <c r="KQV71" s="670"/>
      <c r="KQW71" s="670"/>
      <c r="KQX71" s="670"/>
      <c r="KQY71" s="670"/>
      <c r="KQZ71" s="670"/>
      <c r="KRA71" s="670"/>
      <c r="KRB71" s="670"/>
      <c r="KRC71" s="670"/>
      <c r="KRD71" s="670"/>
      <c r="KRE71" s="670"/>
      <c r="KRF71" s="670"/>
      <c r="KRG71" s="670"/>
      <c r="KRH71" s="670"/>
      <c r="KRI71" s="670"/>
      <c r="KRJ71" s="670"/>
      <c r="KRK71" s="670"/>
      <c r="KRL71" s="670"/>
      <c r="KRM71" s="670"/>
      <c r="KRN71" s="670"/>
      <c r="KRO71" s="670"/>
      <c r="KRP71" s="670"/>
      <c r="KRQ71" s="670"/>
      <c r="KRR71" s="670"/>
      <c r="KRS71" s="670"/>
      <c r="KRT71" s="670"/>
      <c r="KRU71" s="670"/>
      <c r="KRV71" s="670"/>
      <c r="KRW71" s="670"/>
      <c r="KRX71" s="670"/>
      <c r="KRY71" s="670"/>
      <c r="KRZ71" s="670"/>
      <c r="KSA71" s="670"/>
      <c r="KSB71" s="670"/>
      <c r="KSC71" s="670"/>
      <c r="KSD71" s="670"/>
      <c r="KSE71" s="670"/>
      <c r="KSF71" s="670"/>
      <c r="KSG71" s="670"/>
      <c r="KSH71" s="670"/>
      <c r="KSI71" s="670"/>
      <c r="KSJ71" s="670"/>
      <c r="KSK71" s="670"/>
      <c r="KSL71" s="670"/>
      <c r="KSM71" s="670"/>
      <c r="KSN71" s="670"/>
      <c r="KSO71" s="670"/>
      <c r="KSP71" s="670"/>
      <c r="KSQ71" s="670"/>
      <c r="KSR71" s="670"/>
      <c r="KSS71" s="670"/>
      <c r="KST71" s="670"/>
      <c r="KSU71" s="670"/>
      <c r="KSV71" s="670"/>
      <c r="KSW71" s="670"/>
      <c r="KSX71" s="670"/>
      <c r="KSY71" s="670"/>
      <c r="KSZ71" s="670"/>
      <c r="KTA71" s="670"/>
      <c r="KTB71" s="670"/>
      <c r="KTC71" s="670"/>
      <c r="KTD71" s="670"/>
      <c r="KTE71" s="670"/>
      <c r="KTF71" s="670"/>
      <c r="KTG71" s="670"/>
      <c r="KTH71" s="670"/>
      <c r="KTI71" s="670"/>
      <c r="KTJ71" s="670"/>
      <c r="KTK71" s="670"/>
      <c r="KTL71" s="670"/>
      <c r="KTM71" s="670"/>
      <c r="KTN71" s="670"/>
      <c r="KTO71" s="670"/>
      <c r="KTP71" s="670"/>
      <c r="KTQ71" s="670"/>
      <c r="KTR71" s="670"/>
      <c r="KTS71" s="670"/>
      <c r="KTT71" s="670"/>
      <c r="KTU71" s="670"/>
      <c r="KTV71" s="670"/>
      <c r="KTW71" s="670"/>
      <c r="KTX71" s="670"/>
      <c r="KTY71" s="670"/>
      <c r="KTZ71" s="670"/>
      <c r="KUA71" s="670"/>
      <c r="KUB71" s="670"/>
      <c r="KUC71" s="670"/>
      <c r="KUD71" s="670"/>
      <c r="KUE71" s="670"/>
      <c r="KUF71" s="670"/>
      <c r="KUG71" s="670"/>
      <c r="KUH71" s="670"/>
      <c r="KUI71" s="670"/>
      <c r="KUJ71" s="670"/>
      <c r="KUK71" s="670"/>
      <c r="KUL71" s="670"/>
      <c r="KUM71" s="670"/>
      <c r="KUN71" s="670"/>
      <c r="KUO71" s="670"/>
      <c r="KUP71" s="670"/>
      <c r="KUQ71" s="670"/>
      <c r="KUR71" s="670"/>
      <c r="KUS71" s="670"/>
      <c r="KUT71" s="670"/>
      <c r="KUU71" s="670"/>
      <c r="KUV71" s="670"/>
      <c r="KUW71" s="670"/>
      <c r="KUX71" s="670"/>
      <c r="KUY71" s="670"/>
      <c r="KUZ71" s="670"/>
      <c r="KVA71" s="670"/>
      <c r="KVB71" s="670"/>
      <c r="KVC71" s="670"/>
      <c r="KVD71" s="670"/>
      <c r="KVE71" s="670"/>
      <c r="KVF71" s="670"/>
      <c r="KVG71" s="670"/>
      <c r="KVH71" s="670"/>
      <c r="KVI71" s="670"/>
      <c r="KVJ71" s="670"/>
      <c r="KVK71" s="670"/>
      <c r="KVL71" s="670"/>
      <c r="KVM71" s="670"/>
      <c r="KVN71" s="670"/>
      <c r="KVO71" s="670"/>
      <c r="KVP71" s="670"/>
      <c r="KVQ71" s="670"/>
      <c r="KVR71" s="670"/>
      <c r="KVS71" s="670"/>
      <c r="KVT71" s="670"/>
      <c r="KVU71" s="670"/>
      <c r="KVV71" s="670"/>
      <c r="KVW71" s="670"/>
      <c r="KVX71" s="670"/>
      <c r="KVY71" s="670"/>
      <c r="KVZ71" s="670"/>
      <c r="KWA71" s="670"/>
      <c r="KWB71" s="670"/>
      <c r="KWC71" s="670"/>
      <c r="KWD71" s="670"/>
      <c r="KWE71" s="670"/>
      <c r="KWF71" s="670"/>
      <c r="KWG71" s="670"/>
      <c r="KWH71" s="670"/>
      <c r="KWI71" s="670"/>
      <c r="KWJ71" s="670"/>
      <c r="KWK71" s="670"/>
      <c r="KWL71" s="670"/>
      <c r="KWM71" s="670"/>
      <c r="KWN71" s="670"/>
      <c r="KWO71" s="670"/>
      <c r="KWP71" s="670"/>
      <c r="KWQ71" s="670"/>
      <c r="KWR71" s="670"/>
      <c r="KWS71" s="670"/>
      <c r="KWT71" s="670"/>
      <c r="KWU71" s="670"/>
      <c r="KWV71" s="670"/>
      <c r="KWW71" s="670"/>
      <c r="KWX71" s="670"/>
      <c r="KWY71" s="670"/>
      <c r="KWZ71" s="670"/>
      <c r="KXA71" s="670"/>
      <c r="KXB71" s="670"/>
      <c r="KXC71" s="670"/>
      <c r="KXD71" s="670"/>
      <c r="KXE71" s="670"/>
      <c r="KXF71" s="670"/>
      <c r="KXG71" s="670"/>
      <c r="KXH71" s="670"/>
      <c r="KXI71" s="670"/>
      <c r="KXJ71" s="670"/>
      <c r="KXK71" s="670"/>
      <c r="KXL71" s="670"/>
      <c r="KXM71" s="670"/>
      <c r="KXN71" s="670"/>
      <c r="KXO71" s="670"/>
      <c r="KXP71" s="670"/>
      <c r="KXQ71" s="670"/>
      <c r="KXR71" s="670"/>
      <c r="KXS71" s="670"/>
      <c r="KXT71" s="670"/>
      <c r="KXU71" s="670"/>
      <c r="KXV71" s="670"/>
      <c r="KXW71" s="670"/>
      <c r="KXX71" s="670"/>
      <c r="KXY71" s="670"/>
      <c r="KXZ71" s="670"/>
      <c r="KYA71" s="670"/>
      <c r="KYB71" s="670"/>
      <c r="KYC71" s="670"/>
      <c r="KYD71" s="670"/>
      <c r="KYE71" s="670"/>
      <c r="KYF71" s="670"/>
      <c r="KYG71" s="670"/>
      <c r="KYH71" s="670"/>
      <c r="KYI71" s="670"/>
      <c r="KYJ71" s="670"/>
      <c r="KYK71" s="670"/>
      <c r="KYL71" s="670"/>
      <c r="KYM71" s="670"/>
      <c r="KYN71" s="670"/>
      <c r="KYO71" s="670"/>
      <c r="KYP71" s="670"/>
      <c r="KYQ71" s="670"/>
      <c r="KYR71" s="670"/>
      <c r="KYS71" s="670"/>
      <c r="KYT71" s="670"/>
      <c r="KYU71" s="670"/>
      <c r="KYV71" s="670"/>
      <c r="KYW71" s="670"/>
      <c r="KYX71" s="670"/>
      <c r="KYY71" s="670"/>
      <c r="KYZ71" s="670"/>
      <c r="KZA71" s="670"/>
      <c r="KZB71" s="670"/>
      <c r="KZC71" s="670"/>
      <c r="KZD71" s="670"/>
      <c r="KZE71" s="670"/>
      <c r="KZF71" s="670"/>
      <c r="KZG71" s="670"/>
      <c r="KZH71" s="670"/>
      <c r="KZI71" s="670"/>
      <c r="KZJ71" s="670"/>
      <c r="KZK71" s="670"/>
      <c r="KZL71" s="670"/>
      <c r="KZM71" s="670"/>
      <c r="KZN71" s="670"/>
      <c r="KZO71" s="670"/>
      <c r="KZP71" s="670"/>
      <c r="KZQ71" s="670"/>
      <c r="KZR71" s="670"/>
      <c r="KZS71" s="670"/>
      <c r="KZT71" s="670"/>
      <c r="KZU71" s="670"/>
      <c r="KZV71" s="670"/>
      <c r="KZW71" s="670"/>
      <c r="KZX71" s="670"/>
      <c r="KZY71" s="670"/>
      <c r="KZZ71" s="670"/>
      <c r="LAA71" s="670"/>
      <c r="LAB71" s="670"/>
      <c r="LAC71" s="670"/>
      <c r="LAD71" s="670"/>
      <c r="LAE71" s="670"/>
      <c r="LAF71" s="670"/>
      <c r="LAG71" s="670"/>
      <c r="LAH71" s="670"/>
      <c r="LAI71" s="670"/>
      <c r="LAJ71" s="670"/>
      <c r="LAK71" s="670"/>
      <c r="LAL71" s="670"/>
      <c r="LAM71" s="670"/>
      <c r="LAN71" s="670"/>
      <c r="LAO71" s="670"/>
      <c r="LAP71" s="670"/>
      <c r="LAQ71" s="670"/>
      <c r="LAR71" s="670"/>
      <c r="LAS71" s="670"/>
      <c r="LAT71" s="670"/>
      <c r="LAU71" s="670"/>
      <c r="LAV71" s="670"/>
      <c r="LAW71" s="670"/>
      <c r="LAX71" s="670"/>
      <c r="LAY71" s="670"/>
      <c r="LAZ71" s="670"/>
      <c r="LBA71" s="670"/>
      <c r="LBB71" s="670"/>
      <c r="LBC71" s="670"/>
      <c r="LBD71" s="670"/>
      <c r="LBE71" s="670"/>
      <c r="LBF71" s="670"/>
      <c r="LBG71" s="670"/>
      <c r="LBH71" s="670"/>
      <c r="LBI71" s="670"/>
      <c r="LBJ71" s="670"/>
      <c r="LBK71" s="670"/>
      <c r="LBL71" s="670"/>
      <c r="LBM71" s="670"/>
      <c r="LBN71" s="670"/>
      <c r="LBO71" s="670"/>
      <c r="LBP71" s="670"/>
      <c r="LBQ71" s="670"/>
      <c r="LBR71" s="670"/>
      <c r="LBS71" s="670"/>
      <c r="LBT71" s="670"/>
      <c r="LBU71" s="670"/>
      <c r="LBV71" s="670"/>
      <c r="LBW71" s="670"/>
      <c r="LBX71" s="670"/>
      <c r="LBY71" s="670"/>
      <c r="LBZ71" s="670"/>
      <c r="LCA71" s="670"/>
      <c r="LCB71" s="670"/>
      <c r="LCC71" s="670"/>
      <c r="LCD71" s="670"/>
      <c r="LCE71" s="670"/>
      <c r="LCF71" s="670"/>
      <c r="LCG71" s="670"/>
      <c r="LCH71" s="670"/>
      <c r="LCI71" s="670"/>
      <c r="LCJ71" s="670"/>
      <c r="LCK71" s="670"/>
      <c r="LCL71" s="670"/>
      <c r="LCM71" s="670"/>
      <c r="LCN71" s="670"/>
      <c r="LCO71" s="670"/>
      <c r="LCP71" s="670"/>
      <c r="LCQ71" s="670"/>
      <c r="LCR71" s="670"/>
      <c r="LCS71" s="670"/>
      <c r="LCT71" s="670"/>
      <c r="LCU71" s="670"/>
      <c r="LCV71" s="670"/>
      <c r="LCW71" s="670"/>
      <c r="LCX71" s="670"/>
      <c r="LCY71" s="670"/>
      <c r="LCZ71" s="670"/>
      <c r="LDA71" s="670"/>
      <c r="LDB71" s="670"/>
      <c r="LDC71" s="670"/>
      <c r="LDD71" s="670"/>
      <c r="LDE71" s="670"/>
      <c r="LDF71" s="670"/>
      <c r="LDG71" s="670"/>
      <c r="LDH71" s="670"/>
      <c r="LDI71" s="670"/>
      <c r="LDJ71" s="670"/>
      <c r="LDK71" s="670"/>
      <c r="LDL71" s="670"/>
      <c r="LDM71" s="670"/>
      <c r="LDN71" s="670"/>
      <c r="LDO71" s="670"/>
      <c r="LDP71" s="670"/>
      <c r="LDQ71" s="670"/>
      <c r="LDR71" s="670"/>
      <c r="LDS71" s="670"/>
      <c r="LDT71" s="670"/>
      <c r="LDU71" s="670"/>
      <c r="LDV71" s="670"/>
      <c r="LDW71" s="670"/>
      <c r="LDX71" s="670"/>
      <c r="LDY71" s="670"/>
      <c r="LDZ71" s="670"/>
      <c r="LEA71" s="670"/>
      <c r="LEB71" s="670"/>
      <c r="LEC71" s="670"/>
      <c r="LED71" s="670"/>
      <c r="LEE71" s="670"/>
      <c r="LEF71" s="670"/>
      <c r="LEG71" s="670"/>
      <c r="LEH71" s="670"/>
      <c r="LEI71" s="670"/>
      <c r="LEJ71" s="670"/>
      <c r="LEK71" s="670"/>
      <c r="LEL71" s="670"/>
      <c r="LEM71" s="670"/>
      <c r="LEN71" s="670"/>
      <c r="LEO71" s="670"/>
      <c r="LEP71" s="670"/>
      <c r="LEQ71" s="670"/>
      <c r="LER71" s="670"/>
      <c r="LES71" s="670"/>
      <c r="LET71" s="670"/>
      <c r="LEU71" s="670"/>
      <c r="LEV71" s="670"/>
      <c r="LEW71" s="670"/>
      <c r="LEX71" s="670"/>
      <c r="LEY71" s="670"/>
      <c r="LEZ71" s="670"/>
      <c r="LFA71" s="670"/>
      <c r="LFB71" s="670"/>
      <c r="LFC71" s="670"/>
      <c r="LFD71" s="670"/>
      <c r="LFE71" s="670"/>
      <c r="LFF71" s="670"/>
      <c r="LFG71" s="670"/>
      <c r="LFH71" s="670"/>
      <c r="LFI71" s="670"/>
      <c r="LFJ71" s="670"/>
      <c r="LFK71" s="670"/>
      <c r="LFL71" s="670"/>
      <c r="LFM71" s="670"/>
      <c r="LFN71" s="670"/>
      <c r="LFO71" s="670"/>
      <c r="LFP71" s="670"/>
      <c r="LFQ71" s="670"/>
      <c r="LFR71" s="670"/>
      <c r="LFS71" s="670"/>
      <c r="LFT71" s="670"/>
      <c r="LFU71" s="670"/>
      <c r="LFV71" s="670"/>
      <c r="LFW71" s="670"/>
      <c r="LFX71" s="670"/>
      <c r="LFY71" s="670"/>
      <c r="LFZ71" s="670"/>
      <c r="LGA71" s="670"/>
      <c r="LGB71" s="670"/>
      <c r="LGC71" s="670"/>
      <c r="LGD71" s="670"/>
      <c r="LGE71" s="670"/>
      <c r="LGF71" s="670"/>
      <c r="LGG71" s="670"/>
      <c r="LGH71" s="670"/>
      <c r="LGI71" s="670"/>
      <c r="LGJ71" s="670"/>
      <c r="LGK71" s="670"/>
      <c r="LGL71" s="670"/>
      <c r="LGM71" s="670"/>
      <c r="LGN71" s="670"/>
      <c r="LGO71" s="670"/>
      <c r="LGP71" s="670"/>
      <c r="LGQ71" s="670"/>
      <c r="LGR71" s="670"/>
      <c r="LGS71" s="670"/>
      <c r="LGT71" s="670"/>
      <c r="LGU71" s="670"/>
      <c r="LGV71" s="670"/>
      <c r="LGW71" s="670"/>
      <c r="LGX71" s="670"/>
      <c r="LGY71" s="670"/>
      <c r="LGZ71" s="670"/>
      <c r="LHA71" s="670"/>
      <c r="LHB71" s="670"/>
      <c r="LHC71" s="670"/>
      <c r="LHD71" s="670"/>
      <c r="LHE71" s="670"/>
      <c r="LHF71" s="670"/>
      <c r="LHG71" s="670"/>
      <c r="LHH71" s="670"/>
      <c r="LHI71" s="670"/>
      <c r="LHJ71" s="670"/>
      <c r="LHK71" s="670"/>
      <c r="LHL71" s="670"/>
      <c r="LHM71" s="670"/>
      <c r="LHN71" s="670"/>
      <c r="LHO71" s="670"/>
      <c r="LHP71" s="670"/>
      <c r="LHQ71" s="670"/>
      <c r="LHR71" s="670"/>
      <c r="LHS71" s="670"/>
      <c r="LHT71" s="670"/>
      <c r="LHU71" s="670"/>
      <c r="LHV71" s="670"/>
      <c r="LHW71" s="670"/>
      <c r="LHX71" s="670"/>
      <c r="LHY71" s="670"/>
      <c r="LHZ71" s="670"/>
      <c r="LIA71" s="670"/>
      <c r="LIB71" s="670"/>
      <c r="LIC71" s="670"/>
      <c r="LID71" s="670"/>
      <c r="LIE71" s="670"/>
      <c r="LIF71" s="670"/>
      <c r="LIG71" s="670"/>
      <c r="LIH71" s="670"/>
      <c r="LII71" s="670"/>
      <c r="LIJ71" s="670"/>
      <c r="LIK71" s="670"/>
      <c r="LIL71" s="670"/>
      <c r="LIM71" s="670"/>
      <c r="LIN71" s="670"/>
      <c r="LIO71" s="670"/>
      <c r="LIP71" s="670"/>
      <c r="LIQ71" s="670"/>
      <c r="LIR71" s="670"/>
      <c r="LIS71" s="670"/>
      <c r="LIT71" s="670"/>
      <c r="LIU71" s="670"/>
      <c r="LIV71" s="670"/>
      <c r="LIW71" s="670"/>
      <c r="LIX71" s="670"/>
      <c r="LIY71" s="670"/>
      <c r="LIZ71" s="670"/>
      <c r="LJA71" s="670"/>
      <c r="LJB71" s="670"/>
      <c r="LJC71" s="670"/>
      <c r="LJD71" s="670"/>
      <c r="LJE71" s="670"/>
      <c r="LJF71" s="670"/>
      <c r="LJG71" s="670"/>
      <c r="LJH71" s="670"/>
      <c r="LJI71" s="670"/>
      <c r="LJJ71" s="670"/>
      <c r="LJK71" s="670"/>
      <c r="LJL71" s="670"/>
      <c r="LJM71" s="670"/>
      <c r="LJN71" s="670"/>
      <c r="LJO71" s="670"/>
      <c r="LJP71" s="670"/>
      <c r="LJQ71" s="670"/>
      <c r="LJR71" s="670"/>
      <c r="LJS71" s="670"/>
      <c r="LJT71" s="670"/>
      <c r="LJU71" s="670"/>
      <c r="LJV71" s="670"/>
      <c r="LJW71" s="670"/>
      <c r="LJX71" s="670"/>
      <c r="LJY71" s="670"/>
      <c r="LJZ71" s="670"/>
      <c r="LKA71" s="670"/>
      <c r="LKB71" s="670"/>
      <c r="LKC71" s="670"/>
      <c r="LKD71" s="670"/>
      <c r="LKE71" s="670"/>
      <c r="LKF71" s="670"/>
      <c r="LKG71" s="670"/>
      <c r="LKH71" s="670"/>
      <c r="LKI71" s="670"/>
      <c r="LKJ71" s="670"/>
      <c r="LKK71" s="670"/>
      <c r="LKL71" s="670"/>
      <c r="LKM71" s="670"/>
      <c r="LKN71" s="670"/>
      <c r="LKO71" s="670"/>
      <c r="LKP71" s="670"/>
      <c r="LKQ71" s="670"/>
      <c r="LKR71" s="670"/>
      <c r="LKS71" s="670"/>
      <c r="LKT71" s="670"/>
      <c r="LKU71" s="670"/>
      <c r="LKV71" s="670"/>
      <c r="LKW71" s="670"/>
      <c r="LKX71" s="670"/>
      <c r="LKY71" s="670"/>
      <c r="LKZ71" s="670"/>
      <c r="LLA71" s="670"/>
      <c r="LLB71" s="670"/>
      <c r="LLC71" s="670"/>
      <c r="LLD71" s="670"/>
      <c r="LLE71" s="670"/>
      <c r="LLF71" s="670"/>
      <c r="LLG71" s="670"/>
      <c r="LLH71" s="670"/>
      <c r="LLI71" s="670"/>
      <c r="LLJ71" s="670"/>
      <c r="LLK71" s="670"/>
      <c r="LLL71" s="670"/>
      <c r="LLM71" s="670"/>
      <c r="LLN71" s="670"/>
      <c r="LLO71" s="670"/>
      <c r="LLP71" s="670"/>
      <c r="LLQ71" s="670"/>
      <c r="LLR71" s="670"/>
      <c r="LLS71" s="670"/>
      <c r="LLT71" s="670"/>
      <c r="LLU71" s="670"/>
      <c r="LLV71" s="670"/>
      <c r="LLW71" s="670"/>
      <c r="LLX71" s="670"/>
      <c r="LLY71" s="670"/>
      <c r="LLZ71" s="670"/>
      <c r="LMA71" s="670"/>
      <c r="LMB71" s="670"/>
      <c r="LMC71" s="670"/>
      <c r="LMD71" s="670"/>
      <c r="LME71" s="670"/>
      <c r="LMF71" s="670"/>
      <c r="LMG71" s="670"/>
      <c r="LMH71" s="670"/>
      <c r="LMI71" s="670"/>
      <c r="LMJ71" s="670"/>
      <c r="LMK71" s="670"/>
      <c r="LML71" s="670"/>
      <c r="LMM71" s="670"/>
      <c r="LMN71" s="670"/>
      <c r="LMO71" s="670"/>
      <c r="LMP71" s="670"/>
      <c r="LMQ71" s="670"/>
      <c r="LMR71" s="670"/>
      <c r="LMS71" s="670"/>
      <c r="LMT71" s="670"/>
      <c r="LMU71" s="670"/>
      <c r="LMV71" s="670"/>
      <c r="LMW71" s="670"/>
      <c r="LMX71" s="670"/>
      <c r="LMY71" s="670"/>
      <c r="LMZ71" s="670"/>
      <c r="LNA71" s="670"/>
      <c r="LNB71" s="670"/>
      <c r="LNC71" s="670"/>
      <c r="LND71" s="670"/>
      <c r="LNE71" s="670"/>
      <c r="LNF71" s="670"/>
      <c r="LNG71" s="670"/>
      <c r="LNH71" s="670"/>
      <c r="LNI71" s="670"/>
      <c r="LNJ71" s="670"/>
      <c r="LNK71" s="670"/>
      <c r="LNL71" s="670"/>
      <c r="LNM71" s="670"/>
      <c r="LNN71" s="670"/>
      <c r="LNO71" s="670"/>
      <c r="LNP71" s="670"/>
      <c r="LNQ71" s="670"/>
      <c r="LNR71" s="670"/>
      <c r="LNS71" s="670"/>
      <c r="LNT71" s="670"/>
      <c r="LNU71" s="670"/>
      <c r="LNV71" s="670"/>
      <c r="LNW71" s="670"/>
      <c r="LNX71" s="670"/>
      <c r="LNY71" s="670"/>
      <c r="LNZ71" s="670"/>
      <c r="LOA71" s="670"/>
      <c r="LOB71" s="670"/>
      <c r="LOC71" s="670"/>
      <c r="LOD71" s="670"/>
      <c r="LOE71" s="670"/>
      <c r="LOF71" s="670"/>
      <c r="LOG71" s="670"/>
      <c r="LOH71" s="670"/>
      <c r="LOI71" s="670"/>
      <c r="LOJ71" s="670"/>
      <c r="LOK71" s="670"/>
      <c r="LOL71" s="670"/>
      <c r="LOM71" s="670"/>
      <c r="LON71" s="670"/>
      <c r="LOO71" s="670"/>
      <c r="LOP71" s="670"/>
      <c r="LOQ71" s="670"/>
      <c r="LOR71" s="670"/>
      <c r="LOS71" s="670"/>
      <c r="LOT71" s="670"/>
      <c r="LOU71" s="670"/>
      <c r="LOV71" s="670"/>
      <c r="LOW71" s="670"/>
      <c r="LOX71" s="670"/>
      <c r="LOY71" s="670"/>
      <c r="LOZ71" s="670"/>
      <c r="LPA71" s="670"/>
      <c r="LPB71" s="670"/>
      <c r="LPC71" s="670"/>
      <c r="LPD71" s="670"/>
      <c r="LPE71" s="670"/>
      <c r="LPF71" s="670"/>
      <c r="LPG71" s="670"/>
      <c r="LPH71" s="670"/>
      <c r="LPI71" s="670"/>
      <c r="LPJ71" s="670"/>
      <c r="LPK71" s="670"/>
      <c r="LPL71" s="670"/>
      <c r="LPM71" s="670"/>
      <c r="LPN71" s="670"/>
      <c r="LPO71" s="670"/>
      <c r="LPP71" s="670"/>
      <c r="LPQ71" s="670"/>
      <c r="LPR71" s="670"/>
      <c r="LPS71" s="670"/>
      <c r="LPT71" s="670"/>
      <c r="LPU71" s="670"/>
      <c r="LPV71" s="670"/>
      <c r="LPW71" s="670"/>
      <c r="LPX71" s="670"/>
      <c r="LPY71" s="670"/>
      <c r="LPZ71" s="670"/>
      <c r="LQA71" s="670"/>
      <c r="LQB71" s="670"/>
      <c r="LQC71" s="670"/>
      <c r="LQD71" s="670"/>
      <c r="LQE71" s="670"/>
      <c r="LQF71" s="670"/>
      <c r="LQG71" s="670"/>
      <c r="LQH71" s="670"/>
      <c r="LQI71" s="670"/>
      <c r="LQJ71" s="670"/>
      <c r="LQK71" s="670"/>
      <c r="LQL71" s="670"/>
      <c r="LQM71" s="670"/>
      <c r="LQN71" s="670"/>
      <c r="LQO71" s="670"/>
      <c r="LQP71" s="670"/>
      <c r="LQQ71" s="670"/>
      <c r="LQR71" s="670"/>
      <c r="LQS71" s="670"/>
      <c r="LQT71" s="670"/>
      <c r="LQU71" s="670"/>
      <c r="LQV71" s="670"/>
      <c r="LQW71" s="670"/>
      <c r="LQX71" s="670"/>
      <c r="LQY71" s="670"/>
      <c r="LQZ71" s="670"/>
      <c r="LRA71" s="670"/>
      <c r="LRB71" s="670"/>
      <c r="LRC71" s="670"/>
      <c r="LRD71" s="670"/>
      <c r="LRE71" s="670"/>
      <c r="LRF71" s="670"/>
      <c r="LRG71" s="670"/>
      <c r="LRH71" s="670"/>
      <c r="LRI71" s="670"/>
      <c r="LRJ71" s="670"/>
      <c r="LRK71" s="670"/>
      <c r="LRL71" s="670"/>
      <c r="LRM71" s="670"/>
      <c r="LRN71" s="670"/>
      <c r="LRO71" s="670"/>
      <c r="LRP71" s="670"/>
      <c r="LRQ71" s="670"/>
      <c r="LRR71" s="670"/>
      <c r="LRS71" s="670"/>
      <c r="LRT71" s="670"/>
      <c r="LRU71" s="670"/>
      <c r="LRV71" s="670"/>
      <c r="LRW71" s="670"/>
      <c r="LRX71" s="670"/>
      <c r="LRY71" s="670"/>
      <c r="LRZ71" s="670"/>
      <c r="LSA71" s="670"/>
      <c r="LSB71" s="670"/>
      <c r="LSC71" s="670"/>
      <c r="LSD71" s="670"/>
      <c r="LSE71" s="670"/>
      <c r="LSF71" s="670"/>
      <c r="LSG71" s="670"/>
      <c r="LSH71" s="670"/>
      <c r="LSI71" s="670"/>
      <c r="LSJ71" s="670"/>
      <c r="LSK71" s="670"/>
      <c r="LSL71" s="670"/>
      <c r="LSM71" s="670"/>
      <c r="LSN71" s="670"/>
      <c r="LSO71" s="670"/>
      <c r="LSP71" s="670"/>
      <c r="LSQ71" s="670"/>
      <c r="LSR71" s="670"/>
      <c r="LSS71" s="670"/>
      <c r="LST71" s="670"/>
      <c r="LSU71" s="670"/>
      <c r="LSV71" s="670"/>
      <c r="LSW71" s="670"/>
      <c r="LSX71" s="670"/>
      <c r="LSY71" s="670"/>
      <c r="LSZ71" s="670"/>
      <c r="LTA71" s="670"/>
      <c r="LTB71" s="670"/>
      <c r="LTC71" s="670"/>
      <c r="LTD71" s="670"/>
      <c r="LTE71" s="670"/>
      <c r="LTF71" s="670"/>
      <c r="LTG71" s="670"/>
      <c r="LTH71" s="670"/>
      <c r="LTI71" s="670"/>
      <c r="LTJ71" s="670"/>
      <c r="LTK71" s="670"/>
      <c r="LTL71" s="670"/>
      <c r="LTM71" s="670"/>
      <c r="LTN71" s="670"/>
      <c r="LTO71" s="670"/>
      <c r="LTP71" s="670"/>
      <c r="LTQ71" s="670"/>
      <c r="LTR71" s="670"/>
      <c r="LTS71" s="670"/>
      <c r="LTT71" s="670"/>
      <c r="LTU71" s="670"/>
      <c r="LTV71" s="670"/>
      <c r="LTW71" s="670"/>
      <c r="LTX71" s="670"/>
      <c r="LTY71" s="670"/>
      <c r="LTZ71" s="670"/>
      <c r="LUA71" s="670"/>
      <c r="LUB71" s="670"/>
      <c r="LUC71" s="670"/>
      <c r="LUD71" s="670"/>
      <c r="LUE71" s="670"/>
      <c r="LUF71" s="670"/>
      <c r="LUG71" s="670"/>
      <c r="LUH71" s="670"/>
      <c r="LUI71" s="670"/>
      <c r="LUJ71" s="670"/>
      <c r="LUK71" s="670"/>
      <c r="LUL71" s="670"/>
      <c r="LUM71" s="670"/>
      <c r="LUN71" s="670"/>
      <c r="LUO71" s="670"/>
      <c r="LUP71" s="670"/>
      <c r="LUQ71" s="670"/>
      <c r="LUR71" s="670"/>
      <c r="LUS71" s="670"/>
      <c r="LUT71" s="670"/>
      <c r="LUU71" s="670"/>
      <c r="LUV71" s="670"/>
      <c r="LUW71" s="670"/>
      <c r="LUX71" s="670"/>
      <c r="LUY71" s="670"/>
      <c r="LUZ71" s="670"/>
      <c r="LVA71" s="670"/>
      <c r="LVB71" s="670"/>
      <c r="LVC71" s="670"/>
      <c r="LVD71" s="670"/>
      <c r="LVE71" s="670"/>
      <c r="LVF71" s="670"/>
      <c r="LVG71" s="670"/>
      <c r="LVH71" s="670"/>
      <c r="LVI71" s="670"/>
      <c r="LVJ71" s="670"/>
      <c r="LVK71" s="670"/>
      <c r="LVL71" s="670"/>
      <c r="LVM71" s="670"/>
      <c r="LVN71" s="670"/>
      <c r="LVO71" s="670"/>
      <c r="LVP71" s="670"/>
      <c r="LVQ71" s="670"/>
      <c r="LVR71" s="670"/>
      <c r="LVS71" s="670"/>
      <c r="LVT71" s="670"/>
      <c r="LVU71" s="670"/>
      <c r="LVV71" s="670"/>
      <c r="LVW71" s="670"/>
      <c r="LVX71" s="670"/>
      <c r="LVY71" s="670"/>
      <c r="LVZ71" s="670"/>
      <c r="LWA71" s="670"/>
      <c r="LWB71" s="670"/>
      <c r="LWC71" s="670"/>
      <c r="LWD71" s="670"/>
      <c r="LWE71" s="670"/>
      <c r="LWF71" s="670"/>
      <c r="LWG71" s="670"/>
      <c r="LWH71" s="670"/>
      <c r="LWI71" s="670"/>
      <c r="LWJ71" s="670"/>
      <c r="LWK71" s="670"/>
      <c r="LWL71" s="670"/>
      <c r="LWM71" s="670"/>
      <c r="LWN71" s="670"/>
      <c r="LWO71" s="670"/>
      <c r="LWP71" s="670"/>
      <c r="LWQ71" s="670"/>
      <c r="LWR71" s="670"/>
      <c r="LWS71" s="670"/>
      <c r="LWT71" s="670"/>
      <c r="LWU71" s="670"/>
      <c r="LWV71" s="670"/>
      <c r="LWW71" s="670"/>
      <c r="LWX71" s="670"/>
      <c r="LWY71" s="670"/>
      <c r="LWZ71" s="670"/>
      <c r="LXA71" s="670"/>
      <c r="LXB71" s="670"/>
      <c r="LXC71" s="670"/>
      <c r="LXD71" s="670"/>
      <c r="LXE71" s="670"/>
      <c r="LXF71" s="670"/>
      <c r="LXG71" s="670"/>
      <c r="LXH71" s="670"/>
      <c r="LXI71" s="670"/>
      <c r="LXJ71" s="670"/>
      <c r="LXK71" s="670"/>
      <c r="LXL71" s="670"/>
      <c r="LXM71" s="670"/>
      <c r="LXN71" s="670"/>
      <c r="LXO71" s="670"/>
      <c r="LXP71" s="670"/>
      <c r="LXQ71" s="670"/>
      <c r="LXR71" s="670"/>
      <c r="LXS71" s="670"/>
      <c r="LXT71" s="670"/>
      <c r="LXU71" s="670"/>
      <c r="LXV71" s="670"/>
      <c r="LXW71" s="670"/>
      <c r="LXX71" s="670"/>
      <c r="LXY71" s="670"/>
      <c r="LXZ71" s="670"/>
      <c r="LYA71" s="670"/>
      <c r="LYB71" s="670"/>
      <c r="LYC71" s="670"/>
      <c r="LYD71" s="670"/>
      <c r="LYE71" s="670"/>
      <c r="LYF71" s="670"/>
      <c r="LYG71" s="670"/>
      <c r="LYH71" s="670"/>
      <c r="LYI71" s="670"/>
      <c r="LYJ71" s="670"/>
      <c r="LYK71" s="670"/>
      <c r="LYL71" s="670"/>
      <c r="LYM71" s="670"/>
      <c r="LYN71" s="670"/>
      <c r="LYO71" s="670"/>
      <c r="LYP71" s="670"/>
      <c r="LYQ71" s="670"/>
      <c r="LYR71" s="670"/>
      <c r="LYS71" s="670"/>
      <c r="LYT71" s="670"/>
      <c r="LYU71" s="670"/>
      <c r="LYV71" s="670"/>
      <c r="LYW71" s="670"/>
      <c r="LYX71" s="670"/>
      <c r="LYY71" s="670"/>
      <c r="LYZ71" s="670"/>
      <c r="LZA71" s="670"/>
      <c r="LZB71" s="670"/>
      <c r="LZC71" s="670"/>
      <c r="LZD71" s="670"/>
      <c r="LZE71" s="670"/>
      <c r="LZF71" s="670"/>
      <c r="LZG71" s="670"/>
      <c r="LZH71" s="670"/>
      <c r="LZI71" s="670"/>
      <c r="LZJ71" s="670"/>
      <c r="LZK71" s="670"/>
      <c r="LZL71" s="670"/>
      <c r="LZM71" s="670"/>
      <c r="LZN71" s="670"/>
      <c r="LZO71" s="670"/>
      <c r="LZP71" s="670"/>
      <c r="LZQ71" s="670"/>
      <c r="LZR71" s="670"/>
      <c r="LZS71" s="670"/>
      <c r="LZT71" s="670"/>
      <c r="LZU71" s="670"/>
      <c r="LZV71" s="670"/>
      <c r="LZW71" s="670"/>
      <c r="LZX71" s="670"/>
      <c r="LZY71" s="670"/>
      <c r="LZZ71" s="670"/>
      <c r="MAA71" s="670"/>
      <c r="MAB71" s="670"/>
      <c r="MAC71" s="670"/>
      <c r="MAD71" s="670"/>
      <c r="MAE71" s="670"/>
      <c r="MAF71" s="670"/>
      <c r="MAG71" s="670"/>
      <c r="MAH71" s="670"/>
      <c r="MAI71" s="670"/>
      <c r="MAJ71" s="670"/>
      <c r="MAK71" s="670"/>
      <c r="MAL71" s="670"/>
      <c r="MAM71" s="670"/>
      <c r="MAN71" s="670"/>
      <c r="MAO71" s="670"/>
      <c r="MAP71" s="670"/>
      <c r="MAQ71" s="670"/>
      <c r="MAR71" s="670"/>
      <c r="MAS71" s="670"/>
      <c r="MAT71" s="670"/>
      <c r="MAU71" s="670"/>
      <c r="MAV71" s="670"/>
      <c r="MAW71" s="670"/>
      <c r="MAX71" s="670"/>
      <c r="MAY71" s="670"/>
      <c r="MAZ71" s="670"/>
      <c r="MBA71" s="670"/>
      <c r="MBB71" s="670"/>
      <c r="MBC71" s="670"/>
      <c r="MBD71" s="670"/>
      <c r="MBE71" s="670"/>
      <c r="MBF71" s="670"/>
      <c r="MBG71" s="670"/>
      <c r="MBH71" s="670"/>
      <c r="MBI71" s="670"/>
      <c r="MBJ71" s="670"/>
      <c r="MBK71" s="670"/>
      <c r="MBL71" s="670"/>
      <c r="MBM71" s="670"/>
      <c r="MBN71" s="670"/>
      <c r="MBO71" s="670"/>
      <c r="MBP71" s="670"/>
      <c r="MBQ71" s="670"/>
      <c r="MBR71" s="670"/>
      <c r="MBS71" s="670"/>
      <c r="MBT71" s="670"/>
      <c r="MBU71" s="670"/>
      <c r="MBV71" s="670"/>
      <c r="MBW71" s="670"/>
      <c r="MBX71" s="670"/>
      <c r="MBY71" s="670"/>
      <c r="MBZ71" s="670"/>
      <c r="MCA71" s="670"/>
      <c r="MCB71" s="670"/>
      <c r="MCC71" s="670"/>
      <c r="MCD71" s="670"/>
      <c r="MCE71" s="670"/>
      <c r="MCF71" s="670"/>
      <c r="MCG71" s="670"/>
      <c r="MCH71" s="670"/>
      <c r="MCI71" s="670"/>
      <c r="MCJ71" s="670"/>
      <c r="MCK71" s="670"/>
      <c r="MCL71" s="670"/>
      <c r="MCM71" s="670"/>
      <c r="MCN71" s="670"/>
      <c r="MCO71" s="670"/>
      <c r="MCP71" s="670"/>
      <c r="MCQ71" s="670"/>
      <c r="MCR71" s="670"/>
      <c r="MCS71" s="670"/>
      <c r="MCT71" s="670"/>
      <c r="MCU71" s="670"/>
      <c r="MCV71" s="670"/>
      <c r="MCW71" s="670"/>
      <c r="MCX71" s="670"/>
      <c r="MCY71" s="670"/>
      <c r="MCZ71" s="670"/>
      <c r="MDA71" s="670"/>
      <c r="MDB71" s="670"/>
      <c r="MDC71" s="670"/>
      <c r="MDD71" s="670"/>
      <c r="MDE71" s="670"/>
      <c r="MDF71" s="670"/>
      <c r="MDG71" s="670"/>
      <c r="MDH71" s="670"/>
      <c r="MDI71" s="670"/>
      <c r="MDJ71" s="670"/>
      <c r="MDK71" s="670"/>
      <c r="MDL71" s="670"/>
      <c r="MDM71" s="670"/>
      <c r="MDN71" s="670"/>
      <c r="MDO71" s="670"/>
      <c r="MDP71" s="670"/>
      <c r="MDQ71" s="670"/>
      <c r="MDR71" s="670"/>
      <c r="MDS71" s="670"/>
      <c r="MDT71" s="670"/>
      <c r="MDU71" s="670"/>
      <c r="MDV71" s="670"/>
      <c r="MDW71" s="670"/>
      <c r="MDX71" s="670"/>
      <c r="MDY71" s="670"/>
      <c r="MDZ71" s="670"/>
      <c r="MEA71" s="670"/>
      <c r="MEB71" s="670"/>
      <c r="MEC71" s="670"/>
      <c r="MED71" s="670"/>
      <c r="MEE71" s="670"/>
      <c r="MEF71" s="670"/>
      <c r="MEG71" s="670"/>
      <c r="MEH71" s="670"/>
      <c r="MEI71" s="670"/>
      <c r="MEJ71" s="670"/>
      <c r="MEK71" s="670"/>
      <c r="MEL71" s="670"/>
      <c r="MEM71" s="670"/>
      <c r="MEN71" s="670"/>
      <c r="MEO71" s="670"/>
      <c r="MEP71" s="670"/>
      <c r="MEQ71" s="670"/>
      <c r="MER71" s="670"/>
      <c r="MES71" s="670"/>
      <c r="MET71" s="670"/>
      <c r="MEU71" s="670"/>
      <c r="MEV71" s="670"/>
      <c r="MEW71" s="670"/>
      <c r="MEX71" s="670"/>
      <c r="MEY71" s="670"/>
      <c r="MEZ71" s="670"/>
      <c r="MFA71" s="670"/>
      <c r="MFB71" s="670"/>
      <c r="MFC71" s="670"/>
      <c r="MFD71" s="670"/>
      <c r="MFE71" s="670"/>
      <c r="MFF71" s="670"/>
      <c r="MFG71" s="670"/>
      <c r="MFH71" s="670"/>
      <c r="MFI71" s="670"/>
      <c r="MFJ71" s="670"/>
      <c r="MFK71" s="670"/>
      <c r="MFL71" s="670"/>
      <c r="MFM71" s="670"/>
      <c r="MFN71" s="670"/>
      <c r="MFO71" s="670"/>
      <c r="MFP71" s="670"/>
      <c r="MFQ71" s="670"/>
      <c r="MFR71" s="670"/>
      <c r="MFS71" s="670"/>
      <c r="MFT71" s="670"/>
      <c r="MFU71" s="670"/>
      <c r="MFV71" s="670"/>
      <c r="MFW71" s="670"/>
      <c r="MFX71" s="670"/>
      <c r="MFY71" s="670"/>
      <c r="MFZ71" s="670"/>
      <c r="MGA71" s="670"/>
      <c r="MGB71" s="670"/>
      <c r="MGC71" s="670"/>
      <c r="MGD71" s="670"/>
      <c r="MGE71" s="670"/>
      <c r="MGF71" s="670"/>
      <c r="MGG71" s="670"/>
      <c r="MGH71" s="670"/>
      <c r="MGI71" s="670"/>
      <c r="MGJ71" s="670"/>
      <c r="MGK71" s="670"/>
      <c r="MGL71" s="670"/>
      <c r="MGM71" s="670"/>
      <c r="MGN71" s="670"/>
      <c r="MGO71" s="670"/>
      <c r="MGP71" s="670"/>
      <c r="MGQ71" s="670"/>
      <c r="MGR71" s="670"/>
      <c r="MGS71" s="670"/>
      <c r="MGT71" s="670"/>
      <c r="MGU71" s="670"/>
      <c r="MGV71" s="670"/>
      <c r="MGW71" s="670"/>
      <c r="MGX71" s="670"/>
      <c r="MGY71" s="670"/>
      <c r="MGZ71" s="670"/>
      <c r="MHA71" s="670"/>
      <c r="MHB71" s="670"/>
      <c r="MHC71" s="670"/>
      <c r="MHD71" s="670"/>
      <c r="MHE71" s="670"/>
      <c r="MHF71" s="670"/>
      <c r="MHG71" s="670"/>
      <c r="MHH71" s="670"/>
      <c r="MHI71" s="670"/>
      <c r="MHJ71" s="670"/>
      <c r="MHK71" s="670"/>
      <c r="MHL71" s="670"/>
      <c r="MHM71" s="670"/>
      <c r="MHN71" s="670"/>
      <c r="MHO71" s="670"/>
      <c r="MHP71" s="670"/>
      <c r="MHQ71" s="670"/>
      <c r="MHR71" s="670"/>
      <c r="MHS71" s="670"/>
      <c r="MHT71" s="670"/>
      <c r="MHU71" s="670"/>
      <c r="MHV71" s="670"/>
      <c r="MHW71" s="670"/>
      <c r="MHX71" s="670"/>
      <c r="MHY71" s="670"/>
      <c r="MHZ71" s="670"/>
      <c r="MIA71" s="670"/>
      <c r="MIB71" s="670"/>
      <c r="MIC71" s="670"/>
      <c r="MID71" s="670"/>
      <c r="MIE71" s="670"/>
      <c r="MIF71" s="670"/>
      <c r="MIG71" s="670"/>
      <c r="MIH71" s="670"/>
      <c r="MII71" s="670"/>
      <c r="MIJ71" s="670"/>
      <c r="MIK71" s="670"/>
      <c r="MIL71" s="670"/>
      <c r="MIM71" s="670"/>
      <c r="MIN71" s="670"/>
      <c r="MIO71" s="670"/>
      <c r="MIP71" s="670"/>
      <c r="MIQ71" s="670"/>
      <c r="MIR71" s="670"/>
      <c r="MIS71" s="670"/>
      <c r="MIT71" s="670"/>
      <c r="MIU71" s="670"/>
      <c r="MIV71" s="670"/>
      <c r="MIW71" s="670"/>
      <c r="MIX71" s="670"/>
      <c r="MIY71" s="670"/>
      <c r="MIZ71" s="670"/>
      <c r="MJA71" s="670"/>
      <c r="MJB71" s="670"/>
      <c r="MJC71" s="670"/>
      <c r="MJD71" s="670"/>
      <c r="MJE71" s="670"/>
      <c r="MJF71" s="670"/>
      <c r="MJG71" s="670"/>
      <c r="MJH71" s="670"/>
      <c r="MJI71" s="670"/>
      <c r="MJJ71" s="670"/>
      <c r="MJK71" s="670"/>
      <c r="MJL71" s="670"/>
      <c r="MJM71" s="670"/>
      <c r="MJN71" s="670"/>
      <c r="MJO71" s="670"/>
      <c r="MJP71" s="670"/>
      <c r="MJQ71" s="670"/>
      <c r="MJR71" s="670"/>
      <c r="MJS71" s="670"/>
      <c r="MJT71" s="670"/>
      <c r="MJU71" s="670"/>
      <c r="MJV71" s="670"/>
      <c r="MJW71" s="670"/>
      <c r="MJX71" s="670"/>
      <c r="MJY71" s="670"/>
      <c r="MJZ71" s="670"/>
      <c r="MKA71" s="670"/>
      <c r="MKB71" s="670"/>
      <c r="MKC71" s="670"/>
      <c r="MKD71" s="670"/>
      <c r="MKE71" s="670"/>
      <c r="MKF71" s="670"/>
      <c r="MKG71" s="670"/>
      <c r="MKH71" s="670"/>
      <c r="MKI71" s="670"/>
      <c r="MKJ71" s="670"/>
      <c r="MKK71" s="670"/>
      <c r="MKL71" s="670"/>
      <c r="MKM71" s="670"/>
      <c r="MKN71" s="670"/>
      <c r="MKO71" s="670"/>
      <c r="MKP71" s="670"/>
      <c r="MKQ71" s="670"/>
      <c r="MKR71" s="670"/>
      <c r="MKS71" s="670"/>
      <c r="MKT71" s="670"/>
      <c r="MKU71" s="670"/>
      <c r="MKV71" s="670"/>
      <c r="MKW71" s="670"/>
      <c r="MKX71" s="670"/>
      <c r="MKY71" s="670"/>
      <c r="MKZ71" s="670"/>
      <c r="MLA71" s="670"/>
      <c r="MLB71" s="670"/>
      <c r="MLC71" s="670"/>
      <c r="MLD71" s="670"/>
      <c r="MLE71" s="670"/>
      <c r="MLF71" s="670"/>
      <c r="MLG71" s="670"/>
      <c r="MLH71" s="670"/>
      <c r="MLI71" s="670"/>
      <c r="MLJ71" s="670"/>
      <c r="MLK71" s="670"/>
      <c r="MLL71" s="670"/>
      <c r="MLM71" s="670"/>
      <c r="MLN71" s="670"/>
      <c r="MLO71" s="670"/>
      <c r="MLP71" s="670"/>
      <c r="MLQ71" s="670"/>
      <c r="MLR71" s="670"/>
      <c r="MLS71" s="670"/>
      <c r="MLT71" s="670"/>
      <c r="MLU71" s="670"/>
      <c r="MLV71" s="670"/>
      <c r="MLW71" s="670"/>
      <c r="MLX71" s="670"/>
      <c r="MLY71" s="670"/>
      <c r="MLZ71" s="670"/>
      <c r="MMA71" s="670"/>
      <c r="MMB71" s="670"/>
      <c r="MMC71" s="670"/>
      <c r="MMD71" s="670"/>
      <c r="MME71" s="670"/>
      <c r="MMF71" s="670"/>
      <c r="MMG71" s="670"/>
      <c r="MMH71" s="670"/>
      <c r="MMI71" s="670"/>
      <c r="MMJ71" s="670"/>
      <c r="MMK71" s="670"/>
      <c r="MML71" s="670"/>
      <c r="MMM71" s="670"/>
      <c r="MMN71" s="670"/>
      <c r="MMO71" s="670"/>
      <c r="MMP71" s="670"/>
      <c r="MMQ71" s="670"/>
      <c r="MMR71" s="670"/>
      <c r="MMS71" s="670"/>
      <c r="MMT71" s="670"/>
      <c r="MMU71" s="670"/>
      <c r="MMV71" s="670"/>
      <c r="MMW71" s="670"/>
      <c r="MMX71" s="670"/>
      <c r="MMY71" s="670"/>
      <c r="MMZ71" s="670"/>
      <c r="MNA71" s="670"/>
      <c r="MNB71" s="670"/>
      <c r="MNC71" s="670"/>
      <c r="MND71" s="670"/>
      <c r="MNE71" s="670"/>
      <c r="MNF71" s="670"/>
      <c r="MNG71" s="670"/>
      <c r="MNH71" s="670"/>
      <c r="MNI71" s="670"/>
      <c r="MNJ71" s="670"/>
      <c r="MNK71" s="670"/>
      <c r="MNL71" s="670"/>
      <c r="MNM71" s="670"/>
      <c r="MNN71" s="670"/>
      <c r="MNO71" s="670"/>
      <c r="MNP71" s="670"/>
      <c r="MNQ71" s="670"/>
      <c r="MNR71" s="670"/>
      <c r="MNS71" s="670"/>
      <c r="MNT71" s="670"/>
      <c r="MNU71" s="670"/>
      <c r="MNV71" s="670"/>
      <c r="MNW71" s="670"/>
      <c r="MNX71" s="670"/>
      <c r="MNY71" s="670"/>
      <c r="MNZ71" s="670"/>
      <c r="MOA71" s="670"/>
      <c r="MOB71" s="670"/>
      <c r="MOC71" s="670"/>
      <c r="MOD71" s="670"/>
      <c r="MOE71" s="670"/>
      <c r="MOF71" s="670"/>
      <c r="MOG71" s="670"/>
      <c r="MOH71" s="670"/>
      <c r="MOI71" s="670"/>
      <c r="MOJ71" s="670"/>
      <c r="MOK71" s="670"/>
      <c r="MOL71" s="670"/>
      <c r="MOM71" s="670"/>
      <c r="MON71" s="670"/>
      <c r="MOO71" s="670"/>
      <c r="MOP71" s="670"/>
      <c r="MOQ71" s="670"/>
      <c r="MOR71" s="670"/>
      <c r="MOS71" s="670"/>
      <c r="MOT71" s="670"/>
      <c r="MOU71" s="670"/>
      <c r="MOV71" s="670"/>
      <c r="MOW71" s="670"/>
      <c r="MOX71" s="670"/>
      <c r="MOY71" s="670"/>
      <c r="MOZ71" s="670"/>
      <c r="MPA71" s="670"/>
      <c r="MPB71" s="670"/>
      <c r="MPC71" s="670"/>
      <c r="MPD71" s="670"/>
      <c r="MPE71" s="670"/>
      <c r="MPF71" s="670"/>
      <c r="MPG71" s="670"/>
      <c r="MPH71" s="670"/>
      <c r="MPI71" s="670"/>
      <c r="MPJ71" s="670"/>
      <c r="MPK71" s="670"/>
      <c r="MPL71" s="670"/>
      <c r="MPM71" s="670"/>
      <c r="MPN71" s="670"/>
      <c r="MPO71" s="670"/>
      <c r="MPP71" s="670"/>
      <c r="MPQ71" s="670"/>
      <c r="MPR71" s="670"/>
      <c r="MPS71" s="670"/>
      <c r="MPT71" s="670"/>
      <c r="MPU71" s="670"/>
      <c r="MPV71" s="670"/>
      <c r="MPW71" s="670"/>
      <c r="MPX71" s="670"/>
      <c r="MPY71" s="670"/>
      <c r="MPZ71" s="670"/>
      <c r="MQA71" s="670"/>
      <c r="MQB71" s="670"/>
      <c r="MQC71" s="670"/>
      <c r="MQD71" s="670"/>
      <c r="MQE71" s="670"/>
      <c r="MQF71" s="670"/>
      <c r="MQG71" s="670"/>
      <c r="MQH71" s="670"/>
      <c r="MQI71" s="670"/>
      <c r="MQJ71" s="670"/>
      <c r="MQK71" s="670"/>
      <c r="MQL71" s="670"/>
      <c r="MQM71" s="670"/>
      <c r="MQN71" s="670"/>
      <c r="MQO71" s="670"/>
      <c r="MQP71" s="670"/>
      <c r="MQQ71" s="670"/>
      <c r="MQR71" s="670"/>
      <c r="MQS71" s="670"/>
      <c r="MQT71" s="670"/>
      <c r="MQU71" s="670"/>
      <c r="MQV71" s="670"/>
      <c r="MQW71" s="670"/>
      <c r="MQX71" s="670"/>
      <c r="MQY71" s="670"/>
      <c r="MQZ71" s="670"/>
      <c r="MRA71" s="670"/>
      <c r="MRB71" s="670"/>
      <c r="MRC71" s="670"/>
      <c r="MRD71" s="670"/>
      <c r="MRE71" s="670"/>
      <c r="MRF71" s="670"/>
      <c r="MRG71" s="670"/>
      <c r="MRH71" s="670"/>
      <c r="MRI71" s="670"/>
      <c r="MRJ71" s="670"/>
      <c r="MRK71" s="670"/>
      <c r="MRL71" s="670"/>
      <c r="MRM71" s="670"/>
      <c r="MRN71" s="670"/>
      <c r="MRO71" s="670"/>
      <c r="MRP71" s="670"/>
      <c r="MRQ71" s="670"/>
      <c r="MRR71" s="670"/>
      <c r="MRS71" s="670"/>
      <c r="MRT71" s="670"/>
      <c r="MRU71" s="670"/>
      <c r="MRV71" s="670"/>
      <c r="MRW71" s="670"/>
      <c r="MRX71" s="670"/>
      <c r="MRY71" s="670"/>
      <c r="MRZ71" s="670"/>
      <c r="MSA71" s="670"/>
      <c r="MSB71" s="670"/>
      <c r="MSC71" s="670"/>
      <c r="MSD71" s="670"/>
      <c r="MSE71" s="670"/>
      <c r="MSF71" s="670"/>
      <c r="MSG71" s="670"/>
      <c r="MSH71" s="670"/>
      <c r="MSI71" s="670"/>
      <c r="MSJ71" s="670"/>
      <c r="MSK71" s="670"/>
      <c r="MSL71" s="670"/>
      <c r="MSM71" s="670"/>
      <c r="MSN71" s="670"/>
      <c r="MSO71" s="670"/>
      <c r="MSP71" s="670"/>
      <c r="MSQ71" s="670"/>
      <c r="MSR71" s="670"/>
      <c r="MSS71" s="670"/>
      <c r="MST71" s="670"/>
      <c r="MSU71" s="670"/>
      <c r="MSV71" s="670"/>
      <c r="MSW71" s="670"/>
      <c r="MSX71" s="670"/>
      <c r="MSY71" s="670"/>
      <c r="MSZ71" s="670"/>
      <c r="MTA71" s="670"/>
      <c r="MTB71" s="670"/>
      <c r="MTC71" s="670"/>
      <c r="MTD71" s="670"/>
      <c r="MTE71" s="670"/>
      <c r="MTF71" s="670"/>
      <c r="MTG71" s="670"/>
      <c r="MTH71" s="670"/>
      <c r="MTI71" s="670"/>
      <c r="MTJ71" s="670"/>
      <c r="MTK71" s="670"/>
      <c r="MTL71" s="670"/>
      <c r="MTM71" s="670"/>
      <c r="MTN71" s="670"/>
      <c r="MTO71" s="670"/>
      <c r="MTP71" s="670"/>
      <c r="MTQ71" s="670"/>
      <c r="MTR71" s="670"/>
      <c r="MTS71" s="670"/>
      <c r="MTT71" s="670"/>
      <c r="MTU71" s="670"/>
      <c r="MTV71" s="670"/>
      <c r="MTW71" s="670"/>
      <c r="MTX71" s="670"/>
      <c r="MTY71" s="670"/>
      <c r="MTZ71" s="670"/>
      <c r="MUA71" s="670"/>
      <c r="MUB71" s="670"/>
      <c r="MUC71" s="670"/>
      <c r="MUD71" s="670"/>
      <c r="MUE71" s="670"/>
      <c r="MUF71" s="670"/>
      <c r="MUG71" s="670"/>
      <c r="MUH71" s="670"/>
      <c r="MUI71" s="670"/>
      <c r="MUJ71" s="670"/>
      <c r="MUK71" s="670"/>
      <c r="MUL71" s="670"/>
      <c r="MUM71" s="670"/>
      <c r="MUN71" s="670"/>
      <c r="MUO71" s="670"/>
      <c r="MUP71" s="670"/>
      <c r="MUQ71" s="670"/>
      <c r="MUR71" s="670"/>
      <c r="MUS71" s="670"/>
      <c r="MUT71" s="670"/>
      <c r="MUU71" s="670"/>
      <c r="MUV71" s="670"/>
      <c r="MUW71" s="670"/>
      <c r="MUX71" s="670"/>
      <c r="MUY71" s="670"/>
      <c r="MUZ71" s="670"/>
      <c r="MVA71" s="670"/>
      <c r="MVB71" s="670"/>
      <c r="MVC71" s="670"/>
      <c r="MVD71" s="670"/>
      <c r="MVE71" s="670"/>
      <c r="MVF71" s="670"/>
      <c r="MVG71" s="670"/>
      <c r="MVH71" s="670"/>
      <c r="MVI71" s="670"/>
      <c r="MVJ71" s="670"/>
      <c r="MVK71" s="670"/>
      <c r="MVL71" s="670"/>
      <c r="MVM71" s="670"/>
      <c r="MVN71" s="670"/>
      <c r="MVO71" s="670"/>
      <c r="MVP71" s="670"/>
      <c r="MVQ71" s="670"/>
      <c r="MVR71" s="670"/>
      <c r="MVS71" s="670"/>
      <c r="MVT71" s="670"/>
      <c r="MVU71" s="670"/>
      <c r="MVV71" s="670"/>
      <c r="MVW71" s="670"/>
      <c r="MVX71" s="670"/>
      <c r="MVY71" s="670"/>
      <c r="MVZ71" s="670"/>
      <c r="MWA71" s="670"/>
      <c r="MWB71" s="670"/>
      <c r="MWC71" s="670"/>
      <c r="MWD71" s="670"/>
      <c r="MWE71" s="670"/>
      <c r="MWF71" s="670"/>
      <c r="MWG71" s="670"/>
      <c r="MWH71" s="670"/>
      <c r="MWI71" s="670"/>
      <c r="MWJ71" s="670"/>
      <c r="MWK71" s="670"/>
      <c r="MWL71" s="670"/>
      <c r="MWM71" s="670"/>
      <c r="MWN71" s="670"/>
      <c r="MWO71" s="670"/>
      <c r="MWP71" s="670"/>
      <c r="MWQ71" s="670"/>
      <c r="MWR71" s="670"/>
      <c r="MWS71" s="670"/>
      <c r="MWT71" s="670"/>
      <c r="MWU71" s="670"/>
      <c r="MWV71" s="670"/>
      <c r="MWW71" s="670"/>
      <c r="MWX71" s="670"/>
      <c r="MWY71" s="670"/>
      <c r="MWZ71" s="670"/>
      <c r="MXA71" s="670"/>
      <c r="MXB71" s="670"/>
      <c r="MXC71" s="670"/>
      <c r="MXD71" s="670"/>
      <c r="MXE71" s="670"/>
      <c r="MXF71" s="670"/>
      <c r="MXG71" s="670"/>
      <c r="MXH71" s="670"/>
      <c r="MXI71" s="670"/>
      <c r="MXJ71" s="670"/>
      <c r="MXK71" s="670"/>
      <c r="MXL71" s="670"/>
      <c r="MXM71" s="670"/>
      <c r="MXN71" s="670"/>
      <c r="MXO71" s="670"/>
      <c r="MXP71" s="670"/>
      <c r="MXQ71" s="670"/>
      <c r="MXR71" s="670"/>
      <c r="MXS71" s="670"/>
      <c r="MXT71" s="670"/>
      <c r="MXU71" s="670"/>
      <c r="MXV71" s="670"/>
      <c r="MXW71" s="670"/>
      <c r="MXX71" s="670"/>
      <c r="MXY71" s="670"/>
      <c r="MXZ71" s="670"/>
      <c r="MYA71" s="670"/>
      <c r="MYB71" s="670"/>
      <c r="MYC71" s="670"/>
      <c r="MYD71" s="670"/>
      <c r="MYE71" s="670"/>
      <c r="MYF71" s="670"/>
      <c r="MYG71" s="670"/>
      <c r="MYH71" s="670"/>
      <c r="MYI71" s="670"/>
      <c r="MYJ71" s="670"/>
      <c r="MYK71" s="670"/>
      <c r="MYL71" s="670"/>
      <c r="MYM71" s="670"/>
      <c r="MYN71" s="670"/>
      <c r="MYO71" s="670"/>
      <c r="MYP71" s="670"/>
      <c r="MYQ71" s="670"/>
      <c r="MYR71" s="670"/>
      <c r="MYS71" s="670"/>
      <c r="MYT71" s="670"/>
      <c r="MYU71" s="670"/>
      <c r="MYV71" s="670"/>
      <c r="MYW71" s="670"/>
      <c r="MYX71" s="670"/>
      <c r="MYY71" s="670"/>
      <c r="MYZ71" s="670"/>
      <c r="MZA71" s="670"/>
      <c r="MZB71" s="670"/>
      <c r="MZC71" s="670"/>
      <c r="MZD71" s="670"/>
      <c r="MZE71" s="670"/>
      <c r="MZF71" s="670"/>
      <c r="MZG71" s="670"/>
      <c r="MZH71" s="670"/>
      <c r="MZI71" s="670"/>
      <c r="MZJ71" s="670"/>
      <c r="MZK71" s="670"/>
      <c r="MZL71" s="670"/>
      <c r="MZM71" s="670"/>
      <c r="MZN71" s="670"/>
      <c r="MZO71" s="670"/>
      <c r="MZP71" s="670"/>
      <c r="MZQ71" s="670"/>
      <c r="MZR71" s="670"/>
      <c r="MZS71" s="670"/>
      <c r="MZT71" s="670"/>
      <c r="MZU71" s="670"/>
      <c r="MZV71" s="670"/>
      <c r="MZW71" s="670"/>
      <c r="MZX71" s="670"/>
      <c r="MZY71" s="670"/>
      <c r="MZZ71" s="670"/>
      <c r="NAA71" s="670"/>
      <c r="NAB71" s="670"/>
      <c r="NAC71" s="670"/>
      <c r="NAD71" s="670"/>
      <c r="NAE71" s="670"/>
      <c r="NAF71" s="670"/>
      <c r="NAG71" s="670"/>
      <c r="NAH71" s="670"/>
      <c r="NAI71" s="670"/>
      <c r="NAJ71" s="670"/>
      <c r="NAK71" s="670"/>
      <c r="NAL71" s="670"/>
      <c r="NAM71" s="670"/>
      <c r="NAN71" s="670"/>
      <c r="NAO71" s="670"/>
      <c r="NAP71" s="670"/>
      <c r="NAQ71" s="670"/>
      <c r="NAR71" s="670"/>
      <c r="NAS71" s="670"/>
      <c r="NAT71" s="670"/>
      <c r="NAU71" s="670"/>
      <c r="NAV71" s="670"/>
      <c r="NAW71" s="670"/>
      <c r="NAX71" s="670"/>
      <c r="NAY71" s="670"/>
      <c r="NAZ71" s="670"/>
      <c r="NBA71" s="670"/>
      <c r="NBB71" s="670"/>
      <c r="NBC71" s="670"/>
      <c r="NBD71" s="670"/>
      <c r="NBE71" s="670"/>
      <c r="NBF71" s="670"/>
      <c r="NBG71" s="670"/>
      <c r="NBH71" s="670"/>
      <c r="NBI71" s="670"/>
      <c r="NBJ71" s="670"/>
      <c r="NBK71" s="670"/>
      <c r="NBL71" s="670"/>
      <c r="NBM71" s="670"/>
      <c r="NBN71" s="670"/>
      <c r="NBO71" s="670"/>
      <c r="NBP71" s="670"/>
      <c r="NBQ71" s="670"/>
      <c r="NBR71" s="670"/>
      <c r="NBS71" s="670"/>
      <c r="NBT71" s="670"/>
      <c r="NBU71" s="670"/>
      <c r="NBV71" s="670"/>
      <c r="NBW71" s="670"/>
      <c r="NBX71" s="670"/>
      <c r="NBY71" s="670"/>
      <c r="NBZ71" s="670"/>
      <c r="NCA71" s="670"/>
      <c r="NCB71" s="670"/>
      <c r="NCC71" s="670"/>
      <c r="NCD71" s="670"/>
      <c r="NCE71" s="670"/>
      <c r="NCF71" s="670"/>
      <c r="NCG71" s="670"/>
      <c r="NCH71" s="670"/>
      <c r="NCI71" s="670"/>
      <c r="NCJ71" s="670"/>
      <c r="NCK71" s="670"/>
      <c r="NCL71" s="670"/>
      <c r="NCM71" s="670"/>
      <c r="NCN71" s="670"/>
      <c r="NCO71" s="670"/>
      <c r="NCP71" s="670"/>
      <c r="NCQ71" s="670"/>
      <c r="NCR71" s="670"/>
      <c r="NCS71" s="670"/>
      <c r="NCT71" s="670"/>
      <c r="NCU71" s="670"/>
      <c r="NCV71" s="670"/>
      <c r="NCW71" s="670"/>
      <c r="NCX71" s="670"/>
      <c r="NCY71" s="670"/>
      <c r="NCZ71" s="670"/>
      <c r="NDA71" s="670"/>
      <c r="NDB71" s="670"/>
      <c r="NDC71" s="670"/>
      <c r="NDD71" s="670"/>
      <c r="NDE71" s="670"/>
      <c r="NDF71" s="670"/>
      <c r="NDG71" s="670"/>
      <c r="NDH71" s="670"/>
      <c r="NDI71" s="670"/>
      <c r="NDJ71" s="670"/>
      <c r="NDK71" s="670"/>
      <c r="NDL71" s="670"/>
      <c r="NDM71" s="670"/>
      <c r="NDN71" s="670"/>
      <c r="NDO71" s="670"/>
      <c r="NDP71" s="670"/>
      <c r="NDQ71" s="670"/>
      <c r="NDR71" s="670"/>
      <c r="NDS71" s="670"/>
      <c r="NDT71" s="670"/>
      <c r="NDU71" s="670"/>
      <c r="NDV71" s="670"/>
      <c r="NDW71" s="670"/>
      <c r="NDX71" s="670"/>
      <c r="NDY71" s="670"/>
      <c r="NDZ71" s="670"/>
      <c r="NEA71" s="670"/>
      <c r="NEB71" s="670"/>
      <c r="NEC71" s="670"/>
      <c r="NED71" s="670"/>
      <c r="NEE71" s="670"/>
      <c r="NEF71" s="670"/>
      <c r="NEG71" s="670"/>
      <c r="NEH71" s="670"/>
      <c r="NEI71" s="670"/>
      <c r="NEJ71" s="670"/>
      <c r="NEK71" s="670"/>
      <c r="NEL71" s="670"/>
      <c r="NEM71" s="670"/>
      <c r="NEN71" s="670"/>
      <c r="NEO71" s="670"/>
      <c r="NEP71" s="670"/>
      <c r="NEQ71" s="670"/>
      <c r="NER71" s="670"/>
      <c r="NES71" s="670"/>
      <c r="NET71" s="670"/>
      <c r="NEU71" s="670"/>
      <c r="NEV71" s="670"/>
      <c r="NEW71" s="670"/>
      <c r="NEX71" s="670"/>
      <c r="NEY71" s="670"/>
      <c r="NEZ71" s="670"/>
      <c r="NFA71" s="670"/>
      <c r="NFB71" s="670"/>
      <c r="NFC71" s="670"/>
      <c r="NFD71" s="670"/>
      <c r="NFE71" s="670"/>
      <c r="NFF71" s="670"/>
      <c r="NFG71" s="670"/>
      <c r="NFH71" s="670"/>
      <c r="NFI71" s="670"/>
      <c r="NFJ71" s="670"/>
      <c r="NFK71" s="670"/>
      <c r="NFL71" s="670"/>
      <c r="NFM71" s="670"/>
      <c r="NFN71" s="670"/>
      <c r="NFO71" s="670"/>
      <c r="NFP71" s="670"/>
      <c r="NFQ71" s="670"/>
      <c r="NFR71" s="670"/>
      <c r="NFS71" s="670"/>
      <c r="NFT71" s="670"/>
      <c r="NFU71" s="670"/>
      <c r="NFV71" s="670"/>
      <c r="NFW71" s="670"/>
      <c r="NFX71" s="670"/>
      <c r="NFY71" s="670"/>
      <c r="NFZ71" s="670"/>
      <c r="NGA71" s="670"/>
      <c r="NGB71" s="670"/>
      <c r="NGC71" s="670"/>
      <c r="NGD71" s="670"/>
      <c r="NGE71" s="670"/>
      <c r="NGF71" s="670"/>
      <c r="NGG71" s="670"/>
      <c r="NGH71" s="670"/>
      <c r="NGI71" s="670"/>
      <c r="NGJ71" s="670"/>
      <c r="NGK71" s="670"/>
      <c r="NGL71" s="670"/>
      <c r="NGM71" s="670"/>
      <c r="NGN71" s="670"/>
      <c r="NGO71" s="670"/>
      <c r="NGP71" s="670"/>
      <c r="NGQ71" s="670"/>
      <c r="NGR71" s="670"/>
      <c r="NGS71" s="670"/>
      <c r="NGT71" s="670"/>
      <c r="NGU71" s="670"/>
      <c r="NGV71" s="670"/>
      <c r="NGW71" s="670"/>
      <c r="NGX71" s="670"/>
      <c r="NGY71" s="670"/>
      <c r="NGZ71" s="670"/>
      <c r="NHA71" s="670"/>
      <c r="NHB71" s="670"/>
      <c r="NHC71" s="670"/>
      <c r="NHD71" s="670"/>
      <c r="NHE71" s="670"/>
      <c r="NHF71" s="670"/>
      <c r="NHG71" s="670"/>
      <c r="NHH71" s="670"/>
      <c r="NHI71" s="670"/>
      <c r="NHJ71" s="670"/>
      <c r="NHK71" s="670"/>
      <c r="NHL71" s="670"/>
      <c r="NHM71" s="670"/>
      <c r="NHN71" s="670"/>
      <c r="NHO71" s="670"/>
      <c r="NHP71" s="670"/>
      <c r="NHQ71" s="670"/>
      <c r="NHR71" s="670"/>
      <c r="NHS71" s="670"/>
      <c r="NHT71" s="670"/>
      <c r="NHU71" s="670"/>
      <c r="NHV71" s="670"/>
      <c r="NHW71" s="670"/>
      <c r="NHX71" s="670"/>
      <c r="NHY71" s="670"/>
      <c r="NHZ71" s="670"/>
      <c r="NIA71" s="670"/>
      <c r="NIB71" s="670"/>
      <c r="NIC71" s="670"/>
      <c r="NID71" s="670"/>
      <c r="NIE71" s="670"/>
      <c r="NIF71" s="670"/>
      <c r="NIG71" s="670"/>
      <c r="NIH71" s="670"/>
      <c r="NII71" s="670"/>
      <c r="NIJ71" s="670"/>
      <c r="NIK71" s="670"/>
      <c r="NIL71" s="670"/>
      <c r="NIM71" s="670"/>
      <c r="NIN71" s="670"/>
      <c r="NIO71" s="670"/>
      <c r="NIP71" s="670"/>
      <c r="NIQ71" s="670"/>
      <c r="NIR71" s="670"/>
      <c r="NIS71" s="670"/>
      <c r="NIT71" s="670"/>
      <c r="NIU71" s="670"/>
      <c r="NIV71" s="670"/>
      <c r="NIW71" s="670"/>
      <c r="NIX71" s="670"/>
      <c r="NIY71" s="670"/>
      <c r="NIZ71" s="670"/>
      <c r="NJA71" s="670"/>
      <c r="NJB71" s="670"/>
      <c r="NJC71" s="670"/>
      <c r="NJD71" s="670"/>
      <c r="NJE71" s="670"/>
      <c r="NJF71" s="670"/>
      <c r="NJG71" s="670"/>
      <c r="NJH71" s="670"/>
      <c r="NJI71" s="670"/>
      <c r="NJJ71" s="670"/>
      <c r="NJK71" s="670"/>
      <c r="NJL71" s="670"/>
      <c r="NJM71" s="670"/>
      <c r="NJN71" s="670"/>
      <c r="NJO71" s="670"/>
      <c r="NJP71" s="670"/>
      <c r="NJQ71" s="670"/>
      <c r="NJR71" s="670"/>
      <c r="NJS71" s="670"/>
      <c r="NJT71" s="670"/>
      <c r="NJU71" s="670"/>
      <c r="NJV71" s="670"/>
      <c r="NJW71" s="670"/>
      <c r="NJX71" s="670"/>
      <c r="NJY71" s="670"/>
      <c r="NJZ71" s="670"/>
      <c r="NKA71" s="670"/>
      <c r="NKB71" s="670"/>
      <c r="NKC71" s="670"/>
      <c r="NKD71" s="670"/>
      <c r="NKE71" s="670"/>
      <c r="NKF71" s="670"/>
      <c r="NKG71" s="670"/>
      <c r="NKH71" s="670"/>
      <c r="NKI71" s="670"/>
      <c r="NKJ71" s="670"/>
      <c r="NKK71" s="670"/>
      <c r="NKL71" s="670"/>
      <c r="NKM71" s="670"/>
      <c r="NKN71" s="670"/>
      <c r="NKO71" s="670"/>
      <c r="NKP71" s="670"/>
      <c r="NKQ71" s="670"/>
      <c r="NKR71" s="670"/>
      <c r="NKS71" s="670"/>
      <c r="NKT71" s="670"/>
      <c r="NKU71" s="670"/>
      <c r="NKV71" s="670"/>
      <c r="NKW71" s="670"/>
      <c r="NKX71" s="670"/>
      <c r="NKY71" s="670"/>
      <c r="NKZ71" s="670"/>
      <c r="NLA71" s="670"/>
      <c r="NLB71" s="670"/>
      <c r="NLC71" s="670"/>
      <c r="NLD71" s="670"/>
      <c r="NLE71" s="670"/>
      <c r="NLF71" s="670"/>
      <c r="NLG71" s="670"/>
      <c r="NLH71" s="670"/>
      <c r="NLI71" s="670"/>
      <c r="NLJ71" s="670"/>
      <c r="NLK71" s="670"/>
      <c r="NLL71" s="670"/>
      <c r="NLM71" s="670"/>
      <c r="NLN71" s="670"/>
      <c r="NLO71" s="670"/>
      <c r="NLP71" s="670"/>
      <c r="NLQ71" s="670"/>
      <c r="NLR71" s="670"/>
      <c r="NLS71" s="670"/>
      <c r="NLT71" s="670"/>
      <c r="NLU71" s="670"/>
      <c r="NLV71" s="670"/>
      <c r="NLW71" s="670"/>
      <c r="NLX71" s="670"/>
      <c r="NLY71" s="670"/>
      <c r="NLZ71" s="670"/>
      <c r="NMA71" s="670"/>
      <c r="NMB71" s="670"/>
      <c r="NMC71" s="670"/>
      <c r="NMD71" s="670"/>
      <c r="NME71" s="670"/>
      <c r="NMF71" s="670"/>
      <c r="NMG71" s="670"/>
      <c r="NMH71" s="670"/>
      <c r="NMI71" s="670"/>
      <c r="NMJ71" s="670"/>
      <c r="NMK71" s="670"/>
      <c r="NML71" s="670"/>
      <c r="NMM71" s="670"/>
      <c r="NMN71" s="670"/>
      <c r="NMO71" s="670"/>
      <c r="NMP71" s="670"/>
      <c r="NMQ71" s="670"/>
      <c r="NMR71" s="670"/>
      <c r="NMS71" s="670"/>
      <c r="NMT71" s="670"/>
      <c r="NMU71" s="670"/>
      <c r="NMV71" s="670"/>
      <c r="NMW71" s="670"/>
      <c r="NMX71" s="670"/>
      <c r="NMY71" s="670"/>
      <c r="NMZ71" s="670"/>
      <c r="NNA71" s="670"/>
      <c r="NNB71" s="670"/>
      <c r="NNC71" s="670"/>
      <c r="NND71" s="670"/>
      <c r="NNE71" s="670"/>
      <c r="NNF71" s="670"/>
      <c r="NNG71" s="670"/>
      <c r="NNH71" s="670"/>
      <c r="NNI71" s="670"/>
      <c r="NNJ71" s="670"/>
      <c r="NNK71" s="670"/>
      <c r="NNL71" s="670"/>
      <c r="NNM71" s="670"/>
      <c r="NNN71" s="670"/>
      <c r="NNO71" s="670"/>
      <c r="NNP71" s="670"/>
      <c r="NNQ71" s="670"/>
      <c r="NNR71" s="670"/>
      <c r="NNS71" s="670"/>
      <c r="NNT71" s="670"/>
      <c r="NNU71" s="670"/>
      <c r="NNV71" s="670"/>
      <c r="NNW71" s="670"/>
      <c r="NNX71" s="670"/>
      <c r="NNY71" s="670"/>
      <c r="NNZ71" s="670"/>
      <c r="NOA71" s="670"/>
      <c r="NOB71" s="670"/>
      <c r="NOC71" s="670"/>
      <c r="NOD71" s="670"/>
      <c r="NOE71" s="670"/>
      <c r="NOF71" s="670"/>
      <c r="NOG71" s="670"/>
      <c r="NOH71" s="670"/>
      <c r="NOI71" s="670"/>
      <c r="NOJ71" s="670"/>
      <c r="NOK71" s="670"/>
      <c r="NOL71" s="670"/>
      <c r="NOM71" s="670"/>
      <c r="NON71" s="670"/>
      <c r="NOO71" s="670"/>
      <c r="NOP71" s="670"/>
      <c r="NOQ71" s="670"/>
      <c r="NOR71" s="670"/>
      <c r="NOS71" s="670"/>
      <c r="NOT71" s="670"/>
      <c r="NOU71" s="670"/>
      <c r="NOV71" s="670"/>
      <c r="NOW71" s="670"/>
      <c r="NOX71" s="670"/>
      <c r="NOY71" s="670"/>
      <c r="NOZ71" s="670"/>
      <c r="NPA71" s="670"/>
      <c r="NPB71" s="670"/>
      <c r="NPC71" s="670"/>
      <c r="NPD71" s="670"/>
      <c r="NPE71" s="670"/>
      <c r="NPF71" s="670"/>
      <c r="NPG71" s="670"/>
      <c r="NPH71" s="670"/>
      <c r="NPI71" s="670"/>
      <c r="NPJ71" s="670"/>
      <c r="NPK71" s="670"/>
      <c r="NPL71" s="670"/>
      <c r="NPM71" s="670"/>
      <c r="NPN71" s="670"/>
      <c r="NPO71" s="670"/>
      <c r="NPP71" s="670"/>
      <c r="NPQ71" s="670"/>
      <c r="NPR71" s="670"/>
      <c r="NPS71" s="670"/>
      <c r="NPT71" s="670"/>
      <c r="NPU71" s="670"/>
      <c r="NPV71" s="670"/>
      <c r="NPW71" s="670"/>
      <c r="NPX71" s="670"/>
      <c r="NPY71" s="670"/>
      <c r="NPZ71" s="670"/>
      <c r="NQA71" s="670"/>
      <c r="NQB71" s="670"/>
      <c r="NQC71" s="670"/>
      <c r="NQD71" s="670"/>
      <c r="NQE71" s="670"/>
      <c r="NQF71" s="670"/>
      <c r="NQG71" s="670"/>
      <c r="NQH71" s="670"/>
      <c r="NQI71" s="670"/>
      <c r="NQJ71" s="670"/>
      <c r="NQK71" s="670"/>
      <c r="NQL71" s="670"/>
      <c r="NQM71" s="670"/>
      <c r="NQN71" s="670"/>
      <c r="NQO71" s="670"/>
      <c r="NQP71" s="670"/>
      <c r="NQQ71" s="670"/>
      <c r="NQR71" s="670"/>
      <c r="NQS71" s="670"/>
      <c r="NQT71" s="670"/>
      <c r="NQU71" s="670"/>
      <c r="NQV71" s="670"/>
      <c r="NQW71" s="670"/>
      <c r="NQX71" s="670"/>
      <c r="NQY71" s="670"/>
      <c r="NQZ71" s="670"/>
      <c r="NRA71" s="670"/>
      <c r="NRB71" s="670"/>
      <c r="NRC71" s="670"/>
      <c r="NRD71" s="670"/>
      <c r="NRE71" s="670"/>
      <c r="NRF71" s="670"/>
      <c r="NRG71" s="670"/>
      <c r="NRH71" s="670"/>
      <c r="NRI71" s="670"/>
      <c r="NRJ71" s="670"/>
      <c r="NRK71" s="670"/>
      <c r="NRL71" s="670"/>
      <c r="NRM71" s="670"/>
      <c r="NRN71" s="670"/>
      <c r="NRO71" s="670"/>
      <c r="NRP71" s="670"/>
      <c r="NRQ71" s="670"/>
      <c r="NRR71" s="670"/>
      <c r="NRS71" s="670"/>
      <c r="NRT71" s="670"/>
      <c r="NRU71" s="670"/>
      <c r="NRV71" s="670"/>
      <c r="NRW71" s="670"/>
      <c r="NRX71" s="670"/>
      <c r="NRY71" s="670"/>
      <c r="NRZ71" s="670"/>
      <c r="NSA71" s="670"/>
      <c r="NSB71" s="670"/>
      <c r="NSC71" s="670"/>
      <c r="NSD71" s="670"/>
      <c r="NSE71" s="670"/>
      <c r="NSF71" s="670"/>
      <c r="NSG71" s="670"/>
      <c r="NSH71" s="670"/>
      <c r="NSI71" s="670"/>
      <c r="NSJ71" s="670"/>
      <c r="NSK71" s="670"/>
      <c r="NSL71" s="670"/>
      <c r="NSM71" s="670"/>
      <c r="NSN71" s="670"/>
      <c r="NSO71" s="670"/>
      <c r="NSP71" s="670"/>
      <c r="NSQ71" s="670"/>
      <c r="NSR71" s="670"/>
      <c r="NSS71" s="670"/>
      <c r="NST71" s="670"/>
      <c r="NSU71" s="670"/>
      <c r="NSV71" s="670"/>
      <c r="NSW71" s="670"/>
      <c r="NSX71" s="670"/>
      <c r="NSY71" s="670"/>
      <c r="NSZ71" s="670"/>
      <c r="NTA71" s="670"/>
      <c r="NTB71" s="670"/>
      <c r="NTC71" s="670"/>
      <c r="NTD71" s="670"/>
      <c r="NTE71" s="670"/>
      <c r="NTF71" s="670"/>
      <c r="NTG71" s="670"/>
      <c r="NTH71" s="670"/>
      <c r="NTI71" s="670"/>
      <c r="NTJ71" s="670"/>
      <c r="NTK71" s="670"/>
      <c r="NTL71" s="670"/>
      <c r="NTM71" s="670"/>
      <c r="NTN71" s="670"/>
      <c r="NTO71" s="670"/>
      <c r="NTP71" s="670"/>
      <c r="NTQ71" s="670"/>
      <c r="NTR71" s="670"/>
      <c r="NTS71" s="670"/>
      <c r="NTT71" s="670"/>
      <c r="NTU71" s="670"/>
      <c r="NTV71" s="670"/>
      <c r="NTW71" s="670"/>
      <c r="NTX71" s="670"/>
      <c r="NTY71" s="670"/>
      <c r="NTZ71" s="670"/>
      <c r="NUA71" s="670"/>
      <c r="NUB71" s="670"/>
      <c r="NUC71" s="670"/>
      <c r="NUD71" s="670"/>
      <c r="NUE71" s="670"/>
      <c r="NUF71" s="670"/>
      <c r="NUG71" s="670"/>
      <c r="NUH71" s="670"/>
      <c r="NUI71" s="670"/>
      <c r="NUJ71" s="670"/>
      <c r="NUK71" s="670"/>
      <c r="NUL71" s="670"/>
      <c r="NUM71" s="670"/>
      <c r="NUN71" s="670"/>
      <c r="NUO71" s="670"/>
      <c r="NUP71" s="670"/>
      <c r="NUQ71" s="670"/>
      <c r="NUR71" s="670"/>
      <c r="NUS71" s="670"/>
      <c r="NUT71" s="670"/>
      <c r="NUU71" s="670"/>
      <c r="NUV71" s="670"/>
      <c r="NUW71" s="670"/>
      <c r="NUX71" s="670"/>
      <c r="NUY71" s="670"/>
      <c r="NUZ71" s="670"/>
      <c r="NVA71" s="670"/>
      <c r="NVB71" s="670"/>
      <c r="NVC71" s="670"/>
      <c r="NVD71" s="670"/>
      <c r="NVE71" s="670"/>
      <c r="NVF71" s="670"/>
      <c r="NVG71" s="670"/>
      <c r="NVH71" s="670"/>
      <c r="NVI71" s="670"/>
      <c r="NVJ71" s="670"/>
      <c r="NVK71" s="670"/>
      <c r="NVL71" s="670"/>
      <c r="NVM71" s="670"/>
      <c r="NVN71" s="670"/>
      <c r="NVO71" s="670"/>
      <c r="NVP71" s="670"/>
      <c r="NVQ71" s="670"/>
      <c r="NVR71" s="670"/>
      <c r="NVS71" s="670"/>
      <c r="NVT71" s="670"/>
      <c r="NVU71" s="670"/>
      <c r="NVV71" s="670"/>
      <c r="NVW71" s="670"/>
      <c r="NVX71" s="670"/>
      <c r="NVY71" s="670"/>
      <c r="NVZ71" s="670"/>
      <c r="NWA71" s="670"/>
      <c r="NWB71" s="670"/>
      <c r="NWC71" s="670"/>
      <c r="NWD71" s="670"/>
      <c r="NWE71" s="670"/>
      <c r="NWF71" s="670"/>
      <c r="NWG71" s="670"/>
      <c r="NWH71" s="670"/>
      <c r="NWI71" s="670"/>
      <c r="NWJ71" s="670"/>
      <c r="NWK71" s="670"/>
      <c r="NWL71" s="670"/>
      <c r="NWM71" s="670"/>
      <c r="NWN71" s="670"/>
      <c r="NWO71" s="670"/>
      <c r="NWP71" s="670"/>
      <c r="NWQ71" s="670"/>
      <c r="NWR71" s="670"/>
      <c r="NWS71" s="670"/>
      <c r="NWT71" s="670"/>
      <c r="NWU71" s="670"/>
      <c r="NWV71" s="670"/>
      <c r="NWW71" s="670"/>
      <c r="NWX71" s="670"/>
      <c r="NWY71" s="670"/>
      <c r="NWZ71" s="670"/>
      <c r="NXA71" s="670"/>
      <c r="NXB71" s="670"/>
      <c r="NXC71" s="670"/>
      <c r="NXD71" s="670"/>
      <c r="NXE71" s="670"/>
      <c r="NXF71" s="670"/>
      <c r="NXG71" s="670"/>
      <c r="NXH71" s="670"/>
      <c r="NXI71" s="670"/>
      <c r="NXJ71" s="670"/>
      <c r="NXK71" s="670"/>
      <c r="NXL71" s="670"/>
      <c r="NXM71" s="670"/>
      <c r="NXN71" s="670"/>
      <c r="NXO71" s="670"/>
      <c r="NXP71" s="670"/>
      <c r="NXQ71" s="670"/>
      <c r="NXR71" s="670"/>
      <c r="NXS71" s="670"/>
      <c r="NXT71" s="670"/>
      <c r="NXU71" s="670"/>
      <c r="NXV71" s="670"/>
      <c r="NXW71" s="670"/>
      <c r="NXX71" s="670"/>
      <c r="NXY71" s="670"/>
      <c r="NXZ71" s="670"/>
      <c r="NYA71" s="670"/>
      <c r="NYB71" s="670"/>
      <c r="NYC71" s="670"/>
      <c r="NYD71" s="670"/>
      <c r="NYE71" s="670"/>
      <c r="NYF71" s="670"/>
      <c r="NYG71" s="670"/>
      <c r="NYH71" s="670"/>
      <c r="NYI71" s="670"/>
      <c r="NYJ71" s="670"/>
      <c r="NYK71" s="670"/>
      <c r="NYL71" s="670"/>
      <c r="NYM71" s="670"/>
      <c r="NYN71" s="670"/>
      <c r="NYO71" s="670"/>
      <c r="NYP71" s="670"/>
      <c r="NYQ71" s="670"/>
      <c r="NYR71" s="670"/>
      <c r="NYS71" s="670"/>
      <c r="NYT71" s="670"/>
      <c r="NYU71" s="670"/>
      <c r="NYV71" s="670"/>
      <c r="NYW71" s="670"/>
      <c r="NYX71" s="670"/>
      <c r="NYY71" s="670"/>
      <c r="NYZ71" s="670"/>
      <c r="NZA71" s="670"/>
      <c r="NZB71" s="670"/>
      <c r="NZC71" s="670"/>
      <c r="NZD71" s="670"/>
      <c r="NZE71" s="670"/>
      <c r="NZF71" s="670"/>
      <c r="NZG71" s="670"/>
      <c r="NZH71" s="670"/>
      <c r="NZI71" s="670"/>
      <c r="NZJ71" s="670"/>
      <c r="NZK71" s="670"/>
      <c r="NZL71" s="670"/>
      <c r="NZM71" s="670"/>
      <c r="NZN71" s="670"/>
      <c r="NZO71" s="670"/>
      <c r="NZP71" s="670"/>
      <c r="NZQ71" s="670"/>
      <c r="NZR71" s="670"/>
      <c r="NZS71" s="670"/>
      <c r="NZT71" s="670"/>
      <c r="NZU71" s="670"/>
      <c r="NZV71" s="670"/>
      <c r="NZW71" s="670"/>
      <c r="NZX71" s="670"/>
      <c r="NZY71" s="670"/>
      <c r="NZZ71" s="670"/>
      <c r="OAA71" s="670"/>
      <c r="OAB71" s="670"/>
      <c r="OAC71" s="670"/>
      <c r="OAD71" s="670"/>
      <c r="OAE71" s="670"/>
      <c r="OAF71" s="670"/>
      <c r="OAG71" s="670"/>
      <c r="OAH71" s="670"/>
      <c r="OAI71" s="670"/>
      <c r="OAJ71" s="670"/>
      <c r="OAK71" s="670"/>
      <c r="OAL71" s="670"/>
      <c r="OAM71" s="670"/>
      <c r="OAN71" s="670"/>
      <c r="OAO71" s="670"/>
      <c r="OAP71" s="670"/>
      <c r="OAQ71" s="670"/>
      <c r="OAR71" s="670"/>
      <c r="OAS71" s="670"/>
      <c r="OAT71" s="670"/>
      <c r="OAU71" s="670"/>
      <c r="OAV71" s="670"/>
      <c r="OAW71" s="670"/>
      <c r="OAX71" s="670"/>
      <c r="OAY71" s="670"/>
      <c r="OAZ71" s="670"/>
      <c r="OBA71" s="670"/>
      <c r="OBB71" s="670"/>
      <c r="OBC71" s="670"/>
      <c r="OBD71" s="670"/>
      <c r="OBE71" s="670"/>
      <c r="OBF71" s="670"/>
      <c r="OBG71" s="670"/>
      <c r="OBH71" s="670"/>
      <c r="OBI71" s="670"/>
      <c r="OBJ71" s="670"/>
      <c r="OBK71" s="670"/>
      <c r="OBL71" s="670"/>
      <c r="OBM71" s="670"/>
      <c r="OBN71" s="670"/>
      <c r="OBO71" s="670"/>
      <c r="OBP71" s="670"/>
      <c r="OBQ71" s="670"/>
      <c r="OBR71" s="670"/>
      <c r="OBS71" s="670"/>
      <c r="OBT71" s="670"/>
      <c r="OBU71" s="670"/>
      <c r="OBV71" s="670"/>
      <c r="OBW71" s="670"/>
      <c r="OBX71" s="670"/>
      <c r="OBY71" s="670"/>
      <c r="OBZ71" s="670"/>
      <c r="OCA71" s="670"/>
      <c r="OCB71" s="670"/>
      <c r="OCC71" s="670"/>
      <c r="OCD71" s="670"/>
      <c r="OCE71" s="670"/>
      <c r="OCF71" s="670"/>
      <c r="OCG71" s="670"/>
      <c r="OCH71" s="670"/>
      <c r="OCI71" s="670"/>
      <c r="OCJ71" s="670"/>
      <c r="OCK71" s="670"/>
      <c r="OCL71" s="670"/>
      <c r="OCM71" s="670"/>
      <c r="OCN71" s="670"/>
      <c r="OCO71" s="670"/>
      <c r="OCP71" s="670"/>
      <c r="OCQ71" s="670"/>
      <c r="OCR71" s="670"/>
      <c r="OCS71" s="670"/>
      <c r="OCT71" s="670"/>
      <c r="OCU71" s="670"/>
      <c r="OCV71" s="670"/>
      <c r="OCW71" s="670"/>
      <c r="OCX71" s="670"/>
      <c r="OCY71" s="670"/>
      <c r="OCZ71" s="670"/>
      <c r="ODA71" s="670"/>
      <c r="ODB71" s="670"/>
      <c r="ODC71" s="670"/>
      <c r="ODD71" s="670"/>
      <c r="ODE71" s="670"/>
      <c r="ODF71" s="670"/>
      <c r="ODG71" s="670"/>
      <c r="ODH71" s="670"/>
      <c r="ODI71" s="670"/>
      <c r="ODJ71" s="670"/>
      <c r="ODK71" s="670"/>
      <c r="ODL71" s="670"/>
      <c r="ODM71" s="670"/>
      <c r="ODN71" s="670"/>
      <c r="ODO71" s="670"/>
      <c r="ODP71" s="670"/>
      <c r="ODQ71" s="670"/>
      <c r="ODR71" s="670"/>
      <c r="ODS71" s="670"/>
      <c r="ODT71" s="670"/>
      <c r="ODU71" s="670"/>
      <c r="ODV71" s="670"/>
      <c r="ODW71" s="670"/>
      <c r="ODX71" s="670"/>
      <c r="ODY71" s="670"/>
      <c r="ODZ71" s="670"/>
      <c r="OEA71" s="670"/>
      <c r="OEB71" s="670"/>
      <c r="OEC71" s="670"/>
      <c r="OED71" s="670"/>
      <c r="OEE71" s="670"/>
      <c r="OEF71" s="670"/>
      <c r="OEG71" s="670"/>
      <c r="OEH71" s="670"/>
      <c r="OEI71" s="670"/>
      <c r="OEJ71" s="670"/>
      <c r="OEK71" s="670"/>
      <c r="OEL71" s="670"/>
      <c r="OEM71" s="670"/>
      <c r="OEN71" s="670"/>
      <c r="OEO71" s="670"/>
      <c r="OEP71" s="670"/>
      <c r="OEQ71" s="670"/>
      <c r="OER71" s="670"/>
      <c r="OES71" s="670"/>
      <c r="OET71" s="670"/>
      <c r="OEU71" s="670"/>
      <c r="OEV71" s="670"/>
      <c r="OEW71" s="670"/>
      <c r="OEX71" s="670"/>
      <c r="OEY71" s="670"/>
      <c r="OEZ71" s="670"/>
      <c r="OFA71" s="670"/>
      <c r="OFB71" s="670"/>
      <c r="OFC71" s="670"/>
      <c r="OFD71" s="670"/>
      <c r="OFE71" s="670"/>
      <c r="OFF71" s="670"/>
      <c r="OFG71" s="670"/>
      <c r="OFH71" s="670"/>
      <c r="OFI71" s="670"/>
      <c r="OFJ71" s="670"/>
      <c r="OFK71" s="670"/>
      <c r="OFL71" s="670"/>
      <c r="OFM71" s="670"/>
      <c r="OFN71" s="670"/>
      <c r="OFO71" s="670"/>
      <c r="OFP71" s="670"/>
      <c r="OFQ71" s="670"/>
      <c r="OFR71" s="670"/>
      <c r="OFS71" s="670"/>
      <c r="OFT71" s="670"/>
      <c r="OFU71" s="670"/>
      <c r="OFV71" s="670"/>
      <c r="OFW71" s="670"/>
      <c r="OFX71" s="670"/>
      <c r="OFY71" s="670"/>
      <c r="OFZ71" s="670"/>
      <c r="OGA71" s="670"/>
      <c r="OGB71" s="670"/>
      <c r="OGC71" s="670"/>
      <c r="OGD71" s="670"/>
      <c r="OGE71" s="670"/>
      <c r="OGF71" s="670"/>
      <c r="OGG71" s="670"/>
      <c r="OGH71" s="670"/>
      <c r="OGI71" s="670"/>
      <c r="OGJ71" s="670"/>
      <c r="OGK71" s="670"/>
      <c r="OGL71" s="670"/>
      <c r="OGM71" s="670"/>
      <c r="OGN71" s="670"/>
      <c r="OGO71" s="670"/>
      <c r="OGP71" s="670"/>
      <c r="OGQ71" s="670"/>
      <c r="OGR71" s="670"/>
      <c r="OGS71" s="670"/>
      <c r="OGT71" s="670"/>
      <c r="OGU71" s="670"/>
      <c r="OGV71" s="670"/>
      <c r="OGW71" s="670"/>
      <c r="OGX71" s="670"/>
      <c r="OGY71" s="670"/>
      <c r="OGZ71" s="670"/>
      <c r="OHA71" s="670"/>
      <c r="OHB71" s="670"/>
      <c r="OHC71" s="670"/>
      <c r="OHD71" s="670"/>
      <c r="OHE71" s="670"/>
      <c r="OHF71" s="670"/>
      <c r="OHG71" s="670"/>
      <c r="OHH71" s="670"/>
      <c r="OHI71" s="670"/>
      <c r="OHJ71" s="670"/>
      <c r="OHK71" s="670"/>
      <c r="OHL71" s="670"/>
      <c r="OHM71" s="670"/>
      <c r="OHN71" s="670"/>
      <c r="OHO71" s="670"/>
      <c r="OHP71" s="670"/>
      <c r="OHQ71" s="670"/>
      <c r="OHR71" s="670"/>
      <c r="OHS71" s="670"/>
      <c r="OHT71" s="670"/>
      <c r="OHU71" s="670"/>
      <c r="OHV71" s="670"/>
      <c r="OHW71" s="670"/>
      <c r="OHX71" s="670"/>
      <c r="OHY71" s="670"/>
      <c r="OHZ71" s="670"/>
      <c r="OIA71" s="670"/>
      <c r="OIB71" s="670"/>
      <c r="OIC71" s="670"/>
      <c r="OID71" s="670"/>
      <c r="OIE71" s="670"/>
      <c r="OIF71" s="670"/>
      <c r="OIG71" s="670"/>
      <c r="OIH71" s="670"/>
      <c r="OII71" s="670"/>
      <c r="OIJ71" s="670"/>
      <c r="OIK71" s="670"/>
      <c r="OIL71" s="670"/>
      <c r="OIM71" s="670"/>
      <c r="OIN71" s="670"/>
      <c r="OIO71" s="670"/>
      <c r="OIP71" s="670"/>
      <c r="OIQ71" s="670"/>
      <c r="OIR71" s="670"/>
      <c r="OIS71" s="670"/>
      <c r="OIT71" s="670"/>
      <c r="OIU71" s="670"/>
      <c r="OIV71" s="670"/>
      <c r="OIW71" s="670"/>
      <c r="OIX71" s="670"/>
      <c r="OIY71" s="670"/>
      <c r="OIZ71" s="670"/>
      <c r="OJA71" s="670"/>
      <c r="OJB71" s="670"/>
      <c r="OJC71" s="670"/>
      <c r="OJD71" s="670"/>
      <c r="OJE71" s="670"/>
      <c r="OJF71" s="670"/>
      <c r="OJG71" s="670"/>
      <c r="OJH71" s="670"/>
      <c r="OJI71" s="670"/>
      <c r="OJJ71" s="670"/>
      <c r="OJK71" s="670"/>
      <c r="OJL71" s="670"/>
      <c r="OJM71" s="670"/>
      <c r="OJN71" s="670"/>
      <c r="OJO71" s="670"/>
      <c r="OJP71" s="670"/>
      <c r="OJQ71" s="670"/>
      <c r="OJR71" s="670"/>
      <c r="OJS71" s="670"/>
      <c r="OJT71" s="670"/>
      <c r="OJU71" s="670"/>
      <c r="OJV71" s="670"/>
      <c r="OJW71" s="670"/>
      <c r="OJX71" s="670"/>
      <c r="OJY71" s="670"/>
      <c r="OJZ71" s="670"/>
      <c r="OKA71" s="670"/>
      <c r="OKB71" s="670"/>
      <c r="OKC71" s="670"/>
      <c r="OKD71" s="670"/>
      <c r="OKE71" s="670"/>
      <c r="OKF71" s="670"/>
      <c r="OKG71" s="670"/>
      <c r="OKH71" s="670"/>
      <c r="OKI71" s="670"/>
      <c r="OKJ71" s="670"/>
      <c r="OKK71" s="670"/>
      <c r="OKL71" s="670"/>
      <c r="OKM71" s="670"/>
      <c r="OKN71" s="670"/>
      <c r="OKO71" s="670"/>
      <c r="OKP71" s="670"/>
      <c r="OKQ71" s="670"/>
      <c r="OKR71" s="670"/>
      <c r="OKS71" s="670"/>
      <c r="OKT71" s="670"/>
      <c r="OKU71" s="670"/>
      <c r="OKV71" s="670"/>
      <c r="OKW71" s="670"/>
      <c r="OKX71" s="670"/>
      <c r="OKY71" s="670"/>
      <c r="OKZ71" s="670"/>
      <c r="OLA71" s="670"/>
      <c r="OLB71" s="670"/>
      <c r="OLC71" s="670"/>
      <c r="OLD71" s="670"/>
      <c r="OLE71" s="670"/>
      <c r="OLF71" s="670"/>
      <c r="OLG71" s="670"/>
      <c r="OLH71" s="670"/>
      <c r="OLI71" s="670"/>
      <c r="OLJ71" s="670"/>
      <c r="OLK71" s="670"/>
      <c r="OLL71" s="670"/>
      <c r="OLM71" s="670"/>
      <c r="OLN71" s="670"/>
      <c r="OLO71" s="670"/>
      <c r="OLP71" s="670"/>
      <c r="OLQ71" s="670"/>
      <c r="OLR71" s="670"/>
      <c r="OLS71" s="670"/>
      <c r="OLT71" s="670"/>
      <c r="OLU71" s="670"/>
      <c r="OLV71" s="670"/>
      <c r="OLW71" s="670"/>
      <c r="OLX71" s="670"/>
      <c r="OLY71" s="670"/>
      <c r="OLZ71" s="670"/>
      <c r="OMA71" s="670"/>
      <c r="OMB71" s="670"/>
      <c r="OMC71" s="670"/>
      <c r="OMD71" s="670"/>
      <c r="OME71" s="670"/>
      <c r="OMF71" s="670"/>
      <c r="OMG71" s="670"/>
      <c r="OMH71" s="670"/>
      <c r="OMI71" s="670"/>
      <c r="OMJ71" s="670"/>
      <c r="OMK71" s="670"/>
      <c r="OML71" s="670"/>
      <c r="OMM71" s="670"/>
      <c r="OMN71" s="670"/>
      <c r="OMO71" s="670"/>
      <c r="OMP71" s="670"/>
      <c r="OMQ71" s="670"/>
      <c r="OMR71" s="670"/>
      <c r="OMS71" s="670"/>
      <c r="OMT71" s="670"/>
      <c r="OMU71" s="670"/>
      <c r="OMV71" s="670"/>
      <c r="OMW71" s="670"/>
      <c r="OMX71" s="670"/>
      <c r="OMY71" s="670"/>
      <c r="OMZ71" s="670"/>
      <c r="ONA71" s="670"/>
      <c r="ONB71" s="670"/>
      <c r="ONC71" s="670"/>
      <c r="OND71" s="670"/>
      <c r="ONE71" s="670"/>
      <c r="ONF71" s="670"/>
      <c r="ONG71" s="670"/>
      <c r="ONH71" s="670"/>
      <c r="ONI71" s="670"/>
      <c r="ONJ71" s="670"/>
      <c r="ONK71" s="670"/>
      <c r="ONL71" s="670"/>
      <c r="ONM71" s="670"/>
      <c r="ONN71" s="670"/>
      <c r="ONO71" s="670"/>
      <c r="ONP71" s="670"/>
      <c r="ONQ71" s="670"/>
      <c r="ONR71" s="670"/>
      <c r="ONS71" s="670"/>
      <c r="ONT71" s="670"/>
      <c r="ONU71" s="670"/>
      <c r="ONV71" s="670"/>
      <c r="ONW71" s="670"/>
      <c r="ONX71" s="670"/>
      <c r="ONY71" s="670"/>
      <c r="ONZ71" s="670"/>
      <c r="OOA71" s="670"/>
      <c r="OOB71" s="670"/>
      <c r="OOC71" s="670"/>
      <c r="OOD71" s="670"/>
      <c r="OOE71" s="670"/>
      <c r="OOF71" s="670"/>
      <c r="OOG71" s="670"/>
      <c r="OOH71" s="670"/>
      <c r="OOI71" s="670"/>
      <c r="OOJ71" s="670"/>
      <c r="OOK71" s="670"/>
      <c r="OOL71" s="670"/>
      <c r="OOM71" s="670"/>
      <c r="OON71" s="670"/>
      <c r="OOO71" s="670"/>
      <c r="OOP71" s="670"/>
      <c r="OOQ71" s="670"/>
      <c r="OOR71" s="670"/>
      <c r="OOS71" s="670"/>
      <c r="OOT71" s="670"/>
      <c r="OOU71" s="670"/>
      <c r="OOV71" s="670"/>
      <c r="OOW71" s="670"/>
      <c r="OOX71" s="670"/>
      <c r="OOY71" s="670"/>
      <c r="OOZ71" s="670"/>
      <c r="OPA71" s="670"/>
      <c r="OPB71" s="670"/>
      <c r="OPC71" s="670"/>
      <c r="OPD71" s="670"/>
      <c r="OPE71" s="670"/>
      <c r="OPF71" s="670"/>
      <c r="OPG71" s="670"/>
      <c r="OPH71" s="670"/>
      <c r="OPI71" s="670"/>
      <c r="OPJ71" s="670"/>
      <c r="OPK71" s="670"/>
      <c r="OPL71" s="670"/>
      <c r="OPM71" s="670"/>
      <c r="OPN71" s="670"/>
      <c r="OPO71" s="670"/>
      <c r="OPP71" s="670"/>
      <c r="OPQ71" s="670"/>
      <c r="OPR71" s="670"/>
      <c r="OPS71" s="670"/>
      <c r="OPT71" s="670"/>
      <c r="OPU71" s="670"/>
      <c r="OPV71" s="670"/>
      <c r="OPW71" s="670"/>
      <c r="OPX71" s="670"/>
      <c r="OPY71" s="670"/>
      <c r="OPZ71" s="670"/>
      <c r="OQA71" s="670"/>
      <c r="OQB71" s="670"/>
      <c r="OQC71" s="670"/>
      <c r="OQD71" s="670"/>
      <c r="OQE71" s="670"/>
      <c r="OQF71" s="670"/>
      <c r="OQG71" s="670"/>
      <c r="OQH71" s="670"/>
      <c r="OQI71" s="670"/>
      <c r="OQJ71" s="670"/>
      <c r="OQK71" s="670"/>
      <c r="OQL71" s="670"/>
      <c r="OQM71" s="670"/>
      <c r="OQN71" s="670"/>
      <c r="OQO71" s="670"/>
      <c r="OQP71" s="670"/>
      <c r="OQQ71" s="670"/>
      <c r="OQR71" s="670"/>
      <c r="OQS71" s="670"/>
      <c r="OQT71" s="670"/>
      <c r="OQU71" s="670"/>
      <c r="OQV71" s="670"/>
      <c r="OQW71" s="670"/>
      <c r="OQX71" s="670"/>
      <c r="OQY71" s="670"/>
      <c r="OQZ71" s="670"/>
      <c r="ORA71" s="670"/>
      <c r="ORB71" s="670"/>
      <c r="ORC71" s="670"/>
      <c r="ORD71" s="670"/>
      <c r="ORE71" s="670"/>
      <c r="ORF71" s="670"/>
      <c r="ORG71" s="670"/>
      <c r="ORH71" s="670"/>
      <c r="ORI71" s="670"/>
      <c r="ORJ71" s="670"/>
      <c r="ORK71" s="670"/>
      <c r="ORL71" s="670"/>
      <c r="ORM71" s="670"/>
      <c r="ORN71" s="670"/>
      <c r="ORO71" s="670"/>
      <c r="ORP71" s="670"/>
      <c r="ORQ71" s="670"/>
      <c r="ORR71" s="670"/>
      <c r="ORS71" s="670"/>
      <c r="ORT71" s="670"/>
      <c r="ORU71" s="670"/>
      <c r="ORV71" s="670"/>
      <c r="ORW71" s="670"/>
      <c r="ORX71" s="670"/>
      <c r="ORY71" s="670"/>
      <c r="ORZ71" s="670"/>
      <c r="OSA71" s="670"/>
      <c r="OSB71" s="670"/>
      <c r="OSC71" s="670"/>
      <c r="OSD71" s="670"/>
      <c r="OSE71" s="670"/>
      <c r="OSF71" s="670"/>
      <c r="OSG71" s="670"/>
      <c r="OSH71" s="670"/>
      <c r="OSI71" s="670"/>
      <c r="OSJ71" s="670"/>
      <c r="OSK71" s="670"/>
      <c r="OSL71" s="670"/>
      <c r="OSM71" s="670"/>
      <c r="OSN71" s="670"/>
      <c r="OSO71" s="670"/>
      <c r="OSP71" s="670"/>
      <c r="OSQ71" s="670"/>
      <c r="OSR71" s="670"/>
      <c r="OSS71" s="670"/>
      <c r="OST71" s="670"/>
      <c r="OSU71" s="670"/>
      <c r="OSV71" s="670"/>
      <c r="OSW71" s="670"/>
      <c r="OSX71" s="670"/>
      <c r="OSY71" s="670"/>
      <c r="OSZ71" s="670"/>
      <c r="OTA71" s="670"/>
      <c r="OTB71" s="670"/>
      <c r="OTC71" s="670"/>
      <c r="OTD71" s="670"/>
      <c r="OTE71" s="670"/>
      <c r="OTF71" s="670"/>
      <c r="OTG71" s="670"/>
      <c r="OTH71" s="670"/>
      <c r="OTI71" s="670"/>
      <c r="OTJ71" s="670"/>
      <c r="OTK71" s="670"/>
      <c r="OTL71" s="670"/>
      <c r="OTM71" s="670"/>
      <c r="OTN71" s="670"/>
      <c r="OTO71" s="670"/>
      <c r="OTP71" s="670"/>
      <c r="OTQ71" s="670"/>
      <c r="OTR71" s="670"/>
      <c r="OTS71" s="670"/>
      <c r="OTT71" s="670"/>
      <c r="OTU71" s="670"/>
      <c r="OTV71" s="670"/>
      <c r="OTW71" s="670"/>
      <c r="OTX71" s="670"/>
      <c r="OTY71" s="670"/>
      <c r="OTZ71" s="670"/>
      <c r="OUA71" s="670"/>
      <c r="OUB71" s="670"/>
      <c r="OUC71" s="670"/>
      <c r="OUD71" s="670"/>
      <c r="OUE71" s="670"/>
      <c r="OUF71" s="670"/>
      <c r="OUG71" s="670"/>
      <c r="OUH71" s="670"/>
      <c r="OUI71" s="670"/>
      <c r="OUJ71" s="670"/>
      <c r="OUK71" s="670"/>
      <c r="OUL71" s="670"/>
      <c r="OUM71" s="670"/>
      <c r="OUN71" s="670"/>
      <c r="OUO71" s="670"/>
      <c r="OUP71" s="670"/>
      <c r="OUQ71" s="670"/>
      <c r="OUR71" s="670"/>
      <c r="OUS71" s="670"/>
      <c r="OUT71" s="670"/>
      <c r="OUU71" s="670"/>
      <c r="OUV71" s="670"/>
      <c r="OUW71" s="670"/>
      <c r="OUX71" s="670"/>
      <c r="OUY71" s="670"/>
      <c r="OUZ71" s="670"/>
      <c r="OVA71" s="670"/>
      <c r="OVB71" s="670"/>
      <c r="OVC71" s="670"/>
      <c r="OVD71" s="670"/>
      <c r="OVE71" s="670"/>
      <c r="OVF71" s="670"/>
      <c r="OVG71" s="670"/>
      <c r="OVH71" s="670"/>
      <c r="OVI71" s="670"/>
      <c r="OVJ71" s="670"/>
      <c r="OVK71" s="670"/>
      <c r="OVL71" s="670"/>
      <c r="OVM71" s="670"/>
      <c r="OVN71" s="670"/>
      <c r="OVO71" s="670"/>
      <c r="OVP71" s="670"/>
      <c r="OVQ71" s="670"/>
      <c r="OVR71" s="670"/>
      <c r="OVS71" s="670"/>
      <c r="OVT71" s="670"/>
      <c r="OVU71" s="670"/>
      <c r="OVV71" s="670"/>
      <c r="OVW71" s="670"/>
      <c r="OVX71" s="670"/>
      <c r="OVY71" s="670"/>
      <c r="OVZ71" s="670"/>
      <c r="OWA71" s="670"/>
      <c r="OWB71" s="670"/>
      <c r="OWC71" s="670"/>
      <c r="OWD71" s="670"/>
      <c r="OWE71" s="670"/>
      <c r="OWF71" s="670"/>
      <c r="OWG71" s="670"/>
      <c r="OWH71" s="670"/>
      <c r="OWI71" s="670"/>
      <c r="OWJ71" s="670"/>
      <c r="OWK71" s="670"/>
      <c r="OWL71" s="670"/>
      <c r="OWM71" s="670"/>
      <c r="OWN71" s="670"/>
      <c r="OWO71" s="670"/>
      <c r="OWP71" s="670"/>
      <c r="OWQ71" s="670"/>
      <c r="OWR71" s="670"/>
      <c r="OWS71" s="670"/>
      <c r="OWT71" s="670"/>
      <c r="OWU71" s="670"/>
      <c r="OWV71" s="670"/>
      <c r="OWW71" s="670"/>
      <c r="OWX71" s="670"/>
      <c r="OWY71" s="670"/>
      <c r="OWZ71" s="670"/>
      <c r="OXA71" s="670"/>
      <c r="OXB71" s="670"/>
      <c r="OXC71" s="670"/>
      <c r="OXD71" s="670"/>
      <c r="OXE71" s="670"/>
      <c r="OXF71" s="670"/>
      <c r="OXG71" s="670"/>
      <c r="OXH71" s="670"/>
      <c r="OXI71" s="670"/>
      <c r="OXJ71" s="670"/>
      <c r="OXK71" s="670"/>
      <c r="OXL71" s="670"/>
      <c r="OXM71" s="670"/>
      <c r="OXN71" s="670"/>
      <c r="OXO71" s="670"/>
      <c r="OXP71" s="670"/>
      <c r="OXQ71" s="670"/>
      <c r="OXR71" s="670"/>
      <c r="OXS71" s="670"/>
      <c r="OXT71" s="670"/>
      <c r="OXU71" s="670"/>
      <c r="OXV71" s="670"/>
      <c r="OXW71" s="670"/>
      <c r="OXX71" s="670"/>
      <c r="OXY71" s="670"/>
      <c r="OXZ71" s="670"/>
      <c r="OYA71" s="670"/>
      <c r="OYB71" s="670"/>
      <c r="OYC71" s="670"/>
      <c r="OYD71" s="670"/>
      <c r="OYE71" s="670"/>
      <c r="OYF71" s="670"/>
      <c r="OYG71" s="670"/>
      <c r="OYH71" s="670"/>
      <c r="OYI71" s="670"/>
      <c r="OYJ71" s="670"/>
      <c r="OYK71" s="670"/>
      <c r="OYL71" s="670"/>
      <c r="OYM71" s="670"/>
      <c r="OYN71" s="670"/>
      <c r="OYO71" s="670"/>
      <c r="OYP71" s="670"/>
      <c r="OYQ71" s="670"/>
      <c r="OYR71" s="670"/>
      <c r="OYS71" s="670"/>
      <c r="OYT71" s="670"/>
      <c r="OYU71" s="670"/>
      <c r="OYV71" s="670"/>
      <c r="OYW71" s="670"/>
      <c r="OYX71" s="670"/>
      <c r="OYY71" s="670"/>
      <c r="OYZ71" s="670"/>
      <c r="OZA71" s="670"/>
      <c r="OZB71" s="670"/>
      <c r="OZC71" s="670"/>
      <c r="OZD71" s="670"/>
      <c r="OZE71" s="670"/>
      <c r="OZF71" s="670"/>
      <c r="OZG71" s="670"/>
      <c r="OZH71" s="670"/>
      <c r="OZI71" s="670"/>
      <c r="OZJ71" s="670"/>
      <c r="OZK71" s="670"/>
      <c r="OZL71" s="670"/>
      <c r="OZM71" s="670"/>
      <c r="OZN71" s="670"/>
      <c r="OZO71" s="670"/>
      <c r="OZP71" s="670"/>
      <c r="OZQ71" s="670"/>
      <c r="OZR71" s="670"/>
      <c r="OZS71" s="670"/>
      <c r="OZT71" s="670"/>
      <c r="OZU71" s="670"/>
      <c r="OZV71" s="670"/>
      <c r="OZW71" s="670"/>
      <c r="OZX71" s="670"/>
      <c r="OZY71" s="670"/>
      <c r="OZZ71" s="670"/>
      <c r="PAA71" s="670"/>
      <c r="PAB71" s="670"/>
      <c r="PAC71" s="670"/>
      <c r="PAD71" s="670"/>
      <c r="PAE71" s="670"/>
      <c r="PAF71" s="670"/>
      <c r="PAG71" s="670"/>
      <c r="PAH71" s="670"/>
      <c r="PAI71" s="670"/>
      <c r="PAJ71" s="670"/>
      <c r="PAK71" s="670"/>
      <c r="PAL71" s="670"/>
      <c r="PAM71" s="670"/>
      <c r="PAN71" s="670"/>
      <c r="PAO71" s="670"/>
      <c r="PAP71" s="670"/>
      <c r="PAQ71" s="670"/>
      <c r="PAR71" s="670"/>
      <c r="PAS71" s="670"/>
      <c r="PAT71" s="670"/>
      <c r="PAU71" s="670"/>
      <c r="PAV71" s="670"/>
      <c r="PAW71" s="670"/>
      <c r="PAX71" s="670"/>
      <c r="PAY71" s="670"/>
      <c r="PAZ71" s="670"/>
      <c r="PBA71" s="670"/>
      <c r="PBB71" s="670"/>
      <c r="PBC71" s="670"/>
      <c r="PBD71" s="670"/>
      <c r="PBE71" s="670"/>
      <c r="PBF71" s="670"/>
      <c r="PBG71" s="670"/>
      <c r="PBH71" s="670"/>
      <c r="PBI71" s="670"/>
      <c r="PBJ71" s="670"/>
      <c r="PBK71" s="670"/>
      <c r="PBL71" s="670"/>
      <c r="PBM71" s="670"/>
      <c r="PBN71" s="670"/>
      <c r="PBO71" s="670"/>
      <c r="PBP71" s="670"/>
      <c r="PBQ71" s="670"/>
      <c r="PBR71" s="670"/>
      <c r="PBS71" s="670"/>
      <c r="PBT71" s="670"/>
      <c r="PBU71" s="670"/>
      <c r="PBV71" s="670"/>
      <c r="PBW71" s="670"/>
      <c r="PBX71" s="670"/>
      <c r="PBY71" s="670"/>
      <c r="PBZ71" s="670"/>
      <c r="PCA71" s="670"/>
      <c r="PCB71" s="670"/>
      <c r="PCC71" s="670"/>
      <c r="PCD71" s="670"/>
      <c r="PCE71" s="670"/>
      <c r="PCF71" s="670"/>
      <c r="PCG71" s="670"/>
      <c r="PCH71" s="670"/>
      <c r="PCI71" s="670"/>
      <c r="PCJ71" s="670"/>
      <c r="PCK71" s="670"/>
      <c r="PCL71" s="670"/>
      <c r="PCM71" s="670"/>
      <c r="PCN71" s="670"/>
      <c r="PCO71" s="670"/>
      <c r="PCP71" s="670"/>
      <c r="PCQ71" s="670"/>
      <c r="PCR71" s="670"/>
      <c r="PCS71" s="670"/>
      <c r="PCT71" s="670"/>
      <c r="PCU71" s="670"/>
      <c r="PCV71" s="670"/>
      <c r="PCW71" s="670"/>
      <c r="PCX71" s="670"/>
      <c r="PCY71" s="670"/>
      <c r="PCZ71" s="670"/>
      <c r="PDA71" s="670"/>
      <c r="PDB71" s="670"/>
      <c r="PDC71" s="670"/>
      <c r="PDD71" s="670"/>
      <c r="PDE71" s="670"/>
      <c r="PDF71" s="670"/>
      <c r="PDG71" s="670"/>
      <c r="PDH71" s="670"/>
      <c r="PDI71" s="670"/>
      <c r="PDJ71" s="670"/>
      <c r="PDK71" s="670"/>
      <c r="PDL71" s="670"/>
      <c r="PDM71" s="670"/>
      <c r="PDN71" s="670"/>
      <c r="PDO71" s="670"/>
      <c r="PDP71" s="670"/>
      <c r="PDQ71" s="670"/>
      <c r="PDR71" s="670"/>
      <c r="PDS71" s="670"/>
      <c r="PDT71" s="670"/>
      <c r="PDU71" s="670"/>
      <c r="PDV71" s="670"/>
      <c r="PDW71" s="670"/>
      <c r="PDX71" s="670"/>
      <c r="PDY71" s="670"/>
      <c r="PDZ71" s="670"/>
      <c r="PEA71" s="670"/>
      <c r="PEB71" s="670"/>
      <c r="PEC71" s="670"/>
      <c r="PED71" s="670"/>
      <c r="PEE71" s="670"/>
      <c r="PEF71" s="670"/>
      <c r="PEG71" s="670"/>
      <c r="PEH71" s="670"/>
      <c r="PEI71" s="670"/>
      <c r="PEJ71" s="670"/>
      <c r="PEK71" s="670"/>
      <c r="PEL71" s="670"/>
      <c r="PEM71" s="670"/>
      <c r="PEN71" s="670"/>
      <c r="PEO71" s="670"/>
      <c r="PEP71" s="670"/>
      <c r="PEQ71" s="670"/>
      <c r="PER71" s="670"/>
      <c r="PES71" s="670"/>
      <c r="PET71" s="670"/>
      <c r="PEU71" s="670"/>
      <c r="PEV71" s="670"/>
      <c r="PEW71" s="670"/>
      <c r="PEX71" s="670"/>
      <c r="PEY71" s="670"/>
      <c r="PEZ71" s="670"/>
      <c r="PFA71" s="670"/>
      <c r="PFB71" s="670"/>
      <c r="PFC71" s="670"/>
      <c r="PFD71" s="670"/>
      <c r="PFE71" s="670"/>
      <c r="PFF71" s="670"/>
      <c r="PFG71" s="670"/>
      <c r="PFH71" s="670"/>
      <c r="PFI71" s="670"/>
      <c r="PFJ71" s="670"/>
      <c r="PFK71" s="670"/>
      <c r="PFL71" s="670"/>
      <c r="PFM71" s="670"/>
      <c r="PFN71" s="670"/>
      <c r="PFO71" s="670"/>
      <c r="PFP71" s="670"/>
      <c r="PFQ71" s="670"/>
      <c r="PFR71" s="670"/>
      <c r="PFS71" s="670"/>
      <c r="PFT71" s="670"/>
      <c r="PFU71" s="670"/>
      <c r="PFV71" s="670"/>
      <c r="PFW71" s="670"/>
      <c r="PFX71" s="670"/>
      <c r="PFY71" s="670"/>
      <c r="PFZ71" s="670"/>
      <c r="PGA71" s="670"/>
      <c r="PGB71" s="670"/>
      <c r="PGC71" s="670"/>
      <c r="PGD71" s="670"/>
      <c r="PGE71" s="670"/>
      <c r="PGF71" s="670"/>
      <c r="PGG71" s="670"/>
      <c r="PGH71" s="670"/>
      <c r="PGI71" s="670"/>
      <c r="PGJ71" s="670"/>
      <c r="PGK71" s="670"/>
      <c r="PGL71" s="670"/>
      <c r="PGM71" s="670"/>
      <c r="PGN71" s="670"/>
      <c r="PGO71" s="670"/>
      <c r="PGP71" s="670"/>
      <c r="PGQ71" s="670"/>
      <c r="PGR71" s="670"/>
      <c r="PGS71" s="670"/>
      <c r="PGT71" s="670"/>
      <c r="PGU71" s="670"/>
      <c r="PGV71" s="670"/>
      <c r="PGW71" s="670"/>
      <c r="PGX71" s="670"/>
      <c r="PGY71" s="670"/>
      <c r="PGZ71" s="670"/>
      <c r="PHA71" s="670"/>
      <c r="PHB71" s="670"/>
      <c r="PHC71" s="670"/>
      <c r="PHD71" s="670"/>
      <c r="PHE71" s="670"/>
      <c r="PHF71" s="670"/>
      <c r="PHG71" s="670"/>
      <c r="PHH71" s="670"/>
      <c r="PHI71" s="670"/>
      <c r="PHJ71" s="670"/>
      <c r="PHK71" s="670"/>
      <c r="PHL71" s="670"/>
      <c r="PHM71" s="670"/>
      <c r="PHN71" s="670"/>
      <c r="PHO71" s="670"/>
      <c r="PHP71" s="670"/>
      <c r="PHQ71" s="670"/>
      <c r="PHR71" s="670"/>
      <c r="PHS71" s="670"/>
      <c r="PHT71" s="670"/>
      <c r="PHU71" s="670"/>
      <c r="PHV71" s="670"/>
      <c r="PHW71" s="670"/>
      <c r="PHX71" s="670"/>
      <c r="PHY71" s="670"/>
      <c r="PHZ71" s="670"/>
      <c r="PIA71" s="670"/>
      <c r="PIB71" s="670"/>
      <c r="PIC71" s="670"/>
      <c r="PID71" s="670"/>
      <c r="PIE71" s="670"/>
      <c r="PIF71" s="670"/>
      <c r="PIG71" s="670"/>
      <c r="PIH71" s="670"/>
      <c r="PII71" s="670"/>
      <c r="PIJ71" s="670"/>
      <c r="PIK71" s="670"/>
      <c r="PIL71" s="670"/>
      <c r="PIM71" s="670"/>
      <c r="PIN71" s="670"/>
      <c r="PIO71" s="670"/>
      <c r="PIP71" s="670"/>
      <c r="PIQ71" s="670"/>
      <c r="PIR71" s="670"/>
      <c r="PIS71" s="670"/>
      <c r="PIT71" s="670"/>
      <c r="PIU71" s="670"/>
      <c r="PIV71" s="670"/>
      <c r="PIW71" s="670"/>
      <c r="PIX71" s="670"/>
      <c r="PIY71" s="670"/>
      <c r="PIZ71" s="670"/>
      <c r="PJA71" s="670"/>
      <c r="PJB71" s="670"/>
      <c r="PJC71" s="670"/>
      <c r="PJD71" s="670"/>
      <c r="PJE71" s="670"/>
      <c r="PJF71" s="670"/>
      <c r="PJG71" s="670"/>
      <c r="PJH71" s="670"/>
      <c r="PJI71" s="670"/>
      <c r="PJJ71" s="670"/>
      <c r="PJK71" s="670"/>
      <c r="PJL71" s="670"/>
      <c r="PJM71" s="670"/>
      <c r="PJN71" s="670"/>
      <c r="PJO71" s="670"/>
      <c r="PJP71" s="670"/>
      <c r="PJQ71" s="670"/>
      <c r="PJR71" s="670"/>
      <c r="PJS71" s="670"/>
      <c r="PJT71" s="670"/>
      <c r="PJU71" s="670"/>
      <c r="PJV71" s="670"/>
      <c r="PJW71" s="670"/>
      <c r="PJX71" s="670"/>
      <c r="PJY71" s="670"/>
      <c r="PJZ71" s="670"/>
      <c r="PKA71" s="670"/>
      <c r="PKB71" s="670"/>
      <c r="PKC71" s="670"/>
      <c r="PKD71" s="670"/>
      <c r="PKE71" s="670"/>
      <c r="PKF71" s="670"/>
      <c r="PKG71" s="670"/>
      <c r="PKH71" s="670"/>
      <c r="PKI71" s="670"/>
      <c r="PKJ71" s="670"/>
      <c r="PKK71" s="670"/>
      <c r="PKL71" s="670"/>
      <c r="PKM71" s="670"/>
      <c r="PKN71" s="670"/>
      <c r="PKO71" s="670"/>
      <c r="PKP71" s="670"/>
      <c r="PKQ71" s="670"/>
      <c r="PKR71" s="670"/>
      <c r="PKS71" s="670"/>
      <c r="PKT71" s="670"/>
      <c r="PKU71" s="670"/>
      <c r="PKV71" s="670"/>
      <c r="PKW71" s="670"/>
      <c r="PKX71" s="670"/>
      <c r="PKY71" s="670"/>
      <c r="PKZ71" s="670"/>
      <c r="PLA71" s="670"/>
      <c r="PLB71" s="670"/>
      <c r="PLC71" s="670"/>
      <c r="PLD71" s="670"/>
      <c r="PLE71" s="670"/>
      <c r="PLF71" s="670"/>
      <c r="PLG71" s="670"/>
      <c r="PLH71" s="670"/>
      <c r="PLI71" s="670"/>
      <c r="PLJ71" s="670"/>
      <c r="PLK71" s="670"/>
      <c r="PLL71" s="670"/>
      <c r="PLM71" s="670"/>
      <c r="PLN71" s="670"/>
      <c r="PLO71" s="670"/>
      <c r="PLP71" s="670"/>
      <c r="PLQ71" s="670"/>
      <c r="PLR71" s="670"/>
      <c r="PLS71" s="670"/>
      <c r="PLT71" s="670"/>
      <c r="PLU71" s="670"/>
      <c r="PLV71" s="670"/>
      <c r="PLW71" s="670"/>
      <c r="PLX71" s="670"/>
      <c r="PLY71" s="670"/>
      <c r="PLZ71" s="670"/>
      <c r="PMA71" s="670"/>
      <c r="PMB71" s="670"/>
      <c r="PMC71" s="670"/>
      <c r="PMD71" s="670"/>
      <c r="PME71" s="670"/>
      <c r="PMF71" s="670"/>
      <c r="PMG71" s="670"/>
      <c r="PMH71" s="670"/>
      <c r="PMI71" s="670"/>
      <c r="PMJ71" s="670"/>
      <c r="PMK71" s="670"/>
      <c r="PML71" s="670"/>
      <c r="PMM71" s="670"/>
      <c r="PMN71" s="670"/>
      <c r="PMO71" s="670"/>
      <c r="PMP71" s="670"/>
      <c r="PMQ71" s="670"/>
      <c r="PMR71" s="670"/>
      <c r="PMS71" s="670"/>
      <c r="PMT71" s="670"/>
      <c r="PMU71" s="670"/>
      <c r="PMV71" s="670"/>
      <c r="PMW71" s="670"/>
      <c r="PMX71" s="670"/>
      <c r="PMY71" s="670"/>
      <c r="PMZ71" s="670"/>
      <c r="PNA71" s="670"/>
      <c r="PNB71" s="670"/>
      <c r="PNC71" s="670"/>
      <c r="PND71" s="670"/>
      <c r="PNE71" s="670"/>
      <c r="PNF71" s="670"/>
      <c r="PNG71" s="670"/>
      <c r="PNH71" s="670"/>
      <c r="PNI71" s="670"/>
      <c r="PNJ71" s="670"/>
      <c r="PNK71" s="670"/>
      <c r="PNL71" s="670"/>
      <c r="PNM71" s="670"/>
      <c r="PNN71" s="670"/>
      <c r="PNO71" s="670"/>
      <c r="PNP71" s="670"/>
      <c r="PNQ71" s="670"/>
      <c r="PNR71" s="670"/>
      <c r="PNS71" s="670"/>
      <c r="PNT71" s="670"/>
      <c r="PNU71" s="670"/>
      <c r="PNV71" s="670"/>
      <c r="PNW71" s="670"/>
      <c r="PNX71" s="670"/>
      <c r="PNY71" s="670"/>
      <c r="PNZ71" s="670"/>
      <c r="POA71" s="670"/>
      <c r="POB71" s="670"/>
      <c r="POC71" s="670"/>
      <c r="POD71" s="670"/>
      <c r="POE71" s="670"/>
      <c r="POF71" s="670"/>
      <c r="POG71" s="670"/>
      <c r="POH71" s="670"/>
      <c r="POI71" s="670"/>
      <c r="POJ71" s="670"/>
      <c r="POK71" s="670"/>
      <c r="POL71" s="670"/>
      <c r="POM71" s="670"/>
      <c r="PON71" s="670"/>
      <c r="POO71" s="670"/>
      <c r="POP71" s="670"/>
      <c r="POQ71" s="670"/>
      <c r="POR71" s="670"/>
      <c r="POS71" s="670"/>
      <c r="POT71" s="670"/>
      <c r="POU71" s="670"/>
      <c r="POV71" s="670"/>
      <c r="POW71" s="670"/>
      <c r="POX71" s="670"/>
      <c r="POY71" s="670"/>
      <c r="POZ71" s="670"/>
      <c r="PPA71" s="670"/>
      <c r="PPB71" s="670"/>
      <c r="PPC71" s="670"/>
      <c r="PPD71" s="670"/>
      <c r="PPE71" s="670"/>
      <c r="PPF71" s="670"/>
      <c r="PPG71" s="670"/>
      <c r="PPH71" s="670"/>
      <c r="PPI71" s="670"/>
      <c r="PPJ71" s="670"/>
      <c r="PPK71" s="670"/>
      <c r="PPL71" s="670"/>
      <c r="PPM71" s="670"/>
      <c r="PPN71" s="670"/>
      <c r="PPO71" s="670"/>
      <c r="PPP71" s="670"/>
      <c r="PPQ71" s="670"/>
      <c r="PPR71" s="670"/>
      <c r="PPS71" s="670"/>
      <c r="PPT71" s="670"/>
      <c r="PPU71" s="670"/>
      <c r="PPV71" s="670"/>
      <c r="PPW71" s="670"/>
      <c r="PPX71" s="670"/>
      <c r="PPY71" s="670"/>
      <c r="PPZ71" s="670"/>
      <c r="PQA71" s="670"/>
      <c r="PQB71" s="670"/>
      <c r="PQC71" s="670"/>
      <c r="PQD71" s="670"/>
      <c r="PQE71" s="670"/>
      <c r="PQF71" s="670"/>
      <c r="PQG71" s="670"/>
      <c r="PQH71" s="670"/>
      <c r="PQI71" s="670"/>
      <c r="PQJ71" s="670"/>
      <c r="PQK71" s="670"/>
      <c r="PQL71" s="670"/>
      <c r="PQM71" s="670"/>
      <c r="PQN71" s="670"/>
      <c r="PQO71" s="670"/>
      <c r="PQP71" s="670"/>
      <c r="PQQ71" s="670"/>
      <c r="PQR71" s="670"/>
      <c r="PQS71" s="670"/>
      <c r="PQT71" s="670"/>
      <c r="PQU71" s="670"/>
      <c r="PQV71" s="670"/>
      <c r="PQW71" s="670"/>
      <c r="PQX71" s="670"/>
      <c r="PQY71" s="670"/>
      <c r="PQZ71" s="670"/>
      <c r="PRA71" s="670"/>
      <c r="PRB71" s="670"/>
      <c r="PRC71" s="670"/>
      <c r="PRD71" s="670"/>
      <c r="PRE71" s="670"/>
      <c r="PRF71" s="670"/>
      <c r="PRG71" s="670"/>
      <c r="PRH71" s="670"/>
      <c r="PRI71" s="670"/>
      <c r="PRJ71" s="670"/>
      <c r="PRK71" s="670"/>
      <c r="PRL71" s="670"/>
      <c r="PRM71" s="670"/>
      <c r="PRN71" s="670"/>
      <c r="PRO71" s="670"/>
      <c r="PRP71" s="670"/>
      <c r="PRQ71" s="670"/>
      <c r="PRR71" s="670"/>
      <c r="PRS71" s="670"/>
      <c r="PRT71" s="670"/>
      <c r="PRU71" s="670"/>
      <c r="PRV71" s="670"/>
      <c r="PRW71" s="670"/>
      <c r="PRX71" s="670"/>
      <c r="PRY71" s="670"/>
      <c r="PRZ71" s="670"/>
      <c r="PSA71" s="670"/>
      <c r="PSB71" s="670"/>
      <c r="PSC71" s="670"/>
      <c r="PSD71" s="670"/>
      <c r="PSE71" s="670"/>
      <c r="PSF71" s="670"/>
      <c r="PSG71" s="670"/>
      <c r="PSH71" s="670"/>
      <c r="PSI71" s="670"/>
      <c r="PSJ71" s="670"/>
      <c r="PSK71" s="670"/>
      <c r="PSL71" s="670"/>
      <c r="PSM71" s="670"/>
      <c r="PSN71" s="670"/>
      <c r="PSO71" s="670"/>
      <c r="PSP71" s="670"/>
      <c r="PSQ71" s="670"/>
      <c r="PSR71" s="670"/>
      <c r="PSS71" s="670"/>
      <c r="PST71" s="670"/>
      <c r="PSU71" s="670"/>
      <c r="PSV71" s="670"/>
      <c r="PSW71" s="670"/>
      <c r="PSX71" s="670"/>
      <c r="PSY71" s="670"/>
      <c r="PSZ71" s="670"/>
      <c r="PTA71" s="670"/>
      <c r="PTB71" s="670"/>
      <c r="PTC71" s="670"/>
      <c r="PTD71" s="670"/>
      <c r="PTE71" s="670"/>
      <c r="PTF71" s="670"/>
      <c r="PTG71" s="670"/>
      <c r="PTH71" s="670"/>
      <c r="PTI71" s="670"/>
      <c r="PTJ71" s="670"/>
      <c r="PTK71" s="670"/>
      <c r="PTL71" s="670"/>
      <c r="PTM71" s="670"/>
      <c r="PTN71" s="670"/>
      <c r="PTO71" s="670"/>
      <c r="PTP71" s="670"/>
      <c r="PTQ71" s="670"/>
      <c r="PTR71" s="670"/>
      <c r="PTS71" s="670"/>
      <c r="PTT71" s="670"/>
      <c r="PTU71" s="670"/>
      <c r="PTV71" s="670"/>
      <c r="PTW71" s="670"/>
      <c r="PTX71" s="670"/>
      <c r="PTY71" s="670"/>
      <c r="PTZ71" s="670"/>
      <c r="PUA71" s="670"/>
      <c r="PUB71" s="670"/>
      <c r="PUC71" s="670"/>
      <c r="PUD71" s="670"/>
      <c r="PUE71" s="670"/>
      <c r="PUF71" s="670"/>
      <c r="PUG71" s="670"/>
      <c r="PUH71" s="670"/>
      <c r="PUI71" s="670"/>
      <c r="PUJ71" s="670"/>
      <c r="PUK71" s="670"/>
      <c r="PUL71" s="670"/>
      <c r="PUM71" s="670"/>
      <c r="PUN71" s="670"/>
      <c r="PUO71" s="670"/>
      <c r="PUP71" s="670"/>
      <c r="PUQ71" s="670"/>
      <c r="PUR71" s="670"/>
      <c r="PUS71" s="670"/>
      <c r="PUT71" s="670"/>
      <c r="PUU71" s="670"/>
      <c r="PUV71" s="670"/>
      <c r="PUW71" s="670"/>
      <c r="PUX71" s="670"/>
      <c r="PUY71" s="670"/>
      <c r="PUZ71" s="670"/>
      <c r="PVA71" s="670"/>
      <c r="PVB71" s="670"/>
      <c r="PVC71" s="670"/>
      <c r="PVD71" s="670"/>
      <c r="PVE71" s="670"/>
      <c r="PVF71" s="670"/>
      <c r="PVG71" s="670"/>
      <c r="PVH71" s="670"/>
      <c r="PVI71" s="670"/>
      <c r="PVJ71" s="670"/>
      <c r="PVK71" s="670"/>
      <c r="PVL71" s="670"/>
      <c r="PVM71" s="670"/>
      <c r="PVN71" s="670"/>
      <c r="PVO71" s="670"/>
      <c r="PVP71" s="670"/>
      <c r="PVQ71" s="670"/>
      <c r="PVR71" s="670"/>
      <c r="PVS71" s="670"/>
      <c r="PVT71" s="670"/>
      <c r="PVU71" s="670"/>
      <c r="PVV71" s="670"/>
      <c r="PVW71" s="670"/>
      <c r="PVX71" s="670"/>
      <c r="PVY71" s="670"/>
      <c r="PVZ71" s="670"/>
      <c r="PWA71" s="670"/>
      <c r="PWB71" s="670"/>
      <c r="PWC71" s="670"/>
      <c r="PWD71" s="670"/>
      <c r="PWE71" s="670"/>
      <c r="PWF71" s="670"/>
      <c r="PWG71" s="670"/>
      <c r="PWH71" s="670"/>
      <c r="PWI71" s="670"/>
      <c r="PWJ71" s="670"/>
      <c r="PWK71" s="670"/>
      <c r="PWL71" s="670"/>
      <c r="PWM71" s="670"/>
      <c r="PWN71" s="670"/>
      <c r="PWO71" s="670"/>
      <c r="PWP71" s="670"/>
      <c r="PWQ71" s="670"/>
      <c r="PWR71" s="670"/>
      <c r="PWS71" s="670"/>
      <c r="PWT71" s="670"/>
      <c r="PWU71" s="670"/>
      <c r="PWV71" s="670"/>
      <c r="PWW71" s="670"/>
      <c r="PWX71" s="670"/>
      <c r="PWY71" s="670"/>
      <c r="PWZ71" s="670"/>
      <c r="PXA71" s="670"/>
      <c r="PXB71" s="670"/>
      <c r="PXC71" s="670"/>
      <c r="PXD71" s="670"/>
      <c r="PXE71" s="670"/>
      <c r="PXF71" s="670"/>
      <c r="PXG71" s="670"/>
      <c r="PXH71" s="670"/>
      <c r="PXI71" s="670"/>
      <c r="PXJ71" s="670"/>
      <c r="PXK71" s="670"/>
      <c r="PXL71" s="670"/>
      <c r="PXM71" s="670"/>
      <c r="PXN71" s="670"/>
      <c r="PXO71" s="670"/>
      <c r="PXP71" s="670"/>
      <c r="PXQ71" s="670"/>
      <c r="PXR71" s="670"/>
      <c r="PXS71" s="670"/>
      <c r="PXT71" s="670"/>
      <c r="PXU71" s="670"/>
      <c r="PXV71" s="670"/>
      <c r="PXW71" s="670"/>
      <c r="PXX71" s="670"/>
      <c r="PXY71" s="670"/>
      <c r="PXZ71" s="670"/>
      <c r="PYA71" s="670"/>
      <c r="PYB71" s="670"/>
      <c r="PYC71" s="670"/>
      <c r="PYD71" s="670"/>
      <c r="PYE71" s="670"/>
      <c r="PYF71" s="670"/>
      <c r="PYG71" s="670"/>
      <c r="PYH71" s="670"/>
      <c r="PYI71" s="670"/>
      <c r="PYJ71" s="670"/>
      <c r="PYK71" s="670"/>
      <c r="PYL71" s="670"/>
      <c r="PYM71" s="670"/>
      <c r="PYN71" s="670"/>
      <c r="PYO71" s="670"/>
      <c r="PYP71" s="670"/>
      <c r="PYQ71" s="670"/>
      <c r="PYR71" s="670"/>
      <c r="PYS71" s="670"/>
      <c r="PYT71" s="670"/>
      <c r="PYU71" s="670"/>
      <c r="PYV71" s="670"/>
      <c r="PYW71" s="670"/>
      <c r="PYX71" s="670"/>
      <c r="PYY71" s="670"/>
      <c r="PYZ71" s="670"/>
      <c r="PZA71" s="670"/>
      <c r="PZB71" s="670"/>
      <c r="PZC71" s="670"/>
      <c r="PZD71" s="670"/>
      <c r="PZE71" s="670"/>
      <c r="PZF71" s="670"/>
      <c r="PZG71" s="670"/>
      <c r="PZH71" s="670"/>
      <c r="PZI71" s="670"/>
      <c r="PZJ71" s="670"/>
      <c r="PZK71" s="670"/>
      <c r="PZL71" s="670"/>
      <c r="PZM71" s="670"/>
      <c r="PZN71" s="670"/>
      <c r="PZO71" s="670"/>
      <c r="PZP71" s="670"/>
      <c r="PZQ71" s="670"/>
      <c r="PZR71" s="670"/>
      <c r="PZS71" s="670"/>
      <c r="PZT71" s="670"/>
      <c r="PZU71" s="670"/>
      <c r="PZV71" s="670"/>
      <c r="PZW71" s="670"/>
      <c r="PZX71" s="670"/>
      <c r="PZY71" s="670"/>
      <c r="PZZ71" s="670"/>
      <c r="QAA71" s="670"/>
      <c r="QAB71" s="670"/>
      <c r="QAC71" s="670"/>
      <c r="QAD71" s="670"/>
      <c r="QAE71" s="670"/>
      <c r="QAF71" s="670"/>
      <c r="QAG71" s="670"/>
      <c r="QAH71" s="670"/>
      <c r="QAI71" s="670"/>
      <c r="QAJ71" s="670"/>
      <c r="QAK71" s="670"/>
      <c r="QAL71" s="670"/>
      <c r="QAM71" s="670"/>
      <c r="QAN71" s="670"/>
      <c r="QAO71" s="670"/>
      <c r="QAP71" s="670"/>
      <c r="QAQ71" s="670"/>
      <c r="QAR71" s="670"/>
      <c r="QAS71" s="670"/>
      <c r="QAT71" s="670"/>
      <c r="QAU71" s="670"/>
      <c r="QAV71" s="670"/>
      <c r="QAW71" s="670"/>
      <c r="QAX71" s="670"/>
      <c r="QAY71" s="670"/>
      <c r="QAZ71" s="670"/>
      <c r="QBA71" s="670"/>
      <c r="QBB71" s="670"/>
      <c r="QBC71" s="670"/>
      <c r="QBD71" s="670"/>
      <c r="QBE71" s="670"/>
      <c r="QBF71" s="670"/>
      <c r="QBG71" s="670"/>
      <c r="QBH71" s="670"/>
      <c r="QBI71" s="670"/>
      <c r="QBJ71" s="670"/>
      <c r="QBK71" s="670"/>
      <c r="QBL71" s="670"/>
      <c r="QBM71" s="670"/>
      <c r="QBN71" s="670"/>
      <c r="QBO71" s="670"/>
      <c r="QBP71" s="670"/>
      <c r="QBQ71" s="670"/>
      <c r="QBR71" s="670"/>
      <c r="QBS71" s="670"/>
      <c r="QBT71" s="670"/>
      <c r="QBU71" s="670"/>
      <c r="QBV71" s="670"/>
      <c r="QBW71" s="670"/>
      <c r="QBX71" s="670"/>
      <c r="QBY71" s="670"/>
      <c r="QBZ71" s="670"/>
      <c r="QCA71" s="670"/>
      <c r="QCB71" s="670"/>
      <c r="QCC71" s="670"/>
      <c r="QCD71" s="670"/>
      <c r="QCE71" s="670"/>
      <c r="QCF71" s="670"/>
      <c r="QCG71" s="670"/>
      <c r="QCH71" s="670"/>
      <c r="QCI71" s="670"/>
      <c r="QCJ71" s="670"/>
      <c r="QCK71" s="670"/>
      <c r="QCL71" s="670"/>
      <c r="QCM71" s="670"/>
      <c r="QCN71" s="670"/>
      <c r="QCO71" s="670"/>
      <c r="QCP71" s="670"/>
      <c r="QCQ71" s="670"/>
      <c r="QCR71" s="670"/>
      <c r="QCS71" s="670"/>
      <c r="QCT71" s="670"/>
      <c r="QCU71" s="670"/>
      <c r="QCV71" s="670"/>
      <c r="QCW71" s="670"/>
      <c r="QCX71" s="670"/>
      <c r="QCY71" s="670"/>
      <c r="QCZ71" s="670"/>
      <c r="QDA71" s="670"/>
      <c r="QDB71" s="670"/>
      <c r="QDC71" s="670"/>
      <c r="QDD71" s="670"/>
      <c r="QDE71" s="670"/>
      <c r="QDF71" s="670"/>
      <c r="QDG71" s="670"/>
      <c r="QDH71" s="670"/>
      <c r="QDI71" s="670"/>
      <c r="QDJ71" s="670"/>
      <c r="QDK71" s="670"/>
      <c r="QDL71" s="670"/>
      <c r="QDM71" s="670"/>
      <c r="QDN71" s="670"/>
      <c r="QDO71" s="670"/>
      <c r="QDP71" s="670"/>
      <c r="QDQ71" s="670"/>
      <c r="QDR71" s="670"/>
      <c r="QDS71" s="670"/>
      <c r="QDT71" s="670"/>
      <c r="QDU71" s="670"/>
      <c r="QDV71" s="670"/>
      <c r="QDW71" s="670"/>
      <c r="QDX71" s="670"/>
      <c r="QDY71" s="670"/>
      <c r="QDZ71" s="670"/>
      <c r="QEA71" s="670"/>
      <c r="QEB71" s="670"/>
      <c r="QEC71" s="670"/>
      <c r="QED71" s="670"/>
      <c r="QEE71" s="670"/>
      <c r="QEF71" s="670"/>
      <c r="QEG71" s="670"/>
      <c r="QEH71" s="670"/>
      <c r="QEI71" s="670"/>
      <c r="QEJ71" s="670"/>
      <c r="QEK71" s="670"/>
      <c r="QEL71" s="670"/>
      <c r="QEM71" s="670"/>
      <c r="QEN71" s="670"/>
      <c r="QEO71" s="670"/>
      <c r="QEP71" s="670"/>
      <c r="QEQ71" s="670"/>
      <c r="QER71" s="670"/>
      <c r="QES71" s="670"/>
      <c r="QET71" s="670"/>
      <c r="QEU71" s="670"/>
      <c r="QEV71" s="670"/>
      <c r="QEW71" s="670"/>
      <c r="QEX71" s="670"/>
      <c r="QEY71" s="670"/>
      <c r="QEZ71" s="670"/>
      <c r="QFA71" s="670"/>
      <c r="QFB71" s="670"/>
      <c r="QFC71" s="670"/>
      <c r="QFD71" s="670"/>
      <c r="QFE71" s="670"/>
      <c r="QFF71" s="670"/>
      <c r="QFG71" s="670"/>
      <c r="QFH71" s="670"/>
      <c r="QFI71" s="670"/>
      <c r="QFJ71" s="670"/>
      <c r="QFK71" s="670"/>
      <c r="QFL71" s="670"/>
      <c r="QFM71" s="670"/>
      <c r="QFN71" s="670"/>
      <c r="QFO71" s="670"/>
      <c r="QFP71" s="670"/>
      <c r="QFQ71" s="670"/>
      <c r="QFR71" s="670"/>
      <c r="QFS71" s="670"/>
      <c r="QFT71" s="670"/>
      <c r="QFU71" s="670"/>
      <c r="QFV71" s="670"/>
      <c r="QFW71" s="670"/>
      <c r="QFX71" s="670"/>
      <c r="QFY71" s="670"/>
      <c r="QFZ71" s="670"/>
      <c r="QGA71" s="670"/>
      <c r="QGB71" s="670"/>
      <c r="QGC71" s="670"/>
      <c r="QGD71" s="670"/>
      <c r="QGE71" s="670"/>
      <c r="QGF71" s="670"/>
      <c r="QGG71" s="670"/>
      <c r="QGH71" s="670"/>
      <c r="QGI71" s="670"/>
      <c r="QGJ71" s="670"/>
      <c r="QGK71" s="670"/>
      <c r="QGL71" s="670"/>
      <c r="QGM71" s="670"/>
      <c r="QGN71" s="670"/>
      <c r="QGO71" s="670"/>
      <c r="QGP71" s="670"/>
      <c r="QGQ71" s="670"/>
      <c r="QGR71" s="670"/>
      <c r="QGS71" s="670"/>
      <c r="QGT71" s="670"/>
      <c r="QGU71" s="670"/>
      <c r="QGV71" s="670"/>
      <c r="QGW71" s="670"/>
      <c r="QGX71" s="670"/>
      <c r="QGY71" s="670"/>
      <c r="QGZ71" s="670"/>
      <c r="QHA71" s="670"/>
      <c r="QHB71" s="670"/>
      <c r="QHC71" s="670"/>
      <c r="QHD71" s="670"/>
      <c r="QHE71" s="670"/>
      <c r="QHF71" s="670"/>
      <c r="QHG71" s="670"/>
      <c r="QHH71" s="670"/>
      <c r="QHI71" s="670"/>
      <c r="QHJ71" s="670"/>
      <c r="QHK71" s="670"/>
      <c r="QHL71" s="670"/>
      <c r="QHM71" s="670"/>
      <c r="QHN71" s="670"/>
      <c r="QHO71" s="670"/>
      <c r="QHP71" s="670"/>
      <c r="QHQ71" s="670"/>
      <c r="QHR71" s="670"/>
      <c r="QHS71" s="670"/>
      <c r="QHT71" s="670"/>
      <c r="QHU71" s="670"/>
      <c r="QHV71" s="670"/>
      <c r="QHW71" s="670"/>
      <c r="QHX71" s="670"/>
      <c r="QHY71" s="670"/>
      <c r="QHZ71" s="670"/>
      <c r="QIA71" s="670"/>
      <c r="QIB71" s="670"/>
      <c r="QIC71" s="670"/>
      <c r="QID71" s="670"/>
      <c r="QIE71" s="670"/>
      <c r="QIF71" s="670"/>
      <c r="QIG71" s="670"/>
      <c r="QIH71" s="670"/>
      <c r="QII71" s="670"/>
      <c r="QIJ71" s="670"/>
      <c r="QIK71" s="670"/>
      <c r="QIL71" s="670"/>
      <c r="QIM71" s="670"/>
      <c r="QIN71" s="670"/>
      <c r="QIO71" s="670"/>
      <c r="QIP71" s="670"/>
      <c r="QIQ71" s="670"/>
      <c r="QIR71" s="670"/>
      <c r="QIS71" s="670"/>
      <c r="QIT71" s="670"/>
      <c r="QIU71" s="670"/>
      <c r="QIV71" s="670"/>
      <c r="QIW71" s="670"/>
      <c r="QIX71" s="670"/>
      <c r="QIY71" s="670"/>
      <c r="QIZ71" s="670"/>
      <c r="QJA71" s="670"/>
      <c r="QJB71" s="670"/>
      <c r="QJC71" s="670"/>
      <c r="QJD71" s="670"/>
      <c r="QJE71" s="670"/>
      <c r="QJF71" s="670"/>
      <c r="QJG71" s="670"/>
      <c r="QJH71" s="670"/>
      <c r="QJI71" s="670"/>
      <c r="QJJ71" s="670"/>
      <c r="QJK71" s="670"/>
      <c r="QJL71" s="670"/>
      <c r="QJM71" s="670"/>
      <c r="QJN71" s="670"/>
      <c r="QJO71" s="670"/>
      <c r="QJP71" s="670"/>
      <c r="QJQ71" s="670"/>
      <c r="QJR71" s="670"/>
      <c r="QJS71" s="670"/>
      <c r="QJT71" s="670"/>
      <c r="QJU71" s="670"/>
      <c r="QJV71" s="670"/>
      <c r="QJW71" s="670"/>
      <c r="QJX71" s="670"/>
      <c r="QJY71" s="670"/>
      <c r="QJZ71" s="670"/>
      <c r="QKA71" s="670"/>
      <c r="QKB71" s="670"/>
      <c r="QKC71" s="670"/>
      <c r="QKD71" s="670"/>
      <c r="QKE71" s="670"/>
      <c r="QKF71" s="670"/>
      <c r="QKG71" s="670"/>
      <c r="QKH71" s="670"/>
      <c r="QKI71" s="670"/>
      <c r="QKJ71" s="670"/>
      <c r="QKK71" s="670"/>
      <c r="QKL71" s="670"/>
      <c r="QKM71" s="670"/>
      <c r="QKN71" s="670"/>
      <c r="QKO71" s="670"/>
      <c r="QKP71" s="670"/>
      <c r="QKQ71" s="670"/>
      <c r="QKR71" s="670"/>
      <c r="QKS71" s="670"/>
      <c r="QKT71" s="670"/>
      <c r="QKU71" s="670"/>
      <c r="QKV71" s="670"/>
      <c r="QKW71" s="670"/>
      <c r="QKX71" s="670"/>
      <c r="QKY71" s="670"/>
      <c r="QKZ71" s="670"/>
      <c r="QLA71" s="670"/>
      <c r="QLB71" s="670"/>
      <c r="QLC71" s="670"/>
      <c r="QLD71" s="670"/>
      <c r="QLE71" s="670"/>
      <c r="QLF71" s="670"/>
      <c r="QLG71" s="670"/>
      <c r="QLH71" s="670"/>
      <c r="QLI71" s="670"/>
      <c r="QLJ71" s="670"/>
      <c r="QLK71" s="670"/>
      <c r="QLL71" s="670"/>
      <c r="QLM71" s="670"/>
      <c r="QLN71" s="670"/>
      <c r="QLO71" s="670"/>
      <c r="QLP71" s="670"/>
      <c r="QLQ71" s="670"/>
      <c r="QLR71" s="670"/>
      <c r="QLS71" s="670"/>
      <c r="QLT71" s="670"/>
      <c r="QLU71" s="670"/>
      <c r="QLV71" s="670"/>
      <c r="QLW71" s="670"/>
      <c r="QLX71" s="670"/>
      <c r="QLY71" s="670"/>
      <c r="QLZ71" s="670"/>
      <c r="QMA71" s="670"/>
      <c r="QMB71" s="670"/>
      <c r="QMC71" s="670"/>
      <c r="QMD71" s="670"/>
      <c r="QME71" s="670"/>
      <c r="QMF71" s="670"/>
      <c r="QMG71" s="670"/>
      <c r="QMH71" s="670"/>
      <c r="QMI71" s="670"/>
      <c r="QMJ71" s="670"/>
      <c r="QMK71" s="670"/>
      <c r="QML71" s="670"/>
      <c r="QMM71" s="670"/>
      <c r="QMN71" s="670"/>
      <c r="QMO71" s="670"/>
      <c r="QMP71" s="670"/>
      <c r="QMQ71" s="670"/>
      <c r="QMR71" s="670"/>
      <c r="QMS71" s="670"/>
      <c r="QMT71" s="670"/>
      <c r="QMU71" s="670"/>
      <c r="QMV71" s="670"/>
      <c r="QMW71" s="670"/>
      <c r="QMX71" s="670"/>
      <c r="QMY71" s="670"/>
      <c r="QMZ71" s="670"/>
      <c r="QNA71" s="670"/>
      <c r="QNB71" s="670"/>
      <c r="QNC71" s="670"/>
      <c r="QND71" s="670"/>
      <c r="QNE71" s="670"/>
      <c r="QNF71" s="670"/>
      <c r="QNG71" s="670"/>
      <c r="QNH71" s="670"/>
      <c r="QNI71" s="670"/>
      <c r="QNJ71" s="670"/>
      <c r="QNK71" s="670"/>
      <c r="QNL71" s="670"/>
      <c r="QNM71" s="670"/>
      <c r="QNN71" s="670"/>
      <c r="QNO71" s="670"/>
      <c r="QNP71" s="670"/>
      <c r="QNQ71" s="670"/>
      <c r="QNR71" s="670"/>
      <c r="QNS71" s="670"/>
      <c r="QNT71" s="670"/>
      <c r="QNU71" s="670"/>
      <c r="QNV71" s="670"/>
      <c r="QNW71" s="670"/>
      <c r="QNX71" s="670"/>
      <c r="QNY71" s="670"/>
      <c r="QNZ71" s="670"/>
      <c r="QOA71" s="670"/>
      <c r="QOB71" s="670"/>
      <c r="QOC71" s="670"/>
      <c r="QOD71" s="670"/>
      <c r="QOE71" s="670"/>
      <c r="QOF71" s="670"/>
      <c r="QOG71" s="670"/>
      <c r="QOH71" s="670"/>
      <c r="QOI71" s="670"/>
      <c r="QOJ71" s="670"/>
      <c r="QOK71" s="670"/>
      <c r="QOL71" s="670"/>
      <c r="QOM71" s="670"/>
      <c r="QON71" s="670"/>
      <c r="QOO71" s="670"/>
      <c r="QOP71" s="670"/>
      <c r="QOQ71" s="670"/>
      <c r="QOR71" s="670"/>
      <c r="QOS71" s="670"/>
      <c r="QOT71" s="670"/>
      <c r="QOU71" s="670"/>
      <c r="QOV71" s="670"/>
      <c r="QOW71" s="670"/>
      <c r="QOX71" s="670"/>
      <c r="QOY71" s="670"/>
      <c r="QOZ71" s="670"/>
      <c r="QPA71" s="670"/>
      <c r="QPB71" s="670"/>
      <c r="QPC71" s="670"/>
      <c r="QPD71" s="670"/>
      <c r="QPE71" s="670"/>
      <c r="QPF71" s="670"/>
      <c r="QPG71" s="670"/>
      <c r="QPH71" s="670"/>
      <c r="QPI71" s="670"/>
      <c r="QPJ71" s="670"/>
      <c r="QPK71" s="670"/>
      <c r="QPL71" s="670"/>
      <c r="QPM71" s="670"/>
      <c r="QPN71" s="670"/>
      <c r="QPO71" s="670"/>
      <c r="QPP71" s="670"/>
      <c r="QPQ71" s="670"/>
      <c r="QPR71" s="670"/>
      <c r="QPS71" s="670"/>
      <c r="QPT71" s="670"/>
      <c r="QPU71" s="670"/>
      <c r="QPV71" s="670"/>
      <c r="QPW71" s="670"/>
      <c r="QPX71" s="670"/>
      <c r="QPY71" s="670"/>
      <c r="QPZ71" s="670"/>
      <c r="QQA71" s="670"/>
      <c r="QQB71" s="670"/>
      <c r="QQC71" s="670"/>
      <c r="QQD71" s="670"/>
      <c r="QQE71" s="670"/>
      <c r="QQF71" s="670"/>
      <c r="QQG71" s="670"/>
      <c r="QQH71" s="670"/>
      <c r="QQI71" s="670"/>
      <c r="QQJ71" s="670"/>
      <c r="QQK71" s="670"/>
      <c r="QQL71" s="670"/>
      <c r="QQM71" s="670"/>
      <c r="QQN71" s="670"/>
      <c r="QQO71" s="670"/>
      <c r="QQP71" s="670"/>
      <c r="QQQ71" s="670"/>
      <c r="QQR71" s="670"/>
      <c r="QQS71" s="670"/>
      <c r="QQT71" s="670"/>
      <c r="QQU71" s="670"/>
      <c r="QQV71" s="670"/>
      <c r="QQW71" s="670"/>
      <c r="QQX71" s="670"/>
      <c r="QQY71" s="670"/>
      <c r="QQZ71" s="670"/>
      <c r="QRA71" s="670"/>
      <c r="QRB71" s="670"/>
      <c r="QRC71" s="670"/>
      <c r="QRD71" s="670"/>
      <c r="QRE71" s="670"/>
      <c r="QRF71" s="670"/>
      <c r="QRG71" s="670"/>
      <c r="QRH71" s="670"/>
      <c r="QRI71" s="670"/>
      <c r="QRJ71" s="670"/>
      <c r="QRK71" s="670"/>
      <c r="QRL71" s="670"/>
      <c r="QRM71" s="670"/>
      <c r="QRN71" s="670"/>
      <c r="QRO71" s="670"/>
      <c r="QRP71" s="670"/>
      <c r="QRQ71" s="670"/>
      <c r="QRR71" s="670"/>
      <c r="QRS71" s="670"/>
      <c r="QRT71" s="670"/>
      <c r="QRU71" s="670"/>
      <c r="QRV71" s="670"/>
      <c r="QRW71" s="670"/>
      <c r="QRX71" s="670"/>
      <c r="QRY71" s="670"/>
      <c r="QRZ71" s="670"/>
      <c r="QSA71" s="670"/>
      <c r="QSB71" s="670"/>
      <c r="QSC71" s="670"/>
      <c r="QSD71" s="670"/>
      <c r="QSE71" s="670"/>
      <c r="QSF71" s="670"/>
      <c r="QSG71" s="670"/>
      <c r="QSH71" s="670"/>
      <c r="QSI71" s="670"/>
      <c r="QSJ71" s="670"/>
      <c r="QSK71" s="670"/>
      <c r="QSL71" s="670"/>
      <c r="QSM71" s="670"/>
      <c r="QSN71" s="670"/>
      <c r="QSO71" s="670"/>
      <c r="QSP71" s="670"/>
      <c r="QSQ71" s="670"/>
      <c r="QSR71" s="670"/>
      <c r="QSS71" s="670"/>
      <c r="QST71" s="670"/>
      <c r="QSU71" s="670"/>
      <c r="QSV71" s="670"/>
      <c r="QSW71" s="670"/>
      <c r="QSX71" s="670"/>
      <c r="QSY71" s="670"/>
      <c r="QSZ71" s="670"/>
      <c r="QTA71" s="670"/>
      <c r="QTB71" s="670"/>
      <c r="QTC71" s="670"/>
      <c r="QTD71" s="670"/>
      <c r="QTE71" s="670"/>
      <c r="QTF71" s="670"/>
      <c r="QTG71" s="670"/>
      <c r="QTH71" s="670"/>
      <c r="QTI71" s="670"/>
      <c r="QTJ71" s="670"/>
      <c r="QTK71" s="670"/>
      <c r="QTL71" s="670"/>
      <c r="QTM71" s="670"/>
      <c r="QTN71" s="670"/>
      <c r="QTO71" s="670"/>
      <c r="QTP71" s="670"/>
      <c r="QTQ71" s="670"/>
      <c r="QTR71" s="670"/>
      <c r="QTS71" s="670"/>
      <c r="QTT71" s="670"/>
      <c r="QTU71" s="670"/>
      <c r="QTV71" s="670"/>
      <c r="QTW71" s="670"/>
      <c r="QTX71" s="670"/>
      <c r="QTY71" s="670"/>
      <c r="QTZ71" s="670"/>
      <c r="QUA71" s="670"/>
      <c r="QUB71" s="670"/>
      <c r="QUC71" s="670"/>
      <c r="QUD71" s="670"/>
      <c r="QUE71" s="670"/>
      <c r="QUF71" s="670"/>
      <c r="QUG71" s="670"/>
      <c r="QUH71" s="670"/>
      <c r="QUI71" s="670"/>
      <c r="QUJ71" s="670"/>
      <c r="QUK71" s="670"/>
      <c r="QUL71" s="670"/>
      <c r="QUM71" s="670"/>
      <c r="QUN71" s="670"/>
      <c r="QUO71" s="670"/>
      <c r="QUP71" s="670"/>
      <c r="QUQ71" s="670"/>
      <c r="QUR71" s="670"/>
      <c r="QUS71" s="670"/>
      <c r="QUT71" s="670"/>
      <c r="QUU71" s="670"/>
      <c r="QUV71" s="670"/>
      <c r="QUW71" s="670"/>
      <c r="QUX71" s="670"/>
      <c r="QUY71" s="670"/>
      <c r="QUZ71" s="670"/>
      <c r="QVA71" s="670"/>
      <c r="QVB71" s="670"/>
      <c r="QVC71" s="670"/>
      <c r="QVD71" s="670"/>
      <c r="QVE71" s="670"/>
      <c r="QVF71" s="670"/>
      <c r="QVG71" s="670"/>
      <c r="QVH71" s="670"/>
      <c r="QVI71" s="670"/>
      <c r="QVJ71" s="670"/>
      <c r="QVK71" s="670"/>
      <c r="QVL71" s="670"/>
      <c r="QVM71" s="670"/>
      <c r="QVN71" s="670"/>
      <c r="QVO71" s="670"/>
      <c r="QVP71" s="670"/>
      <c r="QVQ71" s="670"/>
      <c r="QVR71" s="670"/>
      <c r="QVS71" s="670"/>
      <c r="QVT71" s="670"/>
      <c r="QVU71" s="670"/>
      <c r="QVV71" s="670"/>
      <c r="QVW71" s="670"/>
      <c r="QVX71" s="670"/>
      <c r="QVY71" s="670"/>
      <c r="QVZ71" s="670"/>
      <c r="QWA71" s="670"/>
      <c r="QWB71" s="670"/>
      <c r="QWC71" s="670"/>
      <c r="QWD71" s="670"/>
      <c r="QWE71" s="670"/>
      <c r="QWF71" s="670"/>
      <c r="QWG71" s="670"/>
      <c r="QWH71" s="670"/>
      <c r="QWI71" s="670"/>
      <c r="QWJ71" s="670"/>
      <c r="QWK71" s="670"/>
      <c r="QWL71" s="670"/>
      <c r="QWM71" s="670"/>
      <c r="QWN71" s="670"/>
      <c r="QWO71" s="670"/>
      <c r="QWP71" s="670"/>
      <c r="QWQ71" s="670"/>
      <c r="QWR71" s="670"/>
      <c r="QWS71" s="670"/>
      <c r="QWT71" s="670"/>
      <c r="QWU71" s="670"/>
      <c r="QWV71" s="670"/>
      <c r="QWW71" s="670"/>
      <c r="QWX71" s="670"/>
      <c r="QWY71" s="670"/>
      <c r="QWZ71" s="670"/>
      <c r="QXA71" s="670"/>
      <c r="QXB71" s="670"/>
      <c r="QXC71" s="670"/>
      <c r="QXD71" s="670"/>
      <c r="QXE71" s="670"/>
      <c r="QXF71" s="670"/>
      <c r="QXG71" s="670"/>
      <c r="QXH71" s="670"/>
      <c r="QXI71" s="670"/>
      <c r="QXJ71" s="670"/>
      <c r="QXK71" s="670"/>
      <c r="QXL71" s="670"/>
      <c r="QXM71" s="670"/>
      <c r="QXN71" s="670"/>
      <c r="QXO71" s="670"/>
      <c r="QXP71" s="670"/>
      <c r="QXQ71" s="670"/>
      <c r="QXR71" s="670"/>
      <c r="QXS71" s="670"/>
      <c r="QXT71" s="670"/>
      <c r="QXU71" s="670"/>
      <c r="QXV71" s="670"/>
      <c r="QXW71" s="670"/>
      <c r="QXX71" s="670"/>
      <c r="QXY71" s="670"/>
      <c r="QXZ71" s="670"/>
      <c r="QYA71" s="670"/>
      <c r="QYB71" s="670"/>
      <c r="QYC71" s="670"/>
      <c r="QYD71" s="670"/>
      <c r="QYE71" s="670"/>
      <c r="QYF71" s="670"/>
      <c r="QYG71" s="670"/>
      <c r="QYH71" s="670"/>
      <c r="QYI71" s="670"/>
      <c r="QYJ71" s="670"/>
      <c r="QYK71" s="670"/>
      <c r="QYL71" s="670"/>
      <c r="QYM71" s="670"/>
      <c r="QYN71" s="670"/>
      <c r="QYO71" s="670"/>
      <c r="QYP71" s="670"/>
      <c r="QYQ71" s="670"/>
      <c r="QYR71" s="670"/>
      <c r="QYS71" s="670"/>
      <c r="QYT71" s="670"/>
      <c r="QYU71" s="670"/>
      <c r="QYV71" s="670"/>
      <c r="QYW71" s="670"/>
      <c r="QYX71" s="670"/>
      <c r="QYY71" s="670"/>
      <c r="QYZ71" s="670"/>
      <c r="QZA71" s="670"/>
      <c r="QZB71" s="670"/>
      <c r="QZC71" s="670"/>
      <c r="QZD71" s="670"/>
      <c r="QZE71" s="670"/>
      <c r="QZF71" s="670"/>
      <c r="QZG71" s="670"/>
      <c r="QZH71" s="670"/>
      <c r="QZI71" s="670"/>
      <c r="QZJ71" s="670"/>
      <c r="QZK71" s="670"/>
      <c r="QZL71" s="670"/>
      <c r="QZM71" s="670"/>
      <c r="QZN71" s="670"/>
      <c r="QZO71" s="670"/>
      <c r="QZP71" s="670"/>
      <c r="QZQ71" s="670"/>
      <c r="QZR71" s="670"/>
      <c r="QZS71" s="670"/>
      <c r="QZT71" s="670"/>
      <c r="QZU71" s="670"/>
      <c r="QZV71" s="670"/>
      <c r="QZW71" s="670"/>
      <c r="QZX71" s="670"/>
      <c r="QZY71" s="670"/>
      <c r="QZZ71" s="670"/>
      <c r="RAA71" s="670"/>
      <c r="RAB71" s="670"/>
      <c r="RAC71" s="670"/>
      <c r="RAD71" s="670"/>
      <c r="RAE71" s="670"/>
      <c r="RAF71" s="670"/>
      <c r="RAG71" s="670"/>
      <c r="RAH71" s="670"/>
      <c r="RAI71" s="670"/>
      <c r="RAJ71" s="670"/>
      <c r="RAK71" s="670"/>
      <c r="RAL71" s="670"/>
      <c r="RAM71" s="670"/>
      <c r="RAN71" s="670"/>
      <c r="RAO71" s="670"/>
      <c r="RAP71" s="670"/>
      <c r="RAQ71" s="670"/>
      <c r="RAR71" s="670"/>
      <c r="RAS71" s="670"/>
      <c r="RAT71" s="670"/>
      <c r="RAU71" s="670"/>
      <c r="RAV71" s="670"/>
      <c r="RAW71" s="670"/>
      <c r="RAX71" s="670"/>
      <c r="RAY71" s="670"/>
      <c r="RAZ71" s="670"/>
      <c r="RBA71" s="670"/>
      <c r="RBB71" s="670"/>
      <c r="RBC71" s="670"/>
      <c r="RBD71" s="670"/>
      <c r="RBE71" s="670"/>
      <c r="RBF71" s="670"/>
      <c r="RBG71" s="670"/>
      <c r="RBH71" s="670"/>
      <c r="RBI71" s="670"/>
      <c r="RBJ71" s="670"/>
      <c r="RBK71" s="670"/>
      <c r="RBL71" s="670"/>
      <c r="RBM71" s="670"/>
      <c r="RBN71" s="670"/>
      <c r="RBO71" s="670"/>
      <c r="RBP71" s="670"/>
      <c r="RBQ71" s="670"/>
      <c r="RBR71" s="670"/>
      <c r="RBS71" s="670"/>
      <c r="RBT71" s="670"/>
      <c r="RBU71" s="670"/>
      <c r="RBV71" s="670"/>
      <c r="RBW71" s="670"/>
      <c r="RBX71" s="670"/>
      <c r="RBY71" s="670"/>
      <c r="RBZ71" s="670"/>
      <c r="RCA71" s="670"/>
      <c r="RCB71" s="670"/>
      <c r="RCC71" s="670"/>
      <c r="RCD71" s="670"/>
      <c r="RCE71" s="670"/>
      <c r="RCF71" s="670"/>
      <c r="RCG71" s="670"/>
      <c r="RCH71" s="670"/>
      <c r="RCI71" s="670"/>
      <c r="RCJ71" s="670"/>
      <c r="RCK71" s="670"/>
      <c r="RCL71" s="670"/>
      <c r="RCM71" s="670"/>
      <c r="RCN71" s="670"/>
      <c r="RCO71" s="670"/>
      <c r="RCP71" s="670"/>
      <c r="RCQ71" s="670"/>
      <c r="RCR71" s="670"/>
      <c r="RCS71" s="670"/>
      <c r="RCT71" s="670"/>
      <c r="RCU71" s="670"/>
      <c r="RCV71" s="670"/>
      <c r="RCW71" s="670"/>
      <c r="RCX71" s="670"/>
      <c r="RCY71" s="670"/>
      <c r="RCZ71" s="670"/>
      <c r="RDA71" s="670"/>
      <c r="RDB71" s="670"/>
      <c r="RDC71" s="670"/>
      <c r="RDD71" s="670"/>
      <c r="RDE71" s="670"/>
      <c r="RDF71" s="670"/>
      <c r="RDG71" s="670"/>
      <c r="RDH71" s="670"/>
      <c r="RDI71" s="670"/>
      <c r="RDJ71" s="670"/>
      <c r="RDK71" s="670"/>
      <c r="RDL71" s="670"/>
      <c r="RDM71" s="670"/>
      <c r="RDN71" s="670"/>
      <c r="RDO71" s="670"/>
      <c r="RDP71" s="670"/>
      <c r="RDQ71" s="670"/>
      <c r="RDR71" s="670"/>
      <c r="RDS71" s="670"/>
      <c r="RDT71" s="670"/>
      <c r="RDU71" s="670"/>
      <c r="RDV71" s="670"/>
      <c r="RDW71" s="670"/>
      <c r="RDX71" s="670"/>
      <c r="RDY71" s="670"/>
      <c r="RDZ71" s="670"/>
      <c r="REA71" s="670"/>
      <c r="REB71" s="670"/>
      <c r="REC71" s="670"/>
      <c r="RED71" s="670"/>
      <c r="REE71" s="670"/>
      <c r="REF71" s="670"/>
      <c r="REG71" s="670"/>
      <c r="REH71" s="670"/>
      <c r="REI71" s="670"/>
      <c r="REJ71" s="670"/>
      <c r="REK71" s="670"/>
      <c r="REL71" s="670"/>
      <c r="REM71" s="670"/>
      <c r="REN71" s="670"/>
      <c r="REO71" s="670"/>
      <c r="REP71" s="670"/>
      <c r="REQ71" s="670"/>
      <c r="RER71" s="670"/>
      <c r="RES71" s="670"/>
      <c r="RET71" s="670"/>
      <c r="REU71" s="670"/>
      <c r="REV71" s="670"/>
      <c r="REW71" s="670"/>
      <c r="REX71" s="670"/>
      <c r="REY71" s="670"/>
      <c r="REZ71" s="670"/>
      <c r="RFA71" s="670"/>
      <c r="RFB71" s="670"/>
      <c r="RFC71" s="670"/>
      <c r="RFD71" s="670"/>
      <c r="RFE71" s="670"/>
      <c r="RFF71" s="670"/>
      <c r="RFG71" s="670"/>
      <c r="RFH71" s="670"/>
      <c r="RFI71" s="670"/>
      <c r="RFJ71" s="670"/>
      <c r="RFK71" s="670"/>
      <c r="RFL71" s="670"/>
      <c r="RFM71" s="670"/>
      <c r="RFN71" s="670"/>
      <c r="RFO71" s="670"/>
      <c r="RFP71" s="670"/>
      <c r="RFQ71" s="670"/>
      <c r="RFR71" s="670"/>
      <c r="RFS71" s="670"/>
      <c r="RFT71" s="670"/>
      <c r="RFU71" s="670"/>
      <c r="RFV71" s="670"/>
      <c r="RFW71" s="670"/>
      <c r="RFX71" s="670"/>
      <c r="RFY71" s="670"/>
      <c r="RFZ71" s="670"/>
      <c r="RGA71" s="670"/>
      <c r="RGB71" s="670"/>
      <c r="RGC71" s="670"/>
      <c r="RGD71" s="670"/>
      <c r="RGE71" s="670"/>
      <c r="RGF71" s="670"/>
      <c r="RGG71" s="670"/>
      <c r="RGH71" s="670"/>
      <c r="RGI71" s="670"/>
      <c r="RGJ71" s="670"/>
      <c r="RGK71" s="670"/>
      <c r="RGL71" s="670"/>
      <c r="RGM71" s="670"/>
      <c r="RGN71" s="670"/>
      <c r="RGO71" s="670"/>
      <c r="RGP71" s="670"/>
      <c r="RGQ71" s="670"/>
      <c r="RGR71" s="670"/>
      <c r="RGS71" s="670"/>
      <c r="RGT71" s="670"/>
      <c r="RGU71" s="670"/>
      <c r="RGV71" s="670"/>
      <c r="RGW71" s="670"/>
      <c r="RGX71" s="670"/>
      <c r="RGY71" s="670"/>
      <c r="RGZ71" s="670"/>
      <c r="RHA71" s="670"/>
      <c r="RHB71" s="670"/>
      <c r="RHC71" s="670"/>
      <c r="RHD71" s="670"/>
      <c r="RHE71" s="670"/>
      <c r="RHF71" s="670"/>
      <c r="RHG71" s="670"/>
      <c r="RHH71" s="670"/>
      <c r="RHI71" s="670"/>
      <c r="RHJ71" s="670"/>
      <c r="RHK71" s="670"/>
      <c r="RHL71" s="670"/>
      <c r="RHM71" s="670"/>
      <c r="RHN71" s="670"/>
      <c r="RHO71" s="670"/>
      <c r="RHP71" s="670"/>
      <c r="RHQ71" s="670"/>
      <c r="RHR71" s="670"/>
      <c r="RHS71" s="670"/>
      <c r="RHT71" s="670"/>
      <c r="RHU71" s="670"/>
      <c r="RHV71" s="670"/>
      <c r="RHW71" s="670"/>
      <c r="RHX71" s="670"/>
      <c r="RHY71" s="670"/>
      <c r="RHZ71" s="670"/>
      <c r="RIA71" s="670"/>
      <c r="RIB71" s="670"/>
      <c r="RIC71" s="670"/>
      <c r="RID71" s="670"/>
      <c r="RIE71" s="670"/>
      <c r="RIF71" s="670"/>
      <c r="RIG71" s="670"/>
      <c r="RIH71" s="670"/>
      <c r="RII71" s="670"/>
      <c r="RIJ71" s="670"/>
      <c r="RIK71" s="670"/>
      <c r="RIL71" s="670"/>
      <c r="RIM71" s="670"/>
      <c r="RIN71" s="670"/>
      <c r="RIO71" s="670"/>
      <c r="RIP71" s="670"/>
      <c r="RIQ71" s="670"/>
      <c r="RIR71" s="670"/>
      <c r="RIS71" s="670"/>
      <c r="RIT71" s="670"/>
      <c r="RIU71" s="670"/>
      <c r="RIV71" s="670"/>
      <c r="RIW71" s="670"/>
      <c r="RIX71" s="670"/>
      <c r="RIY71" s="670"/>
      <c r="RIZ71" s="670"/>
      <c r="RJA71" s="670"/>
      <c r="RJB71" s="670"/>
      <c r="RJC71" s="670"/>
      <c r="RJD71" s="670"/>
      <c r="RJE71" s="670"/>
      <c r="RJF71" s="670"/>
      <c r="RJG71" s="670"/>
      <c r="RJH71" s="670"/>
      <c r="RJI71" s="670"/>
      <c r="RJJ71" s="670"/>
      <c r="RJK71" s="670"/>
      <c r="RJL71" s="670"/>
      <c r="RJM71" s="670"/>
      <c r="RJN71" s="670"/>
      <c r="RJO71" s="670"/>
      <c r="RJP71" s="670"/>
      <c r="RJQ71" s="670"/>
      <c r="RJR71" s="670"/>
      <c r="RJS71" s="670"/>
      <c r="RJT71" s="670"/>
      <c r="RJU71" s="670"/>
      <c r="RJV71" s="670"/>
      <c r="RJW71" s="670"/>
      <c r="RJX71" s="670"/>
      <c r="RJY71" s="670"/>
      <c r="RJZ71" s="670"/>
      <c r="RKA71" s="670"/>
      <c r="RKB71" s="670"/>
      <c r="RKC71" s="670"/>
      <c r="RKD71" s="670"/>
      <c r="RKE71" s="670"/>
      <c r="RKF71" s="670"/>
      <c r="RKG71" s="670"/>
      <c r="RKH71" s="670"/>
      <c r="RKI71" s="670"/>
      <c r="RKJ71" s="670"/>
      <c r="RKK71" s="670"/>
      <c r="RKL71" s="670"/>
      <c r="RKM71" s="670"/>
      <c r="RKN71" s="670"/>
      <c r="RKO71" s="670"/>
      <c r="RKP71" s="670"/>
      <c r="RKQ71" s="670"/>
      <c r="RKR71" s="670"/>
      <c r="RKS71" s="670"/>
      <c r="RKT71" s="670"/>
      <c r="RKU71" s="670"/>
      <c r="RKV71" s="670"/>
      <c r="RKW71" s="670"/>
      <c r="RKX71" s="670"/>
      <c r="RKY71" s="670"/>
      <c r="RKZ71" s="670"/>
      <c r="RLA71" s="670"/>
      <c r="RLB71" s="670"/>
      <c r="RLC71" s="670"/>
      <c r="RLD71" s="670"/>
      <c r="RLE71" s="670"/>
      <c r="RLF71" s="670"/>
      <c r="RLG71" s="670"/>
      <c r="RLH71" s="670"/>
      <c r="RLI71" s="670"/>
      <c r="RLJ71" s="670"/>
      <c r="RLK71" s="670"/>
      <c r="RLL71" s="670"/>
      <c r="RLM71" s="670"/>
      <c r="RLN71" s="670"/>
      <c r="RLO71" s="670"/>
      <c r="RLP71" s="670"/>
      <c r="RLQ71" s="670"/>
      <c r="RLR71" s="670"/>
      <c r="RLS71" s="670"/>
      <c r="RLT71" s="670"/>
      <c r="RLU71" s="670"/>
      <c r="RLV71" s="670"/>
      <c r="RLW71" s="670"/>
      <c r="RLX71" s="670"/>
      <c r="RLY71" s="670"/>
      <c r="RLZ71" s="670"/>
      <c r="RMA71" s="670"/>
      <c r="RMB71" s="670"/>
      <c r="RMC71" s="670"/>
      <c r="RMD71" s="670"/>
      <c r="RME71" s="670"/>
      <c r="RMF71" s="670"/>
      <c r="RMG71" s="670"/>
      <c r="RMH71" s="670"/>
      <c r="RMI71" s="670"/>
      <c r="RMJ71" s="670"/>
      <c r="RMK71" s="670"/>
      <c r="RML71" s="670"/>
      <c r="RMM71" s="670"/>
      <c r="RMN71" s="670"/>
      <c r="RMO71" s="670"/>
      <c r="RMP71" s="670"/>
      <c r="RMQ71" s="670"/>
      <c r="RMR71" s="670"/>
      <c r="RMS71" s="670"/>
      <c r="RMT71" s="670"/>
      <c r="RMU71" s="670"/>
      <c r="RMV71" s="670"/>
      <c r="RMW71" s="670"/>
      <c r="RMX71" s="670"/>
      <c r="RMY71" s="670"/>
      <c r="RMZ71" s="670"/>
      <c r="RNA71" s="670"/>
      <c r="RNB71" s="670"/>
      <c r="RNC71" s="670"/>
      <c r="RND71" s="670"/>
      <c r="RNE71" s="670"/>
      <c r="RNF71" s="670"/>
      <c r="RNG71" s="670"/>
      <c r="RNH71" s="670"/>
      <c r="RNI71" s="670"/>
      <c r="RNJ71" s="670"/>
      <c r="RNK71" s="670"/>
      <c r="RNL71" s="670"/>
      <c r="RNM71" s="670"/>
      <c r="RNN71" s="670"/>
      <c r="RNO71" s="670"/>
      <c r="RNP71" s="670"/>
      <c r="RNQ71" s="670"/>
      <c r="RNR71" s="670"/>
      <c r="RNS71" s="670"/>
      <c r="RNT71" s="670"/>
      <c r="RNU71" s="670"/>
      <c r="RNV71" s="670"/>
      <c r="RNW71" s="670"/>
      <c r="RNX71" s="670"/>
      <c r="RNY71" s="670"/>
      <c r="RNZ71" s="670"/>
      <c r="ROA71" s="670"/>
      <c r="ROB71" s="670"/>
      <c r="ROC71" s="670"/>
      <c r="ROD71" s="670"/>
      <c r="ROE71" s="670"/>
      <c r="ROF71" s="670"/>
      <c r="ROG71" s="670"/>
      <c r="ROH71" s="670"/>
      <c r="ROI71" s="670"/>
      <c r="ROJ71" s="670"/>
      <c r="ROK71" s="670"/>
      <c r="ROL71" s="670"/>
      <c r="ROM71" s="670"/>
      <c r="RON71" s="670"/>
      <c r="ROO71" s="670"/>
      <c r="ROP71" s="670"/>
      <c r="ROQ71" s="670"/>
      <c r="ROR71" s="670"/>
      <c r="ROS71" s="670"/>
      <c r="ROT71" s="670"/>
      <c r="ROU71" s="670"/>
      <c r="ROV71" s="670"/>
      <c r="ROW71" s="670"/>
      <c r="ROX71" s="670"/>
      <c r="ROY71" s="670"/>
      <c r="ROZ71" s="670"/>
      <c r="RPA71" s="670"/>
      <c r="RPB71" s="670"/>
      <c r="RPC71" s="670"/>
      <c r="RPD71" s="670"/>
      <c r="RPE71" s="670"/>
      <c r="RPF71" s="670"/>
      <c r="RPG71" s="670"/>
      <c r="RPH71" s="670"/>
      <c r="RPI71" s="670"/>
      <c r="RPJ71" s="670"/>
      <c r="RPK71" s="670"/>
      <c r="RPL71" s="670"/>
      <c r="RPM71" s="670"/>
      <c r="RPN71" s="670"/>
      <c r="RPO71" s="670"/>
      <c r="RPP71" s="670"/>
      <c r="RPQ71" s="670"/>
      <c r="RPR71" s="670"/>
      <c r="RPS71" s="670"/>
      <c r="RPT71" s="670"/>
      <c r="RPU71" s="670"/>
      <c r="RPV71" s="670"/>
      <c r="RPW71" s="670"/>
      <c r="RPX71" s="670"/>
      <c r="RPY71" s="670"/>
      <c r="RPZ71" s="670"/>
      <c r="RQA71" s="670"/>
      <c r="RQB71" s="670"/>
      <c r="RQC71" s="670"/>
      <c r="RQD71" s="670"/>
      <c r="RQE71" s="670"/>
      <c r="RQF71" s="670"/>
      <c r="RQG71" s="670"/>
      <c r="RQH71" s="670"/>
      <c r="RQI71" s="670"/>
      <c r="RQJ71" s="670"/>
      <c r="RQK71" s="670"/>
      <c r="RQL71" s="670"/>
      <c r="RQM71" s="670"/>
      <c r="RQN71" s="670"/>
      <c r="RQO71" s="670"/>
      <c r="RQP71" s="670"/>
      <c r="RQQ71" s="670"/>
      <c r="RQR71" s="670"/>
      <c r="RQS71" s="670"/>
      <c r="RQT71" s="670"/>
      <c r="RQU71" s="670"/>
      <c r="RQV71" s="670"/>
      <c r="RQW71" s="670"/>
      <c r="RQX71" s="670"/>
      <c r="RQY71" s="670"/>
      <c r="RQZ71" s="670"/>
      <c r="RRA71" s="670"/>
      <c r="RRB71" s="670"/>
      <c r="RRC71" s="670"/>
      <c r="RRD71" s="670"/>
      <c r="RRE71" s="670"/>
      <c r="RRF71" s="670"/>
      <c r="RRG71" s="670"/>
      <c r="RRH71" s="670"/>
      <c r="RRI71" s="670"/>
      <c r="RRJ71" s="670"/>
      <c r="RRK71" s="670"/>
      <c r="RRL71" s="670"/>
      <c r="RRM71" s="670"/>
      <c r="RRN71" s="670"/>
      <c r="RRO71" s="670"/>
      <c r="RRP71" s="670"/>
      <c r="RRQ71" s="670"/>
      <c r="RRR71" s="670"/>
      <c r="RRS71" s="670"/>
      <c r="RRT71" s="670"/>
      <c r="RRU71" s="670"/>
      <c r="RRV71" s="670"/>
      <c r="RRW71" s="670"/>
      <c r="RRX71" s="670"/>
      <c r="RRY71" s="670"/>
      <c r="RRZ71" s="670"/>
      <c r="RSA71" s="670"/>
      <c r="RSB71" s="670"/>
      <c r="RSC71" s="670"/>
      <c r="RSD71" s="670"/>
      <c r="RSE71" s="670"/>
      <c r="RSF71" s="670"/>
      <c r="RSG71" s="670"/>
      <c r="RSH71" s="670"/>
      <c r="RSI71" s="670"/>
      <c r="RSJ71" s="670"/>
      <c r="RSK71" s="670"/>
      <c r="RSL71" s="670"/>
      <c r="RSM71" s="670"/>
      <c r="RSN71" s="670"/>
      <c r="RSO71" s="670"/>
      <c r="RSP71" s="670"/>
      <c r="RSQ71" s="670"/>
      <c r="RSR71" s="670"/>
      <c r="RSS71" s="670"/>
      <c r="RST71" s="670"/>
      <c r="RSU71" s="670"/>
      <c r="RSV71" s="670"/>
      <c r="RSW71" s="670"/>
      <c r="RSX71" s="670"/>
      <c r="RSY71" s="670"/>
      <c r="RSZ71" s="670"/>
      <c r="RTA71" s="670"/>
      <c r="RTB71" s="670"/>
      <c r="RTC71" s="670"/>
      <c r="RTD71" s="670"/>
      <c r="RTE71" s="670"/>
      <c r="RTF71" s="670"/>
      <c r="RTG71" s="670"/>
      <c r="RTH71" s="670"/>
      <c r="RTI71" s="670"/>
      <c r="RTJ71" s="670"/>
      <c r="RTK71" s="670"/>
      <c r="RTL71" s="670"/>
      <c r="RTM71" s="670"/>
      <c r="RTN71" s="670"/>
      <c r="RTO71" s="670"/>
      <c r="RTP71" s="670"/>
      <c r="RTQ71" s="670"/>
      <c r="RTR71" s="670"/>
      <c r="RTS71" s="670"/>
      <c r="RTT71" s="670"/>
      <c r="RTU71" s="670"/>
      <c r="RTV71" s="670"/>
      <c r="RTW71" s="670"/>
      <c r="RTX71" s="670"/>
      <c r="RTY71" s="670"/>
      <c r="RTZ71" s="670"/>
      <c r="RUA71" s="670"/>
      <c r="RUB71" s="670"/>
      <c r="RUC71" s="670"/>
      <c r="RUD71" s="670"/>
      <c r="RUE71" s="670"/>
      <c r="RUF71" s="670"/>
      <c r="RUG71" s="670"/>
      <c r="RUH71" s="670"/>
      <c r="RUI71" s="670"/>
      <c r="RUJ71" s="670"/>
      <c r="RUK71" s="670"/>
      <c r="RUL71" s="670"/>
      <c r="RUM71" s="670"/>
      <c r="RUN71" s="670"/>
      <c r="RUO71" s="670"/>
      <c r="RUP71" s="670"/>
      <c r="RUQ71" s="670"/>
      <c r="RUR71" s="670"/>
      <c r="RUS71" s="670"/>
      <c r="RUT71" s="670"/>
      <c r="RUU71" s="670"/>
      <c r="RUV71" s="670"/>
      <c r="RUW71" s="670"/>
      <c r="RUX71" s="670"/>
      <c r="RUY71" s="670"/>
      <c r="RUZ71" s="670"/>
      <c r="RVA71" s="670"/>
      <c r="RVB71" s="670"/>
      <c r="RVC71" s="670"/>
      <c r="RVD71" s="670"/>
      <c r="RVE71" s="670"/>
      <c r="RVF71" s="670"/>
      <c r="RVG71" s="670"/>
      <c r="RVH71" s="670"/>
      <c r="RVI71" s="670"/>
      <c r="RVJ71" s="670"/>
      <c r="RVK71" s="670"/>
      <c r="RVL71" s="670"/>
      <c r="RVM71" s="670"/>
      <c r="RVN71" s="670"/>
      <c r="RVO71" s="670"/>
      <c r="RVP71" s="670"/>
      <c r="RVQ71" s="670"/>
      <c r="RVR71" s="670"/>
      <c r="RVS71" s="670"/>
      <c r="RVT71" s="670"/>
      <c r="RVU71" s="670"/>
      <c r="RVV71" s="670"/>
      <c r="RVW71" s="670"/>
      <c r="RVX71" s="670"/>
      <c r="RVY71" s="670"/>
      <c r="RVZ71" s="670"/>
      <c r="RWA71" s="670"/>
      <c r="RWB71" s="670"/>
      <c r="RWC71" s="670"/>
      <c r="RWD71" s="670"/>
      <c r="RWE71" s="670"/>
      <c r="RWF71" s="670"/>
      <c r="RWG71" s="670"/>
      <c r="RWH71" s="670"/>
      <c r="RWI71" s="670"/>
      <c r="RWJ71" s="670"/>
      <c r="RWK71" s="670"/>
      <c r="RWL71" s="670"/>
      <c r="RWM71" s="670"/>
      <c r="RWN71" s="670"/>
      <c r="RWO71" s="670"/>
      <c r="RWP71" s="670"/>
      <c r="RWQ71" s="670"/>
      <c r="RWR71" s="670"/>
      <c r="RWS71" s="670"/>
      <c r="RWT71" s="670"/>
      <c r="RWU71" s="670"/>
      <c r="RWV71" s="670"/>
      <c r="RWW71" s="670"/>
      <c r="RWX71" s="670"/>
      <c r="RWY71" s="670"/>
      <c r="RWZ71" s="670"/>
      <c r="RXA71" s="670"/>
      <c r="RXB71" s="670"/>
      <c r="RXC71" s="670"/>
      <c r="RXD71" s="670"/>
      <c r="RXE71" s="670"/>
      <c r="RXF71" s="670"/>
      <c r="RXG71" s="670"/>
      <c r="RXH71" s="670"/>
      <c r="RXI71" s="670"/>
      <c r="RXJ71" s="670"/>
      <c r="RXK71" s="670"/>
      <c r="RXL71" s="670"/>
      <c r="RXM71" s="670"/>
      <c r="RXN71" s="670"/>
      <c r="RXO71" s="670"/>
      <c r="RXP71" s="670"/>
      <c r="RXQ71" s="670"/>
      <c r="RXR71" s="670"/>
      <c r="RXS71" s="670"/>
      <c r="RXT71" s="670"/>
      <c r="RXU71" s="670"/>
      <c r="RXV71" s="670"/>
      <c r="RXW71" s="670"/>
      <c r="RXX71" s="670"/>
      <c r="RXY71" s="670"/>
      <c r="RXZ71" s="670"/>
      <c r="RYA71" s="670"/>
      <c r="RYB71" s="670"/>
      <c r="RYC71" s="670"/>
      <c r="RYD71" s="670"/>
      <c r="RYE71" s="670"/>
      <c r="RYF71" s="670"/>
      <c r="RYG71" s="670"/>
      <c r="RYH71" s="670"/>
      <c r="RYI71" s="670"/>
      <c r="RYJ71" s="670"/>
      <c r="RYK71" s="670"/>
      <c r="RYL71" s="670"/>
      <c r="RYM71" s="670"/>
      <c r="RYN71" s="670"/>
      <c r="RYO71" s="670"/>
      <c r="RYP71" s="670"/>
      <c r="RYQ71" s="670"/>
      <c r="RYR71" s="670"/>
      <c r="RYS71" s="670"/>
      <c r="RYT71" s="670"/>
      <c r="RYU71" s="670"/>
      <c r="RYV71" s="670"/>
      <c r="RYW71" s="670"/>
      <c r="RYX71" s="670"/>
      <c r="RYY71" s="670"/>
      <c r="RYZ71" s="670"/>
      <c r="RZA71" s="670"/>
      <c r="RZB71" s="670"/>
      <c r="RZC71" s="670"/>
      <c r="RZD71" s="670"/>
      <c r="RZE71" s="670"/>
      <c r="RZF71" s="670"/>
      <c r="RZG71" s="670"/>
      <c r="RZH71" s="670"/>
      <c r="RZI71" s="670"/>
      <c r="RZJ71" s="670"/>
      <c r="RZK71" s="670"/>
      <c r="RZL71" s="670"/>
      <c r="RZM71" s="670"/>
      <c r="RZN71" s="670"/>
      <c r="RZO71" s="670"/>
      <c r="RZP71" s="670"/>
      <c r="RZQ71" s="670"/>
      <c r="RZR71" s="670"/>
      <c r="RZS71" s="670"/>
      <c r="RZT71" s="670"/>
      <c r="RZU71" s="670"/>
      <c r="RZV71" s="670"/>
      <c r="RZW71" s="670"/>
      <c r="RZX71" s="670"/>
      <c r="RZY71" s="670"/>
      <c r="RZZ71" s="670"/>
      <c r="SAA71" s="670"/>
      <c r="SAB71" s="670"/>
      <c r="SAC71" s="670"/>
      <c r="SAD71" s="670"/>
      <c r="SAE71" s="670"/>
      <c r="SAF71" s="670"/>
      <c r="SAG71" s="670"/>
      <c r="SAH71" s="670"/>
      <c r="SAI71" s="670"/>
      <c r="SAJ71" s="670"/>
      <c r="SAK71" s="670"/>
      <c r="SAL71" s="670"/>
      <c r="SAM71" s="670"/>
      <c r="SAN71" s="670"/>
      <c r="SAO71" s="670"/>
      <c r="SAP71" s="670"/>
      <c r="SAQ71" s="670"/>
      <c r="SAR71" s="670"/>
      <c r="SAS71" s="670"/>
      <c r="SAT71" s="670"/>
      <c r="SAU71" s="670"/>
      <c r="SAV71" s="670"/>
      <c r="SAW71" s="670"/>
      <c r="SAX71" s="670"/>
      <c r="SAY71" s="670"/>
      <c r="SAZ71" s="670"/>
      <c r="SBA71" s="670"/>
      <c r="SBB71" s="670"/>
      <c r="SBC71" s="670"/>
      <c r="SBD71" s="670"/>
      <c r="SBE71" s="670"/>
      <c r="SBF71" s="670"/>
      <c r="SBG71" s="670"/>
      <c r="SBH71" s="670"/>
      <c r="SBI71" s="670"/>
      <c r="SBJ71" s="670"/>
      <c r="SBK71" s="670"/>
      <c r="SBL71" s="670"/>
      <c r="SBM71" s="670"/>
      <c r="SBN71" s="670"/>
      <c r="SBO71" s="670"/>
      <c r="SBP71" s="670"/>
      <c r="SBQ71" s="670"/>
      <c r="SBR71" s="670"/>
      <c r="SBS71" s="670"/>
      <c r="SBT71" s="670"/>
      <c r="SBU71" s="670"/>
      <c r="SBV71" s="670"/>
      <c r="SBW71" s="670"/>
      <c r="SBX71" s="670"/>
      <c r="SBY71" s="670"/>
      <c r="SBZ71" s="670"/>
      <c r="SCA71" s="670"/>
      <c r="SCB71" s="670"/>
      <c r="SCC71" s="670"/>
      <c r="SCD71" s="670"/>
      <c r="SCE71" s="670"/>
      <c r="SCF71" s="670"/>
      <c r="SCG71" s="670"/>
      <c r="SCH71" s="670"/>
      <c r="SCI71" s="670"/>
      <c r="SCJ71" s="670"/>
      <c r="SCK71" s="670"/>
      <c r="SCL71" s="670"/>
      <c r="SCM71" s="670"/>
      <c r="SCN71" s="670"/>
      <c r="SCO71" s="670"/>
      <c r="SCP71" s="670"/>
      <c r="SCQ71" s="670"/>
      <c r="SCR71" s="670"/>
      <c r="SCS71" s="670"/>
      <c r="SCT71" s="670"/>
      <c r="SCU71" s="670"/>
      <c r="SCV71" s="670"/>
      <c r="SCW71" s="670"/>
      <c r="SCX71" s="670"/>
      <c r="SCY71" s="670"/>
      <c r="SCZ71" s="670"/>
      <c r="SDA71" s="670"/>
      <c r="SDB71" s="670"/>
      <c r="SDC71" s="670"/>
      <c r="SDD71" s="670"/>
      <c r="SDE71" s="670"/>
      <c r="SDF71" s="670"/>
      <c r="SDG71" s="670"/>
      <c r="SDH71" s="670"/>
      <c r="SDI71" s="670"/>
      <c r="SDJ71" s="670"/>
      <c r="SDK71" s="670"/>
      <c r="SDL71" s="670"/>
      <c r="SDM71" s="670"/>
      <c r="SDN71" s="670"/>
      <c r="SDO71" s="670"/>
      <c r="SDP71" s="670"/>
      <c r="SDQ71" s="670"/>
      <c r="SDR71" s="670"/>
      <c r="SDS71" s="670"/>
      <c r="SDT71" s="670"/>
      <c r="SDU71" s="670"/>
      <c r="SDV71" s="670"/>
      <c r="SDW71" s="670"/>
      <c r="SDX71" s="670"/>
      <c r="SDY71" s="670"/>
      <c r="SDZ71" s="670"/>
      <c r="SEA71" s="670"/>
      <c r="SEB71" s="670"/>
      <c r="SEC71" s="670"/>
      <c r="SED71" s="670"/>
      <c r="SEE71" s="670"/>
      <c r="SEF71" s="670"/>
      <c r="SEG71" s="670"/>
      <c r="SEH71" s="670"/>
      <c r="SEI71" s="670"/>
      <c r="SEJ71" s="670"/>
      <c r="SEK71" s="670"/>
      <c r="SEL71" s="670"/>
      <c r="SEM71" s="670"/>
      <c r="SEN71" s="670"/>
      <c r="SEO71" s="670"/>
      <c r="SEP71" s="670"/>
      <c r="SEQ71" s="670"/>
      <c r="SER71" s="670"/>
      <c r="SES71" s="670"/>
      <c r="SET71" s="670"/>
      <c r="SEU71" s="670"/>
      <c r="SEV71" s="670"/>
      <c r="SEW71" s="670"/>
      <c r="SEX71" s="670"/>
      <c r="SEY71" s="670"/>
      <c r="SEZ71" s="670"/>
      <c r="SFA71" s="670"/>
      <c r="SFB71" s="670"/>
      <c r="SFC71" s="670"/>
      <c r="SFD71" s="670"/>
      <c r="SFE71" s="670"/>
      <c r="SFF71" s="670"/>
      <c r="SFG71" s="670"/>
      <c r="SFH71" s="670"/>
      <c r="SFI71" s="670"/>
      <c r="SFJ71" s="670"/>
      <c r="SFK71" s="670"/>
      <c r="SFL71" s="670"/>
      <c r="SFM71" s="670"/>
      <c r="SFN71" s="670"/>
      <c r="SFO71" s="670"/>
      <c r="SFP71" s="670"/>
      <c r="SFQ71" s="670"/>
      <c r="SFR71" s="670"/>
      <c r="SFS71" s="670"/>
      <c r="SFT71" s="670"/>
      <c r="SFU71" s="670"/>
      <c r="SFV71" s="670"/>
      <c r="SFW71" s="670"/>
      <c r="SFX71" s="670"/>
      <c r="SFY71" s="670"/>
      <c r="SFZ71" s="670"/>
      <c r="SGA71" s="670"/>
      <c r="SGB71" s="670"/>
      <c r="SGC71" s="670"/>
      <c r="SGD71" s="670"/>
      <c r="SGE71" s="670"/>
      <c r="SGF71" s="670"/>
      <c r="SGG71" s="670"/>
      <c r="SGH71" s="670"/>
      <c r="SGI71" s="670"/>
      <c r="SGJ71" s="670"/>
      <c r="SGK71" s="670"/>
      <c r="SGL71" s="670"/>
      <c r="SGM71" s="670"/>
      <c r="SGN71" s="670"/>
      <c r="SGO71" s="670"/>
      <c r="SGP71" s="670"/>
      <c r="SGQ71" s="670"/>
      <c r="SGR71" s="670"/>
      <c r="SGS71" s="670"/>
      <c r="SGT71" s="670"/>
      <c r="SGU71" s="670"/>
      <c r="SGV71" s="670"/>
      <c r="SGW71" s="670"/>
      <c r="SGX71" s="670"/>
      <c r="SGY71" s="670"/>
      <c r="SGZ71" s="670"/>
      <c r="SHA71" s="670"/>
      <c r="SHB71" s="670"/>
      <c r="SHC71" s="670"/>
      <c r="SHD71" s="670"/>
      <c r="SHE71" s="670"/>
      <c r="SHF71" s="670"/>
      <c r="SHG71" s="670"/>
      <c r="SHH71" s="670"/>
      <c r="SHI71" s="670"/>
      <c r="SHJ71" s="670"/>
      <c r="SHK71" s="670"/>
      <c r="SHL71" s="670"/>
      <c r="SHM71" s="670"/>
      <c r="SHN71" s="670"/>
      <c r="SHO71" s="670"/>
      <c r="SHP71" s="670"/>
      <c r="SHQ71" s="670"/>
      <c r="SHR71" s="670"/>
      <c r="SHS71" s="670"/>
      <c r="SHT71" s="670"/>
      <c r="SHU71" s="670"/>
      <c r="SHV71" s="670"/>
      <c r="SHW71" s="670"/>
      <c r="SHX71" s="670"/>
      <c r="SHY71" s="670"/>
      <c r="SHZ71" s="670"/>
      <c r="SIA71" s="670"/>
      <c r="SIB71" s="670"/>
      <c r="SIC71" s="670"/>
      <c r="SID71" s="670"/>
      <c r="SIE71" s="670"/>
      <c r="SIF71" s="670"/>
      <c r="SIG71" s="670"/>
      <c r="SIH71" s="670"/>
      <c r="SII71" s="670"/>
      <c r="SIJ71" s="670"/>
      <c r="SIK71" s="670"/>
      <c r="SIL71" s="670"/>
      <c r="SIM71" s="670"/>
      <c r="SIN71" s="670"/>
      <c r="SIO71" s="670"/>
      <c r="SIP71" s="670"/>
      <c r="SIQ71" s="670"/>
      <c r="SIR71" s="670"/>
      <c r="SIS71" s="670"/>
      <c r="SIT71" s="670"/>
      <c r="SIU71" s="670"/>
      <c r="SIV71" s="670"/>
      <c r="SIW71" s="670"/>
      <c r="SIX71" s="670"/>
      <c r="SIY71" s="670"/>
      <c r="SIZ71" s="670"/>
      <c r="SJA71" s="670"/>
      <c r="SJB71" s="670"/>
      <c r="SJC71" s="670"/>
      <c r="SJD71" s="670"/>
      <c r="SJE71" s="670"/>
      <c r="SJF71" s="670"/>
      <c r="SJG71" s="670"/>
      <c r="SJH71" s="670"/>
      <c r="SJI71" s="670"/>
      <c r="SJJ71" s="670"/>
      <c r="SJK71" s="670"/>
      <c r="SJL71" s="670"/>
      <c r="SJM71" s="670"/>
      <c r="SJN71" s="670"/>
      <c r="SJO71" s="670"/>
      <c r="SJP71" s="670"/>
      <c r="SJQ71" s="670"/>
      <c r="SJR71" s="670"/>
      <c r="SJS71" s="670"/>
      <c r="SJT71" s="670"/>
      <c r="SJU71" s="670"/>
      <c r="SJV71" s="670"/>
      <c r="SJW71" s="670"/>
      <c r="SJX71" s="670"/>
      <c r="SJY71" s="670"/>
      <c r="SJZ71" s="670"/>
      <c r="SKA71" s="670"/>
      <c r="SKB71" s="670"/>
      <c r="SKC71" s="670"/>
      <c r="SKD71" s="670"/>
      <c r="SKE71" s="670"/>
      <c r="SKF71" s="670"/>
      <c r="SKG71" s="670"/>
      <c r="SKH71" s="670"/>
      <c r="SKI71" s="670"/>
      <c r="SKJ71" s="670"/>
      <c r="SKK71" s="670"/>
      <c r="SKL71" s="670"/>
      <c r="SKM71" s="670"/>
      <c r="SKN71" s="670"/>
      <c r="SKO71" s="670"/>
      <c r="SKP71" s="670"/>
      <c r="SKQ71" s="670"/>
      <c r="SKR71" s="670"/>
      <c r="SKS71" s="670"/>
      <c r="SKT71" s="670"/>
      <c r="SKU71" s="670"/>
      <c r="SKV71" s="670"/>
      <c r="SKW71" s="670"/>
      <c r="SKX71" s="670"/>
      <c r="SKY71" s="670"/>
      <c r="SKZ71" s="670"/>
      <c r="SLA71" s="670"/>
      <c r="SLB71" s="670"/>
      <c r="SLC71" s="670"/>
      <c r="SLD71" s="670"/>
      <c r="SLE71" s="670"/>
      <c r="SLF71" s="670"/>
      <c r="SLG71" s="670"/>
      <c r="SLH71" s="670"/>
      <c r="SLI71" s="670"/>
      <c r="SLJ71" s="670"/>
      <c r="SLK71" s="670"/>
      <c r="SLL71" s="670"/>
      <c r="SLM71" s="670"/>
      <c r="SLN71" s="670"/>
      <c r="SLO71" s="670"/>
      <c r="SLP71" s="670"/>
      <c r="SLQ71" s="670"/>
      <c r="SLR71" s="670"/>
      <c r="SLS71" s="670"/>
      <c r="SLT71" s="670"/>
      <c r="SLU71" s="670"/>
      <c r="SLV71" s="670"/>
      <c r="SLW71" s="670"/>
      <c r="SLX71" s="670"/>
      <c r="SLY71" s="670"/>
      <c r="SLZ71" s="670"/>
      <c r="SMA71" s="670"/>
      <c r="SMB71" s="670"/>
      <c r="SMC71" s="670"/>
      <c r="SMD71" s="670"/>
      <c r="SME71" s="670"/>
      <c r="SMF71" s="670"/>
      <c r="SMG71" s="670"/>
      <c r="SMH71" s="670"/>
      <c r="SMI71" s="670"/>
      <c r="SMJ71" s="670"/>
      <c r="SMK71" s="670"/>
      <c r="SML71" s="670"/>
      <c r="SMM71" s="670"/>
      <c r="SMN71" s="670"/>
      <c r="SMO71" s="670"/>
      <c r="SMP71" s="670"/>
      <c r="SMQ71" s="670"/>
      <c r="SMR71" s="670"/>
      <c r="SMS71" s="670"/>
      <c r="SMT71" s="670"/>
      <c r="SMU71" s="670"/>
      <c r="SMV71" s="670"/>
      <c r="SMW71" s="670"/>
      <c r="SMX71" s="670"/>
      <c r="SMY71" s="670"/>
      <c r="SMZ71" s="670"/>
      <c r="SNA71" s="670"/>
      <c r="SNB71" s="670"/>
      <c r="SNC71" s="670"/>
      <c r="SND71" s="670"/>
      <c r="SNE71" s="670"/>
      <c r="SNF71" s="670"/>
      <c r="SNG71" s="670"/>
      <c r="SNH71" s="670"/>
      <c r="SNI71" s="670"/>
      <c r="SNJ71" s="670"/>
      <c r="SNK71" s="670"/>
      <c r="SNL71" s="670"/>
      <c r="SNM71" s="670"/>
      <c r="SNN71" s="670"/>
      <c r="SNO71" s="670"/>
      <c r="SNP71" s="670"/>
      <c r="SNQ71" s="670"/>
      <c r="SNR71" s="670"/>
      <c r="SNS71" s="670"/>
      <c r="SNT71" s="670"/>
      <c r="SNU71" s="670"/>
      <c r="SNV71" s="670"/>
      <c r="SNW71" s="670"/>
      <c r="SNX71" s="670"/>
      <c r="SNY71" s="670"/>
      <c r="SNZ71" s="670"/>
      <c r="SOA71" s="670"/>
      <c r="SOB71" s="670"/>
      <c r="SOC71" s="670"/>
      <c r="SOD71" s="670"/>
      <c r="SOE71" s="670"/>
      <c r="SOF71" s="670"/>
      <c r="SOG71" s="670"/>
      <c r="SOH71" s="670"/>
      <c r="SOI71" s="670"/>
      <c r="SOJ71" s="670"/>
      <c r="SOK71" s="670"/>
      <c r="SOL71" s="670"/>
      <c r="SOM71" s="670"/>
      <c r="SON71" s="670"/>
      <c r="SOO71" s="670"/>
      <c r="SOP71" s="670"/>
      <c r="SOQ71" s="670"/>
      <c r="SOR71" s="670"/>
      <c r="SOS71" s="670"/>
      <c r="SOT71" s="670"/>
      <c r="SOU71" s="670"/>
      <c r="SOV71" s="670"/>
      <c r="SOW71" s="670"/>
      <c r="SOX71" s="670"/>
      <c r="SOY71" s="670"/>
      <c r="SOZ71" s="670"/>
      <c r="SPA71" s="670"/>
      <c r="SPB71" s="670"/>
      <c r="SPC71" s="670"/>
      <c r="SPD71" s="670"/>
      <c r="SPE71" s="670"/>
      <c r="SPF71" s="670"/>
      <c r="SPG71" s="670"/>
      <c r="SPH71" s="670"/>
      <c r="SPI71" s="670"/>
      <c r="SPJ71" s="670"/>
      <c r="SPK71" s="670"/>
      <c r="SPL71" s="670"/>
      <c r="SPM71" s="670"/>
      <c r="SPN71" s="670"/>
      <c r="SPO71" s="670"/>
      <c r="SPP71" s="670"/>
      <c r="SPQ71" s="670"/>
      <c r="SPR71" s="670"/>
      <c r="SPS71" s="670"/>
      <c r="SPT71" s="670"/>
      <c r="SPU71" s="670"/>
      <c r="SPV71" s="670"/>
      <c r="SPW71" s="670"/>
      <c r="SPX71" s="670"/>
      <c r="SPY71" s="670"/>
      <c r="SPZ71" s="670"/>
      <c r="SQA71" s="670"/>
      <c r="SQB71" s="670"/>
      <c r="SQC71" s="670"/>
      <c r="SQD71" s="670"/>
      <c r="SQE71" s="670"/>
      <c r="SQF71" s="670"/>
      <c r="SQG71" s="670"/>
      <c r="SQH71" s="670"/>
      <c r="SQI71" s="670"/>
      <c r="SQJ71" s="670"/>
      <c r="SQK71" s="670"/>
      <c r="SQL71" s="670"/>
      <c r="SQM71" s="670"/>
      <c r="SQN71" s="670"/>
      <c r="SQO71" s="670"/>
      <c r="SQP71" s="670"/>
      <c r="SQQ71" s="670"/>
      <c r="SQR71" s="670"/>
      <c r="SQS71" s="670"/>
      <c r="SQT71" s="670"/>
      <c r="SQU71" s="670"/>
      <c r="SQV71" s="670"/>
      <c r="SQW71" s="670"/>
      <c r="SQX71" s="670"/>
      <c r="SQY71" s="670"/>
      <c r="SQZ71" s="670"/>
      <c r="SRA71" s="670"/>
      <c r="SRB71" s="670"/>
      <c r="SRC71" s="670"/>
      <c r="SRD71" s="670"/>
      <c r="SRE71" s="670"/>
      <c r="SRF71" s="670"/>
      <c r="SRG71" s="670"/>
      <c r="SRH71" s="670"/>
      <c r="SRI71" s="670"/>
      <c r="SRJ71" s="670"/>
      <c r="SRK71" s="670"/>
      <c r="SRL71" s="670"/>
      <c r="SRM71" s="670"/>
      <c r="SRN71" s="670"/>
      <c r="SRO71" s="670"/>
      <c r="SRP71" s="670"/>
      <c r="SRQ71" s="670"/>
      <c r="SRR71" s="670"/>
      <c r="SRS71" s="670"/>
      <c r="SRT71" s="670"/>
      <c r="SRU71" s="670"/>
      <c r="SRV71" s="670"/>
      <c r="SRW71" s="670"/>
      <c r="SRX71" s="670"/>
      <c r="SRY71" s="670"/>
      <c r="SRZ71" s="670"/>
      <c r="SSA71" s="670"/>
      <c r="SSB71" s="670"/>
      <c r="SSC71" s="670"/>
      <c r="SSD71" s="670"/>
      <c r="SSE71" s="670"/>
      <c r="SSF71" s="670"/>
      <c r="SSG71" s="670"/>
      <c r="SSH71" s="670"/>
      <c r="SSI71" s="670"/>
      <c r="SSJ71" s="670"/>
      <c r="SSK71" s="670"/>
      <c r="SSL71" s="670"/>
      <c r="SSM71" s="670"/>
      <c r="SSN71" s="670"/>
      <c r="SSO71" s="670"/>
      <c r="SSP71" s="670"/>
      <c r="SSQ71" s="670"/>
      <c r="SSR71" s="670"/>
      <c r="SSS71" s="670"/>
      <c r="SST71" s="670"/>
      <c r="SSU71" s="670"/>
      <c r="SSV71" s="670"/>
      <c r="SSW71" s="670"/>
      <c r="SSX71" s="670"/>
      <c r="SSY71" s="670"/>
      <c r="SSZ71" s="670"/>
      <c r="STA71" s="670"/>
      <c r="STB71" s="670"/>
      <c r="STC71" s="670"/>
      <c r="STD71" s="670"/>
      <c r="STE71" s="670"/>
      <c r="STF71" s="670"/>
      <c r="STG71" s="670"/>
      <c r="STH71" s="670"/>
      <c r="STI71" s="670"/>
      <c r="STJ71" s="670"/>
      <c r="STK71" s="670"/>
      <c r="STL71" s="670"/>
      <c r="STM71" s="670"/>
      <c r="STN71" s="670"/>
      <c r="STO71" s="670"/>
      <c r="STP71" s="670"/>
      <c r="STQ71" s="670"/>
      <c r="STR71" s="670"/>
      <c r="STS71" s="670"/>
      <c r="STT71" s="670"/>
      <c r="STU71" s="670"/>
      <c r="STV71" s="670"/>
      <c r="STW71" s="670"/>
      <c r="STX71" s="670"/>
      <c r="STY71" s="670"/>
      <c r="STZ71" s="670"/>
      <c r="SUA71" s="670"/>
      <c r="SUB71" s="670"/>
      <c r="SUC71" s="670"/>
      <c r="SUD71" s="670"/>
      <c r="SUE71" s="670"/>
      <c r="SUF71" s="670"/>
      <c r="SUG71" s="670"/>
      <c r="SUH71" s="670"/>
      <c r="SUI71" s="670"/>
      <c r="SUJ71" s="670"/>
      <c r="SUK71" s="670"/>
      <c r="SUL71" s="670"/>
      <c r="SUM71" s="670"/>
      <c r="SUN71" s="670"/>
      <c r="SUO71" s="670"/>
      <c r="SUP71" s="670"/>
      <c r="SUQ71" s="670"/>
      <c r="SUR71" s="670"/>
      <c r="SUS71" s="670"/>
      <c r="SUT71" s="670"/>
      <c r="SUU71" s="670"/>
      <c r="SUV71" s="670"/>
      <c r="SUW71" s="670"/>
      <c r="SUX71" s="670"/>
      <c r="SUY71" s="670"/>
      <c r="SUZ71" s="670"/>
      <c r="SVA71" s="670"/>
      <c r="SVB71" s="670"/>
      <c r="SVC71" s="670"/>
      <c r="SVD71" s="670"/>
      <c r="SVE71" s="670"/>
      <c r="SVF71" s="670"/>
      <c r="SVG71" s="670"/>
      <c r="SVH71" s="670"/>
      <c r="SVI71" s="670"/>
      <c r="SVJ71" s="670"/>
      <c r="SVK71" s="670"/>
      <c r="SVL71" s="670"/>
      <c r="SVM71" s="670"/>
      <c r="SVN71" s="670"/>
      <c r="SVO71" s="670"/>
      <c r="SVP71" s="670"/>
      <c r="SVQ71" s="670"/>
      <c r="SVR71" s="670"/>
      <c r="SVS71" s="670"/>
      <c r="SVT71" s="670"/>
      <c r="SVU71" s="670"/>
      <c r="SVV71" s="670"/>
      <c r="SVW71" s="670"/>
      <c r="SVX71" s="670"/>
      <c r="SVY71" s="670"/>
      <c r="SVZ71" s="670"/>
      <c r="SWA71" s="670"/>
      <c r="SWB71" s="670"/>
      <c r="SWC71" s="670"/>
      <c r="SWD71" s="670"/>
      <c r="SWE71" s="670"/>
      <c r="SWF71" s="670"/>
      <c r="SWG71" s="670"/>
      <c r="SWH71" s="670"/>
      <c r="SWI71" s="670"/>
      <c r="SWJ71" s="670"/>
      <c r="SWK71" s="670"/>
      <c r="SWL71" s="670"/>
      <c r="SWM71" s="670"/>
      <c r="SWN71" s="670"/>
      <c r="SWO71" s="670"/>
      <c r="SWP71" s="670"/>
      <c r="SWQ71" s="670"/>
      <c r="SWR71" s="670"/>
      <c r="SWS71" s="670"/>
      <c r="SWT71" s="670"/>
      <c r="SWU71" s="670"/>
      <c r="SWV71" s="670"/>
      <c r="SWW71" s="670"/>
      <c r="SWX71" s="670"/>
      <c r="SWY71" s="670"/>
      <c r="SWZ71" s="670"/>
      <c r="SXA71" s="670"/>
      <c r="SXB71" s="670"/>
      <c r="SXC71" s="670"/>
      <c r="SXD71" s="670"/>
      <c r="SXE71" s="670"/>
      <c r="SXF71" s="670"/>
      <c r="SXG71" s="670"/>
      <c r="SXH71" s="670"/>
      <c r="SXI71" s="670"/>
      <c r="SXJ71" s="670"/>
      <c r="SXK71" s="670"/>
      <c r="SXL71" s="670"/>
      <c r="SXM71" s="670"/>
      <c r="SXN71" s="670"/>
      <c r="SXO71" s="670"/>
      <c r="SXP71" s="670"/>
      <c r="SXQ71" s="670"/>
      <c r="SXR71" s="670"/>
      <c r="SXS71" s="670"/>
      <c r="SXT71" s="670"/>
      <c r="SXU71" s="670"/>
      <c r="SXV71" s="670"/>
      <c r="SXW71" s="670"/>
      <c r="SXX71" s="670"/>
      <c r="SXY71" s="670"/>
      <c r="SXZ71" s="670"/>
      <c r="SYA71" s="670"/>
      <c r="SYB71" s="670"/>
      <c r="SYC71" s="670"/>
      <c r="SYD71" s="670"/>
      <c r="SYE71" s="670"/>
      <c r="SYF71" s="670"/>
      <c r="SYG71" s="670"/>
      <c r="SYH71" s="670"/>
      <c r="SYI71" s="670"/>
      <c r="SYJ71" s="670"/>
      <c r="SYK71" s="670"/>
      <c r="SYL71" s="670"/>
      <c r="SYM71" s="670"/>
      <c r="SYN71" s="670"/>
      <c r="SYO71" s="670"/>
      <c r="SYP71" s="670"/>
      <c r="SYQ71" s="670"/>
      <c r="SYR71" s="670"/>
      <c r="SYS71" s="670"/>
      <c r="SYT71" s="670"/>
      <c r="SYU71" s="670"/>
      <c r="SYV71" s="670"/>
      <c r="SYW71" s="670"/>
      <c r="SYX71" s="670"/>
      <c r="SYY71" s="670"/>
      <c r="SYZ71" s="670"/>
      <c r="SZA71" s="670"/>
      <c r="SZB71" s="670"/>
      <c r="SZC71" s="670"/>
      <c r="SZD71" s="670"/>
      <c r="SZE71" s="670"/>
      <c r="SZF71" s="670"/>
      <c r="SZG71" s="670"/>
      <c r="SZH71" s="670"/>
      <c r="SZI71" s="670"/>
      <c r="SZJ71" s="670"/>
      <c r="SZK71" s="670"/>
      <c r="SZL71" s="670"/>
      <c r="SZM71" s="670"/>
      <c r="SZN71" s="670"/>
      <c r="SZO71" s="670"/>
      <c r="SZP71" s="670"/>
      <c r="SZQ71" s="670"/>
      <c r="SZR71" s="670"/>
      <c r="SZS71" s="670"/>
      <c r="SZT71" s="670"/>
      <c r="SZU71" s="670"/>
      <c r="SZV71" s="670"/>
      <c r="SZW71" s="670"/>
      <c r="SZX71" s="670"/>
      <c r="SZY71" s="670"/>
      <c r="SZZ71" s="670"/>
      <c r="TAA71" s="670"/>
      <c r="TAB71" s="670"/>
      <c r="TAC71" s="670"/>
      <c r="TAD71" s="670"/>
      <c r="TAE71" s="670"/>
      <c r="TAF71" s="670"/>
      <c r="TAG71" s="670"/>
      <c r="TAH71" s="670"/>
      <c r="TAI71" s="670"/>
      <c r="TAJ71" s="670"/>
      <c r="TAK71" s="670"/>
      <c r="TAL71" s="670"/>
      <c r="TAM71" s="670"/>
      <c r="TAN71" s="670"/>
      <c r="TAO71" s="670"/>
      <c r="TAP71" s="670"/>
      <c r="TAQ71" s="670"/>
      <c r="TAR71" s="670"/>
      <c r="TAS71" s="670"/>
      <c r="TAT71" s="670"/>
      <c r="TAU71" s="670"/>
      <c r="TAV71" s="670"/>
      <c r="TAW71" s="670"/>
      <c r="TAX71" s="670"/>
      <c r="TAY71" s="670"/>
      <c r="TAZ71" s="670"/>
      <c r="TBA71" s="670"/>
      <c r="TBB71" s="670"/>
      <c r="TBC71" s="670"/>
      <c r="TBD71" s="670"/>
      <c r="TBE71" s="670"/>
      <c r="TBF71" s="670"/>
      <c r="TBG71" s="670"/>
      <c r="TBH71" s="670"/>
      <c r="TBI71" s="670"/>
      <c r="TBJ71" s="670"/>
      <c r="TBK71" s="670"/>
      <c r="TBL71" s="670"/>
      <c r="TBM71" s="670"/>
      <c r="TBN71" s="670"/>
      <c r="TBO71" s="670"/>
      <c r="TBP71" s="670"/>
      <c r="TBQ71" s="670"/>
      <c r="TBR71" s="670"/>
      <c r="TBS71" s="670"/>
      <c r="TBT71" s="670"/>
      <c r="TBU71" s="670"/>
      <c r="TBV71" s="670"/>
      <c r="TBW71" s="670"/>
      <c r="TBX71" s="670"/>
      <c r="TBY71" s="670"/>
      <c r="TBZ71" s="670"/>
      <c r="TCA71" s="670"/>
      <c r="TCB71" s="670"/>
      <c r="TCC71" s="670"/>
      <c r="TCD71" s="670"/>
      <c r="TCE71" s="670"/>
      <c r="TCF71" s="670"/>
      <c r="TCG71" s="670"/>
      <c r="TCH71" s="670"/>
      <c r="TCI71" s="670"/>
      <c r="TCJ71" s="670"/>
      <c r="TCK71" s="670"/>
      <c r="TCL71" s="670"/>
      <c r="TCM71" s="670"/>
      <c r="TCN71" s="670"/>
      <c r="TCO71" s="670"/>
      <c r="TCP71" s="670"/>
      <c r="TCQ71" s="670"/>
      <c r="TCR71" s="670"/>
      <c r="TCS71" s="670"/>
      <c r="TCT71" s="670"/>
      <c r="TCU71" s="670"/>
      <c r="TCV71" s="670"/>
      <c r="TCW71" s="670"/>
      <c r="TCX71" s="670"/>
      <c r="TCY71" s="670"/>
      <c r="TCZ71" s="670"/>
      <c r="TDA71" s="670"/>
      <c r="TDB71" s="670"/>
      <c r="TDC71" s="670"/>
      <c r="TDD71" s="670"/>
      <c r="TDE71" s="670"/>
      <c r="TDF71" s="670"/>
      <c r="TDG71" s="670"/>
      <c r="TDH71" s="670"/>
      <c r="TDI71" s="670"/>
      <c r="TDJ71" s="670"/>
      <c r="TDK71" s="670"/>
      <c r="TDL71" s="670"/>
      <c r="TDM71" s="670"/>
      <c r="TDN71" s="670"/>
      <c r="TDO71" s="670"/>
      <c r="TDP71" s="670"/>
      <c r="TDQ71" s="670"/>
      <c r="TDR71" s="670"/>
      <c r="TDS71" s="670"/>
      <c r="TDT71" s="670"/>
      <c r="TDU71" s="670"/>
      <c r="TDV71" s="670"/>
      <c r="TDW71" s="670"/>
      <c r="TDX71" s="670"/>
      <c r="TDY71" s="670"/>
      <c r="TDZ71" s="670"/>
      <c r="TEA71" s="670"/>
      <c r="TEB71" s="670"/>
      <c r="TEC71" s="670"/>
      <c r="TED71" s="670"/>
      <c r="TEE71" s="670"/>
      <c r="TEF71" s="670"/>
      <c r="TEG71" s="670"/>
      <c r="TEH71" s="670"/>
      <c r="TEI71" s="670"/>
      <c r="TEJ71" s="670"/>
      <c r="TEK71" s="670"/>
      <c r="TEL71" s="670"/>
      <c r="TEM71" s="670"/>
      <c r="TEN71" s="670"/>
      <c r="TEO71" s="670"/>
      <c r="TEP71" s="670"/>
      <c r="TEQ71" s="670"/>
      <c r="TER71" s="670"/>
      <c r="TES71" s="670"/>
      <c r="TET71" s="670"/>
      <c r="TEU71" s="670"/>
      <c r="TEV71" s="670"/>
      <c r="TEW71" s="670"/>
      <c r="TEX71" s="670"/>
      <c r="TEY71" s="670"/>
      <c r="TEZ71" s="670"/>
      <c r="TFA71" s="670"/>
      <c r="TFB71" s="670"/>
      <c r="TFC71" s="670"/>
      <c r="TFD71" s="670"/>
      <c r="TFE71" s="670"/>
      <c r="TFF71" s="670"/>
      <c r="TFG71" s="670"/>
      <c r="TFH71" s="670"/>
      <c r="TFI71" s="670"/>
      <c r="TFJ71" s="670"/>
      <c r="TFK71" s="670"/>
      <c r="TFL71" s="670"/>
      <c r="TFM71" s="670"/>
      <c r="TFN71" s="670"/>
      <c r="TFO71" s="670"/>
      <c r="TFP71" s="670"/>
      <c r="TFQ71" s="670"/>
      <c r="TFR71" s="670"/>
      <c r="TFS71" s="670"/>
      <c r="TFT71" s="670"/>
      <c r="TFU71" s="670"/>
      <c r="TFV71" s="670"/>
      <c r="TFW71" s="670"/>
      <c r="TFX71" s="670"/>
      <c r="TFY71" s="670"/>
      <c r="TFZ71" s="670"/>
      <c r="TGA71" s="670"/>
      <c r="TGB71" s="670"/>
      <c r="TGC71" s="670"/>
      <c r="TGD71" s="670"/>
      <c r="TGE71" s="670"/>
      <c r="TGF71" s="670"/>
      <c r="TGG71" s="670"/>
      <c r="TGH71" s="670"/>
      <c r="TGI71" s="670"/>
      <c r="TGJ71" s="670"/>
      <c r="TGK71" s="670"/>
      <c r="TGL71" s="670"/>
      <c r="TGM71" s="670"/>
      <c r="TGN71" s="670"/>
      <c r="TGO71" s="670"/>
      <c r="TGP71" s="670"/>
      <c r="TGQ71" s="670"/>
      <c r="TGR71" s="670"/>
      <c r="TGS71" s="670"/>
      <c r="TGT71" s="670"/>
      <c r="TGU71" s="670"/>
      <c r="TGV71" s="670"/>
      <c r="TGW71" s="670"/>
      <c r="TGX71" s="670"/>
      <c r="TGY71" s="670"/>
      <c r="TGZ71" s="670"/>
      <c r="THA71" s="670"/>
      <c r="THB71" s="670"/>
      <c r="THC71" s="670"/>
      <c r="THD71" s="670"/>
      <c r="THE71" s="670"/>
      <c r="THF71" s="670"/>
      <c r="THG71" s="670"/>
      <c r="THH71" s="670"/>
      <c r="THI71" s="670"/>
      <c r="THJ71" s="670"/>
      <c r="THK71" s="670"/>
      <c r="THL71" s="670"/>
      <c r="THM71" s="670"/>
      <c r="THN71" s="670"/>
      <c r="THO71" s="670"/>
      <c r="THP71" s="670"/>
      <c r="THQ71" s="670"/>
      <c r="THR71" s="670"/>
      <c r="THS71" s="670"/>
      <c r="THT71" s="670"/>
      <c r="THU71" s="670"/>
      <c r="THV71" s="670"/>
      <c r="THW71" s="670"/>
      <c r="THX71" s="670"/>
      <c r="THY71" s="670"/>
      <c r="THZ71" s="670"/>
      <c r="TIA71" s="670"/>
      <c r="TIB71" s="670"/>
      <c r="TIC71" s="670"/>
      <c r="TID71" s="670"/>
      <c r="TIE71" s="670"/>
      <c r="TIF71" s="670"/>
      <c r="TIG71" s="670"/>
      <c r="TIH71" s="670"/>
      <c r="TII71" s="670"/>
      <c r="TIJ71" s="670"/>
      <c r="TIK71" s="670"/>
      <c r="TIL71" s="670"/>
      <c r="TIM71" s="670"/>
      <c r="TIN71" s="670"/>
      <c r="TIO71" s="670"/>
      <c r="TIP71" s="670"/>
      <c r="TIQ71" s="670"/>
      <c r="TIR71" s="670"/>
      <c r="TIS71" s="670"/>
      <c r="TIT71" s="670"/>
      <c r="TIU71" s="670"/>
      <c r="TIV71" s="670"/>
      <c r="TIW71" s="670"/>
      <c r="TIX71" s="670"/>
      <c r="TIY71" s="670"/>
      <c r="TIZ71" s="670"/>
      <c r="TJA71" s="670"/>
      <c r="TJB71" s="670"/>
      <c r="TJC71" s="670"/>
      <c r="TJD71" s="670"/>
      <c r="TJE71" s="670"/>
      <c r="TJF71" s="670"/>
      <c r="TJG71" s="670"/>
      <c r="TJH71" s="670"/>
      <c r="TJI71" s="670"/>
      <c r="TJJ71" s="670"/>
      <c r="TJK71" s="670"/>
      <c r="TJL71" s="670"/>
      <c r="TJM71" s="670"/>
      <c r="TJN71" s="670"/>
      <c r="TJO71" s="670"/>
      <c r="TJP71" s="670"/>
      <c r="TJQ71" s="670"/>
      <c r="TJR71" s="670"/>
      <c r="TJS71" s="670"/>
      <c r="TJT71" s="670"/>
      <c r="TJU71" s="670"/>
      <c r="TJV71" s="670"/>
      <c r="TJW71" s="670"/>
      <c r="TJX71" s="670"/>
      <c r="TJY71" s="670"/>
      <c r="TJZ71" s="670"/>
      <c r="TKA71" s="670"/>
      <c r="TKB71" s="670"/>
      <c r="TKC71" s="670"/>
      <c r="TKD71" s="670"/>
      <c r="TKE71" s="670"/>
      <c r="TKF71" s="670"/>
      <c r="TKG71" s="670"/>
      <c r="TKH71" s="670"/>
      <c r="TKI71" s="670"/>
      <c r="TKJ71" s="670"/>
      <c r="TKK71" s="670"/>
      <c r="TKL71" s="670"/>
      <c r="TKM71" s="670"/>
      <c r="TKN71" s="670"/>
      <c r="TKO71" s="670"/>
      <c r="TKP71" s="670"/>
      <c r="TKQ71" s="670"/>
      <c r="TKR71" s="670"/>
      <c r="TKS71" s="670"/>
      <c r="TKT71" s="670"/>
      <c r="TKU71" s="670"/>
      <c r="TKV71" s="670"/>
      <c r="TKW71" s="670"/>
      <c r="TKX71" s="670"/>
      <c r="TKY71" s="670"/>
      <c r="TKZ71" s="670"/>
      <c r="TLA71" s="670"/>
      <c r="TLB71" s="670"/>
      <c r="TLC71" s="670"/>
      <c r="TLD71" s="670"/>
      <c r="TLE71" s="670"/>
      <c r="TLF71" s="670"/>
      <c r="TLG71" s="670"/>
      <c r="TLH71" s="670"/>
      <c r="TLI71" s="670"/>
      <c r="TLJ71" s="670"/>
      <c r="TLK71" s="670"/>
      <c r="TLL71" s="670"/>
      <c r="TLM71" s="670"/>
      <c r="TLN71" s="670"/>
      <c r="TLO71" s="670"/>
      <c r="TLP71" s="670"/>
      <c r="TLQ71" s="670"/>
      <c r="TLR71" s="670"/>
      <c r="TLS71" s="670"/>
      <c r="TLT71" s="670"/>
      <c r="TLU71" s="670"/>
      <c r="TLV71" s="670"/>
      <c r="TLW71" s="670"/>
      <c r="TLX71" s="670"/>
      <c r="TLY71" s="670"/>
      <c r="TLZ71" s="670"/>
      <c r="TMA71" s="670"/>
      <c r="TMB71" s="670"/>
      <c r="TMC71" s="670"/>
      <c r="TMD71" s="670"/>
      <c r="TME71" s="670"/>
      <c r="TMF71" s="670"/>
      <c r="TMG71" s="670"/>
      <c r="TMH71" s="670"/>
      <c r="TMI71" s="670"/>
      <c r="TMJ71" s="670"/>
      <c r="TMK71" s="670"/>
      <c r="TML71" s="670"/>
      <c r="TMM71" s="670"/>
      <c r="TMN71" s="670"/>
      <c r="TMO71" s="670"/>
      <c r="TMP71" s="670"/>
      <c r="TMQ71" s="670"/>
      <c r="TMR71" s="670"/>
      <c r="TMS71" s="670"/>
      <c r="TMT71" s="670"/>
      <c r="TMU71" s="670"/>
      <c r="TMV71" s="670"/>
      <c r="TMW71" s="670"/>
      <c r="TMX71" s="670"/>
      <c r="TMY71" s="670"/>
      <c r="TMZ71" s="670"/>
      <c r="TNA71" s="670"/>
      <c r="TNB71" s="670"/>
      <c r="TNC71" s="670"/>
      <c r="TND71" s="670"/>
      <c r="TNE71" s="670"/>
      <c r="TNF71" s="670"/>
      <c r="TNG71" s="670"/>
      <c r="TNH71" s="670"/>
      <c r="TNI71" s="670"/>
      <c r="TNJ71" s="670"/>
      <c r="TNK71" s="670"/>
      <c r="TNL71" s="670"/>
      <c r="TNM71" s="670"/>
      <c r="TNN71" s="670"/>
      <c r="TNO71" s="670"/>
      <c r="TNP71" s="670"/>
      <c r="TNQ71" s="670"/>
      <c r="TNR71" s="670"/>
      <c r="TNS71" s="670"/>
      <c r="TNT71" s="670"/>
      <c r="TNU71" s="670"/>
      <c r="TNV71" s="670"/>
      <c r="TNW71" s="670"/>
      <c r="TNX71" s="670"/>
      <c r="TNY71" s="670"/>
      <c r="TNZ71" s="670"/>
      <c r="TOA71" s="670"/>
      <c r="TOB71" s="670"/>
      <c r="TOC71" s="670"/>
      <c r="TOD71" s="670"/>
      <c r="TOE71" s="670"/>
      <c r="TOF71" s="670"/>
      <c r="TOG71" s="670"/>
      <c r="TOH71" s="670"/>
      <c r="TOI71" s="670"/>
      <c r="TOJ71" s="670"/>
      <c r="TOK71" s="670"/>
      <c r="TOL71" s="670"/>
      <c r="TOM71" s="670"/>
      <c r="TON71" s="670"/>
      <c r="TOO71" s="670"/>
      <c r="TOP71" s="670"/>
      <c r="TOQ71" s="670"/>
      <c r="TOR71" s="670"/>
      <c r="TOS71" s="670"/>
      <c r="TOT71" s="670"/>
      <c r="TOU71" s="670"/>
      <c r="TOV71" s="670"/>
      <c r="TOW71" s="670"/>
      <c r="TOX71" s="670"/>
      <c r="TOY71" s="670"/>
      <c r="TOZ71" s="670"/>
      <c r="TPA71" s="670"/>
      <c r="TPB71" s="670"/>
      <c r="TPC71" s="670"/>
      <c r="TPD71" s="670"/>
      <c r="TPE71" s="670"/>
      <c r="TPF71" s="670"/>
      <c r="TPG71" s="670"/>
      <c r="TPH71" s="670"/>
      <c r="TPI71" s="670"/>
      <c r="TPJ71" s="670"/>
      <c r="TPK71" s="670"/>
      <c r="TPL71" s="670"/>
      <c r="TPM71" s="670"/>
      <c r="TPN71" s="670"/>
      <c r="TPO71" s="670"/>
      <c r="TPP71" s="670"/>
      <c r="TPQ71" s="670"/>
      <c r="TPR71" s="670"/>
      <c r="TPS71" s="670"/>
      <c r="TPT71" s="670"/>
      <c r="TPU71" s="670"/>
      <c r="TPV71" s="670"/>
      <c r="TPW71" s="670"/>
      <c r="TPX71" s="670"/>
      <c r="TPY71" s="670"/>
      <c r="TPZ71" s="670"/>
      <c r="TQA71" s="670"/>
      <c r="TQB71" s="670"/>
      <c r="TQC71" s="670"/>
      <c r="TQD71" s="670"/>
      <c r="TQE71" s="670"/>
      <c r="TQF71" s="670"/>
      <c r="TQG71" s="670"/>
      <c r="TQH71" s="670"/>
      <c r="TQI71" s="670"/>
      <c r="TQJ71" s="670"/>
      <c r="TQK71" s="670"/>
      <c r="TQL71" s="670"/>
      <c r="TQM71" s="670"/>
      <c r="TQN71" s="670"/>
      <c r="TQO71" s="670"/>
      <c r="TQP71" s="670"/>
      <c r="TQQ71" s="670"/>
      <c r="TQR71" s="670"/>
      <c r="TQS71" s="670"/>
      <c r="TQT71" s="670"/>
      <c r="TQU71" s="670"/>
      <c r="TQV71" s="670"/>
      <c r="TQW71" s="670"/>
      <c r="TQX71" s="670"/>
      <c r="TQY71" s="670"/>
      <c r="TQZ71" s="670"/>
      <c r="TRA71" s="670"/>
      <c r="TRB71" s="670"/>
      <c r="TRC71" s="670"/>
      <c r="TRD71" s="670"/>
      <c r="TRE71" s="670"/>
      <c r="TRF71" s="670"/>
      <c r="TRG71" s="670"/>
      <c r="TRH71" s="670"/>
      <c r="TRI71" s="670"/>
      <c r="TRJ71" s="670"/>
      <c r="TRK71" s="670"/>
      <c r="TRL71" s="670"/>
      <c r="TRM71" s="670"/>
      <c r="TRN71" s="670"/>
      <c r="TRO71" s="670"/>
      <c r="TRP71" s="670"/>
      <c r="TRQ71" s="670"/>
      <c r="TRR71" s="670"/>
      <c r="TRS71" s="670"/>
      <c r="TRT71" s="670"/>
      <c r="TRU71" s="670"/>
      <c r="TRV71" s="670"/>
      <c r="TRW71" s="670"/>
      <c r="TRX71" s="670"/>
      <c r="TRY71" s="670"/>
      <c r="TRZ71" s="670"/>
      <c r="TSA71" s="670"/>
      <c r="TSB71" s="670"/>
      <c r="TSC71" s="670"/>
      <c r="TSD71" s="670"/>
      <c r="TSE71" s="670"/>
      <c r="TSF71" s="670"/>
      <c r="TSG71" s="670"/>
      <c r="TSH71" s="670"/>
      <c r="TSI71" s="670"/>
      <c r="TSJ71" s="670"/>
      <c r="TSK71" s="670"/>
      <c r="TSL71" s="670"/>
      <c r="TSM71" s="670"/>
      <c r="TSN71" s="670"/>
      <c r="TSO71" s="670"/>
      <c r="TSP71" s="670"/>
      <c r="TSQ71" s="670"/>
      <c r="TSR71" s="670"/>
      <c r="TSS71" s="670"/>
      <c r="TST71" s="670"/>
      <c r="TSU71" s="670"/>
      <c r="TSV71" s="670"/>
      <c r="TSW71" s="670"/>
      <c r="TSX71" s="670"/>
      <c r="TSY71" s="670"/>
      <c r="TSZ71" s="670"/>
      <c r="TTA71" s="670"/>
      <c r="TTB71" s="670"/>
      <c r="TTC71" s="670"/>
      <c r="TTD71" s="670"/>
      <c r="TTE71" s="670"/>
      <c r="TTF71" s="670"/>
      <c r="TTG71" s="670"/>
      <c r="TTH71" s="670"/>
      <c r="TTI71" s="670"/>
      <c r="TTJ71" s="670"/>
      <c r="TTK71" s="670"/>
      <c r="TTL71" s="670"/>
      <c r="TTM71" s="670"/>
      <c r="TTN71" s="670"/>
      <c r="TTO71" s="670"/>
      <c r="TTP71" s="670"/>
      <c r="TTQ71" s="670"/>
      <c r="TTR71" s="670"/>
      <c r="TTS71" s="670"/>
      <c r="TTT71" s="670"/>
      <c r="TTU71" s="670"/>
      <c r="TTV71" s="670"/>
      <c r="TTW71" s="670"/>
      <c r="TTX71" s="670"/>
      <c r="TTY71" s="670"/>
      <c r="TTZ71" s="670"/>
      <c r="TUA71" s="670"/>
      <c r="TUB71" s="670"/>
      <c r="TUC71" s="670"/>
      <c r="TUD71" s="670"/>
      <c r="TUE71" s="670"/>
      <c r="TUF71" s="670"/>
      <c r="TUG71" s="670"/>
      <c r="TUH71" s="670"/>
      <c r="TUI71" s="670"/>
      <c r="TUJ71" s="670"/>
      <c r="TUK71" s="670"/>
      <c r="TUL71" s="670"/>
      <c r="TUM71" s="670"/>
      <c r="TUN71" s="670"/>
      <c r="TUO71" s="670"/>
      <c r="TUP71" s="670"/>
      <c r="TUQ71" s="670"/>
      <c r="TUR71" s="670"/>
      <c r="TUS71" s="670"/>
      <c r="TUT71" s="670"/>
      <c r="TUU71" s="670"/>
      <c r="TUV71" s="670"/>
      <c r="TUW71" s="670"/>
      <c r="TUX71" s="670"/>
      <c r="TUY71" s="670"/>
      <c r="TUZ71" s="670"/>
      <c r="TVA71" s="670"/>
      <c r="TVB71" s="670"/>
      <c r="TVC71" s="670"/>
      <c r="TVD71" s="670"/>
      <c r="TVE71" s="670"/>
      <c r="TVF71" s="670"/>
      <c r="TVG71" s="670"/>
      <c r="TVH71" s="670"/>
      <c r="TVI71" s="670"/>
      <c r="TVJ71" s="670"/>
      <c r="TVK71" s="670"/>
      <c r="TVL71" s="670"/>
      <c r="TVM71" s="670"/>
      <c r="TVN71" s="670"/>
      <c r="TVO71" s="670"/>
      <c r="TVP71" s="670"/>
      <c r="TVQ71" s="670"/>
      <c r="TVR71" s="670"/>
      <c r="TVS71" s="670"/>
      <c r="TVT71" s="670"/>
      <c r="TVU71" s="670"/>
      <c r="TVV71" s="670"/>
      <c r="TVW71" s="670"/>
      <c r="TVX71" s="670"/>
      <c r="TVY71" s="670"/>
      <c r="TVZ71" s="670"/>
      <c r="TWA71" s="670"/>
      <c r="TWB71" s="670"/>
      <c r="TWC71" s="670"/>
      <c r="TWD71" s="670"/>
      <c r="TWE71" s="670"/>
      <c r="TWF71" s="670"/>
      <c r="TWG71" s="670"/>
      <c r="TWH71" s="670"/>
      <c r="TWI71" s="670"/>
      <c r="TWJ71" s="670"/>
      <c r="TWK71" s="670"/>
      <c r="TWL71" s="670"/>
      <c r="TWM71" s="670"/>
      <c r="TWN71" s="670"/>
      <c r="TWO71" s="670"/>
      <c r="TWP71" s="670"/>
      <c r="TWQ71" s="670"/>
      <c r="TWR71" s="670"/>
      <c r="TWS71" s="670"/>
      <c r="TWT71" s="670"/>
      <c r="TWU71" s="670"/>
      <c r="TWV71" s="670"/>
      <c r="TWW71" s="670"/>
      <c r="TWX71" s="670"/>
      <c r="TWY71" s="670"/>
      <c r="TWZ71" s="670"/>
      <c r="TXA71" s="670"/>
      <c r="TXB71" s="670"/>
      <c r="TXC71" s="670"/>
      <c r="TXD71" s="670"/>
      <c r="TXE71" s="670"/>
      <c r="TXF71" s="670"/>
      <c r="TXG71" s="670"/>
      <c r="TXH71" s="670"/>
      <c r="TXI71" s="670"/>
      <c r="TXJ71" s="670"/>
      <c r="TXK71" s="670"/>
      <c r="TXL71" s="670"/>
      <c r="TXM71" s="670"/>
      <c r="TXN71" s="670"/>
      <c r="TXO71" s="670"/>
      <c r="TXP71" s="670"/>
      <c r="TXQ71" s="670"/>
      <c r="TXR71" s="670"/>
      <c r="TXS71" s="670"/>
      <c r="TXT71" s="670"/>
      <c r="TXU71" s="670"/>
      <c r="TXV71" s="670"/>
      <c r="TXW71" s="670"/>
      <c r="TXX71" s="670"/>
      <c r="TXY71" s="670"/>
      <c r="TXZ71" s="670"/>
      <c r="TYA71" s="670"/>
      <c r="TYB71" s="670"/>
      <c r="TYC71" s="670"/>
      <c r="TYD71" s="670"/>
      <c r="TYE71" s="670"/>
      <c r="TYF71" s="670"/>
      <c r="TYG71" s="670"/>
      <c r="TYH71" s="670"/>
      <c r="TYI71" s="670"/>
      <c r="TYJ71" s="670"/>
      <c r="TYK71" s="670"/>
      <c r="TYL71" s="670"/>
      <c r="TYM71" s="670"/>
      <c r="TYN71" s="670"/>
      <c r="TYO71" s="670"/>
      <c r="TYP71" s="670"/>
      <c r="TYQ71" s="670"/>
      <c r="TYR71" s="670"/>
      <c r="TYS71" s="670"/>
      <c r="TYT71" s="670"/>
      <c r="TYU71" s="670"/>
      <c r="TYV71" s="670"/>
      <c r="TYW71" s="670"/>
      <c r="TYX71" s="670"/>
      <c r="TYY71" s="670"/>
      <c r="TYZ71" s="670"/>
      <c r="TZA71" s="670"/>
      <c r="TZB71" s="670"/>
      <c r="TZC71" s="670"/>
      <c r="TZD71" s="670"/>
      <c r="TZE71" s="670"/>
      <c r="TZF71" s="670"/>
      <c r="TZG71" s="670"/>
      <c r="TZH71" s="670"/>
      <c r="TZI71" s="670"/>
      <c r="TZJ71" s="670"/>
      <c r="TZK71" s="670"/>
      <c r="TZL71" s="670"/>
      <c r="TZM71" s="670"/>
      <c r="TZN71" s="670"/>
      <c r="TZO71" s="670"/>
      <c r="TZP71" s="670"/>
      <c r="TZQ71" s="670"/>
      <c r="TZR71" s="670"/>
      <c r="TZS71" s="670"/>
      <c r="TZT71" s="670"/>
      <c r="TZU71" s="670"/>
      <c r="TZV71" s="670"/>
      <c r="TZW71" s="670"/>
      <c r="TZX71" s="670"/>
      <c r="TZY71" s="670"/>
      <c r="TZZ71" s="670"/>
      <c r="UAA71" s="670"/>
      <c r="UAB71" s="670"/>
      <c r="UAC71" s="670"/>
      <c r="UAD71" s="670"/>
      <c r="UAE71" s="670"/>
      <c r="UAF71" s="670"/>
      <c r="UAG71" s="670"/>
      <c r="UAH71" s="670"/>
      <c r="UAI71" s="670"/>
      <c r="UAJ71" s="670"/>
      <c r="UAK71" s="670"/>
      <c r="UAL71" s="670"/>
      <c r="UAM71" s="670"/>
      <c r="UAN71" s="670"/>
      <c r="UAO71" s="670"/>
      <c r="UAP71" s="670"/>
      <c r="UAQ71" s="670"/>
      <c r="UAR71" s="670"/>
      <c r="UAS71" s="670"/>
      <c r="UAT71" s="670"/>
      <c r="UAU71" s="670"/>
      <c r="UAV71" s="670"/>
      <c r="UAW71" s="670"/>
      <c r="UAX71" s="670"/>
      <c r="UAY71" s="670"/>
      <c r="UAZ71" s="670"/>
      <c r="UBA71" s="670"/>
      <c r="UBB71" s="670"/>
      <c r="UBC71" s="670"/>
      <c r="UBD71" s="670"/>
      <c r="UBE71" s="670"/>
      <c r="UBF71" s="670"/>
      <c r="UBG71" s="670"/>
      <c r="UBH71" s="670"/>
      <c r="UBI71" s="670"/>
      <c r="UBJ71" s="670"/>
      <c r="UBK71" s="670"/>
      <c r="UBL71" s="670"/>
      <c r="UBM71" s="670"/>
      <c r="UBN71" s="670"/>
      <c r="UBO71" s="670"/>
      <c r="UBP71" s="670"/>
      <c r="UBQ71" s="670"/>
      <c r="UBR71" s="670"/>
      <c r="UBS71" s="670"/>
      <c r="UBT71" s="670"/>
      <c r="UBU71" s="670"/>
      <c r="UBV71" s="670"/>
      <c r="UBW71" s="670"/>
      <c r="UBX71" s="670"/>
      <c r="UBY71" s="670"/>
      <c r="UBZ71" s="670"/>
      <c r="UCA71" s="670"/>
      <c r="UCB71" s="670"/>
      <c r="UCC71" s="670"/>
      <c r="UCD71" s="670"/>
      <c r="UCE71" s="670"/>
      <c r="UCF71" s="670"/>
      <c r="UCG71" s="670"/>
      <c r="UCH71" s="670"/>
      <c r="UCI71" s="670"/>
      <c r="UCJ71" s="670"/>
      <c r="UCK71" s="670"/>
      <c r="UCL71" s="670"/>
      <c r="UCM71" s="670"/>
      <c r="UCN71" s="670"/>
      <c r="UCO71" s="670"/>
      <c r="UCP71" s="670"/>
      <c r="UCQ71" s="670"/>
      <c r="UCR71" s="670"/>
      <c r="UCS71" s="670"/>
      <c r="UCT71" s="670"/>
      <c r="UCU71" s="670"/>
      <c r="UCV71" s="670"/>
      <c r="UCW71" s="670"/>
      <c r="UCX71" s="670"/>
      <c r="UCY71" s="670"/>
      <c r="UCZ71" s="670"/>
      <c r="UDA71" s="670"/>
      <c r="UDB71" s="670"/>
      <c r="UDC71" s="670"/>
      <c r="UDD71" s="670"/>
      <c r="UDE71" s="670"/>
      <c r="UDF71" s="670"/>
      <c r="UDG71" s="670"/>
      <c r="UDH71" s="670"/>
      <c r="UDI71" s="670"/>
      <c r="UDJ71" s="670"/>
      <c r="UDK71" s="670"/>
      <c r="UDL71" s="670"/>
      <c r="UDM71" s="670"/>
      <c r="UDN71" s="670"/>
      <c r="UDO71" s="670"/>
      <c r="UDP71" s="670"/>
      <c r="UDQ71" s="670"/>
      <c r="UDR71" s="670"/>
      <c r="UDS71" s="670"/>
      <c r="UDT71" s="670"/>
      <c r="UDU71" s="670"/>
      <c r="UDV71" s="670"/>
      <c r="UDW71" s="670"/>
      <c r="UDX71" s="670"/>
      <c r="UDY71" s="670"/>
      <c r="UDZ71" s="670"/>
      <c r="UEA71" s="670"/>
      <c r="UEB71" s="670"/>
      <c r="UEC71" s="670"/>
      <c r="UED71" s="670"/>
      <c r="UEE71" s="670"/>
      <c r="UEF71" s="670"/>
      <c r="UEG71" s="670"/>
      <c r="UEH71" s="670"/>
      <c r="UEI71" s="670"/>
      <c r="UEJ71" s="670"/>
      <c r="UEK71" s="670"/>
      <c r="UEL71" s="670"/>
      <c r="UEM71" s="670"/>
      <c r="UEN71" s="670"/>
      <c r="UEO71" s="670"/>
      <c r="UEP71" s="670"/>
      <c r="UEQ71" s="670"/>
      <c r="UER71" s="670"/>
      <c r="UES71" s="670"/>
      <c r="UET71" s="670"/>
      <c r="UEU71" s="670"/>
      <c r="UEV71" s="670"/>
      <c r="UEW71" s="670"/>
      <c r="UEX71" s="670"/>
      <c r="UEY71" s="670"/>
      <c r="UEZ71" s="670"/>
      <c r="UFA71" s="670"/>
      <c r="UFB71" s="670"/>
      <c r="UFC71" s="670"/>
      <c r="UFD71" s="670"/>
      <c r="UFE71" s="670"/>
      <c r="UFF71" s="670"/>
      <c r="UFG71" s="670"/>
      <c r="UFH71" s="670"/>
      <c r="UFI71" s="670"/>
      <c r="UFJ71" s="670"/>
      <c r="UFK71" s="670"/>
      <c r="UFL71" s="670"/>
      <c r="UFM71" s="670"/>
      <c r="UFN71" s="670"/>
      <c r="UFO71" s="670"/>
      <c r="UFP71" s="670"/>
      <c r="UFQ71" s="670"/>
      <c r="UFR71" s="670"/>
      <c r="UFS71" s="670"/>
      <c r="UFT71" s="670"/>
      <c r="UFU71" s="670"/>
      <c r="UFV71" s="670"/>
      <c r="UFW71" s="670"/>
      <c r="UFX71" s="670"/>
      <c r="UFY71" s="670"/>
      <c r="UFZ71" s="670"/>
      <c r="UGA71" s="670"/>
      <c r="UGB71" s="670"/>
      <c r="UGC71" s="670"/>
      <c r="UGD71" s="670"/>
      <c r="UGE71" s="670"/>
      <c r="UGF71" s="670"/>
      <c r="UGG71" s="670"/>
      <c r="UGH71" s="670"/>
      <c r="UGI71" s="670"/>
      <c r="UGJ71" s="670"/>
      <c r="UGK71" s="670"/>
      <c r="UGL71" s="670"/>
      <c r="UGM71" s="670"/>
      <c r="UGN71" s="670"/>
      <c r="UGO71" s="670"/>
      <c r="UGP71" s="670"/>
      <c r="UGQ71" s="670"/>
      <c r="UGR71" s="670"/>
      <c r="UGS71" s="670"/>
      <c r="UGT71" s="670"/>
      <c r="UGU71" s="670"/>
      <c r="UGV71" s="670"/>
      <c r="UGW71" s="670"/>
      <c r="UGX71" s="670"/>
      <c r="UGY71" s="670"/>
      <c r="UGZ71" s="670"/>
      <c r="UHA71" s="670"/>
      <c r="UHB71" s="670"/>
      <c r="UHC71" s="670"/>
      <c r="UHD71" s="670"/>
      <c r="UHE71" s="670"/>
      <c r="UHF71" s="670"/>
      <c r="UHG71" s="670"/>
      <c r="UHH71" s="670"/>
      <c r="UHI71" s="670"/>
      <c r="UHJ71" s="670"/>
      <c r="UHK71" s="670"/>
      <c r="UHL71" s="670"/>
      <c r="UHM71" s="670"/>
      <c r="UHN71" s="670"/>
      <c r="UHO71" s="670"/>
      <c r="UHP71" s="670"/>
      <c r="UHQ71" s="670"/>
      <c r="UHR71" s="670"/>
      <c r="UHS71" s="670"/>
      <c r="UHT71" s="670"/>
      <c r="UHU71" s="670"/>
      <c r="UHV71" s="670"/>
      <c r="UHW71" s="670"/>
      <c r="UHX71" s="670"/>
      <c r="UHY71" s="670"/>
      <c r="UHZ71" s="670"/>
      <c r="UIA71" s="670"/>
      <c r="UIB71" s="670"/>
      <c r="UIC71" s="670"/>
      <c r="UID71" s="670"/>
      <c r="UIE71" s="670"/>
      <c r="UIF71" s="670"/>
      <c r="UIG71" s="670"/>
      <c r="UIH71" s="670"/>
      <c r="UII71" s="670"/>
      <c r="UIJ71" s="670"/>
      <c r="UIK71" s="670"/>
      <c r="UIL71" s="670"/>
      <c r="UIM71" s="670"/>
      <c r="UIN71" s="670"/>
      <c r="UIO71" s="670"/>
      <c r="UIP71" s="670"/>
      <c r="UIQ71" s="670"/>
      <c r="UIR71" s="670"/>
      <c r="UIS71" s="670"/>
      <c r="UIT71" s="670"/>
      <c r="UIU71" s="670"/>
      <c r="UIV71" s="670"/>
      <c r="UIW71" s="670"/>
      <c r="UIX71" s="670"/>
      <c r="UIY71" s="670"/>
      <c r="UIZ71" s="670"/>
      <c r="UJA71" s="670"/>
      <c r="UJB71" s="670"/>
      <c r="UJC71" s="670"/>
      <c r="UJD71" s="670"/>
      <c r="UJE71" s="670"/>
      <c r="UJF71" s="670"/>
      <c r="UJG71" s="670"/>
      <c r="UJH71" s="670"/>
      <c r="UJI71" s="670"/>
      <c r="UJJ71" s="670"/>
      <c r="UJK71" s="670"/>
      <c r="UJL71" s="670"/>
      <c r="UJM71" s="670"/>
      <c r="UJN71" s="670"/>
      <c r="UJO71" s="670"/>
      <c r="UJP71" s="670"/>
      <c r="UJQ71" s="670"/>
      <c r="UJR71" s="670"/>
      <c r="UJS71" s="670"/>
      <c r="UJT71" s="670"/>
      <c r="UJU71" s="670"/>
      <c r="UJV71" s="670"/>
      <c r="UJW71" s="670"/>
      <c r="UJX71" s="670"/>
      <c r="UJY71" s="670"/>
      <c r="UJZ71" s="670"/>
      <c r="UKA71" s="670"/>
      <c r="UKB71" s="670"/>
      <c r="UKC71" s="670"/>
      <c r="UKD71" s="670"/>
      <c r="UKE71" s="670"/>
      <c r="UKF71" s="670"/>
      <c r="UKG71" s="670"/>
      <c r="UKH71" s="670"/>
      <c r="UKI71" s="670"/>
      <c r="UKJ71" s="670"/>
      <c r="UKK71" s="670"/>
      <c r="UKL71" s="670"/>
      <c r="UKM71" s="670"/>
      <c r="UKN71" s="670"/>
      <c r="UKO71" s="670"/>
      <c r="UKP71" s="670"/>
      <c r="UKQ71" s="670"/>
      <c r="UKR71" s="670"/>
      <c r="UKS71" s="670"/>
      <c r="UKT71" s="670"/>
      <c r="UKU71" s="670"/>
      <c r="UKV71" s="670"/>
      <c r="UKW71" s="670"/>
      <c r="UKX71" s="670"/>
      <c r="UKY71" s="670"/>
      <c r="UKZ71" s="670"/>
      <c r="ULA71" s="670"/>
      <c r="ULB71" s="670"/>
      <c r="ULC71" s="670"/>
      <c r="ULD71" s="670"/>
      <c r="ULE71" s="670"/>
      <c r="ULF71" s="670"/>
      <c r="ULG71" s="670"/>
      <c r="ULH71" s="670"/>
      <c r="ULI71" s="670"/>
      <c r="ULJ71" s="670"/>
      <c r="ULK71" s="670"/>
      <c r="ULL71" s="670"/>
      <c r="ULM71" s="670"/>
      <c r="ULN71" s="670"/>
      <c r="ULO71" s="670"/>
      <c r="ULP71" s="670"/>
      <c r="ULQ71" s="670"/>
      <c r="ULR71" s="670"/>
      <c r="ULS71" s="670"/>
      <c r="ULT71" s="670"/>
      <c r="ULU71" s="670"/>
      <c r="ULV71" s="670"/>
      <c r="ULW71" s="670"/>
      <c r="ULX71" s="670"/>
      <c r="ULY71" s="670"/>
      <c r="ULZ71" s="670"/>
      <c r="UMA71" s="670"/>
      <c r="UMB71" s="670"/>
      <c r="UMC71" s="670"/>
      <c r="UMD71" s="670"/>
      <c r="UME71" s="670"/>
      <c r="UMF71" s="670"/>
      <c r="UMG71" s="670"/>
      <c r="UMH71" s="670"/>
      <c r="UMI71" s="670"/>
      <c r="UMJ71" s="670"/>
      <c r="UMK71" s="670"/>
      <c r="UML71" s="670"/>
      <c r="UMM71" s="670"/>
      <c r="UMN71" s="670"/>
      <c r="UMO71" s="670"/>
      <c r="UMP71" s="670"/>
      <c r="UMQ71" s="670"/>
      <c r="UMR71" s="670"/>
      <c r="UMS71" s="670"/>
      <c r="UMT71" s="670"/>
      <c r="UMU71" s="670"/>
      <c r="UMV71" s="670"/>
      <c r="UMW71" s="670"/>
      <c r="UMX71" s="670"/>
      <c r="UMY71" s="670"/>
      <c r="UMZ71" s="670"/>
      <c r="UNA71" s="670"/>
      <c r="UNB71" s="670"/>
      <c r="UNC71" s="670"/>
      <c r="UND71" s="670"/>
      <c r="UNE71" s="670"/>
      <c r="UNF71" s="670"/>
      <c r="UNG71" s="670"/>
      <c r="UNH71" s="670"/>
      <c r="UNI71" s="670"/>
      <c r="UNJ71" s="670"/>
      <c r="UNK71" s="670"/>
      <c r="UNL71" s="670"/>
      <c r="UNM71" s="670"/>
      <c r="UNN71" s="670"/>
      <c r="UNO71" s="670"/>
      <c r="UNP71" s="670"/>
      <c r="UNQ71" s="670"/>
      <c r="UNR71" s="670"/>
      <c r="UNS71" s="670"/>
      <c r="UNT71" s="670"/>
      <c r="UNU71" s="670"/>
      <c r="UNV71" s="670"/>
      <c r="UNW71" s="670"/>
      <c r="UNX71" s="670"/>
      <c r="UNY71" s="670"/>
      <c r="UNZ71" s="670"/>
      <c r="UOA71" s="670"/>
      <c r="UOB71" s="670"/>
      <c r="UOC71" s="670"/>
      <c r="UOD71" s="670"/>
      <c r="UOE71" s="670"/>
      <c r="UOF71" s="670"/>
      <c r="UOG71" s="670"/>
      <c r="UOH71" s="670"/>
      <c r="UOI71" s="670"/>
      <c r="UOJ71" s="670"/>
      <c r="UOK71" s="670"/>
      <c r="UOL71" s="670"/>
      <c r="UOM71" s="670"/>
      <c r="UON71" s="670"/>
      <c r="UOO71" s="670"/>
      <c r="UOP71" s="670"/>
      <c r="UOQ71" s="670"/>
      <c r="UOR71" s="670"/>
      <c r="UOS71" s="670"/>
      <c r="UOT71" s="670"/>
      <c r="UOU71" s="670"/>
      <c r="UOV71" s="670"/>
      <c r="UOW71" s="670"/>
      <c r="UOX71" s="670"/>
      <c r="UOY71" s="670"/>
      <c r="UOZ71" s="670"/>
      <c r="UPA71" s="670"/>
      <c r="UPB71" s="670"/>
      <c r="UPC71" s="670"/>
      <c r="UPD71" s="670"/>
      <c r="UPE71" s="670"/>
      <c r="UPF71" s="670"/>
      <c r="UPG71" s="670"/>
      <c r="UPH71" s="670"/>
      <c r="UPI71" s="670"/>
      <c r="UPJ71" s="670"/>
      <c r="UPK71" s="670"/>
      <c r="UPL71" s="670"/>
      <c r="UPM71" s="670"/>
      <c r="UPN71" s="670"/>
      <c r="UPO71" s="670"/>
      <c r="UPP71" s="670"/>
      <c r="UPQ71" s="670"/>
      <c r="UPR71" s="670"/>
      <c r="UPS71" s="670"/>
      <c r="UPT71" s="670"/>
      <c r="UPU71" s="670"/>
      <c r="UPV71" s="670"/>
      <c r="UPW71" s="670"/>
      <c r="UPX71" s="670"/>
      <c r="UPY71" s="670"/>
      <c r="UPZ71" s="670"/>
      <c r="UQA71" s="670"/>
      <c r="UQB71" s="670"/>
      <c r="UQC71" s="670"/>
      <c r="UQD71" s="670"/>
      <c r="UQE71" s="670"/>
      <c r="UQF71" s="670"/>
      <c r="UQG71" s="670"/>
      <c r="UQH71" s="670"/>
      <c r="UQI71" s="670"/>
      <c r="UQJ71" s="670"/>
      <c r="UQK71" s="670"/>
      <c r="UQL71" s="670"/>
      <c r="UQM71" s="670"/>
      <c r="UQN71" s="670"/>
      <c r="UQO71" s="670"/>
      <c r="UQP71" s="670"/>
      <c r="UQQ71" s="670"/>
      <c r="UQR71" s="670"/>
      <c r="UQS71" s="670"/>
      <c r="UQT71" s="670"/>
      <c r="UQU71" s="670"/>
      <c r="UQV71" s="670"/>
      <c r="UQW71" s="670"/>
      <c r="UQX71" s="670"/>
      <c r="UQY71" s="670"/>
      <c r="UQZ71" s="670"/>
      <c r="URA71" s="670"/>
      <c r="URB71" s="670"/>
      <c r="URC71" s="670"/>
      <c r="URD71" s="670"/>
      <c r="URE71" s="670"/>
      <c r="URF71" s="670"/>
      <c r="URG71" s="670"/>
      <c r="URH71" s="670"/>
      <c r="URI71" s="670"/>
      <c r="URJ71" s="670"/>
      <c r="URK71" s="670"/>
      <c r="URL71" s="670"/>
      <c r="URM71" s="670"/>
      <c r="URN71" s="670"/>
      <c r="URO71" s="670"/>
      <c r="URP71" s="670"/>
      <c r="URQ71" s="670"/>
      <c r="URR71" s="670"/>
      <c r="URS71" s="670"/>
      <c r="URT71" s="670"/>
      <c r="URU71" s="670"/>
      <c r="URV71" s="670"/>
      <c r="URW71" s="670"/>
      <c r="URX71" s="670"/>
      <c r="URY71" s="670"/>
      <c r="URZ71" s="670"/>
      <c r="USA71" s="670"/>
      <c r="USB71" s="670"/>
      <c r="USC71" s="670"/>
      <c r="USD71" s="670"/>
      <c r="USE71" s="670"/>
      <c r="USF71" s="670"/>
      <c r="USG71" s="670"/>
      <c r="USH71" s="670"/>
      <c r="USI71" s="670"/>
      <c r="USJ71" s="670"/>
      <c r="USK71" s="670"/>
      <c r="USL71" s="670"/>
      <c r="USM71" s="670"/>
      <c r="USN71" s="670"/>
      <c r="USO71" s="670"/>
      <c r="USP71" s="670"/>
      <c r="USQ71" s="670"/>
      <c r="USR71" s="670"/>
      <c r="USS71" s="670"/>
      <c r="UST71" s="670"/>
      <c r="USU71" s="670"/>
      <c r="USV71" s="670"/>
      <c r="USW71" s="670"/>
      <c r="USX71" s="670"/>
      <c r="USY71" s="670"/>
      <c r="USZ71" s="670"/>
      <c r="UTA71" s="670"/>
      <c r="UTB71" s="670"/>
      <c r="UTC71" s="670"/>
      <c r="UTD71" s="670"/>
      <c r="UTE71" s="670"/>
      <c r="UTF71" s="670"/>
      <c r="UTG71" s="670"/>
      <c r="UTH71" s="670"/>
      <c r="UTI71" s="670"/>
      <c r="UTJ71" s="670"/>
      <c r="UTK71" s="670"/>
      <c r="UTL71" s="670"/>
      <c r="UTM71" s="670"/>
      <c r="UTN71" s="670"/>
      <c r="UTO71" s="670"/>
      <c r="UTP71" s="670"/>
      <c r="UTQ71" s="670"/>
      <c r="UTR71" s="670"/>
      <c r="UTS71" s="670"/>
      <c r="UTT71" s="670"/>
      <c r="UTU71" s="670"/>
      <c r="UTV71" s="670"/>
      <c r="UTW71" s="670"/>
      <c r="UTX71" s="670"/>
      <c r="UTY71" s="670"/>
      <c r="UTZ71" s="670"/>
      <c r="UUA71" s="670"/>
      <c r="UUB71" s="670"/>
      <c r="UUC71" s="670"/>
      <c r="UUD71" s="670"/>
      <c r="UUE71" s="670"/>
      <c r="UUF71" s="670"/>
      <c r="UUG71" s="670"/>
      <c r="UUH71" s="670"/>
      <c r="UUI71" s="670"/>
      <c r="UUJ71" s="670"/>
      <c r="UUK71" s="670"/>
      <c r="UUL71" s="670"/>
      <c r="UUM71" s="670"/>
      <c r="UUN71" s="670"/>
      <c r="UUO71" s="670"/>
      <c r="UUP71" s="670"/>
      <c r="UUQ71" s="670"/>
      <c r="UUR71" s="670"/>
      <c r="UUS71" s="670"/>
      <c r="UUT71" s="670"/>
      <c r="UUU71" s="670"/>
      <c r="UUV71" s="670"/>
      <c r="UUW71" s="670"/>
      <c r="UUX71" s="670"/>
      <c r="UUY71" s="670"/>
      <c r="UUZ71" s="670"/>
      <c r="UVA71" s="670"/>
      <c r="UVB71" s="670"/>
      <c r="UVC71" s="670"/>
      <c r="UVD71" s="670"/>
      <c r="UVE71" s="670"/>
      <c r="UVF71" s="670"/>
      <c r="UVG71" s="670"/>
      <c r="UVH71" s="670"/>
      <c r="UVI71" s="670"/>
      <c r="UVJ71" s="670"/>
      <c r="UVK71" s="670"/>
      <c r="UVL71" s="670"/>
      <c r="UVM71" s="670"/>
      <c r="UVN71" s="670"/>
      <c r="UVO71" s="670"/>
      <c r="UVP71" s="670"/>
      <c r="UVQ71" s="670"/>
      <c r="UVR71" s="670"/>
      <c r="UVS71" s="670"/>
      <c r="UVT71" s="670"/>
      <c r="UVU71" s="670"/>
      <c r="UVV71" s="670"/>
      <c r="UVW71" s="670"/>
      <c r="UVX71" s="670"/>
      <c r="UVY71" s="670"/>
      <c r="UVZ71" s="670"/>
      <c r="UWA71" s="670"/>
      <c r="UWB71" s="670"/>
      <c r="UWC71" s="670"/>
      <c r="UWD71" s="670"/>
      <c r="UWE71" s="670"/>
      <c r="UWF71" s="670"/>
      <c r="UWG71" s="670"/>
      <c r="UWH71" s="670"/>
      <c r="UWI71" s="670"/>
      <c r="UWJ71" s="670"/>
      <c r="UWK71" s="670"/>
      <c r="UWL71" s="670"/>
      <c r="UWM71" s="670"/>
      <c r="UWN71" s="670"/>
      <c r="UWO71" s="670"/>
      <c r="UWP71" s="670"/>
      <c r="UWQ71" s="670"/>
      <c r="UWR71" s="670"/>
      <c r="UWS71" s="670"/>
      <c r="UWT71" s="670"/>
      <c r="UWU71" s="670"/>
      <c r="UWV71" s="670"/>
      <c r="UWW71" s="670"/>
      <c r="UWX71" s="670"/>
      <c r="UWY71" s="670"/>
      <c r="UWZ71" s="670"/>
      <c r="UXA71" s="670"/>
      <c r="UXB71" s="670"/>
      <c r="UXC71" s="670"/>
      <c r="UXD71" s="670"/>
      <c r="UXE71" s="670"/>
      <c r="UXF71" s="670"/>
      <c r="UXG71" s="670"/>
      <c r="UXH71" s="670"/>
      <c r="UXI71" s="670"/>
      <c r="UXJ71" s="670"/>
      <c r="UXK71" s="670"/>
      <c r="UXL71" s="670"/>
      <c r="UXM71" s="670"/>
      <c r="UXN71" s="670"/>
      <c r="UXO71" s="670"/>
      <c r="UXP71" s="670"/>
      <c r="UXQ71" s="670"/>
      <c r="UXR71" s="670"/>
      <c r="UXS71" s="670"/>
      <c r="UXT71" s="670"/>
      <c r="UXU71" s="670"/>
      <c r="UXV71" s="670"/>
      <c r="UXW71" s="670"/>
      <c r="UXX71" s="670"/>
      <c r="UXY71" s="670"/>
      <c r="UXZ71" s="670"/>
      <c r="UYA71" s="670"/>
      <c r="UYB71" s="670"/>
      <c r="UYC71" s="670"/>
      <c r="UYD71" s="670"/>
      <c r="UYE71" s="670"/>
      <c r="UYF71" s="670"/>
      <c r="UYG71" s="670"/>
      <c r="UYH71" s="670"/>
      <c r="UYI71" s="670"/>
      <c r="UYJ71" s="670"/>
      <c r="UYK71" s="670"/>
      <c r="UYL71" s="670"/>
      <c r="UYM71" s="670"/>
      <c r="UYN71" s="670"/>
      <c r="UYO71" s="670"/>
      <c r="UYP71" s="670"/>
      <c r="UYQ71" s="670"/>
      <c r="UYR71" s="670"/>
      <c r="UYS71" s="670"/>
      <c r="UYT71" s="670"/>
      <c r="UYU71" s="670"/>
      <c r="UYV71" s="670"/>
      <c r="UYW71" s="670"/>
      <c r="UYX71" s="670"/>
      <c r="UYY71" s="670"/>
      <c r="UYZ71" s="670"/>
      <c r="UZA71" s="670"/>
      <c r="UZB71" s="670"/>
      <c r="UZC71" s="670"/>
      <c r="UZD71" s="670"/>
      <c r="UZE71" s="670"/>
      <c r="UZF71" s="670"/>
      <c r="UZG71" s="670"/>
      <c r="UZH71" s="670"/>
      <c r="UZI71" s="670"/>
      <c r="UZJ71" s="670"/>
      <c r="UZK71" s="670"/>
      <c r="UZL71" s="670"/>
      <c r="UZM71" s="670"/>
      <c r="UZN71" s="670"/>
      <c r="UZO71" s="670"/>
      <c r="UZP71" s="670"/>
      <c r="UZQ71" s="670"/>
      <c r="UZR71" s="670"/>
      <c r="UZS71" s="670"/>
      <c r="UZT71" s="670"/>
      <c r="UZU71" s="670"/>
      <c r="UZV71" s="670"/>
      <c r="UZW71" s="670"/>
      <c r="UZX71" s="670"/>
      <c r="UZY71" s="670"/>
      <c r="UZZ71" s="670"/>
      <c r="VAA71" s="670"/>
      <c r="VAB71" s="670"/>
      <c r="VAC71" s="670"/>
      <c r="VAD71" s="670"/>
      <c r="VAE71" s="670"/>
      <c r="VAF71" s="670"/>
      <c r="VAG71" s="670"/>
      <c r="VAH71" s="670"/>
      <c r="VAI71" s="670"/>
      <c r="VAJ71" s="670"/>
      <c r="VAK71" s="670"/>
      <c r="VAL71" s="670"/>
      <c r="VAM71" s="670"/>
      <c r="VAN71" s="670"/>
      <c r="VAO71" s="670"/>
      <c r="VAP71" s="670"/>
      <c r="VAQ71" s="670"/>
      <c r="VAR71" s="670"/>
      <c r="VAS71" s="670"/>
      <c r="VAT71" s="670"/>
      <c r="VAU71" s="670"/>
      <c r="VAV71" s="670"/>
      <c r="VAW71" s="670"/>
      <c r="VAX71" s="670"/>
      <c r="VAY71" s="670"/>
      <c r="VAZ71" s="670"/>
      <c r="VBA71" s="670"/>
      <c r="VBB71" s="670"/>
      <c r="VBC71" s="670"/>
      <c r="VBD71" s="670"/>
      <c r="VBE71" s="670"/>
      <c r="VBF71" s="670"/>
      <c r="VBG71" s="670"/>
      <c r="VBH71" s="670"/>
      <c r="VBI71" s="670"/>
      <c r="VBJ71" s="670"/>
      <c r="VBK71" s="670"/>
      <c r="VBL71" s="670"/>
      <c r="VBM71" s="670"/>
      <c r="VBN71" s="670"/>
      <c r="VBO71" s="670"/>
      <c r="VBP71" s="670"/>
      <c r="VBQ71" s="670"/>
      <c r="VBR71" s="670"/>
      <c r="VBS71" s="670"/>
      <c r="VBT71" s="670"/>
      <c r="VBU71" s="670"/>
      <c r="VBV71" s="670"/>
      <c r="VBW71" s="670"/>
      <c r="VBX71" s="670"/>
      <c r="VBY71" s="670"/>
      <c r="VBZ71" s="670"/>
      <c r="VCA71" s="670"/>
      <c r="VCB71" s="670"/>
      <c r="VCC71" s="670"/>
      <c r="VCD71" s="670"/>
      <c r="VCE71" s="670"/>
      <c r="VCF71" s="670"/>
      <c r="VCG71" s="670"/>
      <c r="VCH71" s="670"/>
      <c r="VCI71" s="670"/>
      <c r="VCJ71" s="670"/>
      <c r="VCK71" s="670"/>
      <c r="VCL71" s="670"/>
      <c r="VCM71" s="670"/>
      <c r="VCN71" s="670"/>
      <c r="VCO71" s="670"/>
      <c r="VCP71" s="670"/>
      <c r="VCQ71" s="670"/>
      <c r="VCR71" s="670"/>
      <c r="VCS71" s="670"/>
      <c r="VCT71" s="670"/>
      <c r="VCU71" s="670"/>
      <c r="VCV71" s="670"/>
      <c r="VCW71" s="670"/>
      <c r="VCX71" s="670"/>
      <c r="VCY71" s="670"/>
      <c r="VCZ71" s="670"/>
      <c r="VDA71" s="670"/>
      <c r="VDB71" s="670"/>
      <c r="VDC71" s="670"/>
      <c r="VDD71" s="670"/>
      <c r="VDE71" s="670"/>
      <c r="VDF71" s="670"/>
      <c r="VDG71" s="670"/>
      <c r="VDH71" s="670"/>
      <c r="VDI71" s="670"/>
      <c r="VDJ71" s="670"/>
      <c r="VDK71" s="670"/>
      <c r="VDL71" s="670"/>
      <c r="VDM71" s="670"/>
      <c r="VDN71" s="670"/>
      <c r="VDO71" s="670"/>
      <c r="VDP71" s="670"/>
      <c r="VDQ71" s="670"/>
      <c r="VDR71" s="670"/>
      <c r="VDS71" s="670"/>
      <c r="VDT71" s="670"/>
      <c r="VDU71" s="670"/>
      <c r="VDV71" s="670"/>
      <c r="VDW71" s="670"/>
      <c r="VDX71" s="670"/>
      <c r="VDY71" s="670"/>
      <c r="VDZ71" s="670"/>
      <c r="VEA71" s="670"/>
      <c r="VEB71" s="670"/>
      <c r="VEC71" s="670"/>
      <c r="VED71" s="670"/>
      <c r="VEE71" s="670"/>
      <c r="VEF71" s="670"/>
      <c r="VEG71" s="670"/>
      <c r="VEH71" s="670"/>
      <c r="VEI71" s="670"/>
      <c r="VEJ71" s="670"/>
      <c r="VEK71" s="670"/>
      <c r="VEL71" s="670"/>
      <c r="VEM71" s="670"/>
      <c r="VEN71" s="670"/>
      <c r="VEO71" s="670"/>
      <c r="VEP71" s="670"/>
      <c r="VEQ71" s="670"/>
      <c r="VER71" s="670"/>
      <c r="VES71" s="670"/>
      <c r="VET71" s="670"/>
      <c r="VEU71" s="670"/>
      <c r="VEV71" s="670"/>
      <c r="VEW71" s="670"/>
      <c r="VEX71" s="670"/>
      <c r="VEY71" s="670"/>
      <c r="VEZ71" s="670"/>
      <c r="VFA71" s="670"/>
      <c r="VFB71" s="670"/>
      <c r="VFC71" s="670"/>
      <c r="VFD71" s="670"/>
      <c r="VFE71" s="670"/>
      <c r="VFF71" s="670"/>
      <c r="VFG71" s="670"/>
      <c r="VFH71" s="670"/>
      <c r="VFI71" s="670"/>
      <c r="VFJ71" s="670"/>
      <c r="VFK71" s="670"/>
      <c r="VFL71" s="670"/>
      <c r="VFM71" s="670"/>
      <c r="VFN71" s="670"/>
      <c r="VFO71" s="670"/>
      <c r="VFP71" s="670"/>
      <c r="VFQ71" s="670"/>
      <c r="VFR71" s="670"/>
      <c r="VFS71" s="670"/>
      <c r="VFT71" s="670"/>
      <c r="VFU71" s="670"/>
      <c r="VFV71" s="670"/>
      <c r="VFW71" s="670"/>
      <c r="VFX71" s="670"/>
      <c r="VFY71" s="670"/>
      <c r="VFZ71" s="670"/>
      <c r="VGA71" s="670"/>
      <c r="VGB71" s="670"/>
      <c r="VGC71" s="670"/>
      <c r="VGD71" s="670"/>
      <c r="VGE71" s="670"/>
      <c r="VGF71" s="670"/>
      <c r="VGG71" s="670"/>
      <c r="VGH71" s="670"/>
      <c r="VGI71" s="670"/>
      <c r="VGJ71" s="670"/>
      <c r="VGK71" s="670"/>
      <c r="VGL71" s="670"/>
      <c r="VGM71" s="670"/>
      <c r="VGN71" s="670"/>
      <c r="VGO71" s="670"/>
      <c r="VGP71" s="670"/>
      <c r="VGQ71" s="670"/>
      <c r="VGR71" s="670"/>
      <c r="VGS71" s="670"/>
      <c r="VGT71" s="670"/>
      <c r="VGU71" s="670"/>
      <c r="VGV71" s="670"/>
      <c r="VGW71" s="670"/>
      <c r="VGX71" s="670"/>
      <c r="VGY71" s="670"/>
      <c r="VGZ71" s="670"/>
      <c r="VHA71" s="670"/>
      <c r="VHB71" s="670"/>
      <c r="VHC71" s="670"/>
      <c r="VHD71" s="670"/>
      <c r="VHE71" s="670"/>
      <c r="VHF71" s="670"/>
      <c r="VHG71" s="670"/>
      <c r="VHH71" s="670"/>
      <c r="VHI71" s="670"/>
      <c r="VHJ71" s="670"/>
      <c r="VHK71" s="670"/>
      <c r="VHL71" s="670"/>
      <c r="VHM71" s="670"/>
      <c r="VHN71" s="670"/>
      <c r="VHO71" s="670"/>
      <c r="VHP71" s="670"/>
      <c r="VHQ71" s="670"/>
      <c r="VHR71" s="670"/>
      <c r="VHS71" s="670"/>
      <c r="VHT71" s="670"/>
      <c r="VHU71" s="670"/>
      <c r="VHV71" s="670"/>
      <c r="VHW71" s="670"/>
      <c r="VHX71" s="670"/>
      <c r="VHY71" s="670"/>
      <c r="VHZ71" s="670"/>
      <c r="VIA71" s="670"/>
      <c r="VIB71" s="670"/>
      <c r="VIC71" s="670"/>
      <c r="VID71" s="670"/>
      <c r="VIE71" s="670"/>
      <c r="VIF71" s="670"/>
      <c r="VIG71" s="670"/>
      <c r="VIH71" s="670"/>
      <c r="VII71" s="670"/>
      <c r="VIJ71" s="670"/>
      <c r="VIK71" s="670"/>
      <c r="VIL71" s="670"/>
      <c r="VIM71" s="670"/>
      <c r="VIN71" s="670"/>
      <c r="VIO71" s="670"/>
      <c r="VIP71" s="670"/>
      <c r="VIQ71" s="670"/>
      <c r="VIR71" s="670"/>
      <c r="VIS71" s="670"/>
      <c r="VIT71" s="670"/>
      <c r="VIU71" s="670"/>
      <c r="VIV71" s="670"/>
      <c r="VIW71" s="670"/>
      <c r="VIX71" s="670"/>
      <c r="VIY71" s="670"/>
      <c r="VIZ71" s="670"/>
      <c r="VJA71" s="670"/>
      <c r="VJB71" s="670"/>
      <c r="VJC71" s="670"/>
      <c r="VJD71" s="670"/>
      <c r="VJE71" s="670"/>
      <c r="VJF71" s="670"/>
      <c r="VJG71" s="670"/>
      <c r="VJH71" s="670"/>
      <c r="VJI71" s="670"/>
      <c r="VJJ71" s="670"/>
      <c r="VJK71" s="670"/>
      <c r="VJL71" s="670"/>
      <c r="VJM71" s="670"/>
      <c r="VJN71" s="670"/>
      <c r="VJO71" s="670"/>
      <c r="VJP71" s="670"/>
      <c r="VJQ71" s="670"/>
      <c r="VJR71" s="670"/>
      <c r="VJS71" s="670"/>
      <c r="VJT71" s="670"/>
      <c r="VJU71" s="670"/>
      <c r="VJV71" s="670"/>
      <c r="VJW71" s="670"/>
      <c r="VJX71" s="670"/>
      <c r="VJY71" s="670"/>
      <c r="VJZ71" s="670"/>
      <c r="VKA71" s="670"/>
      <c r="VKB71" s="670"/>
      <c r="VKC71" s="670"/>
      <c r="VKD71" s="670"/>
      <c r="VKE71" s="670"/>
      <c r="VKF71" s="670"/>
      <c r="VKG71" s="670"/>
      <c r="VKH71" s="670"/>
      <c r="VKI71" s="670"/>
      <c r="VKJ71" s="670"/>
      <c r="VKK71" s="670"/>
      <c r="VKL71" s="670"/>
      <c r="VKM71" s="670"/>
      <c r="VKN71" s="670"/>
      <c r="VKO71" s="670"/>
      <c r="VKP71" s="670"/>
      <c r="VKQ71" s="670"/>
      <c r="VKR71" s="670"/>
      <c r="VKS71" s="670"/>
      <c r="VKT71" s="670"/>
      <c r="VKU71" s="670"/>
      <c r="VKV71" s="670"/>
      <c r="VKW71" s="670"/>
      <c r="VKX71" s="670"/>
      <c r="VKY71" s="670"/>
      <c r="VKZ71" s="670"/>
      <c r="VLA71" s="670"/>
      <c r="VLB71" s="670"/>
      <c r="VLC71" s="670"/>
      <c r="VLD71" s="670"/>
      <c r="VLE71" s="670"/>
      <c r="VLF71" s="670"/>
      <c r="VLG71" s="670"/>
      <c r="VLH71" s="670"/>
      <c r="VLI71" s="670"/>
      <c r="VLJ71" s="670"/>
      <c r="VLK71" s="670"/>
      <c r="VLL71" s="670"/>
      <c r="VLM71" s="670"/>
      <c r="VLN71" s="670"/>
      <c r="VLO71" s="670"/>
      <c r="VLP71" s="670"/>
      <c r="VLQ71" s="670"/>
      <c r="VLR71" s="670"/>
      <c r="VLS71" s="670"/>
      <c r="VLT71" s="670"/>
      <c r="VLU71" s="670"/>
      <c r="VLV71" s="670"/>
      <c r="VLW71" s="670"/>
      <c r="VLX71" s="670"/>
      <c r="VLY71" s="670"/>
      <c r="VLZ71" s="670"/>
      <c r="VMA71" s="670"/>
      <c r="VMB71" s="670"/>
      <c r="VMC71" s="670"/>
      <c r="VMD71" s="670"/>
      <c r="VME71" s="670"/>
      <c r="VMF71" s="670"/>
      <c r="VMG71" s="670"/>
      <c r="VMH71" s="670"/>
      <c r="VMI71" s="670"/>
      <c r="VMJ71" s="670"/>
      <c r="VMK71" s="670"/>
      <c r="VML71" s="670"/>
      <c r="VMM71" s="670"/>
      <c r="VMN71" s="670"/>
      <c r="VMO71" s="670"/>
      <c r="VMP71" s="670"/>
      <c r="VMQ71" s="670"/>
      <c r="VMR71" s="670"/>
      <c r="VMS71" s="670"/>
      <c r="VMT71" s="670"/>
      <c r="VMU71" s="670"/>
      <c r="VMV71" s="670"/>
      <c r="VMW71" s="670"/>
      <c r="VMX71" s="670"/>
      <c r="VMY71" s="670"/>
      <c r="VMZ71" s="670"/>
      <c r="VNA71" s="670"/>
      <c r="VNB71" s="670"/>
      <c r="VNC71" s="670"/>
      <c r="VND71" s="670"/>
      <c r="VNE71" s="670"/>
      <c r="VNF71" s="670"/>
      <c r="VNG71" s="670"/>
      <c r="VNH71" s="670"/>
      <c r="VNI71" s="670"/>
      <c r="VNJ71" s="670"/>
      <c r="VNK71" s="670"/>
      <c r="VNL71" s="670"/>
      <c r="VNM71" s="670"/>
      <c r="VNN71" s="670"/>
      <c r="VNO71" s="670"/>
      <c r="VNP71" s="670"/>
      <c r="VNQ71" s="670"/>
      <c r="VNR71" s="670"/>
      <c r="VNS71" s="670"/>
      <c r="VNT71" s="670"/>
      <c r="VNU71" s="670"/>
      <c r="VNV71" s="670"/>
      <c r="VNW71" s="670"/>
      <c r="VNX71" s="670"/>
      <c r="VNY71" s="670"/>
      <c r="VNZ71" s="670"/>
      <c r="VOA71" s="670"/>
      <c r="VOB71" s="670"/>
      <c r="VOC71" s="670"/>
      <c r="VOD71" s="670"/>
      <c r="VOE71" s="670"/>
      <c r="VOF71" s="670"/>
      <c r="VOG71" s="670"/>
      <c r="VOH71" s="670"/>
      <c r="VOI71" s="670"/>
      <c r="VOJ71" s="670"/>
      <c r="VOK71" s="670"/>
      <c r="VOL71" s="670"/>
      <c r="VOM71" s="670"/>
      <c r="VON71" s="670"/>
      <c r="VOO71" s="670"/>
      <c r="VOP71" s="670"/>
      <c r="VOQ71" s="670"/>
      <c r="VOR71" s="670"/>
      <c r="VOS71" s="670"/>
      <c r="VOT71" s="670"/>
      <c r="VOU71" s="670"/>
      <c r="VOV71" s="670"/>
      <c r="VOW71" s="670"/>
      <c r="VOX71" s="670"/>
      <c r="VOY71" s="670"/>
      <c r="VOZ71" s="670"/>
      <c r="VPA71" s="670"/>
      <c r="VPB71" s="670"/>
      <c r="VPC71" s="670"/>
      <c r="VPD71" s="670"/>
      <c r="VPE71" s="670"/>
      <c r="VPF71" s="670"/>
      <c r="VPG71" s="670"/>
      <c r="VPH71" s="670"/>
      <c r="VPI71" s="670"/>
      <c r="VPJ71" s="670"/>
      <c r="VPK71" s="670"/>
      <c r="VPL71" s="670"/>
      <c r="VPM71" s="670"/>
      <c r="VPN71" s="670"/>
      <c r="VPO71" s="670"/>
      <c r="VPP71" s="670"/>
      <c r="VPQ71" s="670"/>
      <c r="VPR71" s="670"/>
      <c r="VPS71" s="670"/>
      <c r="VPT71" s="670"/>
      <c r="VPU71" s="670"/>
      <c r="VPV71" s="670"/>
      <c r="VPW71" s="670"/>
      <c r="VPX71" s="670"/>
      <c r="VPY71" s="670"/>
      <c r="VPZ71" s="670"/>
      <c r="VQA71" s="670"/>
      <c r="VQB71" s="670"/>
      <c r="VQC71" s="670"/>
      <c r="VQD71" s="670"/>
      <c r="VQE71" s="670"/>
      <c r="VQF71" s="670"/>
      <c r="VQG71" s="670"/>
      <c r="VQH71" s="670"/>
      <c r="VQI71" s="670"/>
      <c r="VQJ71" s="670"/>
      <c r="VQK71" s="670"/>
      <c r="VQL71" s="670"/>
      <c r="VQM71" s="670"/>
      <c r="VQN71" s="670"/>
      <c r="VQO71" s="670"/>
      <c r="VQP71" s="670"/>
      <c r="VQQ71" s="670"/>
      <c r="VQR71" s="670"/>
      <c r="VQS71" s="670"/>
      <c r="VQT71" s="670"/>
      <c r="VQU71" s="670"/>
      <c r="VQV71" s="670"/>
      <c r="VQW71" s="670"/>
      <c r="VQX71" s="670"/>
      <c r="VQY71" s="670"/>
      <c r="VQZ71" s="670"/>
      <c r="VRA71" s="670"/>
      <c r="VRB71" s="670"/>
      <c r="VRC71" s="670"/>
      <c r="VRD71" s="670"/>
      <c r="VRE71" s="670"/>
      <c r="VRF71" s="670"/>
      <c r="VRG71" s="670"/>
      <c r="VRH71" s="670"/>
      <c r="VRI71" s="670"/>
      <c r="VRJ71" s="670"/>
      <c r="VRK71" s="670"/>
      <c r="VRL71" s="670"/>
      <c r="VRM71" s="670"/>
      <c r="VRN71" s="670"/>
      <c r="VRO71" s="670"/>
      <c r="VRP71" s="670"/>
      <c r="VRQ71" s="670"/>
      <c r="VRR71" s="670"/>
      <c r="VRS71" s="670"/>
      <c r="VRT71" s="670"/>
      <c r="VRU71" s="670"/>
      <c r="VRV71" s="670"/>
      <c r="VRW71" s="670"/>
      <c r="VRX71" s="670"/>
      <c r="VRY71" s="670"/>
      <c r="VRZ71" s="670"/>
      <c r="VSA71" s="670"/>
      <c r="VSB71" s="670"/>
      <c r="VSC71" s="670"/>
      <c r="VSD71" s="670"/>
      <c r="VSE71" s="670"/>
      <c r="VSF71" s="670"/>
      <c r="VSG71" s="670"/>
      <c r="VSH71" s="670"/>
      <c r="VSI71" s="670"/>
      <c r="VSJ71" s="670"/>
      <c r="VSK71" s="670"/>
      <c r="VSL71" s="670"/>
      <c r="VSM71" s="670"/>
      <c r="VSN71" s="670"/>
      <c r="VSO71" s="670"/>
      <c r="VSP71" s="670"/>
      <c r="VSQ71" s="670"/>
      <c r="VSR71" s="670"/>
      <c r="VSS71" s="670"/>
      <c r="VST71" s="670"/>
      <c r="VSU71" s="670"/>
      <c r="VSV71" s="670"/>
      <c r="VSW71" s="670"/>
      <c r="VSX71" s="670"/>
      <c r="VSY71" s="670"/>
      <c r="VSZ71" s="670"/>
      <c r="VTA71" s="670"/>
      <c r="VTB71" s="670"/>
      <c r="VTC71" s="670"/>
      <c r="VTD71" s="670"/>
      <c r="VTE71" s="670"/>
      <c r="VTF71" s="670"/>
      <c r="VTG71" s="670"/>
      <c r="VTH71" s="670"/>
      <c r="VTI71" s="670"/>
      <c r="VTJ71" s="670"/>
      <c r="VTK71" s="670"/>
      <c r="VTL71" s="670"/>
      <c r="VTM71" s="670"/>
      <c r="VTN71" s="670"/>
      <c r="VTO71" s="670"/>
      <c r="VTP71" s="670"/>
      <c r="VTQ71" s="670"/>
      <c r="VTR71" s="670"/>
      <c r="VTS71" s="670"/>
      <c r="VTT71" s="670"/>
      <c r="VTU71" s="670"/>
      <c r="VTV71" s="670"/>
      <c r="VTW71" s="670"/>
      <c r="VTX71" s="670"/>
      <c r="VTY71" s="670"/>
      <c r="VTZ71" s="670"/>
      <c r="VUA71" s="670"/>
      <c r="VUB71" s="670"/>
      <c r="VUC71" s="670"/>
      <c r="VUD71" s="670"/>
      <c r="VUE71" s="670"/>
      <c r="VUF71" s="670"/>
      <c r="VUG71" s="670"/>
      <c r="VUH71" s="670"/>
      <c r="VUI71" s="670"/>
      <c r="VUJ71" s="670"/>
      <c r="VUK71" s="670"/>
      <c r="VUL71" s="670"/>
      <c r="VUM71" s="670"/>
      <c r="VUN71" s="670"/>
      <c r="VUO71" s="670"/>
      <c r="VUP71" s="670"/>
      <c r="VUQ71" s="670"/>
      <c r="VUR71" s="670"/>
      <c r="VUS71" s="670"/>
      <c r="VUT71" s="670"/>
      <c r="VUU71" s="670"/>
      <c r="VUV71" s="670"/>
      <c r="VUW71" s="670"/>
      <c r="VUX71" s="670"/>
      <c r="VUY71" s="670"/>
      <c r="VUZ71" s="670"/>
      <c r="VVA71" s="670"/>
      <c r="VVB71" s="670"/>
      <c r="VVC71" s="670"/>
      <c r="VVD71" s="670"/>
      <c r="VVE71" s="670"/>
      <c r="VVF71" s="670"/>
      <c r="VVG71" s="670"/>
      <c r="VVH71" s="670"/>
      <c r="VVI71" s="670"/>
      <c r="VVJ71" s="670"/>
      <c r="VVK71" s="670"/>
      <c r="VVL71" s="670"/>
      <c r="VVM71" s="670"/>
      <c r="VVN71" s="670"/>
      <c r="VVO71" s="670"/>
      <c r="VVP71" s="670"/>
      <c r="VVQ71" s="670"/>
      <c r="VVR71" s="670"/>
      <c r="VVS71" s="670"/>
      <c r="VVT71" s="670"/>
      <c r="VVU71" s="670"/>
      <c r="VVV71" s="670"/>
      <c r="VVW71" s="670"/>
      <c r="VVX71" s="670"/>
      <c r="VVY71" s="670"/>
      <c r="VVZ71" s="670"/>
      <c r="VWA71" s="670"/>
      <c r="VWB71" s="670"/>
      <c r="VWC71" s="670"/>
      <c r="VWD71" s="670"/>
      <c r="VWE71" s="670"/>
      <c r="VWF71" s="670"/>
      <c r="VWG71" s="670"/>
      <c r="VWH71" s="670"/>
      <c r="VWI71" s="670"/>
      <c r="VWJ71" s="670"/>
      <c r="VWK71" s="670"/>
      <c r="VWL71" s="670"/>
      <c r="VWM71" s="670"/>
      <c r="VWN71" s="670"/>
      <c r="VWO71" s="670"/>
      <c r="VWP71" s="670"/>
      <c r="VWQ71" s="670"/>
      <c r="VWR71" s="670"/>
      <c r="VWS71" s="670"/>
      <c r="VWT71" s="670"/>
      <c r="VWU71" s="670"/>
      <c r="VWV71" s="670"/>
      <c r="VWW71" s="670"/>
      <c r="VWX71" s="670"/>
      <c r="VWY71" s="670"/>
      <c r="VWZ71" s="670"/>
      <c r="VXA71" s="670"/>
      <c r="VXB71" s="670"/>
      <c r="VXC71" s="670"/>
      <c r="VXD71" s="670"/>
      <c r="VXE71" s="670"/>
      <c r="VXF71" s="670"/>
      <c r="VXG71" s="670"/>
      <c r="VXH71" s="670"/>
      <c r="VXI71" s="670"/>
      <c r="VXJ71" s="670"/>
      <c r="VXK71" s="670"/>
      <c r="VXL71" s="670"/>
      <c r="VXM71" s="670"/>
      <c r="VXN71" s="670"/>
      <c r="VXO71" s="670"/>
      <c r="VXP71" s="670"/>
      <c r="VXQ71" s="670"/>
      <c r="VXR71" s="670"/>
      <c r="VXS71" s="670"/>
      <c r="VXT71" s="670"/>
      <c r="VXU71" s="670"/>
      <c r="VXV71" s="670"/>
      <c r="VXW71" s="670"/>
      <c r="VXX71" s="670"/>
      <c r="VXY71" s="670"/>
      <c r="VXZ71" s="670"/>
      <c r="VYA71" s="670"/>
      <c r="VYB71" s="670"/>
      <c r="VYC71" s="670"/>
      <c r="VYD71" s="670"/>
      <c r="VYE71" s="670"/>
      <c r="VYF71" s="670"/>
      <c r="VYG71" s="670"/>
      <c r="VYH71" s="670"/>
      <c r="VYI71" s="670"/>
      <c r="VYJ71" s="670"/>
      <c r="VYK71" s="670"/>
      <c r="VYL71" s="670"/>
      <c r="VYM71" s="670"/>
      <c r="VYN71" s="670"/>
      <c r="VYO71" s="670"/>
      <c r="VYP71" s="670"/>
      <c r="VYQ71" s="670"/>
      <c r="VYR71" s="670"/>
      <c r="VYS71" s="670"/>
      <c r="VYT71" s="670"/>
      <c r="VYU71" s="670"/>
      <c r="VYV71" s="670"/>
      <c r="VYW71" s="670"/>
      <c r="VYX71" s="670"/>
      <c r="VYY71" s="670"/>
      <c r="VYZ71" s="670"/>
      <c r="VZA71" s="670"/>
      <c r="VZB71" s="670"/>
      <c r="VZC71" s="670"/>
      <c r="VZD71" s="670"/>
      <c r="VZE71" s="670"/>
      <c r="VZF71" s="670"/>
      <c r="VZG71" s="670"/>
      <c r="VZH71" s="670"/>
      <c r="VZI71" s="670"/>
      <c r="VZJ71" s="670"/>
      <c r="VZK71" s="670"/>
      <c r="VZL71" s="670"/>
      <c r="VZM71" s="670"/>
      <c r="VZN71" s="670"/>
      <c r="VZO71" s="670"/>
      <c r="VZP71" s="670"/>
      <c r="VZQ71" s="670"/>
      <c r="VZR71" s="670"/>
      <c r="VZS71" s="670"/>
      <c r="VZT71" s="670"/>
      <c r="VZU71" s="670"/>
      <c r="VZV71" s="670"/>
      <c r="VZW71" s="670"/>
      <c r="VZX71" s="670"/>
      <c r="VZY71" s="670"/>
      <c r="VZZ71" s="670"/>
      <c r="WAA71" s="670"/>
      <c r="WAB71" s="670"/>
      <c r="WAC71" s="670"/>
      <c r="WAD71" s="670"/>
      <c r="WAE71" s="670"/>
      <c r="WAF71" s="670"/>
      <c r="WAG71" s="670"/>
      <c r="WAH71" s="670"/>
      <c r="WAI71" s="670"/>
      <c r="WAJ71" s="670"/>
      <c r="WAK71" s="670"/>
      <c r="WAL71" s="670"/>
      <c r="WAM71" s="670"/>
      <c r="WAN71" s="670"/>
      <c r="WAO71" s="670"/>
      <c r="WAP71" s="670"/>
      <c r="WAQ71" s="670"/>
      <c r="WAR71" s="670"/>
      <c r="WAS71" s="670"/>
      <c r="WAT71" s="670"/>
      <c r="WAU71" s="670"/>
      <c r="WAV71" s="670"/>
      <c r="WAW71" s="670"/>
      <c r="WAX71" s="670"/>
      <c r="WAY71" s="670"/>
      <c r="WAZ71" s="670"/>
      <c r="WBA71" s="670"/>
      <c r="WBB71" s="670"/>
      <c r="WBC71" s="670"/>
      <c r="WBD71" s="670"/>
      <c r="WBE71" s="670"/>
      <c r="WBF71" s="670"/>
      <c r="WBG71" s="670"/>
      <c r="WBH71" s="670"/>
      <c r="WBI71" s="670"/>
      <c r="WBJ71" s="670"/>
      <c r="WBK71" s="670"/>
      <c r="WBL71" s="670"/>
      <c r="WBM71" s="670"/>
      <c r="WBN71" s="670"/>
      <c r="WBO71" s="670"/>
      <c r="WBP71" s="670"/>
      <c r="WBQ71" s="670"/>
      <c r="WBR71" s="670"/>
      <c r="WBS71" s="670"/>
      <c r="WBT71" s="670"/>
      <c r="WBU71" s="670"/>
      <c r="WBV71" s="670"/>
      <c r="WBW71" s="670"/>
      <c r="WBX71" s="670"/>
      <c r="WBY71" s="670"/>
      <c r="WBZ71" s="670"/>
      <c r="WCA71" s="670"/>
      <c r="WCB71" s="670"/>
      <c r="WCC71" s="670"/>
      <c r="WCD71" s="670"/>
      <c r="WCE71" s="670"/>
      <c r="WCF71" s="670"/>
      <c r="WCG71" s="670"/>
      <c r="WCH71" s="670"/>
      <c r="WCI71" s="670"/>
      <c r="WCJ71" s="670"/>
      <c r="WCK71" s="670"/>
      <c r="WCL71" s="670"/>
      <c r="WCM71" s="670"/>
      <c r="WCN71" s="670"/>
      <c r="WCO71" s="670"/>
      <c r="WCP71" s="670"/>
      <c r="WCQ71" s="670"/>
      <c r="WCR71" s="670"/>
      <c r="WCS71" s="670"/>
      <c r="WCT71" s="670"/>
      <c r="WCU71" s="670"/>
      <c r="WCV71" s="670"/>
      <c r="WCW71" s="670"/>
      <c r="WCX71" s="670"/>
      <c r="WCY71" s="670"/>
      <c r="WCZ71" s="670"/>
      <c r="WDA71" s="670"/>
      <c r="WDB71" s="670"/>
      <c r="WDC71" s="670"/>
      <c r="WDD71" s="670"/>
      <c r="WDE71" s="670"/>
      <c r="WDF71" s="670"/>
      <c r="WDG71" s="670"/>
      <c r="WDH71" s="670"/>
      <c r="WDI71" s="670"/>
      <c r="WDJ71" s="670"/>
      <c r="WDK71" s="670"/>
      <c r="WDL71" s="670"/>
      <c r="WDM71" s="670"/>
      <c r="WDN71" s="670"/>
      <c r="WDO71" s="670"/>
      <c r="WDP71" s="670"/>
      <c r="WDQ71" s="670"/>
      <c r="WDR71" s="670"/>
      <c r="WDS71" s="670"/>
      <c r="WDT71" s="670"/>
      <c r="WDU71" s="670"/>
      <c r="WDV71" s="670"/>
      <c r="WDW71" s="670"/>
      <c r="WDX71" s="670"/>
      <c r="WDY71" s="670"/>
      <c r="WDZ71" s="670"/>
      <c r="WEA71" s="670"/>
      <c r="WEB71" s="670"/>
      <c r="WEC71" s="670"/>
      <c r="WED71" s="670"/>
      <c r="WEE71" s="670"/>
      <c r="WEF71" s="670"/>
      <c r="WEG71" s="670"/>
      <c r="WEH71" s="670"/>
      <c r="WEI71" s="670"/>
      <c r="WEJ71" s="670"/>
      <c r="WEK71" s="670"/>
      <c r="WEL71" s="670"/>
      <c r="WEM71" s="670"/>
      <c r="WEN71" s="670"/>
      <c r="WEO71" s="670"/>
      <c r="WEP71" s="670"/>
      <c r="WEQ71" s="670"/>
      <c r="WER71" s="670"/>
      <c r="WES71" s="670"/>
      <c r="WET71" s="670"/>
      <c r="WEU71" s="670"/>
      <c r="WEV71" s="670"/>
      <c r="WEW71" s="670"/>
      <c r="WEX71" s="670"/>
      <c r="WEY71" s="670"/>
      <c r="WEZ71" s="670"/>
      <c r="WFA71" s="670"/>
      <c r="WFB71" s="670"/>
      <c r="WFC71" s="670"/>
      <c r="WFD71" s="670"/>
      <c r="WFE71" s="670"/>
      <c r="WFF71" s="670"/>
      <c r="WFG71" s="670"/>
      <c r="WFH71" s="670"/>
      <c r="WFI71" s="670"/>
      <c r="WFJ71" s="670"/>
      <c r="WFK71" s="670"/>
      <c r="WFL71" s="670"/>
      <c r="WFM71" s="670"/>
      <c r="WFN71" s="670"/>
      <c r="WFO71" s="670"/>
      <c r="WFP71" s="670"/>
      <c r="WFQ71" s="670"/>
      <c r="WFR71" s="670"/>
      <c r="WFS71" s="670"/>
      <c r="WFT71" s="670"/>
      <c r="WFU71" s="670"/>
      <c r="WFV71" s="670"/>
      <c r="WFW71" s="670"/>
      <c r="WFX71" s="670"/>
      <c r="WFY71" s="670"/>
      <c r="WFZ71" s="670"/>
      <c r="WGA71" s="670"/>
      <c r="WGB71" s="670"/>
      <c r="WGC71" s="670"/>
      <c r="WGD71" s="670"/>
      <c r="WGE71" s="670"/>
      <c r="WGF71" s="670"/>
      <c r="WGG71" s="670"/>
      <c r="WGH71" s="670"/>
      <c r="WGI71" s="670"/>
      <c r="WGJ71" s="670"/>
      <c r="WGK71" s="670"/>
      <c r="WGL71" s="670"/>
      <c r="WGM71" s="670"/>
      <c r="WGN71" s="670"/>
      <c r="WGO71" s="670"/>
      <c r="WGP71" s="670"/>
      <c r="WGQ71" s="670"/>
      <c r="WGR71" s="670"/>
      <c r="WGS71" s="670"/>
      <c r="WGT71" s="670"/>
      <c r="WGU71" s="670"/>
      <c r="WGV71" s="670"/>
      <c r="WGW71" s="670"/>
      <c r="WGX71" s="670"/>
      <c r="WGY71" s="670"/>
      <c r="WGZ71" s="670"/>
      <c r="WHA71" s="670"/>
      <c r="WHB71" s="670"/>
      <c r="WHC71" s="670"/>
      <c r="WHD71" s="670"/>
      <c r="WHE71" s="670"/>
      <c r="WHF71" s="670"/>
      <c r="WHG71" s="670"/>
      <c r="WHH71" s="670"/>
      <c r="WHI71" s="670"/>
      <c r="WHJ71" s="670"/>
      <c r="WHK71" s="670"/>
      <c r="WHL71" s="670"/>
      <c r="WHM71" s="670"/>
      <c r="WHN71" s="670"/>
      <c r="WHO71" s="670"/>
      <c r="WHP71" s="670"/>
      <c r="WHQ71" s="670"/>
      <c r="WHR71" s="670"/>
      <c r="WHS71" s="670"/>
      <c r="WHT71" s="670"/>
      <c r="WHU71" s="670"/>
      <c r="WHV71" s="670"/>
      <c r="WHW71" s="670"/>
      <c r="WHX71" s="670"/>
      <c r="WHY71" s="670"/>
      <c r="WHZ71" s="670"/>
      <c r="WIA71" s="670"/>
      <c r="WIB71" s="670"/>
      <c r="WIC71" s="670"/>
      <c r="WID71" s="670"/>
      <c r="WIE71" s="670"/>
      <c r="WIF71" s="670"/>
      <c r="WIG71" s="670"/>
      <c r="WIH71" s="670"/>
      <c r="WII71" s="670"/>
      <c r="WIJ71" s="670"/>
      <c r="WIK71" s="670"/>
      <c r="WIL71" s="670"/>
      <c r="WIM71" s="670"/>
      <c r="WIN71" s="670"/>
      <c r="WIO71" s="670"/>
      <c r="WIP71" s="670"/>
      <c r="WIQ71" s="670"/>
      <c r="WIR71" s="670"/>
      <c r="WIS71" s="670"/>
      <c r="WIT71" s="670"/>
      <c r="WIU71" s="670"/>
      <c r="WIV71" s="670"/>
      <c r="WIW71" s="670"/>
      <c r="WIX71" s="670"/>
      <c r="WIY71" s="670"/>
      <c r="WIZ71" s="670"/>
      <c r="WJA71" s="670"/>
      <c r="WJB71" s="670"/>
      <c r="WJC71" s="670"/>
      <c r="WJD71" s="670"/>
      <c r="WJE71" s="670"/>
      <c r="WJF71" s="670"/>
      <c r="WJG71" s="670"/>
      <c r="WJH71" s="670"/>
      <c r="WJI71" s="670"/>
      <c r="WJJ71" s="670"/>
      <c r="WJK71" s="670"/>
      <c r="WJL71" s="670"/>
      <c r="WJM71" s="670"/>
      <c r="WJN71" s="670"/>
      <c r="WJO71" s="670"/>
      <c r="WJP71" s="670"/>
      <c r="WJQ71" s="670"/>
      <c r="WJR71" s="670"/>
      <c r="WJS71" s="670"/>
      <c r="WJT71" s="670"/>
      <c r="WJU71" s="670"/>
      <c r="WJV71" s="670"/>
      <c r="WJW71" s="670"/>
      <c r="WJX71" s="670"/>
      <c r="WJY71" s="670"/>
      <c r="WJZ71" s="670"/>
      <c r="WKA71" s="670"/>
      <c r="WKB71" s="670"/>
      <c r="WKC71" s="670"/>
      <c r="WKD71" s="670"/>
      <c r="WKE71" s="670"/>
      <c r="WKF71" s="670"/>
      <c r="WKG71" s="670"/>
      <c r="WKH71" s="670"/>
      <c r="WKI71" s="670"/>
      <c r="WKJ71" s="670"/>
      <c r="WKK71" s="670"/>
      <c r="WKL71" s="670"/>
      <c r="WKM71" s="670"/>
      <c r="WKN71" s="670"/>
      <c r="WKO71" s="670"/>
      <c r="WKP71" s="670"/>
      <c r="WKQ71" s="670"/>
      <c r="WKR71" s="670"/>
      <c r="WKS71" s="670"/>
      <c r="WKT71" s="670"/>
      <c r="WKU71" s="670"/>
      <c r="WKV71" s="670"/>
      <c r="WKW71" s="670"/>
      <c r="WKX71" s="670"/>
      <c r="WKY71" s="670"/>
      <c r="WKZ71" s="670"/>
      <c r="WLA71" s="670"/>
      <c r="WLB71" s="670"/>
      <c r="WLC71" s="670"/>
      <c r="WLD71" s="670"/>
      <c r="WLE71" s="670"/>
      <c r="WLF71" s="670"/>
      <c r="WLG71" s="670"/>
      <c r="WLH71" s="670"/>
      <c r="WLI71" s="670"/>
      <c r="WLJ71" s="670"/>
      <c r="WLK71" s="670"/>
      <c r="WLL71" s="670"/>
      <c r="WLM71" s="670"/>
      <c r="WLN71" s="670"/>
      <c r="WLO71" s="670"/>
      <c r="WLP71" s="670"/>
      <c r="WLQ71" s="670"/>
      <c r="WLR71" s="670"/>
      <c r="WLS71" s="670"/>
      <c r="WLT71" s="670"/>
      <c r="WLU71" s="670"/>
      <c r="WLV71" s="670"/>
      <c r="WLW71" s="670"/>
      <c r="WLX71" s="670"/>
      <c r="WLY71" s="670"/>
      <c r="WLZ71" s="670"/>
      <c r="WMA71" s="670"/>
      <c r="WMB71" s="670"/>
      <c r="WMC71" s="670"/>
      <c r="WMD71" s="670"/>
      <c r="WME71" s="670"/>
      <c r="WMF71" s="670"/>
      <c r="WMG71" s="670"/>
      <c r="WMH71" s="670"/>
      <c r="WMI71" s="670"/>
      <c r="WMJ71" s="670"/>
      <c r="WMK71" s="670"/>
      <c r="WML71" s="670"/>
      <c r="WMM71" s="670"/>
      <c r="WMN71" s="670"/>
      <c r="WMO71" s="670"/>
      <c r="WMP71" s="670"/>
      <c r="WMQ71" s="670"/>
      <c r="WMR71" s="670"/>
      <c r="WMS71" s="670"/>
      <c r="WMT71" s="670"/>
      <c r="WMU71" s="670"/>
      <c r="WMV71" s="670"/>
      <c r="WMW71" s="670"/>
      <c r="WMX71" s="670"/>
      <c r="WMY71" s="670"/>
      <c r="WMZ71" s="670"/>
      <c r="WNA71" s="670"/>
      <c r="WNB71" s="670"/>
      <c r="WNC71" s="670"/>
      <c r="WND71" s="670"/>
      <c r="WNE71" s="670"/>
      <c r="WNF71" s="670"/>
      <c r="WNG71" s="670"/>
      <c r="WNH71" s="670"/>
      <c r="WNI71" s="670"/>
      <c r="WNJ71" s="670"/>
      <c r="WNK71" s="670"/>
      <c r="WNL71" s="670"/>
      <c r="WNM71" s="670"/>
      <c r="WNN71" s="670"/>
      <c r="WNO71" s="670"/>
      <c r="WNP71" s="670"/>
      <c r="WNQ71" s="670"/>
      <c r="WNR71" s="670"/>
      <c r="WNS71" s="670"/>
      <c r="WNT71" s="670"/>
      <c r="WNU71" s="670"/>
      <c r="WNV71" s="670"/>
      <c r="WNW71" s="670"/>
      <c r="WNX71" s="670"/>
      <c r="WNY71" s="670"/>
      <c r="WNZ71" s="670"/>
      <c r="WOA71" s="670"/>
      <c r="WOB71" s="670"/>
      <c r="WOC71" s="670"/>
      <c r="WOD71" s="670"/>
      <c r="WOE71" s="670"/>
      <c r="WOF71" s="670"/>
      <c r="WOG71" s="670"/>
      <c r="WOH71" s="670"/>
      <c r="WOI71" s="670"/>
      <c r="WOJ71" s="670"/>
      <c r="WOK71" s="670"/>
      <c r="WOL71" s="670"/>
      <c r="WOM71" s="670"/>
      <c r="WON71" s="670"/>
      <c r="WOO71" s="670"/>
      <c r="WOP71" s="670"/>
      <c r="WOQ71" s="670"/>
      <c r="WOR71" s="670"/>
      <c r="WOS71" s="670"/>
      <c r="WOT71" s="670"/>
      <c r="WOU71" s="670"/>
      <c r="WOV71" s="670"/>
      <c r="WOW71" s="670"/>
      <c r="WOX71" s="670"/>
      <c r="WOY71" s="670"/>
      <c r="WOZ71" s="670"/>
      <c r="WPA71" s="670"/>
      <c r="WPB71" s="670"/>
      <c r="WPC71" s="670"/>
      <c r="WPD71" s="670"/>
      <c r="WPE71" s="670"/>
      <c r="WPF71" s="670"/>
      <c r="WPG71" s="670"/>
      <c r="WPH71" s="670"/>
      <c r="WPI71" s="670"/>
      <c r="WPJ71" s="670"/>
      <c r="WPK71" s="670"/>
      <c r="WPL71" s="670"/>
      <c r="WPM71" s="670"/>
      <c r="WPN71" s="670"/>
      <c r="WPO71" s="670"/>
      <c r="WPP71" s="670"/>
      <c r="WPQ71" s="670"/>
      <c r="WPR71" s="670"/>
      <c r="WPS71" s="670"/>
      <c r="WPT71" s="670"/>
      <c r="WPU71" s="670"/>
      <c r="WPV71" s="670"/>
      <c r="WPW71" s="670"/>
      <c r="WPX71" s="670"/>
      <c r="WPY71" s="670"/>
      <c r="WPZ71" s="670"/>
      <c r="WQA71" s="670"/>
      <c r="WQB71" s="670"/>
      <c r="WQC71" s="670"/>
      <c r="WQD71" s="670"/>
      <c r="WQE71" s="670"/>
      <c r="WQF71" s="670"/>
      <c r="WQG71" s="670"/>
      <c r="WQH71" s="670"/>
      <c r="WQI71" s="670"/>
      <c r="WQJ71" s="670"/>
      <c r="WQK71" s="670"/>
      <c r="WQL71" s="670"/>
      <c r="WQM71" s="670"/>
      <c r="WQN71" s="670"/>
      <c r="WQO71" s="670"/>
      <c r="WQP71" s="670"/>
      <c r="WQQ71" s="670"/>
      <c r="WQR71" s="670"/>
      <c r="WQS71" s="670"/>
      <c r="WQT71" s="670"/>
      <c r="WQU71" s="670"/>
      <c r="WQV71" s="670"/>
      <c r="WQW71" s="670"/>
      <c r="WQX71" s="670"/>
      <c r="WQY71" s="670"/>
      <c r="WQZ71" s="670"/>
      <c r="WRA71" s="670"/>
      <c r="WRB71" s="670"/>
      <c r="WRC71" s="670"/>
      <c r="WRD71" s="670"/>
      <c r="WRE71" s="670"/>
      <c r="WRF71" s="670"/>
      <c r="WRG71" s="670"/>
      <c r="WRH71" s="670"/>
      <c r="WRI71" s="670"/>
      <c r="WRJ71" s="670"/>
      <c r="WRK71" s="670"/>
      <c r="WRL71" s="670"/>
      <c r="WRM71" s="670"/>
      <c r="WRN71" s="670"/>
      <c r="WRO71" s="670"/>
      <c r="WRP71" s="670"/>
      <c r="WRQ71" s="670"/>
      <c r="WRR71" s="670"/>
      <c r="WRS71" s="670"/>
      <c r="WRT71" s="670"/>
      <c r="WRU71" s="670"/>
      <c r="WRV71" s="670"/>
      <c r="WRW71" s="670"/>
      <c r="WRX71" s="670"/>
      <c r="WRY71" s="670"/>
      <c r="WRZ71" s="670"/>
      <c r="WSA71" s="670"/>
      <c r="WSB71" s="670"/>
      <c r="WSC71" s="670"/>
      <c r="WSD71" s="670"/>
      <c r="WSE71" s="670"/>
      <c r="WSF71" s="670"/>
      <c r="WSG71" s="670"/>
      <c r="WSH71" s="670"/>
      <c r="WSI71" s="670"/>
      <c r="WSJ71" s="670"/>
      <c r="WSK71" s="670"/>
      <c r="WSL71" s="670"/>
      <c r="WSM71" s="670"/>
      <c r="WSN71" s="670"/>
      <c r="WSO71" s="670"/>
      <c r="WSP71" s="670"/>
      <c r="WSQ71" s="670"/>
      <c r="WSR71" s="670"/>
      <c r="WSS71" s="670"/>
      <c r="WST71" s="670"/>
      <c r="WSU71" s="670"/>
      <c r="WSV71" s="670"/>
      <c r="WSW71" s="670"/>
      <c r="WSX71" s="670"/>
      <c r="WSY71" s="670"/>
      <c r="WSZ71" s="670"/>
      <c r="WTA71" s="670"/>
      <c r="WTB71" s="670"/>
      <c r="WTC71" s="670"/>
      <c r="WTD71" s="670"/>
      <c r="WTE71" s="670"/>
      <c r="WTF71" s="670"/>
      <c r="WTG71" s="670"/>
      <c r="WTH71" s="670"/>
      <c r="WTI71" s="670"/>
      <c r="WTJ71" s="670"/>
      <c r="WTK71" s="670"/>
      <c r="WTL71" s="670"/>
      <c r="WTM71" s="670"/>
      <c r="WTN71" s="670"/>
      <c r="WTO71" s="670"/>
      <c r="WTP71" s="670"/>
      <c r="WTQ71" s="670"/>
      <c r="WTR71" s="670"/>
      <c r="WTS71" s="670"/>
      <c r="WTT71" s="670"/>
      <c r="WTU71" s="670"/>
      <c r="WTV71" s="670"/>
      <c r="WTW71" s="670"/>
      <c r="WTX71" s="670"/>
      <c r="WTY71" s="670"/>
      <c r="WTZ71" s="670"/>
      <c r="WUA71" s="670"/>
      <c r="WUB71" s="670"/>
      <c r="WUC71" s="670"/>
      <c r="WUD71" s="670"/>
      <c r="WUE71" s="670"/>
      <c r="WUF71" s="670"/>
      <c r="WUG71" s="670"/>
      <c r="WUH71" s="670"/>
      <c r="WUI71" s="670"/>
      <c r="WUJ71" s="670"/>
      <c r="WUK71" s="670"/>
      <c r="WUL71" s="670"/>
      <c r="WUM71" s="670"/>
      <c r="WUN71" s="670"/>
      <c r="WUO71" s="670"/>
      <c r="WUP71" s="670"/>
      <c r="WUQ71" s="670"/>
      <c r="WUR71" s="670"/>
      <c r="WUS71" s="670"/>
      <c r="WUT71" s="670"/>
      <c r="WUU71" s="670"/>
      <c r="WUV71" s="670"/>
      <c r="WUW71" s="670"/>
      <c r="WUX71" s="670"/>
      <c r="WUY71" s="670"/>
      <c r="WUZ71" s="670"/>
      <c r="WVA71" s="670"/>
      <c r="WVB71" s="670"/>
      <c r="WVC71" s="670"/>
      <c r="WVD71" s="670"/>
      <c r="WVE71" s="670"/>
      <c r="WVF71" s="670"/>
      <c r="WVG71" s="670"/>
      <c r="WVH71" s="670"/>
      <c r="WVI71" s="670"/>
      <c r="WVJ71" s="670"/>
      <c r="WVK71" s="670"/>
      <c r="WVL71" s="670"/>
      <c r="WVM71" s="670"/>
      <c r="WVN71" s="670"/>
      <c r="WVO71" s="670"/>
      <c r="WVP71" s="670"/>
      <c r="WVQ71" s="670"/>
      <c r="WVR71" s="670"/>
      <c r="WVS71" s="670"/>
      <c r="WVT71" s="670"/>
      <c r="WVU71" s="670"/>
      <c r="WVV71" s="670"/>
      <c r="WVW71" s="670"/>
      <c r="WVX71" s="670"/>
      <c r="WVY71" s="670"/>
      <c r="WVZ71" s="670"/>
      <c r="WWA71" s="670"/>
      <c r="WWB71" s="670"/>
      <c r="WWC71" s="670"/>
      <c r="WWD71" s="670"/>
      <c r="WWE71" s="670"/>
      <c r="WWF71" s="670"/>
      <c r="WWG71" s="670"/>
      <c r="WWH71" s="670"/>
      <c r="WWI71" s="670"/>
      <c r="WWJ71" s="670"/>
      <c r="WWK71" s="670"/>
      <c r="WWL71" s="670"/>
      <c r="WWM71" s="670"/>
      <c r="WWN71" s="670"/>
      <c r="WWO71" s="670"/>
      <c r="WWP71" s="670"/>
      <c r="WWQ71" s="670"/>
      <c r="WWR71" s="670"/>
      <c r="WWS71" s="670"/>
      <c r="WWT71" s="670"/>
      <c r="WWU71" s="670"/>
      <c r="WWV71" s="670"/>
      <c r="WWW71" s="670"/>
      <c r="WWX71" s="670"/>
      <c r="WWY71" s="670"/>
      <c r="WWZ71" s="670"/>
      <c r="WXA71" s="670"/>
      <c r="WXB71" s="670"/>
      <c r="WXC71" s="670"/>
      <c r="WXD71" s="670"/>
      <c r="WXE71" s="670"/>
      <c r="WXF71" s="670"/>
      <c r="WXG71" s="670"/>
      <c r="WXH71" s="670"/>
      <c r="WXI71" s="670"/>
      <c r="WXJ71" s="670"/>
      <c r="WXK71" s="670"/>
      <c r="WXL71" s="670"/>
      <c r="WXM71" s="670"/>
      <c r="WXN71" s="670"/>
      <c r="WXO71" s="670"/>
      <c r="WXP71" s="670"/>
      <c r="WXQ71" s="670"/>
      <c r="WXR71" s="670"/>
      <c r="WXS71" s="670"/>
      <c r="WXT71" s="670"/>
      <c r="WXU71" s="670"/>
      <c r="WXV71" s="670"/>
      <c r="WXW71" s="670"/>
      <c r="WXX71" s="670"/>
      <c r="WXY71" s="670"/>
      <c r="WXZ71" s="670"/>
      <c r="WYA71" s="670"/>
      <c r="WYB71" s="670"/>
      <c r="WYC71" s="670"/>
      <c r="WYD71" s="670"/>
      <c r="WYE71" s="670"/>
      <c r="WYF71" s="670"/>
      <c r="WYG71" s="670"/>
      <c r="WYH71" s="670"/>
      <c r="WYI71" s="670"/>
      <c r="WYJ71" s="670"/>
      <c r="WYK71" s="670"/>
      <c r="WYL71" s="670"/>
      <c r="WYM71" s="670"/>
      <c r="WYN71" s="670"/>
      <c r="WYO71" s="670"/>
      <c r="WYP71" s="670"/>
      <c r="WYQ71" s="670"/>
      <c r="WYR71" s="670"/>
      <c r="WYS71" s="670"/>
      <c r="WYT71" s="670"/>
      <c r="WYU71" s="670"/>
      <c r="WYV71" s="670"/>
      <c r="WYW71" s="670"/>
      <c r="WYX71" s="670"/>
      <c r="WYY71" s="670"/>
      <c r="WYZ71" s="670"/>
      <c r="WZA71" s="670"/>
      <c r="WZB71" s="670"/>
      <c r="WZC71" s="670"/>
      <c r="WZD71" s="670"/>
      <c r="WZE71" s="670"/>
      <c r="WZF71" s="670"/>
      <c r="WZG71" s="670"/>
      <c r="WZH71" s="670"/>
      <c r="WZI71" s="670"/>
      <c r="WZJ71" s="670"/>
      <c r="WZK71" s="670"/>
      <c r="WZL71" s="670"/>
      <c r="WZM71" s="670"/>
      <c r="WZN71" s="670"/>
      <c r="WZO71" s="670"/>
      <c r="WZP71" s="670"/>
      <c r="WZQ71" s="670"/>
      <c r="WZR71" s="670"/>
      <c r="WZS71" s="670"/>
      <c r="WZT71" s="670"/>
      <c r="WZU71" s="670"/>
      <c r="WZV71" s="670"/>
      <c r="WZW71" s="670"/>
      <c r="WZX71" s="670"/>
      <c r="WZY71" s="670"/>
      <c r="WZZ71" s="670"/>
      <c r="XAA71" s="670"/>
      <c r="XAB71" s="670"/>
      <c r="XAC71" s="670"/>
      <c r="XAD71" s="670"/>
      <c r="XAE71" s="670"/>
      <c r="XAF71" s="670"/>
      <c r="XAG71" s="670"/>
      <c r="XAH71" s="670"/>
      <c r="XAI71" s="670"/>
      <c r="XAJ71" s="670"/>
      <c r="XAK71" s="670"/>
      <c r="XAL71" s="670"/>
      <c r="XAM71" s="670"/>
      <c r="XAN71" s="670"/>
      <c r="XAO71" s="670"/>
      <c r="XAP71" s="670"/>
      <c r="XAQ71" s="670"/>
      <c r="XAR71" s="670"/>
      <c r="XAS71" s="670"/>
      <c r="XAT71" s="670"/>
      <c r="XAU71" s="670"/>
      <c r="XAV71" s="670"/>
      <c r="XAW71" s="670"/>
      <c r="XAX71" s="670"/>
      <c r="XAY71" s="670"/>
      <c r="XAZ71" s="670"/>
      <c r="XBA71" s="670"/>
      <c r="XBB71" s="670"/>
      <c r="XBC71" s="670"/>
      <c r="XBD71" s="670"/>
      <c r="XBE71" s="670"/>
      <c r="XBF71" s="670"/>
      <c r="XBG71" s="670"/>
      <c r="XBH71" s="670"/>
      <c r="XBI71" s="670"/>
      <c r="XBJ71" s="670"/>
      <c r="XBK71" s="670"/>
      <c r="XBL71" s="670"/>
      <c r="XBM71" s="670"/>
      <c r="XBN71" s="670"/>
      <c r="XBO71" s="670"/>
      <c r="XBP71" s="670"/>
      <c r="XBQ71" s="670"/>
      <c r="XBR71" s="670"/>
      <c r="XBS71" s="670"/>
      <c r="XBT71" s="670"/>
      <c r="XBU71" s="670"/>
      <c r="XBV71" s="670"/>
      <c r="XBW71" s="670"/>
      <c r="XBX71" s="670"/>
      <c r="XBY71" s="670"/>
      <c r="XBZ71" s="670"/>
      <c r="XCA71" s="670"/>
      <c r="XCB71" s="670"/>
      <c r="XCC71" s="670"/>
      <c r="XCD71" s="670"/>
      <c r="XCE71" s="670"/>
      <c r="XCF71" s="670"/>
      <c r="XCG71" s="670"/>
      <c r="XCH71" s="670"/>
      <c r="XCI71" s="670"/>
      <c r="XCJ71" s="670"/>
      <c r="XCK71" s="670"/>
      <c r="XCL71" s="670"/>
      <c r="XCM71" s="670"/>
      <c r="XCN71" s="670"/>
      <c r="XCO71" s="670"/>
      <c r="XCP71" s="670"/>
      <c r="XCQ71" s="670"/>
      <c r="XCR71" s="670"/>
      <c r="XCS71" s="670"/>
      <c r="XCT71" s="670"/>
      <c r="XCU71" s="670"/>
      <c r="XCV71" s="670"/>
      <c r="XCW71" s="670"/>
      <c r="XCX71" s="670"/>
      <c r="XCY71" s="670"/>
      <c r="XCZ71" s="670"/>
      <c r="XDA71" s="670"/>
      <c r="XDB71" s="670"/>
      <c r="XDC71" s="670"/>
      <c r="XDD71" s="670"/>
      <c r="XDE71" s="670"/>
      <c r="XDF71" s="670"/>
      <c r="XDG71" s="670"/>
      <c r="XDH71" s="670"/>
      <c r="XDI71" s="670"/>
      <c r="XDJ71" s="670"/>
      <c r="XDK71" s="670"/>
      <c r="XDL71" s="670"/>
      <c r="XDM71" s="670"/>
      <c r="XDN71" s="670"/>
      <c r="XDO71" s="670"/>
      <c r="XDP71" s="670"/>
      <c r="XDQ71" s="670"/>
      <c r="XDR71" s="670"/>
      <c r="XDS71" s="670"/>
      <c r="XDT71" s="670"/>
      <c r="XDU71" s="670"/>
      <c r="XDV71" s="670"/>
      <c r="XDW71" s="670"/>
      <c r="XDX71" s="670"/>
      <c r="XDY71" s="670"/>
      <c r="XDZ71" s="670"/>
      <c r="XEA71" s="670"/>
      <c r="XEB71" s="670"/>
      <c r="XEC71" s="670"/>
      <c r="XED71" s="670"/>
      <c r="XEE71" s="670"/>
      <c r="XEF71" s="670"/>
      <c r="XEG71" s="670"/>
      <c r="XEH71" s="670"/>
      <c r="XEI71" s="670"/>
      <c r="XEJ71" s="670"/>
      <c r="XEK71" s="670"/>
      <c r="XEL71" s="670"/>
      <c r="XEM71" s="670"/>
      <c r="XEN71" s="670"/>
      <c r="XEO71" s="670"/>
      <c r="XEP71" s="670"/>
      <c r="XEQ71" s="670"/>
      <c r="XER71" s="670"/>
      <c r="XES71" s="670"/>
      <c r="XET71" s="670"/>
      <c r="XEU71" s="670"/>
      <c r="XEV71" s="670"/>
      <c r="XEW71" s="670"/>
      <c r="XEX71" s="670"/>
      <c r="XEY71" s="670"/>
      <c r="XEZ71" s="670"/>
      <c r="XFA71" s="670"/>
      <c r="XFB71" s="670"/>
      <c r="XFC71" s="670"/>
      <c r="XFD71" s="670"/>
    </row>
    <row r="72" spans="1:16384" s="670" customFormat="1" x14ac:dyDescent="0.25">
      <c r="A72" s="672"/>
      <c r="B72" s="672"/>
      <c r="C72" s="672"/>
      <c r="D72" s="672"/>
      <c r="E72" s="672"/>
      <c r="F72" s="672"/>
      <c r="G72" s="672"/>
      <c r="H72" s="672"/>
      <c r="I72" s="672"/>
      <c r="J72" s="672"/>
      <c r="K72" s="672"/>
      <c r="L72" s="672"/>
      <c r="M72" s="672"/>
      <c r="N72" s="672"/>
      <c r="O72" s="672"/>
      <c r="P72" s="672"/>
      <c r="Q72" s="672"/>
      <c r="S72" s="671"/>
      <c r="AA72" s="673"/>
    </row>
    <row r="73" spans="1:16384" s="674" customFormat="1" x14ac:dyDescent="0.25">
      <c r="A73" s="241" t="s">
        <v>576</v>
      </c>
      <c r="B73" s="672"/>
      <c r="C73" s="247"/>
      <c r="D73" s="740">
        <f>SUM(D74:D76)</f>
        <v>0</v>
      </c>
      <c r="E73" s="740">
        <f>SUM(E74:E76)</f>
        <v>0</v>
      </c>
      <c r="F73" s="740">
        <f t="shared" ref="F73" si="132">SUM(F74:F76)</f>
        <v>0</v>
      </c>
      <c r="G73" s="740">
        <f t="shared" ref="G73" si="133">SUM(G74:G76)</f>
        <v>0</v>
      </c>
      <c r="H73" s="740">
        <f t="shared" ref="H73" si="134">SUM(H74:H76)</f>
        <v>0</v>
      </c>
      <c r="I73" s="740">
        <f t="shared" ref="I73" si="135">SUM(I74:I76)</f>
        <v>0</v>
      </c>
      <c r="J73" s="740">
        <f t="shared" ref="J73" si="136">SUM(J74:J76)</f>
        <v>0</v>
      </c>
      <c r="K73" s="740">
        <f t="shared" ref="K73" si="137">SUM(K74:K76)</f>
        <v>0</v>
      </c>
      <c r="L73" s="740">
        <f t="shared" ref="L73" si="138">SUM(L74:L76)</f>
        <v>0</v>
      </c>
      <c r="M73" s="740">
        <f t="shared" ref="M73" si="139">SUM(M74:M76)</f>
        <v>0</v>
      </c>
      <c r="N73" s="740">
        <f t="shared" ref="N73" si="140">SUM(N74:N76)</f>
        <v>0</v>
      </c>
      <c r="O73" s="740">
        <f t="shared" ref="O73" si="141">SUM(O74:O76)</f>
        <v>0</v>
      </c>
      <c r="P73" s="740">
        <f t="shared" ref="P73" si="142">SUM(P74:P76)</f>
        <v>0</v>
      </c>
      <c r="Q73" s="740">
        <f>SUM(Q74:Q76)</f>
        <v>0</v>
      </c>
      <c r="S73" s="675"/>
      <c r="AA73" s="673"/>
    </row>
    <row r="74" spans="1:16384" s="674" customFormat="1" ht="13" x14ac:dyDescent="0.3">
      <c r="A74" s="246" t="s">
        <v>514</v>
      </c>
      <c r="B74" s="672"/>
      <c r="C74" s="245"/>
      <c r="D74" s="370"/>
      <c r="E74" s="370"/>
      <c r="F74" s="370"/>
      <c r="G74" s="370"/>
      <c r="H74" s="370"/>
      <c r="I74" s="370"/>
      <c r="J74" s="370"/>
      <c r="K74" s="370"/>
      <c r="L74" s="370"/>
      <c r="M74" s="370"/>
      <c r="N74" s="370"/>
      <c r="O74" s="370"/>
      <c r="P74" s="370"/>
      <c r="Q74" s="740">
        <f t="shared" ref="Q74:Q75" si="143">SUM(D74:P74)</f>
        <v>0</v>
      </c>
      <c r="S74" s="675"/>
      <c r="AA74" s="673"/>
    </row>
    <row r="75" spans="1:16384" s="674" customFormat="1" ht="13" x14ac:dyDescent="0.3">
      <c r="A75" s="246" t="s">
        <v>515</v>
      </c>
      <c r="B75" s="672"/>
      <c r="C75" s="245"/>
      <c r="D75" s="370"/>
      <c r="E75" s="370"/>
      <c r="F75" s="370"/>
      <c r="G75" s="370"/>
      <c r="H75" s="370"/>
      <c r="I75" s="370"/>
      <c r="J75" s="370"/>
      <c r="K75" s="370"/>
      <c r="L75" s="370"/>
      <c r="M75" s="370"/>
      <c r="N75" s="370"/>
      <c r="O75" s="370"/>
      <c r="P75" s="370"/>
      <c r="Q75" s="740">
        <f t="shared" si="143"/>
        <v>0</v>
      </c>
      <c r="S75" s="675"/>
      <c r="AA75" s="673"/>
    </row>
    <row r="76" spans="1:16384" s="674" customFormat="1" ht="13" x14ac:dyDescent="0.3">
      <c r="A76" s="241" t="s">
        <v>1460</v>
      </c>
      <c r="B76" s="672"/>
      <c r="C76" s="245"/>
      <c r="D76" s="740">
        <f>SUMIFS(D103:D711, $B$103:$B711, "Loans And Advances", $C$103:$C$711, "USD")</f>
        <v>0</v>
      </c>
      <c r="E76" s="740">
        <f>SUMIFS(E103:E711, $B$103:$B711, "Loans And Advances", $C$103:$C$711, "USD")</f>
        <v>0</v>
      </c>
      <c r="F76" s="740">
        <f>SUMIFS(F103:F711, $B$103:$B711, "Loans And Advances", $C$103:$C$711, "USD")</f>
        <v>0</v>
      </c>
      <c r="G76" s="740">
        <f>SUMIFS(G103:G711, $B$103:$B711, "Loans And Advances", $C$103:$C$711, "USD")</f>
        <v>0</v>
      </c>
      <c r="H76" s="740">
        <f>SUMIFS(H103:H711, $B$103:$B711, "Loans And Advances", $C$103:$C$711, "USD")</f>
        <v>0</v>
      </c>
      <c r="I76" s="740">
        <f>SUMIFS(I103:I711, $B$103:$B711, "Loans And Advances", $C$103:$C$711, "USD")</f>
        <v>0</v>
      </c>
      <c r="J76" s="740">
        <f>SUMIFS(J103:J711, $B$103:$B711, "Loans And Advances", $C$103:$C$711, "USD")</f>
        <v>0</v>
      </c>
      <c r="K76" s="740">
        <f>SUMIFS(K103:K711, $B$103:$B711, "Loans And Advances", $C$103:$C$711, "USD")</f>
        <v>0</v>
      </c>
      <c r="L76" s="740">
        <f>SUMIFS(L103:L711, $B$103:$B711, "Loans And Advances", $C$103:$C$711, "USD")</f>
        <v>0</v>
      </c>
      <c r="M76" s="740">
        <f>SUMIFS(M103:M711, $B$103:$B711, "Loans And Advances", $C$103:$C$711, "USD")</f>
        <v>0</v>
      </c>
      <c r="N76" s="740">
        <f>SUMIFS(N103:N711, $B$103:$B711, "Loans And Advances", $C$103:$C$711, "USD")</f>
        <v>0</v>
      </c>
      <c r="O76" s="740">
        <f>SUMIFS(O103:O711, $B$103:$B711, "Loans And Advances", $C$103:$C$711, "USD")</f>
        <v>0</v>
      </c>
      <c r="P76" s="740">
        <f>SUMIFS(P103:P711, $B$103:$B711, "Loans And Advances", $C$103:$C$711, "USD")</f>
        <v>0</v>
      </c>
      <c r="Q76" s="740">
        <f>SUMIFS(Q103:Q711, $B$103:$B711, "Loans And Advances", $C$103:$C$711, "USD")</f>
        <v>0</v>
      </c>
      <c r="S76" s="675"/>
      <c r="AA76" s="673"/>
    </row>
    <row r="77" spans="1:16384" s="670" customFormat="1" x14ac:dyDescent="0.25">
      <c r="A77" s="672"/>
      <c r="B77" s="672"/>
      <c r="C77" s="672"/>
      <c r="D77" s="822"/>
      <c r="E77" s="822"/>
      <c r="F77" s="822"/>
      <c r="G77" s="822"/>
      <c r="H77" s="822"/>
      <c r="I77" s="822"/>
      <c r="J77" s="822"/>
      <c r="K77" s="822"/>
      <c r="L77" s="822"/>
      <c r="M77" s="822"/>
      <c r="N77" s="822"/>
      <c r="O77" s="822"/>
      <c r="P77" s="822"/>
      <c r="Q77" s="822"/>
      <c r="S77" s="671"/>
      <c r="AA77" s="673"/>
    </row>
    <row r="78" spans="1:16384" s="674" customFormat="1" x14ac:dyDescent="0.25">
      <c r="A78" s="241" t="s">
        <v>577</v>
      </c>
      <c r="B78" s="672"/>
      <c r="C78" s="247"/>
      <c r="D78" s="740">
        <f>SUM(D79:D81)</f>
        <v>0</v>
      </c>
      <c r="E78" s="740">
        <f>SUM(E79:E81)</f>
        <v>0</v>
      </c>
      <c r="F78" s="740">
        <f t="shared" ref="F78" si="144">SUM(F79:F81)</f>
        <v>0</v>
      </c>
      <c r="G78" s="740">
        <f t="shared" ref="G78" si="145">SUM(G79:G81)</f>
        <v>0</v>
      </c>
      <c r="H78" s="740">
        <f t="shared" ref="H78" si="146">SUM(H79:H81)</f>
        <v>0</v>
      </c>
      <c r="I78" s="740">
        <f t="shared" ref="I78" si="147">SUM(I79:I81)</f>
        <v>0</v>
      </c>
      <c r="J78" s="740">
        <f t="shared" ref="J78" si="148">SUM(J79:J81)</f>
        <v>0</v>
      </c>
      <c r="K78" s="740">
        <f t="shared" ref="K78" si="149">SUM(K79:K81)</f>
        <v>0</v>
      </c>
      <c r="L78" s="740">
        <f t="shared" ref="L78" si="150">SUM(L79:L81)</f>
        <v>0</v>
      </c>
      <c r="M78" s="740">
        <f t="shared" ref="M78" si="151">SUM(M79:M81)</f>
        <v>0</v>
      </c>
      <c r="N78" s="740">
        <f t="shared" ref="N78" si="152">SUM(N79:N81)</f>
        <v>0</v>
      </c>
      <c r="O78" s="740">
        <f t="shared" ref="O78" si="153">SUM(O79:O81)</f>
        <v>0</v>
      </c>
      <c r="P78" s="740">
        <f t="shared" ref="P78" si="154">SUM(P79:P81)</f>
        <v>0</v>
      </c>
      <c r="Q78" s="740">
        <f>SUM(Q79:Q81)</f>
        <v>0</v>
      </c>
      <c r="S78" s="675"/>
      <c r="AA78" s="673"/>
    </row>
    <row r="79" spans="1:16384" s="674" customFormat="1" ht="13" x14ac:dyDescent="0.3">
      <c r="A79" s="248" t="s">
        <v>514</v>
      </c>
      <c r="B79" s="672"/>
      <c r="C79" s="245"/>
      <c r="D79" s="370"/>
      <c r="E79" s="370"/>
      <c r="F79" s="370"/>
      <c r="G79" s="370"/>
      <c r="H79" s="370"/>
      <c r="I79" s="370"/>
      <c r="J79" s="370"/>
      <c r="K79" s="370"/>
      <c r="L79" s="370"/>
      <c r="M79" s="370"/>
      <c r="N79" s="370"/>
      <c r="O79" s="370"/>
      <c r="P79" s="370"/>
      <c r="Q79" s="740">
        <f t="shared" ref="Q79:Q80" si="155">SUM(D79:P79)</f>
        <v>0</v>
      </c>
      <c r="S79" s="675"/>
      <c r="AA79" s="673"/>
    </row>
    <row r="80" spans="1:16384" s="674" customFormat="1" ht="13" x14ac:dyDescent="0.3">
      <c r="A80" s="248" t="s">
        <v>515</v>
      </c>
      <c r="B80" s="672"/>
      <c r="C80" s="245"/>
      <c r="D80" s="370"/>
      <c r="E80" s="370"/>
      <c r="F80" s="370"/>
      <c r="G80" s="370"/>
      <c r="H80" s="370"/>
      <c r="I80" s="370"/>
      <c r="J80" s="370"/>
      <c r="K80" s="370"/>
      <c r="L80" s="370"/>
      <c r="M80" s="370"/>
      <c r="N80" s="370"/>
      <c r="O80" s="370"/>
      <c r="P80" s="370"/>
      <c r="Q80" s="740">
        <f t="shared" si="155"/>
        <v>0</v>
      </c>
      <c r="S80" s="675"/>
      <c r="AA80" s="673"/>
    </row>
    <row r="81" spans="1:27" s="674" customFormat="1" ht="13" x14ac:dyDescent="0.3">
      <c r="A81" s="241" t="s">
        <v>1460</v>
      </c>
      <c r="B81" s="672"/>
      <c r="C81" s="245"/>
      <c r="D81" s="740">
        <f>SUMIFS(D103:D711, $B$103:$B711, "Bills Discounted Or Purchased", $C$103:$C$711, "USD")</f>
        <v>0</v>
      </c>
      <c r="E81" s="740">
        <f>SUMIFS(E103:E711, $B$103:$B711, "Bills Discounted Or Purchased", $C$103:$C$711, "USD")</f>
        <v>0</v>
      </c>
      <c r="F81" s="740">
        <f>SUMIFS(F103:F711, $B$103:$B711, "Bills Discounted Or Purchased", $C$103:$C$711, "USD")</f>
        <v>0</v>
      </c>
      <c r="G81" s="740">
        <f>SUMIFS(G103:G711, $B$103:$B711, "Bills Discounted Or Purchased", $C$103:$C$711, "USD")</f>
        <v>0</v>
      </c>
      <c r="H81" s="740">
        <f>SUMIFS(H103:H711, $B$103:$B711, "Bills Discounted Or Purchased", $C$103:$C$711, "USD")</f>
        <v>0</v>
      </c>
      <c r="I81" s="740">
        <f>SUMIFS(I103:I711, $B$103:$B711, "Bills Discounted Or Purchased", $C$103:$C$711, "USD")</f>
        <v>0</v>
      </c>
      <c r="J81" s="740">
        <f>SUMIFS(J103:J711, $B$103:$B711, "Bills Discounted Or Purchased", $C$103:$C$711, "USD")</f>
        <v>0</v>
      </c>
      <c r="K81" s="740">
        <f>SUMIFS(K103:K711, $B$103:$B711, "Bills Discounted Or Purchased", $C$103:$C$711, "USD")</f>
        <v>0</v>
      </c>
      <c r="L81" s="740">
        <f>SUMIFS(L103:L711, $B$103:$B711, "Bills Discounted Or Purchased", $C$103:$C$711, "USD")</f>
        <v>0</v>
      </c>
      <c r="M81" s="740">
        <f>SUMIFS(M103:M711, $B$103:$B711, "Bills Discounted Or Purchased", $C$103:$C$711, "USD")</f>
        <v>0</v>
      </c>
      <c r="N81" s="740">
        <f>SUMIFS(N103:N711, $B$103:$B711, "Bills Discounted Or Purchased", $C$103:$C$711, "USD")</f>
        <v>0</v>
      </c>
      <c r="O81" s="740">
        <f>SUMIFS(O103:O711, $B$103:$B711, "Bills Discounted Or Purchased", $C$103:$C$711, "USD")</f>
        <v>0</v>
      </c>
      <c r="P81" s="740">
        <f>SUMIFS(P103:P711, $B$103:$B711, "Bills Discounted Or Purchased", $C$103:$C$711, "USD")</f>
        <v>0</v>
      </c>
      <c r="Q81" s="740">
        <f>SUMIFS(Q103:Q711, $B$103:$B711, "Bills Discounted Or Purchased", $C$103:$C$711, "USD")</f>
        <v>0</v>
      </c>
      <c r="S81" s="675"/>
      <c r="AA81" s="673"/>
    </row>
    <row r="82" spans="1:27" s="670" customFormat="1" x14ac:dyDescent="0.25">
      <c r="A82" s="672"/>
      <c r="B82" s="672"/>
      <c r="C82" s="672"/>
      <c r="D82" s="822"/>
      <c r="E82" s="822"/>
      <c r="F82" s="822"/>
      <c r="G82" s="822"/>
      <c r="H82" s="822"/>
      <c r="I82" s="822"/>
      <c r="J82" s="822"/>
      <c r="K82" s="822"/>
      <c r="L82" s="822"/>
      <c r="M82" s="822"/>
      <c r="N82" s="822"/>
      <c r="O82" s="822"/>
      <c r="P82" s="822"/>
      <c r="Q82" s="822"/>
      <c r="S82" s="671"/>
      <c r="AA82" s="673"/>
    </row>
    <row r="83" spans="1:27" s="674" customFormat="1" ht="13" x14ac:dyDescent="0.3">
      <c r="A83" s="241" t="s">
        <v>1448</v>
      </c>
      <c r="B83" s="672"/>
      <c r="C83" s="245"/>
      <c r="D83" s="740">
        <f>SUM(D84:D86)</f>
        <v>0</v>
      </c>
      <c r="E83" s="740">
        <f>SUM(E84:E86)</f>
        <v>0</v>
      </c>
      <c r="F83" s="740">
        <f t="shared" ref="F83" si="156">SUM(F84:F86)</f>
        <v>0</v>
      </c>
      <c r="G83" s="740">
        <f t="shared" ref="G83" si="157">SUM(G84:G86)</f>
        <v>0</v>
      </c>
      <c r="H83" s="740">
        <f t="shared" ref="H83" si="158">SUM(H84:H86)</f>
        <v>0</v>
      </c>
      <c r="I83" s="740">
        <f t="shared" ref="I83" si="159">SUM(I84:I86)</f>
        <v>0</v>
      </c>
      <c r="J83" s="740">
        <f t="shared" ref="J83" si="160">SUM(J84:J86)</f>
        <v>0</v>
      </c>
      <c r="K83" s="740">
        <f t="shared" ref="K83" si="161">SUM(K84:K86)</f>
        <v>0</v>
      </c>
      <c r="L83" s="740">
        <f t="shared" ref="L83" si="162">SUM(L84:L86)</f>
        <v>0</v>
      </c>
      <c r="M83" s="740">
        <f t="shared" ref="M83" si="163">SUM(M84:M86)</f>
        <v>0</v>
      </c>
      <c r="N83" s="740">
        <f t="shared" ref="N83" si="164">SUM(N84:N86)</f>
        <v>0</v>
      </c>
      <c r="O83" s="740">
        <f t="shared" ref="O83" si="165">SUM(O84:O86)</f>
        <v>0</v>
      </c>
      <c r="P83" s="740">
        <f t="shared" ref="P83" si="166">SUM(P84:P86)</f>
        <v>0</v>
      </c>
      <c r="Q83" s="740">
        <f>SUM(Q84:Q86)</f>
        <v>0</v>
      </c>
      <c r="S83" s="675"/>
      <c r="AA83" s="673"/>
    </row>
    <row r="84" spans="1:27" s="674" customFormat="1" ht="13" x14ac:dyDescent="0.3">
      <c r="A84" s="248" t="s">
        <v>514</v>
      </c>
      <c r="B84" s="672"/>
      <c r="C84" s="245"/>
      <c r="D84" s="370"/>
      <c r="E84" s="370"/>
      <c r="F84" s="370"/>
      <c r="G84" s="370"/>
      <c r="H84" s="370"/>
      <c r="I84" s="370"/>
      <c r="J84" s="370"/>
      <c r="K84" s="370"/>
      <c r="L84" s="370"/>
      <c r="M84" s="370"/>
      <c r="N84" s="370"/>
      <c r="O84" s="370"/>
      <c r="P84" s="370"/>
      <c r="Q84" s="740">
        <f t="shared" ref="Q84:Q85" si="167">SUM(D84:P84)</f>
        <v>0</v>
      </c>
      <c r="S84" s="675"/>
      <c r="AA84" s="673"/>
    </row>
    <row r="85" spans="1:27" s="674" customFormat="1" ht="13" x14ac:dyDescent="0.3">
      <c r="A85" s="248" t="s">
        <v>515</v>
      </c>
      <c r="B85" s="672"/>
      <c r="C85" s="245"/>
      <c r="D85" s="370"/>
      <c r="E85" s="370"/>
      <c r="F85" s="370"/>
      <c r="G85" s="370"/>
      <c r="H85" s="370"/>
      <c r="I85" s="370"/>
      <c r="J85" s="370"/>
      <c r="K85" s="370"/>
      <c r="L85" s="370"/>
      <c r="M85" s="370"/>
      <c r="N85" s="370"/>
      <c r="O85" s="370"/>
      <c r="P85" s="370"/>
      <c r="Q85" s="740">
        <f t="shared" si="167"/>
        <v>0</v>
      </c>
      <c r="S85" s="675"/>
      <c r="AA85" s="673"/>
    </row>
    <row r="86" spans="1:27" s="674" customFormat="1" ht="13" x14ac:dyDescent="0.3">
      <c r="A86" s="241" t="s">
        <v>1460</v>
      </c>
      <c r="B86" s="672"/>
      <c r="C86" s="245"/>
      <c r="D86" s="740">
        <f>SUMIFS(D103:D711, $B$103:$B711, "Debt Securities", $C$103:$C$711, "USD")</f>
        <v>0</v>
      </c>
      <c r="E86" s="740">
        <f>SUMIFS(E103:E711, $B$103:$B711, "Debt Securities", $C$103:$C$711, "USD")</f>
        <v>0</v>
      </c>
      <c r="F86" s="740">
        <f>SUMIFS(F103:F711, $B$103:$B711, "Debt Securities", $C$103:$C$711, "USD")</f>
        <v>0</v>
      </c>
      <c r="G86" s="740">
        <f>SUMIFS(G103:G711, $B$103:$B711, "Debt Securities", $C$103:$C$711, "USD")</f>
        <v>0</v>
      </c>
      <c r="H86" s="740">
        <f>SUMIFS(H103:H711, $B$103:$B711, "Debt Securities", $C$103:$C$711, "USD")</f>
        <v>0</v>
      </c>
      <c r="I86" s="740">
        <f>SUMIFS(I103:I711, $B$103:$B711, "Debt Securities", $C$103:$C$711, "USD")</f>
        <v>0</v>
      </c>
      <c r="J86" s="740">
        <f>SUMIFS(J103:J711, $B$103:$B711, "Debt Securities", $C$103:$C$711, "USD")</f>
        <v>0</v>
      </c>
      <c r="K86" s="740">
        <f>SUMIFS(K103:K711, $B$103:$B711, "Debt Securities", $C$103:$C$711, "USD")</f>
        <v>0</v>
      </c>
      <c r="L86" s="740">
        <f>SUMIFS(L103:L711, $B$103:$B711, "Debt Securities", $C$103:$C$711, "USD")</f>
        <v>0</v>
      </c>
      <c r="M86" s="740">
        <f>SUMIFS(M103:M711, $B$103:$B711, "Debt Securities", $C$103:$C$711, "USD")</f>
        <v>0</v>
      </c>
      <c r="N86" s="740">
        <f>SUMIFS(N103:N711, $B$103:$B711, "Debt Securities", $C$103:$C$711, "USD")</f>
        <v>0</v>
      </c>
      <c r="O86" s="740">
        <f>SUMIFS(O103:O711, $B$103:$B711, "Debt Securities", $C$103:$C$711, "USD")</f>
        <v>0</v>
      </c>
      <c r="P86" s="740">
        <f>SUMIFS(P103:P711, $B$103:$B711, "Debt Securities", $C$103:$C$711, "USD")</f>
        <v>0</v>
      </c>
      <c r="Q86" s="740">
        <f>SUMIFS(Q103:Q711, $B$103:$B711, "Debt Securities", $C$103:$C$711, "USD")</f>
        <v>0</v>
      </c>
      <c r="S86" s="675"/>
      <c r="AA86" s="673"/>
    </row>
    <row r="87" spans="1:27" s="670" customFormat="1" x14ac:dyDescent="0.25">
      <c r="A87" s="672"/>
      <c r="B87" s="672"/>
      <c r="C87" s="672"/>
      <c r="D87" s="822"/>
      <c r="E87" s="822"/>
      <c r="F87" s="822"/>
      <c r="G87" s="822"/>
      <c r="H87" s="822"/>
      <c r="I87" s="822"/>
      <c r="J87" s="822"/>
      <c r="K87" s="822"/>
      <c r="L87" s="822"/>
      <c r="M87" s="822"/>
      <c r="N87" s="822"/>
      <c r="O87" s="822"/>
      <c r="P87" s="822"/>
      <c r="Q87" s="822"/>
      <c r="S87" s="671"/>
      <c r="AA87" s="673"/>
    </row>
    <row r="88" spans="1:27" s="674" customFormat="1" ht="13" x14ac:dyDescent="0.3">
      <c r="A88" s="241" t="s">
        <v>1447</v>
      </c>
      <c r="B88" s="672"/>
      <c r="C88" s="245"/>
      <c r="D88" s="740">
        <f>SUM(D89:D91)</f>
        <v>0</v>
      </c>
      <c r="E88" s="740">
        <f>SUM(E89:E91)</f>
        <v>0</v>
      </c>
      <c r="F88" s="740">
        <f t="shared" ref="F88" si="168">SUM(F89:F91)</f>
        <v>0</v>
      </c>
      <c r="G88" s="740">
        <f t="shared" ref="G88" si="169">SUM(G89:G91)</f>
        <v>0</v>
      </c>
      <c r="H88" s="740">
        <f t="shared" ref="H88" si="170">SUM(H89:H91)</f>
        <v>0</v>
      </c>
      <c r="I88" s="740">
        <f t="shared" ref="I88" si="171">SUM(I89:I91)</f>
        <v>0</v>
      </c>
      <c r="J88" s="740">
        <f t="shared" ref="J88" si="172">SUM(J89:J91)</f>
        <v>0</v>
      </c>
      <c r="K88" s="740">
        <f t="shared" ref="K88" si="173">SUM(K89:K91)</f>
        <v>0</v>
      </c>
      <c r="L88" s="740">
        <f t="shared" ref="L88" si="174">SUM(L89:L91)</f>
        <v>0</v>
      </c>
      <c r="M88" s="740">
        <f t="shared" ref="M88" si="175">SUM(M89:M91)</f>
        <v>0</v>
      </c>
      <c r="N88" s="740">
        <f t="shared" ref="N88" si="176">SUM(N89:N91)</f>
        <v>0</v>
      </c>
      <c r="O88" s="740">
        <f t="shared" ref="O88" si="177">SUM(O89:O91)</f>
        <v>0</v>
      </c>
      <c r="P88" s="740">
        <f t="shared" ref="P88" si="178">SUM(P89:P91)</f>
        <v>0</v>
      </c>
      <c r="Q88" s="740">
        <f>SUM(Q89:Q91)</f>
        <v>0</v>
      </c>
      <c r="S88" s="675"/>
      <c r="AA88" s="673"/>
    </row>
    <row r="89" spans="1:27" s="674" customFormat="1" ht="13" x14ac:dyDescent="0.3">
      <c r="A89" s="248" t="s">
        <v>514</v>
      </c>
      <c r="B89" s="672"/>
      <c r="C89" s="245"/>
      <c r="D89" s="370"/>
      <c r="E89" s="370"/>
      <c r="F89" s="370"/>
      <c r="G89" s="370"/>
      <c r="H89" s="370"/>
      <c r="I89" s="370"/>
      <c r="J89" s="370"/>
      <c r="K89" s="370"/>
      <c r="L89" s="370"/>
      <c r="M89" s="370"/>
      <c r="N89" s="370"/>
      <c r="O89" s="370"/>
      <c r="P89" s="370"/>
      <c r="Q89" s="740">
        <f t="shared" ref="Q89:Q90" si="179">SUM(D89:P89)</f>
        <v>0</v>
      </c>
      <c r="S89" s="675"/>
      <c r="AA89" s="673"/>
    </row>
    <row r="90" spans="1:27" s="674" customFormat="1" ht="13" x14ac:dyDescent="0.3">
      <c r="A90" s="248" t="s">
        <v>515</v>
      </c>
      <c r="B90" s="672"/>
      <c r="C90" s="245"/>
      <c r="D90" s="370"/>
      <c r="E90" s="370"/>
      <c r="F90" s="370"/>
      <c r="G90" s="370"/>
      <c r="H90" s="370"/>
      <c r="I90" s="370"/>
      <c r="J90" s="370"/>
      <c r="K90" s="370"/>
      <c r="L90" s="370"/>
      <c r="M90" s="370"/>
      <c r="N90" s="370"/>
      <c r="O90" s="370"/>
      <c r="P90" s="370"/>
      <c r="Q90" s="740">
        <f t="shared" si="179"/>
        <v>0</v>
      </c>
      <c r="S90" s="675"/>
      <c r="AA90" s="673"/>
    </row>
    <row r="91" spans="1:27" s="674" customFormat="1" ht="13" x14ac:dyDescent="0.3">
      <c r="A91" s="241" t="s">
        <v>1460</v>
      </c>
      <c r="B91" s="672"/>
      <c r="C91" s="245"/>
      <c r="D91" s="740">
        <f>SUMIFS(D103:D711, $B$103:$B711, "Negotiable Certificates Of Deposits", $C$103:$C$711, "USD")</f>
        <v>0</v>
      </c>
      <c r="E91" s="740">
        <f>SUMIFS(E103:E711, $B$103:$B711, "Negotiable Certificates Of Deposits", $C$103:$C$711, "USD")</f>
        <v>0</v>
      </c>
      <c r="F91" s="740">
        <f>SUMIFS(F103:F711, $B$103:$B711, "Negotiable Certificates Of Deposits", $C$103:$C$711, "USD")</f>
        <v>0</v>
      </c>
      <c r="G91" s="740">
        <f>SUMIFS(G103:G711, $B$103:$B711, "Negotiable Certificates Of Deposits", $C$103:$C$711, "USD")</f>
        <v>0</v>
      </c>
      <c r="H91" s="740">
        <f>SUMIFS(H103:H711, $B$103:$B711, "Negotiable Certificates Of Deposits", $C$103:$C$711, "USD")</f>
        <v>0</v>
      </c>
      <c r="I91" s="740">
        <f>SUMIFS(I103:I711, $B$103:$B711, "Negotiable Certificates Of Deposits", $C$103:$C$711, "USD")</f>
        <v>0</v>
      </c>
      <c r="J91" s="740">
        <f>SUMIFS(J103:J711, $B$103:$B711, "Negotiable Certificates Of Deposits", $C$103:$C$711, "USD")</f>
        <v>0</v>
      </c>
      <c r="K91" s="740">
        <f>SUMIFS(K103:K711, $B$103:$B711, "Negotiable Certificates Of Deposits", $C$103:$C$711, "USD")</f>
        <v>0</v>
      </c>
      <c r="L91" s="740">
        <f>SUMIFS(L103:L711, $B$103:$B711, "Negotiable Certificates Of Deposits", $C$103:$C$711, "USD")</f>
        <v>0</v>
      </c>
      <c r="M91" s="740">
        <f>SUMIFS(M103:M711, $B$103:$B711, "Negotiable Certificates Of Deposits", $C$103:$C$711, "USD")</f>
        <v>0</v>
      </c>
      <c r="N91" s="740">
        <f>SUMIFS(N103:N711, $B$103:$B711, "Negotiable Certificates Of Deposits", $C$103:$C$711, "USD")</f>
        <v>0</v>
      </c>
      <c r="O91" s="740">
        <f>SUMIFS(O103:O711, $B$103:$B711, "Negotiable Certificates Of Deposits", $C$103:$C$711, "USD")</f>
        <v>0</v>
      </c>
      <c r="P91" s="740">
        <f>SUMIFS(P103:P711, $B$103:$B711, "Negotiable Certificates Of Deposits", $C$103:$C$711, "USD")</f>
        <v>0</v>
      </c>
      <c r="Q91" s="740">
        <f>SUMIFS(Q103:Q711, $B$103:$B711, "Negotiable Certificates Of Deposits", $C$103:$C$711, "USD")</f>
        <v>0</v>
      </c>
      <c r="S91" s="675"/>
      <c r="AA91" s="673"/>
    </row>
    <row r="92" spans="1:27" s="670" customFormat="1" x14ac:dyDescent="0.25">
      <c r="A92" s="672"/>
      <c r="B92" s="672"/>
      <c r="C92" s="672"/>
      <c r="D92" s="822"/>
      <c r="E92" s="822"/>
      <c r="F92" s="822"/>
      <c r="G92" s="822"/>
      <c r="H92" s="822"/>
      <c r="I92" s="822"/>
      <c r="J92" s="822"/>
      <c r="K92" s="822"/>
      <c r="L92" s="822"/>
      <c r="M92" s="822"/>
      <c r="N92" s="822"/>
      <c r="O92" s="822"/>
      <c r="P92" s="822"/>
      <c r="Q92" s="822"/>
      <c r="S92" s="671"/>
      <c r="AA92" s="673"/>
    </row>
    <row r="93" spans="1:27" s="674" customFormat="1" ht="13" x14ac:dyDescent="0.3">
      <c r="A93" s="241" t="s">
        <v>1446</v>
      </c>
      <c r="B93" s="672"/>
      <c r="C93" s="245"/>
      <c r="D93" s="740">
        <f>SUM(D94:D96)</f>
        <v>0</v>
      </c>
      <c r="E93" s="740">
        <f>SUM(E94:E96)</f>
        <v>0</v>
      </c>
      <c r="F93" s="740">
        <f t="shared" ref="F93" si="180">SUM(F94:F96)</f>
        <v>0</v>
      </c>
      <c r="G93" s="740">
        <f t="shared" ref="G93" si="181">SUM(G94:G96)</f>
        <v>0</v>
      </c>
      <c r="H93" s="740">
        <f t="shared" ref="H93" si="182">SUM(H94:H96)</f>
        <v>0</v>
      </c>
      <c r="I93" s="740">
        <f t="shared" ref="I93" si="183">SUM(I94:I96)</f>
        <v>0</v>
      </c>
      <c r="J93" s="740">
        <f t="shared" ref="J93" si="184">SUM(J94:J96)</f>
        <v>0</v>
      </c>
      <c r="K93" s="740">
        <f t="shared" ref="K93" si="185">SUM(K94:K96)</f>
        <v>0</v>
      </c>
      <c r="L93" s="740">
        <f t="shared" ref="L93" si="186">SUM(L94:L96)</f>
        <v>0</v>
      </c>
      <c r="M93" s="740">
        <f t="shared" ref="M93" si="187">SUM(M94:M96)</f>
        <v>0</v>
      </c>
      <c r="N93" s="740">
        <f t="shared" ref="N93" si="188">SUM(N94:N96)</f>
        <v>0</v>
      </c>
      <c r="O93" s="740">
        <f t="shared" ref="O93" si="189">SUM(O94:O96)</f>
        <v>0</v>
      </c>
      <c r="P93" s="740">
        <f t="shared" ref="P93" si="190">SUM(P94:P96)</f>
        <v>0</v>
      </c>
      <c r="Q93" s="740">
        <f>SUM(Q94:Q96)</f>
        <v>0</v>
      </c>
      <c r="S93" s="675"/>
      <c r="AA93" s="673"/>
    </row>
    <row r="94" spans="1:27" s="674" customFormat="1" ht="13" x14ac:dyDescent="0.3">
      <c r="A94" s="248" t="s">
        <v>514</v>
      </c>
      <c r="B94" s="672"/>
      <c r="C94" s="245"/>
      <c r="D94" s="370"/>
      <c r="E94" s="370"/>
      <c r="F94" s="370"/>
      <c r="G94" s="370"/>
      <c r="H94" s="370"/>
      <c r="I94" s="370"/>
      <c r="J94" s="370"/>
      <c r="K94" s="370"/>
      <c r="L94" s="370"/>
      <c r="M94" s="370"/>
      <c r="N94" s="370"/>
      <c r="O94" s="370"/>
      <c r="P94" s="370"/>
      <c r="Q94" s="740">
        <f t="shared" ref="Q94:Q95" si="191">SUM(D94:P94)</f>
        <v>0</v>
      </c>
      <c r="S94" s="675"/>
      <c r="AA94" s="673"/>
    </row>
    <row r="95" spans="1:27" s="674" customFormat="1" ht="13" x14ac:dyDescent="0.3">
      <c r="A95" s="248" t="s">
        <v>515</v>
      </c>
      <c r="B95" s="672"/>
      <c r="C95" s="245"/>
      <c r="D95" s="370"/>
      <c r="E95" s="370"/>
      <c r="F95" s="370"/>
      <c r="G95" s="370"/>
      <c r="H95" s="370"/>
      <c r="I95" s="370"/>
      <c r="J95" s="370"/>
      <c r="K95" s="370"/>
      <c r="L95" s="370"/>
      <c r="M95" s="370"/>
      <c r="N95" s="370"/>
      <c r="O95" s="370"/>
      <c r="P95" s="370"/>
      <c r="Q95" s="740">
        <f t="shared" si="191"/>
        <v>0</v>
      </c>
      <c r="S95" s="675"/>
      <c r="AA95" s="673"/>
    </row>
    <row r="96" spans="1:27" s="674" customFormat="1" ht="13" x14ac:dyDescent="0.3">
      <c r="A96" s="241" t="s">
        <v>1460</v>
      </c>
      <c r="B96" s="672"/>
      <c r="C96" s="245"/>
      <c r="D96" s="740">
        <f>SUMIFS(D103:D711, $B$103:$B711, "Contingent Items", $C$103:$C$711, "USD")</f>
        <v>0</v>
      </c>
      <c r="E96" s="740">
        <f>SUMIFS(E103:E711, $B$103:$B711, "Contingent Items", $C$103:$C$711, "USD")</f>
        <v>0</v>
      </c>
      <c r="F96" s="740">
        <f>SUMIFS(F103:F711, $B$103:$B711, "Contingent Items", $C$103:$C$711, "USD")</f>
        <v>0</v>
      </c>
      <c r="G96" s="740">
        <f>SUMIFS(G103:G711, $B$103:$B711, "Contingent Items", $C$103:$C$711, "USD")</f>
        <v>0</v>
      </c>
      <c r="H96" s="740">
        <f>SUMIFS(H103:H711, $B$103:$B711, "Contingent Items", $C$103:$C$711, "USD")</f>
        <v>0</v>
      </c>
      <c r="I96" s="740">
        <f>SUMIFS(I103:I711, $B$103:$B711, "Contingent Items", $C$103:$C$711, "USD")</f>
        <v>0</v>
      </c>
      <c r="J96" s="740">
        <f>SUMIFS(J103:J711, $B$103:$B711, "Contingent Items", $C$103:$C$711, "USD")</f>
        <v>0</v>
      </c>
      <c r="K96" s="740">
        <f>SUMIFS(K103:K711, $B$103:$B711, "Contingent Items", $C$103:$C$711, "USD")</f>
        <v>0</v>
      </c>
      <c r="L96" s="740">
        <f>SUMIFS(L103:L711, $B$103:$B711, "Contingent Items", $C$103:$C$711, "USD")</f>
        <v>0</v>
      </c>
      <c r="M96" s="740">
        <f>SUMIFS(M103:M711, $B$103:$B711, "Contingent Items", $C$103:$C$711, "USD")</f>
        <v>0</v>
      </c>
      <c r="N96" s="740">
        <f>SUMIFS(N103:N711, $B$103:$B711, "Contingent Items", $C$103:$C$711, "USD")</f>
        <v>0</v>
      </c>
      <c r="O96" s="740">
        <f>SUMIFS(O103:O711, $B$103:$B711, "Contingent Items", $C$103:$C$711, "USD")</f>
        <v>0</v>
      </c>
      <c r="P96" s="740">
        <f>SUMIFS(P103:P711, $B$103:$B711, "Contingent Items", $C$103:$C$711, "USD")</f>
        <v>0</v>
      </c>
      <c r="Q96" s="740">
        <f>SUMIFS(Q103:Q711, $B$103:$B711, "Contingent Items", $C$103:$C$711, "USD")</f>
        <v>0</v>
      </c>
      <c r="S96" s="675"/>
      <c r="AA96" s="673"/>
    </row>
    <row r="97" spans="1:27" s="670" customFormat="1" x14ac:dyDescent="0.25">
      <c r="A97" s="672"/>
      <c r="B97" s="672"/>
      <c r="C97" s="672"/>
      <c r="D97" s="822"/>
      <c r="E97" s="822"/>
      <c r="F97" s="822"/>
      <c r="G97" s="822"/>
      <c r="H97" s="822"/>
      <c r="I97" s="822"/>
      <c r="J97" s="822"/>
      <c r="K97" s="822"/>
      <c r="L97" s="822"/>
      <c r="M97" s="822"/>
      <c r="N97" s="822"/>
      <c r="O97" s="822"/>
      <c r="P97" s="822"/>
      <c r="Q97" s="822"/>
      <c r="S97" s="671"/>
      <c r="AA97" s="673"/>
    </row>
    <row r="98" spans="1:27" s="674" customFormat="1" ht="13" x14ac:dyDescent="0.3">
      <c r="A98" s="241" t="s">
        <v>1445</v>
      </c>
      <c r="B98" s="672"/>
      <c r="C98" s="245"/>
      <c r="D98" s="740">
        <f>SUM(D99:D101)</f>
        <v>0</v>
      </c>
      <c r="E98" s="740">
        <f>SUM(E99:E101)</f>
        <v>0</v>
      </c>
      <c r="F98" s="740">
        <f t="shared" ref="F98" si="192">SUM(F99:F101)</f>
        <v>0</v>
      </c>
      <c r="G98" s="740">
        <f t="shared" ref="G98" si="193">SUM(G99:G101)</f>
        <v>0</v>
      </c>
      <c r="H98" s="740">
        <f t="shared" ref="H98" si="194">SUM(H99:H101)</f>
        <v>0</v>
      </c>
      <c r="I98" s="740">
        <f t="shared" ref="I98" si="195">SUM(I99:I101)</f>
        <v>0</v>
      </c>
      <c r="J98" s="740">
        <f t="shared" ref="J98" si="196">SUM(J99:J101)</f>
        <v>0</v>
      </c>
      <c r="K98" s="740">
        <f t="shared" ref="K98" si="197">SUM(K99:K101)</f>
        <v>0</v>
      </c>
      <c r="L98" s="740">
        <f t="shared" ref="L98" si="198">SUM(L99:L101)</f>
        <v>0</v>
      </c>
      <c r="M98" s="740">
        <f t="shared" ref="M98" si="199">SUM(M99:M101)</f>
        <v>0</v>
      </c>
      <c r="N98" s="740">
        <f t="shared" ref="N98" si="200">SUM(N99:N101)</f>
        <v>0</v>
      </c>
      <c r="O98" s="740">
        <f t="shared" ref="O98" si="201">SUM(O99:O101)</f>
        <v>0</v>
      </c>
      <c r="P98" s="740">
        <f t="shared" ref="P98" si="202">SUM(P99:P101)</f>
        <v>0</v>
      </c>
      <c r="Q98" s="740">
        <f>SUM(Q99:Q101)</f>
        <v>0</v>
      </c>
      <c r="S98" s="675"/>
      <c r="AA98" s="673"/>
    </row>
    <row r="99" spans="1:27" s="674" customFormat="1" ht="13" x14ac:dyDescent="0.3">
      <c r="A99" s="248" t="s">
        <v>514</v>
      </c>
      <c r="B99" s="672"/>
      <c r="C99" s="245"/>
      <c r="D99" s="370"/>
      <c r="E99" s="370"/>
      <c r="F99" s="370"/>
      <c r="G99" s="370"/>
      <c r="H99" s="370"/>
      <c r="I99" s="370"/>
      <c r="J99" s="370"/>
      <c r="K99" s="370"/>
      <c r="L99" s="370"/>
      <c r="M99" s="370"/>
      <c r="N99" s="370"/>
      <c r="O99" s="370"/>
      <c r="P99" s="370"/>
      <c r="Q99" s="740">
        <f t="shared" ref="Q99" si="203">SUM(D99:P99)</f>
        <v>0</v>
      </c>
      <c r="S99" s="675"/>
      <c r="AA99" s="673"/>
    </row>
    <row r="100" spans="1:27" s="674" customFormat="1" ht="13" x14ac:dyDescent="0.3">
      <c r="A100" s="248" t="s">
        <v>515</v>
      </c>
      <c r="B100" s="672"/>
      <c r="C100" s="245"/>
      <c r="D100" s="831"/>
      <c r="E100" s="370"/>
      <c r="F100" s="370"/>
      <c r="G100" s="370"/>
      <c r="H100" s="370"/>
      <c r="I100" s="370"/>
      <c r="J100" s="370"/>
      <c r="K100" s="370"/>
      <c r="L100" s="370"/>
      <c r="M100" s="370"/>
      <c r="N100" s="370"/>
      <c r="O100" s="370"/>
      <c r="P100" s="370"/>
      <c r="Q100" s="740">
        <f>SUM(D100:P100)</f>
        <v>0</v>
      </c>
      <c r="S100" s="675"/>
      <c r="AA100" s="673"/>
    </row>
    <row r="101" spans="1:27" s="674" customFormat="1" ht="13" x14ac:dyDescent="0.3">
      <c r="A101" s="243" t="s">
        <v>1460</v>
      </c>
      <c r="B101" s="672"/>
      <c r="C101" s="245"/>
      <c r="D101" s="740">
        <f>SUMIFS(D103:D711, $B$103:$B711, "Commitments", $C$103:$C$711, "USD")</f>
        <v>0</v>
      </c>
      <c r="E101" s="740">
        <f>SUMIFS(E103:E711, $B$103:$B711, "Commitments", $C$103:$C$711, "USD")</f>
        <v>0</v>
      </c>
      <c r="F101" s="740">
        <f>SUMIFS(F103:F711, $B$103:$B711, "Commitments", $C$103:$C$711, "USD")</f>
        <v>0</v>
      </c>
      <c r="G101" s="740">
        <f>SUMIFS(G103:G711, $B$103:$B711, "Commitments", $C$103:$C$711, "USD")</f>
        <v>0</v>
      </c>
      <c r="H101" s="740">
        <f>SUMIFS(H103:H711, $B$103:$B711, "Commitments", $C$103:$C$711, "USD")</f>
        <v>0</v>
      </c>
      <c r="I101" s="740">
        <f>SUMIFS(I103:I711, $B$103:$B711, "Commitments", $C$103:$C$711, "USD")</f>
        <v>0</v>
      </c>
      <c r="J101" s="740">
        <f>SUMIFS(J103:J711, $B$103:$B711, "CoCommitments", $C$103:$C$711, "USD")</f>
        <v>0</v>
      </c>
      <c r="K101" s="740">
        <f>SUMIFS(K103:K711, $B$103:$B711, "Commitments", $C$103:$C$711, "USD")</f>
        <v>0</v>
      </c>
      <c r="L101" s="740">
        <f>SUMIFS(L103:L711, $B$103:$B711, "Commitments", $C$103:$C$711, "USD")</f>
        <v>0</v>
      </c>
      <c r="M101" s="740">
        <f>SUMIFS(M103:M711, $B$103:$B711, "Commitments", $C$103:$C$711, "USD")</f>
        <v>0</v>
      </c>
      <c r="N101" s="740">
        <f>SUMIFS(N103:N711, $B$103:$B711, "Commitments", $C$103:$C$711, "USD")</f>
        <v>0</v>
      </c>
      <c r="O101" s="740">
        <f>SUMIFS(O103:O711, $B$103:$B711, "Commitments", $C$103:$C$711, "USD")</f>
        <v>0</v>
      </c>
      <c r="P101" s="740">
        <f>SUMIFS(P103:P711, $B$103:$B711, "Commitments", $C$103:$C$711, "USD")</f>
        <v>0</v>
      </c>
      <c r="Q101" s="740">
        <f>SUMIFS(Q103:Q711, $B$103:$B711, "Commitments", $C$103:$C$711, "USD")</f>
        <v>0</v>
      </c>
      <c r="S101" s="675"/>
      <c r="AA101" s="673"/>
    </row>
    <row r="102" spans="1:27" s="670" customFormat="1" ht="93.75" customHeight="1" x14ac:dyDescent="0.25">
      <c r="A102" s="333" t="s">
        <v>1459</v>
      </c>
      <c r="B102" s="661" t="s">
        <v>512</v>
      </c>
      <c r="C102" s="333" t="s">
        <v>532</v>
      </c>
      <c r="D102" s="333" t="s">
        <v>564</v>
      </c>
      <c r="E102" s="333" t="s">
        <v>565</v>
      </c>
      <c r="F102" s="333" t="s">
        <v>566</v>
      </c>
      <c r="G102" s="333" t="s">
        <v>567</v>
      </c>
      <c r="H102" s="333" t="s">
        <v>568</v>
      </c>
      <c r="I102" s="333" t="s">
        <v>569</v>
      </c>
      <c r="J102" s="333" t="s">
        <v>570</v>
      </c>
      <c r="K102" s="333" t="s">
        <v>571</v>
      </c>
      <c r="L102" s="333" t="s">
        <v>572</v>
      </c>
      <c r="M102" s="333" t="s">
        <v>573</v>
      </c>
      <c r="N102" s="333" t="s">
        <v>574</v>
      </c>
      <c r="O102" s="333" t="s">
        <v>575</v>
      </c>
      <c r="P102" s="333" t="s">
        <v>184</v>
      </c>
      <c r="Q102" s="333" t="s">
        <v>254</v>
      </c>
      <c r="S102" s="671"/>
      <c r="AA102" s="673"/>
    </row>
    <row r="103" spans="1:27" s="670" customFormat="1" ht="12.75" customHeight="1" x14ac:dyDescent="0.25">
      <c r="A103" s="1006"/>
      <c r="B103" s="348"/>
      <c r="C103" s="1007"/>
      <c r="D103" s="371"/>
      <c r="E103" s="371"/>
      <c r="F103" s="371"/>
      <c r="G103" s="371"/>
      <c r="H103" s="371"/>
      <c r="I103" s="371"/>
      <c r="J103" s="371"/>
      <c r="K103" s="371"/>
      <c r="L103" s="371"/>
      <c r="M103" s="371"/>
      <c r="N103" s="371"/>
      <c r="O103" s="371"/>
      <c r="P103" s="371"/>
      <c r="Q103" s="726">
        <f>SUM(D103:P103)</f>
        <v>0</v>
      </c>
      <c r="S103" s="671"/>
      <c r="AA103" s="673"/>
    </row>
    <row r="104" spans="1:27" s="670" customFormat="1" ht="12.75" customHeight="1" x14ac:dyDescent="0.25">
      <c r="A104" s="1006"/>
      <c r="B104" s="348"/>
      <c r="C104" s="1007"/>
      <c r="D104" s="371"/>
      <c r="E104" s="371"/>
      <c r="F104" s="371"/>
      <c r="G104" s="371"/>
      <c r="H104" s="371"/>
      <c r="I104" s="371"/>
      <c r="J104" s="371"/>
      <c r="K104" s="371"/>
      <c r="L104" s="371"/>
      <c r="M104" s="371"/>
      <c r="N104" s="371"/>
      <c r="O104" s="371"/>
      <c r="P104" s="371"/>
      <c r="Q104" s="726">
        <f t="shared" ref="Q104:Q112" si="204">SUM(D104:P104)</f>
        <v>0</v>
      </c>
      <c r="S104" s="671"/>
      <c r="AA104" s="673"/>
    </row>
    <row r="105" spans="1:27" s="670" customFormat="1" ht="12.75" customHeight="1" x14ac:dyDescent="0.25">
      <c r="A105" s="1006"/>
      <c r="B105" s="348"/>
      <c r="C105" s="1007"/>
      <c r="D105" s="371"/>
      <c r="E105" s="371"/>
      <c r="F105" s="371"/>
      <c r="G105" s="371"/>
      <c r="H105" s="371"/>
      <c r="I105" s="371"/>
      <c r="J105" s="371"/>
      <c r="K105" s="371"/>
      <c r="L105" s="371"/>
      <c r="M105" s="371"/>
      <c r="N105" s="371"/>
      <c r="O105" s="371"/>
      <c r="P105" s="371"/>
      <c r="Q105" s="726">
        <f t="shared" si="204"/>
        <v>0</v>
      </c>
      <c r="S105" s="671"/>
      <c r="AA105" s="673"/>
    </row>
    <row r="106" spans="1:27" s="670" customFormat="1" ht="12.75" customHeight="1" x14ac:dyDescent="0.25">
      <c r="A106" s="1006"/>
      <c r="B106" s="348"/>
      <c r="C106" s="1007"/>
      <c r="D106" s="371"/>
      <c r="E106" s="371"/>
      <c r="F106" s="371"/>
      <c r="G106" s="371"/>
      <c r="H106" s="371"/>
      <c r="I106" s="371"/>
      <c r="J106" s="371"/>
      <c r="K106" s="371"/>
      <c r="L106" s="371"/>
      <c r="M106" s="371"/>
      <c r="N106" s="371"/>
      <c r="O106" s="371"/>
      <c r="P106" s="371"/>
      <c r="Q106" s="726">
        <f t="shared" si="204"/>
        <v>0</v>
      </c>
      <c r="S106" s="671"/>
      <c r="AA106" s="673"/>
    </row>
    <row r="107" spans="1:27" s="670" customFormat="1" ht="12.75" customHeight="1" x14ac:dyDescent="0.25">
      <c r="A107" s="1006"/>
      <c r="B107" s="348"/>
      <c r="C107" s="1007"/>
      <c r="D107" s="371"/>
      <c r="E107" s="371"/>
      <c r="F107" s="371"/>
      <c r="G107" s="371"/>
      <c r="H107" s="371"/>
      <c r="I107" s="371"/>
      <c r="J107" s="371"/>
      <c r="K107" s="371"/>
      <c r="L107" s="371"/>
      <c r="M107" s="371"/>
      <c r="N107" s="371"/>
      <c r="O107" s="371"/>
      <c r="P107" s="371"/>
      <c r="Q107" s="726">
        <f t="shared" si="204"/>
        <v>0</v>
      </c>
      <c r="S107" s="671"/>
      <c r="AA107" s="673"/>
    </row>
    <row r="108" spans="1:27" s="670" customFormat="1" ht="12.75" customHeight="1" x14ac:dyDescent="0.25">
      <c r="A108" s="1006"/>
      <c r="B108" s="348"/>
      <c r="C108" s="1007"/>
      <c r="D108" s="371"/>
      <c r="E108" s="371"/>
      <c r="F108" s="371"/>
      <c r="G108" s="371"/>
      <c r="H108" s="371"/>
      <c r="I108" s="371"/>
      <c r="J108" s="371"/>
      <c r="K108" s="371"/>
      <c r="L108" s="371"/>
      <c r="M108" s="371"/>
      <c r="N108" s="371"/>
      <c r="O108" s="371"/>
      <c r="P108" s="371"/>
      <c r="Q108" s="726">
        <f t="shared" si="204"/>
        <v>0</v>
      </c>
      <c r="S108" s="671"/>
      <c r="AA108" s="673"/>
    </row>
    <row r="109" spans="1:27" s="670" customFormat="1" ht="12.75" customHeight="1" x14ac:dyDescent="0.25">
      <c r="A109" s="1006"/>
      <c r="B109" s="348"/>
      <c r="C109" s="1007"/>
      <c r="D109" s="371"/>
      <c r="E109" s="371"/>
      <c r="F109" s="371"/>
      <c r="G109" s="371"/>
      <c r="H109" s="371"/>
      <c r="I109" s="371"/>
      <c r="J109" s="371"/>
      <c r="K109" s="371"/>
      <c r="L109" s="371"/>
      <c r="M109" s="371"/>
      <c r="N109" s="371"/>
      <c r="O109" s="371"/>
      <c r="P109" s="371"/>
      <c r="Q109" s="726">
        <f t="shared" si="204"/>
        <v>0</v>
      </c>
      <c r="S109" s="671"/>
      <c r="AA109" s="673"/>
    </row>
    <row r="110" spans="1:27" s="670" customFormat="1" ht="12.75" customHeight="1" x14ac:dyDescent="0.25">
      <c r="A110" s="1006"/>
      <c r="B110" s="348"/>
      <c r="C110" s="1007"/>
      <c r="D110" s="371"/>
      <c r="E110" s="371"/>
      <c r="F110" s="371"/>
      <c r="G110" s="371"/>
      <c r="H110" s="371"/>
      <c r="I110" s="371"/>
      <c r="J110" s="371"/>
      <c r="K110" s="371"/>
      <c r="L110" s="371"/>
      <c r="M110" s="371"/>
      <c r="N110" s="371"/>
      <c r="O110" s="371"/>
      <c r="P110" s="371"/>
      <c r="Q110" s="726">
        <f t="shared" si="204"/>
        <v>0</v>
      </c>
      <c r="S110" s="671"/>
      <c r="AA110" s="673"/>
    </row>
    <row r="111" spans="1:27" s="670" customFormat="1" ht="12.75" customHeight="1" x14ac:dyDescent="0.25">
      <c r="A111" s="1006"/>
      <c r="B111" s="348"/>
      <c r="C111" s="1007"/>
      <c r="D111" s="371"/>
      <c r="E111" s="371"/>
      <c r="F111" s="371"/>
      <c r="G111" s="371"/>
      <c r="H111" s="371"/>
      <c r="I111" s="371"/>
      <c r="J111" s="371"/>
      <c r="K111" s="371"/>
      <c r="L111" s="371"/>
      <c r="M111" s="371"/>
      <c r="N111" s="371"/>
      <c r="O111" s="371"/>
      <c r="P111" s="371"/>
      <c r="Q111" s="726">
        <f t="shared" si="204"/>
        <v>0</v>
      </c>
      <c r="S111" s="671"/>
      <c r="AA111" s="673"/>
    </row>
    <row r="112" spans="1:27" s="670" customFormat="1" ht="12.75" customHeight="1" x14ac:dyDescent="0.25">
      <c r="A112" s="1006"/>
      <c r="B112" s="348"/>
      <c r="C112" s="1007"/>
      <c r="D112" s="371"/>
      <c r="E112" s="371"/>
      <c r="F112" s="371"/>
      <c r="G112" s="371"/>
      <c r="H112" s="371"/>
      <c r="I112" s="371"/>
      <c r="J112" s="371"/>
      <c r="K112" s="371"/>
      <c r="L112" s="371"/>
      <c r="M112" s="371"/>
      <c r="N112" s="371"/>
      <c r="O112" s="371"/>
      <c r="P112" s="371"/>
      <c r="Q112" s="726">
        <f t="shared" si="204"/>
        <v>0</v>
      </c>
      <c r="S112" s="671"/>
      <c r="AA112" s="673"/>
    </row>
  </sheetData>
  <mergeCells count="5">
    <mergeCell ref="A4:A5"/>
    <mergeCell ref="D4:Q4"/>
    <mergeCell ref="A36:Q37"/>
    <mergeCell ref="A69:Q70"/>
    <mergeCell ref="A1:B1"/>
  </mergeCells>
  <pageMargins left="0.7" right="0.7" top="0.75" bottom="0.75" header="0.3" footer="0.3"/>
  <pageSetup paperSize="9" scale="13" orientation="portrait" r:id="rId1"/>
  <rowBreaks count="3" manualBreakCount="3">
    <brk id="36" max="16383" man="1"/>
    <brk id="69" max="16383" man="1"/>
    <brk id="101" max="16383" man="1"/>
  </row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200-000000000000}">
          <x14:formula1>
            <xm:f>'Drop-Down'!$L$2:$L$7</xm:f>
          </x14:formula1>
          <xm:sqref>B103:B112</xm:sqref>
        </x14:dataValidation>
        <x14:dataValidation type="list" allowBlank="1" showInputMessage="1" showErrorMessage="1" xr:uid="{00000000-0002-0000-2200-000001000000}">
          <x14:formula1>
            <xm:f>'Drop-Down'!$J$2:$J$251</xm:f>
          </x14:formula1>
          <xm:sqref>A103:A112</xm:sqref>
        </x14:dataValidation>
        <x14:dataValidation type="list" allowBlank="1" showInputMessage="1" showErrorMessage="1" xr:uid="{00000000-0002-0000-2200-000002000000}">
          <x14:formula1>
            <xm:f>'Drop-Down'!$K$2:$K$4</xm:f>
          </x14:formula1>
          <xm:sqref>C103:C112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55"/>
  <sheetViews>
    <sheetView view="pageBreakPreview" topLeftCell="A16" zoomScaleNormal="100" zoomScaleSheetLayoutView="100" workbookViewId="0">
      <selection activeCell="B56" sqref="B56"/>
    </sheetView>
  </sheetViews>
  <sheetFormatPr defaultColWidth="9.1796875" defaultRowHeight="12.5" x14ac:dyDescent="0.25"/>
  <cols>
    <col min="1" max="1" width="3.453125" style="527" customWidth="1"/>
    <col min="2" max="2" width="101.7265625" style="527" bestFit="1" customWidth="1"/>
    <col min="3" max="3" width="20.7265625" style="527" customWidth="1"/>
    <col min="4" max="4" width="32" style="527" bestFit="1" customWidth="1"/>
    <col min="5" max="5" width="9.54296875" style="527" customWidth="1"/>
    <col min="6" max="11" width="9.1796875" style="527"/>
    <col min="12" max="12" width="6.453125" style="527" customWidth="1"/>
    <col min="13" max="14" width="9.1796875" style="527" customWidth="1"/>
    <col min="15" max="16384" width="9.1796875" style="527"/>
  </cols>
  <sheetData>
    <row r="1" spans="1:4" ht="13" thickBot="1" x14ac:dyDescent="0.3">
      <c r="A1" s="239" t="s">
        <v>1466</v>
      </c>
      <c r="B1" s="239"/>
      <c r="C1" s="239"/>
      <c r="D1" s="239" t="s">
        <v>103</v>
      </c>
    </row>
    <row r="2" spans="1:4" ht="13" thickTop="1" x14ac:dyDescent="0.25">
      <c r="A2" s="339" t="s">
        <v>591</v>
      </c>
      <c r="B2" s="381"/>
      <c r="C2" s="197" t="s">
        <v>737</v>
      </c>
      <c r="D2" s="646" t="s">
        <v>1394</v>
      </c>
    </row>
    <row r="3" spans="1:4" x14ac:dyDescent="0.25">
      <c r="A3" s="339" t="s">
        <v>592</v>
      </c>
      <c r="B3" s="339" t="s">
        <v>112</v>
      </c>
      <c r="C3" s="197"/>
      <c r="D3" s="197"/>
    </row>
    <row r="4" spans="1:4" hidden="1" x14ac:dyDescent="0.25">
      <c r="A4" s="339"/>
      <c r="B4" s="339"/>
      <c r="C4" s="197"/>
      <c r="D4" s="197"/>
    </row>
    <row r="5" spans="1:4" hidden="1" x14ac:dyDescent="0.25">
      <c r="A5" s="339"/>
      <c r="B5" s="339"/>
      <c r="C5" s="197"/>
      <c r="D5" s="197"/>
    </row>
    <row r="6" spans="1:4" hidden="1" x14ac:dyDescent="0.25">
      <c r="A6" s="339"/>
      <c r="B6" s="339"/>
      <c r="C6" s="197"/>
      <c r="D6" s="197"/>
    </row>
    <row r="7" spans="1:4" hidden="1" x14ac:dyDescent="0.25">
      <c r="A7" s="339"/>
      <c r="B7" s="339"/>
      <c r="C7" s="197"/>
      <c r="D7" s="197"/>
    </row>
    <row r="8" spans="1:4" x14ac:dyDescent="0.25">
      <c r="A8" s="197"/>
      <c r="B8" s="528" t="s">
        <v>1428</v>
      </c>
      <c r="C8" s="740">
        <f>SUM(C9:C11)</f>
        <v>0</v>
      </c>
      <c r="D8" s="740">
        <f>SUM(D9:D11)</f>
        <v>0</v>
      </c>
    </row>
    <row r="9" spans="1:4" x14ac:dyDescent="0.25">
      <c r="A9" s="197"/>
      <c r="B9" s="528" t="s">
        <v>593</v>
      </c>
      <c r="C9" s="528"/>
      <c r="D9" s="528"/>
    </row>
    <row r="10" spans="1:4" x14ac:dyDescent="0.25">
      <c r="A10" s="197"/>
      <c r="B10" s="528" t="s">
        <v>594</v>
      </c>
      <c r="C10" s="528"/>
      <c r="D10" s="528"/>
    </row>
    <row r="11" spans="1:4" x14ac:dyDescent="0.25">
      <c r="B11" s="528" t="s">
        <v>595</v>
      </c>
      <c r="C11" s="528"/>
      <c r="D11" s="528"/>
    </row>
    <row r="12" spans="1:4" x14ac:dyDescent="0.25">
      <c r="A12" s="339" t="s">
        <v>596</v>
      </c>
      <c r="B12" s="339" t="s">
        <v>597</v>
      </c>
      <c r="C12" s="832"/>
      <c r="D12" s="528"/>
    </row>
    <row r="13" spans="1:4" x14ac:dyDescent="0.25">
      <c r="A13" s="339" t="s">
        <v>598</v>
      </c>
      <c r="B13" s="339" t="s">
        <v>517</v>
      </c>
      <c r="C13" s="832"/>
      <c r="D13" s="832"/>
    </row>
    <row r="14" spans="1:4" x14ac:dyDescent="0.25">
      <c r="B14" s="528" t="s">
        <v>599</v>
      </c>
      <c r="C14" s="832"/>
      <c r="D14" s="528"/>
    </row>
    <row r="15" spans="1:4" x14ac:dyDescent="0.25">
      <c r="B15" s="528" t="s">
        <v>600</v>
      </c>
      <c r="C15" s="832"/>
      <c r="D15" s="528"/>
    </row>
    <row r="16" spans="1:4" x14ac:dyDescent="0.25">
      <c r="B16" s="528" t="s">
        <v>601</v>
      </c>
      <c r="C16" s="832"/>
      <c r="D16" s="528"/>
    </row>
    <row r="17" spans="1:4" x14ac:dyDescent="0.25">
      <c r="A17" s="339" t="s">
        <v>602</v>
      </c>
      <c r="B17" s="339" t="s">
        <v>453</v>
      </c>
      <c r="C17" s="832"/>
      <c r="D17" s="832"/>
    </row>
    <row r="18" spans="1:4" x14ac:dyDescent="0.25">
      <c r="A18" s="529"/>
      <c r="B18" s="528" t="s">
        <v>603</v>
      </c>
      <c r="C18" s="832"/>
      <c r="D18" s="833"/>
    </row>
    <row r="19" spans="1:4" x14ac:dyDescent="0.25">
      <c r="A19" s="529"/>
      <c r="B19" s="528" t="s">
        <v>604</v>
      </c>
      <c r="C19" s="832"/>
      <c r="D19" s="833"/>
    </row>
    <row r="20" spans="1:4" x14ac:dyDescent="0.25">
      <c r="A20" s="529"/>
      <c r="B20" s="528" t="s">
        <v>605</v>
      </c>
      <c r="C20" s="832"/>
      <c r="D20" s="833"/>
    </row>
    <row r="21" spans="1:4" x14ac:dyDescent="0.25">
      <c r="B21" s="528" t="s">
        <v>606</v>
      </c>
      <c r="C21" s="832"/>
      <c r="D21" s="833"/>
    </row>
    <row r="22" spans="1:4" x14ac:dyDescent="0.25">
      <c r="A22" s="339" t="s">
        <v>607</v>
      </c>
      <c r="B22" s="339" t="s">
        <v>608</v>
      </c>
      <c r="C22" s="832"/>
      <c r="D22" s="832"/>
    </row>
    <row r="23" spans="1:4" x14ac:dyDescent="0.25">
      <c r="B23" s="528" t="s">
        <v>609</v>
      </c>
      <c r="C23" s="832"/>
      <c r="D23" s="833"/>
    </row>
    <row r="24" spans="1:4" x14ac:dyDescent="0.25">
      <c r="B24" s="528" t="s">
        <v>610</v>
      </c>
      <c r="C24" s="832"/>
      <c r="D24" s="833"/>
    </row>
    <row r="25" spans="1:4" x14ac:dyDescent="0.25">
      <c r="A25" s="339" t="s">
        <v>611</v>
      </c>
      <c r="B25" s="339" t="s">
        <v>614</v>
      </c>
      <c r="C25" s="197"/>
      <c r="D25" s="197"/>
    </row>
    <row r="26" spans="1:4" x14ac:dyDescent="0.25">
      <c r="A26" s="339" t="s">
        <v>2</v>
      </c>
      <c r="B26" s="339" t="s">
        <v>1459</v>
      </c>
      <c r="C26" s="339" t="s">
        <v>532</v>
      </c>
      <c r="D26" s="339" t="s">
        <v>612</v>
      </c>
    </row>
    <row r="27" spans="1:4" x14ac:dyDescent="0.25">
      <c r="A27" s="763">
        <v>1</v>
      </c>
      <c r="B27" s="1008"/>
      <c r="C27" s="981"/>
      <c r="D27" s="1009"/>
    </row>
    <row r="28" spans="1:4" x14ac:dyDescent="0.25">
      <c r="A28" s="763">
        <v>2</v>
      </c>
      <c r="B28" s="1008"/>
      <c r="C28" s="981"/>
      <c r="D28" s="1009"/>
    </row>
    <row r="29" spans="1:4" x14ac:dyDescent="0.25">
      <c r="A29" s="763">
        <v>3</v>
      </c>
      <c r="B29" s="1008"/>
      <c r="C29" s="981"/>
      <c r="D29" s="833"/>
    </row>
    <row r="30" spans="1:4" x14ac:dyDescent="0.25">
      <c r="A30" s="763">
        <v>4</v>
      </c>
      <c r="B30" s="1008"/>
      <c r="C30" s="981"/>
      <c r="D30" s="833"/>
    </row>
    <row r="31" spans="1:4" x14ac:dyDescent="0.25">
      <c r="A31" s="763">
        <v>5</v>
      </c>
      <c r="B31" s="1008"/>
      <c r="C31" s="981"/>
      <c r="D31" s="833"/>
    </row>
    <row r="32" spans="1:4" x14ac:dyDescent="0.25">
      <c r="A32" s="763">
        <v>6</v>
      </c>
      <c r="B32" s="1008"/>
      <c r="C32" s="981"/>
      <c r="D32" s="833"/>
    </row>
    <row r="33" spans="1:4" x14ac:dyDescent="0.25">
      <c r="A33" s="763">
        <v>7</v>
      </c>
      <c r="B33" s="1008"/>
      <c r="C33" s="981"/>
      <c r="D33" s="833"/>
    </row>
    <row r="34" spans="1:4" x14ac:dyDescent="0.25">
      <c r="A34" s="763">
        <v>8</v>
      </c>
      <c r="B34" s="1008"/>
      <c r="C34" s="981"/>
      <c r="D34" s="833"/>
    </row>
    <row r="35" spans="1:4" x14ac:dyDescent="0.25">
      <c r="A35" s="763">
        <v>9</v>
      </c>
      <c r="B35" s="1008"/>
      <c r="C35" s="981"/>
      <c r="D35" s="833"/>
    </row>
    <row r="36" spans="1:4" x14ac:dyDescent="0.25">
      <c r="A36" s="763">
        <v>10</v>
      </c>
      <c r="B36" s="1008"/>
      <c r="C36" s="981"/>
      <c r="D36" s="833"/>
    </row>
    <row r="37" spans="1:4" x14ac:dyDescent="0.25">
      <c r="A37" s="763">
        <v>11</v>
      </c>
      <c r="B37" s="1008"/>
      <c r="C37" s="981"/>
      <c r="D37" s="833"/>
    </row>
    <row r="38" spans="1:4" x14ac:dyDescent="0.25">
      <c r="A38" s="763">
        <v>12</v>
      </c>
      <c r="B38" s="1008"/>
      <c r="C38" s="981"/>
      <c r="D38" s="833"/>
    </row>
    <row r="39" spans="1:4" x14ac:dyDescent="0.25">
      <c r="A39" s="763">
        <v>13</v>
      </c>
      <c r="B39" s="1008"/>
      <c r="C39" s="981"/>
      <c r="D39" s="833"/>
    </row>
    <row r="40" spans="1:4" x14ac:dyDescent="0.25">
      <c r="A40" s="339" t="s">
        <v>1318</v>
      </c>
      <c r="B40" s="339" t="s">
        <v>613</v>
      </c>
      <c r="C40" s="197"/>
      <c r="D40" s="197"/>
    </row>
    <row r="41" spans="1:4" x14ac:dyDescent="0.25">
      <c r="A41" s="339" t="s">
        <v>2</v>
      </c>
      <c r="B41" s="339" t="s">
        <v>1459</v>
      </c>
      <c r="C41" s="339" t="s">
        <v>532</v>
      </c>
      <c r="D41" s="339" t="s">
        <v>264</v>
      </c>
    </row>
    <row r="42" spans="1:4" x14ac:dyDescent="0.25">
      <c r="A42" s="530">
        <v>1</v>
      </c>
      <c r="B42" s="1008"/>
      <c r="C42" s="983"/>
      <c r="D42" s="530"/>
    </row>
    <row r="43" spans="1:4" x14ac:dyDescent="0.25">
      <c r="A43" s="530">
        <v>2</v>
      </c>
      <c r="B43" s="1008"/>
      <c r="C43" s="983"/>
      <c r="D43" s="530"/>
    </row>
    <row r="44" spans="1:4" x14ac:dyDescent="0.25">
      <c r="A44" s="530">
        <v>3</v>
      </c>
      <c r="B44" s="1008"/>
      <c r="C44" s="983"/>
      <c r="D44" s="530"/>
    </row>
    <row r="45" spans="1:4" x14ac:dyDescent="0.25">
      <c r="A45" s="530">
        <v>4</v>
      </c>
      <c r="B45" s="1008"/>
      <c r="C45" s="983"/>
      <c r="D45" s="530"/>
    </row>
    <row r="46" spans="1:4" x14ac:dyDescent="0.25">
      <c r="A46" s="530">
        <v>5</v>
      </c>
      <c r="B46" s="1008"/>
      <c r="C46" s="983"/>
      <c r="D46" s="530"/>
    </row>
    <row r="47" spans="1:4" x14ac:dyDescent="0.25">
      <c r="A47" s="530">
        <v>6</v>
      </c>
      <c r="B47" s="1008"/>
      <c r="C47" s="983"/>
      <c r="D47" s="530"/>
    </row>
    <row r="48" spans="1:4" x14ac:dyDescent="0.25">
      <c r="A48" s="530">
        <v>7</v>
      </c>
      <c r="B48" s="1008"/>
      <c r="C48" s="983"/>
      <c r="D48" s="530"/>
    </row>
    <row r="49" spans="1:4" x14ac:dyDescent="0.25">
      <c r="A49" s="530">
        <v>8</v>
      </c>
      <c r="B49" s="1008"/>
      <c r="C49" s="983"/>
      <c r="D49" s="530"/>
    </row>
    <row r="50" spans="1:4" x14ac:dyDescent="0.25">
      <c r="A50" s="530">
        <v>9</v>
      </c>
      <c r="B50" s="1008"/>
      <c r="C50" s="983"/>
      <c r="D50" s="530"/>
    </row>
    <row r="51" spans="1:4" x14ac:dyDescent="0.25">
      <c r="A51" s="530">
        <v>10</v>
      </c>
      <c r="B51" s="1008"/>
      <c r="C51" s="983"/>
      <c r="D51" s="530"/>
    </row>
    <row r="52" spans="1:4" x14ac:dyDescent="0.25">
      <c r="A52" s="530">
        <v>11</v>
      </c>
      <c r="B52" s="1008"/>
      <c r="C52" s="983"/>
      <c r="D52" s="530"/>
    </row>
    <row r="53" spans="1:4" x14ac:dyDescent="0.25">
      <c r="A53" s="530">
        <v>12</v>
      </c>
      <c r="B53" s="1008"/>
      <c r="C53" s="983"/>
      <c r="D53" s="530"/>
    </row>
    <row r="54" spans="1:4" x14ac:dyDescent="0.25">
      <c r="A54" s="530">
        <v>13</v>
      </c>
      <c r="B54" s="1008"/>
      <c r="C54" s="983"/>
      <c r="D54" s="530"/>
    </row>
    <row r="55" spans="1:4" x14ac:dyDescent="0.25">
      <c r="A55" s="530">
        <v>14</v>
      </c>
      <c r="B55" s="1008"/>
      <c r="C55" s="983"/>
      <c r="D55" s="530"/>
    </row>
  </sheetData>
  <dataConsolidate/>
  <pageMargins left="0.7" right="0.7" top="0.75" bottom="0.75" header="0.3" footer="0.3"/>
  <pageSetup paperSize="9" scale="53"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300-000000000000}">
          <x14:formula1>
            <xm:f>'Drop-Down'!$K$2:$K$8</xm:f>
          </x14:formula1>
          <xm:sqref>C42:C55</xm:sqref>
        </x14:dataValidation>
        <x14:dataValidation type="list" allowBlank="1" showInputMessage="1" showErrorMessage="1" xr:uid="{00000000-0002-0000-2300-000001000000}">
          <x14:formula1>
            <xm:f>'Drop-Down'!$M$2:$M$3</xm:f>
          </x14:formula1>
          <xm:sqref>B27:B39 B42:B55</xm:sqref>
        </x14:dataValidation>
        <x14:dataValidation type="list" allowBlank="1" showInputMessage="1" showErrorMessage="1" xr:uid="{00000000-0002-0000-2300-000002000000}">
          <x14:formula1>
            <xm:f>'Drop-Down'!$C$2:$C$3</xm:f>
          </x14:formula1>
          <xm:sqref>C27:C39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6"/>
  <dimension ref="A1:Y37"/>
  <sheetViews>
    <sheetView view="pageBreakPreview" topLeftCell="A10" zoomScale="80" zoomScaleNormal="85" zoomScaleSheetLayoutView="80" workbookViewId="0">
      <selection activeCell="A20" sqref="A20"/>
    </sheetView>
  </sheetViews>
  <sheetFormatPr defaultColWidth="9.1796875" defaultRowHeight="10" x14ac:dyDescent="0.2"/>
  <cols>
    <col min="1" max="1" width="51.1796875" style="249" customWidth="1"/>
    <col min="2" max="2" width="13.26953125" style="249" customWidth="1"/>
    <col min="3" max="3" width="11" style="249" customWidth="1"/>
    <col min="4" max="4" width="16.1796875" style="249" customWidth="1"/>
    <col min="5" max="5" width="12.26953125" style="249" customWidth="1"/>
    <col min="6" max="6" width="14.54296875" style="249" customWidth="1"/>
    <col min="7" max="7" width="14.26953125" style="249" customWidth="1"/>
    <col min="8" max="8" width="16.54296875" style="249" customWidth="1"/>
    <col min="9" max="9" width="16.81640625" style="249" customWidth="1"/>
    <col min="10" max="11" width="12.26953125" style="249" customWidth="1"/>
    <col min="12" max="12" width="15.1796875" style="249" customWidth="1"/>
    <col min="13" max="13" width="15.7265625" style="249" customWidth="1"/>
    <col min="14" max="14" width="16.54296875" style="249" customWidth="1"/>
    <col min="15" max="15" width="16.26953125" style="249" customWidth="1"/>
    <col min="16" max="16" width="17.54296875" style="249" customWidth="1"/>
    <col min="17" max="17" width="17.453125" style="249" customWidth="1"/>
    <col min="18" max="18" width="9.1796875" style="249"/>
    <col min="19" max="19" width="9.1796875" style="485"/>
    <col min="20" max="24" width="9.1796875" style="249"/>
    <col min="25" max="25" width="11.26953125" style="249" customWidth="1"/>
    <col min="26" max="16384" width="9.1796875" style="249"/>
  </cols>
  <sheetData>
    <row r="1" spans="1:25" ht="10.5" x14ac:dyDescent="0.2">
      <c r="A1" s="237" t="s">
        <v>616</v>
      </c>
      <c r="B1" s="237"/>
      <c r="C1" s="237"/>
      <c r="D1" s="237"/>
      <c r="E1" s="237"/>
      <c r="F1" s="237"/>
      <c r="G1" s="237"/>
      <c r="H1" s="237"/>
      <c r="I1" s="237"/>
      <c r="J1" s="237"/>
      <c r="K1" s="237"/>
      <c r="L1" s="237"/>
      <c r="M1" s="237"/>
      <c r="N1" s="237"/>
      <c r="O1" s="237"/>
      <c r="P1" s="237"/>
      <c r="Q1" s="237"/>
    </row>
    <row r="2" spans="1:25" ht="10.5" x14ac:dyDescent="0.2">
      <c r="A2" s="237"/>
      <c r="B2" s="237"/>
      <c r="C2" s="237"/>
      <c r="D2" s="237"/>
      <c r="E2" s="237"/>
      <c r="F2" s="237"/>
      <c r="G2" s="237"/>
      <c r="H2" s="237"/>
      <c r="I2" s="237"/>
      <c r="J2" s="237"/>
      <c r="K2" s="237"/>
      <c r="L2" s="237"/>
      <c r="M2" s="237"/>
      <c r="N2" s="237"/>
      <c r="O2" s="237"/>
      <c r="P2" s="237"/>
      <c r="Q2" s="237"/>
    </row>
    <row r="3" spans="1:25" ht="11" thickBot="1" x14ac:dyDescent="0.3">
      <c r="A3" s="250" t="s">
        <v>617</v>
      </c>
      <c r="B3" s="237"/>
      <c r="C3" s="237"/>
      <c r="D3" s="237"/>
      <c r="E3" s="237"/>
      <c r="F3" s="237"/>
      <c r="G3" s="237"/>
      <c r="H3" s="237"/>
      <c r="I3" s="237"/>
      <c r="J3" s="237"/>
      <c r="K3" s="237"/>
      <c r="L3" s="237"/>
      <c r="M3" s="237"/>
      <c r="N3" s="237"/>
      <c r="O3" s="237"/>
      <c r="P3" s="237"/>
      <c r="Q3" s="250" t="s">
        <v>103</v>
      </c>
    </row>
    <row r="4" spans="1:25" ht="22.5" customHeight="1" thickTop="1" x14ac:dyDescent="0.2">
      <c r="A4" s="237"/>
      <c r="B4" s="1236" t="s">
        <v>618</v>
      </c>
      <c r="C4" s="1240" t="s">
        <v>173</v>
      </c>
      <c r="D4" s="1241"/>
      <c r="E4" s="1241"/>
      <c r="F4" s="1241"/>
      <c r="G4" s="1241"/>
      <c r="H4" s="1241"/>
      <c r="I4" s="1241"/>
      <c r="J4" s="1241"/>
      <c r="K4" s="1241" t="s">
        <v>619</v>
      </c>
      <c r="L4" s="1242" t="s">
        <v>620</v>
      </c>
      <c r="M4" s="1243"/>
      <c r="N4" s="1243"/>
      <c r="O4" s="1243"/>
      <c r="P4" s="1236" t="s">
        <v>621</v>
      </c>
      <c r="Q4" s="1236" t="s">
        <v>622</v>
      </c>
      <c r="W4" s="163"/>
      <c r="X4" s="204"/>
      <c r="Y4" s="204"/>
    </row>
    <row r="5" spans="1:25" ht="15" customHeight="1" x14ac:dyDescent="0.25">
      <c r="A5" s="252"/>
      <c r="B5" s="1237"/>
      <c r="C5" s="1218" t="s">
        <v>171</v>
      </c>
      <c r="D5" s="1238"/>
      <c r="E5" s="1238"/>
      <c r="F5" s="1238"/>
      <c r="G5" s="1238"/>
      <c r="H5" s="1238"/>
      <c r="I5" s="1239" t="s">
        <v>112</v>
      </c>
      <c r="J5" s="1239" t="s">
        <v>411</v>
      </c>
      <c r="K5" s="1201"/>
      <c r="L5" s="1239" t="s">
        <v>254</v>
      </c>
      <c r="M5" s="1239" t="s">
        <v>623</v>
      </c>
      <c r="N5" s="1244" t="s">
        <v>624</v>
      </c>
      <c r="O5" s="1244"/>
      <c r="P5" s="1237"/>
      <c r="Q5" s="1237"/>
      <c r="W5" s="139"/>
      <c r="X5" s="139"/>
      <c r="Y5" s="253"/>
    </row>
    <row r="6" spans="1:25" ht="11.5" x14ac:dyDescent="0.25">
      <c r="A6" s="252"/>
      <c r="B6" s="1237"/>
      <c r="C6" s="1239" t="s">
        <v>254</v>
      </c>
      <c r="D6" s="1239" t="s">
        <v>623</v>
      </c>
      <c r="E6" s="1239" t="s">
        <v>625</v>
      </c>
      <c r="F6" s="1239" t="s">
        <v>626</v>
      </c>
      <c r="G6" s="1195" t="s">
        <v>627</v>
      </c>
      <c r="H6" s="1197"/>
      <c r="I6" s="1237"/>
      <c r="J6" s="1237"/>
      <c r="K6" s="1201"/>
      <c r="L6" s="1237"/>
      <c r="M6" s="1237"/>
      <c r="N6" s="1239" t="s">
        <v>254</v>
      </c>
      <c r="O6" s="1239" t="s">
        <v>623</v>
      </c>
      <c r="P6" s="1237"/>
      <c r="Q6" s="1237"/>
      <c r="W6" s="139"/>
      <c r="X6" s="139"/>
      <c r="Y6" s="253"/>
    </row>
    <row r="7" spans="1:25" ht="49.5" customHeight="1" x14ac:dyDescent="0.25">
      <c r="A7" s="252"/>
      <c r="B7" s="1237"/>
      <c r="C7" s="1230"/>
      <c r="D7" s="1230"/>
      <c r="E7" s="1230"/>
      <c r="F7" s="1230"/>
      <c r="G7" s="470" t="s">
        <v>628</v>
      </c>
      <c r="H7" s="470" t="s">
        <v>615</v>
      </c>
      <c r="I7" s="1237"/>
      <c r="J7" s="1237"/>
      <c r="K7" s="1201"/>
      <c r="L7" s="1237"/>
      <c r="M7" s="1237"/>
      <c r="N7" s="1237"/>
      <c r="O7" s="1237"/>
      <c r="P7" s="1230"/>
      <c r="Q7" s="1230"/>
    </row>
    <row r="8" spans="1:25" ht="11.5" x14ac:dyDescent="0.25">
      <c r="A8" s="61" t="s">
        <v>564</v>
      </c>
      <c r="B8" s="370"/>
      <c r="C8" s="833"/>
      <c r="D8" s="370"/>
      <c r="E8" s="370"/>
      <c r="F8" s="370"/>
      <c r="G8" s="370"/>
      <c r="H8" s="370"/>
      <c r="I8" s="370"/>
      <c r="J8" s="370"/>
      <c r="K8" s="370"/>
      <c r="L8" s="370"/>
      <c r="M8" s="370"/>
      <c r="N8" s="370"/>
      <c r="O8" s="370"/>
      <c r="P8" s="370"/>
      <c r="Q8" s="370"/>
    </row>
    <row r="9" spans="1:25" ht="11.5" x14ac:dyDescent="0.25">
      <c r="A9" s="61" t="s">
        <v>565</v>
      </c>
      <c r="B9" s="370"/>
      <c r="C9" s="833"/>
      <c r="D9" s="370"/>
      <c r="E9" s="370"/>
      <c r="F9" s="370"/>
      <c r="G9" s="370"/>
      <c r="H9" s="370"/>
      <c r="I9" s="370"/>
      <c r="J9" s="370"/>
      <c r="K9" s="370"/>
      <c r="L9" s="370"/>
      <c r="M9" s="370"/>
      <c r="N9" s="370"/>
      <c r="O9" s="370"/>
      <c r="P9" s="370"/>
      <c r="Q9" s="370"/>
    </row>
    <row r="10" spans="1:25" ht="11.5" x14ac:dyDescent="0.25">
      <c r="A10" s="61" t="s">
        <v>566</v>
      </c>
      <c r="B10" s="370"/>
      <c r="C10" s="833"/>
      <c r="D10" s="370"/>
      <c r="E10" s="370"/>
      <c r="F10" s="370"/>
      <c r="G10" s="370"/>
      <c r="H10" s="370"/>
      <c r="I10" s="370"/>
      <c r="J10" s="370"/>
      <c r="K10" s="370"/>
      <c r="L10" s="370"/>
      <c r="M10" s="370"/>
      <c r="N10" s="370"/>
      <c r="O10" s="370"/>
      <c r="P10" s="370"/>
      <c r="Q10" s="370"/>
    </row>
    <row r="11" spans="1:25" ht="11.5" x14ac:dyDescent="0.25">
      <c r="A11" s="61" t="s">
        <v>567</v>
      </c>
      <c r="B11" s="370"/>
      <c r="C11" s="833"/>
      <c r="D11" s="370"/>
      <c r="E11" s="370"/>
      <c r="F11" s="370"/>
      <c r="G11" s="370"/>
      <c r="H11" s="370"/>
      <c r="I11" s="370"/>
      <c r="J11" s="370"/>
      <c r="K11" s="370"/>
      <c r="L11" s="370"/>
      <c r="M11" s="370"/>
      <c r="N11" s="370"/>
      <c r="O11" s="370"/>
      <c r="P11" s="370"/>
      <c r="Q11" s="370"/>
    </row>
    <row r="12" spans="1:25" ht="11.5" x14ac:dyDescent="0.25">
      <c r="A12" s="61" t="s">
        <v>568</v>
      </c>
      <c r="B12" s="370"/>
      <c r="C12" s="833"/>
      <c r="D12" s="370"/>
      <c r="E12" s="370"/>
      <c r="F12" s="370"/>
      <c r="G12" s="370"/>
      <c r="H12" s="370"/>
      <c r="I12" s="370"/>
      <c r="J12" s="370"/>
      <c r="K12" s="370"/>
      <c r="L12" s="370"/>
      <c r="M12" s="370"/>
      <c r="N12" s="370"/>
      <c r="O12" s="370"/>
      <c r="P12" s="370"/>
      <c r="Q12" s="370"/>
    </row>
    <row r="13" spans="1:25" ht="11.5" x14ac:dyDescent="0.25">
      <c r="A13" s="61" t="s">
        <v>629</v>
      </c>
      <c r="B13" s="370"/>
      <c r="C13" s="833"/>
      <c r="D13" s="370"/>
      <c r="E13" s="370"/>
      <c r="F13" s="370"/>
      <c r="G13" s="370"/>
      <c r="H13" s="370"/>
      <c r="I13" s="370"/>
      <c r="J13" s="370"/>
      <c r="K13" s="370"/>
      <c r="L13" s="370"/>
      <c r="M13" s="370"/>
      <c r="N13" s="370"/>
      <c r="O13" s="370"/>
      <c r="P13" s="370"/>
      <c r="Q13" s="370"/>
    </row>
    <row r="14" spans="1:25" ht="11.5" x14ac:dyDescent="0.25">
      <c r="A14" s="61" t="s">
        <v>570</v>
      </c>
      <c r="B14" s="370"/>
      <c r="C14" s="833"/>
      <c r="D14" s="370"/>
      <c r="E14" s="370"/>
      <c r="F14" s="370"/>
      <c r="G14" s="370"/>
      <c r="H14" s="370"/>
      <c r="I14" s="370"/>
      <c r="J14" s="370"/>
      <c r="K14" s="370"/>
      <c r="L14" s="370"/>
      <c r="M14" s="370"/>
      <c r="N14" s="370"/>
      <c r="O14" s="370"/>
      <c r="P14" s="370"/>
      <c r="Q14" s="370"/>
    </row>
    <row r="15" spans="1:25" ht="11.5" x14ac:dyDescent="0.25">
      <c r="A15" s="61" t="s">
        <v>571</v>
      </c>
      <c r="B15" s="370"/>
      <c r="C15" s="833"/>
      <c r="D15" s="370"/>
      <c r="E15" s="370"/>
      <c r="F15" s="370"/>
      <c r="G15" s="370"/>
      <c r="H15" s="370"/>
      <c r="I15" s="370"/>
      <c r="J15" s="370"/>
      <c r="K15" s="370"/>
      <c r="L15" s="370"/>
      <c r="M15" s="370"/>
      <c r="N15" s="370"/>
      <c r="O15" s="370"/>
      <c r="P15" s="370"/>
      <c r="Q15" s="370"/>
    </row>
    <row r="16" spans="1:25" ht="11.5" x14ac:dyDescent="0.25">
      <c r="A16" s="61" t="s">
        <v>630</v>
      </c>
      <c r="B16" s="370"/>
      <c r="C16" s="833"/>
      <c r="D16" s="370"/>
      <c r="E16" s="370"/>
      <c r="F16" s="370"/>
      <c r="G16" s="370"/>
      <c r="H16" s="370"/>
      <c r="I16" s="370"/>
      <c r="J16" s="370"/>
      <c r="K16" s="370"/>
      <c r="L16" s="370"/>
      <c r="M16" s="370"/>
      <c r="N16" s="370"/>
      <c r="O16" s="370"/>
      <c r="P16" s="370"/>
      <c r="Q16" s="370"/>
    </row>
    <row r="17" spans="1:17" ht="11.5" x14ac:dyDescent="0.25">
      <c r="A17" s="61" t="s">
        <v>631</v>
      </c>
      <c r="B17" s="370"/>
      <c r="C17" s="833"/>
      <c r="D17" s="370"/>
      <c r="E17" s="370"/>
      <c r="F17" s="370"/>
      <c r="G17" s="370"/>
      <c r="H17" s="370"/>
      <c r="I17" s="370"/>
      <c r="J17" s="370"/>
      <c r="K17" s="370"/>
      <c r="L17" s="370"/>
      <c r="M17" s="370"/>
      <c r="N17" s="370"/>
      <c r="O17" s="370"/>
      <c r="P17" s="370"/>
      <c r="Q17" s="370"/>
    </row>
    <row r="18" spans="1:17" ht="11.5" x14ac:dyDescent="0.25">
      <c r="A18" s="61" t="s">
        <v>632</v>
      </c>
      <c r="B18" s="370"/>
      <c r="C18" s="833"/>
      <c r="D18" s="370"/>
      <c r="E18" s="370"/>
      <c r="F18" s="370"/>
      <c r="G18" s="370"/>
      <c r="H18" s="370"/>
      <c r="I18" s="370"/>
      <c r="J18" s="370"/>
      <c r="K18" s="370"/>
      <c r="L18" s="370"/>
      <c r="M18" s="370"/>
      <c r="N18" s="370"/>
      <c r="O18" s="370"/>
      <c r="P18" s="370"/>
      <c r="Q18" s="370"/>
    </row>
    <row r="19" spans="1:17" ht="11.5" x14ac:dyDescent="0.25">
      <c r="A19" s="61" t="s">
        <v>1699</v>
      </c>
      <c r="B19" s="370"/>
      <c r="C19" s="833"/>
      <c r="D19" s="370"/>
      <c r="E19" s="370"/>
      <c r="F19" s="370"/>
      <c r="G19" s="370"/>
      <c r="H19" s="370"/>
      <c r="I19" s="370"/>
      <c r="J19" s="370"/>
      <c r="K19" s="370"/>
      <c r="L19" s="370"/>
      <c r="M19" s="370"/>
      <c r="N19" s="370"/>
      <c r="O19" s="370"/>
      <c r="P19" s="370"/>
      <c r="Q19" s="370"/>
    </row>
    <row r="20" spans="1:17" ht="11.5" x14ac:dyDescent="0.25">
      <c r="A20" s="61" t="s">
        <v>573</v>
      </c>
      <c r="B20" s="370"/>
      <c r="C20" s="833"/>
      <c r="D20" s="370"/>
      <c r="E20" s="370"/>
      <c r="F20" s="370"/>
      <c r="G20" s="370"/>
      <c r="H20" s="370"/>
      <c r="I20" s="370"/>
      <c r="J20" s="370"/>
      <c r="K20" s="370"/>
      <c r="L20" s="370"/>
      <c r="M20" s="370"/>
      <c r="N20" s="370"/>
      <c r="O20" s="370"/>
      <c r="P20" s="370"/>
      <c r="Q20" s="370"/>
    </row>
    <row r="21" spans="1:17" ht="11.5" x14ac:dyDescent="0.25">
      <c r="A21" s="61" t="s">
        <v>634</v>
      </c>
      <c r="B21" s="370"/>
      <c r="C21" s="833"/>
      <c r="D21" s="370"/>
      <c r="E21" s="370"/>
      <c r="F21" s="370"/>
      <c r="G21" s="370"/>
      <c r="H21" s="370"/>
      <c r="I21" s="370"/>
      <c r="J21" s="370"/>
      <c r="K21" s="370"/>
      <c r="L21" s="370"/>
      <c r="M21" s="370"/>
      <c r="N21" s="370"/>
      <c r="O21" s="370"/>
      <c r="P21" s="370"/>
      <c r="Q21" s="370"/>
    </row>
    <row r="22" spans="1:17" ht="11.5" x14ac:dyDescent="0.25">
      <c r="A22" s="61" t="s">
        <v>1467</v>
      </c>
      <c r="B22" s="370"/>
      <c r="C22" s="833"/>
      <c r="D22" s="370"/>
      <c r="E22" s="370"/>
      <c r="F22" s="370"/>
      <c r="G22" s="370"/>
      <c r="H22" s="370"/>
      <c r="I22" s="370"/>
      <c r="J22" s="370"/>
      <c r="K22" s="370"/>
      <c r="L22" s="370"/>
      <c r="M22" s="370"/>
      <c r="N22" s="370"/>
      <c r="O22" s="370"/>
      <c r="P22" s="370"/>
      <c r="Q22" s="370"/>
    </row>
    <row r="23" spans="1:17" ht="11.5" x14ac:dyDescent="0.25">
      <c r="A23" s="61" t="s">
        <v>1468</v>
      </c>
      <c r="B23" s="370"/>
      <c r="C23" s="833"/>
      <c r="D23" s="370"/>
      <c r="E23" s="370"/>
      <c r="F23" s="370"/>
      <c r="G23" s="370"/>
      <c r="H23" s="370"/>
      <c r="I23" s="370"/>
      <c r="J23" s="370"/>
      <c r="K23" s="370"/>
      <c r="L23" s="370"/>
      <c r="M23" s="370"/>
      <c r="N23" s="370"/>
      <c r="O23" s="370"/>
      <c r="P23" s="370"/>
      <c r="Q23" s="370"/>
    </row>
    <row r="24" spans="1:17" ht="11.5" x14ac:dyDescent="0.25">
      <c r="A24" s="61" t="s">
        <v>1469</v>
      </c>
      <c r="B24" s="370"/>
      <c r="C24" s="833"/>
      <c r="D24" s="370"/>
      <c r="E24" s="370"/>
      <c r="F24" s="370"/>
      <c r="G24" s="370"/>
      <c r="H24" s="370"/>
      <c r="I24" s="370"/>
      <c r="J24" s="370"/>
      <c r="K24" s="370"/>
      <c r="L24" s="370"/>
      <c r="M24" s="370"/>
      <c r="N24" s="370"/>
      <c r="O24" s="370"/>
      <c r="P24" s="370"/>
      <c r="Q24" s="370"/>
    </row>
    <row r="25" spans="1:17" ht="11.5" x14ac:dyDescent="0.25">
      <c r="A25" s="61" t="s">
        <v>1470</v>
      </c>
      <c r="B25" s="370"/>
      <c r="C25" s="833"/>
      <c r="D25" s="370"/>
      <c r="E25" s="370"/>
      <c r="F25" s="370"/>
      <c r="G25" s="370"/>
      <c r="H25" s="370"/>
      <c r="I25" s="370"/>
      <c r="J25" s="370"/>
      <c r="K25" s="370"/>
      <c r="L25" s="370"/>
      <c r="M25" s="370"/>
      <c r="N25" s="370"/>
      <c r="O25" s="370"/>
      <c r="P25" s="370"/>
      <c r="Q25" s="370"/>
    </row>
    <row r="26" spans="1:17" ht="11.5" x14ac:dyDescent="0.25">
      <c r="A26" s="61" t="s">
        <v>1471</v>
      </c>
      <c r="B26" s="370"/>
      <c r="C26" s="833"/>
      <c r="D26" s="370"/>
      <c r="E26" s="370"/>
      <c r="F26" s="370"/>
      <c r="G26" s="370"/>
      <c r="H26" s="370"/>
      <c r="I26" s="370"/>
      <c r="J26" s="370"/>
      <c r="K26" s="370"/>
      <c r="L26" s="370"/>
      <c r="M26" s="370"/>
      <c r="N26" s="370"/>
      <c r="O26" s="370"/>
      <c r="P26" s="370"/>
      <c r="Q26" s="370"/>
    </row>
    <row r="27" spans="1:17" ht="11.5" x14ac:dyDescent="0.25">
      <c r="A27" s="61" t="s">
        <v>1472</v>
      </c>
      <c r="B27" s="370"/>
      <c r="C27" s="833"/>
      <c r="D27" s="370"/>
      <c r="E27" s="370"/>
      <c r="F27" s="370"/>
      <c r="G27" s="370"/>
      <c r="H27" s="370"/>
      <c r="I27" s="370"/>
      <c r="J27" s="370"/>
      <c r="K27" s="370"/>
      <c r="L27" s="370"/>
      <c r="M27" s="370"/>
      <c r="N27" s="370"/>
      <c r="O27" s="370"/>
      <c r="P27" s="370"/>
      <c r="Q27" s="370"/>
    </row>
    <row r="28" spans="1:17" ht="11.5" x14ac:dyDescent="0.25">
      <c r="A28" s="61" t="s">
        <v>1473</v>
      </c>
      <c r="B28" s="370"/>
      <c r="C28" s="833"/>
      <c r="D28" s="370"/>
      <c r="E28" s="370"/>
      <c r="F28" s="370"/>
      <c r="G28" s="370"/>
      <c r="H28" s="370"/>
      <c r="I28" s="370"/>
      <c r="J28" s="370"/>
      <c r="K28" s="370"/>
      <c r="L28" s="370"/>
      <c r="M28" s="370"/>
      <c r="N28" s="370"/>
      <c r="O28" s="370"/>
      <c r="P28" s="370"/>
      <c r="Q28" s="370"/>
    </row>
    <row r="29" spans="1:17" ht="11.5" x14ac:dyDescent="0.25">
      <c r="A29" s="61" t="s">
        <v>1474</v>
      </c>
      <c r="B29" s="370"/>
      <c r="C29" s="833"/>
      <c r="D29" s="370"/>
      <c r="E29" s="370"/>
      <c r="F29" s="370"/>
      <c r="G29" s="370"/>
      <c r="H29" s="370"/>
      <c r="I29" s="370"/>
      <c r="J29" s="370"/>
      <c r="K29" s="370"/>
      <c r="L29" s="370"/>
      <c r="M29" s="370"/>
      <c r="N29" s="370"/>
      <c r="O29" s="370"/>
      <c r="P29" s="370"/>
      <c r="Q29" s="370"/>
    </row>
    <row r="30" spans="1:17" ht="11.5" x14ac:dyDescent="0.25">
      <c r="A30" s="61" t="s">
        <v>1475</v>
      </c>
      <c r="B30" s="370"/>
      <c r="C30" s="833"/>
      <c r="D30" s="370"/>
      <c r="E30" s="370"/>
      <c r="F30" s="370"/>
      <c r="G30" s="370"/>
      <c r="H30" s="370"/>
      <c r="I30" s="370"/>
      <c r="J30" s="370"/>
      <c r="K30" s="370"/>
      <c r="L30" s="370"/>
      <c r="M30" s="370"/>
      <c r="N30" s="370"/>
      <c r="O30" s="370"/>
      <c r="P30" s="370"/>
      <c r="Q30" s="370"/>
    </row>
    <row r="31" spans="1:17" ht="11.5" x14ac:dyDescent="0.25">
      <c r="A31" s="61" t="s">
        <v>1266</v>
      </c>
      <c r="B31" s="370"/>
      <c r="C31" s="833"/>
      <c r="D31" s="370"/>
      <c r="E31" s="370"/>
      <c r="F31" s="370"/>
      <c r="G31" s="370"/>
      <c r="H31" s="370"/>
      <c r="I31" s="370"/>
      <c r="J31" s="370"/>
      <c r="K31" s="370"/>
      <c r="L31" s="370"/>
      <c r="M31" s="370"/>
      <c r="N31" s="370"/>
      <c r="O31" s="370"/>
      <c r="P31" s="370"/>
      <c r="Q31" s="370"/>
    </row>
    <row r="32" spans="1:17" ht="11.5" x14ac:dyDescent="0.25">
      <c r="A32" s="61" t="s">
        <v>636</v>
      </c>
      <c r="B32" s="370"/>
      <c r="C32" s="833"/>
      <c r="D32" s="370"/>
      <c r="E32" s="370"/>
      <c r="F32" s="370"/>
      <c r="G32" s="370"/>
      <c r="H32" s="370"/>
      <c r="I32" s="370"/>
      <c r="J32" s="370"/>
      <c r="K32" s="370"/>
      <c r="L32" s="370"/>
      <c r="M32" s="370"/>
      <c r="N32" s="370"/>
      <c r="O32" s="370"/>
      <c r="P32" s="370"/>
      <c r="Q32" s="370"/>
    </row>
    <row r="33" spans="1:17" ht="11.5" x14ac:dyDescent="0.25">
      <c r="A33" s="61" t="s">
        <v>637</v>
      </c>
      <c r="B33" s="370"/>
      <c r="C33" s="833"/>
      <c r="D33" s="370"/>
      <c r="E33" s="370"/>
      <c r="F33" s="370"/>
      <c r="G33" s="370"/>
      <c r="H33" s="370"/>
      <c r="I33" s="370"/>
      <c r="J33" s="370"/>
      <c r="K33" s="370"/>
      <c r="L33" s="370"/>
      <c r="M33" s="370"/>
      <c r="N33" s="370"/>
      <c r="O33" s="370"/>
      <c r="P33" s="370"/>
      <c r="Q33" s="370"/>
    </row>
    <row r="34" spans="1:17" ht="11.5" x14ac:dyDescent="0.25">
      <c r="A34" s="61" t="s">
        <v>575</v>
      </c>
      <c r="B34" s="370"/>
      <c r="C34" s="833"/>
      <c r="D34" s="370"/>
      <c r="E34" s="370"/>
      <c r="F34" s="370"/>
      <c r="G34" s="370"/>
      <c r="H34" s="370"/>
      <c r="I34" s="370"/>
      <c r="J34" s="370"/>
      <c r="K34" s="370"/>
      <c r="L34" s="370"/>
      <c r="M34" s="370"/>
      <c r="N34" s="370"/>
      <c r="O34" s="370"/>
      <c r="P34" s="370"/>
      <c r="Q34" s="370"/>
    </row>
    <row r="35" spans="1:17" ht="11.5" x14ac:dyDescent="0.25">
      <c r="A35" s="61" t="s">
        <v>638</v>
      </c>
      <c r="B35" s="370"/>
      <c r="C35" s="833"/>
      <c r="D35" s="370"/>
      <c r="E35" s="370"/>
      <c r="F35" s="370"/>
      <c r="G35" s="370"/>
      <c r="H35" s="370"/>
      <c r="I35" s="370"/>
      <c r="J35" s="370"/>
      <c r="K35" s="370"/>
      <c r="L35" s="370"/>
      <c r="M35" s="370"/>
      <c r="N35" s="370"/>
      <c r="O35" s="370"/>
      <c r="P35" s="370"/>
      <c r="Q35" s="370"/>
    </row>
    <row r="36" spans="1:17" ht="11.5" x14ac:dyDescent="0.25">
      <c r="A36" s="61" t="s">
        <v>639</v>
      </c>
      <c r="B36" s="370"/>
      <c r="C36" s="833"/>
      <c r="D36" s="370"/>
      <c r="E36" s="370"/>
      <c r="F36" s="370"/>
      <c r="G36" s="370"/>
      <c r="H36" s="370"/>
      <c r="I36" s="370"/>
      <c r="J36" s="370"/>
      <c r="K36" s="370"/>
      <c r="L36" s="370"/>
      <c r="M36" s="370"/>
      <c r="N36" s="370"/>
      <c r="O36" s="370"/>
      <c r="P36" s="370"/>
      <c r="Q36" s="370"/>
    </row>
    <row r="37" spans="1:17" ht="11.5" x14ac:dyDescent="0.25">
      <c r="A37" s="243" t="s">
        <v>254</v>
      </c>
      <c r="B37" s="740">
        <f>SUM(B8:B15)+SUM(B19:B21)+B31+SUM(B34:B35)</f>
        <v>0</v>
      </c>
      <c r="C37" s="740">
        <f t="shared" ref="C37:Q37" si="0">SUM(C8:C15)+SUM(C19:C21)+C31+SUM(C34:C35)</f>
        <v>0</v>
      </c>
      <c r="D37" s="740">
        <f t="shared" si="0"/>
        <v>0</v>
      </c>
      <c r="E37" s="740">
        <f t="shared" si="0"/>
        <v>0</v>
      </c>
      <c r="F37" s="740">
        <f t="shared" si="0"/>
        <v>0</v>
      </c>
      <c r="G37" s="740">
        <f t="shared" si="0"/>
        <v>0</v>
      </c>
      <c r="H37" s="740">
        <f>SUM(H8:H15)+SUM(H19:H21)+H31+SUM(H34:H35)</f>
        <v>0</v>
      </c>
      <c r="I37" s="740">
        <f t="shared" si="0"/>
        <v>0</v>
      </c>
      <c r="J37" s="740">
        <f t="shared" si="0"/>
        <v>0</v>
      </c>
      <c r="K37" s="740">
        <f t="shared" si="0"/>
        <v>0</v>
      </c>
      <c r="L37" s="740">
        <f t="shared" si="0"/>
        <v>0</v>
      </c>
      <c r="M37" s="740">
        <f t="shared" si="0"/>
        <v>0</v>
      </c>
      <c r="N37" s="740">
        <f t="shared" si="0"/>
        <v>0</v>
      </c>
      <c r="O37" s="740">
        <f t="shared" si="0"/>
        <v>0</v>
      </c>
      <c r="P37" s="740">
        <f t="shared" si="0"/>
        <v>0</v>
      </c>
      <c r="Q37" s="740">
        <f t="shared" si="0"/>
        <v>0</v>
      </c>
    </row>
  </sheetData>
  <mergeCells count="19">
    <mergeCell ref="B4:B7"/>
    <mergeCell ref="C4:J4"/>
    <mergeCell ref="K4:K7"/>
    <mergeCell ref="L4:O4"/>
    <mergeCell ref="P4:P7"/>
    <mergeCell ref="M5:M7"/>
    <mergeCell ref="N5:O5"/>
    <mergeCell ref="C6:C7"/>
    <mergeCell ref="D6:D7"/>
    <mergeCell ref="E6:E7"/>
    <mergeCell ref="F6:F7"/>
    <mergeCell ref="G6:H6"/>
    <mergeCell ref="N6:N7"/>
    <mergeCell ref="O6:O7"/>
    <mergeCell ref="Q4:Q7"/>
    <mergeCell ref="C5:H5"/>
    <mergeCell ref="I5:I7"/>
    <mergeCell ref="J5:J7"/>
    <mergeCell ref="L5:L7"/>
  </mergeCells>
  <pageMargins left="0.7" right="0.7" top="0.75" bottom="0.75" header="0.3" footer="0.3"/>
  <pageSetup paperSize="9" scale="27" orientation="portrait" horizontalDpi="300" verticalDpi="300" r:id="rId1"/>
  <colBreaks count="1" manualBreakCount="1">
    <brk id="17" max="104857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7"/>
  <dimension ref="A1:O139"/>
  <sheetViews>
    <sheetView view="pageBreakPreview" topLeftCell="A46" zoomScale="90" zoomScaleNormal="100" zoomScaleSheetLayoutView="90" workbookViewId="0">
      <selection activeCell="A54" sqref="A54"/>
    </sheetView>
  </sheetViews>
  <sheetFormatPr defaultColWidth="9.1796875" defaultRowHeight="10" x14ac:dyDescent="0.2"/>
  <cols>
    <col min="1" max="1" width="60.7265625" style="249" customWidth="1"/>
    <col min="2" max="2" width="15.81640625" style="249" customWidth="1"/>
    <col min="3" max="4" width="15.7265625" style="249" customWidth="1"/>
    <col min="5" max="5" width="15.81640625" style="249" customWidth="1"/>
    <col min="6" max="6" width="15.7265625" style="249" customWidth="1"/>
    <col min="7" max="7" width="17" style="249" customWidth="1"/>
    <col min="8" max="8" width="18.26953125" style="249" customWidth="1"/>
    <col min="9" max="9" width="15.7265625" style="249" customWidth="1"/>
    <col min="10" max="10" width="9.1796875" style="485"/>
    <col min="11" max="16" width="9.1796875" style="249"/>
    <col min="17" max="17" width="11.26953125" style="249" customWidth="1"/>
    <col min="18" max="16384" width="9.1796875" style="249"/>
  </cols>
  <sheetData>
    <row r="1" spans="1:15" ht="10.5" x14ac:dyDescent="0.2">
      <c r="A1" s="237" t="s">
        <v>640</v>
      </c>
      <c r="B1" s="237"/>
      <c r="C1" s="237"/>
      <c r="D1" s="237"/>
      <c r="E1" s="237"/>
      <c r="F1" s="237"/>
      <c r="G1" s="237"/>
      <c r="H1" s="237"/>
    </row>
    <row r="2" spans="1:15" ht="10.5" x14ac:dyDescent="0.2">
      <c r="A2" s="237"/>
      <c r="B2" s="237"/>
      <c r="C2" s="237"/>
      <c r="D2" s="237"/>
      <c r="E2" s="237"/>
      <c r="F2" s="237"/>
      <c r="G2" s="237"/>
      <c r="H2" s="237"/>
    </row>
    <row r="3" spans="1:15" ht="11" thickBot="1" x14ac:dyDescent="0.3">
      <c r="A3" s="250" t="s">
        <v>617</v>
      </c>
      <c r="B3" s="250"/>
      <c r="C3" s="250"/>
      <c r="D3" s="250"/>
      <c r="E3" s="250"/>
      <c r="F3" s="250"/>
      <c r="G3" s="250"/>
      <c r="H3" s="284" t="s">
        <v>103</v>
      </c>
    </row>
    <row r="4" spans="1:15" ht="13.5" customHeight="1" thickTop="1" x14ac:dyDescent="0.25">
      <c r="A4" s="255" t="s">
        <v>539</v>
      </c>
      <c r="B4" s="255"/>
      <c r="C4" s="255"/>
      <c r="D4" s="255"/>
      <c r="E4" s="255"/>
      <c r="F4" s="255"/>
      <c r="G4" s="255"/>
      <c r="H4" s="255"/>
    </row>
    <row r="5" spans="1:15" ht="16.5" customHeight="1" x14ac:dyDescent="0.25">
      <c r="A5" s="255"/>
      <c r="B5" s="1248" t="s">
        <v>641</v>
      </c>
      <c r="C5" s="1249"/>
      <c r="D5" s="1249"/>
      <c r="E5" s="1249"/>
      <c r="F5" s="1249"/>
      <c r="G5" s="1249"/>
      <c r="H5" s="1250"/>
      <c r="K5" s="256"/>
    </row>
    <row r="6" spans="1:15" ht="15.75" customHeight="1" x14ac:dyDescent="0.25">
      <c r="A6" s="255"/>
      <c r="B6" s="1239" t="s">
        <v>618</v>
      </c>
      <c r="C6" s="1195" t="s">
        <v>173</v>
      </c>
      <c r="D6" s="1196"/>
      <c r="E6" s="1196"/>
      <c r="F6" s="1239" t="s">
        <v>642</v>
      </c>
      <c r="G6" s="1239" t="s">
        <v>620</v>
      </c>
      <c r="H6" s="1239" t="s">
        <v>622</v>
      </c>
      <c r="K6" s="256"/>
      <c r="O6" s="163"/>
    </row>
    <row r="7" spans="1:15" ht="57" customHeight="1" x14ac:dyDescent="0.25">
      <c r="A7" s="255"/>
      <c r="B7" s="1230"/>
      <c r="C7" s="334" t="s">
        <v>171</v>
      </c>
      <c r="D7" s="334" t="s">
        <v>112</v>
      </c>
      <c r="E7" s="334" t="s">
        <v>411</v>
      </c>
      <c r="F7" s="1230"/>
      <c r="G7" s="1230"/>
      <c r="H7" s="1230"/>
    </row>
    <row r="8" spans="1:15" ht="11.25" customHeight="1" x14ac:dyDescent="0.25">
      <c r="A8" s="61" t="s">
        <v>564</v>
      </c>
      <c r="B8" s="370"/>
      <c r="C8" s="370"/>
      <c r="D8" s="370"/>
      <c r="E8" s="370"/>
      <c r="F8" s="370"/>
      <c r="G8" s="370"/>
      <c r="H8" s="370"/>
    </row>
    <row r="9" spans="1:15" ht="11.5" x14ac:dyDescent="0.25">
      <c r="A9" s="61" t="s">
        <v>565</v>
      </c>
      <c r="B9" s="370"/>
      <c r="C9" s="370"/>
      <c r="D9" s="370"/>
      <c r="E9" s="370"/>
      <c r="F9" s="370"/>
      <c r="G9" s="370"/>
      <c r="H9" s="370"/>
    </row>
    <row r="10" spans="1:15" ht="11.5" x14ac:dyDescent="0.25">
      <c r="A10" s="61" t="s">
        <v>566</v>
      </c>
      <c r="B10" s="370"/>
      <c r="C10" s="370"/>
      <c r="D10" s="370"/>
      <c r="E10" s="370"/>
      <c r="F10" s="370"/>
      <c r="G10" s="370"/>
      <c r="H10" s="370"/>
    </row>
    <row r="11" spans="1:15" ht="11.5" x14ac:dyDescent="0.25">
      <c r="A11" s="61" t="s">
        <v>567</v>
      </c>
      <c r="B11" s="370"/>
      <c r="C11" s="370"/>
      <c r="D11" s="370"/>
      <c r="E11" s="370"/>
      <c r="F11" s="370"/>
      <c r="G11" s="370"/>
      <c r="H11" s="370"/>
    </row>
    <row r="12" spans="1:15" ht="11.5" x14ac:dyDescent="0.25">
      <c r="A12" s="61" t="s">
        <v>568</v>
      </c>
      <c r="B12" s="370"/>
      <c r="C12" s="370"/>
      <c r="D12" s="370"/>
      <c r="E12" s="370"/>
      <c r="F12" s="370"/>
      <c r="G12" s="370"/>
      <c r="H12" s="370"/>
    </row>
    <row r="13" spans="1:15" ht="11.5" x14ac:dyDescent="0.25">
      <c r="A13" s="61" t="s">
        <v>569</v>
      </c>
      <c r="B13" s="370"/>
      <c r="C13" s="370"/>
      <c r="D13" s="370"/>
      <c r="E13" s="370"/>
      <c r="F13" s="370"/>
      <c r="G13" s="370"/>
      <c r="H13" s="370"/>
    </row>
    <row r="14" spans="1:15" ht="11.5" x14ac:dyDescent="0.25">
      <c r="A14" s="61" t="s">
        <v>570</v>
      </c>
      <c r="B14" s="370"/>
      <c r="C14" s="370"/>
      <c r="D14" s="370"/>
      <c r="E14" s="370"/>
      <c r="F14" s="370"/>
      <c r="G14" s="370"/>
      <c r="H14" s="370"/>
    </row>
    <row r="15" spans="1:15" ht="11.5" x14ac:dyDescent="0.25">
      <c r="A15" s="61" t="s">
        <v>571</v>
      </c>
      <c r="B15" s="370"/>
      <c r="C15" s="370"/>
      <c r="D15" s="370"/>
      <c r="E15" s="370"/>
      <c r="F15" s="370"/>
      <c r="G15" s="370"/>
      <c r="H15" s="370"/>
    </row>
    <row r="16" spans="1:15" ht="11.5" x14ac:dyDescent="0.25">
      <c r="A16" s="61" t="s">
        <v>630</v>
      </c>
      <c r="B16" s="370"/>
      <c r="C16" s="370"/>
      <c r="D16" s="370"/>
      <c r="E16" s="370"/>
      <c r="F16" s="370"/>
      <c r="G16" s="370"/>
      <c r="H16" s="370"/>
    </row>
    <row r="17" spans="1:8" ht="11.5" x14ac:dyDescent="0.25">
      <c r="A17" s="61" t="s">
        <v>643</v>
      </c>
      <c r="B17" s="370"/>
      <c r="C17" s="370"/>
      <c r="D17" s="370"/>
      <c r="E17" s="370"/>
      <c r="F17" s="370"/>
      <c r="G17" s="370"/>
      <c r="H17" s="370"/>
    </row>
    <row r="18" spans="1:8" ht="11.5" x14ac:dyDescent="0.25">
      <c r="A18" s="61" t="s">
        <v>632</v>
      </c>
      <c r="B18" s="370"/>
      <c r="C18" s="370"/>
      <c r="D18" s="370"/>
      <c r="E18" s="370"/>
      <c r="F18" s="370"/>
      <c r="G18" s="370"/>
      <c r="H18" s="370"/>
    </row>
    <row r="19" spans="1:8" ht="11.5" x14ac:dyDescent="0.25">
      <c r="A19" s="61" t="s">
        <v>633</v>
      </c>
      <c r="B19" s="370"/>
      <c r="C19" s="370"/>
      <c r="D19" s="370"/>
      <c r="E19" s="370"/>
      <c r="F19" s="370"/>
      <c r="G19" s="370"/>
      <c r="H19" s="370"/>
    </row>
    <row r="20" spans="1:8" ht="11.5" x14ac:dyDescent="0.25">
      <c r="A20" s="61" t="s">
        <v>573</v>
      </c>
      <c r="B20" s="370"/>
      <c r="C20" s="370"/>
      <c r="D20" s="370"/>
      <c r="E20" s="370"/>
      <c r="F20" s="370"/>
      <c r="G20" s="370"/>
      <c r="H20" s="370"/>
    </row>
    <row r="21" spans="1:8" ht="11.5" x14ac:dyDescent="0.25">
      <c r="A21" s="61" t="s">
        <v>634</v>
      </c>
      <c r="B21" s="370"/>
      <c r="C21" s="370"/>
      <c r="D21" s="370"/>
      <c r="E21" s="370"/>
      <c r="F21" s="370"/>
      <c r="G21" s="370"/>
      <c r="H21" s="370"/>
    </row>
    <row r="22" spans="1:8" ht="11.5" x14ac:dyDescent="0.25">
      <c r="A22" s="61" t="s">
        <v>1476</v>
      </c>
      <c r="B22" s="370"/>
      <c r="C22" s="370"/>
      <c r="D22" s="370"/>
      <c r="E22" s="370"/>
      <c r="F22" s="370"/>
      <c r="G22" s="370"/>
      <c r="H22" s="370"/>
    </row>
    <row r="23" spans="1:8" ht="11.5" x14ac:dyDescent="0.25">
      <c r="A23" s="61" t="s">
        <v>1477</v>
      </c>
      <c r="B23" s="370"/>
      <c r="C23" s="370"/>
      <c r="D23" s="370"/>
      <c r="E23" s="370"/>
      <c r="F23" s="370"/>
      <c r="G23" s="370"/>
      <c r="H23" s="370"/>
    </row>
    <row r="24" spans="1:8" ht="11.5" x14ac:dyDescent="0.25">
      <c r="A24" s="61" t="s">
        <v>1469</v>
      </c>
      <c r="B24" s="370"/>
      <c r="C24" s="370"/>
      <c r="D24" s="370"/>
      <c r="E24" s="370"/>
      <c r="F24" s="370"/>
      <c r="G24" s="370"/>
      <c r="H24" s="370"/>
    </row>
    <row r="25" spans="1:8" ht="11.5" x14ac:dyDescent="0.25">
      <c r="A25" s="61" t="s">
        <v>1479</v>
      </c>
      <c r="B25" s="370"/>
      <c r="C25" s="370"/>
      <c r="D25" s="370"/>
      <c r="E25" s="370"/>
      <c r="F25" s="370"/>
      <c r="G25" s="370"/>
      <c r="H25" s="370"/>
    </row>
    <row r="26" spans="1:8" ht="11.5" x14ac:dyDescent="0.25">
      <c r="A26" s="61" t="s">
        <v>1480</v>
      </c>
      <c r="B26" s="370"/>
      <c r="C26" s="370"/>
      <c r="D26" s="370"/>
      <c r="E26" s="370"/>
      <c r="F26" s="370"/>
      <c r="G26" s="370"/>
      <c r="H26" s="370"/>
    </row>
    <row r="27" spans="1:8" ht="11.5" x14ac:dyDescent="0.25">
      <c r="A27" s="61" t="s">
        <v>1482</v>
      </c>
      <c r="B27" s="370"/>
      <c r="C27" s="370"/>
      <c r="D27" s="370"/>
      <c r="E27" s="370"/>
      <c r="F27" s="370"/>
      <c r="G27" s="370"/>
      <c r="H27" s="370"/>
    </row>
    <row r="28" spans="1:8" ht="11.5" x14ac:dyDescent="0.25">
      <c r="A28" s="61" t="s">
        <v>1481</v>
      </c>
      <c r="B28" s="370"/>
      <c r="C28" s="370"/>
      <c r="D28" s="370"/>
      <c r="E28" s="370"/>
      <c r="F28" s="370"/>
      <c r="G28" s="370"/>
      <c r="H28" s="370"/>
    </row>
    <row r="29" spans="1:8" ht="11.5" x14ac:dyDescent="0.25">
      <c r="A29" s="61" t="s">
        <v>1478</v>
      </c>
      <c r="B29" s="370"/>
      <c r="C29" s="370"/>
      <c r="D29" s="370"/>
      <c r="E29" s="370"/>
      <c r="F29" s="370"/>
      <c r="G29" s="370"/>
      <c r="H29" s="370"/>
    </row>
    <row r="30" spans="1:8" ht="11.5" x14ac:dyDescent="0.25">
      <c r="A30" s="61" t="s">
        <v>1483</v>
      </c>
      <c r="B30" s="370"/>
      <c r="C30" s="370"/>
      <c r="D30" s="370"/>
      <c r="E30" s="370"/>
      <c r="F30" s="370"/>
      <c r="G30" s="370"/>
      <c r="H30" s="370"/>
    </row>
    <row r="31" spans="1:8" ht="11.5" x14ac:dyDescent="0.25">
      <c r="A31" s="61" t="s">
        <v>1266</v>
      </c>
      <c r="B31" s="370"/>
      <c r="C31" s="370"/>
      <c r="D31" s="370"/>
      <c r="E31" s="370"/>
      <c r="F31" s="370"/>
      <c r="G31" s="370"/>
      <c r="H31" s="370"/>
    </row>
    <row r="32" spans="1:8" ht="11.5" x14ac:dyDescent="0.25">
      <c r="A32" s="61" t="s">
        <v>636</v>
      </c>
      <c r="B32" s="370"/>
      <c r="C32" s="370"/>
      <c r="D32" s="370"/>
      <c r="E32" s="370"/>
      <c r="F32" s="370"/>
      <c r="G32" s="370"/>
      <c r="H32" s="370"/>
    </row>
    <row r="33" spans="1:15" ht="11.5" x14ac:dyDescent="0.25">
      <c r="A33" s="61" t="s">
        <v>637</v>
      </c>
      <c r="B33" s="370"/>
      <c r="C33" s="370"/>
      <c r="D33" s="370"/>
      <c r="E33" s="370"/>
      <c r="F33" s="370"/>
      <c r="G33" s="370"/>
      <c r="H33" s="370"/>
    </row>
    <row r="34" spans="1:15" ht="11.5" x14ac:dyDescent="0.25">
      <c r="A34" s="61" t="s">
        <v>575</v>
      </c>
      <c r="B34" s="370"/>
      <c r="C34" s="370"/>
      <c r="D34" s="370"/>
      <c r="E34" s="370"/>
      <c r="F34" s="370"/>
      <c r="G34" s="370"/>
      <c r="H34" s="370"/>
    </row>
    <row r="35" spans="1:15" ht="11.5" x14ac:dyDescent="0.25">
      <c r="A35" s="61" t="s">
        <v>652</v>
      </c>
      <c r="B35" s="370"/>
      <c r="C35" s="370"/>
      <c r="D35" s="370"/>
      <c r="E35" s="370"/>
      <c r="F35" s="370"/>
      <c r="G35" s="370"/>
      <c r="H35" s="370"/>
    </row>
    <row r="36" spans="1:15" ht="11.5" x14ac:dyDescent="0.25">
      <c r="A36" s="61" t="s">
        <v>653</v>
      </c>
      <c r="B36" s="370"/>
      <c r="C36" s="370"/>
      <c r="D36" s="370"/>
      <c r="E36" s="370"/>
      <c r="F36" s="370"/>
      <c r="G36" s="370"/>
      <c r="H36" s="370"/>
    </row>
    <row r="37" spans="1:15" ht="12" thickBot="1" x14ac:dyDescent="0.3">
      <c r="A37" s="254" t="s">
        <v>254</v>
      </c>
      <c r="B37" s="740">
        <f>SUM(B8:B15)+SUM(B19:B21)+B31+SUM(B34:B35)</f>
        <v>0</v>
      </c>
      <c r="C37" s="740">
        <f t="shared" ref="C37:H37" si="0">SUM(C8:C15)+SUM(C19:C21)+C31+SUM(C34:C35)</f>
        <v>0</v>
      </c>
      <c r="D37" s="740">
        <f t="shared" si="0"/>
        <v>0</v>
      </c>
      <c r="E37" s="740">
        <f t="shared" si="0"/>
        <v>0</v>
      </c>
      <c r="F37" s="740">
        <f t="shared" si="0"/>
        <v>0</v>
      </c>
      <c r="G37" s="740">
        <f t="shared" si="0"/>
        <v>0</v>
      </c>
      <c r="H37" s="740">
        <f t="shared" si="0"/>
        <v>0</v>
      </c>
    </row>
    <row r="38" spans="1:15" ht="13.5" customHeight="1" thickTop="1" x14ac:dyDescent="0.25">
      <c r="A38" s="1245" t="s">
        <v>539</v>
      </c>
      <c r="B38" s="1246"/>
      <c r="C38" s="1246"/>
      <c r="D38" s="1246"/>
      <c r="E38" s="1246"/>
      <c r="F38" s="1246"/>
      <c r="G38" s="1246"/>
      <c r="H38" s="1247"/>
    </row>
    <row r="39" spans="1:15" ht="16.5" customHeight="1" x14ac:dyDescent="0.25">
      <c r="A39" s="255"/>
      <c r="B39" s="1248" t="s">
        <v>654</v>
      </c>
      <c r="C39" s="1249"/>
      <c r="D39" s="1249"/>
      <c r="E39" s="1249"/>
      <c r="F39" s="1249"/>
      <c r="G39" s="1249"/>
      <c r="H39" s="1250"/>
      <c r="K39" s="256"/>
    </row>
    <row r="40" spans="1:15" ht="15.75" customHeight="1" x14ac:dyDescent="0.25">
      <c r="A40" s="255"/>
      <c r="B40" s="1239" t="s">
        <v>618</v>
      </c>
      <c r="C40" s="1195" t="s">
        <v>173</v>
      </c>
      <c r="D40" s="1196"/>
      <c r="E40" s="1196"/>
      <c r="F40" s="1239" t="s">
        <v>642</v>
      </c>
      <c r="G40" s="1239" t="s">
        <v>620</v>
      </c>
      <c r="H40" s="1239" t="s">
        <v>622</v>
      </c>
      <c r="K40" s="256"/>
      <c r="O40" s="163"/>
    </row>
    <row r="41" spans="1:15" ht="56.25" customHeight="1" x14ac:dyDescent="0.25">
      <c r="A41" s="255"/>
      <c r="B41" s="1230"/>
      <c r="C41" s="470" t="s">
        <v>171</v>
      </c>
      <c r="D41" s="470" t="s">
        <v>112</v>
      </c>
      <c r="E41" s="655" t="s">
        <v>411</v>
      </c>
      <c r="F41" s="1230"/>
      <c r="G41" s="1230"/>
      <c r="H41" s="1230"/>
    </row>
    <row r="42" spans="1:15" ht="11.25" customHeight="1" x14ac:dyDescent="0.25">
      <c r="A42" s="61" t="s">
        <v>564</v>
      </c>
      <c r="B42" s="370"/>
      <c r="C42" s="370"/>
      <c r="D42" s="370"/>
      <c r="E42" s="370"/>
      <c r="F42" s="370"/>
      <c r="G42" s="370"/>
      <c r="H42" s="370"/>
    </row>
    <row r="43" spans="1:15" ht="11.5" x14ac:dyDescent="0.25">
      <c r="A43" s="61" t="s">
        <v>565</v>
      </c>
      <c r="B43" s="370"/>
      <c r="C43" s="370"/>
      <c r="D43" s="370"/>
      <c r="E43" s="370"/>
      <c r="F43" s="370"/>
      <c r="G43" s="370"/>
      <c r="H43" s="370"/>
    </row>
    <row r="44" spans="1:15" ht="11.5" x14ac:dyDescent="0.25">
      <c r="A44" s="61" t="s">
        <v>566</v>
      </c>
      <c r="B44" s="370"/>
      <c r="C44" s="370"/>
      <c r="D44" s="370"/>
      <c r="E44" s="370"/>
      <c r="F44" s="370"/>
      <c r="G44" s="370"/>
      <c r="H44" s="370"/>
    </row>
    <row r="45" spans="1:15" ht="11.5" x14ac:dyDescent="0.25">
      <c r="A45" s="61" t="s">
        <v>567</v>
      </c>
      <c r="B45" s="370"/>
      <c r="C45" s="370"/>
      <c r="D45" s="370"/>
      <c r="E45" s="370"/>
      <c r="F45" s="370"/>
      <c r="G45" s="370"/>
      <c r="H45" s="370"/>
    </row>
    <row r="46" spans="1:15" ht="11.5" x14ac:dyDescent="0.25">
      <c r="A46" s="61" t="s">
        <v>568</v>
      </c>
      <c r="B46" s="370"/>
      <c r="C46" s="370"/>
      <c r="D46" s="370"/>
      <c r="E46" s="370"/>
      <c r="F46" s="370"/>
      <c r="G46" s="370"/>
      <c r="H46" s="370"/>
    </row>
    <row r="47" spans="1:15" ht="11.5" x14ac:dyDescent="0.25">
      <c r="A47" s="61" t="s">
        <v>569</v>
      </c>
      <c r="B47" s="370"/>
      <c r="C47" s="370"/>
      <c r="D47" s="370"/>
      <c r="E47" s="370"/>
      <c r="F47" s="370"/>
      <c r="G47" s="370"/>
      <c r="H47" s="370"/>
    </row>
    <row r="48" spans="1:15" ht="11.5" x14ac:dyDescent="0.25">
      <c r="A48" s="61" t="s">
        <v>570</v>
      </c>
      <c r="B48" s="370"/>
      <c r="C48" s="370"/>
      <c r="D48" s="370"/>
      <c r="E48" s="370"/>
      <c r="F48" s="370"/>
      <c r="G48" s="370"/>
      <c r="H48" s="370"/>
    </row>
    <row r="49" spans="1:8" ht="11.5" x14ac:dyDescent="0.25">
      <c r="A49" s="61" t="s">
        <v>571</v>
      </c>
      <c r="B49" s="370"/>
      <c r="C49" s="370"/>
      <c r="D49" s="370"/>
      <c r="E49" s="370"/>
      <c r="F49" s="370"/>
      <c r="G49" s="370"/>
      <c r="H49" s="370"/>
    </row>
    <row r="50" spans="1:8" ht="11.5" x14ac:dyDescent="0.25">
      <c r="A50" s="61" t="s">
        <v>630</v>
      </c>
      <c r="B50" s="370"/>
      <c r="C50" s="370"/>
      <c r="D50" s="370"/>
      <c r="E50" s="370"/>
      <c r="F50" s="370"/>
      <c r="G50" s="370"/>
      <c r="H50" s="370"/>
    </row>
    <row r="51" spans="1:8" ht="11.5" x14ac:dyDescent="0.25">
      <c r="A51" s="61" t="s">
        <v>643</v>
      </c>
      <c r="B51" s="370"/>
      <c r="C51" s="370"/>
      <c r="D51" s="370"/>
      <c r="E51" s="370"/>
      <c r="F51" s="370"/>
      <c r="G51" s="370"/>
      <c r="H51" s="370"/>
    </row>
    <row r="52" spans="1:8" ht="11.5" x14ac:dyDescent="0.25">
      <c r="A52" s="61" t="s">
        <v>632</v>
      </c>
      <c r="B52" s="370"/>
      <c r="C52" s="370"/>
      <c r="D52" s="370"/>
      <c r="E52" s="370"/>
      <c r="F52" s="370"/>
      <c r="G52" s="370"/>
      <c r="H52" s="370"/>
    </row>
    <row r="53" spans="1:8" ht="11.5" x14ac:dyDescent="0.25">
      <c r="A53" s="61" t="s">
        <v>1699</v>
      </c>
      <c r="B53" s="370"/>
      <c r="C53" s="370"/>
      <c r="D53" s="370"/>
      <c r="E53" s="370"/>
      <c r="F53" s="370"/>
      <c r="G53" s="370"/>
      <c r="H53" s="370"/>
    </row>
    <row r="54" spans="1:8" ht="11.5" x14ac:dyDescent="0.25">
      <c r="A54" s="61" t="s">
        <v>573</v>
      </c>
      <c r="B54" s="370"/>
      <c r="C54" s="370"/>
      <c r="D54" s="370"/>
      <c r="E54" s="370"/>
      <c r="F54" s="370"/>
      <c r="G54" s="370"/>
      <c r="H54" s="370"/>
    </row>
    <row r="55" spans="1:8" ht="11.5" x14ac:dyDescent="0.25">
      <c r="A55" s="61" t="s">
        <v>634</v>
      </c>
      <c r="B55" s="370"/>
      <c r="C55" s="370"/>
      <c r="D55" s="370"/>
      <c r="E55" s="370"/>
      <c r="F55" s="370"/>
      <c r="G55" s="370"/>
      <c r="H55" s="370"/>
    </row>
    <row r="56" spans="1:8" ht="11.5" x14ac:dyDescent="0.25">
      <c r="A56" s="61" t="s">
        <v>1476</v>
      </c>
      <c r="B56" s="370"/>
      <c r="C56" s="370"/>
      <c r="D56" s="370"/>
      <c r="E56" s="370"/>
      <c r="F56" s="370"/>
      <c r="G56" s="370"/>
      <c r="H56" s="370"/>
    </row>
    <row r="57" spans="1:8" ht="11.5" x14ac:dyDescent="0.25">
      <c r="A57" s="61" t="s">
        <v>1477</v>
      </c>
      <c r="B57" s="370"/>
      <c r="C57" s="370"/>
      <c r="D57" s="370"/>
      <c r="E57" s="370"/>
      <c r="F57" s="370"/>
      <c r="G57" s="370"/>
      <c r="H57" s="370"/>
    </row>
    <row r="58" spans="1:8" ht="11.5" x14ac:dyDescent="0.25">
      <c r="A58" s="61" t="s">
        <v>1469</v>
      </c>
      <c r="B58" s="370"/>
      <c r="C58" s="370"/>
      <c r="D58" s="370"/>
      <c r="E58" s="370"/>
      <c r="F58" s="370"/>
      <c r="G58" s="370"/>
      <c r="H58" s="370"/>
    </row>
    <row r="59" spans="1:8" ht="11.5" x14ac:dyDescent="0.25">
      <c r="A59" s="61" t="s">
        <v>1479</v>
      </c>
      <c r="B59" s="370"/>
      <c r="C59" s="370"/>
      <c r="D59" s="370"/>
      <c r="E59" s="370"/>
      <c r="F59" s="370"/>
      <c r="G59" s="370"/>
      <c r="H59" s="370"/>
    </row>
    <row r="60" spans="1:8" ht="11.5" x14ac:dyDescent="0.25">
      <c r="A60" s="61" t="s">
        <v>1480</v>
      </c>
      <c r="B60" s="370"/>
      <c r="C60" s="370"/>
      <c r="D60" s="370"/>
      <c r="E60" s="370"/>
      <c r="F60" s="370"/>
      <c r="G60" s="370"/>
      <c r="H60" s="370"/>
    </row>
    <row r="61" spans="1:8" ht="11.5" x14ac:dyDescent="0.25">
      <c r="A61" s="61" t="s">
        <v>1482</v>
      </c>
      <c r="B61" s="370"/>
      <c r="C61" s="370"/>
      <c r="D61" s="370"/>
      <c r="E61" s="370"/>
      <c r="F61" s="370"/>
      <c r="G61" s="370"/>
      <c r="H61" s="370"/>
    </row>
    <row r="62" spans="1:8" ht="11.5" x14ac:dyDescent="0.25">
      <c r="A62" s="61" t="s">
        <v>1481</v>
      </c>
      <c r="B62" s="370"/>
      <c r="C62" s="370"/>
      <c r="D62" s="370"/>
      <c r="E62" s="370"/>
      <c r="F62" s="370"/>
      <c r="G62" s="370"/>
      <c r="H62" s="370"/>
    </row>
    <row r="63" spans="1:8" ht="11.5" x14ac:dyDescent="0.25">
      <c r="A63" s="61" t="s">
        <v>1478</v>
      </c>
      <c r="B63" s="370"/>
      <c r="C63" s="370"/>
      <c r="D63" s="370"/>
      <c r="E63" s="370"/>
      <c r="F63" s="370"/>
      <c r="G63" s="370"/>
      <c r="H63" s="370"/>
    </row>
    <row r="64" spans="1:8" ht="11.5" x14ac:dyDescent="0.25">
      <c r="A64" s="61" t="s">
        <v>1483</v>
      </c>
      <c r="B64" s="370"/>
      <c r="C64" s="370"/>
      <c r="D64" s="370"/>
      <c r="E64" s="370"/>
      <c r="F64" s="370"/>
      <c r="G64" s="370"/>
      <c r="H64" s="370"/>
    </row>
    <row r="65" spans="1:15" ht="11.5" x14ac:dyDescent="0.25">
      <c r="A65" s="61" t="s">
        <v>1266</v>
      </c>
      <c r="B65" s="370"/>
      <c r="C65" s="370"/>
      <c r="D65" s="370"/>
      <c r="E65" s="370"/>
      <c r="F65" s="370"/>
      <c r="G65" s="370"/>
      <c r="H65" s="370"/>
    </row>
    <row r="66" spans="1:15" ht="11.5" x14ac:dyDescent="0.25">
      <c r="A66" s="61" t="s">
        <v>636</v>
      </c>
      <c r="B66" s="370"/>
      <c r="C66" s="370"/>
      <c r="D66" s="370"/>
      <c r="E66" s="370"/>
      <c r="F66" s="370"/>
      <c r="G66" s="370"/>
      <c r="H66" s="370"/>
    </row>
    <row r="67" spans="1:15" ht="11.5" x14ac:dyDescent="0.25">
      <c r="A67" s="61" t="s">
        <v>637</v>
      </c>
      <c r="B67" s="370"/>
      <c r="C67" s="370"/>
      <c r="D67" s="370"/>
      <c r="E67" s="370"/>
      <c r="F67" s="370"/>
      <c r="G67" s="370"/>
      <c r="H67" s="370"/>
    </row>
    <row r="68" spans="1:15" ht="11.5" x14ac:dyDescent="0.25">
      <c r="A68" s="61" t="s">
        <v>575</v>
      </c>
      <c r="B68" s="370"/>
      <c r="C68" s="370"/>
      <c r="D68" s="370"/>
      <c r="E68" s="370"/>
      <c r="F68" s="370"/>
      <c r="G68" s="370"/>
      <c r="H68" s="370"/>
    </row>
    <row r="69" spans="1:15" ht="11.5" x14ac:dyDescent="0.25">
      <c r="A69" s="61" t="s">
        <v>652</v>
      </c>
      <c r="B69" s="370"/>
      <c r="C69" s="370"/>
      <c r="D69" s="370"/>
      <c r="E69" s="370"/>
      <c r="F69" s="370"/>
      <c r="G69" s="370"/>
      <c r="H69" s="370"/>
    </row>
    <row r="70" spans="1:15" ht="11.5" x14ac:dyDescent="0.25">
      <c r="A70" s="61" t="s">
        <v>639</v>
      </c>
      <c r="B70" s="370"/>
      <c r="C70" s="370"/>
      <c r="D70" s="370"/>
      <c r="E70" s="370"/>
      <c r="F70" s="370"/>
      <c r="G70" s="370"/>
      <c r="H70" s="370"/>
    </row>
    <row r="71" spans="1:15" ht="12" thickBot="1" x14ac:dyDescent="0.3">
      <c r="A71" s="254" t="s">
        <v>254</v>
      </c>
      <c r="B71" s="740">
        <f>SUM(B42:B49)+SUM(B53:B55)+B65+SUM(B68:B69)</f>
        <v>0</v>
      </c>
      <c r="C71" s="740">
        <f t="shared" ref="C71:H71" si="1">SUM(C42:C49)+SUM(C53:C55)+C65+SUM(C68:C69)</f>
        <v>0</v>
      </c>
      <c r="D71" s="740">
        <f t="shared" si="1"/>
        <v>0</v>
      </c>
      <c r="E71" s="740">
        <f t="shared" si="1"/>
        <v>0</v>
      </c>
      <c r="F71" s="740">
        <f>SUM(F42:F49)+SUM(F53:F55)+F65+SUM(F68:F69)</f>
        <v>0</v>
      </c>
      <c r="G71" s="740">
        <f t="shared" si="1"/>
        <v>0</v>
      </c>
      <c r="H71" s="740">
        <f t="shared" si="1"/>
        <v>0</v>
      </c>
    </row>
    <row r="72" spans="1:15" ht="12" thickTop="1" x14ac:dyDescent="0.25">
      <c r="A72" s="1245" t="s">
        <v>655</v>
      </c>
      <c r="B72" s="1246"/>
      <c r="C72" s="1246"/>
      <c r="D72" s="1246"/>
      <c r="E72" s="1246"/>
      <c r="F72" s="1246"/>
      <c r="G72" s="1246"/>
      <c r="H72" s="1247"/>
    </row>
    <row r="73" spans="1:15" ht="16.5" customHeight="1" x14ac:dyDescent="0.25">
      <c r="A73" s="255"/>
      <c r="B73" s="1248" t="s">
        <v>641</v>
      </c>
      <c r="C73" s="1249"/>
      <c r="D73" s="1249"/>
      <c r="E73" s="1249"/>
      <c r="F73" s="1249"/>
      <c r="G73" s="1249"/>
      <c r="H73" s="1250"/>
      <c r="J73" s="256"/>
      <c r="K73" s="256"/>
    </row>
    <row r="74" spans="1:15" ht="15.75" customHeight="1" x14ac:dyDescent="0.25">
      <c r="A74" s="255"/>
      <c r="B74" s="1239" t="s">
        <v>618</v>
      </c>
      <c r="C74" s="1195" t="s">
        <v>173</v>
      </c>
      <c r="D74" s="1196"/>
      <c r="E74" s="1196"/>
      <c r="F74" s="1239" t="s">
        <v>642</v>
      </c>
      <c r="G74" s="1239" t="s">
        <v>620</v>
      </c>
      <c r="H74" s="1239" t="s">
        <v>622</v>
      </c>
      <c r="J74" s="256"/>
      <c r="K74" s="256"/>
      <c r="O74" s="163"/>
    </row>
    <row r="75" spans="1:15" ht="56.25" customHeight="1" x14ac:dyDescent="0.25">
      <c r="A75" s="255"/>
      <c r="B75" s="1230"/>
      <c r="C75" s="470" t="s">
        <v>171</v>
      </c>
      <c r="D75" s="470" t="s">
        <v>112</v>
      </c>
      <c r="E75" s="470" t="s">
        <v>411</v>
      </c>
      <c r="F75" s="1230"/>
      <c r="G75" s="1230"/>
      <c r="H75" s="1230"/>
      <c r="J75" s="256"/>
    </row>
    <row r="76" spans="1:15" ht="11.5" x14ac:dyDescent="0.25">
      <c r="A76" s="61" t="s">
        <v>564</v>
      </c>
      <c r="B76" s="370"/>
      <c r="C76" s="370"/>
      <c r="D76" s="370"/>
      <c r="E76" s="370"/>
      <c r="F76" s="370"/>
      <c r="G76" s="370"/>
      <c r="H76" s="370"/>
      <c r="J76" s="256"/>
    </row>
    <row r="77" spans="1:15" ht="11.5" x14ac:dyDescent="0.25">
      <c r="A77" s="61" t="s">
        <v>565</v>
      </c>
      <c r="B77" s="370"/>
      <c r="C77" s="370"/>
      <c r="D77" s="370"/>
      <c r="E77" s="370"/>
      <c r="F77" s="370"/>
      <c r="G77" s="370"/>
      <c r="H77" s="370"/>
      <c r="J77" s="256"/>
    </row>
    <row r="78" spans="1:15" ht="11.5" x14ac:dyDescent="0.25">
      <c r="A78" s="61" t="s">
        <v>566</v>
      </c>
      <c r="B78" s="370"/>
      <c r="C78" s="370"/>
      <c r="D78" s="370"/>
      <c r="E78" s="370"/>
      <c r="F78" s="370"/>
      <c r="G78" s="370"/>
      <c r="H78" s="370"/>
      <c r="J78" s="256"/>
    </row>
    <row r="79" spans="1:15" ht="11.5" x14ac:dyDescent="0.25">
      <c r="A79" s="61" t="s">
        <v>567</v>
      </c>
      <c r="B79" s="370"/>
      <c r="C79" s="370"/>
      <c r="D79" s="370"/>
      <c r="E79" s="370"/>
      <c r="F79" s="370"/>
      <c r="G79" s="370"/>
      <c r="H79" s="370"/>
      <c r="J79" s="256"/>
    </row>
    <row r="80" spans="1:15" ht="11.5" x14ac:dyDescent="0.25">
      <c r="A80" s="61" t="s">
        <v>568</v>
      </c>
      <c r="B80" s="370"/>
      <c r="C80" s="370"/>
      <c r="D80" s="370"/>
      <c r="E80" s="370"/>
      <c r="F80" s="370"/>
      <c r="G80" s="370"/>
      <c r="H80" s="370"/>
      <c r="J80" s="256"/>
    </row>
    <row r="81" spans="1:10" ht="11.5" x14ac:dyDescent="0.25">
      <c r="A81" s="61" t="s">
        <v>569</v>
      </c>
      <c r="B81" s="370"/>
      <c r="C81" s="370"/>
      <c r="D81" s="370"/>
      <c r="E81" s="370"/>
      <c r="F81" s="370"/>
      <c r="G81" s="370"/>
      <c r="H81" s="370"/>
      <c r="J81" s="256"/>
    </row>
    <row r="82" spans="1:10" ht="11.5" x14ac:dyDescent="0.25">
      <c r="A82" s="61" t="s">
        <v>570</v>
      </c>
      <c r="B82" s="370"/>
      <c r="C82" s="370"/>
      <c r="D82" s="370"/>
      <c r="E82" s="370"/>
      <c r="F82" s="370"/>
      <c r="G82" s="370"/>
      <c r="H82" s="370"/>
      <c r="J82" s="256"/>
    </row>
    <row r="83" spans="1:10" ht="11.5" x14ac:dyDescent="0.25">
      <c r="A83" s="61" t="s">
        <v>571</v>
      </c>
      <c r="B83" s="370"/>
      <c r="C83" s="370"/>
      <c r="D83" s="370"/>
      <c r="E83" s="370"/>
      <c r="F83" s="370"/>
      <c r="G83" s="370"/>
      <c r="H83" s="370"/>
      <c r="J83" s="256"/>
    </row>
    <row r="84" spans="1:10" ht="11.5" x14ac:dyDescent="0.25">
      <c r="A84" s="61" t="s">
        <v>630</v>
      </c>
      <c r="B84" s="370"/>
      <c r="C84" s="370"/>
      <c r="D84" s="370"/>
      <c r="E84" s="370"/>
      <c r="F84" s="370"/>
      <c r="G84" s="370"/>
      <c r="H84" s="370"/>
      <c r="J84" s="256"/>
    </row>
    <row r="85" spans="1:10" ht="11.5" x14ac:dyDescent="0.25">
      <c r="A85" s="61" t="s">
        <v>643</v>
      </c>
      <c r="B85" s="370"/>
      <c r="C85" s="370"/>
      <c r="D85" s="370"/>
      <c r="E85" s="370"/>
      <c r="F85" s="370"/>
      <c r="G85" s="370"/>
      <c r="H85" s="370"/>
      <c r="J85" s="256"/>
    </row>
    <row r="86" spans="1:10" ht="11.5" x14ac:dyDescent="0.25">
      <c r="A86" s="61" t="s">
        <v>632</v>
      </c>
      <c r="B86" s="370"/>
      <c r="C86" s="370"/>
      <c r="D86" s="370"/>
      <c r="E86" s="370"/>
      <c r="F86" s="370"/>
      <c r="G86" s="370"/>
      <c r="H86" s="370"/>
    </row>
    <row r="87" spans="1:10" ht="11.5" x14ac:dyDescent="0.25">
      <c r="A87" s="61" t="s">
        <v>633</v>
      </c>
      <c r="B87" s="370"/>
      <c r="C87" s="370"/>
      <c r="D87" s="370"/>
      <c r="E87" s="370"/>
      <c r="F87" s="370"/>
      <c r="G87" s="370"/>
      <c r="H87" s="370"/>
    </row>
    <row r="88" spans="1:10" ht="11.5" x14ac:dyDescent="0.25">
      <c r="A88" s="61" t="s">
        <v>573</v>
      </c>
      <c r="B88" s="370"/>
      <c r="C88" s="370"/>
      <c r="D88" s="370"/>
      <c r="E88" s="370"/>
      <c r="F88" s="370"/>
      <c r="G88" s="370"/>
      <c r="H88" s="370"/>
    </row>
    <row r="89" spans="1:10" ht="11.5" x14ac:dyDescent="0.25">
      <c r="A89" s="61" t="s">
        <v>634</v>
      </c>
      <c r="B89" s="370"/>
      <c r="C89" s="370"/>
      <c r="D89" s="370"/>
      <c r="E89" s="370"/>
      <c r="F89" s="370"/>
      <c r="G89" s="370"/>
      <c r="H89" s="370"/>
    </row>
    <row r="90" spans="1:10" ht="11.5" x14ac:dyDescent="0.25">
      <c r="A90" s="61" t="s">
        <v>1476</v>
      </c>
      <c r="B90" s="370"/>
      <c r="C90" s="370"/>
      <c r="D90" s="370"/>
      <c r="E90" s="370"/>
      <c r="F90" s="370"/>
      <c r="G90" s="370"/>
      <c r="H90" s="370"/>
    </row>
    <row r="91" spans="1:10" ht="11.5" x14ac:dyDescent="0.25">
      <c r="A91" s="61" t="s">
        <v>1477</v>
      </c>
      <c r="B91" s="370"/>
      <c r="C91" s="370"/>
      <c r="D91" s="370"/>
      <c r="E91" s="370"/>
      <c r="F91" s="370"/>
      <c r="G91" s="370"/>
      <c r="H91" s="370"/>
    </row>
    <row r="92" spans="1:10" ht="11.5" x14ac:dyDescent="0.25">
      <c r="A92" s="61" t="s">
        <v>1469</v>
      </c>
      <c r="B92" s="370"/>
      <c r="C92" s="370"/>
      <c r="D92" s="370"/>
      <c r="E92" s="370"/>
      <c r="F92" s="370"/>
      <c r="G92" s="370"/>
      <c r="H92" s="370"/>
    </row>
    <row r="93" spans="1:10" ht="11.5" x14ac:dyDescent="0.25">
      <c r="A93" s="61" t="s">
        <v>1479</v>
      </c>
      <c r="B93" s="370"/>
      <c r="C93" s="370"/>
      <c r="D93" s="370"/>
      <c r="E93" s="370"/>
      <c r="F93" s="370"/>
      <c r="G93" s="370"/>
      <c r="H93" s="370"/>
    </row>
    <row r="94" spans="1:10" ht="11.5" x14ac:dyDescent="0.25">
      <c r="A94" s="61" t="s">
        <v>1480</v>
      </c>
      <c r="B94" s="370"/>
      <c r="C94" s="370"/>
      <c r="D94" s="370"/>
      <c r="E94" s="370"/>
      <c r="F94" s="370"/>
      <c r="G94" s="370"/>
      <c r="H94" s="370"/>
    </row>
    <row r="95" spans="1:10" ht="11.5" x14ac:dyDescent="0.25">
      <c r="A95" s="61" t="s">
        <v>1482</v>
      </c>
      <c r="B95" s="370"/>
      <c r="C95" s="370"/>
      <c r="D95" s="370"/>
      <c r="E95" s="370"/>
      <c r="F95" s="370"/>
      <c r="G95" s="370"/>
      <c r="H95" s="370"/>
    </row>
    <row r="96" spans="1:10" ht="11.5" x14ac:dyDescent="0.25">
      <c r="A96" s="61" t="s">
        <v>1481</v>
      </c>
      <c r="B96" s="370"/>
      <c r="C96" s="370"/>
      <c r="D96" s="370"/>
      <c r="E96" s="370"/>
      <c r="F96" s="370"/>
      <c r="G96" s="370"/>
      <c r="H96" s="370"/>
    </row>
    <row r="97" spans="1:8" ht="11.5" x14ac:dyDescent="0.25">
      <c r="A97" s="61" t="s">
        <v>1478</v>
      </c>
      <c r="B97" s="370"/>
      <c r="C97" s="370"/>
      <c r="D97" s="370"/>
      <c r="E97" s="370"/>
      <c r="F97" s="370"/>
      <c r="G97" s="370"/>
      <c r="H97" s="370"/>
    </row>
    <row r="98" spans="1:8" ht="11.5" x14ac:dyDescent="0.25">
      <c r="A98" s="61" t="s">
        <v>1483</v>
      </c>
      <c r="B98" s="370"/>
      <c r="C98" s="370"/>
      <c r="D98" s="370"/>
      <c r="E98" s="370"/>
      <c r="F98" s="370"/>
      <c r="G98" s="370"/>
      <c r="H98" s="370"/>
    </row>
    <row r="99" spans="1:8" ht="11.5" x14ac:dyDescent="0.25">
      <c r="A99" s="61" t="s">
        <v>1266</v>
      </c>
      <c r="B99" s="370"/>
      <c r="C99" s="370"/>
      <c r="D99" s="370"/>
      <c r="E99" s="370"/>
      <c r="F99" s="370"/>
      <c r="G99" s="370"/>
      <c r="H99" s="370"/>
    </row>
    <row r="100" spans="1:8" ht="11.5" x14ac:dyDescent="0.25">
      <c r="A100" s="61" t="s">
        <v>656</v>
      </c>
      <c r="B100" s="370"/>
      <c r="C100" s="370"/>
      <c r="D100" s="370"/>
      <c r="E100" s="370"/>
      <c r="F100" s="370"/>
      <c r="G100" s="370"/>
      <c r="H100" s="370"/>
    </row>
    <row r="101" spans="1:8" ht="11.5" x14ac:dyDescent="0.25">
      <c r="A101" s="61" t="s">
        <v>637</v>
      </c>
      <c r="B101" s="370"/>
      <c r="C101" s="370"/>
      <c r="D101" s="370"/>
      <c r="E101" s="370"/>
      <c r="F101" s="370"/>
      <c r="G101" s="370"/>
      <c r="H101" s="370"/>
    </row>
    <row r="102" spans="1:8" ht="11.5" x14ac:dyDescent="0.25">
      <c r="A102" s="61" t="s">
        <v>575</v>
      </c>
      <c r="B102" s="370"/>
      <c r="C102" s="370"/>
      <c r="D102" s="370"/>
      <c r="E102" s="370"/>
      <c r="F102" s="370"/>
      <c r="G102" s="370"/>
      <c r="H102" s="370"/>
    </row>
    <row r="103" spans="1:8" ht="11.5" x14ac:dyDescent="0.25">
      <c r="A103" s="61" t="s">
        <v>652</v>
      </c>
      <c r="B103" s="370"/>
      <c r="C103" s="370"/>
      <c r="D103" s="370"/>
      <c r="E103" s="370"/>
      <c r="F103" s="370"/>
      <c r="G103" s="370"/>
      <c r="H103" s="370"/>
    </row>
    <row r="104" spans="1:8" ht="11.5" x14ac:dyDescent="0.25">
      <c r="A104" s="61" t="s">
        <v>653</v>
      </c>
      <c r="B104" s="370"/>
      <c r="C104" s="370"/>
      <c r="D104" s="370"/>
      <c r="E104" s="370"/>
      <c r="F104" s="370"/>
      <c r="G104" s="370"/>
      <c r="H104" s="370"/>
    </row>
    <row r="105" spans="1:8" ht="12" thickBot="1" x14ac:dyDescent="0.3">
      <c r="A105" s="254" t="s">
        <v>254</v>
      </c>
      <c r="B105" s="740">
        <f>SUM(B76:B83)+SUM(B87:B89)+B99+SUM(B102:B103)</f>
        <v>0</v>
      </c>
      <c r="C105" s="740">
        <f t="shared" ref="C105:H105" si="2">SUM(C76:C83)+SUM(C87:C89)+C99+SUM(C102:C103)</f>
        <v>0</v>
      </c>
      <c r="D105" s="740">
        <f t="shared" si="2"/>
        <v>0</v>
      </c>
      <c r="E105" s="740">
        <f t="shared" si="2"/>
        <v>0</v>
      </c>
      <c r="F105" s="740">
        <f t="shared" si="2"/>
        <v>0</v>
      </c>
      <c r="G105" s="740">
        <f t="shared" si="2"/>
        <v>0</v>
      </c>
      <c r="H105" s="740">
        <f t="shared" si="2"/>
        <v>0</v>
      </c>
    </row>
    <row r="106" spans="1:8" ht="12" thickTop="1" x14ac:dyDescent="0.25">
      <c r="A106" s="1245" t="s">
        <v>655</v>
      </c>
      <c r="B106" s="1246"/>
      <c r="C106" s="1246"/>
      <c r="D106" s="1246"/>
      <c r="E106" s="1246"/>
      <c r="F106" s="1246"/>
      <c r="G106" s="1246"/>
      <c r="H106" s="1247"/>
    </row>
    <row r="107" spans="1:8" ht="11.5" x14ac:dyDescent="0.25">
      <c r="A107" s="255"/>
      <c r="B107" s="1248" t="s">
        <v>657</v>
      </c>
      <c r="C107" s="1249"/>
      <c r="D107" s="1249"/>
      <c r="E107" s="1249"/>
      <c r="F107" s="1249"/>
      <c r="G107" s="1249"/>
      <c r="H107" s="1250"/>
    </row>
    <row r="108" spans="1:8" ht="14.25" customHeight="1" x14ac:dyDescent="0.25">
      <c r="A108" s="255"/>
      <c r="B108" s="1239" t="s">
        <v>618</v>
      </c>
      <c r="C108" s="1195" t="s">
        <v>212</v>
      </c>
      <c r="D108" s="1196"/>
      <c r="E108" s="1196"/>
      <c r="F108" s="1239" t="s">
        <v>642</v>
      </c>
      <c r="G108" s="1239" t="s">
        <v>620</v>
      </c>
      <c r="H108" s="1239" t="s">
        <v>622</v>
      </c>
    </row>
    <row r="109" spans="1:8" ht="55.5" customHeight="1" x14ac:dyDescent="0.25">
      <c r="A109" s="255"/>
      <c r="B109" s="1230"/>
      <c r="C109" s="470" t="s">
        <v>171</v>
      </c>
      <c r="D109" s="470" t="s">
        <v>112</v>
      </c>
      <c r="E109" s="655" t="s">
        <v>411</v>
      </c>
      <c r="F109" s="1230"/>
      <c r="G109" s="1230"/>
      <c r="H109" s="1230"/>
    </row>
    <row r="110" spans="1:8" ht="11.5" x14ac:dyDescent="0.25">
      <c r="A110" s="61" t="s">
        <v>564</v>
      </c>
      <c r="B110" s="370"/>
      <c r="C110" s="370"/>
      <c r="D110" s="370"/>
      <c r="E110" s="370"/>
      <c r="F110" s="370"/>
      <c r="G110" s="370"/>
      <c r="H110" s="370"/>
    </row>
    <row r="111" spans="1:8" ht="11.5" x14ac:dyDescent="0.25">
      <c r="A111" s="61" t="s">
        <v>565</v>
      </c>
      <c r="B111" s="370"/>
      <c r="C111" s="370"/>
      <c r="D111" s="370"/>
      <c r="E111" s="370"/>
      <c r="F111" s="370"/>
      <c r="G111" s="370"/>
      <c r="H111" s="370"/>
    </row>
    <row r="112" spans="1:8" ht="11.5" x14ac:dyDescent="0.25">
      <c r="A112" s="61" t="s">
        <v>566</v>
      </c>
      <c r="B112" s="370"/>
      <c r="C112" s="370"/>
      <c r="D112" s="370"/>
      <c r="E112" s="370"/>
      <c r="F112" s="370"/>
      <c r="G112" s="370"/>
      <c r="H112" s="370"/>
    </row>
    <row r="113" spans="1:8" ht="11.5" x14ac:dyDescent="0.25">
      <c r="A113" s="61" t="s">
        <v>567</v>
      </c>
      <c r="B113" s="370"/>
      <c r="C113" s="370"/>
      <c r="D113" s="370"/>
      <c r="E113" s="370"/>
      <c r="F113" s="370"/>
      <c r="G113" s="370"/>
      <c r="H113" s="370"/>
    </row>
    <row r="114" spans="1:8" ht="11.5" x14ac:dyDescent="0.25">
      <c r="A114" s="61" t="s">
        <v>568</v>
      </c>
      <c r="B114" s="370"/>
      <c r="C114" s="370"/>
      <c r="D114" s="370"/>
      <c r="E114" s="370"/>
      <c r="F114" s="370"/>
      <c r="G114" s="370"/>
      <c r="H114" s="370"/>
    </row>
    <row r="115" spans="1:8" ht="11.5" x14ac:dyDescent="0.25">
      <c r="A115" s="61" t="s">
        <v>569</v>
      </c>
      <c r="B115" s="370"/>
      <c r="C115" s="370"/>
      <c r="D115" s="370"/>
      <c r="E115" s="370"/>
      <c r="F115" s="370"/>
      <c r="G115" s="370"/>
      <c r="H115" s="370"/>
    </row>
    <row r="116" spans="1:8" ht="11.5" x14ac:dyDescent="0.25">
      <c r="A116" s="61" t="s">
        <v>570</v>
      </c>
      <c r="B116" s="370"/>
      <c r="C116" s="370"/>
      <c r="D116" s="370"/>
      <c r="E116" s="370"/>
      <c r="F116" s="370"/>
      <c r="G116" s="370"/>
      <c r="H116" s="370"/>
    </row>
    <row r="117" spans="1:8" ht="11.5" x14ac:dyDescent="0.25">
      <c r="A117" s="61" t="s">
        <v>1267</v>
      </c>
      <c r="B117" s="370"/>
      <c r="C117" s="370"/>
      <c r="D117" s="370"/>
      <c r="E117" s="370"/>
      <c r="F117" s="370"/>
      <c r="G117" s="370"/>
      <c r="H117" s="370"/>
    </row>
    <row r="118" spans="1:8" ht="11.5" x14ac:dyDescent="0.25">
      <c r="A118" s="61" t="s">
        <v>630</v>
      </c>
      <c r="B118" s="370"/>
      <c r="C118" s="370"/>
      <c r="D118" s="370"/>
      <c r="E118" s="370"/>
      <c r="F118" s="370"/>
      <c r="G118" s="370"/>
      <c r="H118" s="370"/>
    </row>
    <row r="119" spans="1:8" ht="11.5" x14ac:dyDescent="0.25">
      <c r="A119" s="61" t="s">
        <v>643</v>
      </c>
      <c r="B119" s="370"/>
      <c r="C119" s="370"/>
      <c r="D119" s="370"/>
      <c r="E119" s="370"/>
      <c r="F119" s="370"/>
      <c r="G119" s="370"/>
      <c r="H119" s="370"/>
    </row>
    <row r="120" spans="1:8" ht="11.5" x14ac:dyDescent="0.25">
      <c r="A120" s="61" t="s">
        <v>632</v>
      </c>
      <c r="B120" s="370"/>
      <c r="C120" s="370"/>
      <c r="D120" s="370"/>
      <c r="E120" s="370"/>
      <c r="F120" s="370"/>
      <c r="G120" s="370"/>
      <c r="H120" s="370"/>
    </row>
    <row r="121" spans="1:8" ht="11.5" x14ac:dyDescent="0.25">
      <c r="A121" s="61" t="s">
        <v>1699</v>
      </c>
      <c r="B121" s="370"/>
      <c r="C121" s="370"/>
      <c r="D121" s="370"/>
      <c r="E121" s="370"/>
      <c r="F121" s="370"/>
      <c r="G121" s="370"/>
      <c r="H121" s="370"/>
    </row>
    <row r="122" spans="1:8" ht="11.5" x14ac:dyDescent="0.25">
      <c r="A122" s="61" t="s">
        <v>573</v>
      </c>
      <c r="B122" s="370"/>
      <c r="C122" s="370"/>
      <c r="D122" s="370"/>
      <c r="E122" s="370"/>
      <c r="F122" s="370"/>
      <c r="G122" s="370"/>
      <c r="H122" s="370"/>
    </row>
    <row r="123" spans="1:8" ht="11.5" x14ac:dyDescent="0.25">
      <c r="A123" s="61" t="s">
        <v>634</v>
      </c>
      <c r="B123" s="370"/>
      <c r="C123" s="370"/>
      <c r="D123" s="370"/>
      <c r="E123" s="370"/>
      <c r="F123" s="370"/>
      <c r="G123" s="370"/>
      <c r="H123" s="370"/>
    </row>
    <row r="124" spans="1:8" ht="11.5" x14ac:dyDescent="0.25">
      <c r="A124" s="61" t="s">
        <v>1476</v>
      </c>
      <c r="B124" s="370"/>
      <c r="C124" s="370"/>
      <c r="D124" s="370"/>
      <c r="E124" s="370"/>
      <c r="F124" s="370"/>
      <c r="G124" s="370"/>
      <c r="H124" s="370"/>
    </row>
    <row r="125" spans="1:8" ht="11.5" x14ac:dyDescent="0.25">
      <c r="A125" s="61" t="s">
        <v>1477</v>
      </c>
      <c r="B125" s="370"/>
      <c r="C125" s="370"/>
      <c r="D125" s="370"/>
      <c r="E125" s="370"/>
      <c r="F125" s="370"/>
      <c r="G125" s="370"/>
      <c r="H125" s="370"/>
    </row>
    <row r="126" spans="1:8" ht="11.5" x14ac:dyDescent="0.25">
      <c r="A126" s="61" t="s">
        <v>1469</v>
      </c>
      <c r="B126" s="370"/>
      <c r="C126" s="370"/>
      <c r="D126" s="370"/>
      <c r="E126" s="370"/>
      <c r="F126" s="370"/>
      <c r="G126" s="370"/>
      <c r="H126" s="370"/>
    </row>
    <row r="127" spans="1:8" ht="11.5" x14ac:dyDescent="0.25">
      <c r="A127" s="61" t="s">
        <v>1479</v>
      </c>
      <c r="B127" s="370"/>
      <c r="C127" s="370"/>
      <c r="D127" s="370"/>
      <c r="E127" s="370"/>
      <c r="F127" s="370"/>
      <c r="G127" s="370"/>
      <c r="H127" s="370"/>
    </row>
    <row r="128" spans="1:8" ht="11.5" x14ac:dyDescent="0.25">
      <c r="A128" s="61" t="s">
        <v>1480</v>
      </c>
      <c r="B128" s="370"/>
      <c r="C128" s="370"/>
      <c r="D128" s="370"/>
      <c r="E128" s="370"/>
      <c r="F128" s="370"/>
      <c r="G128" s="370"/>
      <c r="H128" s="370"/>
    </row>
    <row r="129" spans="1:8" ht="11.5" x14ac:dyDescent="0.25">
      <c r="A129" s="61" t="s">
        <v>1482</v>
      </c>
      <c r="B129" s="370"/>
      <c r="C129" s="370"/>
      <c r="D129" s="370"/>
      <c r="E129" s="370"/>
      <c r="F129" s="370"/>
      <c r="G129" s="370"/>
      <c r="H129" s="370"/>
    </row>
    <row r="130" spans="1:8" ht="11.5" x14ac:dyDescent="0.25">
      <c r="A130" s="61" t="s">
        <v>1481</v>
      </c>
      <c r="B130" s="370"/>
      <c r="C130" s="370"/>
      <c r="D130" s="370"/>
      <c r="E130" s="370"/>
      <c r="F130" s="370"/>
      <c r="G130" s="370"/>
      <c r="H130" s="370"/>
    </row>
    <row r="131" spans="1:8" ht="11.5" x14ac:dyDescent="0.25">
      <c r="A131" s="61" t="s">
        <v>1478</v>
      </c>
      <c r="B131" s="370"/>
      <c r="C131" s="370"/>
      <c r="D131" s="370"/>
      <c r="E131" s="370"/>
      <c r="F131" s="370"/>
      <c r="G131" s="370"/>
      <c r="H131" s="370"/>
    </row>
    <row r="132" spans="1:8" ht="11.5" x14ac:dyDescent="0.25">
      <c r="A132" s="61" t="s">
        <v>1483</v>
      </c>
      <c r="B132" s="370"/>
      <c r="C132" s="370"/>
      <c r="D132" s="370"/>
      <c r="E132" s="370"/>
      <c r="F132" s="370"/>
      <c r="G132" s="370"/>
      <c r="H132" s="370"/>
    </row>
    <row r="133" spans="1:8" ht="11.5" x14ac:dyDescent="0.25">
      <c r="A133" s="61" t="s">
        <v>1266</v>
      </c>
      <c r="B133" s="370"/>
      <c r="C133" s="370"/>
      <c r="D133" s="370"/>
      <c r="E133" s="370"/>
      <c r="F133" s="370"/>
      <c r="G133" s="370"/>
      <c r="H133" s="370"/>
    </row>
    <row r="134" spans="1:8" ht="11.5" x14ac:dyDescent="0.25">
      <c r="A134" s="61" t="s">
        <v>636</v>
      </c>
      <c r="B134" s="370"/>
      <c r="C134" s="370"/>
      <c r="D134" s="370"/>
      <c r="E134" s="370"/>
      <c r="F134" s="370"/>
      <c r="G134" s="370"/>
      <c r="H134" s="370"/>
    </row>
    <row r="135" spans="1:8" ht="11.5" x14ac:dyDescent="0.25">
      <c r="A135" s="61" t="s">
        <v>637</v>
      </c>
      <c r="B135" s="370"/>
      <c r="C135" s="370"/>
      <c r="D135" s="370"/>
      <c r="E135" s="370"/>
      <c r="F135" s="370"/>
      <c r="G135" s="370"/>
      <c r="H135" s="370"/>
    </row>
    <row r="136" spans="1:8" ht="11.5" x14ac:dyDescent="0.25">
      <c r="A136" s="61" t="s">
        <v>575</v>
      </c>
      <c r="B136" s="370"/>
      <c r="C136" s="370"/>
      <c r="D136" s="370"/>
      <c r="E136" s="370"/>
      <c r="F136" s="370"/>
      <c r="G136" s="370"/>
      <c r="H136" s="370"/>
    </row>
    <row r="137" spans="1:8" ht="11.5" x14ac:dyDescent="0.25">
      <c r="A137" s="61" t="s">
        <v>652</v>
      </c>
      <c r="B137" s="370"/>
      <c r="C137" s="370"/>
      <c r="D137" s="370"/>
      <c r="E137" s="370"/>
      <c r="F137" s="370"/>
      <c r="G137" s="370"/>
      <c r="H137" s="370"/>
    </row>
    <row r="138" spans="1:8" ht="11.5" x14ac:dyDescent="0.25">
      <c r="A138" s="61" t="s">
        <v>653</v>
      </c>
      <c r="B138" s="370"/>
      <c r="C138" s="370"/>
      <c r="D138" s="370"/>
      <c r="E138" s="370"/>
      <c r="F138" s="370"/>
      <c r="G138" s="370"/>
      <c r="H138" s="370"/>
    </row>
    <row r="139" spans="1:8" ht="11.5" x14ac:dyDescent="0.25">
      <c r="A139" s="254" t="s">
        <v>254</v>
      </c>
      <c r="B139" s="740">
        <f>SUM(B110:B117)+SUM(B121:B123)+B133+SUM(B136:B137)</f>
        <v>0</v>
      </c>
      <c r="C139" s="740">
        <f t="shared" ref="C139:H139" si="3">SUM(C110:C117)+SUM(C121:C123)+C133+SUM(C136:C137)</f>
        <v>0</v>
      </c>
      <c r="D139" s="740">
        <f t="shared" si="3"/>
        <v>0</v>
      </c>
      <c r="E139" s="740">
        <f t="shared" si="3"/>
        <v>0</v>
      </c>
      <c r="F139" s="740">
        <f>SUM(F110:F117)+SUM(F121:F123)+F133+SUM(F136:F137)</f>
        <v>0</v>
      </c>
      <c r="G139" s="740">
        <f t="shared" si="3"/>
        <v>0</v>
      </c>
      <c r="H139" s="740">
        <f t="shared" si="3"/>
        <v>0</v>
      </c>
    </row>
  </sheetData>
  <mergeCells count="27">
    <mergeCell ref="B107:H107"/>
    <mergeCell ref="B108:B109"/>
    <mergeCell ref="G108:G109"/>
    <mergeCell ref="H108:H109"/>
    <mergeCell ref="C108:E108"/>
    <mergeCell ref="F108:F109"/>
    <mergeCell ref="A106:H106"/>
    <mergeCell ref="B39:H39"/>
    <mergeCell ref="B40:B41"/>
    <mergeCell ref="G40:G41"/>
    <mergeCell ref="H40:H41"/>
    <mergeCell ref="A72:H72"/>
    <mergeCell ref="B73:H73"/>
    <mergeCell ref="B74:B75"/>
    <mergeCell ref="G74:G75"/>
    <mergeCell ref="H74:H75"/>
    <mergeCell ref="C40:E40"/>
    <mergeCell ref="F40:F41"/>
    <mergeCell ref="C74:E74"/>
    <mergeCell ref="F74:F75"/>
    <mergeCell ref="A38:H38"/>
    <mergeCell ref="B5:H5"/>
    <mergeCell ref="B6:B7"/>
    <mergeCell ref="G6:G7"/>
    <mergeCell ref="H6:H7"/>
    <mergeCell ref="C6:E6"/>
    <mergeCell ref="F6:F7"/>
  </mergeCells>
  <pageMargins left="0.7" right="0.7" top="0.75" bottom="0.75" header="0.3" footer="0.3"/>
  <pageSetup paperSize="9" scale="50" orientation="portrait" r:id="rId1"/>
  <rowBreaks count="1" manualBreakCount="1">
    <brk id="71"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8"/>
  <dimension ref="A1:Q26"/>
  <sheetViews>
    <sheetView view="pageBreakPreview" zoomScale="90" zoomScaleNormal="100" zoomScaleSheetLayoutView="90" workbookViewId="0">
      <selection activeCell="A37" sqref="A37"/>
    </sheetView>
  </sheetViews>
  <sheetFormatPr defaultColWidth="9.1796875" defaultRowHeight="10" x14ac:dyDescent="0.2"/>
  <cols>
    <col min="1" max="1" width="59.453125" style="249" customWidth="1"/>
    <col min="2" max="2" width="12.81640625" style="249" customWidth="1"/>
    <col min="3" max="3" width="12.7265625" style="249" customWidth="1"/>
    <col min="4" max="4" width="13.1796875" style="249" customWidth="1"/>
    <col min="5" max="5" width="13" style="249" customWidth="1"/>
    <col min="6" max="6" width="14.54296875" style="249" customWidth="1"/>
    <col min="7" max="8" width="14.26953125" style="249" customWidth="1"/>
    <col min="9" max="9" width="12.54296875" style="249" customWidth="1"/>
    <col min="10" max="10" width="14.54296875" style="249" customWidth="1"/>
    <col min="11" max="11" width="12.54296875" style="249" customWidth="1"/>
    <col min="12" max="12" width="15.1796875" style="249" customWidth="1"/>
    <col min="13" max="13" width="16.26953125" style="485" customWidth="1"/>
    <col min="14" max="14" width="17.54296875" style="249" customWidth="1"/>
    <col min="15" max="15" width="15.7265625" style="249" customWidth="1"/>
    <col min="16" max="22" width="9.1796875" style="249"/>
    <col min="23" max="23" width="11.26953125" style="249" customWidth="1"/>
    <col min="24" max="16384" width="9.1796875" style="249"/>
  </cols>
  <sheetData>
    <row r="1" spans="1:17" ht="10.5" x14ac:dyDescent="0.2">
      <c r="A1" s="133" t="s">
        <v>658</v>
      </c>
      <c r="B1" s="133"/>
      <c r="C1" s="133"/>
      <c r="D1" s="133"/>
      <c r="E1" s="133"/>
      <c r="F1" s="133"/>
      <c r="G1" s="133"/>
      <c r="H1" s="133"/>
      <c r="I1" s="133"/>
      <c r="J1" s="133"/>
      <c r="K1" s="133"/>
    </row>
    <row r="2" spans="1:17" ht="11" thickBot="1" x14ac:dyDescent="0.3">
      <c r="A2" s="257" t="s">
        <v>617</v>
      </c>
      <c r="B2" s="257"/>
      <c r="C2" s="257"/>
      <c r="D2" s="257"/>
      <c r="E2" s="257"/>
      <c r="F2" s="257"/>
      <c r="G2" s="257"/>
      <c r="H2" s="257"/>
      <c r="I2" s="257"/>
      <c r="J2" s="1254" t="s">
        <v>103</v>
      </c>
      <c r="K2" s="1254"/>
    </row>
    <row r="3" spans="1:17" ht="11.5" hidden="1" thickTop="1" thickBot="1" x14ac:dyDescent="0.3">
      <c r="A3" s="365"/>
      <c r="B3" s="365"/>
      <c r="C3" s="365"/>
      <c r="D3" s="365"/>
      <c r="E3" s="365"/>
      <c r="F3" s="365"/>
      <c r="G3" s="365"/>
      <c r="H3" s="365"/>
      <c r="I3" s="365"/>
      <c r="J3" s="380"/>
      <c r="K3" s="380"/>
    </row>
    <row r="4" spans="1:17" ht="36" customHeight="1" thickTop="1" x14ac:dyDescent="0.2">
      <c r="A4" s="1255"/>
      <c r="B4" s="1258" t="s">
        <v>618</v>
      </c>
      <c r="C4" s="1262" t="s">
        <v>173</v>
      </c>
      <c r="D4" s="1263"/>
      <c r="E4" s="1263"/>
      <c r="F4" s="1263"/>
      <c r="G4" s="1251" t="s">
        <v>642</v>
      </c>
      <c r="H4" s="1259" t="s">
        <v>620</v>
      </c>
      <c r="I4" s="1260"/>
      <c r="J4" s="1258" t="s">
        <v>621</v>
      </c>
      <c r="K4" s="1258" t="s">
        <v>622</v>
      </c>
      <c r="O4" s="163"/>
      <c r="P4" s="204"/>
      <c r="Q4" s="204"/>
    </row>
    <row r="5" spans="1:17" ht="15" customHeight="1" x14ac:dyDescent="0.2">
      <c r="A5" s="1256"/>
      <c r="B5" s="1214"/>
      <c r="C5" s="1219" t="s">
        <v>171</v>
      </c>
      <c r="D5" s="1261"/>
      <c r="E5" s="1213" t="s">
        <v>112</v>
      </c>
      <c r="F5" s="1213" t="s">
        <v>411</v>
      </c>
      <c r="G5" s="1252"/>
      <c r="H5" s="1213" t="s">
        <v>254</v>
      </c>
      <c r="I5" s="1213" t="s">
        <v>623</v>
      </c>
      <c r="J5" s="1214"/>
      <c r="K5" s="1214"/>
      <c r="O5" s="139"/>
      <c r="P5" s="139"/>
      <c r="Q5" s="253"/>
    </row>
    <row r="6" spans="1:17" ht="15" customHeight="1" x14ac:dyDescent="0.2">
      <c r="A6" s="1256"/>
      <c r="B6" s="1214"/>
      <c r="C6" s="1213" t="s">
        <v>254</v>
      </c>
      <c r="D6" s="1213" t="s">
        <v>623</v>
      </c>
      <c r="E6" s="1214"/>
      <c r="F6" s="1214"/>
      <c r="G6" s="1252"/>
      <c r="H6" s="1214"/>
      <c r="I6" s="1214"/>
      <c r="J6" s="1214"/>
      <c r="K6" s="1214"/>
      <c r="O6" s="139"/>
      <c r="P6" s="139"/>
      <c r="Q6" s="253"/>
    </row>
    <row r="7" spans="1:17" ht="42" customHeight="1" x14ac:dyDescent="0.2">
      <c r="A7" s="1257"/>
      <c r="B7" s="1215"/>
      <c r="C7" s="1215"/>
      <c r="D7" s="1215"/>
      <c r="E7" s="1215"/>
      <c r="F7" s="1215"/>
      <c r="G7" s="1253"/>
      <c r="H7" s="1215"/>
      <c r="I7" s="1215"/>
      <c r="J7" s="1215"/>
      <c r="K7" s="1215"/>
    </row>
    <row r="8" spans="1:17" ht="11.25" customHeight="1" x14ac:dyDescent="0.25">
      <c r="A8" s="236" t="s">
        <v>564</v>
      </c>
      <c r="B8" s="369"/>
      <c r="C8" s="369"/>
      <c r="D8" s="369"/>
      <c r="E8" s="369"/>
      <c r="F8" s="369"/>
      <c r="G8" s="369"/>
      <c r="H8" s="369"/>
      <c r="I8" s="369"/>
      <c r="J8" s="369"/>
      <c r="K8" s="369"/>
    </row>
    <row r="9" spans="1:17" ht="11.25" customHeight="1" x14ac:dyDescent="0.25">
      <c r="A9" s="236" t="s">
        <v>565</v>
      </c>
      <c r="B9" s="369"/>
      <c r="C9" s="369"/>
      <c r="D9" s="369"/>
      <c r="E9" s="369"/>
      <c r="F9" s="369"/>
      <c r="G9" s="369"/>
      <c r="H9" s="369"/>
      <c r="I9" s="369"/>
      <c r="J9" s="369"/>
      <c r="K9" s="369"/>
    </row>
    <row r="10" spans="1:17" ht="11.25" customHeight="1" x14ac:dyDescent="0.25">
      <c r="A10" s="236" t="s">
        <v>566</v>
      </c>
      <c r="B10" s="369"/>
      <c r="C10" s="369"/>
      <c r="D10" s="369"/>
      <c r="E10" s="369"/>
      <c r="F10" s="369"/>
      <c r="G10" s="369"/>
      <c r="H10" s="369"/>
      <c r="I10" s="369"/>
      <c r="J10" s="369"/>
      <c r="K10" s="369"/>
    </row>
    <row r="11" spans="1:17" ht="11.5" x14ac:dyDescent="0.25">
      <c r="A11" s="236" t="s">
        <v>567</v>
      </c>
      <c r="B11" s="369"/>
      <c r="C11" s="369"/>
      <c r="D11" s="369"/>
      <c r="E11" s="369"/>
      <c r="F11" s="369"/>
      <c r="G11" s="369"/>
      <c r="H11" s="369"/>
      <c r="I11" s="369"/>
      <c r="J11" s="369"/>
      <c r="K11" s="369"/>
    </row>
    <row r="12" spans="1:17" ht="11.5" x14ac:dyDescent="0.25">
      <c r="A12" s="236" t="s">
        <v>568</v>
      </c>
      <c r="B12" s="369"/>
      <c r="C12" s="369"/>
      <c r="D12" s="369"/>
      <c r="E12" s="369"/>
      <c r="F12" s="369"/>
      <c r="G12" s="369"/>
      <c r="H12" s="369"/>
      <c r="I12" s="369"/>
      <c r="J12" s="369"/>
      <c r="K12" s="369"/>
    </row>
    <row r="13" spans="1:17" ht="11.5" x14ac:dyDescent="0.25">
      <c r="A13" s="236" t="s">
        <v>569</v>
      </c>
      <c r="B13" s="369"/>
      <c r="C13" s="369"/>
      <c r="D13" s="369"/>
      <c r="E13" s="369"/>
      <c r="F13" s="369"/>
      <c r="G13" s="369"/>
      <c r="H13" s="369"/>
      <c r="I13" s="369"/>
      <c r="J13" s="369"/>
      <c r="K13" s="369"/>
    </row>
    <row r="14" spans="1:17" ht="11.5" x14ac:dyDescent="0.25">
      <c r="A14" s="236" t="s">
        <v>570</v>
      </c>
      <c r="B14" s="369"/>
      <c r="C14" s="369"/>
      <c r="D14" s="369"/>
      <c r="E14" s="369"/>
      <c r="F14" s="369"/>
      <c r="G14" s="369"/>
      <c r="H14" s="369"/>
      <c r="I14" s="369"/>
      <c r="J14" s="369"/>
      <c r="K14" s="369"/>
    </row>
    <row r="15" spans="1:17" ht="11.5" x14ac:dyDescent="0.25">
      <c r="A15" s="236" t="s">
        <v>571</v>
      </c>
      <c r="B15" s="369"/>
      <c r="C15" s="369"/>
      <c r="D15" s="369"/>
      <c r="E15" s="369"/>
      <c r="F15" s="369"/>
      <c r="G15" s="369"/>
      <c r="H15" s="369"/>
      <c r="I15" s="369"/>
      <c r="J15" s="369"/>
      <c r="K15" s="369"/>
    </row>
    <row r="16" spans="1:17" ht="11.5" x14ac:dyDescent="0.25">
      <c r="A16" s="236" t="s">
        <v>630</v>
      </c>
      <c r="B16" s="369"/>
      <c r="C16" s="369"/>
      <c r="D16" s="369"/>
      <c r="E16" s="369"/>
      <c r="F16" s="369"/>
      <c r="G16" s="369"/>
      <c r="H16" s="369"/>
      <c r="I16" s="369"/>
      <c r="J16" s="369"/>
      <c r="K16" s="369"/>
    </row>
    <row r="17" spans="1:11" ht="11.5" x14ac:dyDescent="0.25">
      <c r="A17" s="236" t="s">
        <v>643</v>
      </c>
      <c r="B17" s="369"/>
      <c r="C17" s="369"/>
      <c r="D17" s="369"/>
      <c r="E17" s="369"/>
      <c r="F17" s="369"/>
      <c r="G17" s="369"/>
      <c r="H17" s="369"/>
      <c r="I17" s="369"/>
      <c r="J17" s="369"/>
      <c r="K17" s="369"/>
    </row>
    <row r="18" spans="1:11" ht="11.5" x14ac:dyDescent="0.25">
      <c r="A18" s="236" t="s">
        <v>632</v>
      </c>
      <c r="B18" s="369"/>
      <c r="C18" s="369"/>
      <c r="D18" s="369"/>
      <c r="E18" s="369"/>
      <c r="F18" s="369"/>
      <c r="G18" s="369"/>
      <c r="H18" s="369"/>
      <c r="I18" s="369"/>
      <c r="J18" s="369"/>
      <c r="K18" s="369"/>
    </row>
    <row r="19" spans="1:11" ht="11.5" x14ac:dyDescent="0.25">
      <c r="A19" s="236" t="s">
        <v>1699</v>
      </c>
      <c r="B19" s="369"/>
      <c r="C19" s="369"/>
      <c r="D19" s="369"/>
      <c r="E19" s="369"/>
      <c r="F19" s="369"/>
      <c r="G19" s="369"/>
      <c r="H19" s="369"/>
      <c r="I19" s="369"/>
      <c r="J19" s="369"/>
      <c r="K19" s="369"/>
    </row>
    <row r="20" spans="1:11" ht="11.5" x14ac:dyDescent="0.25">
      <c r="A20" s="236" t="s">
        <v>573</v>
      </c>
      <c r="B20" s="369"/>
      <c r="C20" s="369"/>
      <c r="D20" s="369"/>
      <c r="E20" s="369"/>
      <c r="F20" s="369"/>
      <c r="G20" s="369"/>
      <c r="H20" s="369"/>
      <c r="I20" s="369"/>
      <c r="J20" s="369"/>
      <c r="K20" s="369"/>
    </row>
    <row r="21" spans="1:11" ht="11.5" x14ac:dyDescent="0.25">
      <c r="A21" s="236" t="s">
        <v>1266</v>
      </c>
      <c r="B21" s="369"/>
      <c r="C21" s="369"/>
      <c r="D21" s="369"/>
      <c r="E21" s="369"/>
      <c r="F21" s="369"/>
      <c r="G21" s="369"/>
      <c r="H21" s="369"/>
      <c r="I21" s="369"/>
      <c r="J21" s="369"/>
      <c r="K21" s="369"/>
    </row>
    <row r="22" spans="1:11" ht="11.5" x14ac:dyDescent="0.25">
      <c r="A22" s="236" t="s">
        <v>636</v>
      </c>
      <c r="B22" s="369"/>
      <c r="C22" s="369"/>
      <c r="D22" s="369"/>
      <c r="E22" s="369"/>
      <c r="F22" s="369"/>
      <c r="G22" s="369"/>
      <c r="H22" s="369"/>
      <c r="I22" s="369"/>
      <c r="J22" s="369"/>
      <c r="K22" s="369"/>
    </row>
    <row r="23" spans="1:11" ht="11.5" x14ac:dyDescent="0.25">
      <c r="A23" s="236" t="s">
        <v>637</v>
      </c>
      <c r="B23" s="369"/>
      <c r="C23" s="369"/>
      <c r="D23" s="369"/>
      <c r="E23" s="369"/>
      <c r="F23" s="369"/>
      <c r="G23" s="369"/>
      <c r="H23" s="369"/>
      <c r="I23" s="369"/>
      <c r="J23" s="369"/>
      <c r="K23" s="369"/>
    </row>
    <row r="24" spans="1:11" ht="11.5" x14ac:dyDescent="0.25">
      <c r="A24" s="236" t="s">
        <v>575</v>
      </c>
      <c r="B24" s="369"/>
      <c r="C24" s="369"/>
      <c r="D24" s="369"/>
      <c r="E24" s="369"/>
      <c r="F24" s="369"/>
      <c r="G24" s="369"/>
      <c r="H24" s="369"/>
      <c r="I24" s="369"/>
      <c r="J24" s="369"/>
      <c r="K24" s="369"/>
    </row>
    <row r="25" spans="1:11" ht="11.5" x14ac:dyDescent="0.25">
      <c r="A25" s="258" t="s">
        <v>659</v>
      </c>
      <c r="B25" s="369"/>
      <c r="C25" s="369"/>
      <c r="D25" s="369"/>
      <c r="E25" s="369"/>
      <c r="F25" s="369"/>
      <c r="G25" s="369"/>
      <c r="H25" s="369"/>
      <c r="I25" s="369"/>
      <c r="J25" s="369"/>
      <c r="K25" s="369"/>
    </row>
    <row r="26" spans="1:11" ht="11.5" x14ac:dyDescent="0.25">
      <c r="A26" s="259" t="s">
        <v>254</v>
      </c>
      <c r="B26" s="740">
        <f>SUM(B8:B15)+SUM(B19:B21)+SUM(B24:B25)</f>
        <v>0</v>
      </c>
      <c r="C26" s="740">
        <f>SUM(C8:C15)+SUM(C19:C21)+SUM(C24:C25)</f>
        <v>0</v>
      </c>
      <c r="D26" s="740">
        <f t="shared" ref="D26:K26" si="0">SUM(D8:D15)+SUM(D19:D21)+SUM(D24:D25)</f>
        <v>0</v>
      </c>
      <c r="E26" s="740">
        <f>SUM(E8:E15)+SUM(E19:E21)+SUM(E24:E25)</f>
        <v>0</v>
      </c>
      <c r="F26" s="740">
        <f t="shared" si="0"/>
        <v>0</v>
      </c>
      <c r="G26" s="740">
        <f t="shared" si="0"/>
        <v>0</v>
      </c>
      <c r="H26" s="740">
        <f t="shared" si="0"/>
        <v>0</v>
      </c>
      <c r="I26" s="740">
        <f t="shared" si="0"/>
        <v>0</v>
      </c>
      <c r="J26" s="740">
        <f t="shared" si="0"/>
        <v>0</v>
      </c>
      <c r="K26" s="740">
        <f t="shared" si="0"/>
        <v>0</v>
      </c>
    </row>
  </sheetData>
  <mergeCells count="15">
    <mergeCell ref="G4:G7"/>
    <mergeCell ref="J2:K2"/>
    <mergeCell ref="A4:A7"/>
    <mergeCell ref="B4:B7"/>
    <mergeCell ref="H4:I4"/>
    <mergeCell ref="J4:J7"/>
    <mergeCell ref="K4:K7"/>
    <mergeCell ref="C5:D5"/>
    <mergeCell ref="E5:E7"/>
    <mergeCell ref="F5:F7"/>
    <mergeCell ref="H5:H7"/>
    <mergeCell ref="I5:I7"/>
    <mergeCell ref="C6:C7"/>
    <mergeCell ref="D6:D7"/>
    <mergeCell ref="C4:F4"/>
  </mergeCells>
  <pageMargins left="0.7" right="0.7" top="0.75" bottom="0.75" header="0.3" footer="0.3"/>
  <pageSetup paperSize="9" scale="46"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0"/>
  <dimension ref="A1:AB138"/>
  <sheetViews>
    <sheetView view="pageBreakPreview" topLeftCell="A110" zoomScaleNormal="100" zoomScaleSheetLayoutView="100" workbookViewId="0">
      <selection activeCell="B137" sqref="B137"/>
    </sheetView>
  </sheetViews>
  <sheetFormatPr defaultColWidth="9.1796875" defaultRowHeight="12.5" x14ac:dyDescent="0.25"/>
  <cols>
    <col min="1" max="1" width="4.26953125" style="150" customWidth="1"/>
    <col min="2" max="2" width="39.26953125" style="150" customWidth="1"/>
    <col min="3" max="3" width="16" style="150" customWidth="1"/>
    <col min="4" max="4" width="15.81640625" style="150" customWidth="1"/>
    <col min="5" max="5" width="26.7265625" style="150" customWidth="1"/>
    <col min="6" max="6" width="20" style="150" customWidth="1"/>
    <col min="7" max="7" width="9.1796875" style="150"/>
    <col min="8" max="8" width="9.1796875" style="494"/>
    <col min="9" max="16384" width="9.1796875" style="150"/>
  </cols>
  <sheetData>
    <row r="1" spans="1:28" hidden="1" x14ac:dyDescent="0.25"/>
    <row r="2" spans="1:28" s="146" customFormat="1" ht="12" customHeight="1" x14ac:dyDescent="0.2">
      <c r="A2" s="133" t="s">
        <v>1268</v>
      </c>
      <c r="B2" s="133"/>
      <c r="C2" s="133"/>
      <c r="D2" s="133"/>
      <c r="E2" s="133"/>
      <c r="F2" s="133"/>
      <c r="H2" s="256"/>
      <c r="AB2" s="316"/>
    </row>
    <row r="3" spans="1:28" s="136" customFormat="1" ht="12" customHeight="1" thickBot="1" x14ac:dyDescent="0.3">
      <c r="A3" s="257"/>
      <c r="B3" s="257"/>
      <c r="C3" s="257"/>
      <c r="D3" s="257"/>
      <c r="E3" s="257"/>
      <c r="F3" s="471" t="s">
        <v>103</v>
      </c>
      <c r="G3" s="139"/>
      <c r="H3" s="501"/>
      <c r="I3" s="139"/>
      <c r="J3" s="139"/>
      <c r="K3" s="139"/>
      <c r="N3" s="139"/>
      <c r="O3" s="139"/>
      <c r="P3" s="139"/>
      <c r="Q3" s="139"/>
      <c r="R3" s="139"/>
      <c r="S3" s="139"/>
      <c r="T3" s="139"/>
      <c r="U3" s="139"/>
      <c r="V3" s="139"/>
      <c r="W3" s="139"/>
      <c r="X3" s="139"/>
      <c r="Y3" s="139"/>
      <c r="AB3" s="316"/>
    </row>
    <row r="4" spans="1:28" ht="12.75" customHeight="1" thickTop="1" x14ac:dyDescent="0.25">
      <c r="A4" s="1264" t="s">
        <v>660</v>
      </c>
      <c r="B4" s="1265"/>
      <c r="C4" s="1265"/>
      <c r="D4" s="1265"/>
      <c r="E4" s="1265"/>
      <c r="F4" s="429"/>
    </row>
    <row r="5" spans="1:28" x14ac:dyDescent="0.25">
      <c r="A5" s="1266" t="s">
        <v>248</v>
      </c>
      <c r="B5" s="1267"/>
      <c r="C5" s="1267"/>
      <c r="D5" s="1267"/>
      <c r="E5" s="1267"/>
      <c r="F5" s="429"/>
    </row>
    <row r="6" spans="1:28" ht="19.5" customHeight="1" x14ac:dyDescent="0.25">
      <c r="A6" s="1268"/>
      <c r="B6" s="1268"/>
      <c r="C6" s="1219" t="s">
        <v>661</v>
      </c>
      <c r="D6" s="1261"/>
      <c r="E6" s="1213" t="s">
        <v>620</v>
      </c>
      <c r="F6" s="429"/>
    </row>
    <row r="7" spans="1:28" ht="42" customHeight="1" x14ac:dyDescent="0.25">
      <c r="A7" s="1256"/>
      <c r="B7" s="1256"/>
      <c r="C7" s="466" t="s">
        <v>662</v>
      </c>
      <c r="D7" s="466" t="s">
        <v>663</v>
      </c>
      <c r="E7" s="1214"/>
      <c r="F7" s="429"/>
    </row>
    <row r="8" spans="1:28" x14ac:dyDescent="0.25">
      <c r="A8" s="260" t="s">
        <v>117</v>
      </c>
      <c r="B8" s="236" t="s">
        <v>664</v>
      </c>
      <c r="C8" s="834">
        <f>SUM(C9,C11,C12)</f>
        <v>0</v>
      </c>
      <c r="D8" s="834">
        <f t="shared" ref="D8:E8" si="0">SUM(D9,D11,D12)</f>
        <v>0</v>
      </c>
      <c r="E8" s="834">
        <f t="shared" si="0"/>
        <v>0</v>
      </c>
      <c r="F8" s="429"/>
    </row>
    <row r="9" spans="1:28" x14ac:dyDescent="0.25">
      <c r="A9" s="260"/>
      <c r="B9" s="236" t="s">
        <v>665</v>
      </c>
      <c r="C9" s="370"/>
      <c r="D9" s="370"/>
      <c r="E9" s="370"/>
      <c r="F9" s="429"/>
    </row>
    <row r="10" spans="1:28" x14ac:dyDescent="0.25">
      <c r="A10" s="260"/>
      <c r="B10" s="236" t="s">
        <v>666</v>
      </c>
      <c r="C10" s="370"/>
      <c r="D10" s="370"/>
      <c r="E10" s="370"/>
      <c r="F10" s="429"/>
    </row>
    <row r="11" spans="1:28" x14ac:dyDescent="0.25">
      <c r="A11" s="260"/>
      <c r="B11" s="236" t="s">
        <v>667</v>
      </c>
      <c r="C11" s="370"/>
      <c r="D11" s="370"/>
      <c r="E11" s="370"/>
      <c r="F11" s="429"/>
    </row>
    <row r="12" spans="1:28" x14ac:dyDescent="0.25">
      <c r="A12" s="260"/>
      <c r="B12" s="236" t="s">
        <v>668</v>
      </c>
      <c r="C12" s="370"/>
      <c r="D12" s="370"/>
      <c r="E12" s="370"/>
      <c r="F12" s="429"/>
    </row>
    <row r="13" spans="1:28" x14ac:dyDescent="0.25">
      <c r="A13" s="260" t="s">
        <v>119</v>
      </c>
      <c r="B13" s="236" t="s">
        <v>669</v>
      </c>
      <c r="C13" s="370"/>
      <c r="D13" s="370"/>
      <c r="E13" s="370"/>
      <c r="F13" s="429"/>
    </row>
    <row r="14" spans="1:28" x14ac:dyDescent="0.25">
      <c r="A14" s="260" t="s">
        <v>121</v>
      </c>
      <c r="B14" s="236" t="s">
        <v>670</v>
      </c>
      <c r="C14" s="370"/>
      <c r="D14" s="370"/>
      <c r="E14" s="370"/>
      <c r="F14" s="429"/>
    </row>
    <row r="15" spans="1:28" x14ac:dyDescent="0.25">
      <c r="A15" s="260" t="s">
        <v>123</v>
      </c>
      <c r="B15" s="236" t="s">
        <v>671</v>
      </c>
      <c r="C15" s="370"/>
      <c r="D15" s="370"/>
      <c r="E15" s="370"/>
      <c r="F15" s="429"/>
    </row>
    <row r="16" spans="1:28" x14ac:dyDescent="0.25">
      <c r="A16" s="260" t="s">
        <v>125</v>
      </c>
      <c r="B16" s="236" t="s">
        <v>672</v>
      </c>
      <c r="C16" s="834">
        <f>SUM(C17:C20)</f>
        <v>0</v>
      </c>
      <c r="D16" s="834">
        <f t="shared" ref="D16:E16" si="1">SUM(D17:D20)</f>
        <v>0</v>
      </c>
      <c r="E16" s="834">
        <f t="shared" si="1"/>
        <v>0</v>
      </c>
      <c r="F16" s="429"/>
    </row>
    <row r="17" spans="1:6" x14ac:dyDescent="0.25">
      <c r="A17" s="260"/>
      <c r="B17" s="236" t="s">
        <v>673</v>
      </c>
      <c r="C17" s="370"/>
      <c r="D17" s="370"/>
      <c r="E17" s="370"/>
      <c r="F17" s="429"/>
    </row>
    <row r="18" spans="1:6" x14ac:dyDescent="0.25">
      <c r="A18" s="260"/>
      <c r="B18" s="236" t="s">
        <v>674</v>
      </c>
      <c r="C18" s="370"/>
      <c r="D18" s="370"/>
      <c r="E18" s="370"/>
      <c r="F18" s="429"/>
    </row>
    <row r="19" spans="1:6" x14ac:dyDescent="0.25">
      <c r="A19" s="260"/>
      <c r="B19" s="236" t="s">
        <v>675</v>
      </c>
      <c r="C19" s="370"/>
      <c r="D19" s="370"/>
      <c r="E19" s="370"/>
      <c r="F19" s="429"/>
    </row>
    <row r="20" spans="1:6" x14ac:dyDescent="0.25">
      <c r="A20" s="260"/>
      <c r="B20" s="236" t="s">
        <v>676</v>
      </c>
      <c r="C20" s="370"/>
      <c r="D20" s="370"/>
      <c r="E20" s="370"/>
      <c r="F20" s="429"/>
    </row>
    <row r="21" spans="1:6" x14ac:dyDescent="0.25">
      <c r="A21" s="260" t="s">
        <v>127</v>
      </c>
      <c r="B21" s="236" t="s">
        <v>677</v>
      </c>
      <c r="C21" s="370"/>
      <c r="D21" s="370"/>
      <c r="E21" s="370"/>
      <c r="F21" s="429"/>
    </row>
    <row r="22" spans="1:6" x14ac:dyDescent="0.25">
      <c r="A22" s="260" t="s">
        <v>129</v>
      </c>
      <c r="B22" s="236" t="s">
        <v>678</v>
      </c>
      <c r="C22" s="370"/>
      <c r="D22" s="370"/>
      <c r="E22" s="370"/>
      <c r="F22" s="429"/>
    </row>
    <row r="23" spans="1:6" x14ac:dyDescent="0.25">
      <c r="A23" s="260" t="s">
        <v>131</v>
      </c>
      <c r="B23" s="236" t="s">
        <v>679</v>
      </c>
      <c r="C23" s="370"/>
      <c r="D23" s="370"/>
      <c r="E23" s="370"/>
      <c r="F23" s="429"/>
    </row>
    <row r="24" spans="1:6" x14ac:dyDescent="0.25">
      <c r="A24" s="260" t="s">
        <v>302</v>
      </c>
      <c r="B24" s="236" t="s">
        <v>680</v>
      </c>
      <c r="C24" s="370"/>
      <c r="D24" s="370"/>
      <c r="E24" s="370"/>
      <c r="F24" s="429"/>
    </row>
    <row r="25" spans="1:6" x14ac:dyDescent="0.25">
      <c r="A25" s="259"/>
      <c r="B25" s="259" t="s">
        <v>165</v>
      </c>
      <c r="C25" s="834">
        <f>SUM(C8,C13,C14,C15,C16,C21,C22,C23,C24)</f>
        <v>0</v>
      </c>
      <c r="D25" s="834">
        <f t="shared" ref="D25:E25" si="2">SUM(D8,D13,D14,D15,D16,D21,D22,D23,D24)</f>
        <v>0</v>
      </c>
      <c r="E25" s="834">
        <f t="shared" si="2"/>
        <v>0</v>
      </c>
      <c r="F25" s="429"/>
    </row>
    <row r="26" spans="1:6" x14ac:dyDescent="0.25">
      <c r="A26" s="236"/>
      <c r="B26" s="236" t="s">
        <v>681</v>
      </c>
      <c r="C26" s="61"/>
      <c r="D26" s="61"/>
      <c r="E26" s="61"/>
      <c r="F26" s="429"/>
    </row>
    <row r="27" spans="1:6" ht="13.5" customHeight="1" x14ac:dyDescent="0.25">
      <c r="A27" s="1269" t="s">
        <v>265</v>
      </c>
      <c r="B27" s="1270"/>
      <c r="C27" s="1270"/>
      <c r="D27" s="1270"/>
      <c r="E27" s="1270"/>
      <c r="F27" s="429"/>
    </row>
    <row r="28" spans="1:6" ht="19.5" customHeight="1" x14ac:dyDescent="0.25">
      <c r="A28" s="1268"/>
      <c r="B28" s="1268"/>
      <c r="C28" s="1219" t="s">
        <v>661</v>
      </c>
      <c r="D28" s="1261"/>
      <c r="E28" s="1213" t="s">
        <v>620</v>
      </c>
      <c r="F28" s="429"/>
    </row>
    <row r="29" spans="1:6" ht="42" customHeight="1" x14ac:dyDescent="0.25">
      <c r="A29" s="1256"/>
      <c r="B29" s="1256"/>
      <c r="C29" s="466" t="s">
        <v>662</v>
      </c>
      <c r="D29" s="466" t="s">
        <v>663</v>
      </c>
      <c r="E29" s="1214"/>
      <c r="F29" s="429"/>
    </row>
    <row r="30" spans="1:6" x14ac:dyDescent="0.25">
      <c r="A30" s="260" t="s">
        <v>117</v>
      </c>
      <c r="B30" s="236" t="s">
        <v>664</v>
      </c>
      <c r="C30" s="834">
        <f>SUM(C31,C33,C34)</f>
        <v>0</v>
      </c>
      <c r="D30" s="834">
        <f t="shared" ref="D30:E30" si="3">SUM(D31,D33,D34)</f>
        <v>0</v>
      </c>
      <c r="E30" s="834">
        <f t="shared" si="3"/>
        <v>0</v>
      </c>
      <c r="F30" s="429"/>
    </row>
    <row r="31" spans="1:6" x14ac:dyDescent="0.25">
      <c r="A31" s="260"/>
      <c r="B31" s="236" t="s">
        <v>665</v>
      </c>
      <c r="C31" s="370"/>
      <c r="D31" s="370"/>
      <c r="E31" s="370"/>
      <c r="F31" s="429"/>
    </row>
    <row r="32" spans="1:6" x14ac:dyDescent="0.25">
      <c r="A32" s="260"/>
      <c r="B32" s="236" t="s">
        <v>666</v>
      </c>
      <c r="C32" s="370"/>
      <c r="D32" s="370"/>
      <c r="E32" s="370"/>
      <c r="F32" s="429"/>
    </row>
    <row r="33" spans="1:6" x14ac:dyDescent="0.25">
      <c r="A33" s="260"/>
      <c r="B33" s="236" t="s">
        <v>667</v>
      </c>
      <c r="C33" s="370"/>
      <c r="D33" s="370"/>
      <c r="E33" s="370"/>
      <c r="F33" s="429"/>
    </row>
    <row r="34" spans="1:6" x14ac:dyDescent="0.25">
      <c r="A34" s="260"/>
      <c r="B34" s="236" t="s">
        <v>668</v>
      </c>
      <c r="C34" s="370"/>
      <c r="D34" s="370"/>
      <c r="E34" s="370"/>
      <c r="F34" s="429"/>
    </row>
    <row r="35" spans="1:6" x14ac:dyDescent="0.25">
      <c r="A35" s="260" t="s">
        <v>119</v>
      </c>
      <c r="B35" s="236" t="s">
        <v>669</v>
      </c>
      <c r="C35" s="370"/>
      <c r="D35" s="370"/>
      <c r="E35" s="370"/>
      <c r="F35" s="429"/>
    </row>
    <row r="36" spans="1:6" x14ac:dyDescent="0.25">
      <c r="A36" s="260" t="s">
        <v>121</v>
      </c>
      <c r="B36" s="236" t="s">
        <v>670</v>
      </c>
      <c r="C36" s="370"/>
      <c r="D36" s="370"/>
      <c r="E36" s="370"/>
      <c r="F36" s="429"/>
    </row>
    <row r="37" spans="1:6" x14ac:dyDescent="0.25">
      <c r="A37" s="260" t="s">
        <v>123</v>
      </c>
      <c r="B37" s="236" t="s">
        <v>671</v>
      </c>
      <c r="C37" s="370"/>
      <c r="D37" s="370"/>
      <c r="E37" s="370"/>
      <c r="F37" s="429"/>
    </row>
    <row r="38" spans="1:6" x14ac:dyDescent="0.25">
      <c r="A38" s="260" t="s">
        <v>125</v>
      </c>
      <c r="B38" s="236" t="s">
        <v>672</v>
      </c>
      <c r="C38" s="834">
        <f>SUM(C39:C42)</f>
        <v>0</v>
      </c>
      <c r="D38" s="834">
        <f t="shared" ref="D38:E38" si="4">SUM(D39:D42)</f>
        <v>0</v>
      </c>
      <c r="E38" s="834">
        <f t="shared" si="4"/>
        <v>0</v>
      </c>
      <c r="F38" s="429"/>
    </row>
    <row r="39" spans="1:6" x14ac:dyDescent="0.25">
      <c r="A39" s="260"/>
      <c r="B39" s="236" t="s">
        <v>673</v>
      </c>
      <c r="C39" s="370"/>
      <c r="D39" s="370"/>
      <c r="E39" s="370"/>
      <c r="F39" s="429"/>
    </row>
    <row r="40" spans="1:6" x14ac:dyDescent="0.25">
      <c r="A40" s="260"/>
      <c r="B40" s="236" t="s">
        <v>674</v>
      </c>
      <c r="C40" s="370"/>
      <c r="D40" s="370"/>
      <c r="E40" s="370"/>
      <c r="F40" s="429"/>
    </row>
    <row r="41" spans="1:6" x14ac:dyDescent="0.25">
      <c r="A41" s="260"/>
      <c r="B41" s="236" t="s">
        <v>675</v>
      </c>
      <c r="C41" s="370"/>
      <c r="D41" s="370"/>
      <c r="E41" s="370"/>
      <c r="F41" s="429"/>
    </row>
    <row r="42" spans="1:6" x14ac:dyDescent="0.25">
      <c r="A42" s="260"/>
      <c r="B42" s="236" t="s">
        <v>676</v>
      </c>
      <c r="C42" s="370"/>
      <c r="D42" s="370"/>
      <c r="E42" s="370"/>
      <c r="F42" s="429"/>
    </row>
    <row r="43" spans="1:6" x14ac:dyDescent="0.25">
      <c r="A43" s="260" t="s">
        <v>127</v>
      </c>
      <c r="B43" s="236" t="s">
        <v>677</v>
      </c>
      <c r="C43" s="370"/>
      <c r="D43" s="370"/>
      <c r="E43" s="370"/>
      <c r="F43" s="429"/>
    </row>
    <row r="44" spans="1:6" x14ac:dyDescent="0.25">
      <c r="A44" s="260" t="s">
        <v>129</v>
      </c>
      <c r="B44" s="236" t="s">
        <v>678</v>
      </c>
      <c r="C44" s="370"/>
      <c r="D44" s="370"/>
      <c r="E44" s="370"/>
      <c r="F44" s="429"/>
    </row>
    <row r="45" spans="1:6" x14ac:dyDescent="0.25">
      <c r="A45" s="260" t="s">
        <v>131</v>
      </c>
      <c r="B45" s="236" t="s">
        <v>679</v>
      </c>
      <c r="C45" s="370"/>
      <c r="D45" s="370"/>
      <c r="E45" s="370"/>
      <c r="F45" s="429"/>
    </row>
    <row r="46" spans="1:6" x14ac:dyDescent="0.25">
      <c r="A46" s="260" t="s">
        <v>302</v>
      </c>
      <c r="B46" s="236" t="s">
        <v>680</v>
      </c>
      <c r="C46" s="370"/>
      <c r="D46" s="370"/>
      <c r="E46" s="370"/>
      <c r="F46" s="429"/>
    </row>
    <row r="47" spans="1:6" x14ac:dyDescent="0.25">
      <c r="A47" s="234"/>
      <c r="B47" s="234" t="s">
        <v>165</v>
      </c>
      <c r="C47" s="834">
        <f>SUM(C30,C35,C36,C37,C38,C43,C44,C45,C46)</f>
        <v>0</v>
      </c>
      <c r="D47" s="834">
        <f t="shared" ref="D47:E47" si="5">SUM(D30,D35,D36,D37,D38,D43,D44,D45,D46)</f>
        <v>0</v>
      </c>
      <c r="E47" s="834">
        <f t="shared" si="5"/>
        <v>0</v>
      </c>
      <c r="F47" s="429"/>
    </row>
    <row r="48" spans="1:6" x14ac:dyDescent="0.25">
      <c r="A48" s="260"/>
      <c r="B48" s="236" t="s">
        <v>681</v>
      </c>
      <c r="C48" s="370"/>
      <c r="D48" s="370"/>
      <c r="E48" s="370"/>
      <c r="F48" s="429"/>
    </row>
    <row r="49" spans="1:6" x14ac:dyDescent="0.25">
      <c r="A49" s="1269" t="s">
        <v>682</v>
      </c>
      <c r="B49" s="1270"/>
      <c r="C49" s="1270"/>
      <c r="D49" s="1270"/>
      <c r="E49" s="1270"/>
      <c r="F49" s="429"/>
    </row>
    <row r="50" spans="1:6" ht="19.5" customHeight="1" x14ac:dyDescent="0.25">
      <c r="A50" s="1268"/>
      <c r="B50" s="1268"/>
      <c r="C50" s="1219" t="s">
        <v>661</v>
      </c>
      <c r="D50" s="1261"/>
      <c r="E50" s="1213" t="s">
        <v>620</v>
      </c>
      <c r="F50" s="429"/>
    </row>
    <row r="51" spans="1:6" ht="42" customHeight="1" x14ac:dyDescent="0.25">
      <c r="A51" s="1256"/>
      <c r="B51" s="1256"/>
      <c r="C51" s="466" t="s">
        <v>662</v>
      </c>
      <c r="D51" s="466" t="s">
        <v>663</v>
      </c>
      <c r="E51" s="1214"/>
      <c r="F51" s="429"/>
    </row>
    <row r="52" spans="1:6" x14ac:dyDescent="0.25">
      <c r="A52" s="260" t="s">
        <v>117</v>
      </c>
      <c r="B52" s="236" t="s">
        <v>664</v>
      </c>
      <c r="C52" s="834">
        <f>SUM(C53,C55,C56)</f>
        <v>0</v>
      </c>
      <c r="D52" s="834">
        <f>SUM(D53,D55,D56)</f>
        <v>0</v>
      </c>
      <c r="E52" s="834">
        <f>SUM(E53,E55,E56)</f>
        <v>0</v>
      </c>
      <c r="F52" s="429"/>
    </row>
    <row r="53" spans="1:6" x14ac:dyDescent="0.25">
      <c r="A53" s="260"/>
      <c r="B53" s="236" t="s">
        <v>665</v>
      </c>
      <c r="C53" s="370"/>
      <c r="D53" s="370"/>
      <c r="E53" s="370"/>
      <c r="F53" s="429"/>
    </row>
    <row r="54" spans="1:6" x14ac:dyDescent="0.25">
      <c r="A54" s="260"/>
      <c r="B54" s="236" t="s">
        <v>666</v>
      </c>
      <c r="C54" s="370"/>
      <c r="D54" s="370"/>
      <c r="E54" s="370"/>
      <c r="F54" s="429"/>
    </row>
    <row r="55" spans="1:6" x14ac:dyDescent="0.25">
      <c r="A55" s="260"/>
      <c r="B55" s="236" t="s">
        <v>667</v>
      </c>
      <c r="C55" s="370"/>
      <c r="D55" s="370"/>
      <c r="E55" s="370"/>
      <c r="F55" s="429"/>
    </row>
    <row r="56" spans="1:6" x14ac:dyDescent="0.25">
      <c r="A56" s="260"/>
      <c r="B56" s="236" t="s">
        <v>668</v>
      </c>
      <c r="C56" s="370"/>
      <c r="D56" s="370"/>
      <c r="E56" s="370"/>
      <c r="F56" s="429"/>
    </row>
    <row r="57" spans="1:6" x14ac:dyDescent="0.25">
      <c r="A57" s="260" t="s">
        <v>119</v>
      </c>
      <c r="B57" s="236" t="s">
        <v>669</v>
      </c>
      <c r="C57" s="370"/>
      <c r="D57" s="370"/>
      <c r="E57" s="370"/>
      <c r="F57" s="429"/>
    </row>
    <row r="58" spans="1:6" x14ac:dyDescent="0.25">
      <c r="A58" s="260" t="s">
        <v>121</v>
      </c>
      <c r="B58" s="236" t="s">
        <v>670</v>
      </c>
      <c r="C58" s="370"/>
      <c r="D58" s="370"/>
      <c r="E58" s="370"/>
      <c r="F58" s="429"/>
    </row>
    <row r="59" spans="1:6" x14ac:dyDescent="0.25">
      <c r="A59" s="260" t="s">
        <v>123</v>
      </c>
      <c r="B59" s="236" t="s">
        <v>671</v>
      </c>
      <c r="C59" s="370"/>
      <c r="D59" s="370"/>
      <c r="E59" s="370"/>
      <c r="F59" s="429"/>
    </row>
    <row r="60" spans="1:6" x14ac:dyDescent="0.25">
      <c r="A60" s="260" t="s">
        <v>125</v>
      </c>
      <c r="B60" s="236" t="s">
        <v>672</v>
      </c>
      <c r="C60" s="834">
        <f>SUM(C61:C64)</f>
        <v>0</v>
      </c>
      <c r="D60" s="834">
        <f t="shared" ref="D60" si="6">SUM(D61:D64)</f>
        <v>0</v>
      </c>
      <c r="E60" s="834">
        <f>SUM(E61:E64)</f>
        <v>0</v>
      </c>
      <c r="F60" s="429"/>
    </row>
    <row r="61" spans="1:6" x14ac:dyDescent="0.25">
      <c r="A61" s="260"/>
      <c r="B61" s="236" t="s">
        <v>673</v>
      </c>
      <c r="C61" s="370"/>
      <c r="D61" s="370"/>
      <c r="E61" s="370"/>
      <c r="F61" s="429"/>
    </row>
    <row r="62" spans="1:6" x14ac:dyDescent="0.25">
      <c r="A62" s="260"/>
      <c r="B62" s="236" t="s">
        <v>674</v>
      </c>
      <c r="C62" s="370"/>
      <c r="D62" s="370"/>
      <c r="E62" s="370"/>
      <c r="F62" s="429"/>
    </row>
    <row r="63" spans="1:6" x14ac:dyDescent="0.25">
      <c r="A63" s="260"/>
      <c r="B63" s="236" t="s">
        <v>675</v>
      </c>
      <c r="C63" s="370"/>
      <c r="D63" s="370"/>
      <c r="E63" s="370"/>
      <c r="F63" s="429"/>
    </row>
    <row r="64" spans="1:6" x14ac:dyDescent="0.25">
      <c r="A64" s="260"/>
      <c r="B64" s="236" t="s">
        <v>676</v>
      </c>
      <c r="C64" s="370"/>
      <c r="D64" s="370"/>
      <c r="E64" s="370"/>
      <c r="F64" s="429"/>
    </row>
    <row r="65" spans="1:6" x14ac:dyDescent="0.25">
      <c r="A65" s="260" t="s">
        <v>127</v>
      </c>
      <c r="B65" s="236" t="s">
        <v>677</v>
      </c>
      <c r="C65" s="370"/>
      <c r="D65" s="370"/>
      <c r="E65" s="370"/>
      <c r="F65" s="429"/>
    </row>
    <row r="66" spans="1:6" x14ac:dyDescent="0.25">
      <c r="A66" s="260" t="s">
        <v>129</v>
      </c>
      <c r="B66" s="236" t="s">
        <v>678</v>
      </c>
      <c r="C66" s="370"/>
      <c r="D66" s="370"/>
      <c r="E66" s="370"/>
      <c r="F66" s="429"/>
    </row>
    <row r="67" spans="1:6" x14ac:dyDescent="0.25">
      <c r="A67" s="260" t="s">
        <v>131</v>
      </c>
      <c r="B67" s="236" t="s">
        <v>679</v>
      </c>
      <c r="C67" s="370"/>
      <c r="D67" s="370"/>
      <c r="E67" s="370"/>
      <c r="F67" s="429"/>
    </row>
    <row r="68" spans="1:6" x14ac:dyDescent="0.25">
      <c r="A68" s="260" t="s">
        <v>302</v>
      </c>
      <c r="B68" s="236" t="s">
        <v>680</v>
      </c>
      <c r="C68" s="370"/>
      <c r="D68" s="370"/>
      <c r="E68" s="370"/>
      <c r="F68" s="429"/>
    </row>
    <row r="69" spans="1:6" x14ac:dyDescent="0.25">
      <c r="A69" s="234"/>
      <c r="B69" s="234" t="s">
        <v>165</v>
      </c>
      <c r="C69" s="834">
        <f>SUM(C52,C57,C58,C59,C60,C65,C66,C67,C68)</f>
        <v>0</v>
      </c>
      <c r="D69" s="834">
        <f t="shared" ref="D69" si="7">SUM(D52,D57,D58,D59,D60,D65,D66,D67,D68)</f>
        <v>0</v>
      </c>
      <c r="E69" s="834">
        <f>SUM(E52,E57,E58,E59,E60,E65,E66,E67,E68)</f>
        <v>0</v>
      </c>
      <c r="F69" s="429"/>
    </row>
    <row r="70" spans="1:6" x14ac:dyDescent="0.25">
      <c r="A70" s="260"/>
      <c r="B70" s="236" t="s">
        <v>681</v>
      </c>
      <c r="C70" s="370"/>
      <c r="D70" s="370"/>
      <c r="E70" s="370"/>
      <c r="F70" s="429"/>
    </row>
    <row r="71" spans="1:6" ht="12.75" customHeight="1" x14ac:dyDescent="0.25">
      <c r="A71" s="1271" t="s">
        <v>683</v>
      </c>
      <c r="B71" s="1272"/>
      <c r="C71" s="1272"/>
      <c r="D71" s="1272"/>
      <c r="E71" s="1272"/>
      <c r="F71" s="429"/>
    </row>
    <row r="72" spans="1:6" ht="19.5" customHeight="1" x14ac:dyDescent="0.25">
      <c r="A72" s="1268"/>
      <c r="B72" s="1268"/>
      <c r="C72" s="1219" t="s">
        <v>661</v>
      </c>
      <c r="D72" s="1261"/>
      <c r="E72" s="1213" t="s">
        <v>620</v>
      </c>
      <c r="F72" s="429"/>
    </row>
    <row r="73" spans="1:6" ht="42" customHeight="1" x14ac:dyDescent="0.25">
      <c r="A73" s="1256"/>
      <c r="B73" s="1256"/>
      <c r="C73" s="466" t="s">
        <v>662</v>
      </c>
      <c r="D73" s="466" t="s">
        <v>663</v>
      </c>
      <c r="E73" s="1214"/>
      <c r="F73" s="429"/>
    </row>
    <row r="74" spans="1:6" x14ac:dyDescent="0.25">
      <c r="A74" s="260" t="s">
        <v>117</v>
      </c>
      <c r="B74" s="236" t="s">
        <v>664</v>
      </c>
      <c r="C74" s="834">
        <f>SUM(C75,C77,C78)</f>
        <v>0</v>
      </c>
      <c r="D74" s="834">
        <f t="shared" ref="D74:E74" si="8">SUM(D75,D77,D78)</f>
        <v>0</v>
      </c>
      <c r="E74" s="834">
        <f t="shared" si="8"/>
        <v>0</v>
      </c>
      <c r="F74" s="429"/>
    </row>
    <row r="75" spans="1:6" x14ac:dyDescent="0.25">
      <c r="A75" s="260"/>
      <c r="B75" s="236" t="s">
        <v>665</v>
      </c>
      <c r="C75" s="370"/>
      <c r="D75" s="370"/>
      <c r="E75" s="370"/>
      <c r="F75" s="429"/>
    </row>
    <row r="76" spans="1:6" x14ac:dyDescent="0.25">
      <c r="A76" s="260"/>
      <c r="B76" s="236" t="s">
        <v>666</v>
      </c>
      <c r="C76" s="370"/>
      <c r="D76" s="370"/>
      <c r="E76" s="370"/>
      <c r="F76" s="429"/>
    </row>
    <row r="77" spans="1:6" x14ac:dyDescent="0.25">
      <c r="A77" s="260"/>
      <c r="B77" s="236" t="s">
        <v>667</v>
      </c>
      <c r="C77" s="370"/>
      <c r="D77" s="370"/>
      <c r="E77" s="370"/>
      <c r="F77" s="429"/>
    </row>
    <row r="78" spans="1:6" x14ac:dyDescent="0.25">
      <c r="A78" s="260"/>
      <c r="B78" s="236" t="s">
        <v>668</v>
      </c>
      <c r="C78" s="370"/>
      <c r="D78" s="370"/>
      <c r="E78" s="370"/>
      <c r="F78" s="429"/>
    </row>
    <row r="79" spans="1:6" x14ac:dyDescent="0.25">
      <c r="A79" s="260" t="s">
        <v>119</v>
      </c>
      <c r="B79" s="236" t="s">
        <v>669</v>
      </c>
      <c r="C79" s="370"/>
      <c r="D79" s="370"/>
      <c r="E79" s="370"/>
      <c r="F79" s="429"/>
    </row>
    <row r="80" spans="1:6" x14ac:dyDescent="0.25">
      <c r="A80" s="260" t="s">
        <v>121</v>
      </c>
      <c r="B80" s="236" t="s">
        <v>670</v>
      </c>
      <c r="C80" s="370"/>
      <c r="D80" s="370"/>
      <c r="E80" s="370"/>
      <c r="F80" s="429"/>
    </row>
    <row r="81" spans="1:12" x14ac:dyDescent="0.25">
      <c r="A81" s="260" t="s">
        <v>123</v>
      </c>
      <c r="B81" s="236" t="s">
        <v>671</v>
      </c>
      <c r="C81" s="370"/>
      <c r="D81" s="370"/>
      <c r="E81" s="370"/>
      <c r="F81" s="429"/>
    </row>
    <row r="82" spans="1:12" x14ac:dyDescent="0.25">
      <c r="A82" s="260" t="s">
        <v>125</v>
      </c>
      <c r="B82" s="236" t="s">
        <v>672</v>
      </c>
      <c r="C82" s="834">
        <f>SUM(C83:C86)</f>
        <v>0</v>
      </c>
      <c r="D82" s="834">
        <f t="shared" ref="D82" si="9">SUM(D83:D86)</f>
        <v>0</v>
      </c>
      <c r="E82" s="834">
        <f>SUM(E83:E86)</f>
        <v>0</v>
      </c>
      <c r="F82" s="429"/>
    </row>
    <row r="83" spans="1:12" x14ac:dyDescent="0.25">
      <c r="A83" s="260"/>
      <c r="B83" s="236" t="s">
        <v>673</v>
      </c>
      <c r="C83" s="370"/>
      <c r="D83" s="370"/>
      <c r="E83" s="370"/>
      <c r="F83" s="429"/>
    </row>
    <row r="84" spans="1:12" x14ac:dyDescent="0.25">
      <c r="A84" s="260"/>
      <c r="B84" s="236" t="s">
        <v>674</v>
      </c>
      <c r="C84" s="370"/>
      <c r="D84" s="370"/>
      <c r="E84" s="370"/>
      <c r="F84" s="429"/>
    </row>
    <row r="85" spans="1:12" x14ac:dyDescent="0.25">
      <c r="A85" s="260"/>
      <c r="B85" s="236" t="s">
        <v>675</v>
      </c>
      <c r="C85" s="370"/>
      <c r="D85" s="370"/>
      <c r="E85" s="370"/>
      <c r="F85" s="429"/>
    </row>
    <row r="86" spans="1:12" x14ac:dyDescent="0.25">
      <c r="A86" s="260"/>
      <c r="B86" s="236" t="s">
        <v>676</v>
      </c>
      <c r="C86" s="370"/>
      <c r="D86" s="370"/>
      <c r="E86" s="370"/>
      <c r="F86" s="429"/>
    </row>
    <row r="87" spans="1:12" x14ac:dyDescent="0.25">
      <c r="A87" s="260" t="s">
        <v>127</v>
      </c>
      <c r="B87" s="236" t="s">
        <v>677</v>
      </c>
      <c r="C87" s="370"/>
      <c r="D87" s="370"/>
      <c r="E87" s="370"/>
      <c r="F87" s="429"/>
    </row>
    <row r="88" spans="1:12" x14ac:dyDescent="0.25">
      <c r="A88" s="260" t="s">
        <v>129</v>
      </c>
      <c r="B88" s="236" t="s">
        <v>678</v>
      </c>
      <c r="C88" s="370"/>
      <c r="D88" s="370"/>
      <c r="E88" s="370"/>
      <c r="F88" s="429"/>
    </row>
    <row r="89" spans="1:12" x14ac:dyDescent="0.25">
      <c r="A89" s="260" t="s">
        <v>131</v>
      </c>
      <c r="B89" s="236" t="s">
        <v>679</v>
      </c>
      <c r="C89" s="370"/>
      <c r="D89" s="370"/>
      <c r="E89" s="370"/>
      <c r="F89" s="429"/>
    </row>
    <row r="90" spans="1:12" x14ac:dyDescent="0.25">
      <c r="A90" s="260" t="s">
        <v>302</v>
      </c>
      <c r="B90" s="236" t="s">
        <v>680</v>
      </c>
      <c r="C90" s="370"/>
      <c r="D90" s="370"/>
      <c r="E90" s="370"/>
      <c r="F90" s="429"/>
    </row>
    <row r="91" spans="1:12" x14ac:dyDescent="0.25">
      <c r="A91" s="234"/>
      <c r="B91" s="234" t="s">
        <v>165</v>
      </c>
      <c r="C91" s="834">
        <f>SUM(C74,C79,C80,C81,C82,C87,C88,C89,C90)</f>
        <v>0</v>
      </c>
      <c r="D91" s="834">
        <f t="shared" ref="D91" si="10">SUM(D74,D79,D80,D81,D82,D87,D88,D89,D90)</f>
        <v>0</v>
      </c>
      <c r="E91" s="834">
        <f>SUM(E74,E79,E80,E81,E82,E87,E88,E89,E90)</f>
        <v>0</v>
      </c>
      <c r="F91" s="429"/>
    </row>
    <row r="92" spans="1:12" x14ac:dyDescent="0.25">
      <c r="A92" s="236"/>
      <c r="B92" s="236" t="s">
        <v>681</v>
      </c>
      <c r="C92" s="835"/>
      <c r="D92" s="835"/>
      <c r="E92" s="835"/>
      <c r="F92" s="429"/>
    </row>
    <row r="93" spans="1:12" x14ac:dyDescent="0.25">
      <c r="A93" s="1269" t="s">
        <v>684</v>
      </c>
      <c r="B93" s="1270"/>
      <c r="C93" s="1270"/>
      <c r="D93" s="1270"/>
      <c r="E93" s="1270"/>
      <c r="F93" s="429"/>
    </row>
    <row r="94" spans="1:12" ht="15" customHeight="1" x14ac:dyDescent="0.35">
      <c r="A94" s="261" t="s">
        <v>617</v>
      </c>
      <c r="B94" s="148"/>
      <c r="C94" s="148"/>
      <c r="D94" s="148"/>
      <c r="E94" s="148"/>
      <c r="F94" s="148"/>
      <c r="L94" s="262"/>
    </row>
    <row r="95" spans="1:12" ht="12.75" customHeight="1" x14ac:dyDescent="0.25">
      <c r="A95" s="1273" t="s">
        <v>539</v>
      </c>
      <c r="B95" s="1274"/>
      <c r="C95" s="1274"/>
      <c r="D95" s="1274"/>
      <c r="E95" s="1274"/>
      <c r="F95" s="1275"/>
    </row>
    <row r="96" spans="1:12" ht="24" customHeight="1" x14ac:dyDescent="0.25">
      <c r="A96" s="1276"/>
      <c r="B96" s="1277"/>
      <c r="C96" s="1221" t="s">
        <v>173</v>
      </c>
      <c r="D96" s="1222"/>
      <c r="E96" s="1281"/>
      <c r="F96" s="1213" t="s">
        <v>620</v>
      </c>
    </row>
    <row r="97" spans="1:6" ht="33" customHeight="1" x14ac:dyDescent="0.25">
      <c r="A97" s="1278"/>
      <c r="B97" s="1279"/>
      <c r="C97" s="1219" t="s">
        <v>685</v>
      </c>
      <c r="D97" s="1261"/>
      <c r="E97" s="1213" t="s">
        <v>411</v>
      </c>
      <c r="F97" s="1214"/>
    </row>
    <row r="98" spans="1:6" ht="30" customHeight="1" x14ac:dyDescent="0.25">
      <c r="A98" s="1271"/>
      <c r="B98" s="1280"/>
      <c r="C98" s="466" t="s">
        <v>662</v>
      </c>
      <c r="D98" s="466" t="s">
        <v>663</v>
      </c>
      <c r="E98" s="1215"/>
      <c r="F98" s="1215"/>
    </row>
    <row r="99" spans="1:6" x14ac:dyDescent="0.25">
      <c r="A99" s="260" t="s">
        <v>117</v>
      </c>
      <c r="B99" s="236" t="s">
        <v>1266</v>
      </c>
      <c r="C99" s="834">
        <f>C100+C105</f>
        <v>0</v>
      </c>
      <c r="D99" s="834">
        <f t="shared" ref="D99:F99" si="11">D100+D105</f>
        <v>0</v>
      </c>
      <c r="E99" s="834">
        <f t="shared" si="11"/>
        <v>0</v>
      </c>
      <c r="F99" s="834">
        <f t="shared" si="11"/>
        <v>0</v>
      </c>
    </row>
    <row r="100" spans="1:6" x14ac:dyDescent="0.25">
      <c r="A100" s="260"/>
      <c r="B100" s="236" t="s">
        <v>686</v>
      </c>
      <c r="C100" s="834">
        <f>SUM(C101:C104)</f>
        <v>0</v>
      </c>
      <c r="D100" s="834">
        <f>SUM(D101:D104)</f>
        <v>0</v>
      </c>
      <c r="E100" s="834">
        <f t="shared" ref="E100:F100" si="12">SUM(E101:E104)</f>
        <v>0</v>
      </c>
      <c r="F100" s="834">
        <f t="shared" si="12"/>
        <v>0</v>
      </c>
    </row>
    <row r="101" spans="1:6" x14ac:dyDescent="0.25">
      <c r="A101" s="260"/>
      <c r="B101" s="236" t="s">
        <v>687</v>
      </c>
      <c r="C101" s="370"/>
      <c r="D101" s="370"/>
      <c r="E101" s="370"/>
      <c r="F101" s="370"/>
    </row>
    <row r="102" spans="1:6" x14ac:dyDescent="0.25">
      <c r="A102" s="260"/>
      <c r="B102" s="236" t="s">
        <v>688</v>
      </c>
      <c r="C102" s="370"/>
      <c r="D102" s="370"/>
      <c r="E102" s="370"/>
      <c r="F102" s="370"/>
    </row>
    <row r="103" spans="1:6" x14ac:dyDescent="0.25">
      <c r="A103" s="260"/>
      <c r="B103" s="236" t="s">
        <v>689</v>
      </c>
      <c r="C103" s="370"/>
      <c r="D103" s="370"/>
      <c r="E103" s="370"/>
      <c r="F103" s="370"/>
    </row>
    <row r="104" spans="1:6" x14ac:dyDescent="0.25">
      <c r="A104" s="260"/>
      <c r="B104" s="236" t="s">
        <v>690</v>
      </c>
      <c r="C104" s="370"/>
      <c r="D104" s="370"/>
      <c r="E104" s="370"/>
      <c r="F104" s="370"/>
    </row>
    <row r="105" spans="1:6" x14ac:dyDescent="0.25">
      <c r="A105" s="260"/>
      <c r="B105" s="236" t="s">
        <v>691</v>
      </c>
      <c r="C105" s="370"/>
      <c r="D105" s="370"/>
      <c r="E105" s="370"/>
      <c r="F105" s="370"/>
    </row>
    <row r="106" spans="1:6" x14ac:dyDescent="0.25">
      <c r="A106" s="260" t="s">
        <v>119</v>
      </c>
      <c r="B106" s="236" t="s">
        <v>696</v>
      </c>
      <c r="C106" s="370"/>
      <c r="D106" s="370"/>
      <c r="E106" s="370"/>
      <c r="F106" s="370"/>
    </row>
    <row r="107" spans="1:6" x14ac:dyDescent="0.25">
      <c r="A107" s="260" t="s">
        <v>121</v>
      </c>
      <c r="B107" s="236" t="s">
        <v>697</v>
      </c>
      <c r="C107" s="370"/>
      <c r="D107" s="370"/>
      <c r="E107" s="370"/>
      <c r="F107" s="370"/>
    </row>
    <row r="108" spans="1:6" x14ac:dyDescent="0.25">
      <c r="A108" s="260"/>
      <c r="B108" s="236" t="s">
        <v>692</v>
      </c>
      <c r="C108" s="370"/>
      <c r="D108" s="370"/>
      <c r="E108" s="370"/>
      <c r="F108" s="370"/>
    </row>
    <row r="109" spans="1:6" x14ac:dyDescent="0.25">
      <c r="A109" s="260"/>
      <c r="B109" s="236" t="s">
        <v>693</v>
      </c>
      <c r="C109" s="370"/>
      <c r="D109" s="370"/>
      <c r="E109" s="370"/>
      <c r="F109" s="370"/>
    </row>
    <row r="110" spans="1:6" x14ac:dyDescent="0.25">
      <c r="A110" s="260" t="s">
        <v>123</v>
      </c>
      <c r="B110" s="236" t="s">
        <v>694</v>
      </c>
      <c r="C110" s="370"/>
      <c r="D110" s="370"/>
      <c r="E110" s="370"/>
      <c r="F110" s="370"/>
    </row>
    <row r="111" spans="1:6" x14ac:dyDescent="0.25">
      <c r="A111" s="260" t="s">
        <v>125</v>
      </c>
      <c r="B111" s="236" t="s">
        <v>698</v>
      </c>
      <c r="C111" s="370"/>
      <c r="D111" s="370"/>
      <c r="E111" s="370"/>
      <c r="F111" s="370"/>
    </row>
    <row r="112" spans="1:6" x14ac:dyDescent="0.25">
      <c r="A112" s="260" t="s">
        <v>127</v>
      </c>
      <c r="B112" s="236" t="s">
        <v>699</v>
      </c>
      <c r="C112" s="370"/>
      <c r="D112" s="370"/>
      <c r="E112" s="370"/>
      <c r="F112" s="370"/>
    </row>
    <row r="113" spans="1:6" x14ac:dyDescent="0.25">
      <c r="A113" s="260" t="s">
        <v>129</v>
      </c>
      <c r="B113" s="236" t="s">
        <v>184</v>
      </c>
      <c r="C113" s="370"/>
      <c r="D113" s="370"/>
      <c r="E113" s="370"/>
      <c r="F113" s="370"/>
    </row>
    <row r="114" spans="1:6" x14ac:dyDescent="0.25">
      <c r="A114" s="260"/>
      <c r="B114" s="236" t="s">
        <v>700</v>
      </c>
      <c r="C114" s="370"/>
      <c r="D114" s="370"/>
      <c r="E114" s="370"/>
      <c r="F114" s="370"/>
    </row>
    <row r="115" spans="1:6" x14ac:dyDescent="0.25">
      <c r="A115" s="260"/>
      <c r="B115" s="1024" t="s">
        <v>1269</v>
      </c>
      <c r="C115" s="370"/>
      <c r="D115" s="370"/>
      <c r="E115" s="370"/>
      <c r="F115" s="370"/>
    </row>
    <row r="116" spans="1:6" x14ac:dyDescent="0.25">
      <c r="A116" s="234"/>
      <c r="B116" s="234" t="s">
        <v>165</v>
      </c>
      <c r="C116" s="834">
        <f>SUM(C99,C106,C107,C110,C111,C112,C113)</f>
        <v>0</v>
      </c>
      <c r="D116" s="834">
        <f>SUM(D99,D106,D107,D110,D111,D112,D113)</f>
        <v>0</v>
      </c>
      <c r="E116" s="834">
        <f t="shared" ref="E116:F116" si="13">SUM(E99,E106,E107,E110,E111,E112,E113)</f>
        <v>0</v>
      </c>
      <c r="F116" s="834">
        <f t="shared" si="13"/>
        <v>0</v>
      </c>
    </row>
    <row r="117" spans="1:6" ht="12.75" customHeight="1" x14ac:dyDescent="0.25">
      <c r="A117" s="1273" t="s">
        <v>695</v>
      </c>
      <c r="B117" s="1274"/>
      <c r="C117" s="1274"/>
      <c r="D117" s="1274"/>
      <c r="E117" s="1274"/>
      <c r="F117" s="1275"/>
    </row>
    <row r="118" spans="1:6" ht="12.75" customHeight="1" x14ac:dyDescent="0.25">
      <c r="A118" s="1276"/>
      <c r="B118" s="1277"/>
      <c r="C118" s="1221" t="s">
        <v>173</v>
      </c>
      <c r="D118" s="1222"/>
      <c r="E118" s="1281"/>
      <c r="F118" s="1213" t="s">
        <v>620</v>
      </c>
    </row>
    <row r="119" spans="1:6" ht="33" customHeight="1" x14ac:dyDescent="0.25">
      <c r="A119" s="1278"/>
      <c r="B119" s="1279"/>
      <c r="C119" s="1219" t="s">
        <v>685</v>
      </c>
      <c r="D119" s="1261"/>
      <c r="E119" s="1213" t="s">
        <v>411</v>
      </c>
      <c r="F119" s="1214"/>
    </row>
    <row r="120" spans="1:6" ht="30" customHeight="1" x14ac:dyDescent="0.25">
      <c r="A120" s="1271"/>
      <c r="B120" s="1280"/>
      <c r="C120" s="466" t="s">
        <v>662</v>
      </c>
      <c r="D120" s="466" t="s">
        <v>663</v>
      </c>
      <c r="E120" s="1215"/>
      <c r="F120" s="1215"/>
    </row>
    <row r="121" spans="1:6" x14ac:dyDescent="0.25">
      <c r="A121" s="260" t="s">
        <v>117</v>
      </c>
      <c r="B121" s="236" t="s">
        <v>1266</v>
      </c>
      <c r="C121" s="834">
        <f>C122+C127</f>
        <v>0</v>
      </c>
      <c r="D121" s="834">
        <f t="shared" ref="D121:F121" si="14">D122+D127</f>
        <v>0</v>
      </c>
      <c r="E121" s="834">
        <f>E122+E127</f>
        <v>0</v>
      </c>
      <c r="F121" s="834">
        <f t="shared" si="14"/>
        <v>0</v>
      </c>
    </row>
    <row r="122" spans="1:6" x14ac:dyDescent="0.25">
      <c r="A122" s="260"/>
      <c r="B122" s="236" t="s">
        <v>686</v>
      </c>
      <c r="C122" s="834">
        <f>SUM(C123:C126)</f>
        <v>0</v>
      </c>
      <c r="D122" s="834">
        <f t="shared" ref="D122:F122" si="15">SUM(D123:D126)</f>
        <v>0</v>
      </c>
      <c r="E122" s="834">
        <f t="shared" si="15"/>
        <v>0</v>
      </c>
      <c r="F122" s="834">
        <f t="shared" si="15"/>
        <v>0</v>
      </c>
    </row>
    <row r="123" spans="1:6" x14ac:dyDescent="0.25">
      <c r="A123" s="260"/>
      <c r="B123" s="236" t="s">
        <v>687</v>
      </c>
      <c r="C123" s="370"/>
      <c r="D123" s="370"/>
      <c r="E123" s="370"/>
      <c r="F123" s="370"/>
    </row>
    <row r="124" spans="1:6" x14ac:dyDescent="0.25">
      <c r="A124" s="260"/>
      <c r="B124" s="236" t="s">
        <v>688</v>
      </c>
      <c r="C124" s="370"/>
      <c r="D124" s="370"/>
      <c r="E124" s="370"/>
      <c r="F124" s="370"/>
    </row>
    <row r="125" spans="1:6" x14ac:dyDescent="0.25">
      <c r="A125" s="260"/>
      <c r="B125" s="236" t="s">
        <v>689</v>
      </c>
      <c r="C125" s="370"/>
      <c r="D125" s="370"/>
      <c r="E125" s="370"/>
      <c r="F125" s="370"/>
    </row>
    <row r="126" spans="1:6" x14ac:dyDescent="0.25">
      <c r="A126" s="260"/>
      <c r="B126" s="236" t="s">
        <v>690</v>
      </c>
      <c r="C126" s="370"/>
      <c r="D126" s="370"/>
      <c r="E126" s="370"/>
      <c r="F126" s="370"/>
    </row>
    <row r="127" spans="1:6" x14ac:dyDescent="0.25">
      <c r="A127" s="260"/>
      <c r="B127" s="236" t="s">
        <v>691</v>
      </c>
      <c r="C127" s="370"/>
      <c r="D127" s="370"/>
      <c r="E127" s="370"/>
      <c r="F127" s="370"/>
    </row>
    <row r="128" spans="1:6" x14ac:dyDescent="0.25">
      <c r="A128" s="260" t="s">
        <v>119</v>
      </c>
      <c r="B128" s="236" t="s">
        <v>696</v>
      </c>
      <c r="C128" s="370"/>
      <c r="D128" s="370"/>
      <c r="E128" s="370"/>
      <c r="F128" s="370"/>
    </row>
    <row r="129" spans="1:6" x14ac:dyDescent="0.25">
      <c r="A129" s="260" t="s">
        <v>121</v>
      </c>
      <c r="B129" s="236" t="s">
        <v>697</v>
      </c>
      <c r="C129" s="370"/>
      <c r="D129" s="370"/>
      <c r="E129" s="370"/>
      <c r="F129" s="370"/>
    </row>
    <row r="130" spans="1:6" x14ac:dyDescent="0.25">
      <c r="A130" s="260"/>
      <c r="B130" s="236" t="s">
        <v>692</v>
      </c>
      <c r="C130" s="370"/>
      <c r="D130" s="370"/>
      <c r="E130" s="370"/>
      <c r="F130" s="370"/>
    </row>
    <row r="131" spans="1:6" x14ac:dyDescent="0.25">
      <c r="A131" s="260"/>
      <c r="B131" s="236" t="s">
        <v>693</v>
      </c>
      <c r="C131" s="370"/>
      <c r="D131" s="370"/>
      <c r="E131" s="370"/>
      <c r="F131" s="370"/>
    </row>
    <row r="132" spans="1:6" x14ac:dyDescent="0.25">
      <c r="A132" s="260" t="s">
        <v>123</v>
      </c>
      <c r="B132" s="236" t="s">
        <v>694</v>
      </c>
      <c r="C132" s="370"/>
      <c r="D132" s="370"/>
      <c r="E132" s="370"/>
      <c r="F132" s="370"/>
    </row>
    <row r="133" spans="1:6" x14ac:dyDescent="0.25">
      <c r="A133" s="260" t="s">
        <v>125</v>
      </c>
      <c r="B133" s="236" t="s">
        <v>698</v>
      </c>
      <c r="C133" s="370"/>
      <c r="D133" s="370"/>
      <c r="E133" s="370"/>
      <c r="F133" s="370"/>
    </row>
    <row r="134" spans="1:6" x14ac:dyDescent="0.25">
      <c r="A134" s="260" t="s">
        <v>127</v>
      </c>
      <c r="B134" s="236" t="s">
        <v>699</v>
      </c>
      <c r="C134" s="370"/>
      <c r="D134" s="370"/>
      <c r="E134" s="370"/>
      <c r="F134" s="370"/>
    </row>
    <row r="135" spans="1:6" x14ac:dyDescent="0.25">
      <c r="A135" s="260" t="s">
        <v>129</v>
      </c>
      <c r="B135" s="236" t="s">
        <v>184</v>
      </c>
      <c r="C135" s="370"/>
      <c r="D135" s="370"/>
      <c r="E135" s="370"/>
      <c r="F135" s="370"/>
    </row>
    <row r="136" spans="1:6" x14ac:dyDescent="0.25">
      <c r="A136" s="260"/>
      <c r="B136" s="632" t="s">
        <v>700</v>
      </c>
      <c r="C136" s="370"/>
      <c r="D136" s="370"/>
      <c r="E136" s="370"/>
      <c r="F136" s="370"/>
    </row>
    <row r="137" spans="1:6" x14ac:dyDescent="0.25">
      <c r="A137" s="260"/>
      <c r="B137" s="1024" t="s">
        <v>1269</v>
      </c>
      <c r="C137" s="370"/>
      <c r="D137" s="370"/>
      <c r="E137" s="370"/>
      <c r="F137" s="370"/>
    </row>
    <row r="138" spans="1:6" x14ac:dyDescent="0.25">
      <c r="A138" s="233"/>
      <c r="B138" s="234" t="s">
        <v>165</v>
      </c>
      <c r="C138" s="834">
        <f>SUM(C121,C128,C129,C132,C133,C134,C135)</f>
        <v>0</v>
      </c>
      <c r="D138" s="834">
        <f t="shared" ref="D138:F138" si="16">SUM(D121,D128,D129,D132,D133,D134,D135)</f>
        <v>0</v>
      </c>
      <c r="E138" s="834">
        <f t="shared" si="16"/>
        <v>0</v>
      </c>
      <c r="F138" s="834">
        <f t="shared" si="16"/>
        <v>0</v>
      </c>
    </row>
  </sheetData>
  <mergeCells count="34">
    <mergeCell ref="A117:F117"/>
    <mergeCell ref="A118:B120"/>
    <mergeCell ref="C118:E118"/>
    <mergeCell ref="F118:F120"/>
    <mergeCell ref="C119:D119"/>
    <mergeCell ref="E119:E120"/>
    <mergeCell ref="A93:E93"/>
    <mergeCell ref="A95:F95"/>
    <mergeCell ref="A96:B98"/>
    <mergeCell ref="C96:E96"/>
    <mergeCell ref="F96:F98"/>
    <mergeCell ref="C97:D97"/>
    <mergeCell ref="E97:E98"/>
    <mergeCell ref="A72:A73"/>
    <mergeCell ref="B72:B73"/>
    <mergeCell ref="C72:D72"/>
    <mergeCell ref="E72:E73"/>
    <mergeCell ref="A27:E27"/>
    <mergeCell ref="A28:A29"/>
    <mergeCell ref="B28:B29"/>
    <mergeCell ref="C28:D28"/>
    <mergeCell ref="E28:E29"/>
    <mergeCell ref="A49:E49"/>
    <mergeCell ref="A50:A51"/>
    <mergeCell ref="B50:B51"/>
    <mergeCell ref="C50:D50"/>
    <mergeCell ref="E50:E51"/>
    <mergeCell ref="A71:E71"/>
    <mergeCell ref="A4:E4"/>
    <mergeCell ref="A5:E5"/>
    <mergeCell ref="A6:A7"/>
    <mergeCell ref="B6:B7"/>
    <mergeCell ref="C6:D6"/>
    <mergeCell ref="E6:E7"/>
  </mergeCells>
  <pageMargins left="0.7" right="0.7" top="0.75" bottom="0.75" header="0.3" footer="0.3"/>
  <pageSetup paperSize="9" scale="55" orientation="portrait" r:id="rId1"/>
  <rowBreaks count="1" manualBreakCount="1">
    <brk id="92" max="5"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2"/>
  <dimension ref="A1:I285"/>
  <sheetViews>
    <sheetView view="pageBreakPreview" zoomScale="90" zoomScaleNormal="100" zoomScaleSheetLayoutView="90" workbookViewId="0">
      <selection activeCell="E24" sqref="E24"/>
    </sheetView>
  </sheetViews>
  <sheetFormatPr defaultColWidth="9.26953125" defaultRowHeight="10" x14ac:dyDescent="0.2"/>
  <cols>
    <col min="1" max="1" width="3.7265625" style="2" customWidth="1"/>
    <col min="2" max="2" width="36.1796875" style="16" customWidth="1"/>
    <col min="3" max="3" width="12.81640625" style="16" customWidth="1"/>
    <col min="4" max="6" width="13.7265625" style="16" customWidth="1"/>
    <col min="7" max="7" width="27" style="16" customWidth="1"/>
    <col min="8" max="8" width="9.26953125" style="16"/>
    <col min="9" max="9" width="9.26953125" style="506"/>
    <col min="10" max="16384" width="9.26953125" style="16"/>
  </cols>
  <sheetData>
    <row r="1" spans="1:9" s="146" customFormat="1" ht="10.5" x14ac:dyDescent="0.2">
      <c r="A1" s="133" t="s">
        <v>701</v>
      </c>
      <c r="B1" s="133"/>
      <c r="C1" s="133"/>
      <c r="D1" s="133"/>
      <c r="E1" s="133"/>
      <c r="F1" s="133"/>
      <c r="G1" s="133"/>
      <c r="H1" s="316"/>
      <c r="I1" s="256"/>
    </row>
    <row r="2" spans="1:9" s="146" customFormat="1" ht="27.75" customHeight="1" thickBot="1" x14ac:dyDescent="0.3">
      <c r="A2" s="1282" t="s">
        <v>617</v>
      </c>
      <c r="B2" s="1282"/>
      <c r="C2" s="1282"/>
      <c r="D2" s="1282"/>
      <c r="E2" s="1282"/>
      <c r="F2" s="1282"/>
      <c r="G2" s="257" t="s">
        <v>103</v>
      </c>
      <c r="H2" s="316"/>
      <c r="I2" s="256"/>
    </row>
    <row r="3" spans="1:9" ht="15.75" customHeight="1" thickTop="1" x14ac:dyDescent="0.35">
      <c r="A3" s="1264" t="s">
        <v>702</v>
      </c>
      <c r="B3" s="1265"/>
      <c r="C3" s="1265"/>
      <c r="D3" s="1265"/>
      <c r="E3" s="1265"/>
      <c r="F3" s="1265"/>
      <c r="G3" s="1265"/>
      <c r="H3" s="263"/>
    </row>
    <row r="4" spans="1:9" ht="15" customHeight="1" x14ac:dyDescent="0.25">
      <c r="A4" s="1276"/>
      <c r="B4" s="1277"/>
      <c r="C4" s="1268" t="s">
        <v>703</v>
      </c>
      <c r="D4" s="1283" t="s">
        <v>254</v>
      </c>
      <c r="E4" s="1284"/>
      <c r="F4" s="1284"/>
      <c r="G4" s="1285"/>
      <c r="H4" s="316"/>
    </row>
    <row r="5" spans="1:9" ht="15" customHeight="1" x14ac:dyDescent="0.25">
      <c r="A5" s="1278"/>
      <c r="B5" s="1279"/>
      <c r="C5" s="1256"/>
      <c r="D5" s="1276" t="s">
        <v>173</v>
      </c>
      <c r="E5" s="1286"/>
      <c r="F5" s="1277"/>
      <c r="G5" s="1287" t="s">
        <v>1270</v>
      </c>
      <c r="H5" s="316"/>
    </row>
    <row r="6" spans="1:9" ht="15" customHeight="1" x14ac:dyDescent="0.25">
      <c r="A6" s="1278"/>
      <c r="B6" s="1279"/>
      <c r="C6" s="1256"/>
      <c r="D6" s="1283" t="s">
        <v>506</v>
      </c>
      <c r="E6" s="1285"/>
      <c r="F6" s="1268" t="s">
        <v>411</v>
      </c>
      <c r="G6" s="1288"/>
      <c r="H6" s="316"/>
    </row>
    <row r="7" spans="1:9" ht="44.25" customHeight="1" x14ac:dyDescent="0.25">
      <c r="A7" s="1271"/>
      <c r="B7" s="1280"/>
      <c r="C7" s="1257"/>
      <c r="D7" s="473" t="s">
        <v>704</v>
      </c>
      <c r="E7" s="473" t="s">
        <v>663</v>
      </c>
      <c r="F7" s="1257"/>
      <c r="G7" s="1288"/>
      <c r="H7" s="316"/>
    </row>
    <row r="8" spans="1:9" ht="11.5" x14ac:dyDescent="0.25">
      <c r="A8" s="260" t="s">
        <v>117</v>
      </c>
      <c r="B8" s="236" t="s">
        <v>705</v>
      </c>
      <c r="C8" s="370"/>
      <c r="D8" s="370"/>
      <c r="E8" s="370"/>
      <c r="F8" s="370"/>
      <c r="G8" s="370"/>
      <c r="H8" s="316"/>
    </row>
    <row r="9" spans="1:9" ht="11.5" x14ac:dyDescent="0.25">
      <c r="A9" s="260" t="s">
        <v>119</v>
      </c>
      <c r="B9" s="236" t="s">
        <v>706</v>
      </c>
      <c r="C9" s="370"/>
      <c r="D9" s="370"/>
      <c r="E9" s="370"/>
      <c r="F9" s="370"/>
      <c r="G9" s="370"/>
      <c r="H9" s="316"/>
    </row>
    <row r="10" spans="1:9" ht="11.5" x14ac:dyDescent="0.25">
      <c r="A10" s="260" t="s">
        <v>121</v>
      </c>
      <c r="B10" s="236" t="s">
        <v>707</v>
      </c>
      <c r="C10" s="370"/>
      <c r="D10" s="370"/>
      <c r="E10" s="370"/>
      <c r="F10" s="370"/>
      <c r="G10" s="370"/>
      <c r="H10" s="316"/>
    </row>
    <row r="11" spans="1:9" ht="11.5" x14ac:dyDescent="0.25">
      <c r="A11" s="260" t="s">
        <v>123</v>
      </c>
      <c r="B11" s="236" t="s">
        <v>708</v>
      </c>
      <c r="C11" s="370"/>
      <c r="D11" s="370"/>
      <c r="E11" s="370"/>
      <c r="F11" s="370"/>
      <c r="G11" s="370"/>
      <c r="H11" s="316"/>
    </row>
    <row r="12" spans="1:9" ht="11.5" x14ac:dyDescent="0.25">
      <c r="A12" s="260" t="s">
        <v>125</v>
      </c>
      <c r="B12" s="236" t="s">
        <v>709</v>
      </c>
      <c r="C12" s="370"/>
      <c r="D12" s="370"/>
      <c r="E12" s="370"/>
      <c r="F12" s="370"/>
      <c r="G12" s="370"/>
      <c r="H12" s="316"/>
    </row>
    <row r="13" spans="1:9" ht="11.5" x14ac:dyDescent="0.25">
      <c r="A13" s="260" t="s">
        <v>127</v>
      </c>
      <c r="B13" s="236" t="s">
        <v>710</v>
      </c>
      <c r="C13" s="370"/>
      <c r="D13" s="370"/>
      <c r="E13" s="370"/>
      <c r="F13" s="370"/>
      <c r="G13" s="370"/>
      <c r="H13" s="316"/>
    </row>
    <row r="14" spans="1:9" ht="11.5" x14ac:dyDescent="0.25">
      <c r="A14" s="260" t="s">
        <v>129</v>
      </c>
      <c r="B14" s="236" t="s">
        <v>711</v>
      </c>
      <c r="C14" s="370"/>
      <c r="D14" s="370"/>
      <c r="E14" s="370"/>
      <c r="F14" s="370"/>
      <c r="G14" s="370"/>
      <c r="H14" s="316"/>
    </row>
    <row r="15" spans="1:9" ht="11.5" x14ac:dyDescent="0.25">
      <c r="A15" s="260" t="s">
        <v>131</v>
      </c>
      <c r="B15" s="236" t="s">
        <v>712</v>
      </c>
      <c r="C15" s="370"/>
      <c r="D15" s="370"/>
      <c r="E15" s="370"/>
      <c r="F15" s="370"/>
      <c r="G15" s="370"/>
      <c r="H15" s="316"/>
    </row>
    <row r="16" spans="1:9" ht="11.5" x14ac:dyDescent="0.25">
      <c r="A16" s="260" t="s">
        <v>302</v>
      </c>
      <c r="B16" s="236" t="s">
        <v>713</v>
      </c>
      <c r="C16" s="370"/>
      <c r="D16" s="370"/>
      <c r="E16" s="370"/>
      <c r="F16" s="370"/>
      <c r="G16" s="370"/>
      <c r="H16" s="316"/>
    </row>
    <row r="17" spans="1:7" ht="11.5" x14ac:dyDescent="0.25">
      <c r="A17" s="260" t="s">
        <v>714</v>
      </c>
      <c r="B17" s="236" t="s">
        <v>184</v>
      </c>
      <c r="C17" s="370"/>
      <c r="D17" s="370"/>
      <c r="E17" s="370"/>
      <c r="F17" s="370"/>
      <c r="G17" s="370"/>
    </row>
    <row r="18" spans="1:7" ht="12" customHeight="1" x14ac:dyDescent="0.25">
      <c r="A18" s="234"/>
      <c r="B18" s="234" t="s">
        <v>165</v>
      </c>
      <c r="C18" s="834">
        <f>SUM(C8:C17)</f>
        <v>0</v>
      </c>
      <c r="D18" s="834">
        <f t="shared" ref="D18:G18" si="0">SUM(D8:D17)</f>
        <v>0</v>
      </c>
      <c r="E18" s="834">
        <f t="shared" si="0"/>
        <v>0</v>
      </c>
      <c r="F18" s="834">
        <f t="shared" si="0"/>
        <v>0</v>
      </c>
      <c r="G18" s="834">
        <f t="shared" si="0"/>
        <v>0</v>
      </c>
    </row>
    <row r="19" spans="1:7" ht="12" customHeight="1" x14ac:dyDescent="0.2">
      <c r="A19" s="1289" t="s">
        <v>715</v>
      </c>
      <c r="B19" s="1290"/>
      <c r="C19" s="1290"/>
      <c r="D19" s="1290"/>
      <c r="E19" s="1290"/>
      <c r="F19" s="1290"/>
      <c r="G19" s="1290"/>
    </row>
    <row r="20" spans="1:7" ht="15" customHeight="1" x14ac:dyDescent="0.25">
      <c r="A20" s="1276"/>
      <c r="B20" s="1277"/>
      <c r="C20" s="1268" t="s">
        <v>703</v>
      </c>
      <c r="D20" s="1276" t="s">
        <v>173</v>
      </c>
      <c r="E20" s="1286"/>
      <c r="F20" s="1277"/>
      <c r="G20" s="1287" t="s">
        <v>1270</v>
      </c>
    </row>
    <row r="21" spans="1:7" ht="15" customHeight="1" x14ac:dyDescent="0.25">
      <c r="A21" s="1278"/>
      <c r="B21" s="1279"/>
      <c r="C21" s="1256"/>
      <c r="D21" s="1276" t="s">
        <v>506</v>
      </c>
      <c r="E21" s="1286"/>
      <c r="F21" s="1268" t="s">
        <v>411</v>
      </c>
      <c r="G21" s="1288"/>
    </row>
    <row r="22" spans="1:7" ht="46.5" customHeight="1" x14ac:dyDescent="0.25">
      <c r="A22" s="1278"/>
      <c r="B22" s="1279"/>
      <c r="C22" s="1256"/>
      <c r="D22" s="473" t="s">
        <v>704</v>
      </c>
      <c r="E22" s="473" t="s">
        <v>663</v>
      </c>
      <c r="F22" s="1257"/>
      <c r="G22" s="1288"/>
    </row>
    <row r="23" spans="1:7" ht="12" customHeight="1" x14ac:dyDescent="0.25">
      <c r="A23" s="260" t="s">
        <v>117</v>
      </c>
      <c r="B23" s="236" t="s">
        <v>705</v>
      </c>
      <c r="C23" s="370"/>
      <c r="D23" s="370"/>
      <c r="E23" s="370"/>
      <c r="F23" s="370"/>
      <c r="G23" s="370"/>
    </row>
    <row r="24" spans="1:7" ht="11.5" x14ac:dyDescent="0.25">
      <c r="A24" s="260" t="s">
        <v>119</v>
      </c>
      <c r="B24" s="236" t="s">
        <v>706</v>
      </c>
      <c r="C24" s="370"/>
      <c r="D24" s="370"/>
      <c r="E24" s="370"/>
      <c r="F24" s="370"/>
      <c r="G24" s="370"/>
    </row>
    <row r="25" spans="1:7" ht="11.5" x14ac:dyDescent="0.25">
      <c r="A25" s="260" t="s">
        <v>121</v>
      </c>
      <c r="B25" s="236" t="s">
        <v>707</v>
      </c>
      <c r="C25" s="370"/>
      <c r="D25" s="370"/>
      <c r="E25" s="370"/>
      <c r="F25" s="370"/>
      <c r="G25" s="370"/>
    </row>
    <row r="26" spans="1:7" ht="11.5" x14ac:dyDescent="0.25">
      <c r="A26" s="260" t="s">
        <v>123</v>
      </c>
      <c r="B26" s="236" t="s">
        <v>708</v>
      </c>
      <c r="C26" s="370"/>
      <c r="D26" s="370"/>
      <c r="E26" s="370"/>
      <c r="F26" s="370"/>
      <c r="G26" s="370"/>
    </row>
    <row r="27" spans="1:7" ht="11.5" x14ac:dyDescent="0.25">
      <c r="A27" s="260" t="s">
        <v>125</v>
      </c>
      <c r="B27" s="236" t="s">
        <v>709</v>
      </c>
      <c r="C27" s="370"/>
      <c r="D27" s="370"/>
      <c r="E27" s="370"/>
      <c r="F27" s="370"/>
      <c r="G27" s="370"/>
    </row>
    <row r="28" spans="1:7" ht="11.5" x14ac:dyDescent="0.25">
      <c r="A28" s="260" t="s">
        <v>127</v>
      </c>
      <c r="B28" s="236" t="s">
        <v>710</v>
      </c>
      <c r="C28" s="370"/>
      <c r="D28" s="370"/>
      <c r="E28" s="370"/>
      <c r="F28" s="370"/>
      <c r="G28" s="370"/>
    </row>
    <row r="29" spans="1:7" ht="11.5" x14ac:dyDescent="0.25">
      <c r="A29" s="260" t="s">
        <v>129</v>
      </c>
      <c r="B29" s="236" t="s">
        <v>716</v>
      </c>
      <c r="C29" s="370"/>
      <c r="D29" s="370"/>
      <c r="E29" s="370"/>
      <c r="F29" s="370"/>
      <c r="G29" s="370"/>
    </row>
    <row r="30" spans="1:7" ht="11.5" x14ac:dyDescent="0.25">
      <c r="A30" s="260" t="s">
        <v>131</v>
      </c>
      <c r="B30" s="236" t="s">
        <v>712</v>
      </c>
      <c r="C30" s="370"/>
      <c r="D30" s="370"/>
      <c r="E30" s="370"/>
      <c r="F30" s="370"/>
      <c r="G30" s="370"/>
    </row>
    <row r="31" spans="1:7" ht="11.5" x14ac:dyDescent="0.25">
      <c r="A31" s="260" t="s">
        <v>302</v>
      </c>
      <c r="B31" s="236" t="s">
        <v>713</v>
      </c>
      <c r="C31" s="370"/>
      <c r="D31" s="370"/>
      <c r="E31" s="370"/>
      <c r="F31" s="370"/>
      <c r="G31" s="370"/>
    </row>
    <row r="32" spans="1:7" ht="11.5" x14ac:dyDescent="0.25">
      <c r="A32" s="260" t="s">
        <v>714</v>
      </c>
      <c r="B32" s="236" t="s">
        <v>184</v>
      </c>
      <c r="C32" s="370"/>
      <c r="D32" s="370"/>
      <c r="E32" s="370"/>
      <c r="F32" s="370"/>
      <c r="G32" s="370"/>
    </row>
    <row r="33" spans="1:7" ht="11.5" x14ac:dyDescent="0.25">
      <c r="A33" s="234"/>
      <c r="B33" s="234" t="s">
        <v>165</v>
      </c>
      <c r="C33" s="834">
        <f>SUM(C23:C32)</f>
        <v>0</v>
      </c>
      <c r="D33" s="834">
        <f t="shared" ref="D33" si="1">SUM(D23:D32)</f>
        <v>0</v>
      </c>
      <c r="E33" s="834">
        <f t="shared" ref="E33" si="2">SUM(E23:E32)</f>
        <v>0</v>
      </c>
      <c r="F33" s="834">
        <f t="shared" ref="F33" si="3">SUM(F23:F32)</f>
        <v>0</v>
      </c>
      <c r="G33" s="834">
        <f t="shared" ref="G33" si="4">SUM(G23:G32)</f>
        <v>0</v>
      </c>
    </row>
    <row r="34" spans="1:7" ht="12" customHeight="1" x14ac:dyDescent="0.25">
      <c r="A34" s="1273" t="s">
        <v>1493</v>
      </c>
      <c r="B34" s="1274"/>
      <c r="C34" s="1273"/>
      <c r="D34" s="1274"/>
      <c r="E34" s="1273"/>
      <c r="F34" s="1274"/>
      <c r="G34" s="472"/>
    </row>
    <row r="35" spans="1:7" ht="11.25" customHeight="1" x14ac:dyDescent="0.25">
      <c r="A35" s="1276"/>
      <c r="B35" s="1277"/>
      <c r="C35" s="1268" t="s">
        <v>703</v>
      </c>
      <c r="D35" s="1276" t="s">
        <v>173</v>
      </c>
      <c r="E35" s="1286"/>
      <c r="F35" s="1277"/>
      <c r="G35" s="1287" t="s">
        <v>1270</v>
      </c>
    </row>
    <row r="36" spans="1:7" ht="11.25" customHeight="1" x14ac:dyDescent="0.25">
      <c r="A36" s="1278"/>
      <c r="B36" s="1279"/>
      <c r="C36" s="1256"/>
      <c r="D36" s="1276" t="s">
        <v>506</v>
      </c>
      <c r="E36" s="1286"/>
      <c r="F36" s="1268" t="s">
        <v>411</v>
      </c>
      <c r="G36" s="1288"/>
    </row>
    <row r="37" spans="1:7" ht="51.75" customHeight="1" x14ac:dyDescent="0.25">
      <c r="A37" s="1278"/>
      <c r="B37" s="1279"/>
      <c r="C37" s="1256"/>
      <c r="D37" s="473" t="s">
        <v>704</v>
      </c>
      <c r="E37" s="473" t="s">
        <v>663</v>
      </c>
      <c r="F37" s="1257"/>
      <c r="G37" s="1288"/>
    </row>
    <row r="38" spans="1:7" ht="11.25" customHeight="1" x14ac:dyDescent="0.25">
      <c r="A38" s="260" t="s">
        <v>117</v>
      </c>
      <c r="B38" s="236" t="s">
        <v>514</v>
      </c>
      <c r="C38" s="370"/>
      <c r="D38" s="370"/>
      <c r="E38" s="370"/>
      <c r="F38" s="370"/>
      <c r="G38" s="370"/>
    </row>
    <row r="39" spans="1:7" ht="11.25" customHeight="1" x14ac:dyDescent="0.25">
      <c r="A39" s="260" t="s">
        <v>119</v>
      </c>
      <c r="B39" s="236" t="s">
        <v>717</v>
      </c>
      <c r="C39" s="370"/>
      <c r="D39" s="370"/>
      <c r="E39" s="370"/>
      <c r="F39" s="370"/>
      <c r="G39" s="370"/>
    </row>
    <row r="40" spans="1:7" ht="11.25" customHeight="1" x14ac:dyDescent="0.25">
      <c r="A40" s="260" t="s">
        <v>121</v>
      </c>
      <c r="B40" s="236" t="s">
        <v>718</v>
      </c>
      <c r="C40" s="370"/>
      <c r="D40" s="370"/>
      <c r="E40" s="370"/>
      <c r="F40" s="370"/>
      <c r="G40" s="370"/>
    </row>
    <row r="41" spans="1:7" ht="11.5" x14ac:dyDescent="0.25">
      <c r="A41" s="260" t="s">
        <v>123</v>
      </c>
      <c r="B41" s="236" t="s">
        <v>719</v>
      </c>
      <c r="C41" s="370"/>
      <c r="D41" s="370"/>
      <c r="E41" s="370"/>
      <c r="F41" s="370"/>
      <c r="G41" s="370"/>
    </row>
    <row r="42" spans="1:7" ht="11.5" x14ac:dyDescent="0.25">
      <c r="A42" s="260" t="s">
        <v>125</v>
      </c>
      <c r="B42" s="236" t="s">
        <v>720</v>
      </c>
      <c r="C42" s="370"/>
      <c r="D42" s="370"/>
      <c r="E42" s="370"/>
      <c r="F42" s="370"/>
      <c r="G42" s="370"/>
    </row>
    <row r="43" spans="1:7" ht="11.5" x14ac:dyDescent="0.25">
      <c r="A43" s="260" t="s">
        <v>127</v>
      </c>
      <c r="B43" s="236" t="s">
        <v>721</v>
      </c>
      <c r="C43" s="370"/>
      <c r="D43" s="370"/>
      <c r="E43" s="370"/>
      <c r="F43" s="370"/>
      <c r="G43" s="370"/>
    </row>
    <row r="44" spans="1:7" ht="11.5" x14ac:dyDescent="0.25">
      <c r="A44" s="260" t="s">
        <v>129</v>
      </c>
      <c r="B44" s="236" t="s">
        <v>1495</v>
      </c>
      <c r="C44" s="370"/>
      <c r="D44" s="370"/>
      <c r="E44" s="370"/>
      <c r="F44" s="370"/>
      <c r="G44" s="370"/>
    </row>
    <row r="45" spans="1:7" ht="11.5" x14ac:dyDescent="0.25">
      <c r="A45" s="260" t="s">
        <v>131</v>
      </c>
      <c r="B45" s="236" t="s">
        <v>722</v>
      </c>
      <c r="C45" s="370"/>
      <c r="D45" s="370"/>
      <c r="E45" s="370"/>
      <c r="F45" s="370"/>
      <c r="G45" s="370"/>
    </row>
    <row r="46" spans="1:7" ht="11.5" x14ac:dyDescent="0.25">
      <c r="A46" s="260" t="s">
        <v>302</v>
      </c>
      <c r="B46" s="236" t="s">
        <v>723</v>
      </c>
      <c r="C46" s="370"/>
      <c r="D46" s="370"/>
      <c r="E46" s="370"/>
      <c r="F46" s="370"/>
      <c r="G46" s="370"/>
    </row>
    <row r="47" spans="1:7" ht="11.5" x14ac:dyDescent="0.25">
      <c r="A47" s="260" t="s">
        <v>714</v>
      </c>
      <c r="B47" s="236" t="s">
        <v>724</v>
      </c>
      <c r="C47" s="370"/>
      <c r="D47" s="370"/>
      <c r="E47" s="370"/>
      <c r="F47" s="370"/>
      <c r="G47" s="370"/>
    </row>
    <row r="48" spans="1:7" ht="11.5" x14ac:dyDescent="0.25">
      <c r="A48" s="260" t="s">
        <v>725</v>
      </c>
      <c r="B48" s="236" t="s">
        <v>353</v>
      </c>
      <c r="C48" s="370"/>
      <c r="D48" s="370"/>
      <c r="E48" s="370"/>
      <c r="F48" s="370"/>
      <c r="G48" s="370"/>
    </row>
    <row r="49" spans="1:7" ht="11.5" x14ac:dyDescent="0.25">
      <c r="A49" s="260" t="s">
        <v>726</v>
      </c>
      <c r="B49" s="236" t="s">
        <v>184</v>
      </c>
      <c r="C49" s="370"/>
      <c r="D49" s="370"/>
      <c r="E49" s="370"/>
      <c r="F49" s="370"/>
      <c r="G49" s="370"/>
    </row>
    <row r="50" spans="1:7" ht="11.5" x14ac:dyDescent="0.25">
      <c r="A50" s="234"/>
      <c r="B50" s="234" t="s">
        <v>165</v>
      </c>
      <c r="C50" s="836">
        <f>SUM(C38:C49)</f>
        <v>0</v>
      </c>
      <c r="D50" s="836">
        <f t="shared" ref="D50:G50" si="5">SUM(D38:D49)</f>
        <v>0</v>
      </c>
      <c r="E50" s="836">
        <f t="shared" si="5"/>
        <v>0</v>
      </c>
      <c r="F50" s="836">
        <f t="shared" si="5"/>
        <v>0</v>
      </c>
      <c r="G50" s="836">
        <f t="shared" si="5"/>
        <v>0</v>
      </c>
    </row>
    <row r="51" spans="1:7" ht="12" customHeight="1" x14ac:dyDescent="0.25">
      <c r="A51" s="1273" t="s">
        <v>1494</v>
      </c>
      <c r="B51" s="1274"/>
      <c r="C51" s="1274"/>
      <c r="D51" s="1274"/>
      <c r="E51" s="1274"/>
      <c r="F51" s="1274"/>
      <c r="G51" s="1274"/>
    </row>
    <row r="52" spans="1:7" ht="11.25" customHeight="1" x14ac:dyDescent="0.25">
      <c r="A52" s="1276"/>
      <c r="B52" s="1277"/>
      <c r="C52" s="1268" t="s">
        <v>703</v>
      </c>
      <c r="D52" s="1276" t="s">
        <v>173</v>
      </c>
      <c r="E52" s="1286"/>
      <c r="F52" s="1277"/>
      <c r="G52" s="1287" t="s">
        <v>1270</v>
      </c>
    </row>
    <row r="53" spans="1:7" ht="11.25" customHeight="1" x14ac:dyDescent="0.25">
      <c r="A53" s="1278"/>
      <c r="B53" s="1279"/>
      <c r="C53" s="1256"/>
      <c r="D53" s="1276" t="s">
        <v>506</v>
      </c>
      <c r="E53" s="1286"/>
      <c r="F53" s="1268" t="s">
        <v>411</v>
      </c>
      <c r="G53" s="1288"/>
    </row>
    <row r="54" spans="1:7" ht="50.25" customHeight="1" x14ac:dyDescent="0.25">
      <c r="A54" s="1278"/>
      <c r="B54" s="1279"/>
      <c r="C54" s="1256"/>
      <c r="D54" s="473" t="s">
        <v>704</v>
      </c>
      <c r="E54" s="473" t="s">
        <v>663</v>
      </c>
      <c r="F54" s="1257"/>
      <c r="G54" s="1288"/>
    </row>
    <row r="55" spans="1:7" ht="11.5" x14ac:dyDescent="0.25">
      <c r="A55" s="260" t="s">
        <v>117</v>
      </c>
      <c r="B55" s="236" t="s">
        <v>514</v>
      </c>
      <c r="C55" s="370"/>
      <c r="D55" s="370"/>
      <c r="E55" s="370"/>
      <c r="F55" s="370"/>
      <c r="G55" s="370"/>
    </row>
    <row r="56" spans="1:7" ht="11.5" x14ac:dyDescent="0.25">
      <c r="A56" s="260" t="s">
        <v>119</v>
      </c>
      <c r="B56" s="236" t="s">
        <v>717</v>
      </c>
      <c r="C56" s="370"/>
      <c r="D56" s="370"/>
      <c r="E56" s="370"/>
      <c r="F56" s="370"/>
      <c r="G56" s="370"/>
    </row>
    <row r="57" spans="1:7" ht="11.5" x14ac:dyDescent="0.25">
      <c r="A57" s="260" t="s">
        <v>121</v>
      </c>
      <c r="B57" s="236" t="s">
        <v>718</v>
      </c>
      <c r="C57" s="370"/>
      <c r="D57" s="370"/>
      <c r="E57" s="370"/>
      <c r="F57" s="370"/>
      <c r="G57" s="370"/>
    </row>
    <row r="58" spans="1:7" ht="11.5" x14ac:dyDescent="0.25">
      <c r="A58" s="260" t="s">
        <v>123</v>
      </c>
      <c r="B58" s="236" t="s">
        <v>719</v>
      </c>
      <c r="C58" s="370"/>
      <c r="D58" s="370"/>
      <c r="E58" s="370"/>
      <c r="F58" s="370"/>
      <c r="G58" s="370"/>
    </row>
    <row r="59" spans="1:7" ht="11.5" x14ac:dyDescent="0.25">
      <c r="A59" s="260" t="s">
        <v>125</v>
      </c>
      <c r="B59" s="236" t="s">
        <v>720</v>
      </c>
      <c r="C59" s="370"/>
      <c r="D59" s="370"/>
      <c r="E59" s="370"/>
      <c r="F59" s="370"/>
      <c r="G59" s="370"/>
    </row>
    <row r="60" spans="1:7" ht="11.5" x14ac:dyDescent="0.25">
      <c r="A60" s="260" t="s">
        <v>127</v>
      </c>
      <c r="B60" s="236" t="s">
        <v>721</v>
      </c>
      <c r="C60" s="370"/>
      <c r="D60" s="370"/>
      <c r="E60" s="370"/>
      <c r="F60" s="370"/>
      <c r="G60" s="370"/>
    </row>
    <row r="61" spans="1:7" ht="11.5" x14ac:dyDescent="0.25">
      <c r="A61" s="260" t="s">
        <v>129</v>
      </c>
      <c r="B61" s="236" t="s">
        <v>1495</v>
      </c>
      <c r="C61" s="370"/>
      <c r="D61" s="370"/>
      <c r="E61" s="370"/>
      <c r="F61" s="370"/>
      <c r="G61" s="370"/>
    </row>
    <row r="62" spans="1:7" ht="11.5" x14ac:dyDescent="0.25">
      <c r="A62" s="260" t="s">
        <v>131</v>
      </c>
      <c r="B62" s="236" t="s">
        <v>722</v>
      </c>
      <c r="C62" s="370"/>
      <c r="D62" s="370"/>
      <c r="E62" s="370"/>
      <c r="F62" s="370"/>
      <c r="G62" s="370"/>
    </row>
    <row r="63" spans="1:7" ht="11.5" x14ac:dyDescent="0.25">
      <c r="A63" s="260" t="s">
        <v>302</v>
      </c>
      <c r="B63" s="236" t="s">
        <v>723</v>
      </c>
      <c r="C63" s="370"/>
      <c r="D63" s="370"/>
      <c r="E63" s="370"/>
      <c r="F63" s="370"/>
      <c r="G63" s="370"/>
    </row>
    <row r="64" spans="1:7" ht="11.5" x14ac:dyDescent="0.25">
      <c r="A64" s="260" t="s">
        <v>714</v>
      </c>
      <c r="B64" s="236" t="s">
        <v>724</v>
      </c>
      <c r="C64" s="370"/>
      <c r="D64" s="370"/>
      <c r="E64" s="370"/>
      <c r="F64" s="370"/>
      <c r="G64" s="370"/>
    </row>
    <row r="65" spans="1:9" ht="11.5" x14ac:dyDescent="0.25">
      <c r="A65" s="260" t="s">
        <v>725</v>
      </c>
      <c r="B65" s="236" t="s">
        <v>353</v>
      </c>
      <c r="C65" s="370"/>
      <c r="D65" s="370"/>
      <c r="E65" s="370"/>
      <c r="F65" s="370"/>
      <c r="G65" s="370"/>
    </row>
    <row r="66" spans="1:9" ht="11.5" x14ac:dyDescent="0.25">
      <c r="A66" s="260" t="s">
        <v>726</v>
      </c>
      <c r="B66" s="236" t="s">
        <v>184</v>
      </c>
      <c r="C66" s="370"/>
      <c r="D66" s="370"/>
      <c r="E66" s="370"/>
      <c r="F66" s="370"/>
      <c r="G66" s="370"/>
    </row>
    <row r="67" spans="1:9" ht="11.5" x14ac:dyDescent="0.25">
      <c r="A67" s="234"/>
      <c r="B67" s="234" t="s">
        <v>165</v>
      </c>
      <c r="C67" s="834">
        <f>SUM(C55:C66)</f>
        <v>0</v>
      </c>
      <c r="D67" s="834">
        <f>SUM(D55:D66)</f>
        <v>0</v>
      </c>
      <c r="E67" s="834">
        <f t="shared" ref="E67:G67" si="6">SUM(E55:E66)</f>
        <v>0</v>
      </c>
      <c r="F67" s="834">
        <f t="shared" si="6"/>
        <v>0</v>
      </c>
      <c r="G67" s="834">
        <f t="shared" si="6"/>
        <v>0</v>
      </c>
    </row>
    <row r="68" spans="1:9" ht="11.5" x14ac:dyDescent="0.25">
      <c r="A68" s="1273" t="s">
        <v>727</v>
      </c>
      <c r="B68" s="1274"/>
      <c r="C68" s="1274"/>
      <c r="D68" s="1274"/>
      <c r="E68" s="1274"/>
      <c r="F68" s="1274"/>
      <c r="G68" s="1274"/>
    </row>
    <row r="69" spans="1:9" ht="11.25" customHeight="1" x14ac:dyDescent="0.25">
      <c r="A69" s="1276"/>
      <c r="B69" s="1277"/>
      <c r="C69" s="1268" t="s">
        <v>703</v>
      </c>
      <c r="D69" s="1276" t="s">
        <v>173</v>
      </c>
      <c r="E69" s="1286"/>
      <c r="F69" s="1277"/>
      <c r="G69" s="1287" t="s">
        <v>1270</v>
      </c>
    </row>
    <row r="70" spans="1:9" ht="11.25" customHeight="1" x14ac:dyDescent="0.25">
      <c r="A70" s="1278"/>
      <c r="B70" s="1279"/>
      <c r="C70" s="1256"/>
      <c r="D70" s="1276" t="s">
        <v>506</v>
      </c>
      <c r="E70" s="1286"/>
      <c r="F70" s="1268" t="s">
        <v>411</v>
      </c>
      <c r="G70" s="1288"/>
    </row>
    <row r="71" spans="1:9" ht="50.25" customHeight="1" x14ac:dyDescent="0.25">
      <c r="A71" s="1278"/>
      <c r="B71" s="1279"/>
      <c r="C71" s="1256"/>
      <c r="D71" s="473" t="s">
        <v>704</v>
      </c>
      <c r="E71" s="473" t="s">
        <v>663</v>
      </c>
      <c r="F71" s="1257"/>
      <c r="G71" s="1288"/>
    </row>
    <row r="72" spans="1:9" ht="11.5" x14ac:dyDescent="0.25">
      <c r="A72" s="260" t="s">
        <v>117</v>
      </c>
      <c r="B72" s="236" t="s">
        <v>728</v>
      </c>
      <c r="C72" s="370"/>
      <c r="D72" s="370"/>
      <c r="E72" s="370"/>
      <c r="F72" s="370"/>
      <c r="G72" s="370"/>
    </row>
    <row r="73" spans="1:9" ht="11.5" x14ac:dyDescent="0.25">
      <c r="A73" s="260" t="s">
        <v>119</v>
      </c>
      <c r="B73" s="236" t="s">
        <v>729</v>
      </c>
      <c r="C73" s="370"/>
      <c r="D73" s="370"/>
      <c r="E73" s="370"/>
      <c r="F73" s="370"/>
      <c r="G73" s="370"/>
    </row>
    <row r="74" spans="1:9" ht="11.5" x14ac:dyDescent="0.25">
      <c r="A74" s="260" t="s">
        <v>121</v>
      </c>
      <c r="B74" s="236" t="s">
        <v>730</v>
      </c>
      <c r="C74" s="370"/>
      <c r="D74" s="370"/>
      <c r="E74" s="370"/>
      <c r="F74" s="370"/>
      <c r="G74" s="370"/>
    </row>
    <row r="75" spans="1:9" s="3" customFormat="1" ht="11.5" x14ac:dyDescent="0.25">
      <c r="A75" s="260" t="s">
        <v>123</v>
      </c>
      <c r="B75" s="236" t="s">
        <v>731</v>
      </c>
      <c r="C75" s="370"/>
      <c r="D75" s="370"/>
      <c r="E75" s="370"/>
      <c r="F75" s="370"/>
      <c r="G75" s="370"/>
      <c r="I75" s="496"/>
    </row>
    <row r="76" spans="1:9" ht="11.5" x14ac:dyDescent="0.25">
      <c r="A76" s="234"/>
      <c r="B76" s="234" t="s">
        <v>165</v>
      </c>
      <c r="C76" s="834">
        <f>SUM(C72:C75)</f>
        <v>0</v>
      </c>
      <c r="D76" s="834">
        <f>SUM(D72:D75)</f>
        <v>0</v>
      </c>
      <c r="E76" s="834">
        <f t="shared" ref="E76:G76" si="7">SUM(E72:E75)</f>
        <v>0</v>
      </c>
      <c r="F76" s="834">
        <f t="shared" si="7"/>
        <v>0</v>
      </c>
      <c r="G76" s="834">
        <f t="shared" si="7"/>
        <v>0</v>
      </c>
    </row>
    <row r="77" spans="1:9" ht="11.5" x14ac:dyDescent="0.25">
      <c r="A77" s="1273" t="s">
        <v>732</v>
      </c>
      <c r="B77" s="1274"/>
      <c r="C77" s="1274"/>
      <c r="D77" s="1274"/>
      <c r="E77" s="1274"/>
      <c r="F77" s="1274"/>
      <c r="G77" s="1274"/>
    </row>
    <row r="78" spans="1:9" ht="11.25" customHeight="1" x14ac:dyDescent="0.25">
      <c r="A78" s="1276"/>
      <c r="B78" s="1277"/>
      <c r="C78" s="1268" t="s">
        <v>703</v>
      </c>
      <c r="D78" s="1276" t="s">
        <v>173</v>
      </c>
      <c r="E78" s="1286"/>
      <c r="F78" s="1277"/>
      <c r="G78" s="1287" t="s">
        <v>1270</v>
      </c>
    </row>
    <row r="79" spans="1:9" ht="11.25" customHeight="1" x14ac:dyDescent="0.25">
      <c r="A79" s="1278"/>
      <c r="B79" s="1279"/>
      <c r="C79" s="1256"/>
      <c r="D79" s="1276" t="s">
        <v>506</v>
      </c>
      <c r="E79" s="1286"/>
      <c r="F79" s="1268" t="s">
        <v>411</v>
      </c>
      <c r="G79" s="1288"/>
    </row>
    <row r="80" spans="1:9" ht="55.5" customHeight="1" x14ac:dyDescent="0.25">
      <c r="A80" s="1278"/>
      <c r="B80" s="1279"/>
      <c r="C80" s="1256"/>
      <c r="D80" s="473" t="s">
        <v>704</v>
      </c>
      <c r="E80" s="473" t="s">
        <v>663</v>
      </c>
      <c r="F80" s="1257"/>
      <c r="G80" s="1288"/>
    </row>
    <row r="81" spans="1:9" ht="11.5" x14ac:dyDescent="0.25">
      <c r="A81" s="260" t="s">
        <v>117</v>
      </c>
      <c r="B81" s="236" t="s">
        <v>728</v>
      </c>
      <c r="C81" s="370"/>
      <c r="D81" s="370"/>
      <c r="E81" s="370"/>
      <c r="F81" s="370"/>
      <c r="G81" s="370"/>
    </row>
    <row r="82" spans="1:9" ht="11.5" x14ac:dyDescent="0.25">
      <c r="A82" s="260" t="s">
        <v>119</v>
      </c>
      <c r="B82" s="236" t="s">
        <v>729</v>
      </c>
      <c r="C82" s="370"/>
      <c r="D82" s="370"/>
      <c r="E82" s="370"/>
      <c r="F82" s="370"/>
      <c r="G82" s="370"/>
    </row>
    <row r="83" spans="1:9" ht="11.5" x14ac:dyDescent="0.25">
      <c r="A83" s="260" t="s">
        <v>121</v>
      </c>
      <c r="B83" s="236" t="s">
        <v>730</v>
      </c>
      <c r="C83" s="370"/>
      <c r="D83" s="370"/>
      <c r="E83" s="370"/>
      <c r="F83" s="370"/>
      <c r="G83" s="370"/>
    </row>
    <row r="84" spans="1:9" s="3" customFormat="1" ht="11.5" x14ac:dyDescent="0.25">
      <c r="A84" s="260" t="s">
        <v>123</v>
      </c>
      <c r="B84" s="236" t="s">
        <v>731</v>
      </c>
      <c r="C84" s="370"/>
      <c r="D84" s="370"/>
      <c r="E84" s="370"/>
      <c r="F84" s="370"/>
      <c r="G84" s="370"/>
      <c r="I84" s="496"/>
    </row>
    <row r="85" spans="1:9" ht="11.5" x14ac:dyDescent="0.25">
      <c r="A85" s="234"/>
      <c r="B85" s="234" t="s">
        <v>165</v>
      </c>
      <c r="C85" s="834">
        <f>SUM(C81:C84)</f>
        <v>0</v>
      </c>
      <c r="D85" s="834">
        <f t="shared" ref="D85" si="8">SUM(D81:D84)</f>
        <v>0</v>
      </c>
      <c r="E85" s="834">
        <f t="shared" ref="E85" si="9">SUM(E81:E84)</f>
        <v>0</v>
      </c>
      <c r="F85" s="834">
        <f t="shared" ref="F85" si="10">SUM(F81:F84)</f>
        <v>0</v>
      </c>
      <c r="G85" s="834">
        <f t="shared" ref="G85" si="11">SUM(G81:G84)</f>
        <v>0</v>
      </c>
    </row>
    <row r="86" spans="1:9" ht="14.5" x14ac:dyDescent="0.35">
      <c r="A86" s="316"/>
      <c r="B86" s="263"/>
      <c r="C86" s="263"/>
      <c r="D86" s="263"/>
      <c r="E86" s="263"/>
      <c r="F86" s="263"/>
      <c r="G86" s="263"/>
    </row>
    <row r="87" spans="1:9" ht="14.5" x14ac:dyDescent="0.35">
      <c r="A87" s="316"/>
      <c r="B87" s="263"/>
      <c r="C87" s="263"/>
      <c r="D87" s="263"/>
      <c r="E87" s="263"/>
      <c r="F87" s="263"/>
      <c r="G87" s="263"/>
    </row>
    <row r="88" spans="1:9" ht="14.5" x14ac:dyDescent="0.35">
      <c r="A88" s="316"/>
      <c r="B88" s="263"/>
      <c r="C88" s="263"/>
      <c r="D88" s="263"/>
      <c r="E88" s="263"/>
      <c r="F88" s="263"/>
      <c r="G88" s="263"/>
    </row>
    <row r="89" spans="1:9" ht="14.5" x14ac:dyDescent="0.35">
      <c r="A89" s="316"/>
      <c r="B89" s="263"/>
      <c r="C89" s="263"/>
      <c r="D89" s="263"/>
      <c r="E89" s="263"/>
      <c r="F89" s="263"/>
      <c r="G89" s="263"/>
    </row>
    <row r="90" spans="1:9" ht="14.5" x14ac:dyDescent="0.35">
      <c r="A90" s="316"/>
      <c r="B90" s="263"/>
      <c r="C90" s="263"/>
      <c r="D90" s="263"/>
      <c r="E90" s="263"/>
      <c r="F90" s="263"/>
      <c r="G90" s="263"/>
    </row>
    <row r="91" spans="1:9" ht="14.5" x14ac:dyDescent="0.35">
      <c r="A91" s="316"/>
      <c r="B91" s="263"/>
      <c r="C91" s="263"/>
      <c r="D91" s="263"/>
      <c r="E91" s="263"/>
      <c r="F91" s="263"/>
      <c r="G91" s="263"/>
    </row>
    <row r="92" spans="1:9" ht="14.5" x14ac:dyDescent="0.35">
      <c r="A92" s="316"/>
      <c r="B92" s="263"/>
      <c r="C92" s="263"/>
      <c r="D92" s="263"/>
      <c r="E92" s="263"/>
      <c r="F92" s="263"/>
      <c r="G92" s="263"/>
    </row>
    <row r="93" spans="1:9" s="3" customFormat="1" ht="14.5" x14ac:dyDescent="0.35">
      <c r="A93" s="316"/>
      <c r="B93" s="263"/>
      <c r="C93" s="263"/>
      <c r="D93" s="263"/>
      <c r="E93" s="263"/>
      <c r="F93" s="263"/>
      <c r="G93" s="263"/>
      <c r="I93" s="496"/>
    </row>
    <row r="94" spans="1:9" ht="14.5" x14ac:dyDescent="0.35">
      <c r="A94" s="316"/>
      <c r="B94" s="263"/>
      <c r="C94" s="263"/>
      <c r="D94" s="263"/>
      <c r="E94" s="263"/>
      <c r="F94" s="263"/>
      <c r="G94" s="263"/>
    </row>
    <row r="95" spans="1:9" ht="14.5" x14ac:dyDescent="0.35">
      <c r="A95" s="316"/>
      <c r="B95" s="263"/>
      <c r="C95" s="263"/>
      <c r="D95" s="263"/>
      <c r="E95" s="263"/>
      <c r="F95" s="263"/>
      <c r="G95" s="263"/>
    </row>
    <row r="96" spans="1:9" ht="14.5" x14ac:dyDescent="0.35">
      <c r="A96" s="316"/>
      <c r="B96" s="263"/>
      <c r="C96" s="263"/>
      <c r="D96" s="263"/>
      <c r="E96" s="263"/>
      <c r="F96" s="263"/>
      <c r="G96" s="263"/>
    </row>
    <row r="97" spans="1:7" x14ac:dyDescent="0.2">
      <c r="A97" s="316"/>
      <c r="B97" s="264"/>
      <c r="C97" s="264"/>
      <c r="D97" s="316"/>
      <c r="E97" s="316"/>
      <c r="F97" s="316"/>
      <c r="G97" s="316"/>
    </row>
    <row r="98" spans="1:7" x14ac:dyDescent="0.2">
      <c r="A98" s="316"/>
      <c r="B98" s="265"/>
      <c r="C98" s="265"/>
      <c r="D98" s="316"/>
      <c r="E98" s="316"/>
      <c r="F98" s="316"/>
      <c r="G98" s="316"/>
    </row>
    <row r="99" spans="1:7" x14ac:dyDescent="0.2">
      <c r="A99" s="316"/>
      <c r="B99" s="265"/>
      <c r="C99" s="265"/>
      <c r="D99" s="316"/>
      <c r="E99" s="316"/>
      <c r="F99" s="316"/>
      <c r="G99" s="316"/>
    </row>
    <row r="100" spans="1:7" x14ac:dyDescent="0.2">
      <c r="A100" s="316"/>
      <c r="B100" s="265"/>
      <c r="C100" s="265"/>
      <c r="D100" s="316"/>
      <c r="E100" s="316"/>
      <c r="F100" s="316"/>
      <c r="G100" s="316"/>
    </row>
    <row r="101" spans="1:7" x14ac:dyDescent="0.2">
      <c r="A101" s="316"/>
      <c r="B101" s="265"/>
      <c r="C101" s="265"/>
      <c r="D101" s="316"/>
      <c r="E101" s="316"/>
      <c r="F101" s="316"/>
      <c r="G101" s="316"/>
    </row>
    <row r="102" spans="1:7" x14ac:dyDescent="0.2">
      <c r="A102" s="316"/>
      <c r="B102" s="265"/>
      <c r="C102" s="265"/>
      <c r="D102" s="316"/>
      <c r="E102" s="316"/>
      <c r="F102" s="316"/>
      <c r="G102" s="316"/>
    </row>
    <row r="103" spans="1:7" x14ac:dyDescent="0.2">
      <c r="A103" s="316"/>
      <c r="B103" s="265"/>
      <c r="C103" s="265"/>
      <c r="D103" s="316"/>
      <c r="E103" s="316"/>
      <c r="F103" s="316"/>
      <c r="G103" s="316"/>
    </row>
    <row r="104" spans="1:7" x14ac:dyDescent="0.2">
      <c r="A104" s="1"/>
      <c r="B104" s="265"/>
      <c r="C104" s="265"/>
      <c r="D104" s="316"/>
      <c r="E104" s="316"/>
      <c r="F104" s="316"/>
      <c r="G104" s="316"/>
    </row>
    <row r="105" spans="1:7" x14ac:dyDescent="0.2">
      <c r="A105" s="1"/>
      <c r="B105" s="265"/>
      <c r="C105" s="265"/>
      <c r="D105" s="316"/>
      <c r="E105" s="316"/>
      <c r="F105" s="316"/>
      <c r="G105" s="316"/>
    </row>
    <row r="106" spans="1:7" x14ac:dyDescent="0.2">
      <c r="A106" s="1"/>
      <c r="B106" s="266"/>
      <c r="C106" s="266"/>
      <c r="D106" s="316"/>
      <c r="E106" s="316"/>
      <c r="F106" s="316"/>
      <c r="G106" s="316"/>
    </row>
    <row r="107" spans="1:7" ht="10.5" x14ac:dyDescent="0.25">
      <c r="A107" s="1"/>
      <c r="B107" s="267"/>
      <c r="C107" s="267"/>
      <c r="D107" s="268"/>
      <c r="E107" s="268"/>
      <c r="F107" s="316"/>
      <c r="G107" s="316"/>
    </row>
    <row r="108" spans="1:7" ht="14.5" x14ac:dyDescent="0.25">
      <c r="A108" s="269"/>
      <c r="B108" s="270"/>
      <c r="C108" s="270"/>
      <c r="D108" s="271"/>
      <c r="E108" s="271"/>
      <c r="F108" s="316"/>
      <c r="G108" s="316"/>
    </row>
    <row r="109" spans="1:7" ht="10.5" x14ac:dyDescent="0.25">
      <c r="A109" s="272"/>
      <c r="B109" s="272"/>
      <c r="C109" s="272"/>
      <c r="D109" s="272"/>
      <c r="E109" s="272"/>
      <c r="F109" s="272"/>
      <c r="G109" s="272"/>
    </row>
    <row r="110" spans="1:7" ht="10.5" x14ac:dyDescent="0.25">
      <c r="A110" s="273"/>
      <c r="B110" s="316"/>
      <c r="C110" s="316"/>
      <c r="D110" s="316"/>
      <c r="E110" s="316"/>
      <c r="F110" s="316"/>
      <c r="G110" s="316"/>
    </row>
    <row r="111" spans="1:7" x14ac:dyDescent="0.2">
      <c r="A111" s="316"/>
      <c r="B111" s="316"/>
      <c r="C111" s="316"/>
      <c r="D111" s="316"/>
      <c r="E111" s="316"/>
      <c r="F111" s="316"/>
      <c r="G111" s="316"/>
    </row>
    <row r="112" spans="1:7" x14ac:dyDescent="0.2">
      <c r="A112" s="316"/>
      <c r="B112" s="316"/>
      <c r="C112" s="316"/>
    </row>
    <row r="113" spans="1:3" ht="14.5" x14ac:dyDescent="0.35">
      <c r="A113" s="316"/>
      <c r="B113" s="263"/>
      <c r="C113" s="263"/>
    </row>
    <row r="114" spans="1:3" ht="14.5" x14ac:dyDescent="0.35">
      <c r="A114" s="316"/>
      <c r="B114" s="263"/>
      <c r="C114" s="263"/>
    </row>
    <row r="115" spans="1:3" ht="14.5" x14ac:dyDescent="0.35">
      <c r="A115" s="316"/>
      <c r="B115" s="263"/>
      <c r="C115" s="263"/>
    </row>
    <row r="116" spans="1:3" ht="14.5" x14ac:dyDescent="0.35">
      <c r="A116" s="316"/>
      <c r="B116" s="263"/>
      <c r="C116" s="263"/>
    </row>
    <row r="117" spans="1:3" ht="14.5" x14ac:dyDescent="0.35">
      <c r="A117" s="316"/>
      <c r="B117" s="263"/>
      <c r="C117" s="263"/>
    </row>
    <row r="118" spans="1:3" ht="14.5" x14ac:dyDescent="0.35">
      <c r="A118" s="316"/>
      <c r="B118" s="263"/>
      <c r="C118" s="263"/>
    </row>
    <row r="119" spans="1:3" ht="14.5" x14ac:dyDescent="0.35">
      <c r="A119" s="316"/>
      <c r="B119" s="263"/>
      <c r="C119" s="263"/>
    </row>
    <row r="120" spans="1:3" ht="14.5" x14ac:dyDescent="0.35">
      <c r="A120" s="316"/>
      <c r="B120" s="263"/>
      <c r="C120" s="263"/>
    </row>
    <row r="121" spans="1:3" ht="14.5" x14ac:dyDescent="0.35">
      <c r="A121" s="316"/>
      <c r="B121" s="263"/>
      <c r="C121" s="263"/>
    </row>
    <row r="122" spans="1:3" ht="14.5" x14ac:dyDescent="0.35">
      <c r="A122" s="316"/>
      <c r="B122" s="263"/>
      <c r="C122" s="263"/>
    </row>
    <row r="123" spans="1:3" x14ac:dyDescent="0.2">
      <c r="A123" s="316"/>
      <c r="B123" s="13"/>
      <c r="C123" s="13"/>
    </row>
    <row r="124" spans="1:3" x14ac:dyDescent="0.2">
      <c r="A124" s="316"/>
      <c r="B124" s="13"/>
      <c r="C124" s="13"/>
    </row>
    <row r="125" spans="1:3" ht="14.5" x14ac:dyDescent="0.35">
      <c r="A125" s="316"/>
      <c r="B125" s="263"/>
      <c r="C125" s="263"/>
    </row>
    <row r="126" spans="1:3" ht="14.5" x14ac:dyDescent="0.35">
      <c r="A126" s="263"/>
      <c r="B126" s="14"/>
      <c r="C126" s="14"/>
    </row>
    <row r="127" spans="1:3" ht="14.5" x14ac:dyDescent="0.35">
      <c r="A127" s="316"/>
      <c r="B127" s="263"/>
      <c r="C127" s="263"/>
    </row>
    <row r="128" spans="1:3" x14ac:dyDescent="0.2">
      <c r="A128" s="316"/>
      <c r="B128" s="316"/>
      <c r="C128" s="316"/>
    </row>
    <row r="129" spans="1:3" x14ac:dyDescent="0.2">
      <c r="A129" s="316"/>
      <c r="B129" s="13"/>
      <c r="C129" s="13"/>
    </row>
    <row r="130" spans="1:3" x14ac:dyDescent="0.2">
      <c r="A130" s="316"/>
      <c r="B130" s="316"/>
      <c r="C130" s="316"/>
    </row>
    <row r="131" spans="1:3" x14ac:dyDescent="0.2">
      <c r="A131" s="316"/>
      <c r="B131" s="316"/>
      <c r="C131" s="316"/>
    </row>
    <row r="132" spans="1:3" x14ac:dyDescent="0.2">
      <c r="A132" s="316"/>
      <c r="B132" s="316"/>
      <c r="C132" s="316"/>
    </row>
    <row r="133" spans="1:3" x14ac:dyDescent="0.2">
      <c r="A133" s="316"/>
      <c r="B133" s="316"/>
      <c r="C133" s="316"/>
    </row>
    <row r="134" spans="1:3" ht="10.5" x14ac:dyDescent="0.25">
      <c r="A134" s="15"/>
      <c r="B134" s="316"/>
      <c r="C134" s="316"/>
    </row>
    <row r="135" spans="1:3" ht="10.5" x14ac:dyDescent="0.25">
      <c r="A135" s="15"/>
      <c r="B135" s="316"/>
      <c r="C135" s="316"/>
    </row>
    <row r="136" spans="1:3" ht="10.5" x14ac:dyDescent="0.25">
      <c r="A136" s="15"/>
      <c r="B136" s="316"/>
      <c r="C136" s="316"/>
    </row>
    <row r="137" spans="1:3" x14ac:dyDescent="0.2">
      <c r="A137" s="316"/>
      <c r="B137" s="316"/>
      <c r="C137" s="316"/>
    </row>
    <row r="138" spans="1:3" x14ac:dyDescent="0.2">
      <c r="A138" s="316"/>
      <c r="B138" s="316"/>
      <c r="C138" s="316"/>
    </row>
    <row r="139" spans="1:3" x14ac:dyDescent="0.2">
      <c r="A139" s="316"/>
      <c r="B139" s="316"/>
      <c r="C139" s="316"/>
    </row>
    <row r="140" spans="1:3" x14ac:dyDescent="0.2">
      <c r="A140" s="316"/>
      <c r="B140" s="316"/>
      <c r="C140" s="316"/>
    </row>
    <row r="141" spans="1:3" x14ac:dyDescent="0.2">
      <c r="A141" s="316"/>
      <c r="B141" s="316"/>
      <c r="C141" s="316"/>
    </row>
    <row r="142" spans="1:3" x14ac:dyDescent="0.2">
      <c r="A142" s="316"/>
      <c r="B142" s="316"/>
      <c r="C142" s="316"/>
    </row>
    <row r="143" spans="1:3" x14ac:dyDescent="0.2">
      <c r="A143" s="316"/>
      <c r="B143" s="316"/>
      <c r="C143" s="316"/>
    </row>
    <row r="144" spans="1:3" x14ac:dyDescent="0.2">
      <c r="A144" s="316"/>
    </row>
    <row r="145" spans="1:3" x14ac:dyDescent="0.2">
      <c r="A145" s="316"/>
    </row>
    <row r="146" spans="1:3" x14ac:dyDescent="0.2">
      <c r="A146" s="316"/>
    </row>
    <row r="147" spans="1:3" x14ac:dyDescent="0.2">
      <c r="A147" s="316"/>
    </row>
    <row r="148" spans="1:3" x14ac:dyDescent="0.2">
      <c r="A148" s="316"/>
    </row>
    <row r="149" spans="1:3" x14ac:dyDescent="0.2">
      <c r="A149" s="316"/>
    </row>
    <row r="150" spans="1:3" x14ac:dyDescent="0.2">
      <c r="A150" s="316"/>
    </row>
    <row r="151" spans="1:3" x14ac:dyDescent="0.2">
      <c r="A151" s="316"/>
    </row>
    <row r="152" spans="1:3" x14ac:dyDescent="0.2">
      <c r="A152" s="316"/>
    </row>
    <row r="153" spans="1:3" x14ac:dyDescent="0.2">
      <c r="A153" s="316"/>
    </row>
    <row r="154" spans="1:3" x14ac:dyDescent="0.2">
      <c r="A154" s="316"/>
    </row>
    <row r="155" spans="1:3" x14ac:dyDescent="0.2">
      <c r="A155" s="316"/>
    </row>
    <row r="156" spans="1:3" x14ac:dyDescent="0.2">
      <c r="A156" s="316"/>
    </row>
    <row r="157" spans="1:3" x14ac:dyDescent="0.2">
      <c r="A157" s="316"/>
    </row>
    <row r="158" spans="1:3" x14ac:dyDescent="0.2">
      <c r="A158" s="316"/>
    </row>
    <row r="159" spans="1:3" x14ac:dyDescent="0.2">
      <c r="A159" s="316"/>
    </row>
    <row r="160" spans="1:3" x14ac:dyDescent="0.2">
      <c r="A160" s="316"/>
      <c r="B160" s="316"/>
      <c r="C160" s="316"/>
    </row>
    <row r="161" spans="1:3" ht="14.5" x14ac:dyDescent="0.35">
      <c r="A161" s="316"/>
      <c r="B161" s="263"/>
      <c r="C161" s="263"/>
    </row>
    <row r="162" spans="1:3" ht="14.5" x14ac:dyDescent="0.35">
      <c r="A162" s="316"/>
      <c r="B162" s="263"/>
      <c r="C162" s="263"/>
    </row>
    <row r="163" spans="1:3" ht="14.5" x14ac:dyDescent="0.35">
      <c r="A163" s="316"/>
      <c r="B163" s="263"/>
      <c r="C163" s="263"/>
    </row>
    <row r="164" spans="1:3" x14ac:dyDescent="0.2">
      <c r="A164" s="316"/>
      <c r="B164" s="13"/>
      <c r="C164" s="13"/>
    </row>
    <row r="165" spans="1:3" x14ac:dyDescent="0.2">
      <c r="A165" s="316"/>
      <c r="B165" s="13"/>
      <c r="C165" s="13"/>
    </row>
    <row r="166" spans="1:3" ht="14.5" x14ac:dyDescent="0.35">
      <c r="A166" s="316"/>
      <c r="B166" s="263"/>
      <c r="C166" s="263"/>
    </row>
    <row r="167" spans="1:3" ht="14.5" x14ac:dyDescent="0.35">
      <c r="A167" s="316"/>
      <c r="B167" s="263"/>
      <c r="C167" s="263"/>
    </row>
    <row r="168" spans="1:3" ht="14.5" x14ac:dyDescent="0.35">
      <c r="A168" s="316"/>
      <c r="B168" s="263"/>
      <c r="C168" s="263"/>
    </row>
    <row r="169" spans="1:3" ht="14.5" x14ac:dyDescent="0.35">
      <c r="A169" s="316"/>
      <c r="B169" s="263"/>
      <c r="C169" s="263"/>
    </row>
    <row r="170" spans="1:3" ht="14.5" x14ac:dyDescent="0.35">
      <c r="A170" s="316"/>
      <c r="B170" s="263"/>
      <c r="C170" s="263"/>
    </row>
    <row r="171" spans="1:3" ht="14.5" x14ac:dyDescent="0.35">
      <c r="A171" s="316"/>
      <c r="B171" s="263"/>
      <c r="C171" s="263"/>
    </row>
    <row r="172" spans="1:3" ht="14.5" x14ac:dyDescent="0.35">
      <c r="A172" s="316"/>
      <c r="B172" s="263"/>
      <c r="C172" s="263"/>
    </row>
    <row r="173" spans="1:3" ht="14.5" x14ac:dyDescent="0.35">
      <c r="A173" s="316"/>
      <c r="B173" s="263"/>
      <c r="C173" s="263"/>
    </row>
    <row r="174" spans="1:3" ht="14.5" x14ac:dyDescent="0.35">
      <c r="A174" s="316"/>
      <c r="B174" s="263"/>
      <c r="C174" s="263"/>
    </row>
    <row r="175" spans="1:3" ht="14.5" x14ac:dyDescent="0.35">
      <c r="A175" s="316"/>
      <c r="B175" s="263"/>
      <c r="C175" s="263"/>
    </row>
    <row r="176" spans="1:3" ht="14.5" x14ac:dyDescent="0.35">
      <c r="A176" s="316"/>
      <c r="B176" s="263"/>
      <c r="C176" s="263"/>
    </row>
    <row r="177" spans="1:3" ht="14.5" x14ac:dyDescent="0.35">
      <c r="A177" s="316"/>
      <c r="B177" s="263"/>
      <c r="C177" s="263"/>
    </row>
    <row r="178" spans="1:3" ht="14.5" x14ac:dyDescent="0.35">
      <c r="A178" s="316"/>
      <c r="B178" s="263"/>
      <c r="C178" s="263"/>
    </row>
    <row r="179" spans="1:3" ht="14.5" x14ac:dyDescent="0.35">
      <c r="A179" s="316"/>
      <c r="B179" s="263"/>
      <c r="C179" s="263"/>
    </row>
    <row r="180" spans="1:3" ht="14.5" x14ac:dyDescent="0.35">
      <c r="A180" s="316"/>
      <c r="B180" s="263"/>
      <c r="C180" s="263"/>
    </row>
    <row r="181" spans="1:3" ht="14.5" x14ac:dyDescent="0.35">
      <c r="A181" s="316"/>
      <c r="B181" s="263"/>
      <c r="C181" s="263"/>
    </row>
    <row r="186" spans="1:3" ht="14.5" x14ac:dyDescent="0.35">
      <c r="A186" s="263"/>
      <c r="B186" s="15"/>
      <c r="C186" s="15"/>
    </row>
    <row r="187" spans="1:3" ht="14.5" x14ac:dyDescent="0.35">
      <c r="A187" s="263"/>
      <c r="B187" s="15"/>
      <c r="C187" s="15"/>
    </row>
    <row r="188" spans="1:3" ht="14.5" x14ac:dyDescent="0.35">
      <c r="A188" s="263"/>
      <c r="B188" s="15"/>
      <c r="C188" s="15"/>
    </row>
    <row r="189" spans="1:3" ht="10.5" x14ac:dyDescent="0.25">
      <c r="A189" s="15"/>
      <c r="B189" s="316"/>
      <c r="C189" s="316"/>
    </row>
    <row r="190" spans="1:3" ht="14.5" x14ac:dyDescent="0.35">
      <c r="A190" s="9"/>
      <c r="B190" s="263"/>
      <c r="C190" s="263"/>
    </row>
    <row r="193" spans="1:3" ht="14.5" x14ac:dyDescent="0.35">
      <c r="A193" s="15"/>
      <c r="B193" s="263"/>
      <c r="C193" s="263"/>
    </row>
    <row r="201" spans="1:3" ht="14.5" x14ac:dyDescent="0.35">
      <c r="A201" s="263"/>
      <c r="B201" s="15"/>
      <c r="C201" s="15"/>
    </row>
    <row r="204" spans="1:3" x14ac:dyDescent="0.2">
      <c r="A204" s="316"/>
      <c r="B204" s="316"/>
      <c r="C204" s="316"/>
    </row>
    <row r="205" spans="1:3" x14ac:dyDescent="0.2">
      <c r="A205" s="316"/>
      <c r="B205" s="316"/>
      <c r="C205" s="316"/>
    </row>
    <row r="206" spans="1:3" ht="14.5" x14ac:dyDescent="0.35">
      <c r="A206" s="15"/>
      <c r="B206" s="263"/>
      <c r="C206" s="263"/>
    </row>
    <row r="207" spans="1:3" ht="14.5" x14ac:dyDescent="0.35">
      <c r="A207" s="263"/>
      <c r="B207" s="316"/>
      <c r="C207" s="316"/>
    </row>
    <row r="208" spans="1:3" ht="14.5" x14ac:dyDescent="0.35">
      <c r="A208" s="263"/>
      <c r="B208" s="316"/>
      <c r="C208" s="316"/>
    </row>
    <row r="209" spans="1:3" ht="14.5" x14ac:dyDescent="0.35">
      <c r="A209" s="263"/>
      <c r="B209" s="316"/>
      <c r="C209" s="316"/>
    </row>
    <row r="210" spans="1:3" ht="14.5" x14ac:dyDescent="0.35">
      <c r="A210" s="263"/>
      <c r="B210" s="316"/>
      <c r="C210" s="316"/>
    </row>
    <row r="211" spans="1:3" ht="14.5" x14ac:dyDescent="0.35">
      <c r="A211" s="263"/>
      <c r="B211" s="316"/>
      <c r="C211" s="316"/>
    </row>
    <row r="212" spans="1:3" x14ac:dyDescent="0.2">
      <c r="A212" s="316"/>
      <c r="B212" s="316"/>
      <c r="C212" s="316"/>
    </row>
    <row r="213" spans="1:3" x14ac:dyDescent="0.2">
      <c r="A213" s="316"/>
      <c r="B213" s="316"/>
      <c r="C213" s="316"/>
    </row>
    <row r="214" spans="1:3" x14ac:dyDescent="0.2">
      <c r="A214" s="316"/>
      <c r="B214" s="316"/>
      <c r="C214" s="316"/>
    </row>
    <row r="215" spans="1:3" ht="14.5" x14ac:dyDescent="0.35">
      <c r="A215" s="15"/>
      <c r="B215" s="263"/>
      <c r="C215" s="263"/>
    </row>
    <row r="216" spans="1:3" ht="14.5" x14ac:dyDescent="0.35">
      <c r="A216" s="263"/>
      <c r="B216" s="13"/>
      <c r="C216" s="13"/>
    </row>
    <row r="217" spans="1:3" x14ac:dyDescent="0.2">
      <c r="A217" s="316"/>
      <c r="B217" s="316"/>
      <c r="C217" s="316"/>
    </row>
    <row r="218" spans="1:3" ht="14.5" x14ac:dyDescent="0.35">
      <c r="A218" s="263"/>
      <c r="B218" s="13"/>
      <c r="C218" s="13"/>
    </row>
    <row r="219" spans="1:3" ht="14.5" x14ac:dyDescent="0.35">
      <c r="A219" s="263"/>
      <c r="B219" s="13"/>
      <c r="C219" s="13"/>
    </row>
    <row r="220" spans="1:3" x14ac:dyDescent="0.2">
      <c r="A220" s="316"/>
      <c r="B220" s="316"/>
      <c r="C220" s="316"/>
    </row>
    <row r="221" spans="1:3" x14ac:dyDescent="0.2">
      <c r="A221" s="316"/>
      <c r="B221" s="316"/>
      <c r="C221" s="316"/>
    </row>
    <row r="222" spans="1:3" x14ac:dyDescent="0.2">
      <c r="A222" s="316"/>
      <c r="B222" s="316"/>
      <c r="C222" s="316"/>
    </row>
    <row r="223" spans="1:3" x14ac:dyDescent="0.2">
      <c r="A223" s="316"/>
      <c r="B223" s="316"/>
      <c r="C223" s="316"/>
    </row>
    <row r="224" spans="1:3" x14ac:dyDescent="0.2">
      <c r="A224" s="316"/>
    </row>
    <row r="225" spans="1:3" ht="10.5" x14ac:dyDescent="0.25">
      <c r="A225" s="15"/>
    </row>
    <row r="226" spans="1:3" ht="10.5" x14ac:dyDescent="0.25">
      <c r="A226" s="15"/>
    </row>
    <row r="227" spans="1:3" ht="10.5" x14ac:dyDescent="0.25">
      <c r="A227" s="15"/>
    </row>
    <row r="228" spans="1:3" ht="10.5" x14ac:dyDescent="0.25">
      <c r="A228" s="15"/>
    </row>
    <row r="229" spans="1:3" ht="10.5" x14ac:dyDescent="0.25">
      <c r="A229" s="15"/>
    </row>
    <row r="230" spans="1:3" ht="10.5" x14ac:dyDescent="0.25">
      <c r="A230" s="15"/>
    </row>
    <row r="231" spans="1:3" ht="10.5" x14ac:dyDescent="0.25">
      <c r="A231" s="15"/>
    </row>
    <row r="232" spans="1:3" x14ac:dyDescent="0.2">
      <c r="A232" s="316"/>
    </row>
    <row r="233" spans="1:3" x14ac:dyDescent="0.2">
      <c r="A233" s="316"/>
    </row>
    <row r="234" spans="1:3" x14ac:dyDescent="0.2">
      <c r="A234" s="316"/>
    </row>
    <row r="235" spans="1:3" x14ac:dyDescent="0.2">
      <c r="A235" s="316"/>
    </row>
    <row r="240" spans="1:3" ht="10.5" x14ac:dyDescent="0.25">
      <c r="B240" s="15"/>
      <c r="C240" s="15"/>
    </row>
    <row r="241" spans="1:3" ht="10.5" x14ac:dyDescent="0.25">
      <c r="B241" s="15"/>
      <c r="C241" s="15"/>
    </row>
    <row r="242" spans="1:3" ht="10.5" x14ac:dyDescent="0.25">
      <c r="B242" s="15"/>
      <c r="C242" s="15"/>
    </row>
    <row r="244" spans="1:3" ht="12" x14ac:dyDescent="0.2">
      <c r="A244" s="9"/>
      <c r="B244" s="316"/>
      <c r="C244" s="316"/>
    </row>
    <row r="247" spans="1:3" ht="10.5" x14ac:dyDescent="0.25">
      <c r="A247" s="15"/>
      <c r="B247" s="316"/>
      <c r="C247" s="316"/>
    </row>
    <row r="255" spans="1:3" ht="10.5" x14ac:dyDescent="0.25">
      <c r="B255" s="15"/>
      <c r="C255" s="15"/>
    </row>
    <row r="260" spans="1:3" ht="10.5" x14ac:dyDescent="0.25">
      <c r="A260" s="15"/>
      <c r="B260" s="316"/>
      <c r="C260" s="316"/>
    </row>
    <row r="269" spans="1:3" ht="10.5" x14ac:dyDescent="0.25">
      <c r="A269" s="15"/>
      <c r="B269" s="316"/>
      <c r="C269" s="316"/>
    </row>
    <row r="270" spans="1:3" x14ac:dyDescent="0.2">
      <c r="B270" s="13"/>
      <c r="C270" s="13"/>
    </row>
    <row r="272" spans="1:3" x14ac:dyDescent="0.2">
      <c r="B272" s="13"/>
      <c r="C272" s="13"/>
    </row>
    <row r="273" spans="1:3" x14ac:dyDescent="0.2">
      <c r="B273" s="13"/>
      <c r="C273" s="13"/>
    </row>
    <row r="279" spans="1:3" ht="10.5" x14ac:dyDescent="0.25">
      <c r="A279" s="15"/>
      <c r="B279" s="316"/>
      <c r="C279" s="316"/>
    </row>
    <row r="280" spans="1:3" ht="10.5" x14ac:dyDescent="0.25">
      <c r="A280" s="15"/>
      <c r="B280" s="316"/>
      <c r="C280" s="316"/>
    </row>
    <row r="281" spans="1:3" ht="10.5" x14ac:dyDescent="0.25">
      <c r="A281" s="15"/>
      <c r="B281" s="316"/>
      <c r="C281" s="316"/>
    </row>
    <row r="282" spans="1:3" ht="10.5" x14ac:dyDescent="0.25">
      <c r="A282" s="15"/>
      <c r="B282" s="316"/>
      <c r="C282" s="316"/>
    </row>
    <row r="283" spans="1:3" ht="10.5" x14ac:dyDescent="0.25">
      <c r="A283" s="15"/>
      <c r="B283" s="316"/>
      <c r="C283" s="316"/>
    </row>
    <row r="284" spans="1:3" ht="10.5" x14ac:dyDescent="0.25">
      <c r="A284" s="15"/>
      <c r="B284" s="316"/>
      <c r="C284" s="316"/>
    </row>
    <row r="285" spans="1:3" ht="10.5" x14ac:dyDescent="0.25">
      <c r="A285" s="15"/>
      <c r="B285" s="316"/>
      <c r="C285" s="316"/>
    </row>
  </sheetData>
  <mergeCells count="46">
    <mergeCell ref="A77:G77"/>
    <mergeCell ref="A78:B80"/>
    <mergeCell ref="C78:C80"/>
    <mergeCell ref="D78:F78"/>
    <mergeCell ref="G78:G80"/>
    <mergeCell ref="D79:E79"/>
    <mergeCell ref="F79:F80"/>
    <mergeCell ref="A68:G68"/>
    <mergeCell ref="A69:B71"/>
    <mergeCell ref="C69:C71"/>
    <mergeCell ref="D69:F69"/>
    <mergeCell ref="G69:G71"/>
    <mergeCell ref="D70:E70"/>
    <mergeCell ref="F70:F71"/>
    <mergeCell ref="G35:G37"/>
    <mergeCell ref="D36:E36"/>
    <mergeCell ref="F36:F37"/>
    <mergeCell ref="A51:G51"/>
    <mergeCell ref="A52:B54"/>
    <mergeCell ref="C52:C54"/>
    <mergeCell ref="D52:F52"/>
    <mergeCell ref="G52:G54"/>
    <mergeCell ref="D53:E53"/>
    <mergeCell ref="F53:F54"/>
    <mergeCell ref="A34:B34"/>
    <mergeCell ref="C34:D34"/>
    <mergeCell ref="E34:F34"/>
    <mergeCell ref="A35:B37"/>
    <mergeCell ref="C35:C37"/>
    <mergeCell ref="D35:F35"/>
    <mergeCell ref="A19:G19"/>
    <mergeCell ref="A20:B22"/>
    <mergeCell ref="C20:C22"/>
    <mergeCell ref="D20:F20"/>
    <mergeCell ref="G20:G22"/>
    <mergeCell ref="D21:E21"/>
    <mergeCell ref="F21:F22"/>
    <mergeCell ref="A2:F2"/>
    <mergeCell ref="A3:G3"/>
    <mergeCell ref="A4:B7"/>
    <mergeCell ref="C4:C7"/>
    <mergeCell ref="D4:G4"/>
    <mergeCell ref="D5:F5"/>
    <mergeCell ref="G5:G7"/>
    <mergeCell ref="D6:E6"/>
    <mergeCell ref="F6:F7"/>
  </mergeCells>
  <pageMargins left="0.7" right="0.7" top="0.75" bottom="0.75" header="0.3" footer="0.3"/>
  <pageSetup paperSize="9" scale="56"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X286"/>
  <sheetViews>
    <sheetView view="pageBreakPreview" zoomScale="80" zoomScaleNormal="100" zoomScaleSheetLayoutView="80" workbookViewId="0">
      <selection activeCell="B264" sqref="B264"/>
    </sheetView>
  </sheetViews>
  <sheetFormatPr defaultColWidth="8.81640625" defaultRowHeight="12.5" x14ac:dyDescent="0.25"/>
  <cols>
    <col min="1" max="1" width="65.26953125" style="688" bestFit="1" customWidth="1"/>
    <col min="2" max="2" width="45.453125" style="688" customWidth="1"/>
    <col min="3" max="3" width="15.7265625" style="688" customWidth="1"/>
    <col min="4" max="4" width="16.81640625" style="688" customWidth="1"/>
    <col min="5" max="5" width="12.81640625" style="688" customWidth="1"/>
    <col min="6" max="6" width="13.81640625" style="688" customWidth="1"/>
    <col min="7" max="8" width="11.7265625" style="688" customWidth="1"/>
    <col min="9" max="9" width="13.7265625" style="688" customWidth="1"/>
    <col min="10" max="10" width="16" style="688" customWidth="1"/>
    <col min="11" max="13" width="11.7265625" style="688" customWidth="1"/>
    <col min="14" max="14" width="10.453125" style="688" customWidth="1"/>
    <col min="15" max="15" width="14.453125" style="688" customWidth="1"/>
    <col min="16" max="16" width="13.453125" style="688" customWidth="1"/>
    <col min="17" max="18" width="8.81640625" style="688"/>
    <col min="19" max="19" width="11.453125" style="688" bestFit="1" customWidth="1"/>
    <col min="20" max="20" width="10.26953125" style="688" bestFit="1" customWidth="1"/>
    <col min="21" max="21" width="15.1796875" style="688" customWidth="1"/>
    <col min="22" max="22" width="15.81640625" style="688" customWidth="1"/>
    <col min="23" max="23" width="8.81640625" style="688"/>
    <col min="24" max="24" width="8.81640625" style="689"/>
    <col min="25" max="25" width="8.81640625" style="688"/>
    <col min="26" max="26" width="4.453125" style="688" customWidth="1"/>
    <col min="27" max="27" width="7.54296875" style="688" customWidth="1"/>
    <col min="28" max="28" width="6.1796875" style="688" customWidth="1"/>
    <col min="29" max="29" width="7.81640625" style="688" customWidth="1"/>
    <col min="30" max="30" width="4.453125" style="688" customWidth="1"/>
    <col min="31" max="31" width="44.26953125" style="688" customWidth="1"/>
    <col min="32" max="32" width="9.81640625" style="688" customWidth="1"/>
    <col min="33" max="16384" width="8.81640625" style="688"/>
  </cols>
  <sheetData>
    <row r="1" spans="1:22" x14ac:dyDescent="0.25">
      <c r="A1" s="1291" t="s">
        <v>1489</v>
      </c>
      <c r="B1" s="1292"/>
      <c r="C1" s="1292"/>
      <c r="D1" s="1292"/>
      <c r="E1" s="1292"/>
      <c r="F1" s="1292"/>
      <c r="G1" s="1292"/>
      <c r="H1" s="1292"/>
      <c r="I1" s="1292"/>
      <c r="J1" s="1292"/>
      <c r="K1" s="1292"/>
      <c r="L1" s="1292"/>
      <c r="M1" s="1292"/>
      <c r="N1" s="1292"/>
      <c r="O1" s="1292"/>
      <c r="P1" s="1292"/>
      <c r="Q1" s="1292"/>
      <c r="R1" s="1292"/>
      <c r="S1" s="1292"/>
      <c r="T1" s="1292"/>
      <c r="U1" s="1292"/>
      <c r="V1" s="1292"/>
    </row>
    <row r="2" spans="1:22" x14ac:dyDescent="0.25">
      <c r="A2" s="1293" t="s">
        <v>103</v>
      </c>
      <c r="B2" s="1294"/>
      <c r="C2" s="1294"/>
      <c r="D2" s="1294"/>
      <c r="E2" s="1294"/>
      <c r="F2" s="1294"/>
      <c r="G2" s="1294"/>
      <c r="H2" s="1294"/>
      <c r="I2" s="1294"/>
      <c r="J2" s="1294"/>
      <c r="K2" s="1294"/>
      <c r="L2" s="1294"/>
      <c r="M2" s="1294"/>
      <c r="N2" s="1294"/>
      <c r="O2" s="1294"/>
      <c r="P2" s="1294"/>
      <c r="Q2" s="1294"/>
      <c r="R2" s="1294"/>
      <c r="S2" s="1294"/>
      <c r="T2" s="1294"/>
      <c r="U2" s="1294"/>
      <c r="V2" s="1294"/>
    </row>
    <row r="3" spans="1:22" x14ac:dyDescent="0.25">
      <c r="A3" s="390"/>
      <c r="B3" s="390"/>
      <c r="C3" s="678"/>
      <c r="D3" s="1296" t="s">
        <v>530</v>
      </c>
      <c r="E3" s="1296"/>
      <c r="F3" s="1296"/>
      <c r="G3" s="1296"/>
      <c r="H3" s="1296"/>
      <c r="I3" s="1296"/>
      <c r="J3" s="1296"/>
      <c r="K3" s="1296"/>
      <c r="L3" s="1296"/>
      <c r="M3" s="1297" t="s">
        <v>531</v>
      </c>
      <c r="N3" s="1297"/>
      <c r="O3" s="1297"/>
      <c r="P3" s="1297"/>
      <c r="Q3" s="1297"/>
      <c r="R3" s="1297"/>
      <c r="S3" s="1297"/>
      <c r="T3" s="1297"/>
      <c r="U3" s="679"/>
      <c r="V3" s="690"/>
    </row>
    <row r="4" spans="1:22" ht="12.4" customHeight="1" x14ac:dyDescent="0.3">
      <c r="A4" s="390"/>
      <c r="B4" s="681"/>
      <c r="C4" s="682"/>
      <c r="D4" s="1297" t="s">
        <v>213</v>
      </c>
      <c r="E4" s="1296" t="s">
        <v>214</v>
      </c>
      <c r="F4" s="1296"/>
      <c r="G4" s="1296"/>
      <c r="H4" s="1296"/>
      <c r="I4" s="1296"/>
      <c r="J4" s="1296"/>
      <c r="K4" s="1296"/>
      <c r="L4" s="1297" t="s">
        <v>255</v>
      </c>
      <c r="M4" s="1297"/>
      <c r="N4" s="1297"/>
      <c r="O4" s="1297"/>
      <c r="P4" s="1297"/>
      <c r="Q4" s="1297"/>
      <c r="R4" s="1297"/>
      <c r="S4" s="1297"/>
      <c r="T4" s="1297"/>
      <c r="U4" s="680"/>
      <c r="V4" s="690"/>
    </row>
    <row r="5" spans="1:22" ht="69" x14ac:dyDescent="0.25">
      <c r="A5" s="335" t="s">
        <v>1459</v>
      </c>
      <c r="B5" s="335" t="s">
        <v>733</v>
      </c>
      <c r="C5" s="683" t="s">
        <v>532</v>
      </c>
      <c r="D5" s="1297"/>
      <c r="E5" s="684" t="s">
        <v>533</v>
      </c>
      <c r="F5" s="684" t="s">
        <v>534</v>
      </c>
      <c r="G5" s="684" t="s">
        <v>535</v>
      </c>
      <c r="H5" s="684" t="s">
        <v>536</v>
      </c>
      <c r="I5" s="684" t="s">
        <v>537</v>
      </c>
      <c r="J5" s="684" t="s">
        <v>538</v>
      </c>
      <c r="K5" s="684" t="s">
        <v>254</v>
      </c>
      <c r="L5" s="1297"/>
      <c r="M5" s="684" t="s">
        <v>266</v>
      </c>
      <c r="N5" s="684" t="s">
        <v>215</v>
      </c>
      <c r="O5" s="684" t="s">
        <v>216</v>
      </c>
      <c r="P5" s="684" t="s">
        <v>251</v>
      </c>
      <c r="Q5" s="684" t="s">
        <v>252</v>
      </c>
      <c r="R5" s="684" t="s">
        <v>519</v>
      </c>
      <c r="S5" s="685" t="s">
        <v>184</v>
      </c>
      <c r="T5" s="684" t="s">
        <v>254</v>
      </c>
      <c r="U5" s="684" t="s">
        <v>734</v>
      </c>
      <c r="V5" s="691" t="s">
        <v>735</v>
      </c>
    </row>
    <row r="6" spans="1:22" x14ac:dyDescent="0.25">
      <c r="A6" s="686" t="s">
        <v>736</v>
      </c>
      <c r="B6" s="687"/>
      <c r="C6" s="687"/>
      <c r="D6" s="687"/>
      <c r="E6" s="687"/>
      <c r="F6" s="687"/>
      <c r="G6" s="687"/>
      <c r="H6" s="687"/>
      <c r="I6" s="687"/>
      <c r="J6" s="687"/>
      <c r="K6" s="687"/>
      <c r="L6" s="687"/>
      <c r="M6" s="687"/>
      <c r="N6" s="687"/>
      <c r="O6" s="687"/>
      <c r="P6" s="687"/>
      <c r="Q6" s="687"/>
      <c r="R6" s="687"/>
      <c r="S6" s="687"/>
      <c r="T6" s="687"/>
      <c r="U6" s="687"/>
      <c r="V6" s="692"/>
    </row>
    <row r="7" spans="1:22" x14ac:dyDescent="0.25">
      <c r="A7" s="837" t="s">
        <v>136</v>
      </c>
      <c r="B7" s="804"/>
      <c r="C7" s="804"/>
      <c r="D7" s="834">
        <f>SUM(D8,D10:D12)</f>
        <v>0</v>
      </c>
      <c r="E7" s="834">
        <f t="shared" ref="E7:I7" si="0">SUM(E8,E10:E12)</f>
        <v>0</v>
      </c>
      <c r="F7" s="834">
        <f t="shared" si="0"/>
        <v>0</v>
      </c>
      <c r="G7" s="834">
        <f t="shared" si="0"/>
        <v>0</v>
      </c>
      <c r="H7" s="834">
        <f t="shared" si="0"/>
        <v>0</v>
      </c>
      <c r="I7" s="834">
        <f t="shared" si="0"/>
        <v>0</v>
      </c>
      <c r="J7" s="834">
        <f>SUM(J8,J10:J12)</f>
        <v>0</v>
      </c>
      <c r="K7" s="834">
        <f>SUM(K8,K10:K12)</f>
        <v>0</v>
      </c>
      <c r="L7" s="834">
        <f>SUM(L8,L10:L12)</f>
        <v>0</v>
      </c>
      <c r="M7" s="834">
        <f t="shared" ref="M7:S7" si="1">SUM(M8,M10:M12)</f>
        <v>0</v>
      </c>
      <c r="N7" s="834">
        <f t="shared" si="1"/>
        <v>0</v>
      </c>
      <c r="O7" s="834">
        <f t="shared" si="1"/>
        <v>0</v>
      </c>
      <c r="P7" s="834">
        <f t="shared" si="1"/>
        <v>0</v>
      </c>
      <c r="Q7" s="834">
        <f t="shared" si="1"/>
        <v>0</v>
      </c>
      <c r="R7" s="834">
        <f t="shared" si="1"/>
        <v>0</v>
      </c>
      <c r="S7" s="834">
        <f t="shared" si="1"/>
        <v>0</v>
      </c>
      <c r="T7" s="834">
        <f>SUM(T8,T10:T12)</f>
        <v>0</v>
      </c>
      <c r="U7" s="838"/>
      <c r="V7" s="839"/>
    </row>
    <row r="8" spans="1:22" x14ac:dyDescent="0.25">
      <c r="A8" s="803" t="s">
        <v>514</v>
      </c>
      <c r="B8" s="804"/>
      <c r="C8" s="804"/>
      <c r="D8" s="803"/>
      <c r="E8" s="803"/>
      <c r="F8" s="803"/>
      <c r="G8" s="803"/>
      <c r="H8" s="803"/>
      <c r="I8" s="803"/>
      <c r="J8" s="803"/>
      <c r="K8" s="834">
        <f>SUM(E8:J8)</f>
        <v>0</v>
      </c>
      <c r="L8" s="804"/>
      <c r="M8" s="803"/>
      <c r="N8" s="803"/>
      <c r="O8" s="803"/>
      <c r="P8" s="803"/>
      <c r="Q8" s="803"/>
      <c r="R8" s="803"/>
      <c r="S8" s="803"/>
      <c r="T8" s="834">
        <f t="shared" ref="T8:T12" si="2">SUM(M8:S8)</f>
        <v>0</v>
      </c>
      <c r="U8" s="838"/>
      <c r="V8" s="839"/>
    </row>
    <row r="9" spans="1:22" x14ac:dyDescent="0.25">
      <c r="A9" s="803" t="s">
        <v>738</v>
      </c>
      <c r="B9" s="804"/>
      <c r="C9" s="804"/>
      <c r="D9" s="804"/>
      <c r="E9" s="804"/>
      <c r="F9" s="804"/>
      <c r="G9" s="804"/>
      <c r="H9" s="804"/>
      <c r="I9" s="804"/>
      <c r="J9" s="804"/>
      <c r="K9" s="804"/>
      <c r="L9" s="804"/>
      <c r="M9" s="804"/>
      <c r="N9" s="804"/>
      <c r="O9" s="804"/>
      <c r="P9" s="804"/>
      <c r="Q9" s="804"/>
      <c r="R9" s="804"/>
      <c r="S9" s="804"/>
      <c r="T9" s="840"/>
      <c r="U9" s="838"/>
      <c r="V9" s="839"/>
    </row>
    <row r="10" spans="1:22" ht="13" x14ac:dyDescent="0.3">
      <c r="A10" s="803" t="s">
        <v>249</v>
      </c>
      <c r="B10" s="841"/>
      <c r="C10" s="841"/>
      <c r="D10" s="804"/>
      <c r="E10" s="804"/>
      <c r="F10" s="804"/>
      <c r="G10" s="804"/>
      <c r="H10" s="804"/>
      <c r="I10" s="804"/>
      <c r="J10" s="804"/>
      <c r="K10" s="804"/>
      <c r="L10" s="803"/>
      <c r="M10" s="804"/>
      <c r="N10" s="804"/>
      <c r="O10" s="804"/>
      <c r="P10" s="804"/>
      <c r="Q10" s="804"/>
      <c r="R10" s="804"/>
      <c r="S10" s="804"/>
      <c r="T10" s="842"/>
      <c r="U10" s="838"/>
      <c r="V10" s="839"/>
    </row>
    <row r="11" spans="1:22" x14ac:dyDescent="0.25">
      <c r="A11" s="803" t="s">
        <v>515</v>
      </c>
      <c r="B11" s="804"/>
      <c r="C11" s="804"/>
      <c r="D11" s="804"/>
      <c r="E11" s="804"/>
      <c r="F11" s="804"/>
      <c r="G11" s="804"/>
      <c r="H11" s="804"/>
      <c r="I11" s="804"/>
      <c r="J11" s="804"/>
      <c r="K11" s="804"/>
      <c r="L11" s="804"/>
      <c r="M11" s="804"/>
      <c r="N11" s="804"/>
      <c r="O11" s="804"/>
      <c r="P11" s="804"/>
      <c r="Q11" s="804"/>
      <c r="R11" s="804"/>
      <c r="S11" s="803"/>
      <c r="T11" s="834">
        <f t="shared" si="2"/>
        <v>0</v>
      </c>
      <c r="U11" s="838"/>
      <c r="V11" s="839"/>
    </row>
    <row r="12" spans="1:22" x14ac:dyDescent="0.25">
      <c r="A12" s="837" t="s">
        <v>1463</v>
      </c>
      <c r="B12" s="804"/>
      <c r="C12" s="804"/>
      <c r="D12" s="834">
        <f>SUMIFS(D286:D6905, $B$286:$B6905, "Deposits And Balances", $C$286:$C$6905, "AllCurrencies")</f>
        <v>0</v>
      </c>
      <c r="E12" s="834">
        <f>SUMIFS(E286:E6905, $B$286:$B6905, "Deposits And Balances", $C$286:$C$6905, "AllCurrencies")</f>
        <v>0</v>
      </c>
      <c r="F12" s="834">
        <f>SUMIFS(F286:F6905, $B$286:$B6905, "Deposits And Balances", $C$286:$C$6905, "AllCurrencies")</f>
        <v>0</v>
      </c>
      <c r="G12" s="834">
        <f>SUMIFS(G286:G6905, $B$286:$B6905, "Deposits And Balances", $C$286:$C$6905, "AllCurrencies")</f>
        <v>0</v>
      </c>
      <c r="H12" s="834">
        <f>SUMIFS(H286:H6905, $B$286:$B6905, "Deposits And Balances", $C$286:$C$6905, "AllCurrencies")</f>
        <v>0</v>
      </c>
      <c r="I12" s="834">
        <f>SUMIFS(I286:I6905, $B$286:$B6905, "Deposits And Balances", $C$286:$C$6905, "AllCurrencies")</f>
        <v>0</v>
      </c>
      <c r="J12" s="834">
        <f>SUMIFS(J286:J6905, $B$286:$B6905, "Deposits And Balances", $C$286:$C$6905, "AllCurrencies")</f>
        <v>0</v>
      </c>
      <c r="K12" s="834">
        <f>SUM(E12:J12)</f>
        <v>0</v>
      </c>
      <c r="L12" s="834">
        <f>SUMIFS(L286:L6905, $B$286:$B6905, "Deposits And Balances", $C$286:$C$6905, "AllCurrencies")</f>
        <v>0</v>
      </c>
      <c r="M12" s="834">
        <f>SUMIFS(M286:M6905, $B$286:$B6905, "Deposits And Balances", $C$286:$C$6905, "AllCurrencies")</f>
        <v>0</v>
      </c>
      <c r="N12" s="834">
        <f>SUMIFS(N286:N6905, $B$286:$B6905, "Deposits And Balances", $C$286:$C$6905, "AllCurrencies")</f>
        <v>0</v>
      </c>
      <c r="O12" s="834">
        <f>SUMIFS(O286:O6905, $B$286:$B6905, "Deposits And Balances", $C$286:$C$6905, "AllCurrencies")</f>
        <v>0</v>
      </c>
      <c r="P12" s="834">
        <f>SUMIFS(P286:P6905, $B$286:$B6905, "Deposits And Balances", $C$286:$C$6905, "AllCurrencies")</f>
        <v>0</v>
      </c>
      <c r="Q12" s="834">
        <f>SUMIFS(Q286:Q6905, $B$286:$B6905, "Deposits And Balances", $C$286:$C$6905, "AllCurrencies")</f>
        <v>0</v>
      </c>
      <c r="R12" s="834">
        <f>SUMIFS(R286:R6905, $B$286:$B6905, "Deposits And Balances", $C$286:$C$6905, "AllCurrencies")</f>
        <v>0</v>
      </c>
      <c r="S12" s="834">
        <f>SUMIFS(S286:S6905, $B$286:$B6905, "Deposits And Balances", $C$286:$C$6905, "AllCurrencies")</f>
        <v>0</v>
      </c>
      <c r="T12" s="834">
        <f t="shared" si="2"/>
        <v>0</v>
      </c>
      <c r="U12" s="838"/>
      <c r="V12" s="839"/>
    </row>
    <row r="13" spans="1:22" x14ac:dyDescent="0.25">
      <c r="A13" s="1295"/>
      <c r="B13" s="1295"/>
      <c r="C13" s="1295"/>
      <c r="D13" s="1295"/>
      <c r="E13" s="1295"/>
      <c r="F13" s="1295"/>
      <c r="G13" s="1295"/>
      <c r="H13" s="1295"/>
      <c r="I13" s="1295"/>
      <c r="J13" s="1295"/>
      <c r="K13" s="1295"/>
      <c r="L13" s="1295"/>
      <c r="M13" s="1295"/>
      <c r="N13" s="1295"/>
      <c r="O13" s="1295"/>
      <c r="P13" s="1295"/>
      <c r="Q13" s="1295"/>
      <c r="R13" s="1295"/>
      <c r="S13" s="1295"/>
      <c r="T13" s="1295"/>
      <c r="U13" s="1295"/>
      <c r="V13" s="1295"/>
    </row>
    <row r="14" spans="1:22" x14ac:dyDescent="0.25">
      <c r="A14" s="837" t="s">
        <v>137</v>
      </c>
      <c r="B14" s="804"/>
      <c r="C14" s="804"/>
      <c r="D14" s="834">
        <f>SUM(D15:D18)</f>
        <v>0</v>
      </c>
      <c r="E14" s="834">
        <f t="shared" ref="E14:I14" si="3">SUM(E15:E18)</f>
        <v>0</v>
      </c>
      <c r="F14" s="834">
        <f t="shared" si="3"/>
        <v>0</v>
      </c>
      <c r="G14" s="834">
        <f t="shared" si="3"/>
        <v>0</v>
      </c>
      <c r="H14" s="834">
        <f t="shared" si="3"/>
        <v>0</v>
      </c>
      <c r="I14" s="834">
        <f t="shared" si="3"/>
        <v>0</v>
      </c>
      <c r="J14" s="834">
        <f>SUM(J15:J18)</f>
        <v>0</v>
      </c>
      <c r="K14" s="834">
        <f>SUM(K15:K18)</f>
        <v>0</v>
      </c>
      <c r="L14" s="834">
        <f>SUM(L15:L18)</f>
        <v>0</v>
      </c>
      <c r="M14" s="834">
        <f t="shared" ref="M14:S14" si="4">SUM(M15:M18)</f>
        <v>0</v>
      </c>
      <c r="N14" s="834">
        <f t="shared" si="4"/>
        <v>0</v>
      </c>
      <c r="O14" s="834">
        <f t="shared" si="4"/>
        <v>0</v>
      </c>
      <c r="P14" s="834">
        <f t="shared" si="4"/>
        <v>0</v>
      </c>
      <c r="Q14" s="834">
        <f t="shared" si="4"/>
        <v>0</v>
      </c>
      <c r="R14" s="834">
        <f t="shared" si="4"/>
        <v>0</v>
      </c>
      <c r="S14" s="834">
        <f t="shared" si="4"/>
        <v>0</v>
      </c>
      <c r="T14" s="834">
        <f>SUM(T15:T18)</f>
        <v>0</v>
      </c>
      <c r="U14" s="838"/>
      <c r="V14" s="839"/>
    </row>
    <row r="15" spans="1:22" x14ac:dyDescent="0.25">
      <c r="A15" s="803" t="s">
        <v>514</v>
      </c>
      <c r="B15" s="804"/>
      <c r="C15" s="804"/>
      <c r="D15" s="843"/>
      <c r="E15" s="843"/>
      <c r="F15" s="843"/>
      <c r="G15" s="843"/>
      <c r="H15" s="843"/>
      <c r="I15" s="843"/>
      <c r="J15" s="843"/>
      <c r="K15" s="834">
        <f t="shared" ref="K15" si="5">SUM(E15:J15)</f>
        <v>0</v>
      </c>
      <c r="L15" s="804"/>
      <c r="M15" s="843"/>
      <c r="N15" s="843"/>
      <c r="O15" s="843"/>
      <c r="P15" s="843"/>
      <c r="Q15" s="843"/>
      <c r="R15" s="843"/>
      <c r="S15" s="843"/>
      <c r="T15" s="834">
        <f t="shared" ref="T15:T18" si="6">SUM(M15:S15)</f>
        <v>0</v>
      </c>
      <c r="U15" s="838"/>
      <c r="V15" s="839"/>
    </row>
    <row r="16" spans="1:22" ht="13" x14ac:dyDescent="0.3">
      <c r="A16" s="803" t="s">
        <v>249</v>
      </c>
      <c r="B16" s="841"/>
      <c r="C16" s="841"/>
      <c r="D16" s="804"/>
      <c r="E16" s="804"/>
      <c r="F16" s="804"/>
      <c r="G16" s="804"/>
      <c r="H16" s="804"/>
      <c r="I16" s="804"/>
      <c r="J16" s="804"/>
      <c r="K16" s="804"/>
      <c r="L16" s="843"/>
      <c r="M16" s="804"/>
      <c r="N16" s="804"/>
      <c r="O16" s="804"/>
      <c r="P16" s="804"/>
      <c r="Q16" s="804"/>
      <c r="R16" s="804"/>
      <c r="S16" s="804"/>
      <c r="T16" s="842"/>
      <c r="U16" s="838"/>
      <c r="V16" s="839"/>
    </row>
    <row r="17" spans="1:22" x14ac:dyDescent="0.25">
      <c r="A17" s="803" t="s">
        <v>515</v>
      </c>
      <c r="B17" s="804"/>
      <c r="C17" s="804"/>
      <c r="D17" s="804"/>
      <c r="E17" s="804"/>
      <c r="F17" s="804"/>
      <c r="G17" s="804"/>
      <c r="H17" s="804"/>
      <c r="I17" s="804"/>
      <c r="J17" s="804"/>
      <c r="K17" s="804"/>
      <c r="L17" s="804"/>
      <c r="M17" s="804"/>
      <c r="N17" s="804"/>
      <c r="O17" s="804"/>
      <c r="P17" s="804"/>
      <c r="Q17" s="804"/>
      <c r="R17" s="804"/>
      <c r="S17" s="843"/>
      <c r="T17" s="834">
        <f t="shared" si="6"/>
        <v>0</v>
      </c>
      <c r="U17" s="838"/>
      <c r="V17" s="839"/>
    </row>
    <row r="18" spans="1:22" x14ac:dyDescent="0.25">
      <c r="A18" s="837" t="s">
        <v>1460</v>
      </c>
      <c r="B18" s="804"/>
      <c r="C18" s="804"/>
      <c r="D18" s="834">
        <f>SUMIFS(D286:D6905, $B$286:$B6905, "Amounts payable under repurchase agreements", $C$286:$C$6905, "AllCurrencies")</f>
        <v>0</v>
      </c>
      <c r="E18" s="834">
        <f>SUMIFS(E286:E6905, $B$286:$B6905, "Amounts payable under repurchase agreements", $C$286:$C$6905, "AllCurrencies")</f>
        <v>0</v>
      </c>
      <c r="F18" s="834">
        <f>SUMIFS(F286:F6905, $B$286:$B6905, "Amounts payable under repurchase agreements", $C$286:$C$6905, "AllCurrencies")</f>
        <v>0</v>
      </c>
      <c r="G18" s="834">
        <f>SUMIFS(G286:G6905, $B$286:$B6905, "Amounts payable under repurchase agreements", $C$286:$C$6905, "AllCurrencies")</f>
        <v>0</v>
      </c>
      <c r="H18" s="834">
        <f>SUMIFS(H286:H6905, $B$286:$B6905, "Amounts payable under repurchase agreements", $C$286:$C$6905, "AllCurrencies")</f>
        <v>0</v>
      </c>
      <c r="I18" s="834">
        <f>SUMIFS(I286:I6905, $B$286:$B6905, "Amounts payable under repurchase agreements", $C$286:$C$6905, "AllCurrencies")</f>
        <v>0</v>
      </c>
      <c r="J18" s="834">
        <f>SUMIFS(J286:J6905, $B$286:$B6905, "Amounts payable under repurchase agreements", $C$286:$C$6905, "AllCurrencies")</f>
        <v>0</v>
      </c>
      <c r="K18" s="834">
        <f>SUM(E18:J18)</f>
        <v>0</v>
      </c>
      <c r="L18" s="834">
        <f>SUMIFS(L286:L6905, $B$286:$B6905, "Amounts payable under repurchase agreements", $C$286:$C$6905, "AllCurrencies")</f>
        <v>0</v>
      </c>
      <c r="M18" s="834">
        <f>SUMIFS(M286:M6905, $B$286:$B6905, "Amounts payable under repurchase agreements", $C$286:$C$6905, "AllCurrencies")</f>
        <v>0</v>
      </c>
      <c r="N18" s="834">
        <f>SUMIFS(N286:N6905, $B$286:$B6905, "Amounts payable under repurchase agreements", $C$286:$C$6905, "AllCurrencies")</f>
        <v>0</v>
      </c>
      <c r="O18" s="834">
        <f>SUMIFS(O286:O6905, $B$286:$B6905, "Amounts payable under repurchase agreements", $C$286:$C$6905, "AllCurrencies")</f>
        <v>0</v>
      </c>
      <c r="P18" s="834">
        <f>SUMIFS(P286:P6905, $B$286:$B6905, "Amounts payable under repurchase agreements", $C$286:$C$6905, "AllCurrencies")</f>
        <v>0</v>
      </c>
      <c r="Q18" s="834">
        <f>SUMIFS(Q286:Q6905, $B$286:$B6905, "Amounts payable under repurchase agreements", $C$286:$C$6905, "AllCurrencies")</f>
        <v>0</v>
      </c>
      <c r="R18" s="834">
        <f>SUMIFS(R286:R6905, $B$286:$B6905, "Amounts payable under repurchase agreements", $C$286:$C$6905, "AllCurrencies")</f>
        <v>0</v>
      </c>
      <c r="S18" s="834">
        <f>SUMIFS(S286:S6905, $B$286:$B6905, "Amounts payable under repurchase agreements", $C$286:$C$6905, "AllCurrencies")</f>
        <v>0</v>
      </c>
      <c r="T18" s="834">
        <f t="shared" si="6"/>
        <v>0</v>
      </c>
      <c r="U18" s="838"/>
      <c r="V18" s="839"/>
    </row>
    <row r="19" spans="1:22" x14ac:dyDescent="0.25">
      <c r="A19" s="1295"/>
      <c r="B19" s="1295"/>
      <c r="C19" s="1295"/>
      <c r="D19" s="1295"/>
      <c r="E19" s="1295"/>
      <c r="F19" s="1295"/>
      <c r="G19" s="1295"/>
      <c r="H19" s="1295"/>
      <c r="I19" s="1295"/>
      <c r="J19" s="1295"/>
      <c r="K19" s="1295"/>
      <c r="L19" s="1295"/>
      <c r="M19" s="1295"/>
      <c r="N19" s="1295"/>
      <c r="O19" s="1295"/>
      <c r="P19" s="1295"/>
      <c r="Q19" s="1295"/>
      <c r="R19" s="1295"/>
      <c r="S19" s="1295"/>
      <c r="T19" s="1295"/>
      <c r="U19" s="1295"/>
      <c r="V19" s="1295"/>
    </row>
    <row r="20" spans="1:22" x14ac:dyDescent="0.25">
      <c r="A20" s="837" t="s">
        <v>138</v>
      </c>
      <c r="B20" s="804"/>
      <c r="C20" s="804"/>
      <c r="D20" s="834">
        <f>SUM(D21:D25)</f>
        <v>0</v>
      </c>
      <c r="E20" s="834">
        <f>SUM(E21:E24)</f>
        <v>0</v>
      </c>
      <c r="F20" s="834">
        <f t="shared" ref="F20:J20" si="7">SUM(F21:F24)</f>
        <v>0</v>
      </c>
      <c r="G20" s="834">
        <f t="shared" si="7"/>
        <v>0</v>
      </c>
      <c r="H20" s="834">
        <f t="shared" si="7"/>
        <v>0</v>
      </c>
      <c r="I20" s="834">
        <f t="shared" si="7"/>
        <v>0</v>
      </c>
      <c r="J20" s="834">
        <f t="shared" si="7"/>
        <v>0</v>
      </c>
      <c r="K20" s="834">
        <f>SUM(K21:K24)</f>
        <v>0</v>
      </c>
      <c r="L20" s="834">
        <f>SUM(L21:L24)</f>
        <v>0</v>
      </c>
      <c r="M20" s="834">
        <f>SUM(M21:M24)</f>
        <v>0</v>
      </c>
      <c r="N20" s="834">
        <f t="shared" ref="N20:S20" si="8">SUM(N21:N24)</f>
        <v>0</v>
      </c>
      <c r="O20" s="834">
        <f t="shared" si="8"/>
        <v>0</v>
      </c>
      <c r="P20" s="834">
        <f t="shared" si="8"/>
        <v>0</v>
      </c>
      <c r="Q20" s="834">
        <f t="shared" si="8"/>
        <v>0</v>
      </c>
      <c r="R20" s="834">
        <f t="shared" si="8"/>
        <v>0</v>
      </c>
      <c r="S20" s="834">
        <f t="shared" si="8"/>
        <v>0</v>
      </c>
      <c r="T20" s="834">
        <f>SUM(T21:T24)</f>
        <v>0</v>
      </c>
      <c r="U20" s="838"/>
      <c r="V20" s="839"/>
    </row>
    <row r="21" spans="1:22" x14ac:dyDescent="0.25">
      <c r="A21" s="803" t="s">
        <v>514</v>
      </c>
      <c r="B21" s="804"/>
      <c r="C21" s="804"/>
      <c r="D21" s="834"/>
      <c r="E21" s="840"/>
      <c r="F21" s="840"/>
      <c r="G21" s="840"/>
      <c r="H21" s="840"/>
      <c r="I21" s="840"/>
      <c r="J21" s="840"/>
      <c r="K21" s="834">
        <f t="shared" ref="K21:K24" si="9">SUM(E21:J21)</f>
        <v>0</v>
      </c>
      <c r="L21" s="804"/>
      <c r="M21" s="843"/>
      <c r="N21" s="843"/>
      <c r="O21" s="843"/>
      <c r="P21" s="843"/>
      <c r="Q21" s="843"/>
      <c r="R21" s="843"/>
      <c r="S21" s="843"/>
      <c r="T21" s="834">
        <f t="shared" ref="T21:T24" si="10">SUM(M21:S21)</f>
        <v>0</v>
      </c>
      <c r="U21" s="838"/>
      <c r="V21" s="839"/>
    </row>
    <row r="22" spans="1:22" ht="13" x14ac:dyDescent="0.3">
      <c r="A22" s="803" t="s">
        <v>249</v>
      </c>
      <c r="B22" s="841"/>
      <c r="C22" s="841"/>
      <c r="D22" s="804"/>
      <c r="E22" s="804"/>
      <c r="F22" s="804"/>
      <c r="G22" s="804"/>
      <c r="H22" s="804"/>
      <c r="I22" s="804"/>
      <c r="J22" s="804"/>
      <c r="K22" s="804"/>
      <c r="L22" s="843"/>
      <c r="M22" s="804"/>
      <c r="N22" s="804"/>
      <c r="O22" s="804"/>
      <c r="P22" s="804"/>
      <c r="Q22" s="804"/>
      <c r="R22" s="804"/>
      <c r="S22" s="804"/>
      <c r="T22" s="842"/>
      <c r="U22" s="838"/>
      <c r="V22" s="839"/>
    </row>
    <row r="23" spans="1:22" x14ac:dyDescent="0.25">
      <c r="A23" s="803" t="s">
        <v>515</v>
      </c>
      <c r="B23" s="804"/>
      <c r="C23" s="804"/>
      <c r="D23" s="804"/>
      <c r="E23" s="804"/>
      <c r="F23" s="804"/>
      <c r="G23" s="804"/>
      <c r="H23" s="804"/>
      <c r="I23" s="804"/>
      <c r="J23" s="804"/>
      <c r="K23" s="804"/>
      <c r="L23" s="804"/>
      <c r="M23" s="804"/>
      <c r="N23" s="804"/>
      <c r="O23" s="804"/>
      <c r="P23" s="804"/>
      <c r="Q23" s="804"/>
      <c r="R23" s="804"/>
      <c r="S23" s="843"/>
      <c r="T23" s="834">
        <f t="shared" si="10"/>
        <v>0</v>
      </c>
      <c r="U23" s="838"/>
      <c r="V23" s="839"/>
    </row>
    <row r="24" spans="1:22" x14ac:dyDescent="0.25">
      <c r="A24" s="837" t="s">
        <v>1460</v>
      </c>
      <c r="B24" s="804"/>
      <c r="C24" s="804"/>
      <c r="D24" s="834">
        <f>SUMIFS(D286:D6905, $B$286:$B6905, "Negative fair values for financial derivatives", $C$286:$C$6905, "AllCurrencies")</f>
        <v>0</v>
      </c>
      <c r="E24" s="834">
        <f>SUMIFS(E286:E6905, $B$286:$B6905, "Negative fair values for financial derivatives", $C$286:$C$6905, "AllCurrencies")</f>
        <v>0</v>
      </c>
      <c r="F24" s="834">
        <f>SUMIFS(F286:F6905, $B$286:$B6905, "Negative fair values for financial derivatives", $C$286:$C$6905, "AllCurrencies")</f>
        <v>0</v>
      </c>
      <c r="G24" s="834">
        <f>SUMIFS(G286:G6905, $B$286:$B6905, "Negative fair values for financial derivatives", $C$286:$C$6905, "AllCurrencies")</f>
        <v>0</v>
      </c>
      <c r="H24" s="834">
        <f>SUMIFS(H286:H6905, $B$286:$B6905, "Negative fair values for financial derivatives", $C$286:$C$6905, "AllCurrencies")</f>
        <v>0</v>
      </c>
      <c r="I24" s="834">
        <f>SUMIFS(I286:I6905, $B$286:$B6905, "Negative fair values for financial derivatives", $C$286:$C$6905, "AllCurrencies")</f>
        <v>0</v>
      </c>
      <c r="J24" s="834">
        <f>SUMIFS(J286:J6905, $B$286:$B6905, "Negative fair values for financial derivatives", $C$286:$C$6905, "AllCurrencies")</f>
        <v>0</v>
      </c>
      <c r="K24" s="834">
        <f t="shared" si="9"/>
        <v>0</v>
      </c>
      <c r="L24" s="834">
        <f>SUMIFS(L286:L6905, $B$286:$B6905, "Negative fair values for financial derivatives", $C$286:$C$6905, "AllCurrencies")</f>
        <v>0</v>
      </c>
      <c r="M24" s="834">
        <f>SUMIFS(M286:M6905, $B$286:$B6905, "Negative fair values for financial derivatives", $C$286:$C$6905, "AllCurrencies")</f>
        <v>0</v>
      </c>
      <c r="N24" s="834">
        <f>SUMIFS(N286:N6905, $B$286:$B6905, "Negative fair values for financial derivatives", $C$286:$C$6905, "AllCurrencies")</f>
        <v>0</v>
      </c>
      <c r="O24" s="834">
        <f>SUMIFS(O286:O6905, $B$286:$B6905, "Negative fair values for financial derivatives", $C$286:$C$6905, "AllCurrencies")</f>
        <v>0</v>
      </c>
      <c r="P24" s="834">
        <f>SUMIFS(P286:P6905, $B$286:$B6905, "Negative fair values for financial derivatives", $C$286:$C$6905, "AllCurrencies")</f>
        <v>0</v>
      </c>
      <c r="Q24" s="834">
        <f>SUMIFS(Q286:Q6905, $B$286:$B6905, "Negative fair values for financial derivatives", $C$286:$C$6905, "AllCurrencies")</f>
        <v>0</v>
      </c>
      <c r="R24" s="834">
        <f>SUMIFS(R286:R6905, $B$286:$B6905, "Negative fair values for financial derivatives", $C$286:$C$6905, "AllCurrencies")</f>
        <v>0</v>
      </c>
      <c r="S24" s="834">
        <f>SUMIFS(S286:S6905, $B$286:$B6905, "Negative fair values for financial derivatives", $C$286:$C$6905, "AllCurrencies")</f>
        <v>0</v>
      </c>
      <c r="T24" s="834">
        <f t="shared" si="10"/>
        <v>0</v>
      </c>
      <c r="U24" s="838"/>
      <c r="V24" s="839"/>
    </row>
    <row r="25" spans="1:22" x14ac:dyDescent="0.25">
      <c r="A25" s="1295"/>
      <c r="B25" s="1295"/>
      <c r="C25" s="1295"/>
      <c r="D25" s="1295"/>
      <c r="E25" s="1295"/>
      <c r="F25" s="1295"/>
      <c r="G25" s="1295"/>
      <c r="H25" s="1295"/>
      <c r="I25" s="1295"/>
      <c r="J25" s="1295"/>
      <c r="K25" s="1295"/>
      <c r="L25" s="1295"/>
      <c r="M25" s="1295"/>
      <c r="N25" s="1295"/>
      <c r="O25" s="1295"/>
      <c r="P25" s="1295"/>
      <c r="Q25" s="1295"/>
      <c r="R25" s="1295"/>
      <c r="S25" s="1295"/>
      <c r="T25" s="1295"/>
      <c r="U25" s="1295"/>
      <c r="V25" s="1295"/>
    </row>
    <row r="26" spans="1:22" x14ac:dyDescent="0.25">
      <c r="A26" s="837" t="s">
        <v>238</v>
      </c>
      <c r="B26" s="804"/>
      <c r="C26" s="804"/>
      <c r="D26" s="834">
        <f>SUM(D27:D31)</f>
        <v>0</v>
      </c>
      <c r="E26" s="834">
        <f>SUM(E27:E30)</f>
        <v>0</v>
      </c>
      <c r="F26" s="834">
        <f t="shared" ref="F26:J26" si="11">SUM(F27:F30)</f>
        <v>0</v>
      </c>
      <c r="G26" s="834">
        <f t="shared" si="11"/>
        <v>0</v>
      </c>
      <c r="H26" s="834">
        <f t="shared" si="11"/>
        <v>0</v>
      </c>
      <c r="I26" s="834">
        <f t="shared" si="11"/>
        <v>0</v>
      </c>
      <c r="J26" s="834">
        <f t="shared" si="11"/>
        <v>0</v>
      </c>
      <c r="K26" s="834">
        <f>SUM(K27:K30)</f>
        <v>0</v>
      </c>
      <c r="L26" s="834">
        <f>SUM(L27:L30)</f>
        <v>0</v>
      </c>
      <c r="M26" s="834">
        <f>SUM(M27:M30)</f>
        <v>0</v>
      </c>
      <c r="N26" s="834">
        <f t="shared" ref="N26:S26" si="12">SUM(N27:N30)</f>
        <v>0</v>
      </c>
      <c r="O26" s="834">
        <f t="shared" si="12"/>
        <v>0</v>
      </c>
      <c r="P26" s="834">
        <f t="shared" si="12"/>
        <v>0</v>
      </c>
      <c r="Q26" s="834">
        <f t="shared" si="12"/>
        <v>0</v>
      </c>
      <c r="R26" s="834">
        <f t="shared" si="12"/>
        <v>0</v>
      </c>
      <c r="S26" s="834">
        <f t="shared" si="12"/>
        <v>0</v>
      </c>
      <c r="T26" s="834">
        <f>SUM(T27:T30)</f>
        <v>0</v>
      </c>
      <c r="U26" s="838"/>
      <c r="V26" s="839"/>
    </row>
    <row r="27" spans="1:22" x14ac:dyDescent="0.25">
      <c r="A27" s="803" t="s">
        <v>514</v>
      </c>
      <c r="B27" s="804"/>
      <c r="C27" s="804"/>
      <c r="D27" s="843"/>
      <c r="E27" s="843"/>
      <c r="F27" s="843"/>
      <c r="G27" s="843"/>
      <c r="H27" s="843"/>
      <c r="I27" s="843"/>
      <c r="J27" s="843"/>
      <c r="K27" s="834">
        <f t="shared" ref="K27:K30" si="13">SUM(E27:J27)</f>
        <v>0</v>
      </c>
      <c r="L27" s="804"/>
      <c r="M27" s="843"/>
      <c r="N27" s="843"/>
      <c r="O27" s="843"/>
      <c r="P27" s="843"/>
      <c r="Q27" s="843"/>
      <c r="R27" s="843"/>
      <c r="S27" s="843"/>
      <c r="T27" s="834">
        <f t="shared" ref="T27:T29" si="14">SUM(M27:S27)</f>
        <v>0</v>
      </c>
      <c r="U27" s="838"/>
      <c r="V27" s="839"/>
    </row>
    <row r="28" spans="1:22" x14ac:dyDescent="0.25">
      <c r="A28" s="803" t="s">
        <v>249</v>
      </c>
      <c r="B28" s="804"/>
      <c r="C28" s="804"/>
      <c r="D28" s="804"/>
      <c r="E28" s="804"/>
      <c r="F28" s="804"/>
      <c r="G28" s="804"/>
      <c r="H28" s="804"/>
      <c r="I28" s="804"/>
      <c r="J28" s="804"/>
      <c r="K28" s="804"/>
      <c r="L28" s="843"/>
      <c r="M28" s="804"/>
      <c r="N28" s="804"/>
      <c r="O28" s="804"/>
      <c r="P28" s="804"/>
      <c r="Q28" s="804"/>
      <c r="R28" s="804"/>
      <c r="S28" s="804"/>
      <c r="T28" s="842"/>
      <c r="U28" s="838"/>
      <c r="V28" s="839"/>
    </row>
    <row r="29" spans="1:22" x14ac:dyDescent="0.25">
      <c r="A29" s="803" t="s">
        <v>515</v>
      </c>
      <c r="B29" s="804"/>
      <c r="C29" s="804"/>
      <c r="D29" s="804"/>
      <c r="E29" s="804"/>
      <c r="F29" s="804"/>
      <c r="G29" s="804"/>
      <c r="H29" s="804"/>
      <c r="I29" s="804"/>
      <c r="J29" s="804"/>
      <c r="K29" s="804"/>
      <c r="L29" s="804"/>
      <c r="M29" s="804"/>
      <c r="N29" s="804"/>
      <c r="O29" s="804"/>
      <c r="P29" s="804"/>
      <c r="Q29" s="804"/>
      <c r="R29" s="804"/>
      <c r="S29" s="843"/>
      <c r="T29" s="834">
        <f t="shared" si="14"/>
        <v>0</v>
      </c>
      <c r="U29" s="838"/>
      <c r="V29" s="839"/>
    </row>
    <row r="30" spans="1:22" x14ac:dyDescent="0.25">
      <c r="A30" s="837" t="s">
        <v>1460</v>
      </c>
      <c r="B30" s="804"/>
      <c r="C30" s="804"/>
      <c r="D30" s="834">
        <f>SUMIFS(D286:D6905, $B$286:$B6905, "Bills Payable", $C$286:$C$6905, "AllCurrencies")</f>
        <v>0</v>
      </c>
      <c r="E30" s="834">
        <f>SUMIFS(E286:E6905, $B$286:$B6905, "Bills Payable", $C$286:$C$6905, "AllCurrencies")</f>
        <v>0</v>
      </c>
      <c r="F30" s="834">
        <f>SUMIFS(F286:F6905, $B$286:$B6905, "Bills Payable", $C$286:$C$6905, "AllCurrencies")</f>
        <v>0</v>
      </c>
      <c r="G30" s="834">
        <f>SUMIFS(G286:G6905, $B$286:$B6905, "Bills Payable", $C$286:$C$6905, "AllCurrencies")</f>
        <v>0</v>
      </c>
      <c r="H30" s="834">
        <f>SUMIFS(H286:H6905, $B$286:$B6905, "Bills Payable", $C$286:$C$6905, "AllCurrencies")</f>
        <v>0</v>
      </c>
      <c r="I30" s="834">
        <f>SUMIFS(I286:I6905, $B$286:$B6905, "Bills Payable", $C$286:$C$6905, "AllCurrencies")</f>
        <v>0</v>
      </c>
      <c r="J30" s="834">
        <f>SUMIFS(J286:J6905, $B$286:$B6905, "Bills Payable", $C$286:$C$6905, "AllCurrencies")</f>
        <v>0</v>
      </c>
      <c r="K30" s="834">
        <f t="shared" si="13"/>
        <v>0</v>
      </c>
      <c r="L30" s="834">
        <f>SUMIFS(L286:L6905, $B$286:$B6905, "Bills Payable", $C$286:$C$6905, "AllCurrencies")</f>
        <v>0</v>
      </c>
      <c r="M30" s="834">
        <f>SUMIFS(M286:M6905, $B$286:$B6905, "Bills Payable", $C$286:$C$6905, "AllCurrencies")</f>
        <v>0</v>
      </c>
      <c r="N30" s="834">
        <f>SUMIFS(N286:N6905, $B$286:$B6905, "Bills Payable", $C$286:$C$6905, "AllCurrencies")</f>
        <v>0</v>
      </c>
      <c r="O30" s="834">
        <f>SUMIFS(O286:O6905, $B$286:$B6905, "Bills Payable", $C$286:$C$6905, "AllCurrencies")</f>
        <v>0</v>
      </c>
      <c r="P30" s="834">
        <f>SUMIFS(P286:P6905, $B$286:$B6905, "Bills Payable", $C$286:$C$6905, "AllCurrencies")</f>
        <v>0</v>
      </c>
      <c r="Q30" s="834">
        <f>SUMIFS(Q286:Q6905, $B$286:$B6905, "Bills Payable", $C$286:$C$6905, "AllCurrencies")</f>
        <v>0</v>
      </c>
      <c r="R30" s="834">
        <f>SUMIFS(R286:R6905, $B$286:$B6905, "Bills Payable", $C$286:$C$6905, "AllCurrencies")</f>
        <v>0</v>
      </c>
      <c r="S30" s="834">
        <f>SUMIFS(S286:S6905, $B$286:$B6905, "Bills Payable", $C$286:$C$6905, "AllCurrencies")</f>
        <v>0</v>
      </c>
      <c r="T30" s="834">
        <f>SUM(M30:S30)</f>
        <v>0</v>
      </c>
      <c r="U30" s="838"/>
      <c r="V30" s="839"/>
    </row>
    <row r="31" spans="1:22" x14ac:dyDescent="0.25">
      <c r="A31" s="1295"/>
      <c r="B31" s="1295"/>
      <c r="C31" s="1295"/>
      <c r="D31" s="1295"/>
      <c r="E31" s="1295"/>
      <c r="F31" s="1295"/>
      <c r="G31" s="1295"/>
      <c r="H31" s="1295"/>
      <c r="I31" s="1295"/>
      <c r="J31" s="1295"/>
      <c r="K31" s="1295"/>
      <c r="L31" s="1295"/>
      <c r="M31" s="1295"/>
      <c r="N31" s="1295"/>
      <c r="O31" s="1295"/>
      <c r="P31" s="1295"/>
      <c r="Q31" s="1295"/>
      <c r="R31" s="1295"/>
      <c r="S31" s="1295"/>
      <c r="T31" s="1295"/>
      <c r="U31" s="1295"/>
      <c r="V31" s="1295"/>
    </row>
    <row r="32" spans="1:22" x14ac:dyDescent="0.25">
      <c r="A32" s="816" t="s">
        <v>739</v>
      </c>
      <c r="B32" s="804"/>
      <c r="C32" s="804"/>
      <c r="D32" s="834">
        <f>SUM(D33:D37)</f>
        <v>0</v>
      </c>
      <c r="E32" s="834">
        <f>SUM(E33:E36)</f>
        <v>0</v>
      </c>
      <c r="F32" s="834">
        <f t="shared" ref="F32:J32" si="15">SUM(F33:F36)</f>
        <v>0</v>
      </c>
      <c r="G32" s="834">
        <f t="shared" si="15"/>
        <v>0</v>
      </c>
      <c r="H32" s="834">
        <f t="shared" si="15"/>
        <v>0</v>
      </c>
      <c r="I32" s="834">
        <f t="shared" si="15"/>
        <v>0</v>
      </c>
      <c r="J32" s="834">
        <f t="shared" si="15"/>
        <v>0</v>
      </c>
      <c r="K32" s="834">
        <f>SUM(K33:K36)</f>
        <v>0</v>
      </c>
      <c r="L32" s="834">
        <f>SUM(L33:L36)</f>
        <v>0</v>
      </c>
      <c r="M32" s="834">
        <f>SUM(M33:M36)</f>
        <v>0</v>
      </c>
      <c r="N32" s="834">
        <f t="shared" ref="N32:S32" si="16">SUM(N33:N36)</f>
        <v>0</v>
      </c>
      <c r="O32" s="834">
        <f t="shared" si="16"/>
        <v>0</v>
      </c>
      <c r="P32" s="834">
        <f t="shared" si="16"/>
        <v>0</v>
      </c>
      <c r="Q32" s="834">
        <f t="shared" si="16"/>
        <v>0</v>
      </c>
      <c r="R32" s="834">
        <f t="shared" si="16"/>
        <v>0</v>
      </c>
      <c r="S32" s="834">
        <f t="shared" si="16"/>
        <v>0</v>
      </c>
      <c r="T32" s="834">
        <f>SUM(T33:T36)</f>
        <v>0</v>
      </c>
      <c r="U32" s="834">
        <f>SUM(U33:U36)</f>
        <v>0</v>
      </c>
      <c r="V32" s="839"/>
    </row>
    <row r="33" spans="1:24" x14ac:dyDescent="0.25">
      <c r="A33" s="370" t="s">
        <v>514</v>
      </c>
      <c r="B33" s="804"/>
      <c r="C33" s="804"/>
      <c r="D33" s="370"/>
      <c r="E33" s="370"/>
      <c r="F33" s="370"/>
      <c r="G33" s="370"/>
      <c r="H33" s="370"/>
      <c r="I33" s="370"/>
      <c r="J33" s="370"/>
      <c r="K33" s="834">
        <f t="shared" ref="K33:K36" si="17">SUM(E33:J33)</f>
        <v>0</v>
      </c>
      <c r="L33" s="804"/>
      <c r="M33" s="370"/>
      <c r="N33" s="370"/>
      <c r="O33" s="370"/>
      <c r="P33" s="370"/>
      <c r="Q33" s="370"/>
      <c r="R33" s="370"/>
      <c r="S33" s="370"/>
      <c r="T33" s="834">
        <f t="shared" ref="T33:T35" si="18">SUM(M33:S33)</f>
        <v>0</v>
      </c>
      <c r="U33" s="840"/>
      <c r="V33" s="839"/>
    </row>
    <row r="34" spans="1:24" x14ac:dyDescent="0.25">
      <c r="A34" s="370" t="s">
        <v>249</v>
      </c>
      <c r="B34" s="804"/>
      <c r="C34" s="804"/>
      <c r="D34" s="804"/>
      <c r="E34" s="804"/>
      <c r="F34" s="804"/>
      <c r="G34" s="804"/>
      <c r="H34" s="804"/>
      <c r="I34" s="804"/>
      <c r="J34" s="804"/>
      <c r="K34" s="804"/>
      <c r="L34" s="370"/>
      <c r="M34" s="804"/>
      <c r="N34" s="804"/>
      <c r="O34" s="804"/>
      <c r="P34" s="804"/>
      <c r="Q34" s="804"/>
      <c r="R34" s="804"/>
      <c r="S34" s="804"/>
      <c r="T34" s="842"/>
      <c r="U34" s="840"/>
      <c r="V34" s="839"/>
    </row>
    <row r="35" spans="1:24" x14ac:dyDescent="0.25">
      <c r="A35" s="370" t="s">
        <v>515</v>
      </c>
      <c r="B35" s="804"/>
      <c r="C35" s="804"/>
      <c r="D35" s="804"/>
      <c r="E35" s="804"/>
      <c r="F35" s="804"/>
      <c r="G35" s="804"/>
      <c r="H35" s="804"/>
      <c r="I35" s="804"/>
      <c r="J35" s="804"/>
      <c r="K35" s="804"/>
      <c r="L35" s="804"/>
      <c r="M35" s="804"/>
      <c r="N35" s="804"/>
      <c r="O35" s="804"/>
      <c r="P35" s="804"/>
      <c r="Q35" s="804"/>
      <c r="R35" s="804"/>
      <c r="S35" s="370"/>
      <c r="T35" s="834">
        <f t="shared" si="18"/>
        <v>0</v>
      </c>
      <c r="U35" s="840"/>
      <c r="V35" s="839"/>
    </row>
    <row r="36" spans="1:24" x14ac:dyDescent="0.25">
      <c r="A36" s="816" t="s">
        <v>1460</v>
      </c>
      <c r="B36" s="804"/>
      <c r="C36" s="804"/>
      <c r="D36" s="740">
        <f>SUMIFS(D286:D6905, $B$286:$B6905, "Negotiable Certificates of Deposits", $C$286:$C$6905, "AllCurrencies")</f>
        <v>0</v>
      </c>
      <c r="E36" s="740">
        <f>SUMIFS(E286:E6905, $B$286:$B6905, "Negotiable Certificates of Deposits", $C$286:$C$6905, "AllCurrencies")</f>
        <v>0</v>
      </c>
      <c r="F36" s="740">
        <f>SUMIFS(F286:F6905, $B$286:$B6905, "Negotiable Certificates of Deposits", $C$286:$C$6905, "AllCurrencies")</f>
        <v>0</v>
      </c>
      <c r="G36" s="740">
        <f>SUMIFS(G286:G6905, $B$286:$B6905, "Negotiable Certificates of Deposits", $C$286:$C$6905, "AllCurrencies")</f>
        <v>0</v>
      </c>
      <c r="H36" s="740">
        <f>SUMIFS(H286:H6905, $B$286:$B6905, "Negotiable Certificates of Deposits", $C$286:$C$6905, "AllCurrencies")</f>
        <v>0</v>
      </c>
      <c r="I36" s="740">
        <f>SUMIFS(I286:I6905, $B$286:$B6905, "Negotiable Certificates of Deposits", $C$286:$C$6905, "AllCurrencies")</f>
        <v>0</v>
      </c>
      <c r="J36" s="740">
        <f>SUMIFS(J286:J6905, $B$286:$B6905, "Negotiable Certificates of Deposits", $C$286:$C$6905, "AllCurrencies")</f>
        <v>0</v>
      </c>
      <c r="K36" s="834">
        <f t="shared" si="17"/>
        <v>0</v>
      </c>
      <c r="L36" s="740">
        <f>SUMIFS(L286:L6905, $B$286:$B6905, "Negotiable Certificates of Deposits", $C$286:$C$6905, "AllCurrencies")</f>
        <v>0</v>
      </c>
      <c r="M36" s="740">
        <f>SUMIFS(M286:M6905, $B$286:$B6905, "Negotiable Certificates of Deposits", $C$286:$C$6905, "AllCurrencies")</f>
        <v>0</v>
      </c>
      <c r="N36" s="740">
        <f>SUMIFS(N286:N6905, $B$286:$B6905, "Negotiable Certificates of Deposits", $C$286:$C$6905, "AllCurrencies")</f>
        <v>0</v>
      </c>
      <c r="O36" s="740">
        <f>SUMIFS(O286:O6905, $B$286:$B6905, "Negotiable Certificates of Deposits", $C$286:$C$6905, "AllCurrencies")</f>
        <v>0</v>
      </c>
      <c r="P36" s="740">
        <f>SUMIFS(P286:P6905, $B$286:$B6905, "Negotiable Certificates of Deposits", $C$286:$C$6905, "AllCurrencies")</f>
        <v>0</v>
      </c>
      <c r="Q36" s="740">
        <f>SUMIFS(Q286:Q6905, $B$286:$B6905, "Negotiable Certificates of Deposits", $C$286:$C$6905, "AllCurrencies")</f>
        <v>0</v>
      </c>
      <c r="R36" s="740">
        <f>SUMIFS(R286:R6905, $B$286:$B6905, "Negotiable Certificates of Deposits", $C$286:$C$6905, "AllCurrencies")</f>
        <v>0</v>
      </c>
      <c r="S36" s="740">
        <f>SUMIFS(S286:S6905, $B$286:$B6905, "Negotiable Certificates of Deposits", $C$286:$C$6905, "AllCurrencies")</f>
        <v>0</v>
      </c>
      <c r="T36" s="834">
        <f>SUM(M36:S36)</f>
        <v>0</v>
      </c>
      <c r="U36" s="740">
        <f>SUMIFS(U286:U6905, $B$286:$B6905, "Negotiable Certificates of Deposits", $C$286:$C$6905, "AllCurrencies")</f>
        <v>0</v>
      </c>
      <c r="V36" s="839"/>
    </row>
    <row r="37" spans="1:24" x14ac:dyDescent="0.25">
      <c r="A37" s="1295"/>
      <c r="B37" s="1295"/>
      <c r="C37" s="1295"/>
      <c r="D37" s="1295"/>
      <c r="E37" s="1295"/>
      <c r="F37" s="1295"/>
      <c r="G37" s="1295"/>
      <c r="H37" s="1295"/>
      <c r="I37" s="1295"/>
      <c r="J37" s="1295"/>
      <c r="K37" s="1295"/>
      <c r="L37" s="1295"/>
      <c r="M37" s="1295"/>
      <c r="N37" s="1295"/>
      <c r="O37" s="1295"/>
      <c r="P37" s="1295"/>
      <c r="Q37" s="1295"/>
      <c r="R37" s="1295"/>
      <c r="S37" s="1295"/>
      <c r="T37" s="1295"/>
      <c r="U37" s="1295"/>
      <c r="V37" s="1295"/>
    </row>
    <row r="38" spans="1:24" x14ac:dyDescent="0.25">
      <c r="A38" s="816" t="s">
        <v>169</v>
      </c>
      <c r="B38" s="804"/>
      <c r="C38" s="804"/>
      <c r="D38" s="834">
        <f>SUM(D39:D43)</f>
        <v>0</v>
      </c>
      <c r="E38" s="834">
        <f>SUM(E39:E42)</f>
        <v>0</v>
      </c>
      <c r="F38" s="834">
        <f t="shared" ref="F38:J38" si="19">SUM(F39:F42)</f>
        <v>0</v>
      </c>
      <c r="G38" s="834">
        <f t="shared" si="19"/>
        <v>0</v>
      </c>
      <c r="H38" s="834">
        <f t="shared" si="19"/>
        <v>0</v>
      </c>
      <c r="I38" s="834">
        <f t="shared" si="19"/>
        <v>0</v>
      </c>
      <c r="J38" s="834">
        <f t="shared" si="19"/>
        <v>0</v>
      </c>
      <c r="K38" s="834">
        <f>SUM(K39:K42)</f>
        <v>0</v>
      </c>
      <c r="L38" s="834">
        <f>SUM(L39:L42)</f>
        <v>0</v>
      </c>
      <c r="M38" s="834">
        <f>SUM(M39:M42)</f>
        <v>0</v>
      </c>
      <c r="N38" s="834">
        <f t="shared" ref="N38:S38" si="20">SUM(N39:N42)</f>
        <v>0</v>
      </c>
      <c r="O38" s="834">
        <f t="shared" si="20"/>
        <v>0</v>
      </c>
      <c r="P38" s="834">
        <f t="shared" si="20"/>
        <v>0</v>
      </c>
      <c r="Q38" s="834">
        <f t="shared" si="20"/>
        <v>0</v>
      </c>
      <c r="R38" s="834">
        <f t="shared" si="20"/>
        <v>0</v>
      </c>
      <c r="S38" s="834">
        <f t="shared" si="20"/>
        <v>0</v>
      </c>
      <c r="T38" s="834">
        <f>SUM(T39:T42)</f>
        <v>0</v>
      </c>
      <c r="U38" s="844"/>
      <c r="V38" s="845">
        <f>SUM(V39:V42)</f>
        <v>0</v>
      </c>
    </row>
    <row r="39" spans="1:24" x14ac:dyDescent="0.25">
      <c r="A39" s="370" t="s">
        <v>514</v>
      </c>
      <c r="B39" s="804"/>
      <c r="C39" s="804"/>
      <c r="D39" s="370"/>
      <c r="E39" s="370"/>
      <c r="F39" s="370"/>
      <c r="G39" s="370"/>
      <c r="H39" s="370"/>
      <c r="I39" s="370"/>
      <c r="J39" s="370"/>
      <c r="K39" s="834">
        <f>SUM(E39:J39)</f>
        <v>0</v>
      </c>
      <c r="L39" s="804"/>
      <c r="M39" s="370"/>
      <c r="N39" s="370"/>
      <c r="O39" s="370"/>
      <c r="P39" s="370"/>
      <c r="Q39" s="370"/>
      <c r="R39" s="370"/>
      <c r="S39" s="370"/>
      <c r="T39" s="834">
        <f t="shared" ref="T39:T42" si="21">SUM(M39:S39)</f>
        <v>0</v>
      </c>
      <c r="U39" s="844"/>
      <c r="V39" s="846"/>
    </row>
    <row r="40" spans="1:24" x14ac:dyDescent="0.25">
      <c r="A40" s="370" t="s">
        <v>249</v>
      </c>
      <c r="B40" s="804"/>
      <c r="C40" s="804"/>
      <c r="D40" s="804"/>
      <c r="E40" s="804"/>
      <c r="F40" s="804"/>
      <c r="G40" s="804"/>
      <c r="H40" s="804"/>
      <c r="I40" s="804"/>
      <c r="J40" s="804"/>
      <c r="K40" s="804"/>
      <c r="L40" s="370"/>
      <c r="M40" s="804"/>
      <c r="N40" s="804"/>
      <c r="O40" s="804"/>
      <c r="P40" s="804"/>
      <c r="Q40" s="804"/>
      <c r="R40" s="804"/>
      <c r="S40" s="804"/>
      <c r="T40" s="842"/>
      <c r="U40" s="844"/>
      <c r="V40" s="846"/>
    </row>
    <row r="41" spans="1:24" x14ac:dyDescent="0.25">
      <c r="A41" s="370" t="s">
        <v>515</v>
      </c>
      <c r="B41" s="804"/>
      <c r="C41" s="804"/>
      <c r="D41" s="804"/>
      <c r="E41" s="804"/>
      <c r="F41" s="804"/>
      <c r="G41" s="804"/>
      <c r="H41" s="804"/>
      <c r="I41" s="804"/>
      <c r="J41" s="804"/>
      <c r="K41" s="804"/>
      <c r="L41" s="804"/>
      <c r="M41" s="804"/>
      <c r="N41" s="804"/>
      <c r="O41" s="804"/>
      <c r="P41" s="804"/>
      <c r="Q41" s="804"/>
      <c r="R41" s="804"/>
      <c r="S41" s="370"/>
      <c r="T41" s="834">
        <f t="shared" si="21"/>
        <v>0</v>
      </c>
      <c r="U41" s="844"/>
      <c r="V41" s="846"/>
    </row>
    <row r="42" spans="1:24" x14ac:dyDescent="0.25">
      <c r="A42" s="816" t="s">
        <v>1460</v>
      </c>
      <c r="B42" s="804"/>
      <c r="C42" s="804"/>
      <c r="D42" s="740">
        <f>SUMIFS(D286:D6905, $B$286:$B6905, "Debt Securities", $C$286:$C$6905, "AllCurrencies")</f>
        <v>0</v>
      </c>
      <c r="E42" s="740">
        <f>SUMIFS(E286:E6905, $B$286:$B6905, "Debt Securities", $C$286:$C$6905, "AllCurrencies")</f>
        <v>0</v>
      </c>
      <c r="F42" s="740">
        <f>SUMIFS(F286:F6905, $B$286:$B6905, "Debt Securities", $C$286:$C$6905, "AllCurrencies")</f>
        <v>0</v>
      </c>
      <c r="G42" s="740">
        <f>SUMIFS(G286:G6905, $B$286:$B6905, "Debt Securities", $C$286:$C$6905, "AllCurrenciesy")</f>
        <v>0</v>
      </c>
      <c r="H42" s="740">
        <f>SUMIFS(H286:H6905, $B$286:$B6905, "Debt Securities", $C$286:$C$6905, "AllCurrencies")</f>
        <v>0</v>
      </c>
      <c r="I42" s="740">
        <f>SUMIFS(I286:I6905, $B$286:$B6905, "Debt Securities", $C$286:$C$6905, "AllCurrencies")</f>
        <v>0</v>
      </c>
      <c r="J42" s="740">
        <f>SUMIFS(J286:J6905, $B$286:$B6905, "Debt Securities", $C$286:$C$6905, "AllCurrencies")</f>
        <v>0</v>
      </c>
      <c r="K42" s="834">
        <f t="shared" ref="K42" si="22">SUM(E42:J42)</f>
        <v>0</v>
      </c>
      <c r="L42" s="740">
        <f>SUMIFS(L286:L6905, $B$286:$B6905, "Debt Securities", $C$286:$C$6905, "AllCurrencies")</f>
        <v>0</v>
      </c>
      <c r="M42" s="740">
        <f>SUMIFS(M286:M6905, $B$286:$B6905, "Debt Securities", $C$286:$C$6905, "AllCurrencies")</f>
        <v>0</v>
      </c>
      <c r="N42" s="740">
        <f>SUMIFS(N286:N6905, $B$286:$B6905, "Debt Securities", $C$286:$C$6905, "AllCurrencies")</f>
        <v>0</v>
      </c>
      <c r="O42" s="740">
        <f>SUMIFS(O286:O6905, $B$286:$B6905, "Debt Securities", $C$286:$C$6905, "AllCurrencies")</f>
        <v>0</v>
      </c>
      <c r="P42" s="740">
        <f>SUMIFS(P286:P6905, $B$286:$B6905, "Debt Securities", $C$286:$C$6905, "AllCurrencies")</f>
        <v>0</v>
      </c>
      <c r="Q42" s="740">
        <f>SUMIFS(Q286:Q6905, $B$286:$B6905, "Debt Securities", $C$286:$C$6905, "AllCurrencies")</f>
        <v>0</v>
      </c>
      <c r="R42" s="740">
        <f>SUMIFS(R286:R6905, $B$286:$B6905, "Debt Securities", $C$286:$C$6905, "AllCurrencies")</f>
        <v>0</v>
      </c>
      <c r="S42" s="740">
        <f>SUMIFS(S286:S6905, $B$286:$B6905, "Debt Securities", $C$286:$C$6905, "AllCurrencies")</f>
        <v>0</v>
      </c>
      <c r="T42" s="834">
        <f t="shared" si="21"/>
        <v>0</v>
      </c>
      <c r="U42" s="844"/>
      <c r="V42" s="847">
        <f>SUMIFS(V286:V6905, $B$286:$B6905, "Debt Securities", $C$286:$C$6905, "AllCurrencies")</f>
        <v>0</v>
      </c>
    </row>
    <row r="43" spans="1:24" x14ac:dyDescent="0.25">
      <c r="A43" s="1298"/>
      <c r="B43" s="1298"/>
      <c r="C43" s="1298"/>
      <c r="D43" s="1298"/>
      <c r="E43" s="1298"/>
      <c r="F43" s="1298"/>
      <c r="G43" s="1298"/>
      <c r="H43" s="1298"/>
      <c r="I43" s="1298"/>
      <c r="J43" s="1298"/>
      <c r="K43" s="1298"/>
      <c r="L43" s="1298"/>
      <c r="M43" s="1298"/>
      <c r="N43" s="1298"/>
      <c r="O43" s="1298"/>
      <c r="P43" s="1298"/>
      <c r="Q43" s="1298"/>
      <c r="R43" s="1298"/>
      <c r="S43" s="1298"/>
      <c r="T43" s="1298"/>
      <c r="U43" s="1298"/>
      <c r="V43" s="1298"/>
    </row>
    <row r="44" spans="1:24" s="693" customFormat="1" x14ac:dyDescent="0.25">
      <c r="A44" s="1298"/>
      <c r="B44" s="1298"/>
      <c r="C44" s="1298"/>
      <c r="D44" s="1298"/>
      <c r="E44" s="1298"/>
      <c r="F44" s="1298"/>
      <c r="G44" s="1298"/>
      <c r="H44" s="1298"/>
      <c r="I44" s="1298"/>
      <c r="J44" s="1298"/>
      <c r="K44" s="1298"/>
      <c r="L44" s="1298"/>
      <c r="M44" s="1298"/>
      <c r="N44" s="1298"/>
      <c r="O44" s="1298"/>
      <c r="P44" s="1298"/>
      <c r="Q44" s="1298"/>
      <c r="R44" s="1298"/>
      <c r="S44" s="1298"/>
      <c r="T44" s="1298"/>
      <c r="U44" s="1298"/>
      <c r="V44" s="1298"/>
      <c r="X44" s="694"/>
    </row>
    <row r="45" spans="1:24" x14ac:dyDescent="0.25">
      <c r="A45" s="848" t="s">
        <v>740</v>
      </c>
      <c r="B45" s="849"/>
      <c r="C45" s="849"/>
      <c r="D45" s="850"/>
      <c r="E45" s="849"/>
      <c r="F45" s="851"/>
      <c r="G45" s="851"/>
      <c r="H45" s="851"/>
      <c r="I45" s="849"/>
      <c r="J45" s="851"/>
      <c r="K45" s="852"/>
      <c r="L45" s="853"/>
      <c r="M45" s="853"/>
      <c r="N45" s="853"/>
      <c r="O45" s="849"/>
      <c r="P45" s="854"/>
      <c r="Q45" s="854"/>
      <c r="R45" s="854"/>
      <c r="S45" s="838"/>
      <c r="T45" s="838"/>
      <c r="U45" s="844"/>
      <c r="V45" s="839"/>
    </row>
    <row r="46" spans="1:24" x14ac:dyDescent="0.25">
      <c r="A46" s="837" t="s">
        <v>136</v>
      </c>
      <c r="B46" s="804"/>
      <c r="C46" s="804"/>
      <c r="D46" s="834">
        <f>SUM(D47,D49:D51)</f>
        <v>0</v>
      </c>
      <c r="E46" s="834">
        <f t="shared" ref="E46" si="23">SUM(E47,E49:E51)</f>
        <v>0</v>
      </c>
      <c r="F46" s="834">
        <f t="shared" ref="F46" si="24">SUM(F47,F49:F51)</f>
        <v>0</v>
      </c>
      <c r="G46" s="834">
        <f t="shared" ref="G46" si="25">SUM(G47,G49:G51)</f>
        <v>0</v>
      </c>
      <c r="H46" s="834">
        <f t="shared" ref="H46" si="26">SUM(H47,H49:H51)</f>
        <v>0</v>
      </c>
      <c r="I46" s="834">
        <f t="shared" ref="I46" si="27">SUM(I47,I49:I51)</f>
        <v>0</v>
      </c>
      <c r="J46" s="834">
        <f t="shared" ref="J46" si="28">SUM(J47,J49:J51)</f>
        <v>0</v>
      </c>
      <c r="K46" s="834">
        <f t="shared" ref="K46:R46" si="29">SUM(K47,K49:K51)</f>
        <v>0</v>
      </c>
      <c r="L46" s="834">
        <f t="shared" si="29"/>
        <v>0</v>
      </c>
      <c r="M46" s="834">
        <f t="shared" si="29"/>
        <v>0</v>
      </c>
      <c r="N46" s="834">
        <f t="shared" si="29"/>
        <v>0</v>
      </c>
      <c r="O46" s="834">
        <f>SUM(O47,O49:O51)</f>
        <v>0</v>
      </c>
      <c r="P46" s="834">
        <f t="shared" si="29"/>
        <v>0</v>
      </c>
      <c r="Q46" s="834">
        <f t="shared" si="29"/>
        <v>0</v>
      </c>
      <c r="R46" s="834">
        <f t="shared" si="29"/>
        <v>0</v>
      </c>
      <c r="S46" s="834">
        <f>SUM(S47,S49:S51)</f>
        <v>0</v>
      </c>
      <c r="T46" s="834">
        <f>SUM(T47,T49:T51)</f>
        <v>0</v>
      </c>
      <c r="U46" s="844"/>
      <c r="V46" s="839"/>
    </row>
    <row r="47" spans="1:24" x14ac:dyDescent="0.25">
      <c r="A47" s="855" t="s">
        <v>514</v>
      </c>
      <c r="B47" s="849"/>
      <c r="C47" s="849"/>
      <c r="D47" s="856"/>
      <c r="E47" s="856"/>
      <c r="F47" s="856"/>
      <c r="G47" s="856"/>
      <c r="H47" s="856"/>
      <c r="I47" s="856"/>
      <c r="J47" s="856"/>
      <c r="K47" s="834">
        <f t="shared" ref="K47:K51" si="30">SUM(E47:J47)</f>
        <v>0</v>
      </c>
      <c r="L47" s="849"/>
      <c r="M47" s="856"/>
      <c r="N47" s="856"/>
      <c r="O47" s="856"/>
      <c r="P47" s="856"/>
      <c r="Q47" s="856"/>
      <c r="R47" s="856"/>
      <c r="S47" s="856"/>
      <c r="T47" s="834">
        <f t="shared" ref="T47:T51" si="31">SUM(M47:S47)</f>
        <v>0</v>
      </c>
      <c r="U47" s="844"/>
      <c r="V47" s="839"/>
    </row>
    <row r="48" spans="1:24" x14ac:dyDescent="0.25">
      <c r="A48" s="803" t="s">
        <v>738</v>
      </c>
      <c r="B48" s="849"/>
      <c r="C48" s="849"/>
      <c r="D48" s="849"/>
      <c r="E48" s="849"/>
      <c r="F48" s="849"/>
      <c r="G48" s="849"/>
      <c r="H48" s="849"/>
      <c r="I48" s="849"/>
      <c r="J48" s="849"/>
      <c r="K48" s="849"/>
      <c r="L48" s="849"/>
      <c r="M48" s="849"/>
      <c r="N48" s="849"/>
      <c r="O48" s="849"/>
      <c r="P48" s="849"/>
      <c r="Q48" s="849"/>
      <c r="R48" s="849"/>
      <c r="S48" s="849"/>
      <c r="T48" s="840"/>
      <c r="U48" s="844"/>
      <c r="V48" s="839"/>
    </row>
    <row r="49" spans="1:22" x14ac:dyDescent="0.25">
      <c r="A49" s="855" t="s">
        <v>249</v>
      </c>
      <c r="B49" s="849"/>
      <c r="C49" s="849"/>
      <c r="D49" s="804"/>
      <c r="E49" s="804"/>
      <c r="F49" s="804"/>
      <c r="G49" s="804"/>
      <c r="H49" s="804"/>
      <c r="I49" s="804"/>
      <c r="J49" s="804"/>
      <c r="K49" s="804"/>
      <c r="L49" s="857"/>
      <c r="M49" s="849"/>
      <c r="N49" s="849"/>
      <c r="O49" s="849"/>
      <c r="P49" s="849"/>
      <c r="Q49" s="849"/>
      <c r="R49" s="849"/>
      <c r="S49" s="849"/>
      <c r="T49" s="842"/>
      <c r="U49" s="844"/>
      <c r="V49" s="839"/>
    </row>
    <row r="50" spans="1:22" x14ac:dyDescent="0.25">
      <c r="A50" s="855" t="s">
        <v>515</v>
      </c>
      <c r="B50" s="849"/>
      <c r="C50" s="849"/>
      <c r="D50" s="804"/>
      <c r="E50" s="804"/>
      <c r="F50" s="804"/>
      <c r="G50" s="804"/>
      <c r="H50" s="804"/>
      <c r="I50" s="804"/>
      <c r="J50" s="804"/>
      <c r="K50" s="804"/>
      <c r="L50" s="849"/>
      <c r="M50" s="849"/>
      <c r="N50" s="849"/>
      <c r="O50" s="849"/>
      <c r="P50" s="849"/>
      <c r="Q50" s="849"/>
      <c r="R50" s="849"/>
      <c r="S50" s="858"/>
      <c r="T50" s="834">
        <f t="shared" si="31"/>
        <v>0</v>
      </c>
      <c r="U50" s="844"/>
      <c r="V50" s="839"/>
    </row>
    <row r="51" spans="1:22" x14ac:dyDescent="0.25">
      <c r="A51" s="837" t="s">
        <v>1463</v>
      </c>
      <c r="B51" s="804"/>
      <c r="C51" s="804"/>
      <c r="D51" s="834">
        <f>SUMIFS(D286:D6905, $B$286:$B6905, "Deposits and Balances", $C$286:$C$6905, "SGD")</f>
        <v>0</v>
      </c>
      <c r="E51" s="834">
        <f>SUMIFS(E286:E6905, $B$286:$B6905, "Deposits and Balances", $C$286:$C$6905, "SGD")</f>
        <v>0</v>
      </c>
      <c r="F51" s="834">
        <f>SUMIFS(F286:F6905, $B$286:$B6905, "Deposits and Balances", $C$286:$C$6905, "SGD")</f>
        <v>0</v>
      </c>
      <c r="G51" s="834">
        <f>SUMIFS(G286:G6905, $B$286:$B6905, "Deposits and Balances", $C$286:$C$6905, "SGD")</f>
        <v>0</v>
      </c>
      <c r="H51" s="834">
        <f>SUMIFS(H286:H6905, $B$286:$B6905, "Deposits and Balances", $C$286:$C$6905, "SGD")</f>
        <v>0</v>
      </c>
      <c r="I51" s="834">
        <f>SUMIFS(I286:I6905, $B$286:$B6905, "Deposits and Balances", $C$286:$C$6905, "SGD")</f>
        <v>0</v>
      </c>
      <c r="J51" s="834">
        <f>SUMIFS(J286:J6905, $B$286:$B6905, "Deposits and Balances", $C$286:$C$6905, "SGD")</f>
        <v>0</v>
      </c>
      <c r="K51" s="834">
        <f t="shared" si="30"/>
        <v>0</v>
      </c>
      <c r="L51" s="834">
        <f>SUMIFS(L286:L6905, $B$286:$B6905, "Deposits and Balances", $C$286:$C$6905, "SGD")</f>
        <v>0</v>
      </c>
      <c r="M51" s="834">
        <f>SUMIFS(M286:M6905, $B$286:$B6905, "Deposits and Balances", $C$286:$C$6905, "SGD")</f>
        <v>0</v>
      </c>
      <c r="N51" s="834">
        <f>SUMIFS(N286:N6905, $B$286:$B6905, "Deposits and Balances", $C$286:$C$6905, "SGD")</f>
        <v>0</v>
      </c>
      <c r="O51" s="834">
        <f>SUMIFS(O286:O6905, $B$286:$B6905, "Deposits and Balances", $C$286:$C$6905, "SGD")</f>
        <v>0</v>
      </c>
      <c r="P51" s="834">
        <f>SUMIFS(P286:P6905, $B$286:$B6905, "Deposits and Balances", $C$286:$C$6905, "SGD")</f>
        <v>0</v>
      </c>
      <c r="Q51" s="834">
        <f>SUMIFS(Q286:Q6905, $B$286:$B6905, "Deposits and Balances", $C$286:$C$6905, "SGD")</f>
        <v>0</v>
      </c>
      <c r="R51" s="834">
        <f>SUMIFS(R286:R6905, $B$286:$B6905, "Deposits and Balances", $C$286:$C$6905, "SGD")</f>
        <v>0</v>
      </c>
      <c r="S51" s="834">
        <f>SUMIFS(S286:S6905, $B$286:$B6905, "Deposits and Balances", $C$286:$C$6905, "SGD")</f>
        <v>0</v>
      </c>
      <c r="T51" s="834">
        <f t="shared" si="31"/>
        <v>0</v>
      </c>
      <c r="U51" s="844"/>
      <c r="V51" s="839"/>
    </row>
    <row r="52" spans="1:22" x14ac:dyDescent="0.25">
      <c r="A52" s="1295"/>
      <c r="B52" s="1295"/>
      <c r="C52" s="1295"/>
      <c r="D52" s="1295"/>
      <c r="E52" s="1295"/>
      <c r="F52" s="1295"/>
      <c r="G52" s="1295"/>
      <c r="H52" s="1295"/>
      <c r="I52" s="1295"/>
      <c r="J52" s="1295"/>
      <c r="K52" s="1295"/>
      <c r="L52" s="1295"/>
      <c r="M52" s="1295"/>
      <c r="N52" s="1295"/>
      <c r="O52" s="1295"/>
      <c r="P52" s="1295"/>
      <c r="Q52" s="1295"/>
      <c r="R52" s="1295"/>
      <c r="S52" s="1295"/>
      <c r="T52" s="1295"/>
      <c r="U52" s="1295"/>
      <c r="V52" s="1295"/>
    </row>
    <row r="53" spans="1:22" x14ac:dyDescent="0.25">
      <c r="A53" s="837" t="s">
        <v>137</v>
      </c>
      <c r="B53" s="804"/>
      <c r="C53" s="804"/>
      <c r="D53" s="834">
        <f>SUM(D54:D58)</f>
        <v>0</v>
      </c>
      <c r="E53" s="834">
        <f t="shared" ref="E53:J53" si="32">SUM(E54:E58)</f>
        <v>0</v>
      </c>
      <c r="F53" s="834">
        <f t="shared" si="32"/>
        <v>0</v>
      </c>
      <c r="G53" s="834">
        <f t="shared" si="32"/>
        <v>0</v>
      </c>
      <c r="H53" s="834">
        <f t="shared" si="32"/>
        <v>0</v>
      </c>
      <c r="I53" s="834">
        <f t="shared" si="32"/>
        <v>0</v>
      </c>
      <c r="J53" s="834">
        <f t="shared" si="32"/>
        <v>0</v>
      </c>
      <c r="K53" s="834">
        <f>SUM(K54:K57)</f>
        <v>0</v>
      </c>
      <c r="L53" s="834">
        <f t="shared" ref="L53" si="33">SUM(L54:L58)</f>
        <v>0</v>
      </c>
      <c r="M53" s="834">
        <f>SUM(M54:M57)</f>
        <v>0</v>
      </c>
      <c r="N53" s="834">
        <f>SUM(N54:N57)</f>
        <v>0</v>
      </c>
      <c r="O53" s="834">
        <f t="shared" ref="O53:S53" si="34">SUM(O54:O57)</f>
        <v>0</v>
      </c>
      <c r="P53" s="834">
        <f t="shared" si="34"/>
        <v>0</v>
      </c>
      <c r="Q53" s="834">
        <f t="shared" si="34"/>
        <v>0</v>
      </c>
      <c r="R53" s="834">
        <f t="shared" si="34"/>
        <v>0</v>
      </c>
      <c r="S53" s="834">
        <f t="shared" si="34"/>
        <v>0</v>
      </c>
      <c r="T53" s="834">
        <f>SUM(T54:T57)</f>
        <v>0</v>
      </c>
      <c r="U53" s="844"/>
      <c r="V53" s="839"/>
    </row>
    <row r="54" spans="1:22" x14ac:dyDescent="0.25">
      <c r="A54" s="855" t="s">
        <v>514</v>
      </c>
      <c r="B54" s="849"/>
      <c r="C54" s="849"/>
      <c r="D54" s="859"/>
      <c r="E54" s="859"/>
      <c r="F54" s="859"/>
      <c r="G54" s="859"/>
      <c r="H54" s="859"/>
      <c r="I54" s="859"/>
      <c r="J54" s="859"/>
      <c r="K54" s="834">
        <f t="shared" ref="K54:K57" si="35">SUM(E54:J54)</f>
        <v>0</v>
      </c>
      <c r="L54" s="804"/>
      <c r="M54" s="855"/>
      <c r="N54" s="855"/>
      <c r="O54" s="855"/>
      <c r="P54" s="855"/>
      <c r="Q54" s="855"/>
      <c r="R54" s="855"/>
      <c r="S54" s="855"/>
      <c r="T54" s="834">
        <f t="shared" ref="T54:T57" si="36">SUM(M54:S54)</f>
        <v>0</v>
      </c>
      <c r="U54" s="844"/>
      <c r="V54" s="839"/>
    </row>
    <row r="55" spans="1:22" x14ac:dyDescent="0.25">
      <c r="A55" s="855" t="s">
        <v>249</v>
      </c>
      <c r="B55" s="849"/>
      <c r="C55" s="849"/>
      <c r="D55" s="804"/>
      <c r="E55" s="804"/>
      <c r="F55" s="804"/>
      <c r="G55" s="804"/>
      <c r="H55" s="804"/>
      <c r="I55" s="804"/>
      <c r="J55" s="804"/>
      <c r="K55" s="804"/>
      <c r="L55" s="855"/>
      <c r="M55" s="804"/>
      <c r="N55" s="804"/>
      <c r="O55" s="804"/>
      <c r="P55" s="804"/>
      <c r="Q55" s="804"/>
      <c r="R55" s="804"/>
      <c r="S55" s="804"/>
      <c r="T55" s="842"/>
      <c r="U55" s="844"/>
      <c r="V55" s="839"/>
    </row>
    <row r="56" spans="1:22" ht="15.75" customHeight="1" x14ac:dyDescent="0.25">
      <c r="A56" s="855" t="s">
        <v>515</v>
      </c>
      <c r="B56" s="849"/>
      <c r="C56" s="849"/>
      <c r="D56" s="804"/>
      <c r="E56" s="804"/>
      <c r="F56" s="804"/>
      <c r="G56" s="804"/>
      <c r="H56" s="804"/>
      <c r="I56" s="804"/>
      <c r="J56" s="804"/>
      <c r="K56" s="804"/>
      <c r="L56" s="804"/>
      <c r="M56" s="804"/>
      <c r="N56" s="804"/>
      <c r="O56" s="804"/>
      <c r="P56" s="804"/>
      <c r="Q56" s="804"/>
      <c r="R56" s="804"/>
      <c r="S56" s="858"/>
      <c r="T56" s="834">
        <f t="shared" si="36"/>
        <v>0</v>
      </c>
      <c r="U56" s="844"/>
      <c r="V56" s="839"/>
    </row>
    <row r="57" spans="1:22" x14ac:dyDescent="0.25">
      <c r="A57" s="837" t="s">
        <v>1463</v>
      </c>
      <c r="B57" s="804"/>
      <c r="C57" s="804"/>
      <c r="D57" s="834">
        <f>SUMIFS(D286:D6905, $B$286:$B6905, "Amounts payable under repurchase agreements", $C$286:$C$6905, "SGD")</f>
        <v>0</v>
      </c>
      <c r="E57" s="834">
        <f>SUMIFS(E286:E6905, $B$286:$B6905, "Amounts payable under repurchase agreements", $C$286:$C$6905, "SGD")</f>
        <v>0</v>
      </c>
      <c r="F57" s="834">
        <f>SUMIFS(F286:F6905, $B$286:$B6905, "Amounts payable under repurchase agreements", $C$286:$C$6905, "SGD")</f>
        <v>0</v>
      </c>
      <c r="G57" s="834">
        <f>SUMIFS(G286:G6905, $B$286:$B6905, "Amounts payable under repurchase agreements", $C$286:$C$6905, "SGD")</f>
        <v>0</v>
      </c>
      <c r="H57" s="834">
        <f>SUMIFS(H286:H6905, $B$286:$B6905, "Amounts payable under repurchase agreements", $C$286:$C$6905, "SGD")</f>
        <v>0</v>
      </c>
      <c r="I57" s="834">
        <f>SUMIFS(I286:I6905, $B$286:$B6905, "Amounts payable under repurchase agreements", $C$286:$C$6905, "SGD")</f>
        <v>0</v>
      </c>
      <c r="J57" s="834">
        <f>SUMIFS(J286:J6905, $B$286:$B6905, "Amounts payable under repurchase agreements", $C$286:$C$6905, "SGD")</f>
        <v>0</v>
      </c>
      <c r="K57" s="834">
        <f t="shared" si="35"/>
        <v>0</v>
      </c>
      <c r="L57" s="834">
        <f>SUMIFS(L286:L6905, $B$286:$B6905, "Amounts payable under repurchase agreements", $C$286:$C$6905, "SGD")</f>
        <v>0</v>
      </c>
      <c r="M57" s="834">
        <f>SUMIFS(M286:M6905, $B$286:$B6905, "Amounts payable under repurchase agreements", $C$286:$C$6905, "SGD")</f>
        <v>0</v>
      </c>
      <c r="N57" s="834">
        <f>SUMIFS(N286:N6905, $B$286:$B6905, "Amounts payable under repurchase agreements", $C$286:$C$6905, "SGD")</f>
        <v>0</v>
      </c>
      <c r="O57" s="834">
        <f>SUMIFS(O286:O6905, $B$286:$B6905, "Amounts payable under repurchase agreements", $C$286:$C$6905, "SGD")</f>
        <v>0</v>
      </c>
      <c r="P57" s="834">
        <f>SUMIFS(P286:P6905, $B$286:$B6905, "Amounts payable under repurchase agreements", $C$286:$C$6905, "SGD")</f>
        <v>0</v>
      </c>
      <c r="Q57" s="834">
        <f>SUMIFS(Q286:Q6905, $B$286:$B6905, "Amounts payable under repurchase agreements", $C$286:$C$6905, "SGD")</f>
        <v>0</v>
      </c>
      <c r="R57" s="834">
        <f>SUMIFS(R286:R6905, $B$286:$B6905, "Amounts payable under repurchase agreements", $C$286:$C$6905, "SGD")</f>
        <v>0</v>
      </c>
      <c r="S57" s="834">
        <f>SUMIFS(S286:S6905, $B$286:$B6905, "Amounts payable under repurchase agreements", $C$286:$C$6905, "SGD")</f>
        <v>0</v>
      </c>
      <c r="T57" s="834">
        <f t="shared" si="36"/>
        <v>0</v>
      </c>
      <c r="U57" s="844"/>
      <c r="V57" s="839"/>
    </row>
    <row r="58" spans="1:22" x14ac:dyDescent="0.25">
      <c r="A58" s="1295"/>
      <c r="B58" s="1295"/>
      <c r="C58" s="1295"/>
      <c r="D58" s="1295"/>
      <c r="E58" s="1295"/>
      <c r="F58" s="1295"/>
      <c r="G58" s="1295"/>
      <c r="H58" s="1295"/>
      <c r="I58" s="1295"/>
      <c r="J58" s="1295"/>
      <c r="K58" s="1295"/>
      <c r="L58" s="1295"/>
      <c r="M58" s="1295"/>
      <c r="N58" s="1295"/>
      <c r="O58" s="1295"/>
      <c r="P58" s="1295"/>
      <c r="Q58" s="1295"/>
      <c r="R58" s="1295"/>
      <c r="S58" s="1295"/>
      <c r="T58" s="1295"/>
      <c r="U58" s="1295"/>
      <c r="V58" s="1295"/>
    </row>
    <row r="59" spans="1:22" x14ac:dyDescent="0.25">
      <c r="A59" s="837" t="s">
        <v>138</v>
      </c>
      <c r="B59" s="804"/>
      <c r="C59" s="804"/>
      <c r="D59" s="834">
        <f>SUM(D60:D64)</f>
        <v>0</v>
      </c>
      <c r="E59" s="834">
        <f t="shared" ref="E59:J59" si="37">SUM(E60:E64)</f>
        <v>0</v>
      </c>
      <c r="F59" s="834">
        <f t="shared" si="37"/>
        <v>0</v>
      </c>
      <c r="G59" s="834">
        <f t="shared" si="37"/>
        <v>0</v>
      </c>
      <c r="H59" s="834">
        <f t="shared" si="37"/>
        <v>0</v>
      </c>
      <c r="I59" s="834">
        <f t="shared" si="37"/>
        <v>0</v>
      </c>
      <c r="J59" s="834">
        <f t="shared" si="37"/>
        <v>0</v>
      </c>
      <c r="K59" s="834">
        <f>SUM(K60:K63)</f>
        <v>0</v>
      </c>
      <c r="L59" s="834">
        <f t="shared" ref="L59" si="38">SUM(L60:L64)</f>
        <v>0</v>
      </c>
      <c r="M59" s="834">
        <f>SUM(M60:M63)</f>
        <v>0</v>
      </c>
      <c r="N59" s="834">
        <f t="shared" ref="N59:S59" si="39">SUM(N60:N63)</f>
        <v>0</v>
      </c>
      <c r="O59" s="834">
        <f t="shared" si="39"/>
        <v>0</v>
      </c>
      <c r="P59" s="834">
        <f t="shared" si="39"/>
        <v>0</v>
      </c>
      <c r="Q59" s="834">
        <f t="shared" si="39"/>
        <v>0</v>
      </c>
      <c r="R59" s="834">
        <f t="shared" si="39"/>
        <v>0</v>
      </c>
      <c r="S59" s="834">
        <f t="shared" si="39"/>
        <v>0</v>
      </c>
      <c r="T59" s="834">
        <f>SUM(T60:T63)</f>
        <v>0</v>
      </c>
      <c r="U59" s="844"/>
      <c r="V59" s="839"/>
    </row>
    <row r="60" spans="1:22" ht="15.75" customHeight="1" x14ac:dyDescent="0.25">
      <c r="A60" s="855" t="s">
        <v>514</v>
      </c>
      <c r="B60" s="849"/>
      <c r="C60" s="849"/>
      <c r="D60" s="859"/>
      <c r="E60" s="859"/>
      <c r="F60" s="859"/>
      <c r="G60" s="859"/>
      <c r="H60" s="859"/>
      <c r="I60" s="859"/>
      <c r="J60" s="859"/>
      <c r="K60" s="834">
        <f t="shared" ref="K60:K63" si="40">SUM(E60:J60)</f>
        <v>0</v>
      </c>
      <c r="L60" s="804"/>
      <c r="M60" s="858"/>
      <c r="N60" s="858"/>
      <c r="O60" s="858"/>
      <c r="P60" s="858"/>
      <c r="Q60" s="858"/>
      <c r="R60" s="858"/>
      <c r="S60" s="858"/>
      <c r="T60" s="834">
        <f>SUM(M60:S60)</f>
        <v>0</v>
      </c>
      <c r="U60" s="844"/>
      <c r="V60" s="839"/>
    </row>
    <row r="61" spans="1:22" ht="15.75" customHeight="1" x14ac:dyDescent="0.25">
      <c r="A61" s="855" t="s">
        <v>249</v>
      </c>
      <c r="B61" s="849"/>
      <c r="C61" s="849"/>
      <c r="D61" s="804"/>
      <c r="E61" s="804"/>
      <c r="F61" s="804"/>
      <c r="G61" s="804"/>
      <c r="H61" s="804"/>
      <c r="I61" s="804"/>
      <c r="J61" s="804"/>
      <c r="K61" s="804"/>
      <c r="L61" s="860"/>
      <c r="M61" s="804"/>
      <c r="N61" s="804"/>
      <c r="O61" s="804"/>
      <c r="P61" s="804"/>
      <c r="Q61" s="804"/>
      <c r="R61" s="804"/>
      <c r="S61" s="804"/>
      <c r="T61" s="842"/>
      <c r="U61" s="844"/>
      <c r="V61" s="839"/>
    </row>
    <row r="62" spans="1:22" ht="15.75" customHeight="1" x14ac:dyDescent="0.25">
      <c r="A62" s="855" t="s">
        <v>515</v>
      </c>
      <c r="B62" s="849"/>
      <c r="C62" s="849"/>
      <c r="D62" s="804"/>
      <c r="E62" s="804"/>
      <c r="F62" s="804"/>
      <c r="G62" s="804"/>
      <c r="H62" s="804"/>
      <c r="I62" s="804"/>
      <c r="J62" s="804"/>
      <c r="K62" s="804"/>
      <c r="L62" s="804"/>
      <c r="M62" s="804"/>
      <c r="N62" s="804"/>
      <c r="O62" s="804"/>
      <c r="P62" s="804"/>
      <c r="Q62" s="804"/>
      <c r="R62" s="804"/>
      <c r="S62" s="858"/>
      <c r="T62" s="834">
        <f t="shared" ref="T62:T63" si="41">SUM(M62:S62)</f>
        <v>0</v>
      </c>
      <c r="U62" s="844"/>
      <c r="V62" s="839"/>
    </row>
    <row r="63" spans="1:22" x14ac:dyDescent="0.25">
      <c r="A63" s="837" t="s">
        <v>1463</v>
      </c>
      <c r="B63" s="804"/>
      <c r="C63" s="804"/>
      <c r="D63" s="834">
        <f>SUMIFS(D286:D6905, $B$286:$B6905, "Negative fair values for financial derivatives", $C$286:$C$6905, "SGD")</f>
        <v>0</v>
      </c>
      <c r="E63" s="834">
        <f>SUMIFS(E286:E6905, $B$286:$B6905, "Negative fair values for financial derivatives", $C$286:$C$6905, "SGD")</f>
        <v>0</v>
      </c>
      <c r="F63" s="834">
        <f>SUMIFS(F286:F6905, $B$286:$B6905, "Negative fair values for financial derivatives", $C$286:$C$6905, "SGD")</f>
        <v>0</v>
      </c>
      <c r="G63" s="834">
        <f>SUMIFS(G286:G6905, $B$286:$B6905, "Negative fair values for financial derivatives", $C$286:$C$6905, "SGD")</f>
        <v>0</v>
      </c>
      <c r="H63" s="834">
        <f>SUMIFS(H286:H6905, $B$286:$B6905, "Negative fair values for financial derivatives", $C$286:$C$6905, "SGD")</f>
        <v>0</v>
      </c>
      <c r="I63" s="834">
        <f>SUMIFS(I286:I6905, $B$286:$B6905, "Negative fair values for financial derivatives", $C$286:$C$6905, "SGD")</f>
        <v>0</v>
      </c>
      <c r="J63" s="834">
        <f>SUMIFS(J286:J6905, $B$286:$B6905, "Negative fair values for financial derivatives", $C$286:$C$6905, "SGD")</f>
        <v>0</v>
      </c>
      <c r="K63" s="834">
        <f t="shared" si="40"/>
        <v>0</v>
      </c>
      <c r="L63" s="834">
        <f>SUMIFS(L286:L6905, $B$286:$B6905, "Negative fair values for financial derivatives", $C$286:$C$6905, "SGD")</f>
        <v>0</v>
      </c>
      <c r="M63" s="834">
        <f>SUMIFS(M286:M6905, $B$286:$B6905, "Negative fair values for financial derivatives", $C$286:$C$6905, "SGD")</f>
        <v>0</v>
      </c>
      <c r="N63" s="834">
        <f>SUMIFS(N286:N6905, $B$286:$B6905, "Negative fair values for financial derivatives", $C$286:$C$6905, "SGD")</f>
        <v>0</v>
      </c>
      <c r="O63" s="834">
        <f>SUMIFS(O286:O6905, $B$286:$B6905, "Negative fair values for financial derivatives", $C$286:$C$6905, "SGD")</f>
        <v>0</v>
      </c>
      <c r="P63" s="834">
        <f>SUMIFS(P286:P6905, $B$286:$B6905, "Negative fair values for financial derivatives", $C$286:$C$6905, "SGD")</f>
        <v>0</v>
      </c>
      <c r="Q63" s="834">
        <f>SUMIFS(Q286:Q6905, $B$286:$B6905, "Negative fair values for financial derivatives", $C$286:$C$6905, "SGD")</f>
        <v>0</v>
      </c>
      <c r="R63" s="834">
        <f>SUMIFS(R286:R6905, $B$286:$B6905, "Negative fair values for financial derivatives", $C$286:$C$6905, "SGD")</f>
        <v>0</v>
      </c>
      <c r="S63" s="834">
        <f>SUMIFS(S286:S6905, $B$286:$B6905, "Negative fair values for financial derivatives", $C$286:$C$6905, "SGD")</f>
        <v>0</v>
      </c>
      <c r="T63" s="834">
        <f t="shared" si="41"/>
        <v>0</v>
      </c>
      <c r="U63" s="844"/>
      <c r="V63" s="839"/>
    </row>
    <row r="64" spans="1:22" x14ac:dyDescent="0.25">
      <c r="A64" s="1295"/>
      <c r="B64" s="1295"/>
      <c r="C64" s="1295"/>
      <c r="D64" s="1295"/>
      <c r="E64" s="1295"/>
      <c r="F64" s="1295"/>
      <c r="G64" s="1295"/>
      <c r="H64" s="1295"/>
      <c r="I64" s="1295"/>
      <c r="J64" s="1295"/>
      <c r="K64" s="1295"/>
      <c r="L64" s="1295"/>
      <c r="M64" s="1295"/>
      <c r="N64" s="1295"/>
      <c r="O64" s="1295"/>
      <c r="P64" s="1295"/>
      <c r="Q64" s="1295"/>
      <c r="R64" s="1295"/>
      <c r="S64" s="1295"/>
      <c r="T64" s="1295"/>
      <c r="U64" s="1295"/>
      <c r="V64" s="1295"/>
    </row>
    <row r="65" spans="1:22" x14ac:dyDescent="0.25">
      <c r="A65" s="837" t="s">
        <v>238</v>
      </c>
      <c r="B65" s="804"/>
      <c r="C65" s="804"/>
      <c r="D65" s="834">
        <f>SUM(D66:D70)</f>
        <v>0</v>
      </c>
      <c r="E65" s="834">
        <f t="shared" ref="E65:J65" si="42">SUM(E66:E70)</f>
        <v>0</v>
      </c>
      <c r="F65" s="834">
        <f t="shared" si="42"/>
        <v>0</v>
      </c>
      <c r="G65" s="834">
        <f t="shared" si="42"/>
        <v>0</v>
      </c>
      <c r="H65" s="834">
        <f t="shared" si="42"/>
        <v>0</v>
      </c>
      <c r="I65" s="834">
        <f t="shared" si="42"/>
        <v>0</v>
      </c>
      <c r="J65" s="834">
        <f t="shared" si="42"/>
        <v>0</v>
      </c>
      <c r="K65" s="834">
        <f>SUM(K66:K69)</f>
        <v>0</v>
      </c>
      <c r="L65" s="834">
        <f t="shared" ref="L65" si="43">SUM(L66:L70)</f>
        <v>0</v>
      </c>
      <c r="M65" s="834">
        <f>SUM(M66:M69)</f>
        <v>0</v>
      </c>
      <c r="N65" s="834">
        <f>SUM(N66:N69)</f>
        <v>0</v>
      </c>
      <c r="O65" s="834">
        <f t="shared" ref="O65:S65" si="44">SUM(O66:O69)</f>
        <v>0</v>
      </c>
      <c r="P65" s="834">
        <f t="shared" si="44"/>
        <v>0</v>
      </c>
      <c r="Q65" s="834">
        <f t="shared" si="44"/>
        <v>0</v>
      </c>
      <c r="R65" s="834">
        <f t="shared" si="44"/>
        <v>0</v>
      </c>
      <c r="S65" s="834">
        <f t="shared" si="44"/>
        <v>0</v>
      </c>
      <c r="T65" s="834">
        <f>SUM(T66:T69)</f>
        <v>0</v>
      </c>
      <c r="U65" s="844"/>
      <c r="V65" s="839"/>
    </row>
    <row r="66" spans="1:22" ht="15.75" customHeight="1" x14ac:dyDescent="0.25">
      <c r="A66" s="855" t="s">
        <v>514</v>
      </c>
      <c r="B66" s="849"/>
      <c r="C66" s="849"/>
      <c r="D66" s="859"/>
      <c r="E66" s="859"/>
      <c r="F66" s="859"/>
      <c r="G66" s="859"/>
      <c r="H66" s="859"/>
      <c r="I66" s="859"/>
      <c r="J66" s="859"/>
      <c r="K66" s="834">
        <f t="shared" ref="K66:K69" si="45">SUM(E66:J66)</f>
        <v>0</v>
      </c>
      <c r="L66" s="804"/>
      <c r="M66" s="858"/>
      <c r="N66" s="858"/>
      <c r="O66" s="858"/>
      <c r="P66" s="858"/>
      <c r="Q66" s="858"/>
      <c r="R66" s="858"/>
      <c r="S66" s="858"/>
      <c r="T66" s="834">
        <f t="shared" ref="T66:T69" si="46">SUM(M66:S66)</f>
        <v>0</v>
      </c>
      <c r="U66" s="844"/>
      <c r="V66" s="839"/>
    </row>
    <row r="67" spans="1:22" ht="15.75" customHeight="1" x14ac:dyDescent="0.25">
      <c r="A67" s="855" t="s">
        <v>249</v>
      </c>
      <c r="B67" s="804"/>
      <c r="C67" s="804"/>
      <c r="D67" s="804"/>
      <c r="E67" s="804"/>
      <c r="F67" s="804"/>
      <c r="G67" s="804"/>
      <c r="H67" s="804"/>
      <c r="I67" s="804"/>
      <c r="J67" s="804"/>
      <c r="K67" s="804"/>
      <c r="L67" s="858"/>
      <c r="M67" s="804"/>
      <c r="N67" s="804"/>
      <c r="O67" s="804"/>
      <c r="P67" s="804"/>
      <c r="Q67" s="804"/>
      <c r="R67" s="804"/>
      <c r="S67" s="804"/>
      <c r="T67" s="842"/>
      <c r="U67" s="844"/>
      <c r="V67" s="839"/>
    </row>
    <row r="68" spans="1:22" ht="15.75" customHeight="1" x14ac:dyDescent="0.25">
      <c r="A68" s="855" t="s">
        <v>515</v>
      </c>
      <c r="B68" s="849"/>
      <c r="C68" s="849"/>
      <c r="D68" s="804"/>
      <c r="E68" s="804"/>
      <c r="F68" s="804"/>
      <c r="G68" s="804"/>
      <c r="H68" s="804"/>
      <c r="I68" s="804"/>
      <c r="J68" s="804"/>
      <c r="K68" s="804"/>
      <c r="L68" s="804"/>
      <c r="M68" s="804"/>
      <c r="N68" s="804"/>
      <c r="O68" s="804"/>
      <c r="P68" s="804"/>
      <c r="Q68" s="804"/>
      <c r="R68" s="804"/>
      <c r="S68" s="858"/>
      <c r="T68" s="834">
        <f t="shared" si="46"/>
        <v>0</v>
      </c>
      <c r="U68" s="844"/>
      <c r="V68" s="839"/>
    </row>
    <row r="69" spans="1:22" x14ac:dyDescent="0.25">
      <c r="A69" s="837" t="s">
        <v>1463</v>
      </c>
      <c r="B69" s="804"/>
      <c r="C69" s="804"/>
      <c r="D69" s="834">
        <f>SUMIFS(D286:D6905, $B$286:$B6905, "Bills Payable", $C$286:$C$6905, "SGD")</f>
        <v>0</v>
      </c>
      <c r="E69" s="834">
        <f>SUMIFS(E286:E6905, $B$286:$B6905, "Bills Payable", $C$286:$C$6905, "SGD")</f>
        <v>0</v>
      </c>
      <c r="F69" s="834">
        <f>SUMIFS(F286:F6905, $B$286:$B6905, "Bills Payable", $C$286:$C$6905, "SGD")</f>
        <v>0</v>
      </c>
      <c r="G69" s="834">
        <f>SUMIFS(G286:G6905, $B$286:$B6905, "Bills Payable", $C$286:$C$6905, "SGD")</f>
        <v>0</v>
      </c>
      <c r="H69" s="834">
        <f>SUMIFS(H286:H6905, $B$286:$B6905, "Bills Payable", $C$286:$C$6905, "SGD")</f>
        <v>0</v>
      </c>
      <c r="I69" s="834">
        <f>SUMIFS(I286:I6905, $B$286:$B6905, "Bills Payable", $C$286:$C$6905, "SGD")</f>
        <v>0</v>
      </c>
      <c r="J69" s="834">
        <f>SUMIFS(J286:J6905, $B$286:$B6905, "Bills Payable", $C$286:$C$6905, "SGD")</f>
        <v>0</v>
      </c>
      <c r="K69" s="834">
        <f t="shared" si="45"/>
        <v>0</v>
      </c>
      <c r="L69" s="834">
        <f>SUMIFS(L286:L6905, $B$286:$B6905, "Bills Payable", $C$286:$C$6905, "SGD")</f>
        <v>0</v>
      </c>
      <c r="M69" s="834">
        <f>SUMIFS(M286:M6905, $B$286:$B6905, "Bills Payable", $C$286:$C$6905, "SGD")</f>
        <v>0</v>
      </c>
      <c r="N69" s="834">
        <f>SUMIFS(N286:N6905, $B$286:$B6905, "Bills Payable", $C$286:$C$6905, "SGD")</f>
        <v>0</v>
      </c>
      <c r="O69" s="834">
        <f>SUMIFS(O286:O6905, $B$286:$B6905, "Bills Payable", $C$286:$C$6905, "SGD")</f>
        <v>0</v>
      </c>
      <c r="P69" s="834">
        <f>SUMIFS(P286:P6905, $B$286:$B6905, "Bills Payable", $C$286:$C$6905, "SGD")</f>
        <v>0</v>
      </c>
      <c r="Q69" s="834">
        <f>SUMIFS(Q286:Q6905, $B$286:$B6905, "Bills Payable", $C$286:$C$6905, "SGD")</f>
        <v>0</v>
      </c>
      <c r="R69" s="834">
        <f>SUMIFS(R286:R6905, $B$286:$B6905, "Bills Payable", $C$286:$C$6905, "SGD")</f>
        <v>0</v>
      </c>
      <c r="S69" s="834">
        <f>SUMIFS(S286:S6905, $B$286:$B6905, "Bills Payable", $C$286:$C$6905, "SGD")</f>
        <v>0</v>
      </c>
      <c r="T69" s="834">
        <f t="shared" si="46"/>
        <v>0</v>
      </c>
      <c r="U69" s="844"/>
      <c r="V69" s="839"/>
    </row>
    <row r="70" spans="1:22" x14ac:dyDescent="0.25">
      <c r="A70" s="1295"/>
      <c r="B70" s="1295"/>
      <c r="C70" s="1295"/>
      <c r="D70" s="1295"/>
      <c r="E70" s="1295"/>
      <c r="F70" s="1295"/>
      <c r="G70" s="1295"/>
      <c r="H70" s="1295"/>
      <c r="I70" s="1295"/>
      <c r="J70" s="1295"/>
      <c r="K70" s="1295"/>
      <c r="L70" s="1295"/>
      <c r="M70" s="1295"/>
      <c r="N70" s="1295"/>
      <c r="O70" s="1295"/>
      <c r="P70" s="1295"/>
      <c r="Q70" s="1295"/>
      <c r="R70" s="1295"/>
      <c r="S70" s="1295"/>
      <c r="T70" s="1295"/>
      <c r="U70" s="1295"/>
      <c r="V70" s="1295"/>
    </row>
    <row r="71" spans="1:22" x14ac:dyDescent="0.25">
      <c r="A71" s="816" t="s">
        <v>739</v>
      </c>
      <c r="B71" s="804"/>
      <c r="C71" s="804"/>
      <c r="D71" s="834">
        <f>SUM(D72:D76)</f>
        <v>0</v>
      </c>
      <c r="E71" s="834">
        <f t="shared" ref="E71:J71" si="47">SUM(E72:E76)</f>
        <v>0</v>
      </c>
      <c r="F71" s="834">
        <f t="shared" si="47"/>
        <v>0</v>
      </c>
      <c r="G71" s="834">
        <f t="shared" si="47"/>
        <v>0</v>
      </c>
      <c r="H71" s="834">
        <f t="shared" si="47"/>
        <v>0</v>
      </c>
      <c r="I71" s="834">
        <f t="shared" si="47"/>
        <v>0</v>
      </c>
      <c r="J71" s="834">
        <f t="shared" si="47"/>
        <v>0</v>
      </c>
      <c r="K71" s="834">
        <f>SUM(K72:K75)</f>
        <v>0</v>
      </c>
      <c r="L71" s="834">
        <f t="shared" ref="L71" si="48">SUM(L72:L76)</f>
        <v>0</v>
      </c>
      <c r="M71" s="834">
        <f t="shared" ref="M71:S71" si="49">SUM(M72:M75)</f>
        <v>0</v>
      </c>
      <c r="N71" s="834">
        <f>SUM(N72:N75)</f>
        <v>0</v>
      </c>
      <c r="O71" s="834">
        <f t="shared" si="49"/>
        <v>0</v>
      </c>
      <c r="P71" s="834">
        <f t="shared" si="49"/>
        <v>0</v>
      </c>
      <c r="Q71" s="834">
        <f t="shared" si="49"/>
        <v>0</v>
      </c>
      <c r="R71" s="834">
        <f t="shared" si="49"/>
        <v>0</v>
      </c>
      <c r="S71" s="834">
        <f t="shared" si="49"/>
        <v>0</v>
      </c>
      <c r="T71" s="834">
        <f>SUM(T72:T75)</f>
        <v>0</v>
      </c>
      <c r="U71" s="834">
        <f>SUM(U72:U75)</f>
        <v>0</v>
      </c>
      <c r="V71" s="839"/>
    </row>
    <row r="72" spans="1:22" x14ac:dyDescent="0.25">
      <c r="A72" s="370" t="s">
        <v>514</v>
      </c>
      <c r="B72" s="804"/>
      <c r="C72" s="804"/>
      <c r="D72" s="370"/>
      <c r="E72" s="370"/>
      <c r="F72" s="370"/>
      <c r="G72" s="370"/>
      <c r="H72" s="370"/>
      <c r="I72" s="370"/>
      <c r="J72" s="370"/>
      <c r="K72" s="834">
        <f>SUM(E72:J72)</f>
        <v>0</v>
      </c>
      <c r="L72" s="850"/>
      <c r="M72" s="370"/>
      <c r="N72" s="370"/>
      <c r="O72" s="370"/>
      <c r="P72" s="370"/>
      <c r="Q72" s="370"/>
      <c r="R72" s="370"/>
      <c r="S72" s="370"/>
      <c r="T72" s="834">
        <f t="shared" ref="T72:T75" si="50">SUM(M72:S72)</f>
        <v>0</v>
      </c>
      <c r="U72" s="370"/>
      <c r="V72" s="839"/>
    </row>
    <row r="73" spans="1:22" x14ac:dyDescent="0.25">
      <c r="A73" s="370" t="s">
        <v>249</v>
      </c>
      <c r="B73" s="804"/>
      <c r="C73" s="804"/>
      <c r="D73" s="850"/>
      <c r="E73" s="850"/>
      <c r="F73" s="850"/>
      <c r="G73" s="850"/>
      <c r="H73" s="850"/>
      <c r="I73" s="850"/>
      <c r="J73" s="850"/>
      <c r="K73" s="850"/>
      <c r="L73" s="370"/>
      <c r="M73" s="850"/>
      <c r="N73" s="850"/>
      <c r="O73" s="850"/>
      <c r="P73" s="850"/>
      <c r="Q73" s="850"/>
      <c r="R73" s="850"/>
      <c r="S73" s="850"/>
      <c r="T73" s="842"/>
      <c r="U73" s="370"/>
      <c r="V73" s="839"/>
    </row>
    <row r="74" spans="1:22" x14ac:dyDescent="0.25">
      <c r="A74" s="370" t="s">
        <v>515</v>
      </c>
      <c r="B74" s="804"/>
      <c r="C74" s="804"/>
      <c r="D74" s="850"/>
      <c r="E74" s="850"/>
      <c r="F74" s="850"/>
      <c r="G74" s="850"/>
      <c r="H74" s="850"/>
      <c r="I74" s="850"/>
      <c r="J74" s="804"/>
      <c r="K74" s="804"/>
      <c r="L74" s="850"/>
      <c r="M74" s="850"/>
      <c r="N74" s="850"/>
      <c r="O74" s="850"/>
      <c r="P74" s="850"/>
      <c r="Q74" s="850"/>
      <c r="R74" s="850"/>
      <c r="S74" s="370"/>
      <c r="T74" s="834">
        <f t="shared" si="50"/>
        <v>0</v>
      </c>
      <c r="U74" s="370"/>
      <c r="V74" s="839"/>
    </row>
    <row r="75" spans="1:22" x14ac:dyDescent="0.25">
      <c r="A75" s="816" t="s">
        <v>1460</v>
      </c>
      <c r="B75" s="804"/>
      <c r="C75" s="804"/>
      <c r="D75" s="740">
        <f>SUMIFS(D286:D6905, $B$286:$B6905, "Negotiable Certificates of Deposits", $C$286:$C$6905, "SGD")</f>
        <v>0</v>
      </c>
      <c r="E75" s="740">
        <f>SUMIFS(E286:E6905, $B$286:$B6905, "Negotiable Certificates of Deposits", $C$286:$C$6905, "SGD")</f>
        <v>0</v>
      </c>
      <c r="F75" s="740">
        <f>SUMIFS(F286:F6905, $B$286:$B6905, "Negotiable Certificates of Deposits", $C$286:$C$6905, "SGD")</f>
        <v>0</v>
      </c>
      <c r="G75" s="740">
        <f>SUMIFS(G286:G6905, $B$286:$B6905, "Negotiable Certificates of Deposits", $C$286:$C$6905, "SGD")</f>
        <v>0</v>
      </c>
      <c r="H75" s="740">
        <f>SUMIFS(H286:H6905, $B$286:$B6905, "Negotiable Certificates of Deposits", $C$286:$C$6905, "SGD")</f>
        <v>0</v>
      </c>
      <c r="I75" s="740">
        <f>SUMIFS(I286:I6905, $B$286:$B6905, "Negotiable Certificates of Deposits", $C$286:$C$6905, "SGD")</f>
        <v>0</v>
      </c>
      <c r="J75" s="740">
        <f>SUMIFS(J286:J6905, $B$286:$B6905, "Negotiable Certificates of Deposits", $C$286:$C$6905, "SGD")</f>
        <v>0</v>
      </c>
      <c r="K75" s="834">
        <f t="shared" ref="K75" si="51">SUM(E75:J75)</f>
        <v>0</v>
      </c>
      <c r="L75" s="740">
        <f>SUMIFS(L286:L6905, $B$286:$B6905, "Negotiable Certificates of Deposits", $C$286:$C$6905, "SGD")</f>
        <v>0</v>
      </c>
      <c r="M75" s="740">
        <f>SUMIFS(M286:M6905, $B$286:$B6905, "Negotiable Certificates of Deposits", $C$286:$C$6905, "SGD")</f>
        <v>0</v>
      </c>
      <c r="N75" s="740">
        <f>SUMIFS(N286:N6905, $B$286:$B6905, "Negotiable Certificates of Deposits", $C$286:$C$6905, "SGD")</f>
        <v>0</v>
      </c>
      <c r="O75" s="740">
        <f>SUMIFS(O286:O6905, $B$286:$B6905, "Negotiable Certificates of Deposits", $C$286:$C$6905, "SGD")</f>
        <v>0</v>
      </c>
      <c r="P75" s="740">
        <f>SUMIFS(P286:P6905, $B$286:$B6905, "Negotiable Certificates of Deposits", $C$286:$C$6905, "SGD")</f>
        <v>0</v>
      </c>
      <c r="Q75" s="740">
        <f>SUMIFS(Q286:Q6905, $B$286:$B6905, "Negotiable Certificates of Deposits", $C$286:$C$6905, "SGD")</f>
        <v>0</v>
      </c>
      <c r="R75" s="740">
        <f>SUMIFS(R286:R6905, $B$286:$B6905, "Negotiable Certificates of Deposits", $C$286:$C$6905, "SGD")</f>
        <v>0</v>
      </c>
      <c r="S75" s="740">
        <f>SUMIFS(S286:S6905, $B$286:$B6905, "Negotiable Certificates of Deposits", $C$286:$C$6905, "SGD")</f>
        <v>0</v>
      </c>
      <c r="T75" s="834">
        <f t="shared" si="50"/>
        <v>0</v>
      </c>
      <c r="U75" s="740">
        <f>SUMIFS(U286:U6905, $B$286:$B6905, "Negotiable Certificates of Deposits", $C$286:$C$6905, "SGD")</f>
        <v>0</v>
      </c>
      <c r="V75" s="839"/>
    </row>
    <row r="76" spans="1:22" x14ac:dyDescent="0.25">
      <c r="A76" s="1295"/>
      <c r="B76" s="1295"/>
      <c r="C76" s="1295"/>
      <c r="D76" s="1295"/>
      <c r="E76" s="1295"/>
      <c r="F76" s="1295"/>
      <c r="G76" s="1295"/>
      <c r="H76" s="1295"/>
      <c r="I76" s="1295"/>
      <c r="J76" s="1295"/>
      <c r="K76" s="1295"/>
      <c r="L76" s="1295"/>
      <c r="M76" s="1295"/>
      <c r="N76" s="1295"/>
      <c r="O76" s="1295"/>
      <c r="P76" s="1295"/>
      <c r="Q76" s="1295"/>
      <c r="R76" s="1295"/>
      <c r="S76" s="1295"/>
      <c r="T76" s="1295"/>
      <c r="U76" s="1295"/>
      <c r="V76" s="1295"/>
    </row>
    <row r="77" spans="1:22" x14ac:dyDescent="0.25">
      <c r="A77" s="816" t="s">
        <v>169</v>
      </c>
      <c r="B77" s="828"/>
      <c r="C77" s="804"/>
      <c r="D77" s="834">
        <f>SUM(D78:D82)</f>
        <v>0</v>
      </c>
      <c r="E77" s="834">
        <f t="shared" ref="E77:J77" si="52">SUM(E78:E82)</f>
        <v>0</v>
      </c>
      <c r="F77" s="834">
        <f t="shared" si="52"/>
        <v>0</v>
      </c>
      <c r="G77" s="834">
        <f t="shared" si="52"/>
        <v>0</v>
      </c>
      <c r="H77" s="834">
        <f t="shared" si="52"/>
        <v>0</v>
      </c>
      <c r="I77" s="834">
        <f t="shared" si="52"/>
        <v>0</v>
      </c>
      <c r="J77" s="834">
        <f t="shared" si="52"/>
        <v>0</v>
      </c>
      <c r="K77" s="834">
        <f>SUM(K78:K81)</f>
        <v>0</v>
      </c>
      <c r="L77" s="834">
        <f t="shared" ref="L77" si="53">SUM(L78:L82)</f>
        <v>0</v>
      </c>
      <c r="M77" s="834">
        <f t="shared" ref="M77:S77" si="54">SUM(M78:M81)</f>
        <v>0</v>
      </c>
      <c r="N77" s="834">
        <f>SUM(N78:N81)</f>
        <v>0</v>
      </c>
      <c r="O77" s="834">
        <f t="shared" si="54"/>
        <v>0</v>
      </c>
      <c r="P77" s="834">
        <f t="shared" si="54"/>
        <v>0</v>
      </c>
      <c r="Q77" s="834">
        <f t="shared" si="54"/>
        <v>0</v>
      </c>
      <c r="R77" s="834">
        <f t="shared" si="54"/>
        <v>0</v>
      </c>
      <c r="S77" s="834">
        <f t="shared" si="54"/>
        <v>0</v>
      </c>
      <c r="T77" s="834">
        <f>SUM(T78:T81)</f>
        <v>0</v>
      </c>
      <c r="U77" s="844"/>
      <c r="V77" s="847">
        <f>SUM(V78:V81)</f>
        <v>0</v>
      </c>
    </row>
    <row r="78" spans="1:22" x14ac:dyDescent="0.25">
      <c r="A78" s="370" t="s">
        <v>514</v>
      </c>
      <c r="B78" s="761"/>
      <c r="C78" s="804"/>
      <c r="D78" s="370"/>
      <c r="E78" s="370"/>
      <c r="F78" s="370"/>
      <c r="G78" s="370"/>
      <c r="H78" s="370"/>
      <c r="I78" s="370"/>
      <c r="J78" s="370"/>
      <c r="K78" s="834">
        <f t="shared" ref="K78:K81" si="55">SUM(E78:J78)</f>
        <v>0</v>
      </c>
      <c r="L78" s="804"/>
      <c r="M78" s="370"/>
      <c r="N78" s="370"/>
      <c r="O78" s="370"/>
      <c r="P78" s="370"/>
      <c r="Q78" s="370"/>
      <c r="R78" s="370"/>
      <c r="S78" s="370"/>
      <c r="T78" s="834">
        <f t="shared" ref="T78:T81" si="56">SUM(M78:S78)</f>
        <v>0</v>
      </c>
      <c r="U78" s="844"/>
      <c r="V78" s="861"/>
    </row>
    <row r="79" spans="1:22" x14ac:dyDescent="0.25">
      <c r="A79" s="370" t="s">
        <v>249</v>
      </c>
      <c r="B79" s="761"/>
      <c r="C79" s="804"/>
      <c r="D79" s="804"/>
      <c r="E79" s="804"/>
      <c r="F79" s="804"/>
      <c r="G79" s="804"/>
      <c r="H79" s="804"/>
      <c r="I79" s="804"/>
      <c r="J79" s="804"/>
      <c r="K79" s="804"/>
      <c r="L79" s="370"/>
      <c r="M79" s="804"/>
      <c r="N79" s="804"/>
      <c r="O79" s="804"/>
      <c r="P79" s="804"/>
      <c r="Q79" s="804"/>
      <c r="R79" s="804"/>
      <c r="S79" s="804"/>
      <c r="T79" s="842"/>
      <c r="U79" s="844"/>
      <c r="V79" s="861"/>
    </row>
    <row r="80" spans="1:22" x14ac:dyDescent="0.25">
      <c r="A80" s="370" t="s">
        <v>515</v>
      </c>
      <c r="B80" s="761"/>
      <c r="C80" s="804"/>
      <c r="D80" s="804"/>
      <c r="E80" s="804"/>
      <c r="F80" s="804"/>
      <c r="G80" s="804"/>
      <c r="H80" s="804"/>
      <c r="I80" s="804"/>
      <c r="J80" s="804"/>
      <c r="K80" s="804"/>
      <c r="L80" s="804"/>
      <c r="M80" s="804"/>
      <c r="N80" s="804"/>
      <c r="O80" s="804"/>
      <c r="P80" s="804"/>
      <c r="Q80" s="804"/>
      <c r="R80" s="804"/>
      <c r="S80" s="370"/>
      <c r="T80" s="834">
        <f t="shared" si="56"/>
        <v>0</v>
      </c>
      <c r="U80" s="844"/>
      <c r="V80" s="861"/>
    </row>
    <row r="81" spans="1:22" x14ac:dyDescent="0.25">
      <c r="A81" s="816" t="s">
        <v>1460</v>
      </c>
      <c r="B81" s="828"/>
      <c r="C81" s="804"/>
      <c r="D81" s="740">
        <f>SUMIFS(D286:D6905, $B$286:$B6905, "Debt Securities", $C$286:$C$6905, "SGD")</f>
        <v>0</v>
      </c>
      <c r="E81" s="740">
        <f>SUMIFS(E286:E6905, $B$286:$B6905, "Debt Securities", $C$286:$C$6905, "SGD")</f>
        <v>0</v>
      </c>
      <c r="F81" s="740">
        <f>SUMIFS(F286:F6905, $B$286:$B6905, "Debt Securities", $C$286:$C$6905, "SGD")</f>
        <v>0</v>
      </c>
      <c r="G81" s="740">
        <f>SUMIFS(G286:G6905, $B$286:$B6905, "Debt Securities", $C$286:$C$6905, "SGD")</f>
        <v>0</v>
      </c>
      <c r="H81" s="740">
        <f>SUMIFS(H286:H6905, $B$286:$B6905, "Debt Securities", $C$286:$C$6905, "SGD")</f>
        <v>0</v>
      </c>
      <c r="I81" s="740">
        <f>SUMIFS(I286:I6905, $B$286:$B6905, "Debt Securities", $C$286:$C$6905, "SGD")</f>
        <v>0</v>
      </c>
      <c r="J81" s="740">
        <f>SUMIFS(J286:J6905, $B$286:$B6905, "Debt Securities", $C$286:$C$6905, "SGD")</f>
        <v>0</v>
      </c>
      <c r="K81" s="834">
        <f t="shared" si="55"/>
        <v>0</v>
      </c>
      <c r="L81" s="740">
        <f>SUMIFS(L286:L6905, $B$286:$B6905, "Debt Securities", $C$286:$C$6905, "SGD")</f>
        <v>0</v>
      </c>
      <c r="M81" s="740">
        <f>SUMIFS(M286:M6905, $B$286:$B6905, "Debt Securities", $C$286:$C$6905, "SGD")</f>
        <v>0</v>
      </c>
      <c r="N81" s="740">
        <f>SUMIFS(N286:N6905, $B$286:$B6905, "Debt Securities", $C$286:$C$6905, "SGD")</f>
        <v>0</v>
      </c>
      <c r="O81" s="740">
        <f>SUMIFS(O286:O6905, $B$286:$B6905, "Debt Securities", $C$286:$C$6905, "SGD")</f>
        <v>0</v>
      </c>
      <c r="P81" s="740">
        <f>SUMIFS(P286:P6905, $B$286:$B6905, "Debt Securities", $C$286:$C$6905, "SGD")</f>
        <v>0</v>
      </c>
      <c r="Q81" s="740">
        <f>SUMIFS(Q286:Q6905, $B$286:$B6905, "Debt Securities", $C$286:$C$6905, "SGD")</f>
        <v>0</v>
      </c>
      <c r="R81" s="740">
        <f>SUMIFS(R286:R6905, $B$286:$B6905, "Debt Securities", $C$286:$C$6905, "SGD")</f>
        <v>0</v>
      </c>
      <c r="S81" s="740">
        <f>SUMIFS(S286:S6905, $B$286:$B6905, "Debt Securities", $C$286:$C$6905, "SGD")</f>
        <v>0</v>
      </c>
      <c r="T81" s="834">
        <f t="shared" si="56"/>
        <v>0</v>
      </c>
      <c r="U81" s="844"/>
      <c r="V81" s="847">
        <f>SUMIFS(V286:V6905, $B$286:$B6905, "Debt Securities", $C$286:$C$6905, "SGD")</f>
        <v>0</v>
      </c>
    </row>
    <row r="82" spans="1:22" x14ac:dyDescent="0.25">
      <c r="A82" s="1298"/>
      <c r="B82" s="1298"/>
      <c r="C82" s="1298"/>
      <c r="D82" s="1298"/>
      <c r="E82" s="1298"/>
      <c r="F82" s="1298"/>
      <c r="G82" s="1298"/>
      <c r="H82" s="1298"/>
      <c r="I82" s="1298"/>
      <c r="J82" s="1298"/>
      <c r="K82" s="1298"/>
      <c r="L82" s="1298"/>
      <c r="M82" s="1298"/>
      <c r="N82" s="1298"/>
      <c r="O82" s="1298"/>
      <c r="P82" s="1298"/>
      <c r="Q82" s="1298"/>
      <c r="R82" s="1298"/>
      <c r="S82" s="1298"/>
      <c r="T82" s="1298"/>
      <c r="U82" s="1298"/>
      <c r="V82" s="1298"/>
    </row>
    <row r="83" spans="1:22" x14ac:dyDescent="0.25">
      <c r="A83" s="1298"/>
      <c r="B83" s="1298"/>
      <c r="C83" s="1298"/>
      <c r="D83" s="1298"/>
      <c r="E83" s="1298"/>
      <c r="F83" s="1298"/>
      <c r="G83" s="1298"/>
      <c r="H83" s="1298"/>
      <c r="I83" s="1298"/>
      <c r="J83" s="1298"/>
      <c r="K83" s="1298"/>
      <c r="L83" s="1298"/>
      <c r="M83" s="1298"/>
      <c r="N83" s="1298"/>
      <c r="O83" s="1298"/>
      <c r="P83" s="1298"/>
      <c r="Q83" s="1298"/>
      <c r="R83" s="1298"/>
      <c r="S83" s="1298"/>
      <c r="T83" s="1298"/>
      <c r="U83" s="1298"/>
      <c r="V83" s="1298"/>
    </row>
    <row r="84" spans="1:22" x14ac:dyDescent="0.25">
      <c r="A84" s="848" t="s">
        <v>741</v>
      </c>
      <c r="B84" s="849"/>
      <c r="C84" s="849"/>
      <c r="D84" s="850"/>
      <c r="E84" s="849"/>
      <c r="F84" s="851"/>
      <c r="G84" s="851"/>
      <c r="H84" s="851"/>
      <c r="I84" s="849"/>
      <c r="J84" s="851"/>
      <c r="K84" s="852"/>
      <c r="L84" s="853"/>
      <c r="M84" s="853"/>
      <c r="N84" s="853"/>
      <c r="O84" s="849"/>
      <c r="P84" s="854"/>
      <c r="Q84" s="854"/>
      <c r="R84" s="854"/>
      <c r="S84" s="838"/>
      <c r="T84" s="838"/>
      <c r="U84" s="844"/>
      <c r="V84" s="839"/>
    </row>
    <row r="85" spans="1:22" x14ac:dyDescent="0.25">
      <c r="A85" s="837" t="s">
        <v>136</v>
      </c>
      <c r="B85" s="804"/>
      <c r="C85" s="804"/>
      <c r="D85" s="834">
        <f>SUM(D86,D88:D90)</f>
        <v>0</v>
      </c>
      <c r="E85" s="834">
        <f t="shared" ref="E85:I85" si="57">SUM(E86,E88:E90)</f>
        <v>0</v>
      </c>
      <c r="F85" s="834">
        <f t="shared" si="57"/>
        <v>0</v>
      </c>
      <c r="G85" s="834">
        <f t="shared" si="57"/>
        <v>0</v>
      </c>
      <c r="H85" s="834">
        <f t="shared" si="57"/>
        <v>0</v>
      </c>
      <c r="I85" s="834">
        <f t="shared" si="57"/>
        <v>0</v>
      </c>
      <c r="J85" s="834">
        <f>SUM(J86,J88:J90)</f>
        <v>0</v>
      </c>
      <c r="K85" s="834">
        <f>SUM(K86,K88:K90)</f>
        <v>0</v>
      </c>
      <c r="L85" s="834">
        <f>SUM(L86:L88:L90)</f>
        <v>0</v>
      </c>
      <c r="M85" s="834">
        <f>SUM(M86:M88:M90)</f>
        <v>0</v>
      </c>
      <c r="N85" s="834">
        <f>SUM(N86:N88:N90)</f>
        <v>0</v>
      </c>
      <c r="O85" s="834">
        <f>SUM(O86:O88:O90)</f>
        <v>0</v>
      </c>
      <c r="P85" s="834">
        <f>SUM(P86:P88:P90)</f>
        <v>0</v>
      </c>
      <c r="Q85" s="834">
        <f>SUM(Q86:Q88:Q90)</f>
        <v>0</v>
      </c>
      <c r="R85" s="834">
        <f>SUM(R86:R88:R90)</f>
        <v>0</v>
      </c>
      <c r="S85" s="834">
        <f>SUM(S86:S88:S90)</f>
        <v>0</v>
      </c>
      <c r="T85" s="834">
        <f>SUM(T86,T88:T90)</f>
        <v>0</v>
      </c>
      <c r="U85" s="844"/>
      <c r="V85" s="839"/>
    </row>
    <row r="86" spans="1:22" ht="15.75" customHeight="1" x14ac:dyDescent="0.25">
      <c r="A86" s="855" t="s">
        <v>514</v>
      </c>
      <c r="B86" s="849"/>
      <c r="C86" s="849"/>
      <c r="D86" s="859"/>
      <c r="E86" s="859"/>
      <c r="F86" s="859"/>
      <c r="G86" s="859"/>
      <c r="H86" s="859"/>
      <c r="I86" s="859"/>
      <c r="J86" s="859"/>
      <c r="K86" s="834">
        <f t="shared" ref="K86:K90" si="58">SUM(E86:J86)</f>
        <v>0</v>
      </c>
      <c r="L86" s="849"/>
      <c r="M86" s="859"/>
      <c r="N86" s="859"/>
      <c r="O86" s="859"/>
      <c r="P86" s="859"/>
      <c r="Q86" s="859"/>
      <c r="R86" s="859"/>
      <c r="S86" s="859"/>
      <c r="T86" s="834">
        <f t="shared" ref="T86:T90" si="59">SUM(M86:S86)</f>
        <v>0</v>
      </c>
      <c r="U86" s="844"/>
      <c r="V86" s="839"/>
    </row>
    <row r="87" spans="1:22" ht="15.75" customHeight="1" x14ac:dyDescent="0.25">
      <c r="A87" s="803" t="s">
        <v>738</v>
      </c>
      <c r="B87" s="849"/>
      <c r="C87" s="849"/>
      <c r="D87" s="804"/>
      <c r="E87" s="804"/>
      <c r="F87" s="804"/>
      <c r="G87" s="804"/>
      <c r="H87" s="804"/>
      <c r="I87" s="804"/>
      <c r="J87" s="804"/>
      <c r="K87" s="804"/>
      <c r="L87" s="849"/>
      <c r="M87" s="849"/>
      <c r="N87" s="849"/>
      <c r="O87" s="849"/>
      <c r="P87" s="849"/>
      <c r="Q87" s="849"/>
      <c r="R87" s="849"/>
      <c r="S87" s="849"/>
      <c r="T87" s="840"/>
      <c r="U87" s="844"/>
      <c r="V87" s="839"/>
    </row>
    <row r="88" spans="1:22" ht="15.75" customHeight="1" x14ac:dyDescent="0.25">
      <c r="A88" s="855" t="s">
        <v>249</v>
      </c>
      <c r="B88" s="849"/>
      <c r="C88" s="849"/>
      <c r="D88" s="804"/>
      <c r="E88" s="804"/>
      <c r="F88" s="804"/>
      <c r="G88" s="804"/>
      <c r="H88" s="804"/>
      <c r="I88" s="804"/>
      <c r="J88" s="849"/>
      <c r="K88" s="849"/>
      <c r="L88" s="858"/>
      <c r="M88" s="849"/>
      <c r="N88" s="849"/>
      <c r="O88" s="849"/>
      <c r="P88" s="849"/>
      <c r="Q88" s="849"/>
      <c r="R88" s="849"/>
      <c r="S88" s="849"/>
      <c r="T88" s="842"/>
      <c r="U88" s="844"/>
      <c r="V88" s="839"/>
    </row>
    <row r="89" spans="1:22" ht="15.75" customHeight="1" x14ac:dyDescent="0.25">
      <c r="A89" s="855" t="s">
        <v>515</v>
      </c>
      <c r="B89" s="804"/>
      <c r="C89" s="804"/>
      <c r="D89" s="804"/>
      <c r="E89" s="804"/>
      <c r="F89" s="804"/>
      <c r="G89" s="804"/>
      <c r="H89" s="804"/>
      <c r="I89" s="804"/>
      <c r="J89" s="804"/>
      <c r="K89" s="804"/>
      <c r="L89" s="804"/>
      <c r="M89" s="804"/>
      <c r="N89" s="804"/>
      <c r="O89" s="804"/>
      <c r="P89" s="804"/>
      <c r="Q89" s="804"/>
      <c r="R89" s="804"/>
      <c r="S89" s="858"/>
      <c r="T89" s="834">
        <f t="shared" si="59"/>
        <v>0</v>
      </c>
      <c r="U89" s="844"/>
      <c r="V89" s="839"/>
    </row>
    <row r="90" spans="1:22" x14ac:dyDescent="0.25">
      <c r="A90" s="837" t="s">
        <v>1463</v>
      </c>
      <c r="B90" s="804"/>
      <c r="C90" s="804"/>
      <c r="D90" s="834">
        <f>SUMIFS(D286:D6905, $B$286:$B6905, "Deposits and Balances", $C$286:$C$6905, "USD")</f>
        <v>0</v>
      </c>
      <c r="E90" s="834">
        <f>SUMIFS(E286:E6905, $B$286:$B6905, "Deposits and Balances", $C$286:$C$6905, "USD")</f>
        <v>0</v>
      </c>
      <c r="F90" s="834">
        <f>SUMIFS(F286:F6905, $B$286:$B6905, "Deposits and Balances", $C$286:$C$6905, "USD")</f>
        <v>0</v>
      </c>
      <c r="G90" s="834">
        <f>SUMIFS(G286:G6905, $B$286:$B6905, "Deposits and Balances", $C$286:$C$6905, "USD")</f>
        <v>0</v>
      </c>
      <c r="H90" s="834">
        <f>SUMIFS(H286:H6905, $B$286:$B6905, "Deposits and Balances", $C$286:$C$6905, "USD")</f>
        <v>0</v>
      </c>
      <c r="I90" s="834">
        <f>SUMIFS(I286:I6905, $B$286:$B6905, "Deposits and Balances", $C$286:$C$6905, "USD")</f>
        <v>0</v>
      </c>
      <c r="J90" s="834">
        <f>SUMIFS(J286:J6905, $B$286:$B6905, "Deposits and Balances", $C$286:$C$6905, "USD")</f>
        <v>0</v>
      </c>
      <c r="K90" s="834">
        <f t="shared" si="58"/>
        <v>0</v>
      </c>
      <c r="L90" s="834">
        <f>SUMIFS(L286:L6905, $B$286:$B6905, "Deposits and Balances", $C$286:$C$6905, "USD")</f>
        <v>0</v>
      </c>
      <c r="M90" s="834">
        <f>SUMIFS(M286:M6905, $B$286:$B6905, "Deposits and Balances", $C$286:$C$6905, "USD")</f>
        <v>0</v>
      </c>
      <c r="N90" s="834">
        <f>SUMIFS(N286:N6905, $B$286:$B6905, "Deposits and Balances", $C$286:$C$6905, "USD")</f>
        <v>0</v>
      </c>
      <c r="O90" s="834">
        <f>SUMIFS(O286:O6905, $B$286:$B6905, "Deposits and Balances", $C$286:$C$6905, "USD")</f>
        <v>0</v>
      </c>
      <c r="P90" s="834">
        <f>SUMIFS(P286:P6905, $B$286:$B6905, "Deposits and Balances", $C$286:$C$6905, "USD")</f>
        <v>0</v>
      </c>
      <c r="Q90" s="834">
        <f>SUMIFS(Q286:Q6905, $B$286:$B6905, "Deposits and Balances", $C$286:$C$6905, "USD")</f>
        <v>0</v>
      </c>
      <c r="R90" s="834">
        <f>SUMIFS(R286:R6905, $B$286:$B6905, "Deposits and Balances", $C$286:$C$6905, "USD")</f>
        <v>0</v>
      </c>
      <c r="S90" s="834">
        <f>SUMIFS(S286:S6905, $B$286:$B6905, "Deposits and Balances", $C$286:$C$6905, "USD")</f>
        <v>0</v>
      </c>
      <c r="T90" s="834">
        <f t="shared" si="59"/>
        <v>0</v>
      </c>
      <c r="U90" s="844"/>
      <c r="V90" s="839"/>
    </row>
    <row r="91" spans="1:22" x14ac:dyDescent="0.25">
      <c r="A91" s="1295"/>
      <c r="B91" s="1295"/>
      <c r="C91" s="1295"/>
      <c r="D91" s="1295"/>
      <c r="E91" s="1295"/>
      <c r="F91" s="1295"/>
      <c r="G91" s="1295"/>
      <c r="H91" s="1295"/>
      <c r="I91" s="1295"/>
      <c r="J91" s="1295"/>
      <c r="K91" s="1295"/>
      <c r="L91" s="1295"/>
      <c r="M91" s="1295"/>
      <c r="N91" s="1295"/>
      <c r="O91" s="1295"/>
      <c r="P91" s="1295"/>
      <c r="Q91" s="1295"/>
      <c r="R91" s="1295"/>
      <c r="S91" s="1295"/>
      <c r="T91" s="1295"/>
      <c r="U91" s="1295"/>
      <c r="V91" s="1295"/>
    </row>
    <row r="92" spans="1:22" x14ac:dyDescent="0.25">
      <c r="A92" s="837" t="s">
        <v>137</v>
      </c>
      <c r="B92" s="804"/>
      <c r="C92" s="804"/>
      <c r="D92" s="834">
        <f>SUM(D93:D96)</f>
        <v>0</v>
      </c>
      <c r="E92" s="834">
        <f t="shared" ref="E92:J92" si="60">SUM(E93:E96)</f>
        <v>0</v>
      </c>
      <c r="F92" s="834">
        <f t="shared" si="60"/>
        <v>0</v>
      </c>
      <c r="G92" s="834">
        <f t="shared" si="60"/>
        <v>0</v>
      </c>
      <c r="H92" s="834">
        <f t="shared" si="60"/>
        <v>0</v>
      </c>
      <c r="I92" s="834">
        <f t="shared" si="60"/>
        <v>0</v>
      </c>
      <c r="J92" s="834">
        <f t="shared" si="60"/>
        <v>0</v>
      </c>
      <c r="K92" s="834">
        <f>SUM(K93:K96)</f>
        <v>0</v>
      </c>
      <c r="L92" s="834">
        <f>SUM(L93:L96)</f>
        <v>0</v>
      </c>
      <c r="M92" s="834">
        <f t="shared" ref="M92:S92" si="61">SUM(M93:M96)</f>
        <v>0</v>
      </c>
      <c r="N92" s="834">
        <f t="shared" si="61"/>
        <v>0</v>
      </c>
      <c r="O92" s="834">
        <f t="shared" si="61"/>
        <v>0</v>
      </c>
      <c r="P92" s="834">
        <f t="shared" si="61"/>
        <v>0</v>
      </c>
      <c r="Q92" s="834">
        <f t="shared" si="61"/>
        <v>0</v>
      </c>
      <c r="R92" s="834">
        <f t="shared" si="61"/>
        <v>0</v>
      </c>
      <c r="S92" s="834">
        <f t="shared" si="61"/>
        <v>0</v>
      </c>
      <c r="T92" s="834">
        <f>SUM(T93:T96)</f>
        <v>0</v>
      </c>
      <c r="U92" s="844"/>
      <c r="V92" s="839"/>
    </row>
    <row r="93" spans="1:22" ht="15.75" customHeight="1" x14ac:dyDescent="0.25">
      <c r="A93" s="855" t="s">
        <v>514</v>
      </c>
      <c r="B93" s="849"/>
      <c r="C93" s="849"/>
      <c r="D93" s="859"/>
      <c r="E93" s="859"/>
      <c r="F93" s="859"/>
      <c r="G93" s="859"/>
      <c r="H93" s="859"/>
      <c r="I93" s="859"/>
      <c r="J93" s="859"/>
      <c r="K93" s="834">
        <f t="shared" ref="K93:K96" si="62">SUM(E93:J93)</f>
        <v>0</v>
      </c>
      <c r="L93" s="804"/>
      <c r="M93" s="855"/>
      <c r="N93" s="855"/>
      <c r="O93" s="855"/>
      <c r="P93" s="855"/>
      <c r="Q93" s="855"/>
      <c r="R93" s="855"/>
      <c r="S93" s="855"/>
      <c r="T93" s="834">
        <f t="shared" ref="T93:T96" si="63">SUM(M93:S93)</f>
        <v>0</v>
      </c>
      <c r="U93" s="844"/>
      <c r="V93" s="839"/>
    </row>
    <row r="94" spans="1:22" ht="15.75" customHeight="1" x14ac:dyDescent="0.25">
      <c r="A94" s="855" t="s">
        <v>249</v>
      </c>
      <c r="B94" s="849"/>
      <c r="C94" s="849"/>
      <c r="D94" s="804"/>
      <c r="E94" s="804"/>
      <c r="F94" s="804"/>
      <c r="G94" s="804"/>
      <c r="H94" s="804"/>
      <c r="I94" s="804"/>
      <c r="J94" s="804"/>
      <c r="K94" s="804"/>
      <c r="L94" s="858"/>
      <c r="M94" s="804"/>
      <c r="N94" s="804"/>
      <c r="O94" s="804"/>
      <c r="P94" s="804"/>
      <c r="Q94" s="804"/>
      <c r="R94" s="804"/>
      <c r="S94" s="804"/>
      <c r="T94" s="842"/>
      <c r="U94" s="844"/>
      <c r="V94" s="839"/>
    </row>
    <row r="95" spans="1:22" ht="15.75" customHeight="1" x14ac:dyDescent="0.25">
      <c r="A95" s="855" t="s">
        <v>515</v>
      </c>
      <c r="B95" s="849"/>
      <c r="C95" s="849"/>
      <c r="D95" s="804"/>
      <c r="E95" s="804"/>
      <c r="F95" s="804"/>
      <c r="G95" s="804"/>
      <c r="H95" s="804"/>
      <c r="I95" s="804"/>
      <c r="J95" s="804"/>
      <c r="K95" s="804"/>
      <c r="L95" s="804"/>
      <c r="M95" s="804"/>
      <c r="N95" s="804"/>
      <c r="O95" s="804"/>
      <c r="P95" s="804"/>
      <c r="Q95" s="804"/>
      <c r="R95" s="804"/>
      <c r="S95" s="858"/>
      <c r="T95" s="834">
        <f t="shared" si="63"/>
        <v>0</v>
      </c>
      <c r="U95" s="844"/>
      <c r="V95" s="839"/>
    </row>
    <row r="96" spans="1:22" x14ac:dyDescent="0.25">
      <c r="A96" s="837" t="s">
        <v>1461</v>
      </c>
      <c r="B96" s="804"/>
      <c r="C96" s="804"/>
      <c r="D96" s="834">
        <f>SUMIFS(D286:D6905, $B$286:$B6905, "Amounts payable under repurchase agreements", $C$286:$C$6905, "USD")</f>
        <v>0</v>
      </c>
      <c r="E96" s="834">
        <f>SUMIFS(E286:E6905, $B$286:$B6905, "Amounts payable under repurchase agreements", $C$286:$C$6905, "USD")</f>
        <v>0</v>
      </c>
      <c r="F96" s="834">
        <f>SUMIFS(F286:F6905, $B$286:$B6905, "Amounts payable under repurchase agreements", $C$286:$C$6905, "USD")</f>
        <v>0</v>
      </c>
      <c r="G96" s="834">
        <f>SUMIFS(G286:G6905, $B$286:$B6905, "Amounts payable under repurchase agreements", $C$286:$C$6905, "USD")</f>
        <v>0</v>
      </c>
      <c r="H96" s="834">
        <f>SUMIFS(H286:H6905, $B$286:$B6905, "Amounts payable under repurchase agreements", $C$286:$C$6905, "USD")</f>
        <v>0</v>
      </c>
      <c r="I96" s="834">
        <f>SUMIFS(I286:I6905, $B$286:$B6905, "Amounts payable under repurchase agreements", $C$286:$C$6905, "USD")</f>
        <v>0</v>
      </c>
      <c r="J96" s="834">
        <f>SUMIFS(J286:J6905, $B$286:$B6905, "Amounts payable under repurchase agreements", $C$286:$C$6905, "USD")</f>
        <v>0</v>
      </c>
      <c r="K96" s="834">
        <f t="shared" si="62"/>
        <v>0</v>
      </c>
      <c r="L96" s="834">
        <f>SUMIFS(L286:L6905, $B$286:$B6905, "Amounts payable under repurchase agreements", $C$286:$C$6905, "USD")</f>
        <v>0</v>
      </c>
      <c r="M96" s="834">
        <f>SUMIFS(M286:M6905, $B$286:$B6905, "Amounts payable under repurchase agreements", $C$286:$C$6905, "USD")</f>
        <v>0</v>
      </c>
      <c r="N96" s="834">
        <f>SUMIFS(N286:N6905, $B$286:$B6905, "Amounts payable under repurchase agreements", $C$286:$C$6905, "USD")</f>
        <v>0</v>
      </c>
      <c r="O96" s="834">
        <f>SUMIFS(O286:O6905, $B$286:$B6905, "Amounts payable under repurchase agreements", $C$286:$C$6905, "USD")</f>
        <v>0</v>
      </c>
      <c r="P96" s="834">
        <f>SUMIFS(P286:P6905, $B$286:$B6905, "Amounts payable under repurchase agreements", $C$286:$C$6905, "USD")</f>
        <v>0</v>
      </c>
      <c r="Q96" s="834">
        <f>SUMIFS(Q286:Q6905, $B$286:$B6905, "Amounts payable under repurchase agreements", $C$286:$C$6905, "USD")</f>
        <v>0</v>
      </c>
      <c r="R96" s="834">
        <f>SUMIFS(R286:R6905, $B$286:$B6905, "Amounts payable under repurchase agreements", $C$286:$C$6905, "USD")</f>
        <v>0</v>
      </c>
      <c r="S96" s="834">
        <f>SUMIFS(S286:S6905, $B$286:$B6905, "Amounts payable under repurchase agreements", $C$286:$C$6905, "USD")</f>
        <v>0</v>
      </c>
      <c r="T96" s="834">
        <f t="shared" si="63"/>
        <v>0</v>
      </c>
      <c r="U96" s="844"/>
      <c r="V96" s="839"/>
    </row>
    <row r="97" spans="1:22" x14ac:dyDescent="0.25">
      <c r="A97" s="1295"/>
      <c r="B97" s="1295"/>
      <c r="C97" s="1295"/>
      <c r="D97" s="1295"/>
      <c r="E97" s="1295"/>
      <c r="F97" s="1295"/>
      <c r="G97" s="1295"/>
      <c r="H97" s="1295"/>
      <c r="I97" s="1295"/>
      <c r="J97" s="1295"/>
      <c r="K97" s="1295"/>
      <c r="L97" s="1295"/>
      <c r="M97" s="1295"/>
      <c r="N97" s="1295"/>
      <c r="O97" s="1295"/>
      <c r="P97" s="1295"/>
      <c r="Q97" s="1295"/>
      <c r="R97" s="1295"/>
      <c r="S97" s="1295"/>
      <c r="T97" s="1295"/>
      <c r="U97" s="1295"/>
      <c r="V97" s="1295"/>
    </row>
    <row r="98" spans="1:22" x14ac:dyDescent="0.25">
      <c r="A98" s="837" t="s">
        <v>138</v>
      </c>
      <c r="B98" s="804"/>
      <c r="C98" s="804"/>
      <c r="D98" s="834">
        <f t="shared" ref="D98:J98" si="64">SUM(D99:D102)</f>
        <v>0</v>
      </c>
      <c r="E98" s="834">
        <f t="shared" si="64"/>
        <v>0</v>
      </c>
      <c r="F98" s="834">
        <f t="shared" si="64"/>
        <v>0</v>
      </c>
      <c r="G98" s="834">
        <f t="shared" si="64"/>
        <v>0</v>
      </c>
      <c r="H98" s="834">
        <f t="shared" si="64"/>
        <v>0</v>
      </c>
      <c r="I98" s="834">
        <f t="shared" si="64"/>
        <v>0</v>
      </c>
      <c r="J98" s="834">
        <f t="shared" si="64"/>
        <v>0</v>
      </c>
      <c r="K98" s="834">
        <f>SUM(K99:K102)</f>
        <v>0</v>
      </c>
      <c r="L98" s="834">
        <f>SUM(L99:L102)</f>
        <v>0</v>
      </c>
      <c r="M98" s="834">
        <f t="shared" ref="M98" si="65">SUM(M99:M102)</f>
        <v>0</v>
      </c>
      <c r="N98" s="834">
        <f t="shared" ref="N98" si="66">SUM(N99:N102)</f>
        <v>0</v>
      </c>
      <c r="O98" s="834">
        <f t="shared" ref="O98" si="67">SUM(O99:O102)</f>
        <v>0</v>
      </c>
      <c r="P98" s="834">
        <f t="shared" ref="P98" si="68">SUM(P99:P102)</f>
        <v>0</v>
      </c>
      <c r="Q98" s="834">
        <f t="shared" ref="Q98" si="69">SUM(Q99:Q102)</f>
        <v>0</v>
      </c>
      <c r="R98" s="834">
        <f t="shared" ref="R98" si="70">SUM(R99:R102)</f>
        <v>0</v>
      </c>
      <c r="S98" s="834">
        <f t="shared" ref="S98" si="71">SUM(S99:S102)</f>
        <v>0</v>
      </c>
      <c r="T98" s="834">
        <f>SUM(T99:T102)</f>
        <v>0</v>
      </c>
      <c r="U98" s="844"/>
      <c r="V98" s="839"/>
    </row>
    <row r="99" spans="1:22" ht="15.75" customHeight="1" x14ac:dyDescent="0.25">
      <c r="A99" s="855" t="s">
        <v>514</v>
      </c>
      <c r="B99" s="849"/>
      <c r="C99" s="849"/>
      <c r="D99" s="843"/>
      <c r="E99" s="843"/>
      <c r="F99" s="843"/>
      <c r="G99" s="843"/>
      <c r="H99" s="843"/>
      <c r="I99" s="843"/>
      <c r="J99" s="843"/>
      <c r="K99" s="834">
        <f t="shared" ref="K99:K102" si="72">SUM(E99:J99)</f>
        <v>0</v>
      </c>
      <c r="L99" s="804"/>
      <c r="M99" s="843"/>
      <c r="N99" s="843"/>
      <c r="O99" s="843"/>
      <c r="P99" s="843"/>
      <c r="Q99" s="843"/>
      <c r="R99" s="843"/>
      <c r="S99" s="843"/>
      <c r="T99" s="834">
        <f t="shared" ref="T99:T102" si="73">SUM(M99:S99)</f>
        <v>0</v>
      </c>
      <c r="U99" s="844"/>
      <c r="V99" s="839"/>
    </row>
    <row r="100" spans="1:22" ht="15.75" customHeight="1" x14ac:dyDescent="0.25">
      <c r="A100" s="855" t="s">
        <v>249</v>
      </c>
      <c r="B100" s="849"/>
      <c r="C100" s="849"/>
      <c r="D100" s="804"/>
      <c r="E100" s="804"/>
      <c r="F100" s="804"/>
      <c r="G100" s="804"/>
      <c r="H100" s="804"/>
      <c r="I100" s="804"/>
      <c r="J100" s="804"/>
      <c r="K100" s="804"/>
      <c r="L100" s="843"/>
      <c r="M100" s="804"/>
      <c r="N100" s="804"/>
      <c r="O100" s="804"/>
      <c r="P100" s="804"/>
      <c r="Q100" s="804"/>
      <c r="R100" s="804"/>
      <c r="S100" s="804"/>
      <c r="T100" s="842"/>
      <c r="U100" s="844"/>
      <c r="V100" s="839"/>
    </row>
    <row r="101" spans="1:22" ht="15.75" customHeight="1" x14ac:dyDescent="0.25">
      <c r="A101" s="855" t="s">
        <v>515</v>
      </c>
      <c r="B101" s="849"/>
      <c r="C101" s="849"/>
      <c r="D101" s="804"/>
      <c r="E101" s="804"/>
      <c r="F101" s="804"/>
      <c r="G101" s="804"/>
      <c r="H101" s="804"/>
      <c r="I101" s="804"/>
      <c r="J101" s="804"/>
      <c r="K101" s="804"/>
      <c r="L101" s="804"/>
      <c r="M101" s="804"/>
      <c r="N101" s="804"/>
      <c r="O101" s="804"/>
      <c r="P101" s="804"/>
      <c r="Q101" s="804"/>
      <c r="R101" s="804"/>
      <c r="S101" s="843"/>
      <c r="T101" s="834">
        <f t="shared" si="73"/>
        <v>0</v>
      </c>
      <c r="U101" s="844"/>
      <c r="V101" s="839"/>
    </row>
    <row r="102" spans="1:22" x14ac:dyDescent="0.25">
      <c r="A102" s="837" t="s">
        <v>1462</v>
      </c>
      <c r="B102" s="804"/>
      <c r="C102" s="804"/>
      <c r="D102" s="834">
        <f>SUMIFS(D286:D6905, $B$286:$B6905, "Negative fair values for financial derivatives", $C$286:$C$6905, "USD")</f>
        <v>0</v>
      </c>
      <c r="E102" s="834">
        <f>SUMIFS(E286:E6905, $B$286:$B6905, "Negative fair values for financial derivatives", $C$286:$C$6905, "USD")</f>
        <v>0</v>
      </c>
      <c r="F102" s="834">
        <f>SUMIFS(F286:F6905, $B$286:$B6905, "Negative fair values for financial derivatives", $C$286:$C$6905, "USD")</f>
        <v>0</v>
      </c>
      <c r="G102" s="834">
        <f>SUMIFS(G286:G6905, $B$286:$B6905, "Negative fair values for financial derivatives", $C$286:$C$6905, "USD")</f>
        <v>0</v>
      </c>
      <c r="H102" s="834">
        <f>SUMIFS(H286:H6905, $B$286:$B6905, "Negative fair values for financial derivatives", $C$286:$C$6905, "USD")</f>
        <v>0</v>
      </c>
      <c r="I102" s="834">
        <f>SUMIFS(I286:I6905, $B$286:$B6905, "Negative fair values for financial derivatives", $C$286:$C$6905, "USD")</f>
        <v>0</v>
      </c>
      <c r="J102" s="834">
        <f>SUMIFS(J286:J6905, $B$286:$B6905, "Negative fair values for financial derivatives", $C$286:$C$6905, "USD")</f>
        <v>0</v>
      </c>
      <c r="K102" s="834">
        <f t="shared" si="72"/>
        <v>0</v>
      </c>
      <c r="L102" s="834">
        <f>SUMIFS(L286:L6905, $B$286:$B6905, "Negative fair values for financial derivatives", $C$286:$C$6905, "USD")</f>
        <v>0</v>
      </c>
      <c r="M102" s="834">
        <f>SUMIFS(M286:M6905, $B$286:$B6905, "Negative fair values for financial derivatives", $C$286:$C$6905, "USD")</f>
        <v>0</v>
      </c>
      <c r="N102" s="834">
        <f>SUMIFS(N286:N6905, $B$286:$B6905, "Negative fair values for financial derivatives", $C$286:$C$6905, "USD")</f>
        <v>0</v>
      </c>
      <c r="O102" s="834">
        <f>SUMIFS(O286:O6905, $B$286:$B6905, "Negative fair values for financial derivatives", $C$286:$C$6905, "USD")</f>
        <v>0</v>
      </c>
      <c r="P102" s="834">
        <f>SUMIFS(P286:P6905, $B$286:$B6905, "Negative fair values for financial derivatives", $C$286:$C$6905, "USD")</f>
        <v>0</v>
      </c>
      <c r="Q102" s="834">
        <f>SUMIFS(Q286:Q6905, $B$286:$B6905, "Negative fair values for financial derivatives", $C$286:$C$6905, "USD")</f>
        <v>0</v>
      </c>
      <c r="R102" s="834">
        <f>SUMIFS(R286:R6905, $B$286:$B6905, "Negative fair values for financial derivatives", $C$286:$C$6905, "USD")</f>
        <v>0</v>
      </c>
      <c r="S102" s="834">
        <f>SUMIFS(S286:S6905, $B$286:$B6905, "Negative fair values for financial derivatives", $C$286:$C$6905, "USD")</f>
        <v>0</v>
      </c>
      <c r="T102" s="834">
        <f t="shared" si="73"/>
        <v>0</v>
      </c>
      <c r="U102" s="844"/>
      <c r="V102" s="839"/>
    </row>
    <row r="103" spans="1:22" x14ac:dyDescent="0.25">
      <c r="A103" s="1295"/>
      <c r="B103" s="1295"/>
      <c r="C103" s="1295"/>
      <c r="D103" s="1295"/>
      <c r="E103" s="1295"/>
      <c r="F103" s="1295"/>
      <c r="G103" s="1295"/>
      <c r="H103" s="1295"/>
      <c r="I103" s="1295"/>
      <c r="J103" s="1295"/>
      <c r="K103" s="1295"/>
      <c r="L103" s="1295"/>
      <c r="M103" s="1295"/>
      <c r="N103" s="1295"/>
      <c r="O103" s="1295"/>
      <c r="P103" s="1295"/>
      <c r="Q103" s="1295"/>
      <c r="R103" s="1295"/>
      <c r="S103" s="1295"/>
      <c r="T103" s="1295"/>
      <c r="U103" s="1295"/>
      <c r="V103" s="1295"/>
    </row>
    <row r="104" spans="1:22" x14ac:dyDescent="0.25">
      <c r="A104" s="837" t="s">
        <v>238</v>
      </c>
      <c r="B104" s="804"/>
      <c r="C104" s="804"/>
      <c r="D104" s="834">
        <f t="shared" ref="D104:J104" si="74">SUM(D105:D108)</f>
        <v>0</v>
      </c>
      <c r="E104" s="834">
        <f t="shared" si="74"/>
        <v>0</v>
      </c>
      <c r="F104" s="834">
        <f t="shared" si="74"/>
        <v>0</v>
      </c>
      <c r="G104" s="834">
        <f t="shared" si="74"/>
        <v>0</v>
      </c>
      <c r="H104" s="834">
        <f t="shared" si="74"/>
        <v>0</v>
      </c>
      <c r="I104" s="834">
        <f t="shared" si="74"/>
        <v>0</v>
      </c>
      <c r="J104" s="834">
        <f t="shared" si="74"/>
        <v>0</v>
      </c>
      <c r="K104" s="834">
        <f>SUM(K105:K108)</f>
        <v>0</v>
      </c>
      <c r="L104" s="834">
        <f>SUM(L105:L108)</f>
        <v>0</v>
      </c>
      <c r="M104" s="834">
        <f t="shared" ref="M104" si="75">SUM(M105:M108)</f>
        <v>0</v>
      </c>
      <c r="N104" s="834">
        <f t="shared" ref="N104" si="76">SUM(N105:N108)</f>
        <v>0</v>
      </c>
      <c r="O104" s="834">
        <f t="shared" ref="O104" si="77">SUM(O105:O108)</f>
        <v>0</v>
      </c>
      <c r="P104" s="834">
        <f t="shared" ref="P104" si="78">SUM(P105:P108)</f>
        <v>0</v>
      </c>
      <c r="Q104" s="834">
        <f t="shared" ref="Q104" si="79">SUM(Q105:Q108)</f>
        <v>0</v>
      </c>
      <c r="R104" s="834">
        <f t="shared" ref="R104" si="80">SUM(R105:R108)</f>
        <v>0</v>
      </c>
      <c r="S104" s="834">
        <f>SUM(S105:S108)</f>
        <v>0</v>
      </c>
      <c r="T104" s="834">
        <f>SUM(T105:T108)</f>
        <v>0</v>
      </c>
      <c r="U104" s="844"/>
      <c r="V104" s="839"/>
    </row>
    <row r="105" spans="1:22" ht="15.75" customHeight="1" x14ac:dyDescent="0.25">
      <c r="A105" s="855" t="s">
        <v>514</v>
      </c>
      <c r="B105" s="849"/>
      <c r="C105" s="849"/>
      <c r="D105" s="843"/>
      <c r="E105" s="843"/>
      <c r="F105" s="843"/>
      <c r="G105" s="843"/>
      <c r="H105" s="843"/>
      <c r="I105" s="843"/>
      <c r="J105" s="843"/>
      <c r="K105" s="834">
        <f t="shared" ref="K105:K108" si="81">SUM(E105:J105)</f>
        <v>0</v>
      </c>
      <c r="L105" s="804"/>
      <c r="M105" s="843"/>
      <c r="N105" s="843"/>
      <c r="O105" s="843"/>
      <c r="P105" s="843"/>
      <c r="Q105" s="843"/>
      <c r="R105" s="843"/>
      <c r="S105" s="843"/>
      <c r="T105" s="834">
        <f t="shared" ref="T105:T107" si="82">SUM(M105:S105)</f>
        <v>0</v>
      </c>
      <c r="U105" s="844"/>
      <c r="V105" s="839"/>
    </row>
    <row r="106" spans="1:22" ht="15.75" customHeight="1" x14ac:dyDescent="0.25">
      <c r="A106" s="855" t="s">
        <v>249</v>
      </c>
      <c r="B106" s="849"/>
      <c r="C106" s="849"/>
      <c r="D106" s="804"/>
      <c r="E106" s="804"/>
      <c r="F106" s="804"/>
      <c r="G106" s="804"/>
      <c r="H106" s="804"/>
      <c r="I106" s="804"/>
      <c r="J106" s="804"/>
      <c r="K106" s="804"/>
      <c r="L106" s="843"/>
      <c r="M106" s="804"/>
      <c r="N106" s="804"/>
      <c r="O106" s="804"/>
      <c r="P106" s="804"/>
      <c r="Q106" s="804"/>
      <c r="R106" s="804"/>
      <c r="S106" s="804"/>
      <c r="T106" s="842"/>
      <c r="U106" s="844"/>
      <c r="V106" s="839"/>
    </row>
    <row r="107" spans="1:22" ht="15.75" customHeight="1" x14ac:dyDescent="0.25">
      <c r="A107" s="855" t="s">
        <v>515</v>
      </c>
      <c r="B107" s="849"/>
      <c r="C107" s="849"/>
      <c r="D107" s="804"/>
      <c r="E107" s="804"/>
      <c r="F107" s="804"/>
      <c r="G107" s="804"/>
      <c r="H107" s="804"/>
      <c r="I107" s="804"/>
      <c r="J107" s="804"/>
      <c r="K107" s="804"/>
      <c r="L107" s="804"/>
      <c r="M107" s="804"/>
      <c r="N107" s="804"/>
      <c r="O107" s="804"/>
      <c r="P107" s="804"/>
      <c r="Q107" s="804"/>
      <c r="R107" s="804"/>
      <c r="S107" s="843"/>
      <c r="T107" s="834">
        <f t="shared" si="82"/>
        <v>0</v>
      </c>
      <c r="U107" s="844"/>
      <c r="V107" s="839"/>
    </row>
    <row r="108" spans="1:22" x14ac:dyDescent="0.25">
      <c r="A108" s="837" t="s">
        <v>1461</v>
      </c>
      <c r="B108" s="804"/>
      <c r="C108" s="804"/>
      <c r="D108" s="834">
        <f>SUMIFS(D286:D6905, $B$286:$B6905, "Bills Payable", $C$286:$C$6905, "USD")</f>
        <v>0</v>
      </c>
      <c r="E108" s="834">
        <f>SUMIFS(E286:E6905, $B$286:$B6905, "Bills Payable", $C$286:$C$6905, "USD")</f>
        <v>0</v>
      </c>
      <c r="F108" s="834">
        <f>SUMIFS(F286:F6905, $B$286:$B6905, "Bills Payable", $C$286:$C$6905, "USD")</f>
        <v>0</v>
      </c>
      <c r="G108" s="834">
        <f>SUMIFS(G286:G6905, $B$286:$B6905, "Bills Payable", $C$286:$C$6905, "USD")</f>
        <v>0</v>
      </c>
      <c r="H108" s="834">
        <f>SUMIFS(H286:H6905, $B$286:$B6905, "Bills Payable", $C$286:$C$6905, "USD")</f>
        <v>0</v>
      </c>
      <c r="I108" s="834">
        <f>SUMIFS(I286:I6905, $B$286:$B6905, "Bills Payable", $C$286:$C$6905, "USD")</f>
        <v>0</v>
      </c>
      <c r="J108" s="834">
        <f>SUMIFS(J286:J6905, $B$286:$B6905, "Bills Payable", $C$286:$C$6905, "USD")</f>
        <v>0</v>
      </c>
      <c r="K108" s="834">
        <f t="shared" si="81"/>
        <v>0</v>
      </c>
      <c r="L108" s="834">
        <f>SUMIFS(L286:L6905, $B$286:$B6905, "Bills Payable", $C$286:$C$6905, "USD")</f>
        <v>0</v>
      </c>
      <c r="M108" s="834">
        <f>SUMIFS(M286:M6905, $B$286:$B6905, "Bills Payable", $C$286:$C$6905, "USD")</f>
        <v>0</v>
      </c>
      <c r="N108" s="834">
        <f>SUMIFS(N286:N6905, $B$286:$B6905, "Bills Payable", $C$286:$C$6905, "USD")</f>
        <v>0</v>
      </c>
      <c r="O108" s="834">
        <f>SUMIFS(O286:O6905, $B$286:$B6905, "Bills Payable", $C$286:$C$6905, "USD")</f>
        <v>0</v>
      </c>
      <c r="P108" s="834">
        <f>SUMIFS(P286:P6905, $B$286:$B6905, "Bills Payable", $C$286:$C$6905, "USD")</f>
        <v>0</v>
      </c>
      <c r="Q108" s="834">
        <f>SUMIFS(Q286:Q6905, $B$286:$B6905, "Bills Payable", $C$286:$C$6905, "USD")</f>
        <v>0</v>
      </c>
      <c r="R108" s="834">
        <f>SUMIFS(R286:R6905, $B$286:$B6905, "Bills Payable", $C$286:$C$6905, "USD")</f>
        <v>0</v>
      </c>
      <c r="S108" s="834">
        <f>SUMIFS(S286:S6905, $B$286:$B6905, "Bills Payable", $C$286:$C$6905, "USD")</f>
        <v>0</v>
      </c>
      <c r="T108" s="834">
        <f>SUM(M108:S108)</f>
        <v>0</v>
      </c>
      <c r="U108" s="844"/>
      <c r="V108" s="839"/>
    </row>
    <row r="109" spans="1:22" x14ac:dyDescent="0.25">
      <c r="A109" s="1295"/>
      <c r="B109" s="1295"/>
      <c r="C109" s="1295"/>
      <c r="D109" s="1295"/>
      <c r="E109" s="1295"/>
      <c r="F109" s="1295"/>
      <c r="G109" s="1295"/>
      <c r="H109" s="1295"/>
      <c r="I109" s="1295"/>
      <c r="J109" s="1295"/>
      <c r="K109" s="1295"/>
      <c r="L109" s="1295"/>
      <c r="M109" s="1295"/>
      <c r="N109" s="1295"/>
      <c r="O109" s="1295"/>
      <c r="P109" s="1295"/>
      <c r="Q109" s="1295"/>
      <c r="R109" s="1295"/>
      <c r="S109" s="1295"/>
      <c r="T109" s="1295"/>
      <c r="U109" s="1295"/>
      <c r="V109" s="1295"/>
    </row>
    <row r="110" spans="1:22" x14ac:dyDescent="0.25">
      <c r="A110" s="816" t="s">
        <v>739</v>
      </c>
      <c r="B110" s="804"/>
      <c r="C110" s="804"/>
      <c r="D110" s="834">
        <f t="shared" ref="D110:J110" si="83">SUM(D111:D114)</f>
        <v>0</v>
      </c>
      <c r="E110" s="834">
        <f t="shared" si="83"/>
        <v>0</v>
      </c>
      <c r="F110" s="834">
        <f t="shared" si="83"/>
        <v>0</v>
      </c>
      <c r="G110" s="834">
        <f t="shared" si="83"/>
        <v>0</v>
      </c>
      <c r="H110" s="834">
        <f t="shared" si="83"/>
        <v>0</v>
      </c>
      <c r="I110" s="834">
        <f t="shared" si="83"/>
        <v>0</v>
      </c>
      <c r="J110" s="834">
        <f t="shared" si="83"/>
        <v>0</v>
      </c>
      <c r="K110" s="834">
        <f>SUM(K111:K114)</f>
        <v>0</v>
      </c>
      <c r="L110" s="834">
        <f>SUM(L111:L114)</f>
        <v>0</v>
      </c>
      <c r="M110" s="834">
        <f t="shared" ref="M110:S110" si="84">SUM(M111:M115)</f>
        <v>0</v>
      </c>
      <c r="N110" s="834">
        <f t="shared" si="84"/>
        <v>0</v>
      </c>
      <c r="O110" s="834">
        <f t="shared" si="84"/>
        <v>0</v>
      </c>
      <c r="P110" s="834">
        <f t="shared" si="84"/>
        <v>0</v>
      </c>
      <c r="Q110" s="834">
        <f t="shared" si="84"/>
        <v>0</v>
      </c>
      <c r="R110" s="834">
        <f t="shared" si="84"/>
        <v>0</v>
      </c>
      <c r="S110" s="834">
        <f t="shared" si="84"/>
        <v>0</v>
      </c>
      <c r="T110" s="834">
        <f>SUM(T111:T114)</f>
        <v>0</v>
      </c>
      <c r="U110" s="834">
        <f>SUM(U111:U114)</f>
        <v>0</v>
      </c>
      <c r="V110" s="839"/>
    </row>
    <row r="111" spans="1:22" x14ac:dyDescent="0.25">
      <c r="A111" s="370" t="s">
        <v>514</v>
      </c>
      <c r="B111" s="804"/>
      <c r="C111" s="804"/>
      <c r="D111" s="370"/>
      <c r="E111" s="370"/>
      <c r="F111" s="370"/>
      <c r="G111" s="370"/>
      <c r="H111" s="370"/>
      <c r="I111" s="370"/>
      <c r="J111" s="370"/>
      <c r="K111" s="834">
        <f t="shared" ref="K111:K114" si="85">SUM(E111:J111)</f>
        <v>0</v>
      </c>
      <c r="L111" s="850"/>
      <c r="M111" s="370"/>
      <c r="N111" s="370"/>
      <c r="O111" s="370"/>
      <c r="P111" s="370"/>
      <c r="Q111" s="370"/>
      <c r="R111" s="370"/>
      <c r="S111" s="370"/>
      <c r="T111" s="834">
        <f>SUM(M111:S111)</f>
        <v>0</v>
      </c>
      <c r="U111" s="370"/>
      <c r="V111" s="839"/>
    </row>
    <row r="112" spans="1:22" x14ac:dyDescent="0.25">
      <c r="A112" s="370" t="s">
        <v>249</v>
      </c>
      <c r="B112" s="804"/>
      <c r="C112" s="804"/>
      <c r="D112" s="850"/>
      <c r="E112" s="850"/>
      <c r="F112" s="850"/>
      <c r="G112" s="850"/>
      <c r="H112" s="850"/>
      <c r="I112" s="850"/>
      <c r="J112" s="850"/>
      <c r="K112" s="850"/>
      <c r="L112" s="370"/>
      <c r="M112" s="850"/>
      <c r="N112" s="850"/>
      <c r="O112" s="850"/>
      <c r="P112" s="850"/>
      <c r="Q112" s="850"/>
      <c r="R112" s="850"/>
      <c r="S112" s="850"/>
      <c r="T112" s="842"/>
      <c r="U112" s="370"/>
      <c r="V112" s="839"/>
    </row>
    <row r="113" spans="1:24" x14ac:dyDescent="0.25">
      <c r="A113" s="370" t="s">
        <v>515</v>
      </c>
      <c r="B113" s="804"/>
      <c r="C113" s="804"/>
      <c r="D113" s="850"/>
      <c r="E113" s="850"/>
      <c r="F113" s="850"/>
      <c r="G113" s="850"/>
      <c r="H113" s="850"/>
      <c r="I113" s="850"/>
      <c r="J113" s="804"/>
      <c r="K113" s="804"/>
      <c r="L113" s="850"/>
      <c r="M113" s="850"/>
      <c r="N113" s="850"/>
      <c r="O113" s="850"/>
      <c r="P113" s="850"/>
      <c r="Q113" s="850"/>
      <c r="R113" s="850"/>
      <c r="S113" s="370"/>
      <c r="T113" s="834">
        <f t="shared" ref="T113" si="86">SUM(M113:S113)</f>
        <v>0</v>
      </c>
      <c r="U113" s="370"/>
      <c r="V113" s="839"/>
    </row>
    <row r="114" spans="1:24" x14ac:dyDescent="0.25">
      <c r="A114" s="816" t="s">
        <v>1460</v>
      </c>
      <c r="B114" s="804"/>
      <c r="C114" s="804"/>
      <c r="D114" s="740">
        <f>SUMIFS(D286:D6905, $B$286:$B6905, "Negotiable Certificates of Deposits", $C$286:$C$6905, "USD")</f>
        <v>0</v>
      </c>
      <c r="E114" s="740">
        <f>SUMIFS(E286:E6905, $B$286:$B6905, "Negotiable Certificates of Deposits", $C$286:$C$6905, "USD")</f>
        <v>0</v>
      </c>
      <c r="F114" s="740">
        <f>SUMIFS(F286:F6905, $B$286:$B6905, "Negotiable Certificates of Deposits", $C$286:$C$6905, "USD")</f>
        <v>0</v>
      </c>
      <c r="G114" s="740">
        <f>SUMIFS(G286:G6905, $B$286:$B6905, "Negotiable Certificates of Deposits", $C$286:$C$6905, "USD")</f>
        <v>0</v>
      </c>
      <c r="H114" s="740">
        <f>SUMIFS(H286:H6905, $B$286:$B6905, "Negotiable Certificates of Deposits", $C$286:$C$6905, "USD")</f>
        <v>0</v>
      </c>
      <c r="I114" s="740">
        <f>SUMIFS(I286:I6905, $B$286:$B6905, "Negotiable Certificates of Deposits", $C$286:$C$6905, "USD")</f>
        <v>0</v>
      </c>
      <c r="J114" s="740">
        <f>SUMIFS(J286:J6905, $B$286:$B6905, "Negotiable Certificates of Deposits", $C$286:$C$6905, "USD")</f>
        <v>0</v>
      </c>
      <c r="K114" s="834">
        <f t="shared" si="85"/>
        <v>0</v>
      </c>
      <c r="L114" s="740">
        <f>SUMIFS(L286:L6905, $B$286:$B6905, "Negotiable Certificates of Deposits", $C$286:$C$6905, "USD")</f>
        <v>0</v>
      </c>
      <c r="M114" s="740">
        <f>SUMIFS(M286:M6905, $B$286:$B6905, "Negotiable Certificates of Deposits", $C$286:$C$6905, "USD")</f>
        <v>0</v>
      </c>
      <c r="N114" s="740">
        <f>SUMIFS(N286:N6905, $B$286:$B6905, "Negotiable Certificates of Deposits", $C$286:$C$6905, "USD")</f>
        <v>0</v>
      </c>
      <c r="O114" s="740">
        <f>SUMIFS(O286:O6905, $B$286:$B6905, "Negotiable Certificates of Deposits", $C$286:$C$6905, "USD")</f>
        <v>0</v>
      </c>
      <c r="P114" s="740">
        <f>SUMIFS(P286:P6905, $B$286:$B6905, "Negotiable Certificates of Deposits", $C$286:$C$6905, "USD")</f>
        <v>0</v>
      </c>
      <c r="Q114" s="740">
        <f>SUMIFS(Q286:Q6905, $B$286:$B6905, "Negotiable Certificates of Deposits", $C$286:$C$6905, "USD")</f>
        <v>0</v>
      </c>
      <c r="R114" s="740">
        <f>SUMIFS(R286:R6905, $B$286:$B6905, "Negotiable Certificates of Deposits", $C$286:$C$6905, "USD")</f>
        <v>0</v>
      </c>
      <c r="S114" s="740">
        <f>SUMIFS(S286:S6905, $B$286:$B6905, "Negotiable Certificates of Deposits", $C$286:$C$6905, "USD")</f>
        <v>0</v>
      </c>
      <c r="T114" s="834">
        <f>SUM(M114:S114)</f>
        <v>0</v>
      </c>
      <c r="U114" s="740">
        <f>SUMIFS(U286:U6905, $B$286:$B6905, "Negotiable Certificates of Deposits", $C$286:$C$6905, "USD")</f>
        <v>0</v>
      </c>
      <c r="V114" s="839"/>
    </row>
    <row r="115" spans="1:24" x14ac:dyDescent="0.25">
      <c r="A115" s="1295"/>
      <c r="B115" s="1295"/>
      <c r="C115" s="1295"/>
      <c r="D115" s="1295"/>
      <c r="E115" s="1295"/>
      <c r="F115" s="1295"/>
      <c r="G115" s="1295"/>
      <c r="H115" s="1295"/>
      <c r="I115" s="1295"/>
      <c r="J115" s="1295"/>
      <c r="K115" s="1295"/>
      <c r="L115" s="1295"/>
      <c r="M115" s="1295"/>
      <c r="N115" s="1295"/>
      <c r="O115" s="1295"/>
      <c r="P115" s="1295"/>
      <c r="Q115" s="1295"/>
      <c r="R115" s="1295"/>
      <c r="S115" s="1295"/>
      <c r="T115" s="1295"/>
      <c r="U115" s="1295"/>
      <c r="V115" s="1295"/>
    </row>
    <row r="116" spans="1:24" x14ac:dyDescent="0.25">
      <c r="A116" s="816" t="s">
        <v>169</v>
      </c>
      <c r="B116" s="804"/>
      <c r="C116" s="804"/>
      <c r="D116" s="834">
        <f t="shared" ref="D116:I116" si="87">SUM(D117:D120)</f>
        <v>0</v>
      </c>
      <c r="E116" s="834">
        <f t="shared" si="87"/>
        <v>0</v>
      </c>
      <c r="F116" s="834">
        <f t="shared" si="87"/>
        <v>0</v>
      </c>
      <c r="G116" s="834">
        <f t="shared" si="87"/>
        <v>0</v>
      </c>
      <c r="H116" s="834">
        <f t="shared" si="87"/>
        <v>0</v>
      </c>
      <c r="I116" s="834">
        <f t="shared" si="87"/>
        <v>0</v>
      </c>
      <c r="J116" s="834">
        <f>SUM(J117:J120)</f>
        <v>0</v>
      </c>
      <c r="K116" s="834">
        <f>SUM(K117:K120)</f>
        <v>0</v>
      </c>
      <c r="L116" s="834">
        <f>SUM(L117:L120)</f>
        <v>0</v>
      </c>
      <c r="M116" s="834">
        <f t="shared" ref="M116:S116" si="88">SUM(M117:M120)</f>
        <v>0</v>
      </c>
      <c r="N116" s="834">
        <f t="shared" si="88"/>
        <v>0</v>
      </c>
      <c r="O116" s="834">
        <f t="shared" si="88"/>
        <v>0</v>
      </c>
      <c r="P116" s="834">
        <f t="shared" si="88"/>
        <v>0</v>
      </c>
      <c r="Q116" s="834">
        <f t="shared" si="88"/>
        <v>0</v>
      </c>
      <c r="R116" s="834">
        <f t="shared" si="88"/>
        <v>0</v>
      </c>
      <c r="S116" s="834">
        <f t="shared" si="88"/>
        <v>0</v>
      </c>
      <c r="T116" s="834">
        <f>SUM(T117:T120)</f>
        <v>0</v>
      </c>
      <c r="U116" s="844"/>
      <c r="V116" s="845">
        <f>SUM(V117:V120)</f>
        <v>0</v>
      </c>
    </row>
    <row r="117" spans="1:24" x14ac:dyDescent="0.25">
      <c r="A117" s="370" t="s">
        <v>514</v>
      </c>
      <c r="B117" s="804"/>
      <c r="C117" s="804"/>
      <c r="D117" s="370"/>
      <c r="E117" s="370"/>
      <c r="F117" s="370"/>
      <c r="G117" s="370"/>
      <c r="H117" s="370"/>
      <c r="I117" s="370"/>
      <c r="J117" s="370"/>
      <c r="K117" s="834">
        <f t="shared" ref="K117:K120" si="89">SUM(E117:J117)</f>
        <v>0</v>
      </c>
      <c r="L117" s="850"/>
      <c r="M117" s="370"/>
      <c r="N117" s="370"/>
      <c r="O117" s="370"/>
      <c r="P117" s="370"/>
      <c r="Q117" s="370"/>
      <c r="R117" s="370"/>
      <c r="S117" s="370"/>
      <c r="T117" s="834">
        <f t="shared" ref="T117:T120" si="90">SUM(M117:S117)</f>
        <v>0</v>
      </c>
      <c r="U117" s="844"/>
      <c r="V117" s="861"/>
    </row>
    <row r="118" spans="1:24" x14ac:dyDescent="0.25">
      <c r="A118" s="370" t="s">
        <v>249</v>
      </c>
      <c r="B118" s="804"/>
      <c r="C118" s="804"/>
      <c r="D118" s="850"/>
      <c r="E118" s="850"/>
      <c r="F118" s="850"/>
      <c r="G118" s="850"/>
      <c r="H118" s="850"/>
      <c r="I118" s="850"/>
      <c r="J118" s="850"/>
      <c r="K118" s="850"/>
      <c r="L118" s="370"/>
      <c r="M118" s="850"/>
      <c r="N118" s="850"/>
      <c r="O118" s="850"/>
      <c r="P118" s="850"/>
      <c r="Q118" s="850"/>
      <c r="R118" s="850"/>
      <c r="S118" s="850"/>
      <c r="T118" s="842"/>
      <c r="U118" s="844"/>
      <c r="V118" s="861"/>
    </row>
    <row r="119" spans="1:24" x14ac:dyDescent="0.25">
      <c r="A119" s="370" t="s">
        <v>515</v>
      </c>
      <c r="B119" s="804"/>
      <c r="C119" s="804"/>
      <c r="D119" s="850"/>
      <c r="E119" s="850"/>
      <c r="F119" s="850"/>
      <c r="G119" s="850"/>
      <c r="H119" s="850"/>
      <c r="I119" s="850"/>
      <c r="J119" s="804"/>
      <c r="K119" s="804"/>
      <c r="L119" s="850"/>
      <c r="M119" s="850"/>
      <c r="N119" s="850"/>
      <c r="O119" s="850"/>
      <c r="P119" s="850"/>
      <c r="Q119" s="850"/>
      <c r="R119" s="850"/>
      <c r="S119" s="370"/>
      <c r="T119" s="834">
        <f t="shared" si="90"/>
        <v>0</v>
      </c>
      <c r="U119" s="844"/>
      <c r="V119" s="861"/>
    </row>
    <row r="120" spans="1:24" x14ac:dyDescent="0.25">
      <c r="A120" s="816" t="s">
        <v>1460</v>
      </c>
      <c r="B120" s="804"/>
      <c r="C120" s="804"/>
      <c r="D120" s="740">
        <f>SUMIFS(D286:D6905, $B$286:$B6905, "Debt Securities", $C$286:$C$6905, "USD")</f>
        <v>0</v>
      </c>
      <c r="E120" s="740">
        <f>SUMIFS(E286:E6905, $B$286:$B6905, "Debt Securities", $C$286:$C$6905, "USD")</f>
        <v>0</v>
      </c>
      <c r="F120" s="740">
        <f>SUMIFS(F286:F6905, $B$286:$B6905, "Debt Securities", $C$286:$C$6905, "USD")</f>
        <v>0</v>
      </c>
      <c r="G120" s="740">
        <f>SUMIFS(G286:G6905, $B$286:$B6905, "Debt Securities", $C$286:$C$6905, "USD")</f>
        <v>0</v>
      </c>
      <c r="H120" s="740">
        <f>SUMIFS(H286:H6905, $B$286:$B6905, "Debt Securities", $C$286:$C$6905, "USD")</f>
        <v>0</v>
      </c>
      <c r="I120" s="740">
        <f>SUMIFS(I286:I6905, $B$286:$B6905, "Debt Securities", $C$286:$C$6905, "USD")</f>
        <v>0</v>
      </c>
      <c r="J120" s="740">
        <f>SUMIFS(J286:J6905, $B$286:$B6905, "Debt Securities", $C$286:$C$6905, "USD")</f>
        <v>0</v>
      </c>
      <c r="K120" s="834">
        <f t="shared" si="89"/>
        <v>0</v>
      </c>
      <c r="L120" s="740">
        <f>SUMIFS(L286:L6905, $B$286:$B6905, "Debt Securities", $C$286:$C$6905, "USD")</f>
        <v>0</v>
      </c>
      <c r="M120" s="740">
        <f>SUMIFS(M286:M6905, $B$286:$B6905, "Debt Securities", $C$286:$C$6905, "USD")</f>
        <v>0</v>
      </c>
      <c r="N120" s="740">
        <f>SUMIFS(N286:N6905, $B$286:$B6905, "Debt Securities", $C$286:$C$6905, "USD")</f>
        <v>0</v>
      </c>
      <c r="O120" s="740">
        <f>SUMIFS(O286:O6905, $B$286:$B6905, "Debt Securities", $C$286:$C$6905, "USD")</f>
        <v>0</v>
      </c>
      <c r="P120" s="740">
        <f>SUMIFS(P286:P6905, $B$286:$B6905, "Debt Securities", $C$286:$C$6905, "USD")</f>
        <v>0</v>
      </c>
      <c r="Q120" s="740">
        <f>SUMIFS(Q286:Q6905, $B$286:$B6905, "Debt Securities", $C$286:$C$6905, "USD")</f>
        <v>0</v>
      </c>
      <c r="R120" s="740">
        <f>SUMIFS(R286:R6905, $B$286:$B6905, "Debt Securities", $C$286:$C$6905, "USD")</f>
        <v>0</v>
      </c>
      <c r="S120" s="740">
        <f>SUMIFS(S286:S6905, $B$286:$B6905, "Debt Securities", $C$286:$C$6905, "USD")</f>
        <v>0</v>
      </c>
      <c r="T120" s="834">
        <f t="shared" si="90"/>
        <v>0</v>
      </c>
      <c r="U120" s="844"/>
      <c r="V120" s="847">
        <f>SUMIFS(V286:V6905, $B$286:$B6905, "Debt Securities", $C$286:$C$6905, "USD")</f>
        <v>0</v>
      </c>
    </row>
    <row r="121" spans="1:24" x14ac:dyDescent="0.25">
      <c r="A121" s="1298"/>
      <c r="B121" s="1298"/>
      <c r="C121" s="1298"/>
      <c r="D121" s="1298"/>
      <c r="E121" s="1298"/>
      <c r="F121" s="1298"/>
      <c r="G121" s="1298"/>
      <c r="H121" s="1298"/>
      <c r="I121" s="1298"/>
      <c r="J121" s="1298"/>
      <c r="K121" s="1298"/>
      <c r="L121" s="1298"/>
      <c r="M121" s="1298"/>
      <c r="N121" s="1298"/>
      <c r="O121" s="1298"/>
      <c r="P121" s="1298"/>
      <c r="Q121" s="1298"/>
      <c r="R121" s="1298"/>
      <c r="S121" s="1298"/>
      <c r="T121" s="1298"/>
      <c r="U121" s="1298"/>
      <c r="V121" s="1298"/>
    </row>
    <row r="122" spans="1:24" s="693" customFormat="1" x14ac:dyDescent="0.25">
      <c r="A122" s="1298"/>
      <c r="B122" s="1298"/>
      <c r="C122" s="1298"/>
      <c r="D122" s="1298"/>
      <c r="E122" s="1298"/>
      <c r="F122" s="1298"/>
      <c r="G122" s="1298"/>
      <c r="H122" s="1298"/>
      <c r="I122" s="1298"/>
      <c r="J122" s="1298"/>
      <c r="K122" s="1298"/>
      <c r="L122" s="1298"/>
      <c r="M122" s="1298"/>
      <c r="N122" s="1298"/>
      <c r="O122" s="1298"/>
      <c r="P122" s="1298"/>
      <c r="Q122" s="1298"/>
      <c r="R122" s="1298"/>
      <c r="S122" s="1298"/>
      <c r="T122" s="1298"/>
      <c r="U122" s="1298"/>
      <c r="V122" s="1298"/>
      <c r="X122" s="694"/>
    </row>
    <row r="123" spans="1:24" x14ac:dyDescent="0.25">
      <c r="A123" s="848" t="s">
        <v>742</v>
      </c>
      <c r="B123" s="849"/>
      <c r="C123" s="849"/>
      <c r="D123" s="850"/>
      <c r="E123" s="849"/>
      <c r="F123" s="851"/>
      <c r="G123" s="851"/>
      <c r="H123" s="851"/>
      <c r="I123" s="849"/>
      <c r="J123" s="851"/>
      <c r="K123" s="852"/>
      <c r="L123" s="853"/>
      <c r="M123" s="853"/>
      <c r="N123" s="853"/>
      <c r="O123" s="849"/>
      <c r="P123" s="854"/>
      <c r="Q123" s="854"/>
      <c r="R123" s="854"/>
      <c r="S123" s="838"/>
      <c r="T123" s="838"/>
      <c r="U123" s="844"/>
      <c r="V123" s="839"/>
    </row>
    <row r="124" spans="1:24" x14ac:dyDescent="0.25">
      <c r="A124" s="837" t="s">
        <v>136</v>
      </c>
      <c r="B124" s="804"/>
      <c r="C124" s="804"/>
      <c r="D124" s="834">
        <f>SUM(D125,D127:D129)</f>
        <v>0</v>
      </c>
      <c r="E124" s="834">
        <f>SUM(E125,E127:E129)</f>
        <v>0</v>
      </c>
      <c r="F124" s="834">
        <f t="shared" ref="F124:I124" si="91">SUM(F125,F127:F129)</f>
        <v>0</v>
      </c>
      <c r="G124" s="834">
        <f t="shared" si="91"/>
        <v>0</v>
      </c>
      <c r="H124" s="834">
        <f t="shared" si="91"/>
        <v>0</v>
      </c>
      <c r="I124" s="834">
        <f t="shared" si="91"/>
        <v>0</v>
      </c>
      <c r="J124" s="834">
        <f>SUM(J125,J127:J129)</f>
        <v>0</v>
      </c>
      <c r="K124" s="834">
        <f>SUM(K125,K127:K129)</f>
        <v>0</v>
      </c>
      <c r="L124" s="834">
        <f t="shared" ref="L124:S124" si="92">SUM(L125,L127:L129)</f>
        <v>0</v>
      </c>
      <c r="M124" s="834">
        <f t="shared" si="92"/>
        <v>0</v>
      </c>
      <c r="N124" s="834">
        <f t="shared" si="92"/>
        <v>0</v>
      </c>
      <c r="O124" s="834">
        <f t="shared" si="92"/>
        <v>0</v>
      </c>
      <c r="P124" s="834">
        <f t="shared" si="92"/>
        <v>0</v>
      </c>
      <c r="Q124" s="834">
        <f t="shared" si="92"/>
        <v>0</v>
      </c>
      <c r="R124" s="834">
        <f t="shared" si="92"/>
        <v>0</v>
      </c>
      <c r="S124" s="834">
        <f t="shared" si="92"/>
        <v>0</v>
      </c>
      <c r="T124" s="834">
        <f>SUM(T125,T127:T129)</f>
        <v>0</v>
      </c>
      <c r="U124" s="844"/>
      <c r="V124" s="839"/>
    </row>
    <row r="125" spans="1:24" ht="15.75" customHeight="1" x14ac:dyDescent="0.25">
      <c r="A125" s="855" t="s">
        <v>514</v>
      </c>
      <c r="B125" s="849"/>
      <c r="C125" s="849"/>
      <c r="D125" s="862"/>
      <c r="E125" s="849"/>
      <c r="F125" s="849"/>
      <c r="G125" s="849"/>
      <c r="H125" s="849"/>
      <c r="I125" s="849"/>
      <c r="J125" s="849"/>
      <c r="K125" s="840"/>
      <c r="L125" s="849"/>
      <c r="M125" s="843"/>
      <c r="N125" s="843"/>
      <c r="O125" s="843"/>
      <c r="P125" s="843"/>
      <c r="Q125" s="843"/>
      <c r="R125" s="843"/>
      <c r="S125" s="843"/>
      <c r="T125" s="834">
        <f t="shared" ref="T125:T129" si="93">SUM(M125:S125)</f>
        <v>0</v>
      </c>
      <c r="U125" s="844"/>
      <c r="V125" s="839"/>
    </row>
    <row r="126" spans="1:24" ht="15.75" customHeight="1" x14ac:dyDescent="0.25">
      <c r="A126" s="803" t="s">
        <v>738</v>
      </c>
      <c r="B126" s="849"/>
      <c r="C126" s="849"/>
      <c r="D126" s="849"/>
      <c r="E126" s="849"/>
      <c r="F126" s="849"/>
      <c r="G126" s="849"/>
      <c r="H126" s="849"/>
      <c r="I126" s="849"/>
      <c r="J126" s="849"/>
      <c r="K126" s="849"/>
      <c r="L126" s="849"/>
      <c r="M126" s="849"/>
      <c r="N126" s="849"/>
      <c r="O126" s="849"/>
      <c r="P126" s="849"/>
      <c r="Q126" s="849"/>
      <c r="R126" s="849"/>
      <c r="S126" s="849"/>
      <c r="T126" s="840"/>
      <c r="U126" s="844"/>
      <c r="V126" s="839"/>
    </row>
    <row r="127" spans="1:24" ht="15.75" customHeight="1" x14ac:dyDescent="0.25">
      <c r="A127" s="855" t="s">
        <v>249</v>
      </c>
      <c r="B127" s="849"/>
      <c r="C127" s="849"/>
      <c r="D127" s="804"/>
      <c r="E127" s="804"/>
      <c r="F127" s="804"/>
      <c r="G127" s="804"/>
      <c r="H127" s="804"/>
      <c r="I127" s="804"/>
      <c r="J127" s="804"/>
      <c r="K127" s="804"/>
      <c r="L127" s="857"/>
      <c r="M127" s="849"/>
      <c r="N127" s="849"/>
      <c r="O127" s="849"/>
      <c r="P127" s="849"/>
      <c r="Q127" s="849"/>
      <c r="R127" s="849"/>
      <c r="S127" s="849"/>
      <c r="T127" s="842"/>
      <c r="U127" s="844"/>
      <c r="V127" s="839"/>
    </row>
    <row r="128" spans="1:24" ht="15.75" customHeight="1" x14ac:dyDescent="0.25">
      <c r="A128" s="855" t="s">
        <v>515</v>
      </c>
      <c r="B128" s="849"/>
      <c r="C128" s="849"/>
      <c r="D128" s="804"/>
      <c r="E128" s="804"/>
      <c r="F128" s="804"/>
      <c r="G128" s="804"/>
      <c r="H128" s="804"/>
      <c r="I128" s="804"/>
      <c r="J128" s="804"/>
      <c r="K128" s="804"/>
      <c r="L128" s="849"/>
      <c r="M128" s="849"/>
      <c r="N128" s="849"/>
      <c r="O128" s="849"/>
      <c r="P128" s="849"/>
      <c r="Q128" s="849"/>
      <c r="R128" s="849"/>
      <c r="S128" s="858"/>
      <c r="T128" s="834">
        <f t="shared" si="93"/>
        <v>0</v>
      </c>
      <c r="U128" s="844"/>
      <c r="V128" s="839"/>
    </row>
    <row r="129" spans="1:22" x14ac:dyDescent="0.25">
      <c r="A129" s="863" t="s">
        <v>1462</v>
      </c>
      <c r="B129" s="804"/>
      <c r="C129" s="804"/>
      <c r="D129" s="834">
        <f>SUMIFS(D286:D6905, $B$286:$B6905, "Deposits and Balances", $C$286:$C$6905, "EUR")</f>
        <v>0</v>
      </c>
      <c r="E129" s="834">
        <f>SUMIFS(E286:E6905, $B$286:$B6905, "Deposits and Balances", $C$286:$C$6905, "EUR")</f>
        <v>0</v>
      </c>
      <c r="F129" s="834">
        <f>SUMIFS(F286:F6905, $B$286:$B6905, "Deposits and Balances", $C$286:$C$6905, "EUR")</f>
        <v>0</v>
      </c>
      <c r="G129" s="834">
        <f>SUMIFS(G286:G6905, $B$286:$B6905, "Deposits and Balances", $C$286:$C$6905, "EUR")</f>
        <v>0</v>
      </c>
      <c r="H129" s="834">
        <f>SUMIFS(H286:H6905, $B$286:$B6905, "Deposits and Balances", $C$286:$C$6905, "EUR")</f>
        <v>0</v>
      </c>
      <c r="I129" s="834">
        <f>SUMIFS(I286:I6905, $B$286:$B6905, "Deposits and Balances", $C$286:$C$6905, "EUR")</f>
        <v>0</v>
      </c>
      <c r="J129" s="834">
        <f>SUMIFS(J286:J6905, $B$286:$B6905, "Deposits and Balances", $C$286:$C$6905, "EUR")</f>
        <v>0</v>
      </c>
      <c r="K129" s="834">
        <f t="shared" ref="K129" si="94">SUM(E129:J129)</f>
        <v>0</v>
      </c>
      <c r="L129" s="834">
        <f>SUMIFS(L286:L6905, $B$286:$B6905, "Deposits and Balances", $C$286:$C$6905, "EUR")</f>
        <v>0</v>
      </c>
      <c r="M129" s="834">
        <f>SUMIFS(M286:M6905, $B$286:$B6905, "Deposits and Balances", $C$286:$C$6905, "EUR")</f>
        <v>0</v>
      </c>
      <c r="N129" s="834">
        <f>SUMIFS(N286:N6905, $B$286:$B6905, "Deposits and Balances", $C$286:$C$6905, "EUR")</f>
        <v>0</v>
      </c>
      <c r="O129" s="834">
        <f>SUMIFS(O286:O6905, $B$286:$B6905, "Deposits and Balances", $C$286:$C$6905, "EUR")</f>
        <v>0</v>
      </c>
      <c r="P129" s="834">
        <f>SUMIFS(P286:P6905, $B$286:$B6905, "Deposits and Balances", $C$286:$C$6905, "EUR")</f>
        <v>0</v>
      </c>
      <c r="Q129" s="834">
        <f>SUMIFS(Q286:Q6905, $B$286:$B6905, "Deposits and Balances", $C$286:$C$6905, "EUR")</f>
        <v>0</v>
      </c>
      <c r="R129" s="834">
        <f>SUMIFS(R286:R6905, $B$286:$B6905, "Deposits and Balances", $C$286:$C$6905, "EUR")</f>
        <v>0</v>
      </c>
      <c r="S129" s="834">
        <f>SUMIFS(S286:S6905, $B$286:$B6905, "Deposits and Balances", $C$286:$C$6905, "EUR")</f>
        <v>0</v>
      </c>
      <c r="T129" s="834">
        <f t="shared" si="93"/>
        <v>0</v>
      </c>
      <c r="U129" s="844"/>
      <c r="V129" s="839"/>
    </row>
    <row r="130" spans="1:22" x14ac:dyDescent="0.25">
      <c r="A130" s="1295"/>
      <c r="B130" s="1295"/>
      <c r="C130" s="1295"/>
      <c r="D130" s="1295"/>
      <c r="E130" s="1295"/>
      <c r="F130" s="1295"/>
      <c r="G130" s="1295"/>
      <c r="H130" s="1295"/>
      <c r="I130" s="1295"/>
      <c r="J130" s="1295"/>
      <c r="K130" s="1295"/>
      <c r="L130" s="1295"/>
      <c r="M130" s="1295"/>
      <c r="N130" s="1295"/>
      <c r="O130" s="1295"/>
      <c r="P130" s="1295"/>
      <c r="Q130" s="1295"/>
      <c r="R130" s="1295"/>
      <c r="S130" s="1295"/>
      <c r="T130" s="1295"/>
      <c r="U130" s="1295"/>
      <c r="V130" s="1295"/>
    </row>
    <row r="131" spans="1:22" x14ac:dyDescent="0.25">
      <c r="A131" s="837" t="s">
        <v>743</v>
      </c>
      <c r="B131" s="804"/>
      <c r="C131" s="804"/>
      <c r="D131" s="834">
        <f>SUM(D132:D136)</f>
        <v>0</v>
      </c>
      <c r="E131" s="834">
        <f t="shared" ref="E131:J131" si="95">SUM(E132:E136)</f>
        <v>0</v>
      </c>
      <c r="F131" s="834">
        <f t="shared" si="95"/>
        <v>0</v>
      </c>
      <c r="G131" s="834">
        <f t="shared" si="95"/>
        <v>0</v>
      </c>
      <c r="H131" s="834">
        <f t="shared" si="95"/>
        <v>0</v>
      </c>
      <c r="I131" s="834">
        <f t="shared" si="95"/>
        <v>0</v>
      </c>
      <c r="J131" s="834">
        <f t="shared" si="95"/>
        <v>0</v>
      </c>
      <c r="K131" s="834">
        <f>SUM(E131:J131)</f>
        <v>0</v>
      </c>
      <c r="L131" s="834">
        <f>SUM(L132:L135)</f>
        <v>0</v>
      </c>
      <c r="M131" s="834">
        <f t="shared" ref="M131:S131" si="96">SUM(M132:M135)</f>
        <v>0</v>
      </c>
      <c r="N131" s="834">
        <f t="shared" si="96"/>
        <v>0</v>
      </c>
      <c r="O131" s="834">
        <f t="shared" si="96"/>
        <v>0</v>
      </c>
      <c r="P131" s="834">
        <f t="shared" si="96"/>
        <v>0</v>
      </c>
      <c r="Q131" s="834">
        <f t="shared" si="96"/>
        <v>0</v>
      </c>
      <c r="R131" s="834">
        <f t="shared" si="96"/>
        <v>0</v>
      </c>
      <c r="S131" s="834">
        <f t="shared" si="96"/>
        <v>0</v>
      </c>
      <c r="T131" s="834">
        <f>SUM(T132:T135)</f>
        <v>0</v>
      </c>
      <c r="U131" s="844"/>
      <c r="V131" s="839"/>
    </row>
    <row r="132" spans="1:22" x14ac:dyDescent="0.25">
      <c r="A132" s="855" t="s">
        <v>514</v>
      </c>
      <c r="B132" s="804"/>
      <c r="C132" s="804"/>
      <c r="D132" s="864"/>
      <c r="E132" s="865"/>
      <c r="F132" s="865"/>
      <c r="G132" s="865"/>
      <c r="H132" s="865"/>
      <c r="I132" s="865"/>
      <c r="J132" s="865"/>
      <c r="K132" s="840"/>
      <c r="L132" s="804"/>
      <c r="M132" s="864"/>
      <c r="N132" s="864"/>
      <c r="O132" s="864"/>
      <c r="P132" s="864"/>
      <c r="Q132" s="864"/>
      <c r="R132" s="864"/>
      <c r="S132" s="864"/>
      <c r="T132" s="834">
        <f t="shared" ref="T132:T135" si="97">SUM(M132:S132)</f>
        <v>0</v>
      </c>
      <c r="U132" s="844"/>
      <c r="V132" s="839"/>
    </row>
    <row r="133" spans="1:22" x14ac:dyDescent="0.25">
      <c r="A133" s="855" t="s">
        <v>249</v>
      </c>
      <c r="B133" s="804"/>
      <c r="C133" s="804"/>
      <c r="D133" s="804"/>
      <c r="E133" s="804"/>
      <c r="F133" s="804"/>
      <c r="G133" s="804"/>
      <c r="H133" s="804"/>
      <c r="I133" s="804"/>
      <c r="J133" s="804"/>
      <c r="K133" s="804"/>
      <c r="L133" s="864"/>
      <c r="M133" s="804"/>
      <c r="N133" s="804"/>
      <c r="O133" s="804"/>
      <c r="P133" s="804"/>
      <c r="Q133" s="804"/>
      <c r="R133" s="804"/>
      <c r="S133" s="804"/>
      <c r="T133" s="842"/>
      <c r="U133" s="844"/>
      <c r="V133" s="839"/>
    </row>
    <row r="134" spans="1:22" x14ac:dyDescent="0.25">
      <c r="A134" s="855" t="s">
        <v>515</v>
      </c>
      <c r="B134" s="804"/>
      <c r="C134" s="804"/>
      <c r="D134" s="804"/>
      <c r="E134" s="804"/>
      <c r="F134" s="804"/>
      <c r="G134" s="804"/>
      <c r="H134" s="804"/>
      <c r="I134" s="804"/>
      <c r="J134" s="804"/>
      <c r="K134" s="804"/>
      <c r="L134" s="804"/>
      <c r="M134" s="804"/>
      <c r="N134" s="804"/>
      <c r="O134" s="804"/>
      <c r="P134" s="804"/>
      <c r="Q134" s="804"/>
      <c r="R134" s="804"/>
      <c r="S134" s="864"/>
      <c r="T134" s="834">
        <f t="shared" si="97"/>
        <v>0</v>
      </c>
      <c r="U134" s="844"/>
      <c r="V134" s="839"/>
    </row>
    <row r="135" spans="1:22" x14ac:dyDescent="0.25">
      <c r="A135" s="863" t="s">
        <v>1462</v>
      </c>
      <c r="B135" s="804"/>
      <c r="C135" s="804"/>
      <c r="D135" s="834">
        <f>SUMIFS(D286:D6905, $B$286:$B6905, "Amounts payable under repurchase agreements", $C$286:$C$6905, "EUR")</f>
        <v>0</v>
      </c>
      <c r="E135" s="834">
        <f>SUMIFS(E286:E6905, $B$286:$B6905, "Amounts payable under repurchase agreements", $C$286:$C$6905, "EUR")</f>
        <v>0</v>
      </c>
      <c r="F135" s="834">
        <f>SUMIFS(F286:F6905, $B$286:$B6905, "Amounts payable under repurchase agreements", $C$286:$C$6905, "EUR")</f>
        <v>0</v>
      </c>
      <c r="G135" s="834">
        <f>SUMIFS(G286:G6905, $B$286:$B6905, "Amounts payable under repurchase agreements", $C$286:$C$6905, "EUR")</f>
        <v>0</v>
      </c>
      <c r="H135" s="834">
        <f>SUMIFS(H286:H6905, $B$286:$B6905, "Amounts payable under repurchase agreements", $C$286:$C$6905, "EUR")</f>
        <v>0</v>
      </c>
      <c r="I135" s="834">
        <f>SUMIFS(I286:I6905, $B$286:$B6905, "Amounts payable under repurchase agreements", $C$286:$C$6905, "EUR")</f>
        <v>0</v>
      </c>
      <c r="J135" s="834">
        <f>SUMIFS(J286:J6905, $B$286:$B6905, "Amounts payable under repurchase agreements", $C$286:$C$6905, "EUR")</f>
        <v>0</v>
      </c>
      <c r="K135" s="834">
        <f t="shared" ref="K135" si="98">SUM(E135:J135)</f>
        <v>0</v>
      </c>
      <c r="L135" s="834">
        <f>SUMIFS(L286:L6905, $B$286:$B6905, "Amounts payable under repurchase agreements", $C$286:$C$6905, "EUR")</f>
        <v>0</v>
      </c>
      <c r="M135" s="834">
        <f>SUMIFS(M286:M6905, $B$286:$B6905, "Amounts payable under repurchase agreements", $C$286:$C$6905, "EUR")</f>
        <v>0</v>
      </c>
      <c r="N135" s="834">
        <f>SUMIFS(N286:N6905, $B$286:$B6905, "Amounts payable under repurchase agreements", $C$286:$C$6905, "EUR")</f>
        <v>0</v>
      </c>
      <c r="O135" s="834">
        <f>SUMIFS(O286:O6905, $B$286:$B6905, "Amounts payable under repurchase agreements", $C$286:$C$6905, "EUR")</f>
        <v>0</v>
      </c>
      <c r="P135" s="834">
        <f>SUMIFS(P286:P6905, $B$286:$B6905, "Amounts payable under repurchase agreements", $C$286:$C$6905, "EUR")</f>
        <v>0</v>
      </c>
      <c r="Q135" s="834">
        <f>SUMIFS(Q286:Q6905, $B$286:$B6905, "Amounts payable under repurchase agreements", $C$286:$C$6905, "EUR")</f>
        <v>0</v>
      </c>
      <c r="R135" s="834">
        <f>SUMIFS(R286:R6905, $B$286:$B6905, "Amounts payable under repurchase agreements", $C$286:$C$6905, "EUR")</f>
        <v>0</v>
      </c>
      <c r="S135" s="834">
        <f>SUMIFS(S286:S6905, $B$286:$B6905, "Amounts payable under repurchase agreements", $C$286:$C$6905, "EUR")</f>
        <v>0</v>
      </c>
      <c r="T135" s="834">
        <f t="shared" si="97"/>
        <v>0</v>
      </c>
      <c r="U135" s="844"/>
      <c r="V135" s="839"/>
    </row>
    <row r="136" spans="1:22" x14ac:dyDescent="0.25">
      <c r="A136" s="1295"/>
      <c r="B136" s="1295"/>
      <c r="C136" s="1295"/>
      <c r="D136" s="1295"/>
      <c r="E136" s="1295"/>
      <c r="F136" s="1295"/>
      <c r="G136" s="1295"/>
      <c r="H136" s="1295"/>
      <c r="I136" s="1295"/>
      <c r="J136" s="1295"/>
      <c r="K136" s="1295"/>
      <c r="L136" s="1295"/>
      <c r="M136" s="1295"/>
      <c r="N136" s="1295"/>
      <c r="O136" s="1295"/>
      <c r="P136" s="1295"/>
      <c r="Q136" s="1295"/>
      <c r="R136" s="1295"/>
      <c r="S136" s="1295"/>
      <c r="T136" s="1295"/>
      <c r="U136" s="1295"/>
      <c r="V136" s="1295"/>
    </row>
    <row r="137" spans="1:22" x14ac:dyDescent="0.25">
      <c r="A137" s="837" t="s">
        <v>138</v>
      </c>
      <c r="B137" s="804"/>
      <c r="C137" s="804"/>
      <c r="D137" s="834">
        <f t="shared" ref="D137:I137" si="99">SUM(D138:D141)</f>
        <v>0</v>
      </c>
      <c r="E137" s="834">
        <f t="shared" si="99"/>
        <v>0</v>
      </c>
      <c r="F137" s="834">
        <f t="shared" si="99"/>
        <v>0</v>
      </c>
      <c r="G137" s="834">
        <f t="shared" si="99"/>
        <v>0</v>
      </c>
      <c r="H137" s="834">
        <f t="shared" si="99"/>
        <v>0</v>
      </c>
      <c r="I137" s="834">
        <f t="shared" si="99"/>
        <v>0</v>
      </c>
      <c r="J137" s="834">
        <f>SUM(J138:J141)</f>
        <v>0</v>
      </c>
      <c r="K137" s="834">
        <f>SUM(K138:K141)</f>
        <v>0</v>
      </c>
      <c r="L137" s="834">
        <f t="shared" ref="L137:S137" si="100">SUM(L138:L141)</f>
        <v>0</v>
      </c>
      <c r="M137" s="834">
        <f t="shared" si="100"/>
        <v>0</v>
      </c>
      <c r="N137" s="834">
        <f t="shared" si="100"/>
        <v>0</v>
      </c>
      <c r="O137" s="834">
        <f t="shared" si="100"/>
        <v>0</v>
      </c>
      <c r="P137" s="834">
        <f t="shared" si="100"/>
        <v>0</v>
      </c>
      <c r="Q137" s="834">
        <f t="shared" si="100"/>
        <v>0</v>
      </c>
      <c r="R137" s="834">
        <f t="shared" si="100"/>
        <v>0</v>
      </c>
      <c r="S137" s="834">
        <f t="shared" si="100"/>
        <v>0</v>
      </c>
      <c r="T137" s="834">
        <f>SUM(T138:T141)</f>
        <v>0</v>
      </c>
      <c r="U137" s="844"/>
      <c r="V137" s="839"/>
    </row>
    <row r="138" spans="1:22" x14ac:dyDescent="0.25">
      <c r="A138" s="855" t="s">
        <v>514</v>
      </c>
      <c r="B138" s="804"/>
      <c r="C138" s="804"/>
      <c r="D138" s="864"/>
      <c r="E138" s="849"/>
      <c r="F138" s="849"/>
      <c r="G138" s="849"/>
      <c r="H138" s="849"/>
      <c r="I138" s="849"/>
      <c r="J138" s="849"/>
      <c r="K138" s="840"/>
      <c r="L138" s="804"/>
      <c r="M138" s="864"/>
      <c r="N138" s="864"/>
      <c r="O138" s="864"/>
      <c r="P138" s="864"/>
      <c r="Q138" s="864"/>
      <c r="R138" s="864"/>
      <c r="S138" s="864"/>
      <c r="T138" s="834">
        <f t="shared" ref="T138:T140" si="101">SUM(M138:S138)</f>
        <v>0</v>
      </c>
      <c r="U138" s="844"/>
      <c r="V138" s="839"/>
    </row>
    <row r="139" spans="1:22" x14ac:dyDescent="0.25">
      <c r="A139" s="855" t="s">
        <v>249</v>
      </c>
      <c r="B139" s="804"/>
      <c r="C139" s="804"/>
      <c r="D139" s="804"/>
      <c r="E139" s="804"/>
      <c r="F139" s="804"/>
      <c r="G139" s="804"/>
      <c r="H139" s="804"/>
      <c r="I139" s="804"/>
      <c r="J139" s="804"/>
      <c r="K139" s="804"/>
      <c r="L139" s="864"/>
      <c r="M139" s="804"/>
      <c r="N139" s="804"/>
      <c r="O139" s="804"/>
      <c r="P139" s="804"/>
      <c r="Q139" s="804"/>
      <c r="R139" s="804"/>
      <c r="S139" s="804"/>
      <c r="T139" s="842"/>
      <c r="U139" s="844"/>
      <c r="V139" s="839"/>
    </row>
    <row r="140" spans="1:22" x14ac:dyDescent="0.25">
      <c r="A140" s="855" t="s">
        <v>515</v>
      </c>
      <c r="B140" s="804"/>
      <c r="C140" s="804"/>
      <c r="D140" s="804"/>
      <c r="E140" s="804"/>
      <c r="F140" s="804"/>
      <c r="G140" s="804"/>
      <c r="H140" s="804"/>
      <c r="I140" s="804"/>
      <c r="J140" s="804"/>
      <c r="K140" s="804"/>
      <c r="L140" s="804"/>
      <c r="M140" s="804"/>
      <c r="N140" s="804"/>
      <c r="O140" s="804"/>
      <c r="P140" s="804"/>
      <c r="Q140" s="804"/>
      <c r="R140" s="804"/>
      <c r="S140" s="864"/>
      <c r="T140" s="834">
        <f t="shared" si="101"/>
        <v>0</v>
      </c>
      <c r="U140" s="844"/>
      <c r="V140" s="839"/>
    </row>
    <row r="141" spans="1:22" x14ac:dyDescent="0.25">
      <c r="A141" s="863" t="s">
        <v>1462</v>
      </c>
      <c r="B141" s="804"/>
      <c r="C141" s="804"/>
      <c r="D141" s="834">
        <f>SUMIFS(D286:D6905, $B$286:$B6905, "Negative fair values for financial derivatives", $C$286:$C$6905, "EUR")</f>
        <v>0</v>
      </c>
      <c r="E141" s="834">
        <f>SUMIFS(E286:E6905, $B$286:$B6905, "Negative fair values for financial derivatives", $C$286:$C$6905, "EUR")</f>
        <v>0</v>
      </c>
      <c r="F141" s="834">
        <f>SUMIFS(F286:F6905, $B$286:$B6905, "Negative fair values for financial derivatives", $C$286:$C$6905, "EUR")</f>
        <v>0</v>
      </c>
      <c r="G141" s="834">
        <f>SUMIFS(G286:G6905, $B$286:$B6905, "Negative fair values for financial derivatives", $C$286:$C$6905, "EUR")</f>
        <v>0</v>
      </c>
      <c r="H141" s="834">
        <f>SUMIFS(H286:H6905, $B$286:$B6905, "Negative fair values for financial derivatives", $C$286:$C$6905, "EUR")</f>
        <v>0</v>
      </c>
      <c r="I141" s="834">
        <f>SUMIFS(I286:I6905, $B$286:$B6905, "Negative fair values for financial derivatives", $C$286:$C$6905, "EUR")</f>
        <v>0</v>
      </c>
      <c r="J141" s="834">
        <f>SUMIFS(J286:J6905, $B$286:$B6905, "Negative fair values for financial derivatives", $C$286:$C$6905, "EUR")</f>
        <v>0</v>
      </c>
      <c r="K141" s="834">
        <f t="shared" ref="K141" si="102">SUM(E141:J141)</f>
        <v>0</v>
      </c>
      <c r="L141" s="834">
        <f>SUMIFS(L286:L6905, $B$286:$B6905, "Negative fair values for financial derivatives", $C$286:$C$6905, "EUR")</f>
        <v>0</v>
      </c>
      <c r="M141" s="834">
        <f>SUMIFS(M286:M6905, $B$286:$B6905, "Negative fair values for financial derivatives", $C$286:$C$6905, "EUR")</f>
        <v>0</v>
      </c>
      <c r="N141" s="834">
        <f>SUMIFS(N286:N6905, $B$286:$B6905, "Negative fair values for financial derivatives", $C$286:$C$6905, "EUR")</f>
        <v>0</v>
      </c>
      <c r="O141" s="834">
        <f>SUMIFS(O286:O6905, $B$286:$B6905, "Negative fair values for financial derivatives", $C$286:$C$6905, "EUR")</f>
        <v>0</v>
      </c>
      <c r="P141" s="834">
        <f>SUMIFS(P286:P6905, $B$286:$B6905, "Negative fair values for financial derivatives", $C$286:$C$6905, "EUR")</f>
        <v>0</v>
      </c>
      <c r="Q141" s="834">
        <f>SUMIFS(Q286:Q6905, $B$286:$B6905, "Negative fair values for financial derivatives", $C$286:$C$6905, "EUR")</f>
        <v>0</v>
      </c>
      <c r="R141" s="834">
        <f>SUMIFS(R286:R6905, $B$286:$B6905, "Negative fair values for financial derivatives", $C$286:$C$6905, "EUR")</f>
        <v>0</v>
      </c>
      <c r="S141" s="834">
        <f>SUMIFS(S286:S6905, $B$286:$B6905, "Negative fair values for financial derivatives", $C$286:$C$6905, "EUR")</f>
        <v>0</v>
      </c>
      <c r="T141" s="834">
        <f>SUM(M141:S141)</f>
        <v>0</v>
      </c>
      <c r="U141" s="844"/>
      <c r="V141" s="839"/>
    </row>
    <row r="142" spans="1:22" x14ac:dyDescent="0.25">
      <c r="A142" s="1295"/>
      <c r="B142" s="1295"/>
      <c r="C142" s="1295"/>
      <c r="D142" s="1295"/>
      <c r="E142" s="1295"/>
      <c r="F142" s="1295"/>
      <c r="G142" s="1295"/>
      <c r="H142" s="1295"/>
      <c r="I142" s="1295"/>
      <c r="J142" s="1295"/>
      <c r="K142" s="1295"/>
      <c r="L142" s="1295"/>
      <c r="M142" s="1295"/>
      <c r="N142" s="1295"/>
      <c r="O142" s="1295"/>
      <c r="P142" s="1295"/>
      <c r="Q142" s="1295"/>
      <c r="R142" s="1295"/>
      <c r="S142" s="1295"/>
      <c r="T142" s="1295"/>
      <c r="U142" s="1295"/>
      <c r="V142" s="1295"/>
    </row>
    <row r="143" spans="1:22" x14ac:dyDescent="0.25">
      <c r="A143" s="837" t="s">
        <v>238</v>
      </c>
      <c r="B143" s="804"/>
      <c r="C143" s="804"/>
      <c r="D143" s="834">
        <f>SUM(D144:D147)</f>
        <v>0</v>
      </c>
      <c r="E143" s="834">
        <f t="shared" ref="E143:K143" si="103">SUM(E144:E147)</f>
        <v>0</v>
      </c>
      <c r="F143" s="834">
        <f t="shared" si="103"/>
        <v>0</v>
      </c>
      <c r="G143" s="834">
        <f t="shared" si="103"/>
        <v>0</v>
      </c>
      <c r="H143" s="834">
        <f t="shared" si="103"/>
        <v>0</v>
      </c>
      <c r="I143" s="834">
        <f t="shared" si="103"/>
        <v>0</v>
      </c>
      <c r="J143" s="834">
        <f t="shared" si="103"/>
        <v>0</v>
      </c>
      <c r="K143" s="834">
        <f t="shared" si="103"/>
        <v>0</v>
      </c>
      <c r="L143" s="834">
        <f t="shared" ref="L143:R143" si="104">SUM(L144:L147)</f>
        <v>0</v>
      </c>
      <c r="M143" s="834">
        <f t="shared" si="104"/>
        <v>0</v>
      </c>
      <c r="N143" s="834">
        <f t="shared" si="104"/>
        <v>0</v>
      </c>
      <c r="O143" s="834">
        <f t="shared" si="104"/>
        <v>0</v>
      </c>
      <c r="P143" s="834">
        <f t="shared" si="104"/>
        <v>0</v>
      </c>
      <c r="Q143" s="834">
        <f t="shared" si="104"/>
        <v>0</v>
      </c>
      <c r="R143" s="834">
        <f t="shared" si="104"/>
        <v>0</v>
      </c>
      <c r="S143" s="834">
        <f>SUM(S144:S147)</f>
        <v>0</v>
      </c>
      <c r="T143" s="834">
        <f>SUM(T144:T147)</f>
        <v>0</v>
      </c>
      <c r="U143" s="844"/>
      <c r="V143" s="839"/>
    </row>
    <row r="144" spans="1:22" x14ac:dyDescent="0.25">
      <c r="A144" s="855" t="s">
        <v>514</v>
      </c>
      <c r="B144" s="804"/>
      <c r="C144" s="804"/>
      <c r="D144" s="864"/>
      <c r="E144" s="849"/>
      <c r="F144" s="849"/>
      <c r="G144" s="849"/>
      <c r="H144" s="849"/>
      <c r="I144" s="849"/>
      <c r="J144" s="849"/>
      <c r="K144" s="840"/>
      <c r="L144" s="804"/>
      <c r="M144" s="864"/>
      <c r="N144" s="864"/>
      <c r="O144" s="864"/>
      <c r="P144" s="864"/>
      <c r="Q144" s="864"/>
      <c r="R144" s="864"/>
      <c r="S144" s="864"/>
      <c r="T144" s="834">
        <f t="shared" ref="T144:T147" si="105">SUM(M144:S144)</f>
        <v>0</v>
      </c>
      <c r="U144" s="844"/>
      <c r="V144" s="839"/>
    </row>
    <row r="145" spans="1:22" x14ac:dyDescent="0.25">
      <c r="A145" s="855" t="s">
        <v>249</v>
      </c>
      <c r="B145" s="804"/>
      <c r="C145" s="804"/>
      <c r="D145" s="804"/>
      <c r="E145" s="804"/>
      <c r="F145" s="804"/>
      <c r="G145" s="804"/>
      <c r="H145" s="804"/>
      <c r="I145" s="804"/>
      <c r="J145" s="804"/>
      <c r="K145" s="804"/>
      <c r="L145" s="864"/>
      <c r="M145" s="804"/>
      <c r="N145" s="804"/>
      <c r="O145" s="804"/>
      <c r="P145" s="804"/>
      <c r="Q145" s="804"/>
      <c r="R145" s="804"/>
      <c r="S145" s="804"/>
      <c r="T145" s="842"/>
      <c r="U145" s="844"/>
      <c r="V145" s="839"/>
    </row>
    <row r="146" spans="1:22" x14ac:dyDescent="0.25">
      <c r="A146" s="855" t="s">
        <v>515</v>
      </c>
      <c r="B146" s="804"/>
      <c r="C146" s="804"/>
      <c r="D146" s="804"/>
      <c r="E146" s="804"/>
      <c r="F146" s="804"/>
      <c r="G146" s="804"/>
      <c r="H146" s="804"/>
      <c r="I146" s="804"/>
      <c r="J146" s="804"/>
      <c r="K146" s="804"/>
      <c r="L146" s="804"/>
      <c r="M146" s="804"/>
      <c r="N146" s="804"/>
      <c r="O146" s="804"/>
      <c r="P146" s="804"/>
      <c r="Q146" s="804"/>
      <c r="R146" s="804"/>
      <c r="S146" s="864"/>
      <c r="T146" s="834">
        <f t="shared" si="105"/>
        <v>0</v>
      </c>
      <c r="U146" s="844"/>
      <c r="V146" s="839"/>
    </row>
    <row r="147" spans="1:22" x14ac:dyDescent="0.25">
      <c r="A147" s="863" t="s">
        <v>1462</v>
      </c>
      <c r="B147" s="804"/>
      <c r="C147" s="804"/>
      <c r="D147" s="834">
        <f>SUMIFS(D286:D6905, $B$286:$B6905, "Bills Payable", $C$286:$C$6905, "EUR")</f>
        <v>0</v>
      </c>
      <c r="E147" s="834">
        <f>SUMIFS(E286:E6905, $B$286:$B6905, "Bills Payable", $C$286:$C$6905, "EUR")</f>
        <v>0</v>
      </c>
      <c r="F147" s="834">
        <f>SUMIFS(F286:F6905, $B$286:$B6905, "Bills Payable", $C$286:$C$6905, "EUR")</f>
        <v>0</v>
      </c>
      <c r="G147" s="834">
        <f>SUMIFS(G286:G6905, $B$286:$B6905, "Bills Payable", $C$286:$C$6905, "EUR")</f>
        <v>0</v>
      </c>
      <c r="H147" s="834">
        <f>SUMIFS(H286:H6905, $B$286:$B6905, "Bills Payable", $C$286:$C$6905, "EUR")</f>
        <v>0</v>
      </c>
      <c r="I147" s="834">
        <f>SUMIFS(I286:I6905, $B$286:$B6905, "Bills Payable", $C$286:$C$6905, "EUR")</f>
        <v>0</v>
      </c>
      <c r="J147" s="834">
        <f>SUMIFS(J286:J6905, $B$286:$B6905, "Bills Payable", $C$286:$C$6905, "EUR")</f>
        <v>0</v>
      </c>
      <c r="K147" s="834">
        <f t="shared" ref="K147" si="106">SUM(E147:J147)</f>
        <v>0</v>
      </c>
      <c r="L147" s="834">
        <f>SUMIFS(L286:L6905, $B$286:$B6905, "Bills Payable", $C$286:$C$6905, "EUR")</f>
        <v>0</v>
      </c>
      <c r="M147" s="834">
        <f>SUMIFS(M286:M6905, $B$286:$B6905, "Bills Payable", $C$286:$C$6905, "EUR")</f>
        <v>0</v>
      </c>
      <c r="N147" s="834">
        <f>SUMIFS(N286:N6905, $B$286:$B6905, "Bills Payable", $C$286:$C$6905, "EUR")</f>
        <v>0</v>
      </c>
      <c r="O147" s="834">
        <f>SUMIFS(O286:O6905, $B$286:$B6905, "Bills Payable", $C$286:$C$6905, "EUR")</f>
        <v>0</v>
      </c>
      <c r="P147" s="834">
        <f>SUMIFS(P286:P6905, $B$286:$B6905, "Bills Payable", $C$286:$C$6905, "EUR")</f>
        <v>0</v>
      </c>
      <c r="Q147" s="834">
        <f>SUMIFS(Q286:Q6905, $B$286:$B6905, "Bills Payable", $C$286:$C$6905, "EUR")</f>
        <v>0</v>
      </c>
      <c r="R147" s="834">
        <f>SUMIFS(R286:R6905, $B$286:$B6905, "Bills Payable", $C$286:$C$6905, "EUR")</f>
        <v>0</v>
      </c>
      <c r="S147" s="834">
        <f>SUMIFS(S286:S6905, $B$286:$B6905, "Bills Payable", $C$286:$C$6905, "EUR")</f>
        <v>0</v>
      </c>
      <c r="T147" s="834">
        <f t="shared" si="105"/>
        <v>0</v>
      </c>
      <c r="U147" s="844"/>
      <c r="V147" s="839"/>
    </row>
    <row r="148" spans="1:22" x14ac:dyDescent="0.25">
      <c r="A148" s="1295"/>
      <c r="B148" s="1295"/>
      <c r="C148" s="1295"/>
      <c r="D148" s="1295"/>
      <c r="E148" s="1295"/>
      <c r="F148" s="1295"/>
      <c r="G148" s="1295"/>
      <c r="H148" s="1295"/>
      <c r="I148" s="1295"/>
      <c r="J148" s="1295"/>
      <c r="K148" s="1295"/>
      <c r="L148" s="1295"/>
      <c r="M148" s="1295"/>
      <c r="N148" s="1295"/>
      <c r="O148" s="1295"/>
      <c r="P148" s="1295"/>
      <c r="Q148" s="1295"/>
      <c r="R148" s="1295"/>
      <c r="S148" s="1295"/>
      <c r="T148" s="1295"/>
      <c r="U148" s="1295"/>
      <c r="V148" s="1295"/>
    </row>
    <row r="149" spans="1:22" x14ac:dyDescent="0.25">
      <c r="A149" s="816" t="s">
        <v>739</v>
      </c>
      <c r="B149" s="804"/>
      <c r="C149" s="804"/>
      <c r="D149" s="834">
        <f t="shared" ref="D149:K149" si="107">SUM(D150:D153)</f>
        <v>0</v>
      </c>
      <c r="E149" s="834">
        <f t="shared" si="107"/>
        <v>0</v>
      </c>
      <c r="F149" s="834">
        <f t="shared" si="107"/>
        <v>0</v>
      </c>
      <c r="G149" s="834">
        <f t="shared" si="107"/>
        <v>0</v>
      </c>
      <c r="H149" s="834">
        <f t="shared" si="107"/>
        <v>0</v>
      </c>
      <c r="I149" s="834">
        <f t="shared" si="107"/>
        <v>0</v>
      </c>
      <c r="J149" s="834">
        <f t="shared" si="107"/>
        <v>0</v>
      </c>
      <c r="K149" s="834">
        <f t="shared" si="107"/>
        <v>0</v>
      </c>
      <c r="L149" s="834">
        <f t="shared" ref="L149:S149" si="108">SUM(L150:L153)</f>
        <v>0</v>
      </c>
      <c r="M149" s="834">
        <f t="shared" si="108"/>
        <v>0</v>
      </c>
      <c r="N149" s="834">
        <f t="shared" si="108"/>
        <v>0</v>
      </c>
      <c r="O149" s="834">
        <f t="shared" si="108"/>
        <v>0</v>
      </c>
      <c r="P149" s="834">
        <f t="shared" si="108"/>
        <v>0</v>
      </c>
      <c r="Q149" s="834">
        <f t="shared" si="108"/>
        <v>0</v>
      </c>
      <c r="R149" s="834">
        <f t="shared" si="108"/>
        <v>0</v>
      </c>
      <c r="S149" s="834">
        <f t="shared" si="108"/>
        <v>0</v>
      </c>
      <c r="T149" s="834">
        <f>SUM(T150:T153)</f>
        <v>0</v>
      </c>
      <c r="U149" s="834">
        <f>SUM(U150:U153)</f>
        <v>0</v>
      </c>
      <c r="V149" s="839"/>
    </row>
    <row r="150" spans="1:22" x14ac:dyDescent="0.25">
      <c r="A150" s="370" t="s">
        <v>514</v>
      </c>
      <c r="B150" s="804"/>
      <c r="C150" s="804"/>
      <c r="D150" s="370"/>
      <c r="E150" s="866"/>
      <c r="F150" s="866"/>
      <c r="G150" s="866"/>
      <c r="H150" s="866"/>
      <c r="I150" s="866"/>
      <c r="J150" s="866"/>
      <c r="K150" s="840"/>
      <c r="L150" s="866"/>
      <c r="M150" s="370"/>
      <c r="N150" s="370"/>
      <c r="O150" s="370"/>
      <c r="P150" s="370"/>
      <c r="Q150" s="370"/>
      <c r="R150" s="370"/>
      <c r="S150" s="370"/>
      <c r="T150" s="834">
        <f t="shared" ref="T150:T153" si="109">SUM(M150:S150)</f>
        <v>0</v>
      </c>
      <c r="U150" s="370"/>
      <c r="V150" s="839"/>
    </row>
    <row r="151" spans="1:22" x14ac:dyDescent="0.25">
      <c r="A151" s="370" t="s">
        <v>249</v>
      </c>
      <c r="B151" s="804"/>
      <c r="C151" s="804"/>
      <c r="D151" s="866"/>
      <c r="E151" s="866"/>
      <c r="F151" s="866"/>
      <c r="G151" s="866"/>
      <c r="H151" s="866"/>
      <c r="I151" s="866"/>
      <c r="J151" s="866"/>
      <c r="K151" s="866"/>
      <c r="L151" s="370"/>
      <c r="M151" s="866"/>
      <c r="N151" s="866"/>
      <c r="O151" s="866"/>
      <c r="P151" s="866"/>
      <c r="Q151" s="866"/>
      <c r="R151" s="866"/>
      <c r="S151" s="866"/>
      <c r="T151" s="842"/>
      <c r="U151" s="370"/>
      <c r="V151" s="839"/>
    </row>
    <row r="152" spans="1:22" x14ac:dyDescent="0.25">
      <c r="A152" s="370" t="s">
        <v>515</v>
      </c>
      <c r="B152" s="804"/>
      <c r="C152" s="804"/>
      <c r="D152" s="866"/>
      <c r="E152" s="866"/>
      <c r="F152" s="866"/>
      <c r="G152" s="866"/>
      <c r="H152" s="866"/>
      <c r="I152" s="866"/>
      <c r="J152" s="866"/>
      <c r="K152" s="866"/>
      <c r="L152" s="866"/>
      <c r="M152" s="866"/>
      <c r="N152" s="866"/>
      <c r="O152" s="866"/>
      <c r="P152" s="866"/>
      <c r="Q152" s="866"/>
      <c r="R152" s="866"/>
      <c r="S152" s="370"/>
      <c r="T152" s="834">
        <f t="shared" si="109"/>
        <v>0</v>
      </c>
      <c r="U152" s="370"/>
      <c r="V152" s="839"/>
    </row>
    <row r="153" spans="1:22" x14ac:dyDescent="0.25">
      <c r="A153" s="816" t="s">
        <v>1460</v>
      </c>
      <c r="B153" s="804"/>
      <c r="C153" s="804"/>
      <c r="D153" s="740">
        <f>SUMIFS(D286:D6905, $B$286:$B6905, "Negotiable Certificates of Deposits", $C$286:$C$6905, "EUR")</f>
        <v>0</v>
      </c>
      <c r="E153" s="740">
        <f>SUMIFS(E286:E6905, $B$286:$B6905, "Negotiable Certificates of Deposits", $C$286:$C$6905, "EUR")</f>
        <v>0</v>
      </c>
      <c r="F153" s="740">
        <f>SUMIFS(F286:F6905, $B$286:$B6905, "Negotiable Certificates of Deposits", $C$286:$C$6905, "EUR")</f>
        <v>0</v>
      </c>
      <c r="G153" s="740">
        <f>SUMIFS(G286:G6905, $B$286:$B6905, "Negotiable Certificates of Deposits", $C$286:$C$6905, "EUR")</f>
        <v>0</v>
      </c>
      <c r="H153" s="740">
        <f>SUMIFS(H286:H6905, $B$286:$B6905, "Negotiable Certificates of Deposits", $C$286:$C$6905, "EUR")</f>
        <v>0</v>
      </c>
      <c r="I153" s="740">
        <f>SUMIFS(I286:I6905, $B$286:$B6905, "Negotiable Certificates of Deposits", $C$286:$C$6905, "EUR")</f>
        <v>0</v>
      </c>
      <c r="J153" s="740">
        <f>SUMIFS(J286:J6905, $B$286:$B6905, "Negotiable Certificates of Deposits", $C$286:$C$6905, "EUR")</f>
        <v>0</v>
      </c>
      <c r="K153" s="834">
        <f t="shared" ref="K153" si="110">SUM(E153:J153)</f>
        <v>0</v>
      </c>
      <c r="L153" s="740">
        <f>SUMIFS(L286:L6905, $B$286:$B6905, "Negotiable Certificates of Deposits", $C$286:$C$6905, "EUR")</f>
        <v>0</v>
      </c>
      <c r="M153" s="740">
        <f>SUMIFS(M286:M6905, $B$286:$B6905, "Negotiable Certificates of Deposits", $C$286:$C$6905, "EUR")</f>
        <v>0</v>
      </c>
      <c r="N153" s="740">
        <f>SUMIFS(N286:N6905, $B$286:$B6905, "Negotiable Certificates of Deposits", $C$286:$C$6905, "EUR")</f>
        <v>0</v>
      </c>
      <c r="O153" s="740">
        <f>SUMIFS(O286:O6905, $B$286:$B6905, "Negotiable Certificates of Deposits", $C$286:$C$6905, "EUR")</f>
        <v>0</v>
      </c>
      <c r="P153" s="740">
        <f>SUMIFS(P286:P6905, $B$286:$B6905, "Negotiable Certificates of Deposits", $C$286:$C$6905, "EUR")</f>
        <v>0</v>
      </c>
      <c r="Q153" s="740">
        <f>SUMIFS(Q286:Q6905, $B$286:$B6905, "Negotiable Certificates of Deposits", $C$286:$C$6905, "EUR")</f>
        <v>0</v>
      </c>
      <c r="R153" s="740">
        <f>SUMIFS(R286:R6905, $B$286:$B6905, "Negotiable Certificates of Deposits", $C$286:$C$6905, "EUR")</f>
        <v>0</v>
      </c>
      <c r="S153" s="740">
        <f>SUMIFS(S286:S6905, $B$286:$B6905, "Negotiable Certificates of Deposits", $C$286:$C$6905, "EUR")</f>
        <v>0</v>
      </c>
      <c r="T153" s="834">
        <f t="shared" si="109"/>
        <v>0</v>
      </c>
      <c r="U153" s="740">
        <f>SUMIFS(U286:U6905, $B$286:$B6905, "Negotiable Certificates of Deposits", $C$286:$C$6905, "EUR")</f>
        <v>0</v>
      </c>
      <c r="V153" s="839"/>
    </row>
    <row r="154" spans="1:22" x14ac:dyDescent="0.25">
      <c r="A154" s="1295"/>
      <c r="B154" s="1295"/>
      <c r="C154" s="1295"/>
      <c r="D154" s="1295"/>
      <c r="E154" s="1295"/>
      <c r="F154" s="1295"/>
      <c r="G154" s="1295"/>
      <c r="H154" s="1295"/>
      <c r="I154" s="1295"/>
      <c r="J154" s="1295"/>
      <c r="K154" s="1295"/>
      <c r="L154" s="1295"/>
      <c r="M154" s="1295"/>
      <c r="N154" s="1295"/>
      <c r="O154" s="1295"/>
      <c r="P154" s="1295"/>
      <c r="Q154" s="1295"/>
      <c r="R154" s="1295"/>
      <c r="S154" s="1295"/>
      <c r="T154" s="1295"/>
      <c r="U154" s="1295"/>
      <c r="V154" s="1295"/>
    </row>
    <row r="155" spans="1:22" x14ac:dyDescent="0.25">
      <c r="A155" s="816" t="s">
        <v>169</v>
      </c>
      <c r="B155" s="804"/>
      <c r="C155" s="804"/>
      <c r="D155" s="834">
        <f>SUM(D156:D159)</f>
        <v>0</v>
      </c>
      <c r="E155" s="834">
        <f t="shared" ref="E155:K155" si="111">SUM(E156:E159)</f>
        <v>0</v>
      </c>
      <c r="F155" s="834">
        <f t="shared" si="111"/>
        <v>0</v>
      </c>
      <c r="G155" s="834">
        <f t="shared" si="111"/>
        <v>0</v>
      </c>
      <c r="H155" s="834">
        <f t="shared" si="111"/>
        <v>0</v>
      </c>
      <c r="I155" s="834">
        <f t="shared" si="111"/>
        <v>0</v>
      </c>
      <c r="J155" s="834">
        <f t="shared" si="111"/>
        <v>0</v>
      </c>
      <c r="K155" s="834">
        <f t="shared" si="111"/>
        <v>0</v>
      </c>
      <c r="L155" s="834">
        <f t="shared" ref="L155:S155" si="112">SUM(L156:L159)</f>
        <v>0</v>
      </c>
      <c r="M155" s="834">
        <f t="shared" si="112"/>
        <v>0</v>
      </c>
      <c r="N155" s="834">
        <f t="shared" si="112"/>
        <v>0</v>
      </c>
      <c r="O155" s="834">
        <f t="shared" si="112"/>
        <v>0</v>
      </c>
      <c r="P155" s="834">
        <f t="shared" si="112"/>
        <v>0</v>
      </c>
      <c r="Q155" s="834">
        <f t="shared" si="112"/>
        <v>0</v>
      </c>
      <c r="R155" s="834">
        <f t="shared" si="112"/>
        <v>0</v>
      </c>
      <c r="S155" s="834">
        <f t="shared" si="112"/>
        <v>0</v>
      </c>
      <c r="T155" s="834">
        <f>SUM(T156:T159)</f>
        <v>0</v>
      </c>
      <c r="U155" s="842"/>
      <c r="V155" s="845">
        <f>SUM(V156:V159)</f>
        <v>0</v>
      </c>
    </row>
    <row r="156" spans="1:22" x14ac:dyDescent="0.25">
      <c r="A156" s="370" t="s">
        <v>514</v>
      </c>
      <c r="B156" s="804"/>
      <c r="C156" s="804"/>
      <c r="D156" s="370"/>
      <c r="E156" s="850"/>
      <c r="F156" s="850"/>
      <c r="G156" s="850"/>
      <c r="H156" s="850"/>
      <c r="I156" s="850"/>
      <c r="J156" s="850"/>
      <c r="K156" s="840"/>
      <c r="L156" s="850"/>
      <c r="M156" s="370"/>
      <c r="N156" s="370"/>
      <c r="O156" s="370"/>
      <c r="P156" s="370"/>
      <c r="Q156" s="370"/>
      <c r="R156" s="370"/>
      <c r="S156" s="370"/>
      <c r="T156" s="834">
        <f t="shared" ref="T156:T158" si="113">SUM(M156:S156)</f>
        <v>0</v>
      </c>
      <c r="U156" s="844"/>
      <c r="V156" s="861"/>
    </row>
    <row r="157" spans="1:22" x14ac:dyDescent="0.25">
      <c r="A157" s="370" t="s">
        <v>249</v>
      </c>
      <c r="B157" s="804"/>
      <c r="C157" s="804"/>
      <c r="D157" s="850"/>
      <c r="E157" s="850"/>
      <c r="F157" s="850"/>
      <c r="G157" s="850"/>
      <c r="H157" s="850"/>
      <c r="I157" s="850"/>
      <c r="J157" s="850"/>
      <c r="K157" s="850"/>
      <c r="L157" s="370"/>
      <c r="M157" s="850"/>
      <c r="N157" s="850"/>
      <c r="O157" s="850"/>
      <c r="P157" s="850"/>
      <c r="Q157" s="850"/>
      <c r="R157" s="850"/>
      <c r="S157" s="850"/>
      <c r="T157" s="842"/>
      <c r="U157" s="844"/>
      <c r="V157" s="861"/>
    </row>
    <row r="158" spans="1:22" x14ac:dyDescent="0.25">
      <c r="A158" s="370" t="s">
        <v>515</v>
      </c>
      <c r="B158" s="804"/>
      <c r="C158" s="804"/>
      <c r="D158" s="850"/>
      <c r="E158" s="850"/>
      <c r="F158" s="850"/>
      <c r="G158" s="850"/>
      <c r="H158" s="850"/>
      <c r="I158" s="850"/>
      <c r="J158" s="850"/>
      <c r="K158" s="850"/>
      <c r="L158" s="850"/>
      <c r="M158" s="850"/>
      <c r="N158" s="850"/>
      <c r="O158" s="850"/>
      <c r="P158" s="850"/>
      <c r="Q158" s="850"/>
      <c r="R158" s="850"/>
      <c r="S158" s="370"/>
      <c r="T158" s="834">
        <f t="shared" si="113"/>
        <v>0</v>
      </c>
      <c r="U158" s="844"/>
      <c r="V158" s="861"/>
    </row>
    <row r="159" spans="1:22" x14ac:dyDescent="0.25">
      <c r="A159" s="816" t="s">
        <v>1460</v>
      </c>
      <c r="B159" s="804"/>
      <c r="C159" s="804"/>
      <c r="D159" s="740">
        <f>SUMIFS(D286:D6905, $B$286:$B6905, "Debt Securities", $C$286:$C$6905, "EUR")</f>
        <v>0</v>
      </c>
      <c r="E159" s="740">
        <f>SUMIFS(E286:E6905, $B$286:$B6905, "Debt Securities", $C$286:$C$6905, "EUR")</f>
        <v>0</v>
      </c>
      <c r="F159" s="740">
        <f>SUMIFS(F286:F6905, $B$286:$B6905, "Debt Securities", $C$286:$C$6905, "EUR")</f>
        <v>0</v>
      </c>
      <c r="G159" s="740">
        <f>SUMIFS(G286:G6905, $B$286:$B6905, "Debt Securities", $C$286:$C$6905, "EUR")</f>
        <v>0</v>
      </c>
      <c r="H159" s="740">
        <f>SUMIFS(H286:H6905, $B$286:$B6905, "Debt Securities", $C$286:$C$6905, "EUR")</f>
        <v>0</v>
      </c>
      <c r="I159" s="740">
        <f>SUMIFS(I286:I6905, $B$286:$B6905, "Debt Securities", $C$286:$C$6905, "EUR")</f>
        <v>0</v>
      </c>
      <c r="J159" s="740">
        <f>SUMIFS(J286:J6905, $B$286:$B6905, "Debt Securities", $C$286:$C$6905, "EUR")</f>
        <v>0</v>
      </c>
      <c r="K159" s="834">
        <f t="shared" ref="K159" si="114">SUM(E159:J159)</f>
        <v>0</v>
      </c>
      <c r="L159" s="740">
        <f>SUMIFS(L286:L6905, $B$286:$B6905, "Debt Securities", $C$286:$C$6905, "EUR")</f>
        <v>0</v>
      </c>
      <c r="M159" s="740">
        <f>SUMIFS(M286:M6905, $B$286:$B6905, "Debt Securities", $C$286:$C$6905, "EUR")</f>
        <v>0</v>
      </c>
      <c r="N159" s="740">
        <f>SUMIFS(N286:N6905, $B$286:$B6905, "Debt Securities", $C$286:$C$6905, "EUR")</f>
        <v>0</v>
      </c>
      <c r="O159" s="740">
        <f>SUMIFS(O286:O6905, $B$286:$B6905, "Debt Securities", $C$286:$C$6905, "EUR")</f>
        <v>0</v>
      </c>
      <c r="P159" s="740">
        <f>SUMIFS(P286:P6905, $B$286:$B6905, "Debt Securities", $C$286:$C$6905, "EUR")</f>
        <v>0</v>
      </c>
      <c r="Q159" s="740">
        <f>SUMIFS(Q286:Q6905, $B$286:$B6905, "Debt Securities", $C$286:$C$6905, "EUR")</f>
        <v>0</v>
      </c>
      <c r="R159" s="740">
        <f>SUMIFS(R286:R6905, $B$286:$B6905, "Debt Securities", $C$286:$C$6905, "EUR")</f>
        <v>0</v>
      </c>
      <c r="S159" s="740">
        <f>SUMIFS(S286:S6905, $B$286:$B6905, "Debt Securities", $C$286:$C$6905, "EUR")</f>
        <v>0</v>
      </c>
      <c r="T159" s="834">
        <f>SUM(M159:S159)</f>
        <v>0</v>
      </c>
      <c r="U159" s="844"/>
      <c r="V159" s="847">
        <f>SUMIFS(V286:V6905, $B$286:$B6905, "Debt Securities", $C$286:$C$6905, "EUR")</f>
        <v>0</v>
      </c>
    </row>
    <row r="160" spans="1:22" x14ac:dyDescent="0.25">
      <c r="A160" s="1298"/>
      <c r="B160" s="1298"/>
      <c r="C160" s="1298"/>
      <c r="D160" s="1298"/>
      <c r="E160" s="1298"/>
      <c r="F160" s="1298"/>
      <c r="G160" s="1298"/>
      <c r="H160" s="1298"/>
      <c r="I160" s="1298"/>
      <c r="J160" s="1298"/>
      <c r="K160" s="1298"/>
      <c r="L160" s="1298"/>
      <c r="M160" s="1298"/>
      <c r="N160" s="1298"/>
      <c r="O160" s="1298"/>
      <c r="P160" s="1298"/>
      <c r="Q160" s="1298"/>
      <c r="R160" s="1298"/>
      <c r="S160" s="1298"/>
      <c r="T160" s="1298"/>
      <c r="U160" s="1298"/>
      <c r="V160" s="1298"/>
    </row>
    <row r="161" spans="1:22" x14ac:dyDescent="0.25">
      <c r="A161" s="1298"/>
      <c r="B161" s="1298"/>
      <c r="C161" s="1298"/>
      <c r="D161" s="1298"/>
      <c r="E161" s="1298"/>
      <c r="F161" s="1298"/>
      <c r="G161" s="1298"/>
      <c r="H161" s="1298"/>
      <c r="I161" s="1298"/>
      <c r="J161" s="1298"/>
      <c r="K161" s="1298"/>
      <c r="L161" s="1298"/>
      <c r="M161" s="1298"/>
      <c r="N161" s="1298"/>
      <c r="O161" s="1298"/>
      <c r="P161" s="1298"/>
      <c r="Q161" s="1298"/>
      <c r="R161" s="1298"/>
      <c r="S161" s="1298"/>
      <c r="T161" s="1298"/>
      <c r="U161" s="1298"/>
      <c r="V161" s="1298"/>
    </row>
    <row r="162" spans="1:22" x14ac:dyDescent="0.25">
      <c r="A162" s="867" t="s">
        <v>744</v>
      </c>
      <c r="B162" s="804"/>
      <c r="C162" s="804"/>
      <c r="D162" s="804"/>
      <c r="E162" s="804"/>
      <c r="F162" s="804"/>
      <c r="G162" s="804"/>
      <c r="H162" s="804"/>
      <c r="I162" s="804"/>
      <c r="J162" s="804"/>
      <c r="K162" s="804"/>
      <c r="L162" s="804"/>
      <c r="M162" s="804"/>
      <c r="N162" s="804"/>
      <c r="O162" s="804"/>
      <c r="P162" s="804"/>
      <c r="Q162" s="804"/>
      <c r="R162" s="804"/>
      <c r="S162" s="804"/>
      <c r="T162" s="804"/>
      <c r="U162" s="844"/>
      <c r="V162" s="839"/>
    </row>
    <row r="163" spans="1:22" x14ac:dyDescent="0.25">
      <c r="A163" s="837" t="s">
        <v>136</v>
      </c>
      <c r="B163" s="804"/>
      <c r="C163" s="804"/>
      <c r="D163" s="834">
        <f>SUM(D164,D166:D168)</f>
        <v>0</v>
      </c>
      <c r="E163" s="834">
        <f>SUM(E164,E166:E168)</f>
        <v>0</v>
      </c>
      <c r="F163" s="834">
        <f t="shared" ref="F163:J163" si="115">SUM(F164,F166:F168)</f>
        <v>0</v>
      </c>
      <c r="G163" s="834">
        <f t="shared" si="115"/>
        <v>0</v>
      </c>
      <c r="H163" s="834">
        <f t="shared" si="115"/>
        <v>0</v>
      </c>
      <c r="I163" s="834">
        <f t="shared" si="115"/>
        <v>0</v>
      </c>
      <c r="J163" s="834">
        <f t="shared" si="115"/>
        <v>0</v>
      </c>
      <c r="K163" s="834">
        <f>SUM(K164,K166:K168)</f>
        <v>0</v>
      </c>
      <c r="L163" s="834">
        <f t="shared" ref="L163" si="116">SUM(L164,L166:L168)</f>
        <v>0</v>
      </c>
      <c r="M163" s="834">
        <f t="shared" ref="M163" si="117">SUM(M164,M166:M168)</f>
        <v>0</v>
      </c>
      <c r="N163" s="834">
        <f t="shared" ref="N163" si="118">SUM(N164,N166:N168)</f>
        <v>0</v>
      </c>
      <c r="O163" s="834">
        <f t="shared" ref="O163" si="119">SUM(O164,O166:O168)</f>
        <v>0</v>
      </c>
      <c r="P163" s="834">
        <f t="shared" ref="P163" si="120">SUM(P164,P166:P168)</f>
        <v>0</v>
      </c>
      <c r="Q163" s="834">
        <f t="shared" ref="Q163" si="121">SUM(Q164,Q166:Q168)</f>
        <v>0</v>
      </c>
      <c r="R163" s="834">
        <f t="shared" ref="R163" si="122">SUM(R164,R166:R168)</f>
        <v>0</v>
      </c>
      <c r="S163" s="834">
        <f t="shared" ref="S163" si="123">SUM(S164,S166:S168)</f>
        <v>0</v>
      </c>
      <c r="T163" s="834">
        <f>SUM(T164,T166:T168)</f>
        <v>0</v>
      </c>
      <c r="U163" s="844"/>
      <c r="V163" s="839"/>
    </row>
    <row r="164" spans="1:22" x14ac:dyDescent="0.25">
      <c r="A164" s="855" t="s">
        <v>514</v>
      </c>
      <c r="B164" s="804"/>
      <c r="C164" s="804"/>
      <c r="D164" s="843"/>
      <c r="E164" s="868"/>
      <c r="F164" s="868"/>
      <c r="G164" s="868"/>
      <c r="H164" s="868"/>
      <c r="I164" s="868"/>
      <c r="J164" s="868"/>
      <c r="K164" s="840"/>
      <c r="L164" s="849"/>
      <c r="M164" s="843"/>
      <c r="N164" s="843"/>
      <c r="O164" s="843"/>
      <c r="P164" s="843"/>
      <c r="Q164" s="843"/>
      <c r="R164" s="843"/>
      <c r="S164" s="843"/>
      <c r="T164" s="834">
        <f t="shared" ref="T164:T167" si="124">SUM(M164:S164)</f>
        <v>0</v>
      </c>
      <c r="U164" s="844"/>
      <c r="V164" s="839"/>
    </row>
    <row r="165" spans="1:22" x14ac:dyDescent="0.25">
      <c r="A165" s="803" t="s">
        <v>738</v>
      </c>
      <c r="B165" s="804"/>
      <c r="C165" s="804"/>
      <c r="D165" s="849"/>
      <c r="E165" s="849"/>
      <c r="F165" s="849"/>
      <c r="G165" s="849"/>
      <c r="H165" s="849"/>
      <c r="I165" s="849"/>
      <c r="J165" s="849"/>
      <c r="K165" s="849"/>
      <c r="L165" s="849"/>
      <c r="M165" s="849"/>
      <c r="N165" s="849"/>
      <c r="O165" s="849"/>
      <c r="P165" s="849"/>
      <c r="Q165" s="849"/>
      <c r="R165" s="849"/>
      <c r="S165" s="849"/>
      <c r="T165" s="840"/>
      <c r="U165" s="844"/>
      <c r="V165" s="839"/>
    </row>
    <row r="166" spans="1:22" x14ac:dyDescent="0.25">
      <c r="A166" s="855" t="s">
        <v>249</v>
      </c>
      <c r="B166" s="804"/>
      <c r="C166" s="804"/>
      <c r="D166" s="804"/>
      <c r="E166" s="804"/>
      <c r="F166" s="804"/>
      <c r="G166" s="804"/>
      <c r="H166" s="804"/>
      <c r="I166" s="804"/>
      <c r="J166" s="804"/>
      <c r="K166" s="804"/>
      <c r="L166" s="857"/>
      <c r="M166" s="849"/>
      <c r="N166" s="849"/>
      <c r="O166" s="849"/>
      <c r="P166" s="849"/>
      <c r="Q166" s="849"/>
      <c r="R166" s="849"/>
      <c r="S166" s="849"/>
      <c r="T166" s="842"/>
      <c r="U166" s="844"/>
      <c r="V166" s="839"/>
    </row>
    <row r="167" spans="1:22" x14ac:dyDescent="0.25">
      <c r="A167" s="855" t="s">
        <v>515</v>
      </c>
      <c r="B167" s="804"/>
      <c r="C167" s="804"/>
      <c r="D167" s="804"/>
      <c r="E167" s="804"/>
      <c r="F167" s="804"/>
      <c r="G167" s="804"/>
      <c r="H167" s="804"/>
      <c r="I167" s="804"/>
      <c r="J167" s="804"/>
      <c r="K167" s="804"/>
      <c r="L167" s="849"/>
      <c r="M167" s="849"/>
      <c r="N167" s="849"/>
      <c r="O167" s="849"/>
      <c r="P167" s="849"/>
      <c r="Q167" s="849"/>
      <c r="R167" s="849"/>
      <c r="S167" s="858"/>
      <c r="T167" s="834">
        <f t="shared" si="124"/>
        <v>0</v>
      </c>
      <c r="U167" s="844"/>
      <c r="V167" s="839"/>
    </row>
    <row r="168" spans="1:22" x14ac:dyDescent="0.25">
      <c r="A168" s="863" t="s">
        <v>1462</v>
      </c>
      <c r="B168" s="804"/>
      <c r="C168" s="804"/>
      <c r="D168" s="834">
        <f>SUMIFS(D286:D6905, $B$286:$B6905, "Deposits and Balances", $C$286:$C$6905, "JPY")</f>
        <v>0</v>
      </c>
      <c r="E168" s="834">
        <f>SUMIFS(E286:E6905, $B$286:$B6905, "Deposits and Balances", $C$286:$C$6905, "JPY")</f>
        <v>0</v>
      </c>
      <c r="F168" s="834">
        <f>SUMIFS(F286:F6905, $B$286:$B6905, "Deposits and Balances", $C$286:$C$6905, "JPY")</f>
        <v>0</v>
      </c>
      <c r="G168" s="834">
        <f>SUMIFS(G286:G6905, $B$286:$B6905, "Deposits and Balances", $C$286:$C$6905, "JPY")</f>
        <v>0</v>
      </c>
      <c r="H168" s="834">
        <f>SUMIFS(H286:H6905, $B$286:$B6905, "Deposits and Balances", $C$286:$C$6905, "JPY")</f>
        <v>0</v>
      </c>
      <c r="I168" s="834">
        <f>SUMIFS(I286:I6905, $B$286:$B6905, "Deposits and Balances", $C$286:$C$6905, "JPY")</f>
        <v>0</v>
      </c>
      <c r="J168" s="834">
        <f>SUMIFS(J286:J6905, $B$286:$B6905, "Deposits and Balances", $C$286:$C$6905, "JPY")</f>
        <v>0</v>
      </c>
      <c r="K168" s="834">
        <f t="shared" ref="K168" si="125">SUM(E168:J168)</f>
        <v>0</v>
      </c>
      <c r="L168" s="834">
        <f>SUMIFS(L286:L6905, $B$286:$B6905, "Deposits and Balances", $C$286:$C$6905, "JPY")</f>
        <v>0</v>
      </c>
      <c r="M168" s="834">
        <f>SUMIFS(M286:M6905, $B$286:$B6905, "Deposits and Balances", $C$286:$C$6905, "JPY")</f>
        <v>0</v>
      </c>
      <c r="N168" s="834">
        <f>SUMIFS(N286:N6905, $B$286:$B6905, "Deposits and Balances", $C$286:$C$6905, "JPY")</f>
        <v>0</v>
      </c>
      <c r="O168" s="834">
        <f>SUMIFS(O286:O6905, $B$286:$B6905, "Deposits and Balances", $C$286:$C$6905, "JPY")</f>
        <v>0</v>
      </c>
      <c r="P168" s="834">
        <f>SUMIFS(P286:P6905, $B$286:$B6905, "Deposits and Balances", $C$286:$C$6905, "JPY")</f>
        <v>0</v>
      </c>
      <c r="Q168" s="834">
        <f>SUMIFS(Q286:Q6905, $B$286:$B6905, "Deposits and Balances", $C$286:$C$6905, "JPY")</f>
        <v>0</v>
      </c>
      <c r="R168" s="834">
        <f>SUMIFS(R286:R6905, $B$286:$B6905, "Deposits and Balances", $C$286:$C$6905, "JPY")</f>
        <v>0</v>
      </c>
      <c r="S168" s="834">
        <f>SUMIFS(S286:S6905, $B$286:$B6905, "Deposits and Balances", $C$286:$C$6905, "JPY")</f>
        <v>0</v>
      </c>
      <c r="T168" s="834">
        <f>SUM(M168:S168)</f>
        <v>0</v>
      </c>
      <c r="U168" s="844"/>
      <c r="V168" s="839"/>
    </row>
    <row r="169" spans="1:22" x14ac:dyDescent="0.25">
      <c r="A169" s="1295"/>
      <c r="B169" s="1295"/>
      <c r="C169" s="1295"/>
      <c r="D169" s="1295"/>
      <c r="E169" s="1295"/>
      <c r="F169" s="1295"/>
      <c r="G169" s="1295"/>
      <c r="H169" s="1295"/>
      <c r="I169" s="1295"/>
      <c r="J169" s="1295"/>
      <c r="K169" s="1295"/>
      <c r="L169" s="1295"/>
      <c r="M169" s="1295"/>
      <c r="N169" s="1295"/>
      <c r="O169" s="1295"/>
      <c r="P169" s="1295"/>
      <c r="Q169" s="1295"/>
      <c r="R169" s="1295"/>
      <c r="S169" s="1295"/>
      <c r="T169" s="1295"/>
      <c r="U169" s="1295"/>
      <c r="V169" s="1295"/>
    </row>
    <row r="170" spans="1:22" x14ac:dyDescent="0.25">
      <c r="A170" s="837" t="s">
        <v>743</v>
      </c>
      <c r="B170" s="804"/>
      <c r="C170" s="804"/>
      <c r="D170" s="834">
        <f>SUM(D171:D174)</f>
        <v>0</v>
      </c>
      <c r="E170" s="834">
        <f t="shared" ref="E170:T170" si="126">SUM(E171:E174)</f>
        <v>0</v>
      </c>
      <c r="F170" s="834">
        <f t="shared" si="126"/>
        <v>0</v>
      </c>
      <c r="G170" s="834">
        <f t="shared" si="126"/>
        <v>0</v>
      </c>
      <c r="H170" s="834">
        <f t="shared" si="126"/>
        <v>0</v>
      </c>
      <c r="I170" s="834">
        <f t="shared" si="126"/>
        <v>0</v>
      </c>
      <c r="J170" s="834">
        <f t="shared" si="126"/>
        <v>0</v>
      </c>
      <c r="K170" s="834">
        <f t="shared" si="126"/>
        <v>0</v>
      </c>
      <c r="L170" s="834">
        <f t="shared" si="126"/>
        <v>0</v>
      </c>
      <c r="M170" s="834">
        <f t="shared" si="126"/>
        <v>0</v>
      </c>
      <c r="N170" s="834">
        <f t="shared" si="126"/>
        <v>0</v>
      </c>
      <c r="O170" s="834">
        <f t="shared" si="126"/>
        <v>0</v>
      </c>
      <c r="P170" s="834">
        <f t="shared" si="126"/>
        <v>0</v>
      </c>
      <c r="Q170" s="834">
        <f t="shared" si="126"/>
        <v>0</v>
      </c>
      <c r="R170" s="834">
        <f t="shared" si="126"/>
        <v>0</v>
      </c>
      <c r="S170" s="834">
        <f t="shared" si="126"/>
        <v>0</v>
      </c>
      <c r="T170" s="834">
        <f t="shared" si="126"/>
        <v>0</v>
      </c>
      <c r="U170" s="844"/>
      <c r="V170" s="839"/>
    </row>
    <row r="171" spans="1:22" x14ac:dyDescent="0.25">
      <c r="A171" s="855" t="s">
        <v>514</v>
      </c>
      <c r="B171" s="804"/>
      <c r="C171" s="804"/>
      <c r="D171" s="843"/>
      <c r="E171" s="804"/>
      <c r="F171" s="804"/>
      <c r="G171" s="804"/>
      <c r="H171" s="804"/>
      <c r="I171" s="804"/>
      <c r="J171" s="804"/>
      <c r="K171" s="840"/>
      <c r="L171" s="804"/>
      <c r="M171" s="843"/>
      <c r="N171" s="843"/>
      <c r="O171" s="843"/>
      <c r="P171" s="843"/>
      <c r="Q171" s="843"/>
      <c r="R171" s="843"/>
      <c r="S171" s="843"/>
      <c r="T171" s="834">
        <f t="shared" ref="T171:T174" si="127">SUM(M171:S171)</f>
        <v>0</v>
      </c>
      <c r="U171" s="844"/>
      <c r="V171" s="839"/>
    </row>
    <row r="172" spans="1:22" x14ac:dyDescent="0.25">
      <c r="A172" s="855" t="s">
        <v>249</v>
      </c>
      <c r="B172" s="804"/>
      <c r="C172" s="804"/>
      <c r="D172" s="804"/>
      <c r="E172" s="804"/>
      <c r="F172" s="804"/>
      <c r="G172" s="804"/>
      <c r="H172" s="804"/>
      <c r="I172" s="804"/>
      <c r="J172" s="804"/>
      <c r="K172" s="804"/>
      <c r="L172" s="843"/>
      <c r="M172" s="804"/>
      <c r="N172" s="804"/>
      <c r="O172" s="804"/>
      <c r="P172" s="804"/>
      <c r="Q172" s="804"/>
      <c r="R172" s="804"/>
      <c r="S172" s="804"/>
      <c r="T172" s="842"/>
      <c r="U172" s="844"/>
      <c r="V172" s="839"/>
    </row>
    <row r="173" spans="1:22" x14ac:dyDescent="0.25">
      <c r="A173" s="855" t="s">
        <v>515</v>
      </c>
      <c r="B173" s="804"/>
      <c r="C173" s="804"/>
      <c r="D173" s="804"/>
      <c r="E173" s="804"/>
      <c r="F173" s="804"/>
      <c r="G173" s="804"/>
      <c r="H173" s="804"/>
      <c r="I173" s="804"/>
      <c r="J173" s="804"/>
      <c r="K173" s="804"/>
      <c r="L173" s="804"/>
      <c r="M173" s="804"/>
      <c r="N173" s="804"/>
      <c r="O173" s="804"/>
      <c r="P173" s="804"/>
      <c r="Q173" s="804"/>
      <c r="R173" s="804"/>
      <c r="S173" s="843"/>
      <c r="T173" s="834">
        <f t="shared" si="127"/>
        <v>0</v>
      </c>
      <c r="U173" s="844"/>
      <c r="V173" s="839"/>
    </row>
    <row r="174" spans="1:22" x14ac:dyDescent="0.25">
      <c r="A174" s="863" t="s">
        <v>1462</v>
      </c>
      <c r="B174" s="804"/>
      <c r="C174" s="804"/>
      <c r="D174" s="834">
        <f>SUMIFS(D286:D6905, $B$286:$B6905, "Amounts payable under repurchase agreements", $C$286:$C$6905, "JPY")</f>
        <v>0</v>
      </c>
      <c r="E174" s="834">
        <f>SUMIFS(E286:E6905, $B$286:$B6905, "Amounts payable under repurchase agreements", $C$286:$C$6905, "JPY")</f>
        <v>0</v>
      </c>
      <c r="F174" s="834">
        <f>SUMIFS(F286:F6905, $B$286:$B6905, "Amounts payable under repurchase agreements", $C$286:$C$6905, "JPY")</f>
        <v>0</v>
      </c>
      <c r="G174" s="834">
        <f>SUMIFS(G286:G6905, $B$286:$B6905, "Amounts payable under repurchase agreements", $C$286:$C$6905, "JPY")</f>
        <v>0</v>
      </c>
      <c r="H174" s="834">
        <f>SUMIFS(H286:H6905, $B$286:$B6905, "Amounts payable under repurchase agreements", $C$286:$C$6905, "JPY")</f>
        <v>0</v>
      </c>
      <c r="I174" s="834">
        <f>SUMIFS(I286:I6905, $B$286:$B6905, "Amounts payable under repurchase agreements", $C$286:$C$6905, "JPY")</f>
        <v>0</v>
      </c>
      <c r="J174" s="834">
        <f>SUMIFS(J286:J6905, $B$286:$B6905, "Amounts payable under repurchase agreements", $C$286:$C$6905, "JPY")</f>
        <v>0</v>
      </c>
      <c r="K174" s="834">
        <f t="shared" ref="K174" si="128">SUM(E174:J174)</f>
        <v>0</v>
      </c>
      <c r="L174" s="834">
        <f>SUMIFS(L286:L6905, $B$286:$B6905, "Amounts payable under repurchase agreements", $C$286:$C$6905, "JPY")</f>
        <v>0</v>
      </c>
      <c r="M174" s="834">
        <f>SUMIFS(M286:M6905, $B$286:$B6905, "Amounts payable under repurchase agreements", $C$286:$C$6905, "JPY")</f>
        <v>0</v>
      </c>
      <c r="N174" s="834">
        <f>SUMIFS(N286:N6905, $B$286:$B6905, "Amounts payable under repurchase agreements", $C$286:$C$6905, "JPY")</f>
        <v>0</v>
      </c>
      <c r="O174" s="834">
        <f>SUMIFS(O286:O6905, $B$286:$B6905, "Amounts payable under repurchase agreements", $C$286:$C$6905, "JPY")</f>
        <v>0</v>
      </c>
      <c r="P174" s="834">
        <f>SUMIFS(P286:P6905, $B$286:$B6905, "Amounts payable under repurchase agreements", $C$286:$C$6905, "JPY")</f>
        <v>0</v>
      </c>
      <c r="Q174" s="834">
        <f>SUMIFS(Q286:Q6905, $B$286:$B6905, "Amounts payable under repurchase agreements", $C$286:$C$6905, "JPY")</f>
        <v>0</v>
      </c>
      <c r="R174" s="834">
        <f>SUMIFS(R286:R6905, $B$286:$B6905, "Amounts payable under repurchase agreements", $C$286:$C$6905, "JPY")</f>
        <v>0</v>
      </c>
      <c r="S174" s="834">
        <f>SUMIFS(S286:S6905, $B$286:$B6905, "Amounts payable under repurchase agreements", $C$286:$C$6905, "JPY")</f>
        <v>0</v>
      </c>
      <c r="T174" s="834">
        <f t="shared" si="127"/>
        <v>0</v>
      </c>
      <c r="U174" s="844"/>
      <c r="V174" s="839"/>
    </row>
    <row r="175" spans="1:22" x14ac:dyDescent="0.25">
      <c r="A175" s="1295"/>
      <c r="B175" s="1295"/>
      <c r="C175" s="1295"/>
      <c r="D175" s="1295"/>
      <c r="E175" s="1295"/>
      <c r="F175" s="1295"/>
      <c r="G175" s="1295"/>
      <c r="H175" s="1295"/>
      <c r="I175" s="1295"/>
      <c r="J175" s="1295"/>
      <c r="K175" s="1295"/>
      <c r="L175" s="1295"/>
      <c r="M175" s="1295"/>
      <c r="N175" s="1295"/>
      <c r="O175" s="1295"/>
      <c r="P175" s="1295"/>
      <c r="Q175" s="1295"/>
      <c r="R175" s="1295"/>
      <c r="S175" s="1295"/>
      <c r="T175" s="1295"/>
      <c r="U175" s="1295"/>
      <c r="V175" s="1295"/>
    </row>
    <row r="176" spans="1:22" x14ac:dyDescent="0.25">
      <c r="A176" s="837" t="s">
        <v>138</v>
      </c>
      <c r="B176" s="804"/>
      <c r="C176" s="804"/>
      <c r="D176" s="834">
        <f t="shared" ref="D176:T176" si="129">SUM(D177:D180)</f>
        <v>0</v>
      </c>
      <c r="E176" s="834">
        <f t="shared" si="129"/>
        <v>0</v>
      </c>
      <c r="F176" s="834">
        <f t="shared" si="129"/>
        <v>0</v>
      </c>
      <c r="G176" s="834">
        <f t="shared" si="129"/>
        <v>0</v>
      </c>
      <c r="H176" s="834">
        <f t="shared" si="129"/>
        <v>0</v>
      </c>
      <c r="I176" s="834">
        <f t="shared" si="129"/>
        <v>0</v>
      </c>
      <c r="J176" s="834">
        <f t="shared" si="129"/>
        <v>0</v>
      </c>
      <c r="K176" s="834">
        <f t="shared" si="129"/>
        <v>0</v>
      </c>
      <c r="L176" s="834">
        <f t="shared" si="129"/>
        <v>0</v>
      </c>
      <c r="M176" s="834">
        <f t="shared" si="129"/>
        <v>0</v>
      </c>
      <c r="N176" s="834">
        <f t="shared" si="129"/>
        <v>0</v>
      </c>
      <c r="O176" s="834">
        <f t="shared" si="129"/>
        <v>0</v>
      </c>
      <c r="P176" s="834">
        <f t="shared" si="129"/>
        <v>0</v>
      </c>
      <c r="Q176" s="834">
        <f t="shared" si="129"/>
        <v>0</v>
      </c>
      <c r="R176" s="834">
        <f t="shared" si="129"/>
        <v>0</v>
      </c>
      <c r="S176" s="834">
        <f t="shared" si="129"/>
        <v>0</v>
      </c>
      <c r="T176" s="834">
        <f t="shared" si="129"/>
        <v>0</v>
      </c>
      <c r="U176" s="844"/>
      <c r="V176" s="839"/>
    </row>
    <row r="177" spans="1:22" x14ac:dyDescent="0.25">
      <c r="A177" s="855" t="s">
        <v>514</v>
      </c>
      <c r="B177" s="804"/>
      <c r="C177" s="804"/>
      <c r="D177" s="843"/>
      <c r="E177" s="804"/>
      <c r="F177" s="804"/>
      <c r="G177" s="804"/>
      <c r="H177" s="804"/>
      <c r="I177" s="804"/>
      <c r="J177" s="804"/>
      <c r="K177" s="840"/>
      <c r="L177" s="804"/>
      <c r="M177" s="843"/>
      <c r="N177" s="843"/>
      <c r="O177" s="843"/>
      <c r="P177" s="843"/>
      <c r="Q177" s="843"/>
      <c r="R177" s="843"/>
      <c r="S177" s="843"/>
      <c r="T177" s="834">
        <f t="shared" ref="T177:T180" si="130">SUM(M177:S177)</f>
        <v>0</v>
      </c>
      <c r="U177" s="844"/>
      <c r="V177" s="839"/>
    </row>
    <row r="178" spans="1:22" x14ac:dyDescent="0.25">
      <c r="A178" s="855" t="s">
        <v>249</v>
      </c>
      <c r="B178" s="804"/>
      <c r="C178" s="804"/>
      <c r="D178" s="804"/>
      <c r="E178" s="804"/>
      <c r="F178" s="804"/>
      <c r="G178" s="804"/>
      <c r="H178" s="804"/>
      <c r="I178" s="804"/>
      <c r="J178" s="804"/>
      <c r="K178" s="804"/>
      <c r="L178" s="843"/>
      <c r="M178" s="804"/>
      <c r="N178" s="804"/>
      <c r="O178" s="804"/>
      <c r="P178" s="804"/>
      <c r="Q178" s="804"/>
      <c r="R178" s="804"/>
      <c r="S178" s="804"/>
      <c r="T178" s="842"/>
      <c r="U178" s="844"/>
      <c r="V178" s="839"/>
    </row>
    <row r="179" spans="1:22" x14ac:dyDescent="0.25">
      <c r="A179" s="855" t="s">
        <v>515</v>
      </c>
      <c r="B179" s="804"/>
      <c r="C179" s="804"/>
      <c r="D179" s="804"/>
      <c r="E179" s="804"/>
      <c r="F179" s="804"/>
      <c r="G179" s="804"/>
      <c r="H179" s="804"/>
      <c r="I179" s="804"/>
      <c r="J179" s="804"/>
      <c r="K179" s="804"/>
      <c r="L179" s="804"/>
      <c r="M179" s="804"/>
      <c r="N179" s="804"/>
      <c r="O179" s="804"/>
      <c r="P179" s="804"/>
      <c r="Q179" s="804"/>
      <c r="R179" s="804"/>
      <c r="S179" s="843"/>
      <c r="T179" s="834">
        <f t="shared" si="130"/>
        <v>0</v>
      </c>
      <c r="U179" s="844"/>
      <c r="V179" s="839"/>
    </row>
    <row r="180" spans="1:22" x14ac:dyDescent="0.25">
      <c r="A180" s="863" t="s">
        <v>1462</v>
      </c>
      <c r="B180" s="804"/>
      <c r="C180" s="804"/>
      <c r="D180" s="834">
        <f>SUMIFS(D286:D6905, $B$286:$B6905, "Negative fair values for financial derivatives", $C$286:$C$6905, "JPY")</f>
        <v>0</v>
      </c>
      <c r="E180" s="834">
        <f>SUMIFS(E286:E6905, $B$286:$B6905, "Negative fair values for financial derivatives", $C$286:$C$6905, "JPY")</f>
        <v>0</v>
      </c>
      <c r="F180" s="834">
        <f>SUMIFS(F286:F6905, $B$286:$B6905, "Negative fair values for financial derivatives", $C$286:$C$6905, "JPY")</f>
        <v>0</v>
      </c>
      <c r="G180" s="834">
        <f>SUMIFS(G286:G6905, $B$286:$B6905, "Negative fair values for financial derivatives", $C$286:$C$6905, "JPY")</f>
        <v>0</v>
      </c>
      <c r="H180" s="834">
        <f>SUMIFS(H286:H6905, $B$286:$B6905, "Negative fair values for financial derivatives", $C$286:$C$6905, "JPY")</f>
        <v>0</v>
      </c>
      <c r="I180" s="834">
        <f>SUMIFS(I286:I6905, $B$286:$B6905, "Negative fair values for financial derivatives", $C$286:$C$6905, "JPY")</f>
        <v>0</v>
      </c>
      <c r="J180" s="834">
        <f>SUMIFS(J286:J6905, $B$286:$B6905, "Negative fair values for financial derivatives", $C$286:$C$6905, "JPY")</f>
        <v>0</v>
      </c>
      <c r="K180" s="834">
        <f t="shared" ref="K180" si="131">SUM(E180:J180)</f>
        <v>0</v>
      </c>
      <c r="L180" s="834">
        <f>SUMIFS(L286:L6905, $B$286:$B6905, "Negative fair values for financial derivatives", $C$286:$C$6905, "JPY")</f>
        <v>0</v>
      </c>
      <c r="M180" s="834">
        <f>SUMIFS(M286:M6905, $B$286:$B6905, "Negative fair values for financial derivatives", $C$286:$C$6905, "JPY")</f>
        <v>0</v>
      </c>
      <c r="N180" s="834">
        <f>SUMIFS(N286:N6905, $B$286:$B6905, "Negative fair values for financial derivatives", $C$286:$C$6905, "JPY")</f>
        <v>0</v>
      </c>
      <c r="O180" s="834">
        <f>SUMIFS(O286:O6905, $B$286:$B6905, "Negative fair values for financial derivatives", $C$286:$C$6905, "JPY")</f>
        <v>0</v>
      </c>
      <c r="P180" s="834">
        <f>SUMIFS(P286:P6905, $B$286:$B6905, "Negative fair values for financial derivatives", $C$286:$C$6905, "JPY")</f>
        <v>0</v>
      </c>
      <c r="Q180" s="834">
        <f>SUMIFS(Q286:Q6905, $B$286:$B6905, "Negative fair values for financial derivatives", $C$286:$C$6905, "JPY")</f>
        <v>0</v>
      </c>
      <c r="R180" s="834">
        <f>SUMIFS(R286:R6905, $B$286:$B6905, "Negative fair values for financial derivatives", $C$286:$C$6905, "JPY")</f>
        <v>0</v>
      </c>
      <c r="S180" s="834">
        <f>SUMIFS(S286:S6905, $B$286:$B6905, "Negative fair values for financial derivatives", $C$286:$C$6905, "JPY")</f>
        <v>0</v>
      </c>
      <c r="T180" s="834">
        <f t="shared" si="130"/>
        <v>0</v>
      </c>
      <c r="U180" s="844"/>
      <c r="V180" s="839"/>
    </row>
    <row r="181" spans="1:22" x14ac:dyDescent="0.25">
      <c r="A181" s="1295"/>
      <c r="B181" s="1295"/>
      <c r="C181" s="1295"/>
      <c r="D181" s="1295"/>
      <c r="E181" s="1295"/>
      <c r="F181" s="1295"/>
      <c r="G181" s="1295"/>
      <c r="H181" s="1295"/>
      <c r="I181" s="1295"/>
      <c r="J181" s="1295"/>
      <c r="K181" s="1295"/>
      <c r="L181" s="1295"/>
      <c r="M181" s="1295"/>
      <c r="N181" s="1295"/>
      <c r="O181" s="1295"/>
      <c r="P181" s="1295"/>
      <c r="Q181" s="1295"/>
      <c r="R181" s="1295"/>
      <c r="S181" s="1295"/>
      <c r="T181" s="1295"/>
      <c r="U181" s="1295"/>
      <c r="V181" s="1295"/>
    </row>
    <row r="182" spans="1:22" x14ac:dyDescent="0.25">
      <c r="A182" s="837" t="s">
        <v>238</v>
      </c>
      <c r="B182" s="804"/>
      <c r="C182" s="804"/>
      <c r="D182" s="834">
        <f t="shared" ref="D182:T182" si="132">SUM(D183:D186)</f>
        <v>0</v>
      </c>
      <c r="E182" s="834">
        <f t="shared" si="132"/>
        <v>0</v>
      </c>
      <c r="F182" s="834">
        <f t="shared" si="132"/>
        <v>0</v>
      </c>
      <c r="G182" s="834">
        <f t="shared" si="132"/>
        <v>0</v>
      </c>
      <c r="H182" s="834">
        <f t="shared" si="132"/>
        <v>0</v>
      </c>
      <c r="I182" s="834">
        <f t="shared" si="132"/>
        <v>0</v>
      </c>
      <c r="J182" s="834">
        <f t="shared" si="132"/>
        <v>0</v>
      </c>
      <c r="K182" s="834">
        <f t="shared" si="132"/>
        <v>0</v>
      </c>
      <c r="L182" s="834">
        <f t="shared" si="132"/>
        <v>0</v>
      </c>
      <c r="M182" s="834">
        <f t="shared" si="132"/>
        <v>0</v>
      </c>
      <c r="N182" s="834">
        <f t="shared" si="132"/>
        <v>0</v>
      </c>
      <c r="O182" s="834">
        <f t="shared" si="132"/>
        <v>0</v>
      </c>
      <c r="P182" s="834">
        <f t="shared" si="132"/>
        <v>0</v>
      </c>
      <c r="Q182" s="834">
        <f t="shared" si="132"/>
        <v>0</v>
      </c>
      <c r="R182" s="834">
        <f t="shared" si="132"/>
        <v>0</v>
      </c>
      <c r="S182" s="834">
        <f t="shared" si="132"/>
        <v>0</v>
      </c>
      <c r="T182" s="834">
        <f t="shared" si="132"/>
        <v>0</v>
      </c>
      <c r="U182" s="844"/>
      <c r="V182" s="839"/>
    </row>
    <row r="183" spans="1:22" x14ac:dyDescent="0.25">
      <c r="A183" s="855" t="s">
        <v>514</v>
      </c>
      <c r="B183" s="804"/>
      <c r="C183" s="804"/>
      <c r="D183" s="864"/>
      <c r="E183" s="804"/>
      <c r="F183" s="804"/>
      <c r="G183" s="804"/>
      <c r="H183" s="804"/>
      <c r="I183" s="804"/>
      <c r="J183" s="804"/>
      <c r="K183" s="840"/>
      <c r="L183" s="804"/>
      <c r="M183" s="864"/>
      <c r="N183" s="864"/>
      <c r="O183" s="864"/>
      <c r="P183" s="864"/>
      <c r="Q183" s="864"/>
      <c r="R183" s="864"/>
      <c r="S183" s="864"/>
      <c r="T183" s="834">
        <f t="shared" ref="T183:T185" si="133">SUM(M183:S183)</f>
        <v>0</v>
      </c>
      <c r="U183" s="844"/>
      <c r="V183" s="839"/>
    </row>
    <row r="184" spans="1:22" x14ac:dyDescent="0.25">
      <c r="A184" s="855" t="s">
        <v>249</v>
      </c>
      <c r="B184" s="804"/>
      <c r="C184" s="804"/>
      <c r="D184" s="804"/>
      <c r="E184" s="804"/>
      <c r="F184" s="804"/>
      <c r="G184" s="804"/>
      <c r="H184" s="804"/>
      <c r="I184" s="804"/>
      <c r="J184" s="804"/>
      <c r="K184" s="804"/>
      <c r="L184" s="864"/>
      <c r="M184" s="804"/>
      <c r="N184" s="804"/>
      <c r="O184" s="804"/>
      <c r="P184" s="804"/>
      <c r="Q184" s="804"/>
      <c r="R184" s="804"/>
      <c r="S184" s="804"/>
      <c r="T184" s="842"/>
      <c r="U184" s="844"/>
      <c r="V184" s="839"/>
    </row>
    <row r="185" spans="1:22" x14ac:dyDescent="0.25">
      <c r="A185" s="855" t="s">
        <v>515</v>
      </c>
      <c r="B185" s="804"/>
      <c r="C185" s="804"/>
      <c r="D185" s="804"/>
      <c r="E185" s="804"/>
      <c r="F185" s="804"/>
      <c r="G185" s="804"/>
      <c r="H185" s="804"/>
      <c r="I185" s="804"/>
      <c r="J185" s="804"/>
      <c r="K185" s="804"/>
      <c r="L185" s="804"/>
      <c r="M185" s="804"/>
      <c r="N185" s="804"/>
      <c r="O185" s="804"/>
      <c r="P185" s="804"/>
      <c r="Q185" s="804"/>
      <c r="R185" s="804"/>
      <c r="S185" s="864"/>
      <c r="T185" s="834">
        <f t="shared" si="133"/>
        <v>0</v>
      </c>
      <c r="U185" s="844"/>
      <c r="V185" s="839"/>
    </row>
    <row r="186" spans="1:22" x14ac:dyDescent="0.25">
      <c r="A186" s="863" t="s">
        <v>1462</v>
      </c>
      <c r="B186" s="804"/>
      <c r="C186" s="804"/>
      <c r="D186" s="834">
        <f>SUMIFS(D286:D6906, $B$286:$B6906, "Bills Payable", $C$286:$C$6906, "JPY")</f>
        <v>0</v>
      </c>
      <c r="E186" s="834">
        <f>SUMIFS(E286:E6906, $B$286:$B6906, "Bills Payable", $C$286:$C$6906, "JPY")</f>
        <v>0</v>
      </c>
      <c r="F186" s="834">
        <f>SUMIFS(F286:F6906, $B$286:$B6906, "Bills Payable", $C$286:$C$6906, "JPY")</f>
        <v>0</v>
      </c>
      <c r="G186" s="834">
        <f>SUMIFS(G286:G6906, $B$286:$B6906, "Bills Payable", $C$286:$C$6906, "JPY")</f>
        <v>0</v>
      </c>
      <c r="H186" s="834">
        <f>SUMIFS(H286:H6906, $B$286:$B6906, "Bills Payable", $C$286:$C$6906, "JPY")</f>
        <v>0</v>
      </c>
      <c r="I186" s="834">
        <f>SUMIFS(I286:I6906, $B$286:$B6906, "Bills Payable", $C$286:$C$6906, "JPY")</f>
        <v>0</v>
      </c>
      <c r="J186" s="834">
        <f>SUMIFS(J286:J6906, $B$286:$B6906, "Bills Payable", $C$286:$C$6906, "JPY")</f>
        <v>0</v>
      </c>
      <c r="K186" s="834">
        <f t="shared" ref="K186" si="134">SUM(E186:J186)</f>
        <v>0</v>
      </c>
      <c r="L186" s="834">
        <f>SUMIFS(L286:L6906, $B$286:$B6906, "Bills Payable", $C$286:$C$6906, "JPY")</f>
        <v>0</v>
      </c>
      <c r="M186" s="834">
        <f>SUMIFS(M286:M6906, $B$286:$B6906, "Bills Payable", $C$286:$C$6906, "JPY")</f>
        <v>0</v>
      </c>
      <c r="N186" s="834">
        <f>SUMIFS(N286:N6906, $B$286:$B6906, "Bills Payable", $C$286:$C$6906, "JPY")</f>
        <v>0</v>
      </c>
      <c r="O186" s="834">
        <f>SUMIFS(O286:O6906, $B$286:$B6906, "Bills Payable", $C$286:$C$6906, "JPY")</f>
        <v>0</v>
      </c>
      <c r="P186" s="834">
        <f>SUMIFS(P286:P6906, $B$286:$B6906, "Bills Payable", $C$286:$C$6906, "JPY")</f>
        <v>0</v>
      </c>
      <c r="Q186" s="834">
        <f>SUMIFS(Q286:Q6906, $B$286:$B6906, "Bills Payable", $C$286:$C$6906, "JPY")</f>
        <v>0</v>
      </c>
      <c r="R186" s="834">
        <f>SUMIFS(R286:R6906, $B$286:$B6906, "Bills Payable", $C$286:$C$6906, "JPY")</f>
        <v>0</v>
      </c>
      <c r="S186" s="834">
        <f>SUMIFS(S286:S6906, $B$286:$B6906, "Bills Payable", $C$286:$C$6906, "JPY")</f>
        <v>0</v>
      </c>
      <c r="T186" s="834">
        <f>SUM(M186:S186)</f>
        <v>0</v>
      </c>
      <c r="U186" s="844"/>
      <c r="V186" s="839"/>
    </row>
    <row r="187" spans="1:22" x14ac:dyDescent="0.25">
      <c r="A187" s="1295"/>
      <c r="B187" s="1295"/>
      <c r="C187" s="1295"/>
      <c r="D187" s="1295"/>
      <c r="E187" s="1295"/>
      <c r="F187" s="1295"/>
      <c r="G187" s="1295"/>
      <c r="H187" s="1295"/>
      <c r="I187" s="1295"/>
      <c r="J187" s="1295"/>
      <c r="K187" s="1295"/>
      <c r="L187" s="1295"/>
      <c r="M187" s="1295"/>
      <c r="N187" s="1295"/>
      <c r="O187" s="1295"/>
      <c r="P187" s="1295"/>
      <c r="Q187" s="1295"/>
      <c r="R187" s="1295"/>
      <c r="S187" s="1295"/>
      <c r="T187" s="1295"/>
      <c r="U187" s="1295"/>
      <c r="V187" s="1295"/>
    </row>
    <row r="188" spans="1:22" x14ac:dyDescent="0.25">
      <c r="A188" s="816" t="s">
        <v>739</v>
      </c>
      <c r="B188" s="804"/>
      <c r="C188" s="804"/>
      <c r="D188" s="834">
        <f t="shared" ref="D188:T188" si="135">SUM(D189:D192)</f>
        <v>0</v>
      </c>
      <c r="E188" s="834">
        <f t="shared" si="135"/>
        <v>0</v>
      </c>
      <c r="F188" s="834">
        <f t="shared" si="135"/>
        <v>0</v>
      </c>
      <c r="G188" s="834">
        <f t="shared" si="135"/>
        <v>0</v>
      </c>
      <c r="H188" s="834">
        <f t="shared" si="135"/>
        <v>0</v>
      </c>
      <c r="I188" s="834">
        <f t="shared" si="135"/>
        <v>0</v>
      </c>
      <c r="J188" s="834">
        <f t="shared" si="135"/>
        <v>0</v>
      </c>
      <c r="K188" s="834">
        <f t="shared" si="135"/>
        <v>0</v>
      </c>
      <c r="L188" s="834">
        <f t="shared" si="135"/>
        <v>0</v>
      </c>
      <c r="M188" s="834">
        <f t="shared" si="135"/>
        <v>0</v>
      </c>
      <c r="N188" s="834">
        <f t="shared" si="135"/>
        <v>0</v>
      </c>
      <c r="O188" s="834">
        <f t="shared" si="135"/>
        <v>0</v>
      </c>
      <c r="P188" s="834">
        <f t="shared" si="135"/>
        <v>0</v>
      </c>
      <c r="Q188" s="834">
        <f t="shared" si="135"/>
        <v>0</v>
      </c>
      <c r="R188" s="834">
        <f t="shared" si="135"/>
        <v>0</v>
      </c>
      <c r="S188" s="834">
        <f t="shared" si="135"/>
        <v>0</v>
      </c>
      <c r="T188" s="834">
        <f t="shared" si="135"/>
        <v>0</v>
      </c>
      <c r="U188" s="740">
        <f>SUM(U189:U192)</f>
        <v>0</v>
      </c>
      <c r="V188" s="839"/>
    </row>
    <row r="189" spans="1:22" x14ac:dyDescent="0.25">
      <c r="A189" s="370" t="s">
        <v>514</v>
      </c>
      <c r="B189" s="804"/>
      <c r="C189" s="804"/>
      <c r="D189" s="370"/>
      <c r="E189" s="761"/>
      <c r="F189" s="761"/>
      <c r="G189" s="761"/>
      <c r="H189" s="761"/>
      <c r="I189" s="761"/>
      <c r="J189" s="761"/>
      <c r="K189" s="840"/>
      <c r="L189" s="761"/>
      <c r="M189" s="370"/>
      <c r="N189" s="370"/>
      <c r="O189" s="370"/>
      <c r="P189" s="370"/>
      <c r="Q189" s="370"/>
      <c r="R189" s="370"/>
      <c r="S189" s="370"/>
      <c r="T189" s="834">
        <f t="shared" ref="T189:T192" si="136">SUM(M189:S189)</f>
        <v>0</v>
      </c>
      <c r="U189" s="370"/>
      <c r="V189" s="839"/>
    </row>
    <row r="190" spans="1:22" x14ac:dyDescent="0.25">
      <c r="A190" s="370" t="s">
        <v>249</v>
      </c>
      <c r="B190" s="804"/>
      <c r="C190" s="804"/>
      <c r="D190" s="761"/>
      <c r="E190" s="761"/>
      <c r="F190" s="761"/>
      <c r="G190" s="761"/>
      <c r="H190" s="761"/>
      <c r="I190" s="761"/>
      <c r="J190" s="761"/>
      <c r="K190" s="761"/>
      <c r="L190" s="370"/>
      <c r="M190" s="761"/>
      <c r="N190" s="761"/>
      <c r="O190" s="761"/>
      <c r="P190" s="761"/>
      <c r="Q190" s="761"/>
      <c r="R190" s="761"/>
      <c r="S190" s="761"/>
      <c r="T190" s="842"/>
      <c r="U190" s="370"/>
      <c r="V190" s="839"/>
    </row>
    <row r="191" spans="1:22" x14ac:dyDescent="0.25">
      <c r="A191" s="370" t="s">
        <v>515</v>
      </c>
      <c r="B191" s="804"/>
      <c r="C191" s="804"/>
      <c r="D191" s="761"/>
      <c r="E191" s="761"/>
      <c r="F191" s="761"/>
      <c r="G191" s="761"/>
      <c r="H191" s="761"/>
      <c r="I191" s="761"/>
      <c r="J191" s="761"/>
      <c r="K191" s="761"/>
      <c r="L191" s="761"/>
      <c r="M191" s="761"/>
      <c r="N191" s="761"/>
      <c r="O191" s="761"/>
      <c r="P191" s="761"/>
      <c r="Q191" s="761"/>
      <c r="R191" s="761"/>
      <c r="S191" s="370"/>
      <c r="T191" s="834">
        <f t="shared" si="136"/>
        <v>0</v>
      </c>
      <c r="U191" s="370"/>
      <c r="V191" s="839"/>
    </row>
    <row r="192" spans="1:22" x14ac:dyDescent="0.25">
      <c r="A192" s="816" t="s">
        <v>1460</v>
      </c>
      <c r="B192" s="804"/>
      <c r="C192" s="804"/>
      <c r="D192" s="740">
        <f>SUMIFS(D286:D6906, $B$286:$B6906, "Negotiable Certificates of Deposits", $C$286:$C$6906, "JPY")</f>
        <v>0</v>
      </c>
      <c r="E192" s="740">
        <f>SUMIFS(E286:E6906, $B$286:$B6906, "Negotiable Certificates of Deposits", $C$286:$C$6906, "JPY")</f>
        <v>0</v>
      </c>
      <c r="F192" s="740">
        <f>SUMIFS(F286:F6906, $B$286:$B6906, "Negotiable Certificates of Deposits", $C$286:$C$6906, "JPY")</f>
        <v>0</v>
      </c>
      <c r="G192" s="740">
        <f>SUMIFS(G286:G6906, $B$286:$B6906, "Negotiable Certificates of Deposits", $C$286:$C$6906, "JPY")</f>
        <v>0</v>
      </c>
      <c r="H192" s="740">
        <f>SUMIFS(H286:H6906, $B$286:$B6906, "Negotiable Certificates of Deposits", $C$286:$C$6906, "JPY")</f>
        <v>0</v>
      </c>
      <c r="I192" s="740">
        <f>SUMIFS(I286:I6906, $B$286:$B6906, "Negotiable Certificates of Deposits", $C$286:$C$6906, "JPY")</f>
        <v>0</v>
      </c>
      <c r="J192" s="740">
        <f>SUMIFS(J286:J6906, $B$286:$B6906, "Negotiable Certificates of Deposits", $C$286:$C$6906, "JPY")</f>
        <v>0</v>
      </c>
      <c r="K192" s="1003">
        <f>SUM(E192:J192)</f>
        <v>0</v>
      </c>
      <c r="L192" s="740">
        <f>SUMIFS(L286:L6906, $B$286:$B6906, "Negotiable Certificates of Deposits", $C$286:$C$6906, "JPY")</f>
        <v>0</v>
      </c>
      <c r="M192" s="740">
        <f>SUMIFS(M286:M6906, $B$286:$B6906, "Negotiable Certificates of Deposits", $C$286:$C$6906, "JPY")</f>
        <v>0</v>
      </c>
      <c r="N192" s="740">
        <f>SUMIFS(N286:N6906, $B$286:$B6906, "Negotiable Certificates of Deposits", $C$286:$C$6906, "JPY")</f>
        <v>0</v>
      </c>
      <c r="O192" s="740">
        <f>SUMIFS(O286:O6906, $B$286:$B6906, "Negotiable Certificates of Deposits", $C$286:$C$6906, "JPY")</f>
        <v>0</v>
      </c>
      <c r="P192" s="740">
        <f>SUMIFS(P286:P6906, $B$286:$B6906, "Negotiable Certificates of Deposits", $C$286:$C$6906, "JPY")</f>
        <v>0</v>
      </c>
      <c r="Q192" s="740">
        <f>SUMIFS(Q286:Q6906, $B$286:$B6906, "Negotiable Certificates of Deposits", $C$286:$C$6906, "JPY")</f>
        <v>0</v>
      </c>
      <c r="R192" s="740">
        <f>SUMIFS(R286:R6906, $B$286:$B6906, "Negotiable Certificates of Deposits", $C$286:$C$6906, "JPY")</f>
        <v>0</v>
      </c>
      <c r="S192" s="740">
        <f>SUMIFS(S286:S6906, $B$286:$B6906, "Negotiable Certificates of Deposits", $C$286:$C$6906, "JPY")</f>
        <v>0</v>
      </c>
      <c r="T192" s="834">
        <f t="shared" si="136"/>
        <v>0</v>
      </c>
      <c r="U192" s="740">
        <f>SUMIFS(U286:U6906, $B$286:$B6906, "Negotiable Certificates of Deposits", $C$286:$C$6906, "JPY")</f>
        <v>0</v>
      </c>
      <c r="V192" s="839"/>
    </row>
    <row r="193" spans="1:22" x14ac:dyDescent="0.25">
      <c r="A193" s="1295"/>
      <c r="B193" s="1295"/>
      <c r="C193" s="1295"/>
      <c r="D193" s="1295"/>
      <c r="E193" s="1295"/>
      <c r="F193" s="1295"/>
      <c r="G193" s="1295"/>
      <c r="H193" s="1295"/>
      <c r="I193" s="1295"/>
      <c r="J193" s="1295"/>
      <c r="K193" s="1295"/>
      <c r="L193" s="1295"/>
      <c r="M193" s="1295"/>
      <c r="N193" s="1295"/>
      <c r="O193" s="1295"/>
      <c r="P193" s="1295"/>
      <c r="Q193" s="1295"/>
      <c r="R193" s="1295"/>
      <c r="S193" s="1295"/>
      <c r="T193" s="1295"/>
      <c r="U193" s="1295"/>
      <c r="V193" s="1295"/>
    </row>
    <row r="194" spans="1:22" x14ac:dyDescent="0.25">
      <c r="A194" s="816" t="s">
        <v>169</v>
      </c>
      <c r="B194" s="804"/>
      <c r="C194" s="804"/>
      <c r="D194" s="834">
        <f t="shared" ref="D194:T194" si="137">SUM(D195:D198)</f>
        <v>0</v>
      </c>
      <c r="E194" s="834">
        <f t="shared" si="137"/>
        <v>0</v>
      </c>
      <c r="F194" s="834">
        <f t="shared" si="137"/>
        <v>0</v>
      </c>
      <c r="G194" s="834">
        <f t="shared" si="137"/>
        <v>0</v>
      </c>
      <c r="H194" s="834">
        <f t="shared" si="137"/>
        <v>0</v>
      </c>
      <c r="I194" s="834">
        <f t="shared" si="137"/>
        <v>0</v>
      </c>
      <c r="J194" s="834">
        <f t="shared" si="137"/>
        <v>0</v>
      </c>
      <c r="K194" s="834">
        <f t="shared" si="137"/>
        <v>0</v>
      </c>
      <c r="L194" s="834">
        <f t="shared" si="137"/>
        <v>0</v>
      </c>
      <c r="M194" s="834">
        <f t="shared" si="137"/>
        <v>0</v>
      </c>
      <c r="N194" s="834">
        <f t="shared" si="137"/>
        <v>0</v>
      </c>
      <c r="O194" s="834">
        <f t="shared" si="137"/>
        <v>0</v>
      </c>
      <c r="P194" s="834">
        <f t="shared" si="137"/>
        <v>0</v>
      </c>
      <c r="Q194" s="834">
        <f t="shared" si="137"/>
        <v>0</v>
      </c>
      <c r="R194" s="834">
        <f t="shared" si="137"/>
        <v>0</v>
      </c>
      <c r="S194" s="834">
        <f t="shared" si="137"/>
        <v>0</v>
      </c>
      <c r="T194" s="834">
        <f t="shared" si="137"/>
        <v>0</v>
      </c>
      <c r="U194" s="844"/>
      <c r="V194" s="847">
        <f>SUM(V195:V198)</f>
        <v>0</v>
      </c>
    </row>
    <row r="195" spans="1:22" x14ac:dyDescent="0.25">
      <c r="A195" s="370" t="s">
        <v>514</v>
      </c>
      <c r="B195" s="804"/>
      <c r="C195" s="804"/>
      <c r="D195" s="370"/>
      <c r="E195" s="850"/>
      <c r="F195" s="850"/>
      <c r="G195" s="850"/>
      <c r="H195" s="850"/>
      <c r="I195" s="850"/>
      <c r="J195" s="850"/>
      <c r="K195" s="840"/>
      <c r="L195" s="850"/>
      <c r="M195" s="370"/>
      <c r="N195" s="370"/>
      <c r="O195" s="370"/>
      <c r="P195" s="370"/>
      <c r="Q195" s="370"/>
      <c r="R195" s="370"/>
      <c r="S195" s="370"/>
      <c r="T195" s="834">
        <f t="shared" ref="T195:T197" si="138">SUM(M195:S195)</f>
        <v>0</v>
      </c>
      <c r="U195" s="844"/>
      <c r="V195" s="861"/>
    </row>
    <row r="196" spans="1:22" x14ac:dyDescent="0.25">
      <c r="A196" s="370" t="s">
        <v>249</v>
      </c>
      <c r="B196" s="804"/>
      <c r="C196" s="804"/>
      <c r="D196" s="850"/>
      <c r="E196" s="850"/>
      <c r="F196" s="850"/>
      <c r="G196" s="850"/>
      <c r="H196" s="850"/>
      <c r="I196" s="850"/>
      <c r="J196" s="850"/>
      <c r="K196" s="850"/>
      <c r="L196" s="370"/>
      <c r="M196" s="850"/>
      <c r="N196" s="850"/>
      <c r="O196" s="850"/>
      <c r="P196" s="850"/>
      <c r="Q196" s="850"/>
      <c r="R196" s="850"/>
      <c r="S196" s="850"/>
      <c r="T196" s="842"/>
      <c r="U196" s="844"/>
      <c r="V196" s="861"/>
    </row>
    <row r="197" spans="1:22" x14ac:dyDescent="0.25">
      <c r="A197" s="370" t="s">
        <v>515</v>
      </c>
      <c r="B197" s="804"/>
      <c r="C197" s="804"/>
      <c r="D197" s="850"/>
      <c r="E197" s="850"/>
      <c r="F197" s="850"/>
      <c r="G197" s="850"/>
      <c r="H197" s="850"/>
      <c r="I197" s="850"/>
      <c r="J197" s="850"/>
      <c r="K197" s="850"/>
      <c r="L197" s="850"/>
      <c r="M197" s="850"/>
      <c r="N197" s="850"/>
      <c r="O197" s="850"/>
      <c r="P197" s="850"/>
      <c r="Q197" s="850"/>
      <c r="R197" s="850"/>
      <c r="S197" s="370"/>
      <c r="T197" s="834">
        <f t="shared" si="138"/>
        <v>0</v>
      </c>
      <c r="U197" s="844"/>
      <c r="V197" s="861"/>
    </row>
    <row r="198" spans="1:22" x14ac:dyDescent="0.25">
      <c r="A198" s="816" t="s">
        <v>1460</v>
      </c>
      <c r="B198" s="804"/>
      <c r="C198" s="804"/>
      <c r="D198" s="740">
        <f>SUMIFS(D286:D6906, $B$286:$B6906, "Debt Securities", $C$286:$C$6906, "JPY")</f>
        <v>0</v>
      </c>
      <c r="E198" s="740">
        <f>SUMIFS(E286:E6906, $B$286:$B6906, "Debt Securities", $C$286:$C$6906, "JPY")</f>
        <v>0</v>
      </c>
      <c r="F198" s="740">
        <f>SUMIFS(F286:F6906, $B$286:$B6906, "Debt Securities", $C$286:$C$6906, "JPY")</f>
        <v>0</v>
      </c>
      <c r="G198" s="740">
        <f>SUMIFS(G286:G6906, $B$286:$B6906, "Debt Securities", $C$286:$C$6906, "JPY")</f>
        <v>0</v>
      </c>
      <c r="H198" s="740">
        <f>SUMIFS(H286:H6906, $B$286:$B6906, "Debt Securities", $C$286:$C$6906, "JPY")</f>
        <v>0</v>
      </c>
      <c r="I198" s="740">
        <f>SUMIFS(I286:I6906, $B$286:$B6906, "Debt Securities", $C$286:$C$6906, "JPY")</f>
        <v>0</v>
      </c>
      <c r="J198" s="740">
        <f>SUMIFS(J286:J6906, $B$286:$B6906, "Debt Securities", $C$286:$C$6906, "JPY")</f>
        <v>0</v>
      </c>
      <c r="K198" s="834">
        <f t="shared" ref="K198" si="139">SUM(E198:J198)</f>
        <v>0</v>
      </c>
      <c r="L198" s="740">
        <f>SUMIFS(L286:L6906, $B$286:$B6906, "Debt Securities", $C$286:$C$6906, "JPY")</f>
        <v>0</v>
      </c>
      <c r="M198" s="740">
        <f>SUMIFS(M286:M6906, $B$286:$B6906, "Debt Securities", $C$286:$C$6906, "JPY")</f>
        <v>0</v>
      </c>
      <c r="N198" s="740">
        <f>SUMIFS(N286:N6906, $B$286:$B6906, "Debt Securities", $C$286:$C$6906, "JPY")</f>
        <v>0</v>
      </c>
      <c r="O198" s="740">
        <f>SUMIFS(O286:O6906, $B$286:$B6906, "Debt Securities", $C$286:$C$6906, "JPY")</f>
        <v>0</v>
      </c>
      <c r="P198" s="740">
        <f>SUMIFS(P286:P6906, $B$286:$B6906, "Debt Securities", $C$286:$C$6906, "JPY")</f>
        <v>0</v>
      </c>
      <c r="Q198" s="740">
        <f>SUMIFS(Q286:Q6906, $B$286:$B6906, "Debt Securities", $C$286:$C$6906, "JPY")</f>
        <v>0</v>
      </c>
      <c r="R198" s="740">
        <f>SUMIFS(R286:R6906, $B$286:$B6906, "Debt Securities", $C$286:$C$6906, "JPY")</f>
        <v>0</v>
      </c>
      <c r="S198" s="740">
        <f>SUMIFS(S286:S6906, $B$286:$B6906, "Debt Securities", $C$286:$C$6906, "JPY")</f>
        <v>0</v>
      </c>
      <c r="T198" s="834">
        <f>SUM(M198:S198)</f>
        <v>0</v>
      </c>
      <c r="U198" s="844"/>
      <c r="V198" s="847">
        <f>SUMIFS(V286:V6906, $B$286:$B6906, "Debt Securities", $C$286:$C$6906, "JPY")</f>
        <v>0</v>
      </c>
    </row>
    <row r="199" spans="1:22" x14ac:dyDescent="0.25">
      <c r="A199" s="1298"/>
      <c r="B199" s="1298"/>
      <c r="C199" s="1298"/>
      <c r="D199" s="1298"/>
      <c r="E199" s="1298"/>
      <c r="F199" s="1298"/>
      <c r="G199" s="1298"/>
      <c r="H199" s="1298"/>
      <c r="I199" s="1298"/>
      <c r="J199" s="1298"/>
      <c r="K199" s="1298"/>
      <c r="L199" s="1298"/>
      <c r="M199" s="1298"/>
      <c r="N199" s="1298"/>
      <c r="O199" s="1298"/>
      <c r="P199" s="1298"/>
      <c r="Q199" s="1298"/>
      <c r="R199" s="1298"/>
      <c r="S199" s="1298"/>
      <c r="T199" s="1298"/>
      <c r="U199" s="1298"/>
      <c r="V199" s="1298"/>
    </row>
    <row r="200" spans="1:22" x14ac:dyDescent="0.25">
      <c r="A200" s="1298"/>
      <c r="B200" s="1298"/>
      <c r="C200" s="1298"/>
      <c r="D200" s="1298"/>
      <c r="E200" s="1298"/>
      <c r="F200" s="1298"/>
      <c r="G200" s="1298"/>
      <c r="H200" s="1298"/>
      <c r="I200" s="1298"/>
      <c r="J200" s="1298"/>
      <c r="K200" s="1298"/>
      <c r="L200" s="1298"/>
      <c r="M200" s="1298"/>
      <c r="N200" s="1298"/>
      <c r="O200" s="1298"/>
      <c r="P200" s="1298"/>
      <c r="Q200" s="1298"/>
      <c r="R200" s="1298"/>
      <c r="S200" s="1298"/>
      <c r="T200" s="1298"/>
      <c r="U200" s="1298"/>
      <c r="V200" s="1298"/>
    </row>
    <row r="201" spans="1:22" x14ac:dyDescent="0.25">
      <c r="A201" s="867" t="s">
        <v>745</v>
      </c>
      <c r="B201" s="804"/>
      <c r="C201" s="804"/>
      <c r="D201" s="804"/>
      <c r="E201" s="804"/>
      <c r="F201" s="804"/>
      <c r="G201" s="804"/>
      <c r="H201" s="804"/>
      <c r="I201" s="804"/>
      <c r="J201" s="804"/>
      <c r="K201" s="804"/>
      <c r="L201" s="804"/>
      <c r="M201" s="804"/>
      <c r="N201" s="804"/>
      <c r="O201" s="804"/>
      <c r="P201" s="804"/>
      <c r="Q201" s="804"/>
      <c r="R201" s="804"/>
      <c r="S201" s="804"/>
      <c r="T201" s="804"/>
      <c r="U201" s="844"/>
      <c r="V201" s="839"/>
    </row>
    <row r="202" spans="1:22" x14ac:dyDescent="0.25">
      <c r="A202" s="837" t="s">
        <v>136</v>
      </c>
      <c r="B202" s="804"/>
      <c r="C202" s="804"/>
      <c r="D202" s="834">
        <f>SUM(D203,D205:D207)</f>
        <v>0</v>
      </c>
      <c r="E202" s="834">
        <f>SUM(E203,E205:E207)</f>
        <v>0</v>
      </c>
      <c r="F202" s="834">
        <f t="shared" ref="F202:T202" si="140">SUM(F203,F205:F207)</f>
        <v>0</v>
      </c>
      <c r="G202" s="834">
        <f t="shared" si="140"/>
        <v>0</v>
      </c>
      <c r="H202" s="834">
        <f t="shared" si="140"/>
        <v>0</v>
      </c>
      <c r="I202" s="834">
        <f t="shared" si="140"/>
        <v>0</v>
      </c>
      <c r="J202" s="834">
        <f t="shared" si="140"/>
        <v>0</v>
      </c>
      <c r="K202" s="834">
        <f t="shared" si="140"/>
        <v>0</v>
      </c>
      <c r="L202" s="834">
        <f t="shared" si="140"/>
        <v>0</v>
      </c>
      <c r="M202" s="834">
        <f t="shared" si="140"/>
        <v>0</v>
      </c>
      <c r="N202" s="834">
        <f t="shared" si="140"/>
        <v>0</v>
      </c>
      <c r="O202" s="834">
        <f t="shared" si="140"/>
        <v>0</v>
      </c>
      <c r="P202" s="834">
        <f t="shared" si="140"/>
        <v>0</v>
      </c>
      <c r="Q202" s="834">
        <f t="shared" si="140"/>
        <v>0</v>
      </c>
      <c r="R202" s="834">
        <f t="shared" si="140"/>
        <v>0</v>
      </c>
      <c r="S202" s="834">
        <f>SUM(S203,S205:S207)</f>
        <v>0</v>
      </c>
      <c r="T202" s="834">
        <f t="shared" si="140"/>
        <v>0</v>
      </c>
      <c r="U202" s="844"/>
      <c r="V202" s="839"/>
    </row>
    <row r="203" spans="1:22" x14ac:dyDescent="0.25">
      <c r="A203" s="855" t="s">
        <v>514</v>
      </c>
      <c r="B203" s="804"/>
      <c r="C203" s="804"/>
      <c r="D203" s="843"/>
      <c r="E203" s="849"/>
      <c r="F203" s="849"/>
      <c r="G203" s="849"/>
      <c r="H203" s="849"/>
      <c r="I203" s="849"/>
      <c r="J203" s="849"/>
      <c r="K203" s="840"/>
      <c r="L203" s="849"/>
      <c r="M203" s="843"/>
      <c r="N203" s="843"/>
      <c r="O203" s="843"/>
      <c r="P203" s="843"/>
      <c r="Q203" s="843"/>
      <c r="R203" s="843"/>
      <c r="S203" s="843"/>
      <c r="T203" s="834">
        <f t="shared" ref="T203:T207" si="141">SUM(M203:S203)</f>
        <v>0</v>
      </c>
      <c r="U203" s="844"/>
      <c r="V203" s="839"/>
    </row>
    <row r="204" spans="1:22" x14ac:dyDescent="0.25">
      <c r="A204" s="803" t="s">
        <v>738</v>
      </c>
      <c r="B204" s="804"/>
      <c r="C204" s="804"/>
      <c r="D204" s="849"/>
      <c r="E204" s="849"/>
      <c r="F204" s="849"/>
      <c r="G204" s="849"/>
      <c r="H204" s="849"/>
      <c r="I204" s="849"/>
      <c r="J204" s="849"/>
      <c r="K204" s="849"/>
      <c r="L204" s="849"/>
      <c r="M204" s="849"/>
      <c r="N204" s="849"/>
      <c r="O204" s="849"/>
      <c r="P204" s="849"/>
      <c r="Q204" s="849"/>
      <c r="R204" s="849"/>
      <c r="S204" s="849"/>
      <c r="T204" s="840"/>
      <c r="U204" s="844"/>
      <c r="V204" s="839"/>
    </row>
    <row r="205" spans="1:22" x14ac:dyDescent="0.25">
      <c r="A205" s="855" t="s">
        <v>249</v>
      </c>
      <c r="B205" s="804"/>
      <c r="C205" s="804"/>
      <c r="D205" s="804"/>
      <c r="E205" s="804"/>
      <c r="F205" s="804"/>
      <c r="G205" s="804"/>
      <c r="H205" s="804"/>
      <c r="I205" s="804"/>
      <c r="J205" s="804"/>
      <c r="K205" s="804"/>
      <c r="L205" s="857"/>
      <c r="M205" s="849"/>
      <c r="N205" s="849"/>
      <c r="O205" s="849"/>
      <c r="P205" s="849"/>
      <c r="Q205" s="849"/>
      <c r="R205" s="849"/>
      <c r="S205" s="849"/>
      <c r="T205" s="842"/>
      <c r="U205" s="844"/>
      <c r="V205" s="839"/>
    </row>
    <row r="206" spans="1:22" x14ac:dyDescent="0.25">
      <c r="A206" s="855" t="s">
        <v>515</v>
      </c>
      <c r="B206" s="804"/>
      <c r="C206" s="804"/>
      <c r="D206" s="804"/>
      <c r="E206" s="804"/>
      <c r="F206" s="804"/>
      <c r="G206" s="804"/>
      <c r="H206" s="804"/>
      <c r="I206" s="804"/>
      <c r="J206" s="804"/>
      <c r="K206" s="804"/>
      <c r="L206" s="849"/>
      <c r="M206" s="849"/>
      <c r="N206" s="849"/>
      <c r="O206" s="849"/>
      <c r="P206" s="849"/>
      <c r="Q206" s="849"/>
      <c r="R206" s="849"/>
      <c r="S206" s="858"/>
      <c r="T206" s="834">
        <f t="shared" si="141"/>
        <v>0</v>
      </c>
      <c r="U206" s="844"/>
      <c r="V206" s="839"/>
    </row>
    <row r="207" spans="1:22" x14ac:dyDescent="0.25">
      <c r="A207" s="863" t="s">
        <v>1462</v>
      </c>
      <c r="B207" s="804"/>
      <c r="C207" s="804"/>
      <c r="D207" s="834">
        <f>SUMIFS(D286:D6906, $B$286:$B6906, "Deposits and Balances", $C$286:$C$6906, "GBP")</f>
        <v>0</v>
      </c>
      <c r="E207" s="834">
        <f>SUMIFS(E286:E6906, $B$286:$B6906, "Deposits and Balances", $C$286:$C$6906, "GBP")</f>
        <v>0</v>
      </c>
      <c r="F207" s="834">
        <f>SUMIFS(F286:F6906, $B$286:$B6906, "Deposits and Balances", $C$286:$C$6906, "GBP")</f>
        <v>0</v>
      </c>
      <c r="G207" s="834">
        <f>SUMIFS(G286:G6906, $B$286:$B6906, "Deposits and Balances", $C$286:$C$6906, "GBP")</f>
        <v>0</v>
      </c>
      <c r="H207" s="834">
        <f>SUMIFS(H286:H6906, $B$286:$B6906, "Deposits and Balances", $C$286:$C$6906, "GBP")</f>
        <v>0</v>
      </c>
      <c r="I207" s="834">
        <f>SUMIFS(I286:I6906, $B$286:$B6906, "Deposits and Balances", $C$286:$C$6906, "GBP")</f>
        <v>0</v>
      </c>
      <c r="J207" s="834">
        <f>SUMIFS(J286:J6906, $B$286:$B6906, "Deposits and Balances", $C$286:$C$6906, "GBP")</f>
        <v>0</v>
      </c>
      <c r="K207" s="834">
        <f t="shared" ref="K207" si="142">SUM(E207:J207)</f>
        <v>0</v>
      </c>
      <c r="L207" s="834">
        <f>SUMIFS(L286:L6906, $B$286:$B6906, "Deposits and Balances", $C$286:$C$6906, "GBP")</f>
        <v>0</v>
      </c>
      <c r="M207" s="834">
        <f>SUMIFS(M286:M6906, $B$286:$B6906, "Deposits and Balances", $C$286:$C$6906, "GBP")</f>
        <v>0</v>
      </c>
      <c r="N207" s="834">
        <f>SUMIFS(N286:N6906, $B$286:$B6906, "Deposits and Balances", $C$286:$C$6906, "GBP")</f>
        <v>0</v>
      </c>
      <c r="O207" s="834">
        <f>SUMIFS(O286:O6906, $B$286:$B6906, "Deposits and Balances", $C$286:$C$6906, "GBP")</f>
        <v>0</v>
      </c>
      <c r="P207" s="834">
        <f>SUMIFS(P286:P6906, $B$286:$B6906, "Deposits and Balances", $C$286:$C$6906, "GBP")</f>
        <v>0</v>
      </c>
      <c r="Q207" s="834">
        <f>SUMIFS(Q286:Q6906, $B$286:$B6906, "Deposits and Balances", $C$286:$C$6906, "GBP")</f>
        <v>0</v>
      </c>
      <c r="R207" s="834">
        <f>SUMIFS(R286:R6906, $B$286:$B6906, "Deposits and Balances", $C$286:$C$6906, "GBP")</f>
        <v>0</v>
      </c>
      <c r="S207" s="834">
        <f>SUMIFS(S286:S6906, $B$286:$B6906, "Deposits and Balances", $C$286:$C$6906, "GBP")</f>
        <v>0</v>
      </c>
      <c r="T207" s="834">
        <f t="shared" si="141"/>
        <v>0</v>
      </c>
      <c r="U207" s="844"/>
      <c r="V207" s="839"/>
    </row>
    <row r="208" spans="1:22" x14ac:dyDescent="0.25">
      <c r="A208" s="1295"/>
      <c r="B208" s="1295"/>
      <c r="C208" s="1295"/>
      <c r="D208" s="1295"/>
      <c r="E208" s="1295"/>
      <c r="F208" s="1295"/>
      <c r="G208" s="1295"/>
      <c r="H208" s="1295"/>
      <c r="I208" s="1295"/>
      <c r="J208" s="1295"/>
      <c r="K208" s="1295"/>
      <c r="L208" s="1295"/>
      <c r="M208" s="1295"/>
      <c r="N208" s="1295"/>
      <c r="O208" s="1295"/>
      <c r="P208" s="1295"/>
      <c r="Q208" s="1295"/>
      <c r="R208" s="1295"/>
      <c r="S208" s="1295"/>
      <c r="T208" s="1295"/>
      <c r="U208" s="1295"/>
      <c r="V208" s="1295"/>
    </row>
    <row r="209" spans="1:22" x14ac:dyDescent="0.25">
      <c r="A209" s="837" t="s">
        <v>743</v>
      </c>
      <c r="B209" s="804"/>
      <c r="C209" s="804"/>
      <c r="D209" s="834">
        <f>SUM(D210:D213)</f>
        <v>0</v>
      </c>
      <c r="E209" s="834">
        <f t="shared" ref="E209:T209" si="143">SUM(E210:E213)</f>
        <v>0</v>
      </c>
      <c r="F209" s="834">
        <f t="shared" si="143"/>
        <v>0</v>
      </c>
      <c r="G209" s="834">
        <f t="shared" si="143"/>
        <v>0</v>
      </c>
      <c r="H209" s="834">
        <f t="shared" si="143"/>
        <v>0</v>
      </c>
      <c r="I209" s="834">
        <f t="shared" si="143"/>
        <v>0</v>
      </c>
      <c r="J209" s="834">
        <f t="shared" si="143"/>
        <v>0</v>
      </c>
      <c r="K209" s="834">
        <f t="shared" si="143"/>
        <v>0</v>
      </c>
      <c r="L209" s="834">
        <f t="shared" si="143"/>
        <v>0</v>
      </c>
      <c r="M209" s="834">
        <f t="shared" si="143"/>
        <v>0</v>
      </c>
      <c r="N209" s="834">
        <f t="shared" si="143"/>
        <v>0</v>
      </c>
      <c r="O209" s="834">
        <f t="shared" si="143"/>
        <v>0</v>
      </c>
      <c r="P209" s="834">
        <f t="shared" si="143"/>
        <v>0</v>
      </c>
      <c r="Q209" s="834">
        <f t="shared" si="143"/>
        <v>0</v>
      </c>
      <c r="R209" s="834">
        <f t="shared" si="143"/>
        <v>0</v>
      </c>
      <c r="S209" s="834">
        <f t="shared" si="143"/>
        <v>0</v>
      </c>
      <c r="T209" s="834">
        <f t="shared" si="143"/>
        <v>0</v>
      </c>
      <c r="U209" s="844"/>
      <c r="V209" s="839"/>
    </row>
    <row r="210" spans="1:22" x14ac:dyDescent="0.25">
      <c r="A210" s="855" t="s">
        <v>514</v>
      </c>
      <c r="B210" s="804"/>
      <c r="C210" s="804"/>
      <c r="D210" s="843"/>
      <c r="E210" s="804"/>
      <c r="F210" s="804"/>
      <c r="G210" s="804"/>
      <c r="H210" s="804"/>
      <c r="I210" s="804"/>
      <c r="J210" s="804"/>
      <c r="K210" s="840"/>
      <c r="L210" s="804"/>
      <c r="M210" s="843"/>
      <c r="N210" s="843"/>
      <c r="O210" s="843"/>
      <c r="P210" s="843"/>
      <c r="Q210" s="843"/>
      <c r="R210" s="843"/>
      <c r="S210" s="843"/>
      <c r="T210" s="834">
        <f t="shared" ref="T210:T213" si="144">SUM(M210:S210)</f>
        <v>0</v>
      </c>
      <c r="U210" s="844"/>
      <c r="V210" s="839"/>
    </row>
    <row r="211" spans="1:22" x14ac:dyDescent="0.25">
      <c r="A211" s="855" t="s">
        <v>249</v>
      </c>
      <c r="B211" s="804"/>
      <c r="C211" s="804"/>
      <c r="D211" s="804"/>
      <c r="E211" s="804"/>
      <c r="F211" s="804"/>
      <c r="G211" s="804"/>
      <c r="H211" s="804"/>
      <c r="I211" s="804"/>
      <c r="J211" s="804"/>
      <c r="K211" s="804"/>
      <c r="L211" s="843"/>
      <c r="M211" s="804"/>
      <c r="N211" s="804"/>
      <c r="O211" s="804"/>
      <c r="P211" s="804"/>
      <c r="Q211" s="804"/>
      <c r="R211" s="804"/>
      <c r="S211" s="804"/>
      <c r="T211" s="842"/>
      <c r="U211" s="844"/>
      <c r="V211" s="839"/>
    </row>
    <row r="212" spans="1:22" x14ac:dyDescent="0.25">
      <c r="A212" s="855" t="s">
        <v>515</v>
      </c>
      <c r="B212" s="804"/>
      <c r="C212" s="804"/>
      <c r="D212" s="804"/>
      <c r="E212" s="804"/>
      <c r="F212" s="804"/>
      <c r="G212" s="804"/>
      <c r="H212" s="804"/>
      <c r="I212" s="804"/>
      <c r="J212" s="804"/>
      <c r="K212" s="804"/>
      <c r="L212" s="804"/>
      <c r="M212" s="804"/>
      <c r="N212" s="804"/>
      <c r="O212" s="804"/>
      <c r="P212" s="804"/>
      <c r="Q212" s="804"/>
      <c r="R212" s="804"/>
      <c r="S212" s="843"/>
      <c r="T212" s="834">
        <f t="shared" si="144"/>
        <v>0</v>
      </c>
      <c r="U212" s="844"/>
      <c r="V212" s="839"/>
    </row>
    <row r="213" spans="1:22" x14ac:dyDescent="0.25">
      <c r="A213" s="863" t="s">
        <v>1462</v>
      </c>
      <c r="B213" s="804"/>
      <c r="C213" s="804"/>
      <c r="D213" s="834">
        <f>SUMIFS(D286:D6906, $B$286:$B6906, "Amounts payable under repurchase agreements", $C$286:$C$6906, "GBP")</f>
        <v>0</v>
      </c>
      <c r="E213" s="834">
        <f>SUMIFS(E286:E6906, $B$286:$B6906, "Amounts payable under repurchase agreements", $C$286:$C$6906, "GBP")</f>
        <v>0</v>
      </c>
      <c r="F213" s="834">
        <f>SUMIFS(F286:F6906, $B$286:$B6906, "Amounts payable under repurchase agreements", $C$286:$C$6906, "GBP")</f>
        <v>0</v>
      </c>
      <c r="G213" s="834">
        <f>SUMIFS(G286:G6906, $B$286:$B6906, "Amounts payable under repurchase agreements", $C$286:$C$6906, "GBP")</f>
        <v>0</v>
      </c>
      <c r="H213" s="834">
        <f>SUMIFS(H286:H6906, $B$286:$B6906, "Amounts payable under repurchase agreements", $C$286:$C$6906, "GBP")</f>
        <v>0</v>
      </c>
      <c r="I213" s="834">
        <f>SUMIFS(I286:I6906, $B$286:$B6906, "Amounts payable under repurchase agreements", $C$286:$C$6906, "GBP")</f>
        <v>0</v>
      </c>
      <c r="J213" s="834">
        <f>SUMIFS(J286:J6906, $B$286:$B6906, "Amounts payable under repurchase agreements", $C$286:$C$6906, "GBP")</f>
        <v>0</v>
      </c>
      <c r="K213" s="834">
        <f t="shared" ref="K213" si="145">SUM(E213:J213)</f>
        <v>0</v>
      </c>
      <c r="L213" s="834">
        <f>SUMIFS(L286:L6906, $B$286:$B6906, "Amounts payable under repurchase agreements", $C$286:$C$6906, "GBP")</f>
        <v>0</v>
      </c>
      <c r="M213" s="834">
        <f>SUMIFS(M286:M6906, $B$286:$B6906, "Amounts payable under repurchase agreements", $C$286:$C$6906, "GBP")</f>
        <v>0</v>
      </c>
      <c r="N213" s="834">
        <f>SUMIFS(N286:N6906, $B$286:$B6906, "Amounts payable under repurchase agreements", $C$286:$C$6906, "GBP")</f>
        <v>0</v>
      </c>
      <c r="O213" s="834">
        <f>SUMIFS(O286:O6906, $B$286:$B6906, "Amounts payable under repurchase agreements", $C$286:$C$6906, "GBP")</f>
        <v>0</v>
      </c>
      <c r="P213" s="834">
        <f>SUMIFS(P286:P6906, $B$286:$B6906, "Amounts payable under repurchase agreements", $C$286:$C$6906, "GBP")</f>
        <v>0</v>
      </c>
      <c r="Q213" s="834">
        <f>SUMIFS(Q286:Q6906, $B$286:$B6906, "Amounts payable under repurchase agreements", $C$286:$C$6906, "GBP")</f>
        <v>0</v>
      </c>
      <c r="R213" s="834">
        <f>SUMIFS(R286:R6906, $B$286:$B6906, "Amounts payable under repurchase agreements", $C$286:$C$6906, "GBP")</f>
        <v>0</v>
      </c>
      <c r="S213" s="834">
        <f>SUMIFS(S286:S6906, $B$286:$B6906, "Amounts payable under repurchase agreements", $C$286:$C$6906, "GBP")</f>
        <v>0</v>
      </c>
      <c r="T213" s="834">
        <f t="shared" si="144"/>
        <v>0</v>
      </c>
      <c r="U213" s="844"/>
      <c r="V213" s="839"/>
    </row>
    <row r="214" spans="1:22" x14ac:dyDescent="0.25">
      <c r="A214" s="1295"/>
      <c r="B214" s="1295"/>
      <c r="C214" s="1295"/>
      <c r="D214" s="1295"/>
      <c r="E214" s="1295"/>
      <c r="F214" s="1295"/>
      <c r="G214" s="1295"/>
      <c r="H214" s="1295"/>
      <c r="I214" s="1295"/>
      <c r="J214" s="1295"/>
      <c r="K214" s="1295"/>
      <c r="L214" s="1295"/>
      <c r="M214" s="1295"/>
      <c r="N214" s="1295"/>
      <c r="O214" s="1295"/>
      <c r="P214" s="1295"/>
      <c r="Q214" s="1295"/>
      <c r="R214" s="1295"/>
      <c r="S214" s="1295"/>
      <c r="T214" s="1295"/>
      <c r="U214" s="1295"/>
      <c r="V214" s="1295"/>
    </row>
    <row r="215" spans="1:22" x14ac:dyDescent="0.25">
      <c r="A215" s="837" t="s">
        <v>138</v>
      </c>
      <c r="B215" s="804"/>
      <c r="C215" s="804"/>
      <c r="D215" s="834">
        <f t="shared" ref="D215:T215" si="146">SUM(D216:D219)</f>
        <v>0</v>
      </c>
      <c r="E215" s="834">
        <f t="shared" si="146"/>
        <v>0</v>
      </c>
      <c r="F215" s="834">
        <f t="shared" si="146"/>
        <v>0</v>
      </c>
      <c r="G215" s="834">
        <f t="shared" si="146"/>
        <v>0</v>
      </c>
      <c r="H215" s="834">
        <f t="shared" si="146"/>
        <v>0</v>
      </c>
      <c r="I215" s="834">
        <f t="shared" si="146"/>
        <v>0</v>
      </c>
      <c r="J215" s="834">
        <f t="shared" si="146"/>
        <v>0</v>
      </c>
      <c r="K215" s="834">
        <f t="shared" si="146"/>
        <v>0</v>
      </c>
      <c r="L215" s="834">
        <f t="shared" si="146"/>
        <v>0</v>
      </c>
      <c r="M215" s="834">
        <f t="shared" si="146"/>
        <v>0</v>
      </c>
      <c r="N215" s="834">
        <f t="shared" si="146"/>
        <v>0</v>
      </c>
      <c r="O215" s="834">
        <f t="shared" si="146"/>
        <v>0</v>
      </c>
      <c r="P215" s="834">
        <f t="shared" si="146"/>
        <v>0</v>
      </c>
      <c r="Q215" s="834">
        <f t="shared" si="146"/>
        <v>0</v>
      </c>
      <c r="R215" s="834">
        <f t="shared" si="146"/>
        <v>0</v>
      </c>
      <c r="S215" s="834">
        <f t="shared" si="146"/>
        <v>0</v>
      </c>
      <c r="T215" s="834">
        <f t="shared" si="146"/>
        <v>0</v>
      </c>
      <c r="U215" s="844"/>
      <c r="V215" s="839"/>
    </row>
    <row r="216" spans="1:22" x14ac:dyDescent="0.25">
      <c r="A216" s="855" t="s">
        <v>514</v>
      </c>
      <c r="B216" s="804"/>
      <c r="C216" s="804"/>
      <c r="D216" s="843"/>
      <c r="E216" s="804"/>
      <c r="F216" s="804"/>
      <c r="G216" s="804"/>
      <c r="H216" s="804"/>
      <c r="I216" s="804"/>
      <c r="J216" s="804"/>
      <c r="K216" s="840"/>
      <c r="L216" s="804"/>
      <c r="M216" s="843"/>
      <c r="N216" s="843"/>
      <c r="O216" s="843"/>
      <c r="P216" s="843"/>
      <c r="Q216" s="843"/>
      <c r="R216" s="843"/>
      <c r="S216" s="843"/>
      <c r="T216" s="834">
        <f t="shared" ref="T216:T219" si="147">SUM(M216:S216)</f>
        <v>0</v>
      </c>
      <c r="U216" s="844"/>
      <c r="V216" s="839"/>
    </row>
    <row r="217" spans="1:22" x14ac:dyDescent="0.25">
      <c r="A217" s="855" t="s">
        <v>249</v>
      </c>
      <c r="B217" s="804"/>
      <c r="C217" s="804"/>
      <c r="D217" s="804"/>
      <c r="E217" s="804"/>
      <c r="F217" s="804"/>
      <c r="G217" s="804"/>
      <c r="H217" s="804"/>
      <c r="I217" s="804"/>
      <c r="J217" s="804"/>
      <c r="K217" s="804"/>
      <c r="L217" s="843"/>
      <c r="M217" s="804"/>
      <c r="N217" s="804"/>
      <c r="O217" s="804"/>
      <c r="P217" s="804"/>
      <c r="Q217" s="804"/>
      <c r="R217" s="804"/>
      <c r="S217" s="804"/>
      <c r="T217" s="842"/>
      <c r="U217" s="844"/>
      <c r="V217" s="839"/>
    </row>
    <row r="218" spans="1:22" x14ac:dyDescent="0.25">
      <c r="A218" s="855" t="s">
        <v>515</v>
      </c>
      <c r="B218" s="804"/>
      <c r="C218" s="804"/>
      <c r="D218" s="804"/>
      <c r="E218" s="804"/>
      <c r="F218" s="804"/>
      <c r="G218" s="804"/>
      <c r="H218" s="804"/>
      <c r="I218" s="804"/>
      <c r="J218" s="804"/>
      <c r="K218" s="804"/>
      <c r="L218" s="804"/>
      <c r="M218" s="804"/>
      <c r="N218" s="804"/>
      <c r="O218" s="804"/>
      <c r="P218" s="804"/>
      <c r="Q218" s="804"/>
      <c r="R218" s="804"/>
      <c r="S218" s="843"/>
      <c r="T218" s="834">
        <f t="shared" si="147"/>
        <v>0</v>
      </c>
      <c r="U218" s="844"/>
      <c r="V218" s="839"/>
    </row>
    <row r="219" spans="1:22" x14ac:dyDescent="0.25">
      <c r="A219" s="863" t="s">
        <v>1462</v>
      </c>
      <c r="B219" s="804"/>
      <c r="C219" s="804"/>
      <c r="D219" s="834">
        <f>SUMIFS(D286:D6906, $B$286:$B6906, "Negative fair values for financial derivatives", $C$286:$C$6906, "GBP")</f>
        <v>0</v>
      </c>
      <c r="E219" s="834">
        <f>SUMIFS(E286:E6906, $B$286:$B6906, "Negative fair values for financial derivatives", $C$286:$C$6906, "GBP")</f>
        <v>0</v>
      </c>
      <c r="F219" s="834">
        <f>SUMIFS(F286:F6906, $B$286:$B6906, "Negative fair values for financial derivatives", $C$286:$C$6906, "GBP")</f>
        <v>0</v>
      </c>
      <c r="G219" s="834">
        <f>SUMIFS(G286:G6906, $B$286:$B6906, "Negative fair values for financial derivatives", $C$286:$C$6906, "GBP")</f>
        <v>0</v>
      </c>
      <c r="H219" s="834">
        <f>SUMIFS(H286:H6906, $B$286:$B6906, "Negative fair values for financial derivatives", $C$286:$C$6906, "GBP")</f>
        <v>0</v>
      </c>
      <c r="I219" s="834">
        <f>SUMIFS(I286:I6906, $B$286:$B6906, "Negative fair values for financial derivatives", $C$286:$C$6906, "GBP")</f>
        <v>0</v>
      </c>
      <c r="J219" s="834">
        <f>SUMIFS(J286:J6906, $B$286:$B6906, "Negative fair values for financial derivatives", $C$286:$C$6906, "GBP")</f>
        <v>0</v>
      </c>
      <c r="K219" s="834">
        <f t="shared" ref="K219" si="148">SUM(E219:J219)</f>
        <v>0</v>
      </c>
      <c r="L219" s="834">
        <f>SUMIFS(L286:L6906, $B$286:$B6906, "Negative fair values for financial derivatives", $C$286:$C$6906, "GBP")</f>
        <v>0</v>
      </c>
      <c r="M219" s="834">
        <f>SUMIFS(M286:M6906, $B$286:$B6906, "Negative fair values for financial derivatives", $C$286:$C$6906, "GBP")</f>
        <v>0</v>
      </c>
      <c r="N219" s="834">
        <f>SUMIFS(N286:N6906, $B$286:$B6906, "Negative fair values for financial derivatives", $C$286:$C$6906, "GBP")</f>
        <v>0</v>
      </c>
      <c r="O219" s="834">
        <f>SUMIFS(O286:O6906, $B$286:$B6906, "Negative fair values for financial derivatives", $C$286:$C$6906, "GBP")</f>
        <v>0</v>
      </c>
      <c r="P219" s="834">
        <f>SUMIFS(P286:P6906, $B$286:$B6906, "Negative fair values for financial derivatives", $C$286:$C$6906, "GBP")</f>
        <v>0</v>
      </c>
      <c r="Q219" s="834">
        <f>SUMIFS(Q286:Q6906, $B$286:$B6906, "Negative fair values for financial derivatives", $C$286:$C$6906, "GBP")</f>
        <v>0</v>
      </c>
      <c r="R219" s="834">
        <f>SUMIFS(R286:R6906, $B$286:$B6906, "Negative fair values for financial derivatives", $C$286:$C$6906, "GBP")</f>
        <v>0</v>
      </c>
      <c r="S219" s="834">
        <f>SUMIFS(S286:S6906, $B$286:$B6906, "Negative fair values for financial derivatives", $C$286:$C$6906, "GBP")</f>
        <v>0</v>
      </c>
      <c r="T219" s="834">
        <f t="shared" si="147"/>
        <v>0</v>
      </c>
      <c r="U219" s="844"/>
      <c r="V219" s="839"/>
    </row>
    <row r="220" spans="1:22" x14ac:dyDescent="0.25">
      <c r="A220" s="1295"/>
      <c r="B220" s="1295"/>
      <c r="C220" s="1295"/>
      <c r="D220" s="1295"/>
      <c r="E220" s="1295"/>
      <c r="F220" s="1295"/>
      <c r="G220" s="1295"/>
      <c r="H220" s="1295"/>
      <c r="I220" s="1295"/>
      <c r="J220" s="1295"/>
      <c r="K220" s="1295"/>
      <c r="L220" s="1295"/>
      <c r="M220" s="1295"/>
      <c r="N220" s="1295"/>
      <c r="O220" s="1295"/>
      <c r="P220" s="1295"/>
      <c r="Q220" s="1295"/>
      <c r="R220" s="1295"/>
      <c r="S220" s="1295"/>
      <c r="T220" s="1295"/>
      <c r="U220" s="1295"/>
      <c r="V220" s="1295"/>
    </row>
    <row r="221" spans="1:22" x14ac:dyDescent="0.25">
      <c r="A221" s="837" t="s">
        <v>238</v>
      </c>
      <c r="B221" s="804"/>
      <c r="C221" s="804"/>
      <c r="D221" s="834">
        <f>SUM(D222:D225)</f>
        <v>0</v>
      </c>
      <c r="E221" s="834">
        <f t="shared" ref="E221:T221" si="149">SUM(E222:E225)</f>
        <v>0</v>
      </c>
      <c r="F221" s="834">
        <f t="shared" si="149"/>
        <v>0</v>
      </c>
      <c r="G221" s="834">
        <f t="shared" si="149"/>
        <v>0</v>
      </c>
      <c r="H221" s="834">
        <f t="shared" si="149"/>
        <v>0</v>
      </c>
      <c r="I221" s="834">
        <f t="shared" si="149"/>
        <v>0</v>
      </c>
      <c r="J221" s="834">
        <f t="shared" si="149"/>
        <v>0</v>
      </c>
      <c r="K221" s="834">
        <f t="shared" si="149"/>
        <v>0</v>
      </c>
      <c r="L221" s="834">
        <f t="shared" si="149"/>
        <v>0</v>
      </c>
      <c r="M221" s="834">
        <f t="shared" si="149"/>
        <v>0</v>
      </c>
      <c r="N221" s="834">
        <f t="shared" si="149"/>
        <v>0</v>
      </c>
      <c r="O221" s="834">
        <f t="shared" si="149"/>
        <v>0</v>
      </c>
      <c r="P221" s="834">
        <f t="shared" si="149"/>
        <v>0</v>
      </c>
      <c r="Q221" s="834">
        <f t="shared" si="149"/>
        <v>0</v>
      </c>
      <c r="R221" s="834">
        <f t="shared" si="149"/>
        <v>0</v>
      </c>
      <c r="S221" s="834">
        <f t="shared" si="149"/>
        <v>0</v>
      </c>
      <c r="T221" s="834">
        <f t="shared" si="149"/>
        <v>0</v>
      </c>
      <c r="U221" s="844"/>
      <c r="V221" s="839"/>
    </row>
    <row r="222" spans="1:22" x14ac:dyDescent="0.25">
      <c r="A222" s="855" t="s">
        <v>514</v>
      </c>
      <c r="B222" s="804"/>
      <c r="C222" s="804"/>
      <c r="D222" s="843"/>
      <c r="E222" s="804"/>
      <c r="F222" s="804"/>
      <c r="G222" s="804"/>
      <c r="H222" s="804"/>
      <c r="I222" s="804"/>
      <c r="J222" s="804"/>
      <c r="K222" s="840"/>
      <c r="L222" s="804"/>
      <c r="M222" s="843"/>
      <c r="N222" s="843"/>
      <c r="O222" s="843"/>
      <c r="P222" s="843"/>
      <c r="Q222" s="843"/>
      <c r="R222" s="843"/>
      <c r="S222" s="843"/>
      <c r="T222" s="834">
        <f t="shared" ref="T222:T225" si="150">SUM(M222:S222)</f>
        <v>0</v>
      </c>
      <c r="U222" s="844"/>
      <c r="V222" s="839"/>
    </row>
    <row r="223" spans="1:22" x14ac:dyDescent="0.25">
      <c r="A223" s="855" t="s">
        <v>249</v>
      </c>
      <c r="B223" s="804"/>
      <c r="C223" s="804"/>
      <c r="D223" s="804"/>
      <c r="E223" s="804"/>
      <c r="F223" s="804"/>
      <c r="G223" s="804"/>
      <c r="H223" s="804"/>
      <c r="I223" s="804"/>
      <c r="J223" s="804"/>
      <c r="K223" s="804"/>
      <c r="L223" s="843"/>
      <c r="M223" s="804"/>
      <c r="N223" s="804"/>
      <c r="O223" s="804"/>
      <c r="P223" s="804"/>
      <c r="Q223" s="804"/>
      <c r="R223" s="804"/>
      <c r="S223" s="804"/>
      <c r="T223" s="842"/>
      <c r="U223" s="844"/>
      <c r="V223" s="839"/>
    </row>
    <row r="224" spans="1:22" x14ac:dyDescent="0.25">
      <c r="A224" s="855" t="s">
        <v>515</v>
      </c>
      <c r="B224" s="804"/>
      <c r="C224" s="804"/>
      <c r="D224" s="804"/>
      <c r="E224" s="804"/>
      <c r="F224" s="804"/>
      <c r="G224" s="804"/>
      <c r="H224" s="804"/>
      <c r="I224" s="804"/>
      <c r="J224" s="804"/>
      <c r="K224" s="804"/>
      <c r="L224" s="804"/>
      <c r="M224" s="804"/>
      <c r="N224" s="804"/>
      <c r="O224" s="804"/>
      <c r="P224" s="804"/>
      <c r="Q224" s="804"/>
      <c r="R224" s="804"/>
      <c r="S224" s="843"/>
      <c r="T224" s="834">
        <f t="shared" si="150"/>
        <v>0</v>
      </c>
      <c r="U224" s="844"/>
      <c r="V224" s="839"/>
    </row>
    <row r="225" spans="1:22" x14ac:dyDescent="0.25">
      <c r="A225" s="863" t="s">
        <v>1462</v>
      </c>
      <c r="B225" s="804"/>
      <c r="C225" s="804"/>
      <c r="D225" s="834">
        <f>SUMIFS(D286:D6906, $B$286:$B6906, "Bills Payable", $C$286:$C$6906, "GBP")</f>
        <v>0</v>
      </c>
      <c r="E225" s="834">
        <f>SUMIFS(E286:E6906, $B$286:$B6906, "Bills Payable", $C$286:$C$6906, "GBP")</f>
        <v>0</v>
      </c>
      <c r="F225" s="834">
        <f>SUMIFS(F286:F6906, $B$286:$B6906, "Bills Payable", $C$286:$C$6906, "GBP")</f>
        <v>0</v>
      </c>
      <c r="G225" s="834">
        <f>SUMIFS(G286:G6906, $B$286:$B6906, "Bills Payable", $C$286:$C$6906, "GBP")</f>
        <v>0</v>
      </c>
      <c r="H225" s="834">
        <f>SUMIFS(H286:H6906, $B$286:$B6906, "Bills Payable", $C$286:$C$6906, "GBP")</f>
        <v>0</v>
      </c>
      <c r="I225" s="834">
        <f>SUMIFS(I286:I6906, $B$286:$B6906, "Bills Payable", $C$286:$C$6906, "GBP")</f>
        <v>0</v>
      </c>
      <c r="J225" s="834">
        <f>SUMIFS(J286:J6906, $B$286:$B6906, "Bills Payable", $C$286:$C$6906, "GBP")</f>
        <v>0</v>
      </c>
      <c r="K225" s="834">
        <f t="shared" ref="K225" si="151">SUM(E225:J225)</f>
        <v>0</v>
      </c>
      <c r="L225" s="834">
        <f>SUMIFS(L286:L6906, $B$286:$B6906, "Bills Payable", $C$286:$C$6906, "GBP")</f>
        <v>0</v>
      </c>
      <c r="M225" s="834">
        <f>SUMIFS(M286:M6906, $B$286:$B6906, "Bills Payable", $C$286:$C$6906, "GBP")</f>
        <v>0</v>
      </c>
      <c r="N225" s="834">
        <f>SUMIFS(N286:N6906, $B$286:$B6906, "Bills Payable", $C$286:$C$6906, "GBP")</f>
        <v>0</v>
      </c>
      <c r="O225" s="834">
        <f>SUMIFS(O286:O6906, $B$286:$B6906, "Bills Payable", $C$286:$C$6906, "GBP")</f>
        <v>0</v>
      </c>
      <c r="P225" s="834">
        <f>SUMIFS(P286:P6906, $B$286:$B6906, "Bills Payable", $C$286:$C$6906, "GBP")</f>
        <v>0</v>
      </c>
      <c r="Q225" s="834">
        <f>SUMIFS(Q286:Q6906, $B$286:$B6906, "Bills Payable", $C$286:$C$6906, "GBP")</f>
        <v>0</v>
      </c>
      <c r="R225" s="834">
        <f>SUMIFS(R286:R6906, $B$286:$B6906, "Bills Payable", $C$286:$C$6906, "GBP")</f>
        <v>0</v>
      </c>
      <c r="S225" s="834">
        <f>SUMIFS(S286:S6906, $B$286:$B6906, "Bills Payable", $C$286:$C$6906, "GBP")</f>
        <v>0</v>
      </c>
      <c r="T225" s="834">
        <f t="shared" si="150"/>
        <v>0</v>
      </c>
      <c r="U225" s="844"/>
      <c r="V225" s="839"/>
    </row>
    <row r="226" spans="1:22" x14ac:dyDescent="0.25">
      <c r="A226" s="1295"/>
      <c r="B226" s="1295"/>
      <c r="C226" s="1295"/>
      <c r="D226" s="1295"/>
      <c r="E226" s="1295"/>
      <c r="F226" s="1295"/>
      <c r="G226" s="1295"/>
      <c r="H226" s="1295"/>
      <c r="I226" s="1295"/>
      <c r="J226" s="1295"/>
      <c r="K226" s="1295"/>
      <c r="L226" s="1295"/>
      <c r="M226" s="1295"/>
      <c r="N226" s="1295"/>
      <c r="O226" s="1295"/>
      <c r="P226" s="1295"/>
      <c r="Q226" s="1295"/>
      <c r="R226" s="1295"/>
      <c r="S226" s="1295"/>
      <c r="T226" s="1295"/>
      <c r="U226" s="1295"/>
      <c r="V226" s="1295"/>
    </row>
    <row r="227" spans="1:22" x14ac:dyDescent="0.25">
      <c r="A227" s="816" t="s">
        <v>739</v>
      </c>
      <c r="B227" s="804"/>
      <c r="C227" s="804"/>
      <c r="D227" s="834">
        <f>SUM(D228:D231)</f>
        <v>0</v>
      </c>
      <c r="E227" s="834">
        <f t="shared" ref="E227:R227" si="152">SUM(E228:E231)</f>
        <v>0</v>
      </c>
      <c r="F227" s="834">
        <f t="shared" si="152"/>
        <v>0</v>
      </c>
      <c r="G227" s="834">
        <f t="shared" si="152"/>
        <v>0</v>
      </c>
      <c r="H227" s="834">
        <f t="shared" si="152"/>
        <v>0</v>
      </c>
      <c r="I227" s="834">
        <f t="shared" si="152"/>
        <v>0</v>
      </c>
      <c r="J227" s="834">
        <f t="shared" si="152"/>
        <v>0</v>
      </c>
      <c r="K227" s="834">
        <f t="shared" si="152"/>
        <v>0</v>
      </c>
      <c r="L227" s="834">
        <f t="shared" si="152"/>
        <v>0</v>
      </c>
      <c r="M227" s="834">
        <f t="shared" si="152"/>
        <v>0</v>
      </c>
      <c r="N227" s="834">
        <f t="shared" si="152"/>
        <v>0</v>
      </c>
      <c r="O227" s="834">
        <f t="shared" si="152"/>
        <v>0</v>
      </c>
      <c r="P227" s="834">
        <f t="shared" si="152"/>
        <v>0</v>
      </c>
      <c r="Q227" s="834">
        <f t="shared" si="152"/>
        <v>0</v>
      </c>
      <c r="R227" s="834">
        <f t="shared" si="152"/>
        <v>0</v>
      </c>
      <c r="S227" s="834">
        <f>SUM(S228:S231)</f>
        <v>0</v>
      </c>
      <c r="T227" s="834">
        <f>SUM(T228:T231)</f>
        <v>0</v>
      </c>
      <c r="U227" s="834">
        <f>SUM(U228:U231)</f>
        <v>0</v>
      </c>
      <c r="V227" s="839"/>
    </row>
    <row r="228" spans="1:22" x14ac:dyDescent="0.25">
      <c r="A228" s="370" t="s">
        <v>514</v>
      </c>
      <c r="B228" s="804"/>
      <c r="C228" s="804"/>
      <c r="D228" s="370"/>
      <c r="E228" s="761"/>
      <c r="F228" s="761"/>
      <c r="G228" s="761"/>
      <c r="H228" s="761"/>
      <c r="I228" s="761"/>
      <c r="J228" s="761"/>
      <c r="K228" s="840"/>
      <c r="L228" s="761"/>
      <c r="M228" s="370"/>
      <c r="N228" s="370"/>
      <c r="O228" s="370"/>
      <c r="P228" s="370"/>
      <c r="Q228" s="370"/>
      <c r="R228" s="370"/>
      <c r="S228" s="370"/>
      <c r="T228" s="834">
        <f t="shared" ref="T228:T231" si="153">SUM(M228:S228)</f>
        <v>0</v>
      </c>
      <c r="U228" s="370"/>
      <c r="V228" s="839"/>
    </row>
    <row r="229" spans="1:22" x14ac:dyDescent="0.25">
      <c r="A229" s="370" t="s">
        <v>249</v>
      </c>
      <c r="B229" s="804"/>
      <c r="C229" s="804"/>
      <c r="D229" s="761"/>
      <c r="E229" s="761"/>
      <c r="F229" s="761"/>
      <c r="G229" s="761"/>
      <c r="H229" s="761"/>
      <c r="I229" s="761"/>
      <c r="J229" s="761"/>
      <c r="K229" s="761"/>
      <c r="L229" s="370"/>
      <c r="M229" s="761"/>
      <c r="N229" s="761"/>
      <c r="O229" s="761"/>
      <c r="P229" s="761"/>
      <c r="Q229" s="761"/>
      <c r="R229" s="761"/>
      <c r="S229" s="761"/>
      <c r="T229" s="842"/>
      <c r="U229" s="370"/>
      <c r="V229" s="839"/>
    </row>
    <row r="230" spans="1:22" x14ac:dyDescent="0.25">
      <c r="A230" s="370" t="s">
        <v>515</v>
      </c>
      <c r="B230" s="804"/>
      <c r="C230" s="804"/>
      <c r="D230" s="761"/>
      <c r="E230" s="761"/>
      <c r="F230" s="761"/>
      <c r="G230" s="761"/>
      <c r="H230" s="761"/>
      <c r="I230" s="761"/>
      <c r="J230" s="761"/>
      <c r="K230" s="761"/>
      <c r="L230" s="761"/>
      <c r="M230" s="761"/>
      <c r="N230" s="761"/>
      <c r="O230" s="761"/>
      <c r="P230" s="761"/>
      <c r="Q230" s="761"/>
      <c r="R230" s="761"/>
      <c r="S230" s="370"/>
      <c r="T230" s="834">
        <f t="shared" si="153"/>
        <v>0</v>
      </c>
      <c r="U230" s="370"/>
      <c r="V230" s="839"/>
    </row>
    <row r="231" spans="1:22" x14ac:dyDescent="0.25">
      <c r="A231" s="816" t="s">
        <v>1460</v>
      </c>
      <c r="B231" s="804"/>
      <c r="C231" s="804"/>
      <c r="D231" s="740">
        <f>SUMIFS(D286:D6906, $B$286:$B6906, "Negotiable Certificates of Deposits", $C$286:$C$6906, "GBP")</f>
        <v>0</v>
      </c>
      <c r="E231" s="740">
        <f>SUMIFS(E286:E6906, $B$286:$B6906, "Negotiable Certificates of Deposits", $C$286:$C$6906, "GBP")</f>
        <v>0</v>
      </c>
      <c r="F231" s="740">
        <f>SUMIFS(F286:F6906, $B$286:$B6906, "Negotiable Certificates of Deposits", $C$286:$C$6906, "GBP")</f>
        <v>0</v>
      </c>
      <c r="G231" s="740">
        <f>SUMIFS(G286:G6906, $B$286:$B6906, "Negotiable Certificates of Deposits", $C$286:$C$6906, "GBP")</f>
        <v>0</v>
      </c>
      <c r="H231" s="740">
        <f>SUMIFS(H286:H6906, $B$286:$B6906, "Negotiable Certificates of Deposits", $C$286:$C$6906, "GBP")</f>
        <v>0</v>
      </c>
      <c r="I231" s="740">
        <f>SUMIFS(I286:I6906, $B$286:$B6906, "Negotiable Certificates of Deposits", $C$286:$C$6906, "GBP")</f>
        <v>0</v>
      </c>
      <c r="J231" s="740">
        <f>SUMIFS(J286:J6906, $B$286:$B6906, "Negotiable Certificates of Deposits", $C$286:$C$6906, "GBP")</f>
        <v>0</v>
      </c>
      <c r="K231" s="834">
        <f t="shared" ref="K231" si="154">SUM(E231:J231)</f>
        <v>0</v>
      </c>
      <c r="L231" s="740">
        <f>SUMIFS(L286:L6906, $B$286:$B6906, "Negotiable Certificates of Deposits", $C$286:$C$6906, "GBP")</f>
        <v>0</v>
      </c>
      <c r="M231" s="740">
        <f>SUMIFS(M286:M6906, $B$286:$B6906, "Negotiable Certificates of Deposits", $C$286:$C$6906, "GBP")</f>
        <v>0</v>
      </c>
      <c r="N231" s="740">
        <f>SUMIFS(N286:N6906, $B$286:$B6906, "Negotiable Certificates of Deposits", $C$286:$C$6906, "GBP")</f>
        <v>0</v>
      </c>
      <c r="O231" s="740">
        <f>SUMIFS(O286:O6906, $B$286:$B6906, "Negotiable Certificates of Deposits", $C$286:$C$6906, "GBP")</f>
        <v>0</v>
      </c>
      <c r="P231" s="740">
        <f>SUMIFS(P286:P6906, $B$286:$B6906, "Negotiable Certificates of Deposits", $C$286:$C$6906, "GBP")</f>
        <v>0</v>
      </c>
      <c r="Q231" s="740">
        <f>SUMIFS(Q286:Q6906, $B$286:$B6906, "Negotiable Certificates of Deposits", $C$286:$C$6906, "GBP")</f>
        <v>0</v>
      </c>
      <c r="R231" s="740">
        <f>SUMIFS(R286:R6906, $B$286:$B6906, "Negotiable Certificates of Deposits", $C$286:$C$6906, "GBP")</f>
        <v>0</v>
      </c>
      <c r="S231" s="740">
        <f>SUMIFS(S286:S6906, $B$286:$B6906, "Negotiable Certificates of Deposits", $C$286:$C$6906, "GBP")</f>
        <v>0</v>
      </c>
      <c r="T231" s="834">
        <f t="shared" si="153"/>
        <v>0</v>
      </c>
      <c r="U231" s="740">
        <f>SUMIFS(U286:U6907, $B$286:$B6907, "Negotiable Certificates of Deposits", $C$286:$C$6907, "GBP")</f>
        <v>0</v>
      </c>
      <c r="V231" s="839"/>
    </row>
    <row r="232" spans="1:22" x14ac:dyDescent="0.25">
      <c r="A232" s="1295"/>
      <c r="B232" s="1295"/>
      <c r="C232" s="1295"/>
      <c r="D232" s="1295"/>
      <c r="E232" s="1295"/>
      <c r="F232" s="1295"/>
      <c r="G232" s="1295"/>
      <c r="H232" s="1295"/>
      <c r="I232" s="1295"/>
      <c r="J232" s="1295"/>
      <c r="K232" s="1295"/>
      <c r="L232" s="1295"/>
      <c r="M232" s="1295"/>
      <c r="N232" s="1295"/>
      <c r="O232" s="1295"/>
      <c r="P232" s="1295"/>
      <c r="Q232" s="1295"/>
      <c r="R232" s="1295"/>
      <c r="S232" s="1295"/>
      <c r="T232" s="1295"/>
      <c r="U232" s="1295"/>
      <c r="V232" s="1295"/>
    </row>
    <row r="233" spans="1:22" x14ac:dyDescent="0.25">
      <c r="A233" s="816" t="s">
        <v>169</v>
      </c>
      <c r="B233" s="804"/>
      <c r="C233" s="804"/>
      <c r="D233" s="834">
        <f t="shared" ref="D233" si="155">SUM(D234:D237)</f>
        <v>0</v>
      </c>
      <c r="E233" s="834">
        <f>SUM(E234:E237)</f>
        <v>0</v>
      </c>
      <c r="F233" s="834">
        <f t="shared" ref="F233:S233" si="156">SUM(F234:F237)</f>
        <v>0</v>
      </c>
      <c r="G233" s="834">
        <f t="shared" si="156"/>
        <v>0</v>
      </c>
      <c r="H233" s="834">
        <f t="shared" si="156"/>
        <v>0</v>
      </c>
      <c r="I233" s="834">
        <f t="shared" si="156"/>
        <v>0</v>
      </c>
      <c r="J233" s="834">
        <f t="shared" si="156"/>
        <v>0</v>
      </c>
      <c r="K233" s="834">
        <f t="shared" si="156"/>
        <v>0</v>
      </c>
      <c r="L233" s="834">
        <f t="shared" si="156"/>
        <v>0</v>
      </c>
      <c r="M233" s="834">
        <f t="shared" si="156"/>
        <v>0</v>
      </c>
      <c r="N233" s="834">
        <f t="shared" si="156"/>
        <v>0</v>
      </c>
      <c r="O233" s="834">
        <f t="shared" si="156"/>
        <v>0</v>
      </c>
      <c r="P233" s="834">
        <f t="shared" si="156"/>
        <v>0</v>
      </c>
      <c r="Q233" s="834">
        <f t="shared" si="156"/>
        <v>0</v>
      </c>
      <c r="R233" s="834">
        <f t="shared" si="156"/>
        <v>0</v>
      </c>
      <c r="S233" s="834">
        <f t="shared" si="156"/>
        <v>0</v>
      </c>
      <c r="T233" s="834">
        <f>SUM(T234:T237)</f>
        <v>0</v>
      </c>
      <c r="U233" s="844"/>
      <c r="V233" s="845">
        <f>SUM(V234:V237)</f>
        <v>0</v>
      </c>
    </row>
    <row r="234" spans="1:22" x14ac:dyDescent="0.25">
      <c r="A234" s="370" t="s">
        <v>514</v>
      </c>
      <c r="B234" s="804"/>
      <c r="C234" s="804"/>
      <c r="D234" s="370"/>
      <c r="E234" s="850"/>
      <c r="F234" s="850"/>
      <c r="G234" s="850"/>
      <c r="H234" s="850"/>
      <c r="I234" s="850"/>
      <c r="J234" s="850"/>
      <c r="K234" s="840"/>
      <c r="L234" s="850"/>
      <c r="M234" s="370"/>
      <c r="N234" s="370"/>
      <c r="O234" s="370"/>
      <c r="P234" s="370"/>
      <c r="Q234" s="370"/>
      <c r="R234" s="370"/>
      <c r="S234" s="370"/>
      <c r="T234" s="834">
        <f t="shared" ref="T234:T237" si="157">SUM(M234:S234)</f>
        <v>0</v>
      </c>
      <c r="U234" s="844"/>
      <c r="V234" s="861"/>
    </row>
    <row r="235" spans="1:22" x14ac:dyDescent="0.25">
      <c r="A235" s="370" t="s">
        <v>249</v>
      </c>
      <c r="B235" s="804"/>
      <c r="C235" s="804"/>
      <c r="D235" s="850"/>
      <c r="E235" s="850"/>
      <c r="F235" s="850"/>
      <c r="G235" s="850"/>
      <c r="H235" s="850"/>
      <c r="I235" s="850"/>
      <c r="J235" s="850"/>
      <c r="K235" s="850"/>
      <c r="L235" s="370"/>
      <c r="M235" s="850"/>
      <c r="N235" s="850"/>
      <c r="O235" s="850"/>
      <c r="P235" s="850"/>
      <c r="Q235" s="850"/>
      <c r="R235" s="850"/>
      <c r="S235" s="850"/>
      <c r="T235" s="842"/>
      <c r="U235" s="844"/>
      <c r="V235" s="861"/>
    </row>
    <row r="236" spans="1:22" x14ac:dyDescent="0.25">
      <c r="A236" s="370" t="s">
        <v>515</v>
      </c>
      <c r="B236" s="804"/>
      <c r="C236" s="804"/>
      <c r="D236" s="850"/>
      <c r="E236" s="850"/>
      <c r="F236" s="850"/>
      <c r="G236" s="850"/>
      <c r="H236" s="850"/>
      <c r="I236" s="850"/>
      <c r="J236" s="850"/>
      <c r="K236" s="850"/>
      <c r="L236" s="850"/>
      <c r="M236" s="850"/>
      <c r="N236" s="850"/>
      <c r="O236" s="850"/>
      <c r="P236" s="850"/>
      <c r="Q236" s="850"/>
      <c r="R236" s="850"/>
      <c r="S236" s="370"/>
      <c r="T236" s="834">
        <f t="shared" si="157"/>
        <v>0</v>
      </c>
      <c r="U236" s="844"/>
      <c r="V236" s="861"/>
    </row>
    <row r="237" spans="1:22" x14ac:dyDescent="0.25">
      <c r="A237" s="816" t="s">
        <v>1460</v>
      </c>
      <c r="B237" s="804"/>
      <c r="C237" s="804"/>
      <c r="D237" s="740">
        <f>SUMIFS(D286:D6906, $B$286:$B6906, "Debt Securities", $C$286:$C$6906, "GBP")</f>
        <v>0</v>
      </c>
      <c r="E237" s="740">
        <f>SUMIFS(E286:E6906, $B$286:$B6906, "Debt Securities", $C$286:$C$6906, "GBP")</f>
        <v>0</v>
      </c>
      <c r="F237" s="740">
        <f>SUMIFS(F286:F6906, $B$286:$B6906, "Debt Securities", $C$286:$C$6906, "GBP")</f>
        <v>0</v>
      </c>
      <c r="G237" s="740">
        <f>SUMIFS(G286:G6906, $B$286:$B6906, "Debt Securities", $C$286:$C$6906, "GBP")</f>
        <v>0</v>
      </c>
      <c r="H237" s="740">
        <f>SUMIFS(H286:H6906, $B$286:$B6906, "Debt Securities", $C$286:$C$6906, "GBP")</f>
        <v>0</v>
      </c>
      <c r="I237" s="740">
        <f>SUMIFS(I286:I6906, $B$286:$B6906, "Debt Securities", $C$286:$C$6906, "GBP")</f>
        <v>0</v>
      </c>
      <c r="J237" s="740">
        <f>SUMIFS(J286:J6906, $B$286:$B6906, "Debt Securities", $C$286:$C$6906, "GBP")</f>
        <v>0</v>
      </c>
      <c r="K237" s="834">
        <f t="shared" ref="K237" si="158">SUM(E237:J237)</f>
        <v>0</v>
      </c>
      <c r="L237" s="740">
        <f>SUMIFS(L286:L6906, $B$286:$B6906, "Debt Securities", $C$286:$C$6906, "GBP")</f>
        <v>0</v>
      </c>
      <c r="M237" s="740">
        <f>SUMIFS(M286:M6906, $B$286:$B6906, "Debt Securities", $C$286:$C$6906, "GBP")</f>
        <v>0</v>
      </c>
      <c r="N237" s="740">
        <f>SUMIFS(N286:N6906, $B$286:$B6906, "Debt Securities", $C$286:$C$6906, "GBP")</f>
        <v>0</v>
      </c>
      <c r="O237" s="740">
        <f>SUMIFS(O286:O6906, $B$286:$B6906, "Debt Securities", $C$286:$C$6906, "GBP")</f>
        <v>0</v>
      </c>
      <c r="P237" s="740">
        <f>SUMIFS(P286:P6906, $B$286:$B6906, "Debt Securities", $C$286:$C$6906, "GBP")</f>
        <v>0</v>
      </c>
      <c r="Q237" s="740">
        <f>SUMIFS(Q286:Q6906, $B$286:$B6906, "Debt Securities", $C$286:$C$6906, "GBP")</f>
        <v>0</v>
      </c>
      <c r="R237" s="740">
        <f>SUMIFS(R286:R6906, $B$286:$B6906, "Debt Securities", $C$286:$C$6906, "GBP")</f>
        <v>0</v>
      </c>
      <c r="S237" s="740">
        <f>SUMIFS(S286:S6906, $B$286:$B6906, "Debt Securities", $C$286:$C$6906, "GBP")</f>
        <v>0</v>
      </c>
      <c r="T237" s="834">
        <f t="shared" si="157"/>
        <v>0</v>
      </c>
      <c r="U237" s="844"/>
      <c r="V237" s="847">
        <f>SUMIFS(V286:V6907, $B$286:$B6907, "Debt Securities", $C$286:$C$6907, "GBP")</f>
        <v>0</v>
      </c>
    </row>
    <row r="238" spans="1:22" x14ac:dyDescent="0.25">
      <c r="A238" s="1298"/>
      <c r="B238" s="1298"/>
      <c r="C238" s="1298"/>
      <c r="D238" s="1298"/>
      <c r="E238" s="1298"/>
      <c r="F238" s="1298"/>
      <c r="G238" s="1298"/>
      <c r="H238" s="1298"/>
      <c r="I238" s="1298"/>
      <c r="J238" s="1298"/>
      <c r="K238" s="1298"/>
      <c r="L238" s="1298"/>
      <c r="M238" s="1298"/>
      <c r="N238" s="1298"/>
      <c r="O238" s="1298"/>
      <c r="P238" s="1298"/>
      <c r="Q238" s="1298"/>
      <c r="R238" s="1298"/>
      <c r="S238" s="1298"/>
      <c r="T238" s="1298"/>
      <c r="U238" s="1298"/>
      <c r="V238" s="1298"/>
    </row>
    <row r="239" spans="1:22" x14ac:dyDescent="0.25">
      <c r="A239" s="1298"/>
      <c r="B239" s="1298"/>
      <c r="C239" s="1298"/>
      <c r="D239" s="1298"/>
      <c r="E239" s="1298"/>
      <c r="F239" s="1298"/>
      <c r="G239" s="1298"/>
      <c r="H239" s="1298"/>
      <c r="I239" s="1298"/>
      <c r="J239" s="1298"/>
      <c r="K239" s="1298"/>
      <c r="L239" s="1298"/>
      <c r="M239" s="1298"/>
      <c r="N239" s="1298"/>
      <c r="O239" s="1298"/>
      <c r="P239" s="1298"/>
      <c r="Q239" s="1298"/>
      <c r="R239" s="1298"/>
      <c r="S239" s="1298"/>
      <c r="T239" s="1298"/>
      <c r="U239" s="1298"/>
      <c r="V239" s="1298"/>
    </row>
    <row r="240" spans="1:22" x14ac:dyDescent="0.25">
      <c r="A240" s="867" t="s">
        <v>545</v>
      </c>
      <c r="B240" s="804"/>
      <c r="C240" s="804"/>
      <c r="D240" s="804"/>
      <c r="E240" s="804"/>
      <c r="F240" s="804"/>
      <c r="G240" s="804"/>
      <c r="H240" s="804"/>
      <c r="I240" s="804"/>
      <c r="J240" s="804"/>
      <c r="K240" s="804"/>
      <c r="L240" s="804"/>
      <c r="M240" s="804"/>
      <c r="N240" s="804"/>
      <c r="O240" s="804"/>
      <c r="P240" s="804"/>
      <c r="Q240" s="804"/>
      <c r="R240" s="804"/>
      <c r="S240" s="804"/>
      <c r="T240" s="804"/>
      <c r="U240" s="844"/>
      <c r="V240" s="839"/>
    </row>
    <row r="241" spans="1:22" x14ac:dyDescent="0.25">
      <c r="A241" s="837" t="s">
        <v>136</v>
      </c>
      <c r="B241" s="804"/>
      <c r="C241" s="804"/>
      <c r="D241" s="834">
        <f>SUM(D242,D245:D247)</f>
        <v>0</v>
      </c>
      <c r="E241" s="834">
        <f>SUM(E242,E245:E247)</f>
        <v>0</v>
      </c>
      <c r="F241" s="834">
        <f t="shared" ref="F241:S241" si="159">SUM(F242,F245:F247)</f>
        <v>0</v>
      </c>
      <c r="G241" s="834">
        <f t="shared" si="159"/>
        <v>0</v>
      </c>
      <c r="H241" s="834">
        <f t="shared" si="159"/>
        <v>0</v>
      </c>
      <c r="I241" s="834">
        <f t="shared" si="159"/>
        <v>0</v>
      </c>
      <c r="J241" s="834">
        <f t="shared" si="159"/>
        <v>0</v>
      </c>
      <c r="K241" s="834">
        <f>SUM(K242,K245:K247)</f>
        <v>0</v>
      </c>
      <c r="L241" s="834">
        <f>SUM(L242,L245:L247)</f>
        <v>0</v>
      </c>
      <c r="M241" s="834">
        <f t="shared" si="159"/>
        <v>0</v>
      </c>
      <c r="N241" s="834">
        <f t="shared" si="159"/>
        <v>0</v>
      </c>
      <c r="O241" s="834">
        <f t="shared" si="159"/>
        <v>0</v>
      </c>
      <c r="P241" s="834">
        <f t="shared" si="159"/>
        <v>0</v>
      </c>
      <c r="Q241" s="834">
        <f t="shared" si="159"/>
        <v>0</v>
      </c>
      <c r="R241" s="834">
        <f t="shared" si="159"/>
        <v>0</v>
      </c>
      <c r="S241" s="834">
        <f t="shared" si="159"/>
        <v>0</v>
      </c>
      <c r="T241" s="834">
        <f>SUM(T242,T245:T247)</f>
        <v>0</v>
      </c>
      <c r="U241" s="844"/>
      <c r="V241" s="839"/>
    </row>
    <row r="242" spans="1:22" x14ac:dyDescent="0.25">
      <c r="A242" s="855" t="s">
        <v>514</v>
      </c>
      <c r="B242" s="804"/>
      <c r="C242" s="804"/>
      <c r="D242" s="843"/>
      <c r="E242" s="804"/>
      <c r="F242" s="804"/>
      <c r="G242" s="804"/>
      <c r="H242" s="804"/>
      <c r="I242" s="804"/>
      <c r="J242" s="804"/>
      <c r="K242" s="840"/>
      <c r="L242" s="804"/>
      <c r="M242" s="843"/>
      <c r="N242" s="843"/>
      <c r="O242" s="843"/>
      <c r="P242" s="843"/>
      <c r="Q242" s="843"/>
      <c r="R242" s="843"/>
      <c r="S242" s="843"/>
      <c r="T242" s="834">
        <f t="shared" ref="T242:T247" si="160">SUM(M242:S242)</f>
        <v>0</v>
      </c>
      <c r="U242" s="844"/>
      <c r="V242" s="839"/>
    </row>
    <row r="243" spans="1:22" x14ac:dyDescent="0.25">
      <c r="A243" s="803" t="s">
        <v>746</v>
      </c>
      <c r="B243" s="804"/>
      <c r="C243" s="804"/>
      <c r="D243" s="843"/>
      <c r="E243" s="804"/>
      <c r="F243" s="804"/>
      <c r="G243" s="804"/>
      <c r="H243" s="804"/>
      <c r="I243" s="804"/>
      <c r="J243" s="804"/>
      <c r="K243" s="804"/>
      <c r="L243" s="804"/>
      <c r="M243" s="804"/>
      <c r="N243" s="804"/>
      <c r="O243" s="804"/>
      <c r="P243" s="804"/>
      <c r="Q243" s="804"/>
      <c r="R243" s="804"/>
      <c r="S243" s="804"/>
      <c r="T243" s="834">
        <f t="shared" si="160"/>
        <v>0</v>
      </c>
      <c r="U243" s="844"/>
      <c r="V243" s="839"/>
    </row>
    <row r="244" spans="1:22" x14ac:dyDescent="0.25">
      <c r="A244" s="803" t="s">
        <v>738</v>
      </c>
      <c r="B244" s="804"/>
      <c r="C244" s="804"/>
      <c r="D244" s="804"/>
      <c r="E244" s="804"/>
      <c r="F244" s="804"/>
      <c r="G244" s="804"/>
      <c r="H244" s="804"/>
      <c r="I244" s="804"/>
      <c r="J244" s="804"/>
      <c r="K244" s="804"/>
      <c r="L244" s="804"/>
      <c r="M244" s="804"/>
      <c r="N244" s="804"/>
      <c r="O244" s="804"/>
      <c r="P244" s="804"/>
      <c r="Q244" s="804"/>
      <c r="R244" s="804"/>
      <c r="S244" s="804"/>
      <c r="T244" s="840"/>
      <c r="U244" s="844"/>
      <c r="V244" s="839"/>
    </row>
    <row r="245" spans="1:22" x14ac:dyDescent="0.25">
      <c r="A245" s="855" t="s">
        <v>249</v>
      </c>
      <c r="B245" s="804"/>
      <c r="C245" s="804"/>
      <c r="D245" s="804"/>
      <c r="E245" s="804"/>
      <c r="F245" s="804"/>
      <c r="G245" s="804"/>
      <c r="H245" s="804"/>
      <c r="I245" s="804"/>
      <c r="J245" s="804"/>
      <c r="K245" s="804"/>
      <c r="L245" s="843"/>
      <c r="M245" s="804"/>
      <c r="N245" s="804"/>
      <c r="O245" s="804"/>
      <c r="P245" s="804"/>
      <c r="Q245" s="804"/>
      <c r="R245" s="804"/>
      <c r="S245" s="804"/>
      <c r="T245" s="842"/>
      <c r="U245" s="844"/>
      <c r="V245" s="839"/>
    </row>
    <row r="246" spans="1:22" x14ac:dyDescent="0.25">
      <c r="A246" s="855" t="s">
        <v>515</v>
      </c>
      <c r="B246" s="804"/>
      <c r="C246" s="804"/>
      <c r="D246" s="804"/>
      <c r="E246" s="804"/>
      <c r="F246" s="804"/>
      <c r="G246" s="804"/>
      <c r="H246" s="804"/>
      <c r="I246" s="804"/>
      <c r="J246" s="804"/>
      <c r="K246" s="804"/>
      <c r="L246" s="804"/>
      <c r="M246" s="804"/>
      <c r="N246" s="804"/>
      <c r="O246" s="804"/>
      <c r="P246" s="804"/>
      <c r="Q246" s="804"/>
      <c r="R246" s="804"/>
      <c r="S246" s="843"/>
      <c r="T246" s="834">
        <f t="shared" si="160"/>
        <v>0</v>
      </c>
      <c r="U246" s="844"/>
      <c r="V246" s="839"/>
    </row>
    <row r="247" spans="1:22" x14ac:dyDescent="0.25">
      <c r="A247" s="863" t="s">
        <v>1462</v>
      </c>
      <c r="B247" s="804"/>
      <c r="C247" s="804"/>
      <c r="D247" s="834">
        <f>SUMIFS(D286:D6906, $B$286:$B6906, "Deposits and Balances", $C$286:$C$6906, "RMB")</f>
        <v>0</v>
      </c>
      <c r="E247" s="834">
        <f>SUMIFS(E286:E6906, $B$286:$B6906, "Deposits and Balances", $C$286:$C$6906, "RMB")</f>
        <v>0</v>
      </c>
      <c r="F247" s="834">
        <f>SUMIFS(F286:F6906, $B$286:$B6906, "Deposits and Balances", $C$286:$C$6906, "RMB")</f>
        <v>0</v>
      </c>
      <c r="G247" s="834">
        <f>SUMIFS(G286:G6906, $B$286:$B6906, "Deposits and Balances", $C$286:$C$6906, "RMB")</f>
        <v>0</v>
      </c>
      <c r="H247" s="834">
        <f>SUMIFS(H286:H6906, $B$286:$B6906, "Deposits and Balances", $C$286:$C$6906, "RMB")</f>
        <v>0</v>
      </c>
      <c r="I247" s="834">
        <f>SUMIFS(I286:I6906, $B$286:$B6906, "Deposits and Balances", $C$286:$C$6906, "RMB")</f>
        <v>0</v>
      </c>
      <c r="J247" s="834">
        <f>SUMIFS(J286:J6906, $B$286:$B6906, "Deposits and Balances", $C$286:$C$6906, "RMB")</f>
        <v>0</v>
      </c>
      <c r="K247" s="834">
        <f>SUM(E247:J247)</f>
        <v>0</v>
      </c>
      <c r="L247" s="834">
        <f>SUMIFS(L286:L6906, $B$286:$B6906, "Deposits and Balances", $C$286:$C$6906, "RMB")</f>
        <v>0</v>
      </c>
      <c r="M247" s="834">
        <f>SUMIFS(M286:M6906, $B$286:$B6906, "Deposits and Balances", $C$286:$C$6906, "RMB")</f>
        <v>0</v>
      </c>
      <c r="N247" s="834">
        <f>SUMIFS(N286:N6906, $B$286:$B6906, "Deposits and Balances", $C$286:$C$6906, "RMB")</f>
        <v>0</v>
      </c>
      <c r="O247" s="834">
        <f>SUMIFS(O286:O6906, $B$286:$B6906, "Deposits and Balances", $C$286:$C$6906, "RMB")</f>
        <v>0</v>
      </c>
      <c r="P247" s="834">
        <f>SUMIFS(P286:P6906, $B$286:$B6906, "Deposits and Balances", $C$286:$C$6906, "RMB")</f>
        <v>0</v>
      </c>
      <c r="Q247" s="834">
        <f>SUMIFS(Q286:Q6906, $B$286:$B6906, "Deposits and Balances", $C$286:$C$6906, "RMB")</f>
        <v>0</v>
      </c>
      <c r="R247" s="834">
        <f>SUMIFS(R286:R6906, $B$286:$B6906, "Deposits and Balances", $C$286:$C$6906, "RMB")</f>
        <v>0</v>
      </c>
      <c r="S247" s="834">
        <f>SUMIFS(S286:S6906, $B$286:$B6906, "Deposits and Balances", $C$286:$C$6906, "RMB")</f>
        <v>0</v>
      </c>
      <c r="T247" s="834">
        <f t="shared" si="160"/>
        <v>0</v>
      </c>
      <c r="U247" s="844"/>
      <c r="V247" s="839"/>
    </row>
    <row r="248" spans="1:22" x14ac:dyDescent="0.25">
      <c r="A248" s="1295"/>
      <c r="B248" s="1295"/>
      <c r="C248" s="1295"/>
      <c r="D248" s="1295"/>
      <c r="E248" s="1295"/>
      <c r="F248" s="1295"/>
      <c r="G248" s="1295"/>
      <c r="H248" s="1295"/>
      <c r="I248" s="1295"/>
      <c r="J248" s="1295"/>
      <c r="K248" s="1295"/>
      <c r="L248" s="1295"/>
      <c r="M248" s="1295"/>
      <c r="N248" s="1295"/>
      <c r="O248" s="1295"/>
      <c r="P248" s="1295"/>
      <c r="Q248" s="1295"/>
      <c r="R248" s="1295"/>
      <c r="S248" s="1295"/>
      <c r="T248" s="1295"/>
      <c r="U248" s="1295"/>
      <c r="V248" s="1295"/>
    </row>
    <row r="249" spans="1:22" x14ac:dyDescent="0.25">
      <c r="A249" s="837" t="s">
        <v>743</v>
      </c>
      <c r="B249" s="804"/>
      <c r="C249" s="804"/>
      <c r="D249" s="834">
        <f>SUM(D250,D252:D254)</f>
        <v>0</v>
      </c>
      <c r="E249" s="834">
        <f>SUM(E250,E252:E254)</f>
        <v>0</v>
      </c>
      <c r="F249" s="834">
        <f t="shared" ref="F249:S249" si="161">SUM(F250,F252:F254)</f>
        <v>0</v>
      </c>
      <c r="G249" s="834">
        <f t="shared" si="161"/>
        <v>0</v>
      </c>
      <c r="H249" s="834">
        <f t="shared" si="161"/>
        <v>0</v>
      </c>
      <c r="I249" s="834">
        <f t="shared" si="161"/>
        <v>0</v>
      </c>
      <c r="J249" s="834">
        <f t="shared" si="161"/>
        <v>0</v>
      </c>
      <c r="K249" s="834">
        <f t="shared" si="161"/>
        <v>0</v>
      </c>
      <c r="L249" s="834">
        <f t="shared" si="161"/>
        <v>0</v>
      </c>
      <c r="M249" s="834">
        <f t="shared" si="161"/>
        <v>0</v>
      </c>
      <c r="N249" s="834">
        <f t="shared" si="161"/>
        <v>0</v>
      </c>
      <c r="O249" s="834">
        <f>SUM(O250,O252:O254)</f>
        <v>0</v>
      </c>
      <c r="P249" s="834">
        <f t="shared" si="161"/>
        <v>0</v>
      </c>
      <c r="Q249" s="834">
        <f t="shared" si="161"/>
        <v>0</v>
      </c>
      <c r="R249" s="834">
        <f t="shared" si="161"/>
        <v>0</v>
      </c>
      <c r="S249" s="834">
        <f t="shared" si="161"/>
        <v>0</v>
      </c>
      <c r="T249" s="834">
        <f>SUM(T250,T253:T254)</f>
        <v>0</v>
      </c>
      <c r="U249" s="844"/>
      <c r="V249" s="839"/>
    </row>
    <row r="250" spans="1:22" x14ac:dyDescent="0.25">
      <c r="A250" s="855" t="s">
        <v>514</v>
      </c>
      <c r="B250" s="804"/>
      <c r="C250" s="804"/>
      <c r="D250" s="843"/>
      <c r="E250" s="804"/>
      <c r="F250" s="804"/>
      <c r="G250" s="804"/>
      <c r="H250" s="804"/>
      <c r="I250" s="804"/>
      <c r="J250" s="804"/>
      <c r="K250" s="840"/>
      <c r="L250" s="804"/>
      <c r="M250" s="843"/>
      <c r="N250" s="843"/>
      <c r="O250" s="843"/>
      <c r="P250" s="843"/>
      <c r="Q250" s="843"/>
      <c r="R250" s="843"/>
      <c r="S250" s="843"/>
      <c r="T250" s="834">
        <f t="shared" ref="T250:T254" si="162">SUM(M250:S250)</f>
        <v>0</v>
      </c>
      <c r="U250" s="844"/>
      <c r="V250" s="839"/>
    </row>
    <row r="251" spans="1:22" x14ac:dyDescent="0.25">
      <c r="A251" s="803" t="s">
        <v>746</v>
      </c>
      <c r="B251" s="804"/>
      <c r="C251" s="804"/>
      <c r="D251" s="843"/>
      <c r="E251" s="804"/>
      <c r="F251" s="804"/>
      <c r="G251" s="804"/>
      <c r="H251" s="804"/>
      <c r="I251" s="804"/>
      <c r="J251" s="804"/>
      <c r="K251" s="804"/>
      <c r="L251" s="804"/>
      <c r="M251" s="804"/>
      <c r="N251" s="804"/>
      <c r="O251" s="804"/>
      <c r="P251" s="804"/>
      <c r="Q251" s="804"/>
      <c r="R251" s="804"/>
      <c r="S251" s="804"/>
      <c r="T251" s="842"/>
      <c r="U251" s="844"/>
      <c r="V251" s="839"/>
    </row>
    <row r="252" spans="1:22" x14ac:dyDescent="0.25">
      <c r="A252" s="855" t="s">
        <v>249</v>
      </c>
      <c r="B252" s="804"/>
      <c r="C252" s="804"/>
      <c r="D252" s="804"/>
      <c r="E252" s="804"/>
      <c r="F252" s="804"/>
      <c r="G252" s="804"/>
      <c r="H252" s="804"/>
      <c r="I252" s="804"/>
      <c r="J252" s="804"/>
      <c r="K252" s="804"/>
      <c r="L252" s="843"/>
      <c r="M252" s="804"/>
      <c r="N252" s="804"/>
      <c r="O252" s="804"/>
      <c r="P252" s="804"/>
      <c r="Q252" s="804"/>
      <c r="R252" s="804"/>
      <c r="S252" s="804"/>
      <c r="T252" s="842"/>
      <c r="U252" s="844"/>
      <c r="V252" s="839"/>
    </row>
    <row r="253" spans="1:22" x14ac:dyDescent="0.25">
      <c r="A253" s="855" t="s">
        <v>515</v>
      </c>
      <c r="B253" s="804"/>
      <c r="C253" s="804"/>
      <c r="D253" s="804"/>
      <c r="E253" s="804"/>
      <c r="F253" s="804"/>
      <c r="G253" s="804"/>
      <c r="H253" s="804"/>
      <c r="I253" s="804"/>
      <c r="J253" s="804"/>
      <c r="K253" s="804"/>
      <c r="L253" s="804"/>
      <c r="M253" s="804"/>
      <c r="N253" s="804"/>
      <c r="O253" s="804"/>
      <c r="P253" s="804"/>
      <c r="Q253" s="804"/>
      <c r="R253" s="804"/>
      <c r="S253" s="843"/>
      <c r="T253" s="834">
        <f t="shared" si="162"/>
        <v>0</v>
      </c>
      <c r="U253" s="844"/>
      <c r="V253" s="839"/>
    </row>
    <row r="254" spans="1:22" x14ac:dyDescent="0.25">
      <c r="A254" s="863" t="s">
        <v>1462</v>
      </c>
      <c r="B254" s="804"/>
      <c r="C254" s="804"/>
      <c r="D254" s="834">
        <f>SUMIFS(D286:D6906, $B$286:$B6906, "Amounts payable under repurchase agreements", $C$286:$C$6906, "RMB")</f>
        <v>0</v>
      </c>
      <c r="E254" s="834">
        <f>SUMIFS(E286:E6906, $B$286:$B6906, "Amounts payable under repurchase agreements", $C$286:$C$6906, "RMB")</f>
        <v>0</v>
      </c>
      <c r="F254" s="834">
        <f>SUMIFS(F286:F6906, $B$286:$B6906, "Amounts payable under repurchase agreements", $C$286:$C$6906, "RMB")</f>
        <v>0</v>
      </c>
      <c r="G254" s="834">
        <f>SUMIFS(G286:G6906, $B$286:$B6906, "Amounts payable under repurchase agreements", $C$286:$C$6906, "RMB")</f>
        <v>0</v>
      </c>
      <c r="H254" s="834">
        <f>SUMIFS(H286:H6906, $B$286:$B6906, "Amounts payable under repurchase agreements", $C$286:$C$6906, "RMB")</f>
        <v>0</v>
      </c>
      <c r="I254" s="834">
        <f>SUMIFS(I286:I6906, $B$286:$B6906, "Amounts payable under repurchase agreements", $C$286:$C$6906, "RMB")</f>
        <v>0</v>
      </c>
      <c r="J254" s="834">
        <f>SUMIFS(J286:J6906, $B$286:$B6906, "Amounts payable under repurchase agreements", $C$286:$C$6906, "RMB")</f>
        <v>0</v>
      </c>
      <c r="K254" s="834">
        <f t="shared" ref="K254" si="163">SUM(E254:J254)</f>
        <v>0</v>
      </c>
      <c r="L254" s="834">
        <f>SUMIFS(L286:L6906, $B$286:$B6906, "Amounts payable under repurchase agreements", $C$286:$C$6906, "RMB")</f>
        <v>0</v>
      </c>
      <c r="M254" s="834">
        <f>SUMIFS(M286:M6906, $B$286:$B6906, "Amounts payable under repurchase agreements", $C$286:$C$6906, "RMB")</f>
        <v>0</v>
      </c>
      <c r="N254" s="834">
        <f>SUMIFS(N286:N6906, $B$286:$B6906, "Amounts payable under repurchase agreements", $C$286:$C$6906, "RMB")</f>
        <v>0</v>
      </c>
      <c r="O254" s="834">
        <f>SUMIFS(O286:O6906, $B$286:$B6906, "Amounts payable under repurchase agreements", $C$286:$C$6906, "RMB")</f>
        <v>0</v>
      </c>
      <c r="P254" s="834">
        <f>SUMIFS(P286:P6906, $B$286:$B6906, "Amounts payable under repurchase agreements", $C$286:$C$6906, "RMB")</f>
        <v>0</v>
      </c>
      <c r="Q254" s="834">
        <f>SUMIFS(Q286:Q6906, $B$286:$B6906, "Amounts payable under repurchase agreements", $C$286:$C$6906, "RMB")</f>
        <v>0</v>
      </c>
      <c r="R254" s="834">
        <f>SUMIFS(R286:R6906, $B$286:$B6906, "Amounts payable under repurchase agreements", $C$286:$C$6906, "RMB")</f>
        <v>0</v>
      </c>
      <c r="S254" s="834">
        <f>SUMIFS(S286:S6906, $B$286:$B6906, "Amounts payable under repurchase agreements", $C$286:$C$6906, "RMB")</f>
        <v>0</v>
      </c>
      <c r="T254" s="834">
        <f t="shared" si="162"/>
        <v>0</v>
      </c>
      <c r="U254" s="844"/>
      <c r="V254" s="839"/>
    </row>
    <row r="255" spans="1:22" x14ac:dyDescent="0.25">
      <c r="A255" s="1295"/>
      <c r="B255" s="1295"/>
      <c r="C255" s="1295"/>
      <c r="D255" s="1295"/>
      <c r="E255" s="1295"/>
      <c r="F255" s="1295"/>
      <c r="G255" s="1295"/>
      <c r="H255" s="1295"/>
      <c r="I255" s="1295"/>
      <c r="J255" s="1295"/>
      <c r="K255" s="1295"/>
      <c r="L255" s="1295"/>
      <c r="M255" s="1295"/>
      <c r="N255" s="1295"/>
      <c r="O255" s="1295"/>
      <c r="P255" s="1295"/>
      <c r="Q255" s="1295"/>
      <c r="R255" s="1295"/>
      <c r="S255" s="1295"/>
      <c r="T255" s="1295"/>
      <c r="U255" s="1295"/>
      <c r="V255" s="1295"/>
    </row>
    <row r="256" spans="1:22" x14ac:dyDescent="0.25">
      <c r="A256" s="837" t="s">
        <v>138</v>
      </c>
      <c r="B256" s="804"/>
      <c r="C256" s="804"/>
      <c r="D256" s="834">
        <f>SUM(D257,D259:D261)</f>
        <v>0</v>
      </c>
      <c r="E256" s="834">
        <f>SUM(E257,E259:E261)</f>
        <v>0</v>
      </c>
      <c r="F256" s="834">
        <f t="shared" ref="F256:S256" si="164">SUM(F257,F259:F261)</f>
        <v>0</v>
      </c>
      <c r="G256" s="834">
        <f t="shared" si="164"/>
        <v>0</v>
      </c>
      <c r="H256" s="834">
        <f t="shared" si="164"/>
        <v>0</v>
      </c>
      <c r="I256" s="834">
        <f t="shared" si="164"/>
        <v>0</v>
      </c>
      <c r="J256" s="834">
        <f t="shared" si="164"/>
        <v>0</v>
      </c>
      <c r="K256" s="834">
        <f t="shared" si="164"/>
        <v>0</v>
      </c>
      <c r="L256" s="834">
        <f t="shared" si="164"/>
        <v>0</v>
      </c>
      <c r="M256" s="834">
        <f t="shared" si="164"/>
        <v>0</v>
      </c>
      <c r="N256" s="834">
        <f t="shared" si="164"/>
        <v>0</v>
      </c>
      <c r="O256" s="834">
        <f t="shared" si="164"/>
        <v>0</v>
      </c>
      <c r="P256" s="834">
        <f t="shared" si="164"/>
        <v>0</v>
      </c>
      <c r="Q256" s="834">
        <f t="shared" si="164"/>
        <v>0</v>
      </c>
      <c r="R256" s="834">
        <f t="shared" si="164"/>
        <v>0</v>
      </c>
      <c r="S256" s="834">
        <f t="shared" si="164"/>
        <v>0</v>
      </c>
      <c r="T256" s="834">
        <f>SUM(T257,T260:T261)</f>
        <v>0</v>
      </c>
      <c r="U256" s="844"/>
      <c r="V256" s="839"/>
    </row>
    <row r="257" spans="1:22" x14ac:dyDescent="0.25">
      <c r="A257" s="855" t="s">
        <v>514</v>
      </c>
      <c r="B257" s="804"/>
      <c r="C257" s="804"/>
      <c r="D257" s="843"/>
      <c r="E257" s="804"/>
      <c r="F257" s="804"/>
      <c r="G257" s="804"/>
      <c r="H257" s="804"/>
      <c r="I257" s="804"/>
      <c r="J257" s="804"/>
      <c r="K257" s="840"/>
      <c r="L257" s="804"/>
      <c r="M257" s="843"/>
      <c r="N257" s="843"/>
      <c r="O257" s="843"/>
      <c r="P257" s="843"/>
      <c r="Q257" s="843"/>
      <c r="R257" s="843"/>
      <c r="S257" s="843"/>
      <c r="T257" s="834">
        <f t="shared" ref="T257:T261" si="165">SUM(M257:S257)</f>
        <v>0</v>
      </c>
      <c r="U257" s="844"/>
      <c r="V257" s="839"/>
    </row>
    <row r="258" spans="1:22" x14ac:dyDescent="0.25">
      <c r="A258" s="803" t="s">
        <v>746</v>
      </c>
      <c r="B258" s="804"/>
      <c r="C258" s="804"/>
      <c r="D258" s="819"/>
      <c r="E258" s="804"/>
      <c r="F258" s="804"/>
      <c r="G258" s="804"/>
      <c r="H258" s="804"/>
      <c r="I258" s="804"/>
      <c r="J258" s="804"/>
      <c r="K258" s="804"/>
      <c r="L258" s="842"/>
      <c r="M258" s="804"/>
      <c r="N258" s="804"/>
      <c r="O258" s="804"/>
      <c r="P258" s="804"/>
      <c r="Q258" s="804"/>
      <c r="R258" s="804"/>
      <c r="S258" s="804"/>
      <c r="T258" s="842"/>
      <c r="U258" s="844"/>
      <c r="V258" s="839"/>
    </row>
    <row r="259" spans="1:22" x14ac:dyDescent="0.25">
      <c r="A259" s="855" t="s">
        <v>249</v>
      </c>
      <c r="B259" s="804"/>
      <c r="C259" s="804"/>
      <c r="D259" s="804"/>
      <c r="E259" s="804"/>
      <c r="F259" s="804"/>
      <c r="G259" s="804"/>
      <c r="H259" s="804"/>
      <c r="I259" s="804"/>
      <c r="J259" s="804"/>
      <c r="K259" s="804"/>
      <c r="L259" s="840"/>
      <c r="M259" s="804"/>
      <c r="N259" s="804"/>
      <c r="O259" s="804"/>
      <c r="P259" s="804"/>
      <c r="Q259" s="804"/>
      <c r="R259" s="804"/>
      <c r="S259" s="804"/>
      <c r="T259" s="842"/>
      <c r="U259" s="844"/>
      <c r="V259" s="839"/>
    </row>
    <row r="260" spans="1:22" x14ac:dyDescent="0.25">
      <c r="A260" s="855" t="s">
        <v>515</v>
      </c>
      <c r="B260" s="804"/>
      <c r="C260" s="804"/>
      <c r="D260" s="804"/>
      <c r="E260" s="804"/>
      <c r="F260" s="804"/>
      <c r="G260" s="804"/>
      <c r="H260" s="804"/>
      <c r="I260" s="804"/>
      <c r="J260" s="804"/>
      <c r="K260" s="804"/>
      <c r="L260" s="804"/>
      <c r="M260" s="804"/>
      <c r="N260" s="804"/>
      <c r="O260" s="804"/>
      <c r="P260" s="804"/>
      <c r="Q260" s="804"/>
      <c r="R260" s="804"/>
      <c r="S260" s="843"/>
      <c r="T260" s="834">
        <f t="shared" si="165"/>
        <v>0</v>
      </c>
      <c r="U260" s="844"/>
      <c r="V260" s="839"/>
    </row>
    <row r="261" spans="1:22" x14ac:dyDescent="0.25">
      <c r="A261" s="863" t="s">
        <v>1462</v>
      </c>
      <c r="B261" s="804"/>
      <c r="C261" s="804"/>
      <c r="D261" s="834">
        <f>SUMIFS(D286:D6906, $B$286:$B6906, "Negative fair values for financial derivatives", $C$286:$C$6906, "RMB")</f>
        <v>0</v>
      </c>
      <c r="E261" s="834">
        <f>SUMIFS(E286:E6906, $B$286:$B6906, "Negative fair values for financial derivatives", $C$286:$C$6906, "RMB")</f>
        <v>0</v>
      </c>
      <c r="F261" s="834">
        <f>SUMIFS(F286:F6906, $B$286:$B6906, "Negative fair values for financial derivatives", $C$286:$C$6906, "RMB")</f>
        <v>0</v>
      </c>
      <c r="G261" s="834">
        <f>SUMIFS(G286:G6906, $B$286:$B6906, "Negative fair values for financial derivatives", $C$286:$C$6906, "RMB")</f>
        <v>0</v>
      </c>
      <c r="H261" s="834">
        <f>SUMIFS(H286:H6906, $B$286:$B6906, "Negative fair values for financial derivatives", $C$286:$C$6906, "RMB")</f>
        <v>0</v>
      </c>
      <c r="I261" s="834">
        <f>SUMIFS(I286:I6906, $B$286:$B6906, "Negative fair values for financial derivatives", $C$286:$C$6906, "RMB")</f>
        <v>0</v>
      </c>
      <c r="J261" s="834">
        <f>SUMIFS(J286:J6906, $B$286:$B6906, "Negative fair values for financial derivatives", $C$286:$C$6906, "RMB")</f>
        <v>0</v>
      </c>
      <c r="K261" s="834">
        <f t="shared" ref="K261" si="166">SUM(E261:J261)</f>
        <v>0</v>
      </c>
      <c r="L261" s="834">
        <f>SUMIFS(L286:L6906, $B$286:$B6906, "Negative fair values for financial derivatives", $C$286:$C$6906, "RMB")</f>
        <v>0</v>
      </c>
      <c r="M261" s="834">
        <f>SUMIFS(M286:M6906, $B$286:$B6906, "Negative fair values for financial derivatives", $C$286:$C$6906, "RMB")</f>
        <v>0</v>
      </c>
      <c r="N261" s="834">
        <f>SUMIFS(N286:N6906, $B$286:$B6906, "Negative fair values for financial derivatives", $C$286:$C$6906, "RMB")</f>
        <v>0</v>
      </c>
      <c r="O261" s="834">
        <f>SUMIFS(O286:O6906, $B$286:$B6906, "Negative fair values for financial derivatives", $C$286:$C$6906, "RMB")</f>
        <v>0</v>
      </c>
      <c r="P261" s="834">
        <f>SUMIFS(P286:P6906, $B$286:$B6906, "Negative fair values for financial derivatives", $C$286:$C$6906, "RMB")</f>
        <v>0</v>
      </c>
      <c r="Q261" s="834">
        <f>SUMIFS(Q286:Q6906, $B$286:$B6906, "Negative fair values for financial derivatives", $C$286:$C$6906, "RMB")</f>
        <v>0</v>
      </c>
      <c r="R261" s="834">
        <f>SUMIFS(R286:R6906, $B$286:$B6906, "Negative fair values for financial derivatives", $C$286:$C$6906, "RMB")</f>
        <v>0</v>
      </c>
      <c r="S261" s="834">
        <f>SUMIFS(S286:S6906, $B$286:$B6906, "Negative fair values for financial derivatives", $C$286:$C$6906, "RMB")</f>
        <v>0</v>
      </c>
      <c r="T261" s="834">
        <f t="shared" si="165"/>
        <v>0</v>
      </c>
      <c r="U261" s="844"/>
      <c r="V261" s="839"/>
    </row>
    <row r="262" spans="1:22" x14ac:dyDescent="0.25">
      <c r="A262" s="1295"/>
      <c r="B262" s="1295"/>
      <c r="C262" s="1295"/>
      <c r="D262" s="1295"/>
      <c r="E262" s="1295"/>
      <c r="F262" s="1295"/>
      <c r="G262" s="1295"/>
      <c r="H262" s="1295"/>
      <c r="I262" s="1295"/>
      <c r="J262" s="1295"/>
      <c r="K262" s="1295"/>
      <c r="L262" s="1295"/>
      <c r="M262" s="1295"/>
      <c r="N262" s="1295"/>
      <c r="O262" s="1295"/>
      <c r="P262" s="1295"/>
      <c r="Q262" s="1295"/>
      <c r="R262" s="1295"/>
      <c r="S262" s="1295"/>
      <c r="T262" s="1295"/>
      <c r="U262" s="1295"/>
      <c r="V262" s="1295"/>
    </row>
    <row r="263" spans="1:22" x14ac:dyDescent="0.25">
      <c r="A263" s="837" t="s">
        <v>238</v>
      </c>
      <c r="B263" s="804"/>
      <c r="C263" s="804"/>
      <c r="D263" s="834">
        <f>SUM(D264,D266:D268)</f>
        <v>0</v>
      </c>
      <c r="E263" s="834">
        <f>SUM(E264,E266:E268)</f>
        <v>0</v>
      </c>
      <c r="F263" s="834">
        <f t="shared" ref="F263:S263" si="167">SUM(F264,F266:F268)</f>
        <v>0</v>
      </c>
      <c r="G263" s="834">
        <f t="shared" si="167"/>
        <v>0</v>
      </c>
      <c r="H263" s="834">
        <f t="shared" si="167"/>
        <v>0</v>
      </c>
      <c r="I263" s="834">
        <f t="shared" si="167"/>
        <v>0</v>
      </c>
      <c r="J263" s="834">
        <f>SUM(J264,J266:J268)</f>
        <v>0</v>
      </c>
      <c r="K263" s="834">
        <f t="shared" si="167"/>
        <v>0</v>
      </c>
      <c r="L263" s="834">
        <f t="shared" ca="1" si="167"/>
        <v>0</v>
      </c>
      <c r="M263" s="834">
        <f t="shared" si="167"/>
        <v>0</v>
      </c>
      <c r="N263" s="834">
        <f t="shared" si="167"/>
        <v>0</v>
      </c>
      <c r="O263" s="834">
        <f t="shared" si="167"/>
        <v>0</v>
      </c>
      <c r="P263" s="834">
        <f t="shared" si="167"/>
        <v>0</v>
      </c>
      <c r="Q263" s="834">
        <f t="shared" si="167"/>
        <v>0</v>
      </c>
      <c r="R263" s="834">
        <f t="shared" si="167"/>
        <v>0</v>
      </c>
      <c r="S263" s="834">
        <f t="shared" si="167"/>
        <v>0</v>
      </c>
      <c r="T263" s="834">
        <f>SUM(T264,T267:T268)</f>
        <v>0</v>
      </c>
      <c r="U263" s="844"/>
      <c r="V263" s="839"/>
    </row>
    <row r="264" spans="1:22" x14ac:dyDescent="0.25">
      <c r="A264" s="855" t="s">
        <v>514</v>
      </c>
      <c r="B264" s="804"/>
      <c r="C264" s="804"/>
      <c r="D264" s="843"/>
      <c r="E264" s="804"/>
      <c r="F264" s="804"/>
      <c r="G264" s="804"/>
      <c r="H264" s="804"/>
      <c r="I264" s="804"/>
      <c r="J264" s="804"/>
      <c r="K264" s="840"/>
      <c r="L264" s="804"/>
      <c r="M264" s="843"/>
      <c r="N264" s="843"/>
      <c r="O264" s="843"/>
      <c r="P264" s="843"/>
      <c r="Q264" s="843"/>
      <c r="R264" s="843"/>
      <c r="S264" s="843"/>
      <c r="T264" s="834">
        <f t="shared" ref="T264:T268" si="168">SUM(M264:S264)</f>
        <v>0</v>
      </c>
      <c r="U264" s="844"/>
      <c r="V264" s="839"/>
    </row>
    <row r="265" spans="1:22" x14ac:dyDescent="0.25">
      <c r="A265" s="803" t="s">
        <v>746</v>
      </c>
      <c r="B265" s="804"/>
      <c r="C265" s="804"/>
      <c r="D265" s="819"/>
      <c r="E265" s="804"/>
      <c r="F265" s="804"/>
      <c r="G265" s="804"/>
      <c r="H265" s="804"/>
      <c r="I265" s="804"/>
      <c r="J265" s="804"/>
      <c r="K265" s="804"/>
      <c r="L265" s="842"/>
      <c r="M265" s="804"/>
      <c r="N265" s="804"/>
      <c r="O265" s="804"/>
      <c r="P265" s="804"/>
      <c r="Q265" s="804"/>
      <c r="R265" s="804"/>
      <c r="S265" s="804"/>
      <c r="T265" s="842"/>
      <c r="U265" s="844"/>
      <c r="V265" s="839"/>
    </row>
    <row r="266" spans="1:22" x14ac:dyDescent="0.25">
      <c r="A266" s="855" t="s">
        <v>249</v>
      </c>
      <c r="B266" s="804"/>
      <c r="C266" s="804"/>
      <c r="D266" s="804"/>
      <c r="E266" s="804"/>
      <c r="F266" s="804"/>
      <c r="G266" s="804"/>
      <c r="H266" s="804"/>
      <c r="I266" s="804"/>
      <c r="J266" s="804"/>
      <c r="K266" s="804"/>
      <c r="L266" s="843"/>
      <c r="M266" s="804"/>
      <c r="N266" s="804"/>
      <c r="O266" s="804"/>
      <c r="P266" s="804"/>
      <c r="Q266" s="804"/>
      <c r="R266" s="804"/>
      <c r="S266" s="804"/>
      <c r="T266" s="842"/>
      <c r="U266" s="844"/>
      <c r="V266" s="839"/>
    </row>
    <row r="267" spans="1:22" x14ac:dyDescent="0.25">
      <c r="A267" s="855" t="s">
        <v>515</v>
      </c>
      <c r="B267" s="804"/>
      <c r="C267" s="804"/>
      <c r="D267" s="804"/>
      <c r="E267" s="804"/>
      <c r="F267" s="804"/>
      <c r="G267" s="804"/>
      <c r="H267" s="804"/>
      <c r="I267" s="804"/>
      <c r="J267" s="804"/>
      <c r="K267" s="804"/>
      <c r="L267" s="804"/>
      <c r="M267" s="804"/>
      <c r="N267" s="804"/>
      <c r="O267" s="804"/>
      <c r="P267" s="804"/>
      <c r="Q267" s="804"/>
      <c r="R267" s="804"/>
      <c r="S267" s="843"/>
      <c r="T267" s="834">
        <f t="shared" si="168"/>
        <v>0</v>
      </c>
      <c r="U267" s="844"/>
      <c r="V267" s="839"/>
    </row>
    <row r="268" spans="1:22" x14ac:dyDescent="0.25">
      <c r="A268" s="863" t="s">
        <v>1462</v>
      </c>
      <c r="B268" s="804"/>
      <c r="C268" s="804"/>
      <c r="D268" s="834">
        <f>SUMIFS(D286:D6906, $B$286:$B6906, "Bills Payable", $C$286:$C$6906, "RMB")</f>
        <v>0</v>
      </c>
      <c r="E268" s="834">
        <f>SUMIFS(E286:E6906, $B$286:$B6906, "Bills Payable", $C$286:$C$6906, "RMB")</f>
        <v>0</v>
      </c>
      <c r="F268" s="834">
        <f>SUMIFS(F286:F6906, $B$286:$B6906, "Bills Payable", $C$286:$C$6906, "RMB")</f>
        <v>0</v>
      </c>
      <c r="G268" s="834">
        <f>SUMIFS(G286:G6906, $B$286:$B6906, "Bills Payable", $C$286:$C$6906, "RMB")</f>
        <v>0</v>
      </c>
      <c r="H268" s="834">
        <f>SUMIFS(H286:H6906, $B$286:$B6906, "Bills Payable", $C$286:$C$6906, "RMB")</f>
        <v>0</v>
      </c>
      <c r="I268" s="834">
        <f>SUMIFS(I286:I6906, $B$286:$B6906, "Bills Payable", $C$286:$C$6906, "RMB")</f>
        <v>0</v>
      </c>
      <c r="J268" s="834">
        <f>SUMIFS(J286:J6906, $B$286:$B6906, "Bills Payable", $C$286:$C$6906, "RMB")</f>
        <v>0</v>
      </c>
      <c r="K268" s="834">
        <f t="shared" ref="K268" si="169">SUM(E268:J268)</f>
        <v>0</v>
      </c>
      <c r="L268" s="834">
        <f ca="1">SUMIFS(L287:L6908, $B$287:$B6908, "Bills Payable", $C$287:$C$6908, "RMB")</f>
        <v>0</v>
      </c>
      <c r="M268" s="834">
        <f>SUMIFS(M286:M6906, $B$286:$B6906, "Bills Payable", $C$286:$C$6906, "RMB")</f>
        <v>0</v>
      </c>
      <c r="N268" s="834">
        <f>SUMIFS(N286:N6906, $B$286:$B6906, "Bills Payable", $C$286:$C$6906, "RMB")</f>
        <v>0</v>
      </c>
      <c r="O268" s="834">
        <f>SUMIFS(O286:O6906, $B$286:$B6906, "Bills Payable", $C$286:$C$6906, "RMB")</f>
        <v>0</v>
      </c>
      <c r="P268" s="834">
        <f>SUMIFS(P286:P6906, $B$286:$B6906, "Bills Payable", $C$286:$C$6906, "RMB")</f>
        <v>0</v>
      </c>
      <c r="Q268" s="834">
        <f>SUMIFS(Q286:Q6906, $B$286:$B6906, "Bills Payable", $C$286:$C$6906, "RMB")</f>
        <v>0</v>
      </c>
      <c r="R268" s="834">
        <f>SUMIFS(R286:R6906, $B$286:$B6906, "Bills Payable", $C$286:$C$6906, "RMB")</f>
        <v>0</v>
      </c>
      <c r="S268" s="834">
        <f>SUMIFS(S286:S6906, $B$286:$B6906, "Bills Payable", $C$286:$C$6906, "RMB")</f>
        <v>0</v>
      </c>
      <c r="T268" s="834">
        <f t="shared" si="168"/>
        <v>0</v>
      </c>
      <c r="U268" s="844"/>
      <c r="V268" s="839"/>
    </row>
    <row r="269" spans="1:22" x14ac:dyDescent="0.25">
      <c r="A269" s="1295"/>
      <c r="B269" s="1295"/>
      <c r="C269" s="1295"/>
      <c r="D269" s="1295"/>
      <c r="E269" s="1295"/>
      <c r="F269" s="1295"/>
      <c r="G269" s="1295"/>
      <c r="H269" s="1295"/>
      <c r="I269" s="1295"/>
      <c r="J269" s="1295"/>
      <c r="K269" s="1295"/>
      <c r="L269" s="1295"/>
      <c r="M269" s="1295"/>
      <c r="N269" s="1295"/>
      <c r="O269" s="1295"/>
      <c r="P269" s="1295"/>
      <c r="Q269" s="1295"/>
      <c r="R269" s="1295"/>
      <c r="S269" s="1295"/>
      <c r="T269" s="1295"/>
      <c r="U269" s="1295"/>
      <c r="V269" s="1295"/>
    </row>
    <row r="270" spans="1:22" x14ac:dyDescent="0.25">
      <c r="A270" s="816" t="s">
        <v>739</v>
      </c>
      <c r="B270" s="869"/>
      <c r="C270" s="804"/>
      <c r="D270" s="834">
        <f>SUM(D271,D273:D275)</f>
        <v>0</v>
      </c>
      <c r="E270" s="834">
        <f>SUM(E271,E273:E275)</f>
        <v>0</v>
      </c>
      <c r="F270" s="834">
        <f t="shared" ref="F270:R270" si="170">SUM(F271,F273:F275)</f>
        <v>0</v>
      </c>
      <c r="G270" s="834">
        <f t="shared" si="170"/>
        <v>0</v>
      </c>
      <c r="H270" s="834">
        <f t="shared" si="170"/>
        <v>0</v>
      </c>
      <c r="I270" s="834">
        <f t="shared" si="170"/>
        <v>0</v>
      </c>
      <c r="J270" s="834">
        <f t="shared" si="170"/>
        <v>0</v>
      </c>
      <c r="K270" s="834">
        <f t="shared" si="170"/>
        <v>0</v>
      </c>
      <c r="L270" s="834">
        <f t="shared" si="170"/>
        <v>0</v>
      </c>
      <c r="M270" s="834">
        <f t="shared" si="170"/>
        <v>0</v>
      </c>
      <c r="N270" s="834">
        <f t="shared" si="170"/>
        <v>0</v>
      </c>
      <c r="O270" s="834">
        <f t="shared" si="170"/>
        <v>0</v>
      </c>
      <c r="P270" s="834">
        <f t="shared" si="170"/>
        <v>0</v>
      </c>
      <c r="Q270" s="834">
        <f t="shared" si="170"/>
        <v>0</v>
      </c>
      <c r="R270" s="834">
        <f t="shared" si="170"/>
        <v>0</v>
      </c>
      <c r="S270" s="834">
        <f>SUM(S271,S273:S275)</f>
        <v>0</v>
      </c>
      <c r="T270" s="834">
        <f>SUM(T271,T274:T275)</f>
        <v>0</v>
      </c>
      <c r="U270" s="834">
        <f>SUM(U271,U273:U275)</f>
        <v>0</v>
      </c>
      <c r="V270" s="839"/>
    </row>
    <row r="271" spans="1:22" x14ac:dyDescent="0.25">
      <c r="A271" s="370" t="s">
        <v>514</v>
      </c>
      <c r="B271" s="869"/>
      <c r="C271" s="804"/>
      <c r="D271" s="370"/>
      <c r="E271" s="761"/>
      <c r="F271" s="761"/>
      <c r="G271" s="761"/>
      <c r="H271" s="761"/>
      <c r="I271" s="761"/>
      <c r="J271" s="761"/>
      <c r="K271" s="840"/>
      <c r="L271" s="761"/>
      <c r="M271" s="370"/>
      <c r="N271" s="370"/>
      <c r="O271" s="370"/>
      <c r="P271" s="370"/>
      <c r="Q271" s="370"/>
      <c r="R271" s="370"/>
      <c r="S271" s="370"/>
      <c r="T271" s="834">
        <f>SUM(M271:S271)</f>
        <v>0</v>
      </c>
      <c r="U271" s="370"/>
      <c r="V271" s="839"/>
    </row>
    <row r="272" spans="1:22" x14ac:dyDescent="0.25">
      <c r="A272" s="803" t="s">
        <v>746</v>
      </c>
      <c r="B272" s="804"/>
      <c r="C272" s="804"/>
      <c r="D272" s="819"/>
      <c r="E272" s="804"/>
      <c r="F272" s="804"/>
      <c r="G272" s="804"/>
      <c r="H272" s="804"/>
      <c r="I272" s="804"/>
      <c r="J272" s="804"/>
      <c r="K272" s="804"/>
      <c r="L272" s="842"/>
      <c r="M272" s="804"/>
      <c r="N272" s="804"/>
      <c r="O272" s="804"/>
      <c r="P272" s="804"/>
      <c r="Q272" s="804"/>
      <c r="R272" s="804"/>
      <c r="S272" s="804"/>
      <c r="T272" s="842"/>
      <c r="U272" s="370"/>
      <c r="V272" s="839"/>
    </row>
    <row r="273" spans="1:22" x14ac:dyDescent="0.25">
      <c r="A273" s="370" t="s">
        <v>249</v>
      </c>
      <c r="B273" s="869"/>
      <c r="C273" s="804"/>
      <c r="D273" s="761"/>
      <c r="E273" s="761"/>
      <c r="F273" s="761"/>
      <c r="G273" s="761"/>
      <c r="H273" s="761"/>
      <c r="I273" s="761"/>
      <c r="J273" s="761"/>
      <c r="K273" s="761"/>
      <c r="L273" s="370"/>
      <c r="M273" s="761"/>
      <c r="N273" s="761"/>
      <c r="O273" s="761"/>
      <c r="P273" s="761"/>
      <c r="Q273" s="761"/>
      <c r="R273" s="761"/>
      <c r="S273" s="761"/>
      <c r="T273" s="842"/>
      <c r="U273" s="370"/>
      <c r="V273" s="839"/>
    </row>
    <row r="274" spans="1:22" x14ac:dyDescent="0.25">
      <c r="A274" s="370" t="s">
        <v>515</v>
      </c>
      <c r="B274" s="869"/>
      <c r="C274" s="804"/>
      <c r="D274" s="761"/>
      <c r="E274" s="761"/>
      <c r="F274" s="761"/>
      <c r="G274" s="761"/>
      <c r="H274" s="761"/>
      <c r="I274" s="761"/>
      <c r="J274" s="761"/>
      <c r="K274" s="761"/>
      <c r="L274" s="761"/>
      <c r="M274" s="761"/>
      <c r="N274" s="761"/>
      <c r="O274" s="761"/>
      <c r="P274" s="761"/>
      <c r="Q274" s="761"/>
      <c r="R274" s="761"/>
      <c r="S274" s="370"/>
      <c r="T274" s="834">
        <f t="shared" ref="T274:T275" si="171">SUM(M274:S274)</f>
        <v>0</v>
      </c>
      <c r="U274" s="370"/>
      <c r="V274" s="839"/>
    </row>
    <row r="275" spans="1:22" x14ac:dyDescent="0.25">
      <c r="A275" s="816" t="s">
        <v>1460</v>
      </c>
      <c r="B275" s="869"/>
      <c r="C275" s="804"/>
      <c r="D275" s="740">
        <f>SUMIFS(D286:D6906, $B$286:$B6906, "Negotiable Certificates of Deposits", $C$286:$C$6906, "RMB")</f>
        <v>0</v>
      </c>
      <c r="E275" s="740">
        <f>SUMIFS(E286:E6906, $B$286:$B6906, "Negotiable Certificates of Deposits", $C$286:$C$6906, "RMB")</f>
        <v>0</v>
      </c>
      <c r="F275" s="740">
        <f>SUMIFS(F286:F6906, $B$286:$B6906, "Negotiable Certificates of Deposits", $C$286:$C$6906, "RMB")</f>
        <v>0</v>
      </c>
      <c r="G275" s="740">
        <f>SUMIFS(G286:G6906, $B$286:$B6906, "Negotiable Certificates of Deposits", $C$286:$C$6906, "RMB")</f>
        <v>0</v>
      </c>
      <c r="H275" s="740">
        <f>SUMIFS(H286:H6906, $B$286:$B6906, "Negotiable Certificates of Deposits", $C$286:$C$6906, "RMB")</f>
        <v>0</v>
      </c>
      <c r="I275" s="740">
        <f>SUMIFS(I286:I6906, $B$286:$B6906, "Negotiable Certificates of Deposits", $C$286:$C$6906, "RMB")</f>
        <v>0</v>
      </c>
      <c r="J275" s="740">
        <f>SUMIFS(J286:J6906, $B$286:$B6906, "Negotiable Certificates of Deposits", $C$286:$C$6906, "RMB")</f>
        <v>0</v>
      </c>
      <c r="K275" s="834">
        <f t="shared" ref="K275" si="172">SUM(E275:J275)</f>
        <v>0</v>
      </c>
      <c r="L275" s="740">
        <f>SUMIFS(L286:L6906, $B$286:$B6906, "Negotiable Certificates of Deposits", $C$286:$C$6906, "RMB")</f>
        <v>0</v>
      </c>
      <c r="M275" s="740">
        <f>SUMIFS(M286:M6906, $B$286:$B6906, "Negotiable Certificates of Deposits", $C$286:$C$6906, "RMB")</f>
        <v>0</v>
      </c>
      <c r="N275" s="740">
        <f>SUMIFS(N286:N6906, $B$286:$B6906, "Negotiable Certificates of Deposits", $C$286:$C$6906, "RMB")</f>
        <v>0</v>
      </c>
      <c r="O275" s="740">
        <f>SUMIFS(O286:O6906, $B$286:$B6906, "Negotiable Certificates of Deposits", $C$286:$C$6906, "RMB")</f>
        <v>0</v>
      </c>
      <c r="P275" s="740">
        <f>SUMIFS(P286:P6906, $B$286:$B6906, "Negotiable Certificates of Deposits", $C$286:$C$6906, "RMB")</f>
        <v>0</v>
      </c>
      <c r="Q275" s="740">
        <f>SUMIFS(Q286:Q6906, $B$286:$B6906, "Negotiable Certificates of Deposits", $C$286:$C$6906, "RMB")</f>
        <v>0</v>
      </c>
      <c r="R275" s="740">
        <f>SUMIFS(R286:R6906, $B$286:$B6906, "Negotiable Certificates of Deposits", $C$286:$C$6906, "RMB")</f>
        <v>0</v>
      </c>
      <c r="S275" s="740">
        <f>SUMIFS(S286:S6906, $B$286:$B6906, "Negotiable Certificates of Deposits", $C$286:$C$6906, "RMB")</f>
        <v>0</v>
      </c>
      <c r="T275" s="834">
        <f t="shared" si="171"/>
        <v>0</v>
      </c>
      <c r="U275" s="740">
        <f>SUMIFS(U286:U6908, $B$286:$B6908, "Negotiable Certificates of Deposits", $C$286:$C$6908, "RMB")</f>
        <v>0</v>
      </c>
      <c r="V275" s="839"/>
    </row>
    <row r="276" spans="1:22" x14ac:dyDescent="0.25">
      <c r="A276" s="1295"/>
      <c r="B276" s="1295"/>
      <c r="C276" s="1295"/>
      <c r="D276" s="1295"/>
      <c r="E276" s="1295"/>
      <c r="F276" s="1295"/>
      <c r="G276" s="1295"/>
      <c r="H276" s="1295"/>
      <c r="I276" s="1295"/>
      <c r="J276" s="1295"/>
      <c r="K276" s="1295"/>
      <c r="L276" s="1295"/>
      <c r="M276" s="1295"/>
      <c r="N276" s="1295"/>
      <c r="O276" s="1295"/>
      <c r="P276" s="1295"/>
      <c r="Q276" s="1295"/>
      <c r="R276" s="1295"/>
      <c r="S276" s="1295"/>
      <c r="T276" s="1295"/>
      <c r="U276" s="1295"/>
      <c r="V276" s="1295"/>
    </row>
    <row r="277" spans="1:22" x14ac:dyDescent="0.25">
      <c r="A277" s="816" t="s">
        <v>169</v>
      </c>
      <c r="B277" s="804"/>
      <c r="C277" s="804"/>
      <c r="D277" s="834">
        <f>SUM(D278, D280:D282)</f>
        <v>0</v>
      </c>
      <c r="E277" s="834">
        <f>SUM(E278,E280:E282)</f>
        <v>0</v>
      </c>
      <c r="F277" s="834">
        <f t="shared" ref="F277:R277" si="173">SUM(F278,F280:F282)</f>
        <v>0</v>
      </c>
      <c r="G277" s="834">
        <f t="shared" si="173"/>
        <v>0</v>
      </c>
      <c r="H277" s="834">
        <f t="shared" si="173"/>
        <v>0</v>
      </c>
      <c r="I277" s="834">
        <f t="shared" si="173"/>
        <v>0</v>
      </c>
      <c r="J277" s="834">
        <f t="shared" si="173"/>
        <v>0</v>
      </c>
      <c r="K277" s="834">
        <f t="shared" si="173"/>
        <v>0</v>
      </c>
      <c r="L277" s="834">
        <f t="shared" si="173"/>
        <v>0</v>
      </c>
      <c r="M277" s="834">
        <f t="shared" ca="1" si="173"/>
        <v>0</v>
      </c>
      <c r="N277" s="834">
        <f t="shared" si="173"/>
        <v>0</v>
      </c>
      <c r="O277" s="834">
        <f t="shared" si="173"/>
        <v>0</v>
      </c>
      <c r="P277" s="834">
        <f t="shared" si="173"/>
        <v>0</v>
      </c>
      <c r="Q277" s="834">
        <f t="shared" si="173"/>
        <v>0</v>
      </c>
      <c r="R277" s="834">
        <f t="shared" si="173"/>
        <v>0</v>
      </c>
      <c r="S277" s="834">
        <f>SUM(S278,S280:S282)</f>
        <v>0</v>
      </c>
      <c r="T277" s="834">
        <f ca="1">SUM(T278,T281:T282)</f>
        <v>0</v>
      </c>
      <c r="U277" s="844"/>
      <c r="V277" s="845">
        <f>SUM(V278,V280:V282)</f>
        <v>0</v>
      </c>
    </row>
    <row r="278" spans="1:22" x14ac:dyDescent="0.25">
      <c r="A278" s="370" t="s">
        <v>514</v>
      </c>
      <c r="B278" s="804"/>
      <c r="C278" s="804"/>
      <c r="D278" s="370"/>
      <c r="E278" s="850"/>
      <c r="F278" s="850"/>
      <c r="G278" s="850"/>
      <c r="H278" s="850"/>
      <c r="I278" s="850"/>
      <c r="J278" s="850"/>
      <c r="K278" s="840"/>
      <c r="L278" s="850"/>
      <c r="M278" s="370"/>
      <c r="N278" s="370"/>
      <c r="O278" s="370"/>
      <c r="P278" s="370"/>
      <c r="Q278" s="370"/>
      <c r="R278" s="370"/>
      <c r="S278" s="370"/>
      <c r="T278" s="834">
        <f>SUM(M278:S278)</f>
        <v>0</v>
      </c>
      <c r="U278" s="844"/>
      <c r="V278" s="861"/>
    </row>
    <row r="279" spans="1:22" x14ac:dyDescent="0.25">
      <c r="A279" s="803" t="s">
        <v>746</v>
      </c>
      <c r="B279" s="804"/>
      <c r="C279" s="804"/>
      <c r="D279" s="819"/>
      <c r="E279" s="804"/>
      <c r="F279" s="804"/>
      <c r="G279" s="804"/>
      <c r="H279" s="804"/>
      <c r="I279" s="804"/>
      <c r="J279" s="804"/>
      <c r="K279" s="804"/>
      <c r="L279" s="842"/>
      <c r="M279" s="804"/>
      <c r="N279" s="804"/>
      <c r="O279" s="804"/>
      <c r="P279" s="804"/>
      <c r="Q279" s="804"/>
      <c r="R279" s="804"/>
      <c r="S279" s="804"/>
      <c r="T279" s="842"/>
      <c r="U279" s="844"/>
      <c r="V279" s="861"/>
    </row>
    <row r="280" spans="1:22" x14ac:dyDescent="0.25">
      <c r="A280" s="370" t="s">
        <v>249</v>
      </c>
      <c r="B280" s="804"/>
      <c r="C280" s="804"/>
      <c r="D280" s="850"/>
      <c r="E280" s="850"/>
      <c r="F280" s="850"/>
      <c r="G280" s="850"/>
      <c r="H280" s="850"/>
      <c r="I280" s="850"/>
      <c r="J280" s="850"/>
      <c r="K280" s="850"/>
      <c r="L280" s="370"/>
      <c r="M280" s="850"/>
      <c r="N280" s="850"/>
      <c r="O280" s="850"/>
      <c r="P280" s="850"/>
      <c r="Q280" s="850"/>
      <c r="R280" s="850"/>
      <c r="S280" s="850"/>
      <c r="T280" s="842"/>
      <c r="U280" s="844"/>
      <c r="V280" s="861"/>
    </row>
    <row r="281" spans="1:22" x14ac:dyDescent="0.25">
      <c r="A281" s="370" t="s">
        <v>515</v>
      </c>
      <c r="B281" s="804"/>
      <c r="C281" s="804"/>
      <c r="D281" s="850"/>
      <c r="E281" s="850"/>
      <c r="F281" s="850"/>
      <c r="G281" s="850"/>
      <c r="H281" s="850"/>
      <c r="I281" s="850"/>
      <c r="J281" s="850"/>
      <c r="K281" s="850"/>
      <c r="L281" s="850"/>
      <c r="M281" s="850"/>
      <c r="N281" s="850"/>
      <c r="O281" s="850"/>
      <c r="P281" s="850"/>
      <c r="Q281" s="850"/>
      <c r="R281" s="850"/>
      <c r="S281" s="370"/>
      <c r="T281" s="834">
        <f t="shared" ref="T281" si="174">SUM(M281:S281)</f>
        <v>0</v>
      </c>
      <c r="U281" s="844"/>
      <c r="V281" s="861"/>
    </row>
    <row r="282" spans="1:22" x14ac:dyDescent="0.25">
      <c r="A282" s="816" t="s">
        <v>1460</v>
      </c>
      <c r="B282" s="804"/>
      <c r="C282" s="804"/>
      <c r="D282" s="740">
        <f>SUMIFS($D$286:$D$6906, $B$286:$B6906, "Debt Securities", $C$286:$C$6906, "RMB")</f>
        <v>0</v>
      </c>
      <c r="E282" s="740">
        <f>SUMIFS($E$286:$E$6907, $B$286:$B6907, "Debt Securities", $C$286:$C$6907, "RMB")</f>
        <v>0</v>
      </c>
      <c r="F282" s="740">
        <f>SUMIFS($F$286:$F$6907, $B$286:$B6907, "Debt Securities", $C$286:$C$6907, "RMB")</f>
        <v>0</v>
      </c>
      <c r="G282" s="740">
        <f>SUMIFS($G$286:$G$6907, $B$286:$B6907, "Debt Securities", $C$286:$C$6907, "RMB")</f>
        <v>0</v>
      </c>
      <c r="H282" s="740">
        <f>SUMIFS($H$286:$H$6907, $B$286:$B6907, "Debt Securities", $C$286:$C$6907, "RMB")</f>
        <v>0</v>
      </c>
      <c r="I282" s="740">
        <f>SUMIFS($I$286:$I$6907, $B$286:$B6907, "Debt Securities", $C$286:$C$6907, "RMB")</f>
        <v>0</v>
      </c>
      <c r="J282" s="740">
        <f>SUMIFS($J$286:$J$6907, $B$286:$B6907, "Debt Securities", $C$286:$C$6907, "RMB")</f>
        <v>0</v>
      </c>
      <c r="K282" s="834">
        <f>SUM(E282:J282)</f>
        <v>0</v>
      </c>
      <c r="L282" s="740">
        <f>SUMIFS($L$286:$L$6907, $B$286:$B6907, "Debt Securities", $C$286:$C$6907, "RMB")</f>
        <v>0</v>
      </c>
      <c r="M282" s="740">
        <f ca="1">SUMIFS($M$287:$M$6908, $B$287:$B6908, "Debt Securities", $C$287:$C$6908, "RMB")</f>
        <v>0</v>
      </c>
      <c r="N282" s="740">
        <f>SUMIFS($N$286:$N$6907, $B$286:$B6907, "Debt Securities", $C$286:$C$6907, "RMB")</f>
        <v>0</v>
      </c>
      <c r="O282" s="740">
        <f>SUMIFS($O$286:$O$6907, $B$286:$B6907, "Debt Securities", $C$286:$C$6907, "RMB")</f>
        <v>0</v>
      </c>
      <c r="P282" s="740">
        <f>SUMIFS($P$286:$P$6907, $B$286:$B6907, "Debt Securities", $C$286:$C$6907, "RMB")</f>
        <v>0</v>
      </c>
      <c r="Q282" s="740">
        <f>SUMIFS($Q$286:$Q$6908, $B$286:$B6908, "Debt Securities", $C$286:$C$6908, "RMB")</f>
        <v>0</v>
      </c>
      <c r="R282" s="740">
        <f>SUMIFS($R$286:$R$6908, $B$286:$B6908, "Debt Securities", $C$286:$C$6908, "RMB")</f>
        <v>0</v>
      </c>
      <c r="S282" s="740">
        <f>SUMIFS($S$286:$S$6908, $B$286:$B6908, "Debt Securities", $C$286:$C$6908, "RMB")</f>
        <v>0</v>
      </c>
      <c r="T282" s="834">
        <f ca="1">SUM(M282:S282)</f>
        <v>0</v>
      </c>
      <c r="U282" s="844"/>
      <c r="V282" s="847">
        <f>SUMIFS($V$286:$V$6908, $B$286:$B6908, "Debt Securities", $C$286:$C$6908, "RMB")</f>
        <v>0</v>
      </c>
    </row>
    <row r="283" spans="1:22" ht="12.4" customHeight="1" x14ac:dyDescent="0.25">
      <c r="A283" s="335"/>
      <c r="B283" s="336"/>
      <c r="C283" s="336"/>
      <c r="D283" s="1300" t="s">
        <v>530</v>
      </c>
      <c r="E283" s="1300"/>
      <c r="F283" s="1300"/>
      <c r="G283" s="1300"/>
      <c r="H283" s="1300"/>
      <c r="I283" s="1300"/>
      <c r="J283" s="1300"/>
      <c r="K283" s="1300"/>
      <c r="L283" s="1300"/>
      <c r="M283" s="1299" t="s">
        <v>531</v>
      </c>
      <c r="N283" s="1299"/>
      <c r="O283" s="1299"/>
      <c r="P283" s="1299"/>
      <c r="Q283" s="1299"/>
      <c r="R283" s="1299"/>
      <c r="S283" s="1299"/>
      <c r="T283" s="1299"/>
      <c r="U283" s="1299" t="s">
        <v>734</v>
      </c>
      <c r="V283" s="1301" t="s">
        <v>735</v>
      </c>
    </row>
    <row r="284" spans="1:22" x14ac:dyDescent="0.25">
      <c r="A284" s="335"/>
      <c r="B284" s="336"/>
      <c r="C284" s="336"/>
      <c r="D284" s="1299" t="s">
        <v>213</v>
      </c>
      <c r="E284" s="1300" t="s">
        <v>214</v>
      </c>
      <c r="F284" s="1300"/>
      <c r="G284" s="1300"/>
      <c r="H284" s="1300"/>
      <c r="I284" s="1300"/>
      <c r="J284" s="1300"/>
      <c r="K284" s="1300"/>
      <c r="L284" s="1299" t="s">
        <v>255</v>
      </c>
      <c r="M284" s="1299"/>
      <c r="N284" s="1299"/>
      <c r="O284" s="1299"/>
      <c r="P284" s="1299"/>
      <c r="Q284" s="1299"/>
      <c r="R284" s="1299"/>
      <c r="S284" s="1299"/>
      <c r="T284" s="1299"/>
      <c r="U284" s="1299"/>
      <c r="V284" s="1301"/>
    </row>
    <row r="285" spans="1:22" ht="90" customHeight="1" x14ac:dyDescent="0.25">
      <c r="A285" s="335" t="s">
        <v>1459</v>
      </c>
      <c r="B285" s="337" t="s">
        <v>747</v>
      </c>
      <c r="C285" s="337" t="s">
        <v>532</v>
      </c>
      <c r="D285" s="1299"/>
      <c r="E285" s="657" t="s">
        <v>533</v>
      </c>
      <c r="F285" s="657" t="s">
        <v>534</v>
      </c>
      <c r="G285" s="657" t="s">
        <v>535</v>
      </c>
      <c r="H285" s="657" t="s">
        <v>536</v>
      </c>
      <c r="I285" s="657" t="s">
        <v>537</v>
      </c>
      <c r="J285" s="657" t="s">
        <v>538</v>
      </c>
      <c r="K285" s="658" t="s">
        <v>254</v>
      </c>
      <c r="L285" s="1299"/>
      <c r="M285" s="657" t="s">
        <v>748</v>
      </c>
      <c r="N285" s="657" t="s">
        <v>215</v>
      </c>
      <c r="O285" s="657" t="s">
        <v>216</v>
      </c>
      <c r="P285" s="657" t="s">
        <v>251</v>
      </c>
      <c r="Q285" s="657" t="s">
        <v>252</v>
      </c>
      <c r="R285" s="657" t="s">
        <v>519</v>
      </c>
      <c r="S285" s="658" t="s">
        <v>184</v>
      </c>
      <c r="T285" s="658" t="s">
        <v>254</v>
      </c>
      <c r="U285" s="1299"/>
      <c r="V285" s="1301"/>
    </row>
    <row r="286" spans="1:22" x14ac:dyDescent="0.25">
      <c r="A286" s="1017"/>
      <c r="B286" s="1016"/>
      <c r="C286" s="1016"/>
      <c r="G286" s="992"/>
      <c r="H286" s="992"/>
      <c r="I286" s="992"/>
      <c r="J286" s="992"/>
      <c r="K286" s="834">
        <f>SUM(E286:J286)</f>
        <v>0</v>
      </c>
      <c r="L286" s="992"/>
      <c r="M286" s="992"/>
      <c r="N286" s="992"/>
      <c r="O286" s="992"/>
      <c r="P286" s="992"/>
      <c r="Q286" s="992"/>
      <c r="R286" s="992"/>
      <c r="S286" s="992"/>
      <c r="T286" s="834">
        <f>SUM(M286:S286)</f>
        <v>0</v>
      </c>
      <c r="U286" s="870"/>
      <c r="V286" s="871"/>
    </row>
  </sheetData>
  <mergeCells count="55">
    <mergeCell ref="L284:L285"/>
    <mergeCell ref="A255:V255"/>
    <mergeCell ref="A262:V262"/>
    <mergeCell ref="A269:V269"/>
    <mergeCell ref="A276:V276"/>
    <mergeCell ref="D283:L283"/>
    <mergeCell ref="M283:T284"/>
    <mergeCell ref="U283:U285"/>
    <mergeCell ref="V283:V285"/>
    <mergeCell ref="D284:D285"/>
    <mergeCell ref="E284:K284"/>
    <mergeCell ref="A248:V248"/>
    <mergeCell ref="A175:V175"/>
    <mergeCell ref="A181:V181"/>
    <mergeCell ref="A187:V187"/>
    <mergeCell ref="A193:V193"/>
    <mergeCell ref="A199:V200"/>
    <mergeCell ref="A208:V208"/>
    <mergeCell ref="A214:V214"/>
    <mergeCell ref="A220:V220"/>
    <mergeCell ref="A226:V226"/>
    <mergeCell ref="A232:V232"/>
    <mergeCell ref="A238:V239"/>
    <mergeCell ref="A169:V169"/>
    <mergeCell ref="A97:V97"/>
    <mergeCell ref="A103:V103"/>
    <mergeCell ref="A109:V109"/>
    <mergeCell ref="A115:V115"/>
    <mergeCell ref="A121:V122"/>
    <mergeCell ref="A130:V130"/>
    <mergeCell ref="A136:V136"/>
    <mergeCell ref="A142:V142"/>
    <mergeCell ref="A148:V148"/>
    <mergeCell ref="A154:V154"/>
    <mergeCell ref="A160:V161"/>
    <mergeCell ref="A91:V91"/>
    <mergeCell ref="A19:V19"/>
    <mergeCell ref="A25:V25"/>
    <mergeCell ref="A31:V31"/>
    <mergeCell ref="A37:V37"/>
    <mergeCell ref="A43:V44"/>
    <mergeCell ref="A52:V52"/>
    <mergeCell ref="A58:V58"/>
    <mergeCell ref="A64:V64"/>
    <mergeCell ref="A70:V70"/>
    <mergeCell ref="A76:V76"/>
    <mergeCell ref="A82:V83"/>
    <mergeCell ref="A1:V1"/>
    <mergeCell ref="A2:V2"/>
    <mergeCell ref="A13:V13"/>
    <mergeCell ref="D3:L3"/>
    <mergeCell ref="M3:T4"/>
    <mergeCell ref="D4:D5"/>
    <mergeCell ref="E4:K4"/>
    <mergeCell ref="L4:L5"/>
  </mergeCells>
  <pageMargins left="0.7" right="0.7" top="0.75" bottom="0.75" header="0.3" footer="0.3"/>
  <pageSetup paperSize="9" scale="26" orientation="portrait" r:id="rId1"/>
  <rowBreaks count="7" manualBreakCount="7">
    <brk id="43" max="16383" man="1"/>
    <brk id="82" max="16383" man="1"/>
    <brk id="121" max="16383" man="1"/>
    <brk id="160" max="16383" man="1"/>
    <brk id="199" max="16383" man="1"/>
    <brk id="238" max="16383" man="1"/>
    <brk id="282" max="16383" man="1"/>
  </rowBreaks>
  <colBreaks count="1" manualBreakCount="1">
    <brk id="22" max="1048575" man="1"/>
  </colBreak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900-000000000000}">
          <x14:formula1>
            <xm:f>'Drop-Down'!$J$2:$J$251</xm:f>
          </x14:formula1>
          <xm:sqref>A286</xm:sqref>
        </x14:dataValidation>
        <x14:dataValidation type="list" allowBlank="1" showInputMessage="1" showErrorMessage="1" xr:uid="{00000000-0002-0000-2900-000001000000}">
          <x14:formula1>
            <xm:f>'Drop-Down'!$K$2:$K$8</xm:f>
          </x14:formula1>
          <xm:sqref>C286</xm:sqref>
        </x14:dataValidation>
        <x14:dataValidation type="list" allowBlank="1" showInputMessage="1" showErrorMessage="1" xr:uid="{00000000-0002-0000-2900-000002000000}">
          <x14:formula1>
            <xm:f>'Drop-Down'!$N$2:$N$7</xm:f>
          </x14:formula1>
          <xm:sqref>B286</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14"/>
  <dimension ref="A1:E41"/>
  <sheetViews>
    <sheetView view="pageBreakPreview" topLeftCell="A5" zoomScaleNormal="100" zoomScaleSheetLayoutView="100" workbookViewId="0">
      <selection activeCell="D14" sqref="D14"/>
    </sheetView>
  </sheetViews>
  <sheetFormatPr defaultColWidth="9.1796875" defaultRowHeight="12.5" x14ac:dyDescent="0.25"/>
  <cols>
    <col min="1" max="1" width="3.453125" style="231" customWidth="1"/>
    <col min="2" max="2" width="80.453125" style="231" customWidth="1"/>
    <col min="3" max="3" width="13.26953125" style="231" customWidth="1"/>
    <col min="4" max="4" width="35.453125" style="231" customWidth="1"/>
    <col min="5" max="5" width="17.81640625" style="231" customWidth="1"/>
    <col min="6" max="6" width="15.453125" style="231" customWidth="1"/>
    <col min="7" max="7" width="16.26953125" style="231" customWidth="1"/>
    <col min="8" max="8" width="13.26953125" style="231" customWidth="1"/>
    <col min="9" max="9" width="11.26953125" style="231" customWidth="1"/>
    <col min="10" max="10" width="11" style="231" customWidth="1"/>
    <col min="11" max="16384" width="9.1796875" style="231"/>
  </cols>
  <sheetData>
    <row r="1" spans="1:5" hidden="1" x14ac:dyDescent="0.25"/>
    <row r="2" spans="1:5" hidden="1" x14ac:dyDescent="0.25"/>
    <row r="3" spans="1:5" hidden="1" x14ac:dyDescent="0.25"/>
    <row r="4" spans="1:5" hidden="1" x14ac:dyDescent="0.25"/>
    <row r="5" spans="1:5" ht="13" thickBot="1" x14ac:dyDescent="0.3">
      <c r="A5" s="703" t="s">
        <v>1484</v>
      </c>
      <c r="B5" s="239"/>
      <c r="C5" s="239"/>
      <c r="D5" s="704" t="s">
        <v>1271</v>
      </c>
    </row>
    <row r="6" spans="1:5" ht="13" thickTop="1" x14ac:dyDescent="0.25">
      <c r="A6" s="976" t="s">
        <v>591</v>
      </c>
      <c r="B6" s="668"/>
      <c r="C6" s="702"/>
      <c r="D6" s="702"/>
    </row>
    <row r="7" spans="1:5" x14ac:dyDescent="0.25">
      <c r="A7" s="695" t="s">
        <v>592</v>
      </c>
      <c r="B7" s="660" t="s">
        <v>136</v>
      </c>
      <c r="C7" s="695"/>
      <c r="D7" s="696" t="s">
        <v>545</v>
      </c>
    </row>
    <row r="8" spans="1:5" x14ac:dyDescent="0.25">
      <c r="A8" s="697"/>
      <c r="B8" s="698" t="s">
        <v>754</v>
      </c>
      <c r="C8" s="695"/>
      <c r="D8" s="695"/>
    </row>
    <row r="9" spans="1:5" x14ac:dyDescent="0.25">
      <c r="A9" s="699"/>
      <c r="B9" s="698" t="s">
        <v>755</v>
      </c>
      <c r="C9" s="695"/>
      <c r="D9" s="872"/>
    </row>
    <row r="10" spans="1:5" x14ac:dyDescent="0.25">
      <c r="A10" s="695" t="s">
        <v>596</v>
      </c>
      <c r="B10" s="700" t="s">
        <v>757</v>
      </c>
      <c r="C10" s="695"/>
      <c r="D10" s="873"/>
    </row>
    <row r="11" spans="1:5" x14ac:dyDescent="0.25">
      <c r="A11" s="700" t="s">
        <v>2</v>
      </c>
      <c r="B11" s="697" t="s">
        <v>1459</v>
      </c>
      <c r="C11" s="695" t="s">
        <v>532</v>
      </c>
      <c r="D11" s="874" t="s">
        <v>612</v>
      </c>
      <c r="E11" s="324"/>
    </row>
    <row r="12" spans="1:5" x14ac:dyDescent="0.25">
      <c r="A12" s="1002">
        <v>1</v>
      </c>
      <c r="B12" s="1008"/>
      <c r="C12" s="670"/>
      <c r="D12" s="873"/>
      <c r="E12" s="324"/>
    </row>
    <row r="13" spans="1:5" x14ac:dyDescent="0.25">
      <c r="A13" s="701"/>
      <c r="B13" s="1008"/>
      <c r="C13" s="670"/>
      <c r="D13" s="875"/>
    </row>
    <row r="14" spans="1:5" x14ac:dyDescent="0.25">
      <c r="A14" s="701"/>
      <c r="B14" s="1008"/>
      <c r="C14" s="670"/>
      <c r="D14" s="875"/>
    </row>
    <row r="15" spans="1:5" x14ac:dyDescent="0.25">
      <c r="A15" s="701"/>
      <c r="B15" s="1008"/>
      <c r="C15" s="670"/>
      <c r="D15" s="875"/>
    </row>
    <row r="16" spans="1:5" x14ac:dyDescent="0.25">
      <c r="A16" s="701"/>
      <c r="B16" s="1008"/>
      <c r="C16" s="670"/>
      <c r="D16" s="875"/>
    </row>
    <row r="17" spans="1:4" x14ac:dyDescent="0.25">
      <c r="A17" s="701"/>
      <c r="B17" s="1008"/>
      <c r="C17" s="670"/>
      <c r="D17" s="875"/>
    </row>
    <row r="18" spans="1:4" x14ac:dyDescent="0.25">
      <c r="A18" s="701"/>
      <c r="B18" s="1008"/>
      <c r="C18" s="670"/>
      <c r="D18" s="875"/>
    </row>
    <row r="19" spans="1:4" x14ac:dyDescent="0.25">
      <c r="A19" s="701"/>
      <c r="B19" s="1008"/>
      <c r="C19" s="670"/>
      <c r="D19" s="875"/>
    </row>
    <row r="20" spans="1:4" x14ac:dyDescent="0.25">
      <c r="A20" s="701"/>
      <c r="B20" s="1008"/>
      <c r="C20" s="670"/>
      <c r="D20" s="875"/>
    </row>
    <row r="21" spans="1:4" x14ac:dyDescent="0.25">
      <c r="A21" s="701"/>
      <c r="B21" s="1008"/>
      <c r="C21" s="670"/>
      <c r="D21" s="875"/>
    </row>
    <row r="22" spans="1:4" ht="19.5" customHeight="1" x14ac:dyDescent="0.25">
      <c r="A22" s="701"/>
      <c r="B22" s="1008"/>
      <c r="C22" s="670"/>
      <c r="D22" s="875"/>
    </row>
    <row r="23" spans="1:4" x14ac:dyDescent="0.25">
      <c r="A23" s="701"/>
      <c r="B23" s="1008"/>
      <c r="C23" s="670"/>
      <c r="D23" s="875"/>
    </row>
    <row r="24" spans="1:4" x14ac:dyDescent="0.25">
      <c r="A24" s="701"/>
      <c r="B24" s="1008"/>
      <c r="C24" s="670"/>
      <c r="D24" s="875"/>
    </row>
    <row r="25" spans="1:4" x14ac:dyDescent="0.25">
      <c r="A25" s="701"/>
      <c r="B25" s="1008"/>
      <c r="C25" s="670"/>
      <c r="D25" s="875"/>
    </row>
    <row r="26" spans="1:4" x14ac:dyDescent="0.25">
      <c r="A26" s="695" t="s">
        <v>598</v>
      </c>
      <c r="B26" s="700" t="s">
        <v>756</v>
      </c>
      <c r="C26" s="695"/>
      <c r="D26" s="876"/>
    </row>
    <row r="27" spans="1:4" x14ac:dyDescent="0.25">
      <c r="A27" s="700" t="s">
        <v>2</v>
      </c>
      <c r="B27" s="1015" t="s">
        <v>1459</v>
      </c>
      <c r="C27" s="695" t="s">
        <v>532</v>
      </c>
      <c r="D27" s="874" t="s">
        <v>264</v>
      </c>
    </row>
    <row r="28" spans="1:4" x14ac:dyDescent="0.25">
      <c r="A28" s="701">
        <v>1</v>
      </c>
      <c r="B28" s="1008"/>
      <c r="C28" s="984"/>
      <c r="D28" s="873"/>
    </row>
    <row r="29" spans="1:4" x14ac:dyDescent="0.25">
      <c r="A29" s="701"/>
      <c r="B29" s="1008"/>
      <c r="C29" s="984"/>
      <c r="D29" s="875"/>
    </row>
    <row r="30" spans="1:4" x14ac:dyDescent="0.25">
      <c r="A30" s="701"/>
      <c r="B30" s="1008"/>
      <c r="C30" s="984"/>
      <c r="D30" s="875"/>
    </row>
    <row r="31" spans="1:4" x14ac:dyDescent="0.25">
      <c r="A31" s="701"/>
      <c r="B31" s="1008"/>
      <c r="C31" s="984"/>
      <c r="D31" s="875"/>
    </row>
    <row r="32" spans="1:4" x14ac:dyDescent="0.25">
      <c r="A32" s="701"/>
      <c r="B32" s="1008"/>
      <c r="C32" s="984"/>
      <c r="D32" s="875"/>
    </row>
    <row r="33" spans="1:4" x14ac:dyDescent="0.25">
      <c r="A33" s="701"/>
      <c r="B33" s="1008"/>
      <c r="C33" s="984"/>
      <c r="D33" s="875"/>
    </row>
    <row r="34" spans="1:4" x14ac:dyDescent="0.25">
      <c r="A34" s="701"/>
      <c r="B34" s="1008"/>
      <c r="C34" s="984"/>
      <c r="D34" s="875"/>
    </row>
    <row r="35" spans="1:4" x14ac:dyDescent="0.25">
      <c r="A35" s="701"/>
      <c r="B35" s="1008"/>
      <c r="C35" s="984"/>
      <c r="D35" s="875"/>
    </row>
    <row r="36" spans="1:4" x14ac:dyDescent="0.25">
      <c r="A36" s="701"/>
      <c r="B36" s="1008"/>
      <c r="C36" s="984"/>
      <c r="D36" s="875"/>
    </row>
    <row r="37" spans="1:4" x14ac:dyDescent="0.25">
      <c r="A37" s="701"/>
      <c r="B37" s="1008"/>
      <c r="C37" s="984"/>
      <c r="D37" s="875"/>
    </row>
    <row r="38" spans="1:4" x14ac:dyDescent="0.25">
      <c r="A38" s="701"/>
      <c r="B38" s="1008"/>
      <c r="C38" s="984"/>
      <c r="D38" s="875"/>
    </row>
    <row r="39" spans="1:4" x14ac:dyDescent="0.25">
      <c r="A39" s="701"/>
      <c r="B39" s="1008"/>
      <c r="C39" s="984"/>
      <c r="D39" s="875"/>
    </row>
    <row r="40" spans="1:4" x14ac:dyDescent="0.25">
      <c r="A40" s="701"/>
      <c r="B40" s="1008"/>
      <c r="C40" s="984"/>
      <c r="D40" s="875"/>
    </row>
    <row r="41" spans="1:4" x14ac:dyDescent="0.25">
      <c r="A41" s="701"/>
      <c r="B41" s="1008"/>
      <c r="C41" s="984"/>
      <c r="D41" s="875"/>
    </row>
  </sheetData>
  <dataConsolidate/>
  <dataValidations count="1">
    <dataValidation type="list" allowBlank="1" showInputMessage="1" showErrorMessage="1" sqref="B27" xr:uid="{00000000-0002-0000-2A00-000000000000}">
      <formula1>$E$11:$E$12</formula1>
    </dataValidation>
  </dataValidations>
  <pageMargins left="0.7" right="0.7" top="0.75" bottom="0.75" header="0.3" footer="0.3"/>
  <pageSetup paperSize="9" scale="53"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A00-000001000000}">
          <x14:formula1>
            <xm:f>'Drop-Down'!$K$2:$K$4</xm:f>
          </x14:formula1>
          <xm:sqref>C12:C25</xm:sqref>
        </x14:dataValidation>
        <x14:dataValidation type="list" allowBlank="1" showInputMessage="1" showErrorMessage="1" xr:uid="{00000000-0002-0000-2A00-000002000000}">
          <x14:formula1>
            <xm:f>'Drop-Down'!$M$2:$M$3</xm:f>
          </x14:formula1>
          <xm:sqref>B12:B25 B28:B41</xm:sqref>
        </x14:dataValidation>
        <x14:dataValidation type="list" allowBlank="1" showInputMessage="1" showErrorMessage="1" xr:uid="{00000000-0002-0000-2A00-000003000000}">
          <x14:formula1>
            <xm:f>'Drop-Down'!$K$2:$K$8</xm:f>
          </x14:formula1>
          <xm:sqref>C28:C41</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5"/>
  <dimension ref="A1:E23"/>
  <sheetViews>
    <sheetView view="pageBreakPreview" zoomScaleNormal="100" zoomScaleSheetLayoutView="100" workbookViewId="0">
      <selection activeCell="D20" sqref="D20"/>
    </sheetView>
  </sheetViews>
  <sheetFormatPr defaultColWidth="8.7265625" defaultRowHeight="10" x14ac:dyDescent="0.2"/>
  <cols>
    <col min="1" max="1" width="3.26953125" style="280" customWidth="1"/>
    <col min="2" max="2" width="118.54296875" style="136" bestFit="1" customWidth="1"/>
    <col min="3" max="3" width="37.1796875" style="136" customWidth="1"/>
    <col min="4" max="4" width="8.7265625" style="136"/>
    <col min="5" max="5" width="8.7265625" style="485"/>
    <col min="6" max="6" width="7.26953125" style="136" customWidth="1"/>
    <col min="7" max="16384" width="8.7265625" style="136"/>
  </cols>
  <sheetData>
    <row r="1" spans="1:5" s="204" customFormat="1" ht="20.25" customHeight="1" x14ac:dyDescent="0.25">
      <c r="A1" s="133" t="s">
        <v>758</v>
      </c>
      <c r="B1" s="133"/>
      <c r="C1" s="133"/>
      <c r="E1" s="256"/>
    </row>
    <row r="2" spans="1:5" s="204" customFormat="1" ht="11.25" hidden="1" customHeight="1" x14ac:dyDescent="0.25">
      <c r="A2" s="133"/>
      <c r="B2" s="133"/>
      <c r="C2" s="133"/>
      <c r="E2" s="256"/>
    </row>
    <row r="3" spans="1:5" s="204" customFormat="1" ht="11.25" hidden="1" customHeight="1" x14ac:dyDescent="0.25">
      <c r="A3" s="133"/>
      <c r="B3" s="133"/>
      <c r="C3" s="133"/>
      <c r="E3" s="256"/>
    </row>
    <row r="4" spans="1:5" ht="10.5" customHeight="1" thickBot="1" x14ac:dyDescent="0.25">
      <c r="A4" s="228"/>
      <c r="B4" s="228"/>
      <c r="C4" s="516" t="s">
        <v>759</v>
      </c>
    </row>
    <row r="5" spans="1:5" ht="10.5" customHeight="1" thickTop="1" x14ac:dyDescent="0.25">
      <c r="A5" s="344" t="s">
        <v>760</v>
      </c>
      <c r="B5" s="344"/>
      <c r="C5" s="345"/>
    </row>
    <row r="6" spans="1:5" ht="11.5" x14ac:dyDescent="0.25">
      <c r="A6" s="345"/>
      <c r="B6" s="345"/>
      <c r="C6" s="344" t="s">
        <v>761</v>
      </c>
    </row>
    <row r="7" spans="1:5" ht="11.5" x14ac:dyDescent="0.25">
      <c r="A7" s="344" t="s">
        <v>762</v>
      </c>
      <c r="B7" s="344" t="s">
        <v>763</v>
      </c>
      <c r="C7" s="344"/>
    </row>
    <row r="8" spans="1:5" ht="11.5" x14ac:dyDescent="0.25">
      <c r="A8" s="342">
        <v>1</v>
      </c>
      <c r="B8" s="343" t="s">
        <v>764</v>
      </c>
      <c r="C8" s="740">
        <f>SUM(C9:C11)</f>
        <v>0</v>
      </c>
    </row>
    <row r="9" spans="1:5" ht="12.5" x14ac:dyDescent="0.25">
      <c r="A9" s="342" t="s">
        <v>765</v>
      </c>
      <c r="B9" s="343" t="s">
        <v>1272</v>
      </c>
      <c r="C9" s="877"/>
    </row>
    <row r="10" spans="1:5" ht="12.5" x14ac:dyDescent="0.25">
      <c r="A10" s="342" t="s">
        <v>142</v>
      </c>
      <c r="B10" s="343" t="s">
        <v>766</v>
      </c>
      <c r="C10" s="877"/>
    </row>
    <row r="11" spans="1:5" ht="12.5" x14ac:dyDescent="0.25">
      <c r="A11" s="342" t="s">
        <v>336</v>
      </c>
      <c r="B11" s="343" t="s">
        <v>1485</v>
      </c>
      <c r="C11" s="877"/>
    </row>
    <row r="12" spans="1:5" ht="11.5" x14ac:dyDescent="0.25">
      <c r="A12" s="342">
        <v>2</v>
      </c>
      <c r="B12" s="343" t="s">
        <v>767</v>
      </c>
      <c r="C12" s="740">
        <f>SUM(C13:C15)</f>
        <v>0</v>
      </c>
    </row>
    <row r="13" spans="1:5" ht="12.5" x14ac:dyDescent="0.25">
      <c r="A13" s="342" t="s">
        <v>765</v>
      </c>
      <c r="B13" s="343" t="s">
        <v>1443</v>
      </c>
      <c r="C13" s="877"/>
    </row>
    <row r="14" spans="1:5" ht="12.5" x14ac:dyDescent="0.25">
      <c r="A14" s="342" t="s">
        <v>142</v>
      </c>
      <c r="B14" s="343" t="s">
        <v>1444</v>
      </c>
      <c r="C14" s="877"/>
    </row>
    <row r="15" spans="1:5" ht="12.5" x14ac:dyDescent="0.25">
      <c r="A15" s="342" t="s">
        <v>336</v>
      </c>
      <c r="B15" s="343" t="s">
        <v>1486</v>
      </c>
      <c r="C15" s="877"/>
    </row>
    <row r="16" spans="1:5" ht="11.5" x14ac:dyDescent="0.25">
      <c r="A16" s="346" t="s">
        <v>768</v>
      </c>
      <c r="B16" s="346" t="s">
        <v>769</v>
      </c>
      <c r="C16" s="878"/>
    </row>
    <row r="17" spans="1:3" ht="11.5" x14ac:dyDescent="0.25">
      <c r="A17" s="342">
        <v>1</v>
      </c>
      <c r="B17" s="343" t="s">
        <v>1307</v>
      </c>
      <c r="C17" s="740">
        <f>SUM(C18:C19)</f>
        <v>0</v>
      </c>
    </row>
    <row r="18" spans="1:3" ht="12.5" x14ac:dyDescent="0.25">
      <c r="A18" s="342" t="s">
        <v>765</v>
      </c>
      <c r="B18" s="343" t="s">
        <v>1308</v>
      </c>
      <c r="C18" s="877"/>
    </row>
    <row r="19" spans="1:3" ht="12.5" x14ac:dyDescent="0.25">
      <c r="A19" s="342" t="s">
        <v>142</v>
      </c>
      <c r="B19" s="343" t="s">
        <v>1309</v>
      </c>
      <c r="C19" s="877"/>
    </row>
    <row r="20" spans="1:3" ht="11.5" x14ac:dyDescent="0.25">
      <c r="A20" s="342">
        <v>2</v>
      </c>
      <c r="B20" s="343" t="s">
        <v>1310</v>
      </c>
      <c r="C20" s="740">
        <f>SUM(C21:C22)</f>
        <v>0</v>
      </c>
    </row>
    <row r="21" spans="1:3" ht="12.5" x14ac:dyDescent="0.25">
      <c r="A21" s="342" t="s">
        <v>765</v>
      </c>
      <c r="B21" s="343" t="s">
        <v>1311</v>
      </c>
      <c r="C21" s="877"/>
    </row>
    <row r="22" spans="1:3" ht="12.5" x14ac:dyDescent="0.25">
      <c r="A22" s="342" t="s">
        <v>142</v>
      </c>
      <c r="B22" s="343" t="s">
        <v>1312</v>
      </c>
      <c r="C22" s="877"/>
    </row>
    <row r="23" spans="1:3" ht="12.5" x14ac:dyDescent="0.25">
      <c r="A23" s="340"/>
      <c r="B23" s="341"/>
      <c r="C23" s="877"/>
    </row>
  </sheetData>
  <pageMargins left="0.7" right="0.7" top="0.75" bottom="0.75" header="0.3" footer="0.3"/>
  <pageSetup paperSize="9" scale="61"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9"/>
  <sheetViews>
    <sheetView view="pageBreakPreview" topLeftCell="A4" zoomScale="85" zoomScaleNormal="100" zoomScaleSheetLayoutView="85" workbookViewId="0">
      <selection activeCell="B18" sqref="B18"/>
    </sheetView>
  </sheetViews>
  <sheetFormatPr defaultColWidth="9.26953125" defaultRowHeight="10" x14ac:dyDescent="0.2"/>
  <cols>
    <col min="1" max="1" width="6.26953125" style="136" customWidth="1"/>
    <col min="2" max="2" width="54.54296875" style="274" customWidth="1"/>
    <col min="3" max="3" width="17.453125" style="274" customWidth="1"/>
    <col min="4" max="4" width="15" style="274" customWidth="1"/>
    <col min="5" max="5" width="13.81640625" style="136" customWidth="1"/>
    <col min="6" max="6" width="16.7265625" style="136" customWidth="1"/>
    <col min="7" max="9" width="13.81640625" style="136" customWidth="1"/>
    <col min="10" max="10" width="18.1796875" style="136" customWidth="1"/>
    <col min="11" max="11" width="9.26953125" style="136"/>
    <col min="12" max="12" width="9.26953125" style="485"/>
    <col min="13" max="16384" width="9.26953125" style="136"/>
  </cols>
  <sheetData>
    <row r="1" spans="1:13" s="204" customFormat="1" ht="10.5" x14ac:dyDescent="0.25">
      <c r="A1" s="133" t="s">
        <v>770</v>
      </c>
      <c r="B1" s="133"/>
      <c r="C1" s="133"/>
      <c r="D1" s="133"/>
      <c r="E1" s="133"/>
      <c r="F1" s="133"/>
      <c r="G1" s="279"/>
      <c r="H1" s="279"/>
      <c r="I1" s="279"/>
      <c r="J1" s="279"/>
      <c r="L1" s="256"/>
    </row>
    <row r="2" spans="1:13" s="204" customFormat="1" ht="10.5" hidden="1" x14ac:dyDescent="0.25">
      <c r="A2" s="133"/>
      <c r="B2" s="133"/>
      <c r="C2" s="133"/>
      <c r="D2" s="133"/>
      <c r="E2" s="133"/>
      <c r="F2" s="133"/>
      <c r="G2" s="279"/>
      <c r="H2" s="279"/>
      <c r="I2" s="279"/>
      <c r="J2" s="279"/>
      <c r="L2" s="256"/>
    </row>
    <row r="3" spans="1:13" s="204" customFormat="1" ht="10.5" hidden="1" x14ac:dyDescent="0.25">
      <c r="A3" s="133"/>
      <c r="B3" s="133"/>
      <c r="C3" s="133"/>
      <c r="D3" s="133"/>
      <c r="E3" s="133"/>
      <c r="F3" s="133"/>
      <c r="G3" s="279"/>
      <c r="H3" s="279"/>
      <c r="I3" s="279"/>
      <c r="J3" s="279"/>
      <c r="L3" s="256"/>
    </row>
    <row r="4" spans="1:13" ht="11" thickBot="1" x14ac:dyDescent="0.25">
      <c r="A4" s="279"/>
      <c r="B4" s="279"/>
      <c r="C4" s="279"/>
      <c r="D4" s="279"/>
      <c r="E4" s="279"/>
      <c r="F4" s="279"/>
      <c r="G4" s="279"/>
      <c r="H4" s="279"/>
      <c r="I4" s="279"/>
      <c r="J4" s="278" t="s">
        <v>103</v>
      </c>
    </row>
    <row r="5" spans="1:13" s="146" customFormat="1" ht="72.75" customHeight="1" thickTop="1" x14ac:dyDescent="0.2">
      <c r="A5" s="1262" t="s">
        <v>771</v>
      </c>
      <c r="B5" s="1263"/>
      <c r="C5" s="721" t="s">
        <v>772</v>
      </c>
      <c r="D5" s="721" t="s">
        <v>773</v>
      </c>
      <c r="E5" s="721" t="s">
        <v>774</v>
      </c>
      <c r="F5" s="721" t="s">
        <v>775</v>
      </c>
      <c r="G5" s="721" t="s">
        <v>254</v>
      </c>
      <c r="H5" s="1262" t="s">
        <v>1273</v>
      </c>
      <c r="I5" s="1263"/>
      <c r="J5" s="1309"/>
      <c r="K5" s="136"/>
      <c r="L5" s="485"/>
      <c r="M5" s="136"/>
    </row>
    <row r="6" spans="1:13" ht="11.5" x14ac:dyDescent="0.2">
      <c r="A6" s="1304"/>
      <c r="B6" s="1220"/>
      <c r="C6" s="1220"/>
      <c r="D6" s="1220"/>
      <c r="E6" s="1220"/>
      <c r="F6" s="1305"/>
      <c r="G6" s="474"/>
      <c r="H6" s="474" t="s">
        <v>776</v>
      </c>
      <c r="I6" s="474" t="s">
        <v>777</v>
      </c>
      <c r="J6" s="474" t="s">
        <v>778</v>
      </c>
    </row>
    <row r="7" spans="1:13" ht="12" customHeight="1" x14ac:dyDescent="0.2">
      <c r="A7" s="1306" t="s">
        <v>104</v>
      </c>
      <c r="B7" s="1307"/>
      <c r="C7" s="1307"/>
      <c r="D7" s="1307"/>
      <c r="E7" s="1307"/>
      <c r="F7" s="1308"/>
      <c r="G7" s="474"/>
      <c r="H7" s="277"/>
      <c r="I7" s="277"/>
      <c r="J7" s="277"/>
    </row>
    <row r="8" spans="1:13" ht="11.5" x14ac:dyDescent="0.25">
      <c r="A8" s="879">
        <v>1</v>
      </c>
      <c r="B8" s="880" t="s">
        <v>166</v>
      </c>
      <c r="C8" s="881"/>
      <c r="D8" s="881"/>
      <c r="E8" s="881"/>
      <c r="F8" s="881"/>
      <c r="G8" s="740">
        <f>SUM(C8:F8)</f>
        <v>0</v>
      </c>
      <c r="H8" s="370"/>
      <c r="I8" s="370"/>
      <c r="J8" s="370"/>
      <c r="K8" s="276"/>
      <c r="L8" s="502"/>
      <c r="M8" s="275"/>
    </row>
    <row r="9" spans="1:13" ht="11.5" x14ac:dyDescent="0.25">
      <c r="A9" s="882">
        <v>2</v>
      </c>
      <c r="B9" s="835" t="s">
        <v>405</v>
      </c>
      <c r="C9" s="881"/>
      <c r="D9" s="881"/>
      <c r="E9" s="881"/>
      <c r="F9" s="881"/>
      <c r="G9" s="740">
        <f>SUM(C9:F9)</f>
        <v>0</v>
      </c>
      <c r="H9" s="370"/>
      <c r="I9" s="370"/>
      <c r="J9" s="370"/>
    </row>
    <row r="10" spans="1:13" ht="12.5" x14ac:dyDescent="0.25">
      <c r="A10" s="882">
        <v>3</v>
      </c>
      <c r="B10" s="835" t="s">
        <v>107</v>
      </c>
      <c r="C10" s="881"/>
      <c r="D10" s="881"/>
      <c r="E10" s="881"/>
      <c r="F10" s="881"/>
      <c r="G10" s="740">
        <f t="shared" ref="G10:G30" si="0">SUM(C10:F10)</f>
        <v>0</v>
      </c>
      <c r="H10" s="370"/>
      <c r="I10" s="370"/>
      <c r="J10" s="370"/>
      <c r="K10" s="150"/>
      <c r="L10" s="494"/>
      <c r="M10" s="150"/>
    </row>
    <row r="11" spans="1:13" ht="12.5" x14ac:dyDescent="0.25">
      <c r="A11" s="882">
        <v>4</v>
      </c>
      <c r="B11" s="835" t="s">
        <v>779</v>
      </c>
      <c r="C11" s="881"/>
      <c r="D11" s="881"/>
      <c r="E11" s="881"/>
      <c r="F11" s="881"/>
      <c r="G11" s="740">
        <f t="shared" si="0"/>
        <v>0</v>
      </c>
      <c r="H11" s="370"/>
      <c r="I11" s="370"/>
      <c r="J11" s="370"/>
      <c r="K11" s="150"/>
      <c r="L11" s="494"/>
      <c r="M11" s="150"/>
    </row>
    <row r="12" spans="1:13" ht="12.5" x14ac:dyDescent="0.25">
      <c r="A12" s="882">
        <v>5</v>
      </c>
      <c r="B12" s="835" t="s">
        <v>109</v>
      </c>
      <c r="C12" s="740">
        <f>SUM(C13,C15:C18,C20,C23,C25)</f>
        <v>0</v>
      </c>
      <c r="D12" s="740">
        <f t="shared" ref="D12:E12" si="1">SUM(D13,D15:D18,D20,D23,D25)</f>
        <v>0</v>
      </c>
      <c r="E12" s="740">
        <f t="shared" si="1"/>
        <v>0</v>
      </c>
      <c r="F12" s="740">
        <f>SUM(F13,F15:F18,F20,F23,F25)</f>
        <v>0</v>
      </c>
      <c r="G12" s="740">
        <f>SUM(C12:F12)</f>
        <v>0</v>
      </c>
      <c r="H12" s="740">
        <f t="shared" ref="H12" si="2">SUM(H13,H15:H18,H20,H23,H25)</f>
        <v>0</v>
      </c>
      <c r="I12" s="740">
        <f t="shared" ref="I12" si="3">SUM(I13,I15:I18,I20,I23,I25)</f>
        <v>0</v>
      </c>
      <c r="J12" s="740">
        <f t="shared" ref="J12" si="4">SUM(J13,J15:J18,J20,J23,J25)</f>
        <v>0</v>
      </c>
      <c r="K12" s="150"/>
      <c r="L12" s="494"/>
      <c r="M12" s="150"/>
    </row>
    <row r="13" spans="1:13" ht="12.5" x14ac:dyDescent="0.25">
      <c r="A13" s="882" t="s">
        <v>117</v>
      </c>
      <c r="B13" s="835" t="s">
        <v>780</v>
      </c>
      <c r="C13" s="881"/>
      <c r="D13" s="881"/>
      <c r="E13" s="881"/>
      <c r="F13" s="881"/>
      <c r="G13" s="740">
        <f>SUM(C13:F13)</f>
        <v>0</v>
      </c>
      <c r="H13" s="370"/>
      <c r="I13" s="370"/>
      <c r="J13" s="370"/>
      <c r="K13" s="150"/>
      <c r="L13" s="494"/>
      <c r="M13" s="150"/>
    </row>
    <row r="14" spans="1:13" ht="12.5" x14ac:dyDescent="0.25">
      <c r="A14" s="882" t="s">
        <v>302</v>
      </c>
      <c r="B14" s="835" t="s">
        <v>623</v>
      </c>
      <c r="C14" s="881"/>
      <c r="D14" s="881"/>
      <c r="E14" s="881"/>
      <c r="F14" s="881"/>
      <c r="G14" s="740">
        <f t="shared" si="0"/>
        <v>0</v>
      </c>
      <c r="H14" s="370"/>
      <c r="I14" s="370"/>
      <c r="J14" s="370"/>
      <c r="K14" s="150"/>
      <c r="L14" s="494"/>
      <c r="M14" s="150"/>
    </row>
    <row r="15" spans="1:13" ht="11.5" x14ac:dyDescent="0.25">
      <c r="A15" s="882" t="s">
        <v>119</v>
      </c>
      <c r="B15" s="835" t="s">
        <v>214</v>
      </c>
      <c r="C15" s="881"/>
      <c r="D15" s="881"/>
      <c r="E15" s="881"/>
      <c r="F15" s="881"/>
      <c r="G15" s="740">
        <f t="shared" si="0"/>
        <v>0</v>
      </c>
      <c r="H15" s="370"/>
      <c r="I15" s="370"/>
      <c r="J15" s="370"/>
    </row>
    <row r="16" spans="1:13" ht="11.5" x14ac:dyDescent="0.25">
      <c r="A16" s="882" t="s">
        <v>121</v>
      </c>
      <c r="B16" s="835" t="s">
        <v>781</v>
      </c>
      <c r="C16" s="881"/>
      <c r="D16" s="881"/>
      <c r="E16" s="881"/>
      <c r="F16" s="881"/>
      <c r="G16" s="740">
        <f t="shared" si="0"/>
        <v>0</v>
      </c>
      <c r="H16" s="370"/>
      <c r="I16" s="370"/>
      <c r="J16" s="370"/>
    </row>
    <row r="17" spans="1:17" ht="11.5" x14ac:dyDescent="0.25">
      <c r="A17" s="882" t="s">
        <v>123</v>
      </c>
      <c r="B17" s="835" t="s">
        <v>249</v>
      </c>
      <c r="C17" s="881"/>
      <c r="D17" s="881"/>
      <c r="E17" s="881"/>
      <c r="F17" s="881"/>
      <c r="G17" s="740">
        <f t="shared" si="0"/>
        <v>0</v>
      </c>
      <c r="H17" s="370"/>
      <c r="I17" s="370"/>
      <c r="J17" s="370"/>
    </row>
    <row r="18" spans="1:17" ht="11.5" x14ac:dyDescent="0.25">
      <c r="A18" s="882" t="s">
        <v>125</v>
      </c>
      <c r="B18" s="835" t="s">
        <v>266</v>
      </c>
      <c r="C18" s="881"/>
      <c r="D18" s="881"/>
      <c r="E18" s="881"/>
      <c r="F18" s="881"/>
      <c r="G18" s="740">
        <f t="shared" si="0"/>
        <v>0</v>
      </c>
      <c r="H18" s="370"/>
      <c r="I18" s="370"/>
      <c r="J18" s="370"/>
    </row>
    <row r="19" spans="1:17" ht="11.5" x14ac:dyDescent="0.25">
      <c r="A19" s="882" t="s">
        <v>302</v>
      </c>
      <c r="B19" s="835" t="s">
        <v>783</v>
      </c>
      <c r="C19" s="881"/>
      <c r="D19" s="881"/>
      <c r="E19" s="881"/>
      <c r="F19" s="881"/>
      <c r="G19" s="740">
        <f t="shared" si="0"/>
        <v>0</v>
      </c>
      <c r="H19" s="370"/>
      <c r="I19" s="370"/>
      <c r="J19" s="370"/>
    </row>
    <row r="20" spans="1:17" ht="11.5" x14ac:dyDescent="0.25">
      <c r="A20" s="882" t="s">
        <v>127</v>
      </c>
      <c r="B20" s="835" t="s">
        <v>782</v>
      </c>
      <c r="C20" s="881"/>
      <c r="D20" s="881"/>
      <c r="E20" s="881"/>
      <c r="F20" s="881"/>
      <c r="G20" s="740">
        <f t="shared" si="0"/>
        <v>0</v>
      </c>
      <c r="H20" s="370"/>
      <c r="I20" s="370"/>
      <c r="J20" s="370"/>
    </row>
    <row r="21" spans="1:17" ht="11.5" x14ac:dyDescent="0.25">
      <c r="A21" s="882" t="s">
        <v>302</v>
      </c>
      <c r="B21" s="835" t="s">
        <v>783</v>
      </c>
      <c r="C21" s="881"/>
      <c r="D21" s="881"/>
      <c r="E21" s="881"/>
      <c r="F21" s="881"/>
      <c r="G21" s="740">
        <f t="shared" si="0"/>
        <v>0</v>
      </c>
      <c r="H21" s="370"/>
      <c r="I21" s="370"/>
      <c r="J21" s="370"/>
      <c r="L21" s="503"/>
      <c r="M21" s="504"/>
    </row>
    <row r="22" spans="1:17" ht="11.5" x14ac:dyDescent="0.25">
      <c r="A22" s="882" t="s">
        <v>784</v>
      </c>
      <c r="B22" s="835" t="s">
        <v>785</v>
      </c>
      <c r="C22" s="881"/>
      <c r="D22" s="881"/>
      <c r="E22" s="881"/>
      <c r="F22" s="881"/>
      <c r="G22" s="740">
        <f t="shared" si="0"/>
        <v>0</v>
      </c>
      <c r="H22" s="370"/>
      <c r="I22" s="370"/>
      <c r="J22" s="370"/>
      <c r="L22" s="503"/>
      <c r="M22" s="505"/>
    </row>
    <row r="23" spans="1:17" ht="11.5" x14ac:dyDescent="0.25">
      <c r="A23" s="882" t="s">
        <v>129</v>
      </c>
      <c r="B23" s="835" t="s">
        <v>216</v>
      </c>
      <c r="C23" s="881"/>
      <c r="D23" s="881"/>
      <c r="E23" s="881"/>
      <c r="F23" s="881"/>
      <c r="G23" s="740">
        <f t="shared" si="0"/>
        <v>0</v>
      </c>
      <c r="H23" s="370"/>
      <c r="I23" s="370"/>
      <c r="J23" s="370"/>
    </row>
    <row r="24" spans="1:17" ht="11.5" x14ac:dyDescent="0.25">
      <c r="A24" s="882" t="s">
        <v>302</v>
      </c>
      <c r="B24" s="835" t="s">
        <v>786</v>
      </c>
      <c r="C24" s="881"/>
      <c r="D24" s="881"/>
      <c r="E24" s="881"/>
      <c r="F24" s="881"/>
      <c r="G24" s="740">
        <f t="shared" si="0"/>
        <v>0</v>
      </c>
      <c r="H24" s="370"/>
      <c r="I24" s="370"/>
      <c r="J24" s="370"/>
    </row>
    <row r="25" spans="1:17" ht="11.5" x14ac:dyDescent="0.25">
      <c r="A25" s="882" t="s">
        <v>131</v>
      </c>
      <c r="B25" s="835" t="s">
        <v>787</v>
      </c>
      <c r="C25" s="881"/>
      <c r="D25" s="881"/>
      <c r="E25" s="881"/>
      <c r="F25" s="881"/>
      <c r="G25" s="740">
        <f t="shared" si="0"/>
        <v>0</v>
      </c>
      <c r="H25" s="370"/>
      <c r="I25" s="370"/>
      <c r="J25" s="370"/>
    </row>
    <row r="26" spans="1:17" ht="11.5" x14ac:dyDescent="0.25">
      <c r="A26" s="882">
        <v>6</v>
      </c>
      <c r="B26" s="835" t="s">
        <v>110</v>
      </c>
      <c r="C26" s="881"/>
      <c r="D26" s="881"/>
      <c r="E26" s="881"/>
      <c r="F26" s="881"/>
      <c r="G26" s="740">
        <f t="shared" si="0"/>
        <v>0</v>
      </c>
      <c r="H26" s="370"/>
      <c r="I26" s="370"/>
      <c r="J26" s="370"/>
    </row>
    <row r="27" spans="1:17" ht="11.5" x14ac:dyDescent="0.25">
      <c r="A27" s="882">
        <v>7</v>
      </c>
      <c r="B27" s="835" t="s">
        <v>111</v>
      </c>
      <c r="C27" s="881"/>
      <c r="D27" s="881"/>
      <c r="E27" s="881"/>
      <c r="F27" s="881"/>
      <c r="G27" s="740">
        <f t="shared" si="0"/>
        <v>0</v>
      </c>
      <c r="H27" s="370"/>
      <c r="I27" s="370"/>
      <c r="J27" s="370"/>
    </row>
    <row r="28" spans="1:17" ht="11.5" x14ac:dyDescent="0.25">
      <c r="A28" s="882">
        <v>8</v>
      </c>
      <c r="B28" s="835" t="s">
        <v>112</v>
      </c>
      <c r="C28" s="881"/>
      <c r="D28" s="881"/>
      <c r="E28" s="881"/>
      <c r="F28" s="881"/>
      <c r="G28" s="740">
        <f t="shared" si="0"/>
        <v>0</v>
      </c>
      <c r="H28" s="370"/>
      <c r="I28" s="370"/>
      <c r="J28" s="370"/>
    </row>
    <row r="29" spans="1:17" ht="10.5" customHeight="1" x14ac:dyDescent="0.25">
      <c r="A29" s="882">
        <v>9</v>
      </c>
      <c r="B29" s="835" t="s">
        <v>115</v>
      </c>
      <c r="C29" s="881"/>
      <c r="D29" s="881"/>
      <c r="E29" s="881"/>
      <c r="F29" s="881"/>
      <c r="G29" s="740">
        <f t="shared" si="0"/>
        <v>0</v>
      </c>
      <c r="H29" s="370"/>
      <c r="I29" s="370"/>
      <c r="J29" s="370"/>
      <c r="K29" s="624"/>
      <c r="L29" s="625"/>
      <c r="M29" s="624"/>
      <c r="N29" s="624"/>
      <c r="O29" s="624"/>
      <c r="P29" s="624"/>
      <c r="Q29" s="624"/>
    </row>
    <row r="30" spans="1:17" ht="11.5" x14ac:dyDescent="0.25">
      <c r="A30" s="882">
        <v>10</v>
      </c>
      <c r="B30" s="835" t="s">
        <v>116</v>
      </c>
      <c r="C30" s="881"/>
      <c r="D30" s="881"/>
      <c r="E30" s="881"/>
      <c r="F30" s="881"/>
      <c r="G30" s="740">
        <f t="shared" si="0"/>
        <v>0</v>
      </c>
      <c r="H30" s="370"/>
      <c r="I30" s="370"/>
      <c r="J30" s="370"/>
      <c r="K30" s="624"/>
      <c r="L30" s="625"/>
      <c r="M30" s="624"/>
      <c r="N30" s="624"/>
      <c r="O30" s="624"/>
      <c r="P30" s="624"/>
      <c r="Q30" s="624"/>
    </row>
    <row r="31" spans="1:17" ht="11.5" x14ac:dyDescent="0.25">
      <c r="A31" s="882">
        <v>11</v>
      </c>
      <c r="B31" s="835" t="s">
        <v>133</v>
      </c>
      <c r="C31" s="881"/>
      <c r="D31" s="881"/>
      <c r="E31" s="881"/>
      <c r="F31" s="881"/>
      <c r="G31" s="740">
        <f>SUM(C31:F31)</f>
        <v>0</v>
      </c>
      <c r="H31" s="370"/>
      <c r="I31" s="370"/>
      <c r="J31" s="370"/>
      <c r="K31" s="624"/>
      <c r="L31" s="625"/>
      <c r="M31" s="624"/>
      <c r="N31" s="624"/>
      <c r="O31" s="624"/>
      <c r="P31" s="624"/>
      <c r="Q31" s="624"/>
    </row>
    <row r="32" spans="1:17" ht="11.5" x14ac:dyDescent="0.25">
      <c r="A32" s="883"/>
      <c r="B32" s="883" t="s">
        <v>788</v>
      </c>
      <c r="C32" s="740">
        <f>SUM(C8:C12,C26:C31)</f>
        <v>0</v>
      </c>
      <c r="D32" s="740">
        <f>SUM(D8:D12,D26:D31)</f>
        <v>0</v>
      </c>
      <c r="E32" s="740">
        <f t="shared" ref="E32" si="5">SUM(E8:E12,E26:E31)</f>
        <v>0</v>
      </c>
      <c r="F32" s="740">
        <f>SUM(F8:F12,F26:F31)</f>
        <v>0</v>
      </c>
      <c r="G32" s="740">
        <f>SUM(C32:F32)</f>
        <v>0</v>
      </c>
      <c r="H32" s="740">
        <f>SUM(H8:H12,H26:H31)</f>
        <v>0</v>
      </c>
      <c r="I32" s="740">
        <f>SUM(I8:I12,I26:I31)</f>
        <v>0</v>
      </c>
      <c r="J32" s="740">
        <f t="shared" ref="J32" si="6">SUM(J8:J12,,J26:J31)</f>
        <v>0</v>
      </c>
      <c r="K32" s="624"/>
      <c r="L32" s="625"/>
      <c r="M32" s="624"/>
      <c r="N32" s="624"/>
      <c r="O32" s="624"/>
      <c r="P32" s="624"/>
      <c r="Q32" s="624"/>
    </row>
    <row r="33" spans="1:17" ht="11.5" x14ac:dyDescent="0.25">
      <c r="A33" s="883"/>
      <c r="B33" s="883" t="s">
        <v>1275</v>
      </c>
      <c r="C33" s="884"/>
      <c r="D33" s="884"/>
      <c r="E33" s="884"/>
      <c r="F33" s="884"/>
      <c r="G33" s="881"/>
      <c r="H33" s="884"/>
      <c r="I33" s="884"/>
      <c r="J33" s="884"/>
      <c r="K33" s="624"/>
      <c r="L33" s="625"/>
      <c r="M33" s="624"/>
      <c r="N33" s="624"/>
      <c r="O33" s="624"/>
      <c r="P33" s="624"/>
      <c r="Q33" s="624"/>
    </row>
    <row r="34" spans="1:17" ht="11.5" x14ac:dyDescent="0.25">
      <c r="A34" s="883"/>
      <c r="B34" s="883" t="s">
        <v>789</v>
      </c>
      <c r="C34" s="884"/>
      <c r="D34" s="884"/>
      <c r="E34" s="884"/>
      <c r="F34" s="884"/>
      <c r="G34" s="740">
        <f>SUM(G32:G33)</f>
        <v>0</v>
      </c>
      <c r="H34" s="884"/>
      <c r="I34" s="884"/>
      <c r="J34" s="884"/>
      <c r="K34" s="624"/>
      <c r="L34" s="625"/>
      <c r="M34" s="624"/>
      <c r="N34" s="624"/>
      <c r="O34" s="624"/>
      <c r="P34" s="624"/>
      <c r="Q34" s="624"/>
    </row>
    <row r="35" spans="1:17" ht="12" customHeight="1" x14ac:dyDescent="0.2">
      <c r="A35" s="1302" t="s">
        <v>135</v>
      </c>
      <c r="B35" s="1303"/>
      <c r="C35" s="1303"/>
      <c r="D35" s="1303"/>
      <c r="E35" s="1303"/>
      <c r="F35" s="1303"/>
      <c r="G35" s="1303"/>
      <c r="H35" s="1303"/>
      <c r="I35" s="1303"/>
      <c r="J35" s="1303"/>
    </row>
    <row r="36" spans="1:17" ht="11.5" x14ac:dyDescent="0.25">
      <c r="A36" s="882">
        <v>12</v>
      </c>
      <c r="B36" s="835" t="s">
        <v>136</v>
      </c>
      <c r="C36" s="370"/>
      <c r="D36" s="370"/>
      <c r="E36" s="370"/>
      <c r="F36" s="370"/>
      <c r="G36" s="740">
        <f>SUM(C36:F36)</f>
        <v>0</v>
      </c>
      <c r="H36" s="370"/>
      <c r="I36" s="370"/>
      <c r="J36" s="370"/>
    </row>
    <row r="37" spans="1:17" ht="11.5" x14ac:dyDescent="0.25">
      <c r="A37" s="882">
        <v>13</v>
      </c>
      <c r="B37" s="835" t="s">
        <v>137</v>
      </c>
      <c r="C37" s="370"/>
      <c r="D37" s="370"/>
      <c r="E37" s="370"/>
      <c r="F37" s="370"/>
      <c r="G37" s="740">
        <f t="shared" ref="G37:G44" si="7">SUM(C37:F37)</f>
        <v>0</v>
      </c>
      <c r="H37" s="370"/>
      <c r="I37" s="370"/>
      <c r="J37" s="370"/>
    </row>
    <row r="38" spans="1:17" ht="11.5" x14ac:dyDescent="0.25">
      <c r="A38" s="882">
        <v>14</v>
      </c>
      <c r="B38" s="835" t="s">
        <v>138</v>
      </c>
      <c r="C38" s="370"/>
      <c r="D38" s="370"/>
      <c r="E38" s="370"/>
      <c r="F38" s="370"/>
      <c r="G38" s="740">
        <f t="shared" si="7"/>
        <v>0</v>
      </c>
      <c r="H38" s="370"/>
      <c r="I38" s="370"/>
      <c r="J38" s="370"/>
    </row>
    <row r="39" spans="1:17" ht="11.5" x14ac:dyDescent="0.25">
      <c r="A39" s="882">
        <v>15</v>
      </c>
      <c r="B39" s="835" t="s">
        <v>139</v>
      </c>
      <c r="C39" s="370"/>
      <c r="D39" s="370"/>
      <c r="E39" s="370"/>
      <c r="F39" s="370"/>
      <c r="G39" s="740">
        <f t="shared" si="7"/>
        <v>0</v>
      </c>
      <c r="H39" s="370"/>
      <c r="I39" s="370"/>
      <c r="J39" s="370"/>
    </row>
    <row r="40" spans="1:17" ht="11.5" x14ac:dyDescent="0.25">
      <c r="A40" s="882">
        <v>16</v>
      </c>
      <c r="B40" s="835" t="s">
        <v>140</v>
      </c>
      <c r="C40" s="370"/>
      <c r="D40" s="370"/>
      <c r="E40" s="370"/>
      <c r="F40" s="370"/>
      <c r="G40" s="740">
        <f t="shared" si="7"/>
        <v>0</v>
      </c>
      <c r="H40" s="370"/>
      <c r="I40" s="370"/>
      <c r="J40" s="370"/>
    </row>
    <row r="41" spans="1:17" ht="11.5" x14ac:dyDescent="0.25">
      <c r="A41" s="882">
        <v>17</v>
      </c>
      <c r="B41" s="835" t="s">
        <v>109</v>
      </c>
      <c r="C41" s="370"/>
      <c r="D41" s="370"/>
      <c r="E41" s="370"/>
      <c r="F41" s="370"/>
      <c r="G41" s="740">
        <f t="shared" si="7"/>
        <v>0</v>
      </c>
      <c r="H41" s="370"/>
      <c r="I41" s="370"/>
      <c r="J41" s="370"/>
    </row>
    <row r="42" spans="1:17" ht="12" customHeight="1" x14ac:dyDescent="0.25">
      <c r="A42" s="882">
        <v>18</v>
      </c>
      <c r="B42" s="835" t="s">
        <v>144</v>
      </c>
      <c r="C42" s="370"/>
      <c r="D42" s="370"/>
      <c r="E42" s="370"/>
      <c r="F42" s="370"/>
      <c r="G42" s="740">
        <f t="shared" si="7"/>
        <v>0</v>
      </c>
      <c r="H42" s="370"/>
      <c r="I42" s="370"/>
      <c r="J42" s="370"/>
    </row>
    <row r="43" spans="1:17" ht="11.5" x14ac:dyDescent="0.25">
      <c r="A43" s="882">
        <v>19</v>
      </c>
      <c r="B43" s="835" t="s">
        <v>145</v>
      </c>
      <c r="C43" s="370"/>
      <c r="D43" s="370"/>
      <c r="E43" s="370"/>
      <c r="F43" s="370"/>
      <c r="G43" s="740">
        <f t="shared" si="7"/>
        <v>0</v>
      </c>
      <c r="H43" s="370"/>
      <c r="I43" s="370"/>
      <c r="J43" s="370"/>
    </row>
    <row r="44" spans="1:17" ht="11.5" x14ac:dyDescent="0.25">
      <c r="A44" s="882">
        <v>20</v>
      </c>
      <c r="B44" s="835" t="s">
        <v>152</v>
      </c>
      <c r="C44" s="370"/>
      <c r="D44" s="370"/>
      <c r="E44" s="370"/>
      <c r="F44" s="370"/>
      <c r="G44" s="740">
        <f t="shared" si="7"/>
        <v>0</v>
      </c>
      <c r="H44" s="370"/>
      <c r="I44" s="370"/>
      <c r="J44" s="370"/>
    </row>
    <row r="45" spans="1:17" ht="11.5" x14ac:dyDescent="0.25">
      <c r="A45" s="883"/>
      <c r="B45" s="816" t="s">
        <v>790</v>
      </c>
      <c r="C45" s="740">
        <f>SUM(C36:C44)</f>
        <v>0</v>
      </c>
      <c r="D45" s="740">
        <f t="shared" ref="D45:H45" si="8">SUM(D36:D44)</f>
        <v>0</v>
      </c>
      <c r="E45" s="740">
        <f t="shared" si="8"/>
        <v>0</v>
      </c>
      <c r="F45" s="740">
        <f t="shared" si="8"/>
        <v>0</v>
      </c>
      <c r="G45" s="740">
        <f>SUM(C45:F45)</f>
        <v>0</v>
      </c>
      <c r="H45" s="740">
        <f t="shared" si="8"/>
        <v>0</v>
      </c>
      <c r="I45" s="740">
        <f t="shared" ref="I45" si="9">SUM(I36:I44)</f>
        <v>0</v>
      </c>
      <c r="J45" s="740">
        <f t="shared" ref="J45" si="10">SUM(J36:J44)</f>
        <v>0</v>
      </c>
      <c r="K45" s="624"/>
      <c r="L45" s="625"/>
      <c r="M45" s="624"/>
      <c r="N45" s="624"/>
      <c r="O45" s="624"/>
      <c r="P45" s="624"/>
      <c r="Q45" s="624"/>
    </row>
    <row r="46" spans="1:17" ht="11.5" x14ac:dyDescent="0.25">
      <c r="A46" s="883"/>
      <c r="B46" s="883" t="s">
        <v>1274</v>
      </c>
      <c r="C46" s="884"/>
      <c r="D46" s="884"/>
      <c r="E46" s="884"/>
      <c r="F46" s="884"/>
      <c r="G46" s="881"/>
      <c r="H46" s="884"/>
      <c r="I46" s="884"/>
      <c r="J46" s="884"/>
      <c r="K46" s="624"/>
      <c r="L46" s="625"/>
      <c r="M46" s="624"/>
      <c r="N46" s="624"/>
      <c r="O46" s="624"/>
      <c r="P46" s="624"/>
      <c r="Q46" s="624"/>
    </row>
    <row r="47" spans="1:17" ht="11.5" x14ac:dyDescent="0.25">
      <c r="A47" s="883"/>
      <c r="B47" s="883" t="s">
        <v>791</v>
      </c>
      <c r="C47" s="884"/>
      <c r="D47" s="884"/>
      <c r="E47" s="884"/>
      <c r="F47" s="884"/>
      <c r="G47" s="740">
        <f>SUM(G45:G46)</f>
        <v>0</v>
      </c>
      <c r="H47" s="884"/>
      <c r="I47" s="884"/>
      <c r="J47" s="884"/>
      <c r="K47" s="624"/>
      <c r="L47" s="625"/>
      <c r="M47" s="624"/>
      <c r="N47" s="624"/>
      <c r="O47" s="624"/>
      <c r="P47" s="624"/>
      <c r="Q47" s="624"/>
    </row>
    <row r="48" spans="1:17" ht="12" customHeight="1" x14ac:dyDescent="0.2">
      <c r="A48" s="1302" t="s">
        <v>1557</v>
      </c>
      <c r="B48" s="1303"/>
      <c r="C48" s="1303"/>
      <c r="D48" s="1303"/>
      <c r="E48" s="1303"/>
      <c r="F48" s="1303"/>
      <c r="G48" s="1303"/>
      <c r="H48" s="1303"/>
      <c r="I48" s="1303"/>
      <c r="J48" s="1303"/>
    </row>
    <row r="49" spans="1:10" ht="11.5" x14ac:dyDescent="0.25">
      <c r="A49" s="883"/>
      <c r="C49" s="884"/>
      <c r="D49" s="884"/>
      <c r="E49" s="884"/>
      <c r="F49" s="884"/>
      <c r="G49" s="884"/>
      <c r="H49" s="884"/>
      <c r="I49" s="884"/>
      <c r="J49" s="884"/>
    </row>
  </sheetData>
  <mergeCells count="6">
    <mergeCell ref="A48:J48"/>
    <mergeCell ref="A35:J35"/>
    <mergeCell ref="A5:B5"/>
    <mergeCell ref="A6:F6"/>
    <mergeCell ref="A7:F7"/>
    <mergeCell ref="H5:J5"/>
  </mergeCells>
  <pageMargins left="0.7" right="0.7" top="0.75" bottom="0.75" header="0.3" footer="0.3"/>
  <pageSetup paperSize="9" scale="48"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E68"/>
  <sheetViews>
    <sheetView view="pageBreakPreview" topLeftCell="A29" zoomScaleNormal="100" zoomScaleSheetLayoutView="100" workbookViewId="0">
      <selection activeCell="D20" sqref="D20"/>
    </sheetView>
  </sheetViews>
  <sheetFormatPr defaultColWidth="8.7265625" defaultRowHeight="10" x14ac:dyDescent="0.2"/>
  <cols>
    <col min="1" max="1" width="5.7265625" style="280" customWidth="1"/>
    <col min="2" max="2" width="64.26953125" style="136" customWidth="1"/>
    <col min="3" max="3" width="23" style="136" customWidth="1"/>
    <col min="4" max="7" width="8.7265625" style="136"/>
    <col min="8" max="8" width="7.26953125" style="136" customWidth="1"/>
    <col min="9" max="16384" width="8.7265625" style="136"/>
  </cols>
  <sheetData>
    <row r="1" spans="1:5" s="204" customFormat="1" ht="10.5" customHeight="1" x14ac:dyDescent="0.25">
      <c r="A1" s="133" t="s">
        <v>792</v>
      </c>
      <c r="B1" s="133"/>
      <c r="C1" s="133"/>
    </row>
    <row r="2" spans="1:5" s="204" customFormat="1" ht="10.5" customHeight="1" x14ac:dyDescent="0.25">
      <c r="A2" s="133" t="s">
        <v>793</v>
      </c>
      <c r="B2" s="133"/>
      <c r="C2" s="133"/>
    </row>
    <row r="3" spans="1:5" s="204" customFormat="1" ht="10.5" hidden="1" customHeight="1" x14ac:dyDescent="0.25">
      <c r="A3" s="133"/>
      <c r="B3" s="133"/>
      <c r="C3" s="133"/>
    </row>
    <row r="4" spans="1:5" s="204" customFormat="1" ht="10.5" hidden="1" customHeight="1" x14ac:dyDescent="0.25">
      <c r="A4" s="133"/>
      <c r="B4" s="133"/>
      <c r="C4" s="133"/>
    </row>
    <row r="5" spans="1:5" ht="10.5" customHeight="1" thickBot="1" x14ac:dyDescent="0.25">
      <c r="A5" s="228"/>
      <c r="B5" s="228"/>
      <c r="C5" s="516" t="s">
        <v>103</v>
      </c>
      <c r="D5" s="280"/>
      <c r="E5" s="280"/>
    </row>
    <row r="6" spans="1:5" ht="10.5" customHeight="1" thickTop="1" x14ac:dyDescent="0.2">
      <c r="A6" s="93"/>
      <c r="B6" s="93"/>
      <c r="C6" s="93"/>
      <c r="D6" s="280"/>
      <c r="E6" s="280"/>
    </row>
    <row r="7" spans="1:5" ht="10.5" customHeight="1" x14ac:dyDescent="0.25">
      <c r="A7" s="281" t="s">
        <v>104</v>
      </c>
      <c r="B7" s="93"/>
      <c r="C7" s="93"/>
    </row>
    <row r="8" spans="1:5" ht="10.5" customHeight="1" x14ac:dyDescent="0.25">
      <c r="A8" s="885">
        <v>1</v>
      </c>
      <c r="B8" s="886" t="s">
        <v>166</v>
      </c>
      <c r="C8" s="370"/>
    </row>
    <row r="9" spans="1:5" ht="10.5" customHeight="1" x14ac:dyDescent="0.25">
      <c r="A9" s="885">
        <v>2</v>
      </c>
      <c r="B9" s="886" t="s">
        <v>106</v>
      </c>
      <c r="C9" s="370"/>
    </row>
    <row r="10" spans="1:5" ht="10.5" customHeight="1" x14ac:dyDescent="0.25">
      <c r="A10" s="885">
        <v>3</v>
      </c>
      <c r="B10" s="886" t="s">
        <v>107</v>
      </c>
      <c r="C10" s="370"/>
    </row>
    <row r="11" spans="1:5" ht="10.5" customHeight="1" x14ac:dyDescent="0.25">
      <c r="A11" s="885">
        <v>4</v>
      </c>
      <c r="B11" s="886" t="s">
        <v>108</v>
      </c>
      <c r="C11" s="370"/>
    </row>
    <row r="12" spans="1:5" ht="10.5" customHeight="1" x14ac:dyDescent="0.25">
      <c r="A12" s="885">
        <v>5</v>
      </c>
      <c r="B12" s="886" t="s">
        <v>109</v>
      </c>
      <c r="C12" s="370"/>
    </row>
    <row r="13" spans="1:5" ht="9.65" customHeight="1" x14ac:dyDescent="0.25">
      <c r="A13" s="885">
        <v>6</v>
      </c>
      <c r="B13" s="886" t="s">
        <v>110</v>
      </c>
      <c r="C13" s="370"/>
    </row>
    <row r="14" spans="1:5" ht="10.5" customHeight="1" x14ac:dyDescent="0.25">
      <c r="A14" s="887">
        <v>7</v>
      </c>
      <c r="B14" s="883" t="s">
        <v>794</v>
      </c>
      <c r="C14" s="740">
        <f>SUM(C15:C20)</f>
        <v>0</v>
      </c>
    </row>
    <row r="15" spans="1:5" ht="10.5" customHeight="1" x14ac:dyDescent="0.25">
      <c r="A15" s="885" t="s">
        <v>117</v>
      </c>
      <c r="B15" s="802" t="s">
        <v>795</v>
      </c>
      <c r="C15" s="370"/>
    </row>
    <row r="16" spans="1:5" ht="10.5" customHeight="1" x14ac:dyDescent="0.25">
      <c r="A16" s="885" t="s">
        <v>119</v>
      </c>
      <c r="B16" s="802" t="s">
        <v>796</v>
      </c>
      <c r="C16" s="370"/>
    </row>
    <row r="17" spans="1:3" ht="10.5" customHeight="1" x14ac:dyDescent="0.25">
      <c r="A17" s="885" t="s">
        <v>121</v>
      </c>
      <c r="B17" s="802" t="s">
        <v>797</v>
      </c>
      <c r="C17" s="370"/>
    </row>
    <row r="18" spans="1:3" ht="10.5" customHeight="1" x14ac:dyDescent="0.25">
      <c r="A18" s="885" t="s">
        <v>123</v>
      </c>
      <c r="B18" s="802" t="s">
        <v>798</v>
      </c>
      <c r="C18" s="370"/>
    </row>
    <row r="19" spans="1:3" ht="10.5" customHeight="1" x14ac:dyDescent="0.25">
      <c r="A19" s="885" t="s">
        <v>125</v>
      </c>
      <c r="B19" s="802" t="s">
        <v>799</v>
      </c>
      <c r="C19" s="370"/>
    </row>
    <row r="20" spans="1:3" ht="10.5" customHeight="1" x14ac:dyDescent="0.25">
      <c r="A20" s="885" t="s">
        <v>127</v>
      </c>
      <c r="B20" s="802" t="s">
        <v>184</v>
      </c>
      <c r="C20" s="370"/>
    </row>
    <row r="21" spans="1:3" ht="11.25" customHeight="1" x14ac:dyDescent="0.25">
      <c r="A21" s="885">
        <v>8</v>
      </c>
      <c r="B21" s="886" t="s">
        <v>113</v>
      </c>
      <c r="C21" s="370"/>
    </row>
    <row r="22" spans="1:3" ht="10.5" customHeight="1" x14ac:dyDescent="0.25">
      <c r="A22" s="885">
        <v>9</v>
      </c>
      <c r="B22" s="886" t="s">
        <v>114</v>
      </c>
      <c r="C22" s="370"/>
    </row>
    <row r="23" spans="1:3" ht="10.5" customHeight="1" x14ac:dyDescent="0.25">
      <c r="A23" s="885">
        <v>10</v>
      </c>
      <c r="B23" s="886" t="s">
        <v>115</v>
      </c>
      <c r="C23" s="370"/>
    </row>
    <row r="24" spans="1:3" ht="10.5" customHeight="1" x14ac:dyDescent="0.25">
      <c r="A24" s="885">
        <v>11</v>
      </c>
      <c r="B24" s="886" t="s">
        <v>116</v>
      </c>
      <c r="C24" s="370"/>
    </row>
    <row r="25" spans="1:3" ht="10.5" customHeight="1" x14ac:dyDescent="0.25">
      <c r="A25" s="885">
        <v>12</v>
      </c>
      <c r="B25" s="886" t="s">
        <v>133</v>
      </c>
      <c r="C25" s="370"/>
    </row>
    <row r="26" spans="1:3" ht="10.5" customHeight="1" x14ac:dyDescent="0.25">
      <c r="A26" s="883"/>
      <c r="B26" s="883" t="s">
        <v>134</v>
      </c>
      <c r="C26" s="740">
        <f>SUM(C8:C14,C21:C25)</f>
        <v>0</v>
      </c>
    </row>
    <row r="27" spans="1:3" ht="10.5" customHeight="1" x14ac:dyDescent="0.25">
      <c r="A27" s="888" t="s">
        <v>135</v>
      </c>
      <c r="B27" s="736"/>
      <c r="C27" s="736"/>
    </row>
    <row r="28" spans="1:3" ht="10.5" customHeight="1" x14ac:dyDescent="0.25">
      <c r="A28" s="889">
        <v>13</v>
      </c>
      <c r="B28" s="883" t="s">
        <v>136</v>
      </c>
      <c r="C28" s="740">
        <f>SUM(C29:C31)</f>
        <v>0</v>
      </c>
    </row>
    <row r="29" spans="1:3" ht="10.5" customHeight="1" x14ac:dyDescent="0.25">
      <c r="A29" s="885" t="s">
        <v>117</v>
      </c>
      <c r="B29" s="802" t="s">
        <v>800</v>
      </c>
      <c r="C29" s="370"/>
    </row>
    <row r="30" spans="1:3" ht="10.5" customHeight="1" x14ac:dyDescent="0.25">
      <c r="A30" s="885" t="s">
        <v>119</v>
      </c>
      <c r="B30" s="802" t="s">
        <v>801</v>
      </c>
      <c r="C30" s="370"/>
    </row>
    <row r="31" spans="1:3" ht="10.5" customHeight="1" x14ac:dyDescent="0.25">
      <c r="A31" s="885" t="s">
        <v>121</v>
      </c>
      <c r="B31" s="802" t="s">
        <v>184</v>
      </c>
      <c r="C31" s="370"/>
    </row>
    <row r="32" spans="1:3" ht="10.5" customHeight="1" x14ac:dyDescent="0.25">
      <c r="A32" s="885">
        <v>14</v>
      </c>
      <c r="B32" s="886" t="s">
        <v>137</v>
      </c>
      <c r="C32" s="370"/>
    </row>
    <row r="33" spans="1:3" ht="10.5" customHeight="1" x14ac:dyDescent="0.25">
      <c r="A33" s="885">
        <v>15</v>
      </c>
      <c r="B33" s="886" t="s">
        <v>138</v>
      </c>
      <c r="C33" s="370"/>
    </row>
    <row r="34" spans="1:3" ht="10.5" customHeight="1" x14ac:dyDescent="0.25">
      <c r="A34" s="885">
        <v>16</v>
      </c>
      <c r="B34" s="886" t="s">
        <v>139</v>
      </c>
      <c r="C34" s="370"/>
    </row>
    <row r="35" spans="1:3" ht="10.5" customHeight="1" x14ac:dyDescent="0.25">
      <c r="A35" s="885">
        <v>17</v>
      </c>
      <c r="B35" s="886" t="s">
        <v>445</v>
      </c>
      <c r="C35" s="370"/>
    </row>
    <row r="36" spans="1:3" ht="10.5" customHeight="1" x14ac:dyDescent="0.25">
      <c r="A36" s="885">
        <v>18</v>
      </c>
      <c r="B36" s="886" t="s">
        <v>109</v>
      </c>
      <c r="C36" s="370"/>
    </row>
    <row r="37" spans="1:3" ht="10.5" customHeight="1" x14ac:dyDescent="0.25">
      <c r="A37" s="885">
        <v>19</v>
      </c>
      <c r="B37" s="886" t="s">
        <v>144</v>
      </c>
      <c r="C37" s="370"/>
    </row>
    <row r="38" spans="1:3" ht="10.5" customHeight="1" x14ac:dyDescent="0.25">
      <c r="A38" s="885">
        <v>20</v>
      </c>
      <c r="B38" s="886" t="s">
        <v>145</v>
      </c>
      <c r="C38" s="740">
        <f>SUM(C39,C42,C41)</f>
        <v>0</v>
      </c>
    </row>
    <row r="39" spans="1:3" ht="10.5" customHeight="1" x14ac:dyDescent="0.25">
      <c r="A39" s="890" t="s">
        <v>117</v>
      </c>
      <c r="B39" s="891" t="s">
        <v>802</v>
      </c>
      <c r="C39" s="370"/>
    </row>
    <row r="40" spans="1:3" ht="10.5" customHeight="1" x14ac:dyDescent="0.25">
      <c r="A40" s="892"/>
      <c r="B40" s="893" t="s">
        <v>803</v>
      </c>
      <c r="C40" s="894"/>
    </row>
    <row r="41" spans="1:3" ht="10.5" customHeight="1" x14ac:dyDescent="0.25">
      <c r="A41" s="885" t="s">
        <v>119</v>
      </c>
      <c r="B41" s="891" t="s">
        <v>804</v>
      </c>
      <c r="C41" s="370"/>
    </row>
    <row r="42" spans="1:3" ht="10.5" customHeight="1" x14ac:dyDescent="0.25">
      <c r="A42" s="885" t="s">
        <v>121</v>
      </c>
      <c r="B42" s="891" t="s">
        <v>184</v>
      </c>
      <c r="C42" s="370"/>
    </row>
    <row r="43" spans="1:3" ht="10.5" customHeight="1" x14ac:dyDescent="0.25">
      <c r="A43" s="890">
        <v>21</v>
      </c>
      <c r="B43" s="895" t="s">
        <v>152</v>
      </c>
      <c r="C43" s="370"/>
    </row>
    <row r="44" spans="1:3" ht="10.5" customHeight="1" thickBot="1" x14ac:dyDescent="0.3">
      <c r="A44" s="883"/>
      <c r="B44" s="883" t="s">
        <v>153</v>
      </c>
      <c r="C44" s="740">
        <f>SUM(C28,C32:C38,C43)</f>
        <v>0</v>
      </c>
    </row>
    <row r="45" spans="1:3" ht="10.5" customHeight="1" thickTop="1" x14ac:dyDescent="0.2">
      <c r="A45" s="1310" t="s">
        <v>154</v>
      </c>
      <c r="B45" s="1311"/>
      <c r="C45" s="1311"/>
    </row>
    <row r="46" spans="1:3" ht="10.5" customHeight="1" x14ac:dyDescent="0.25">
      <c r="A46" s="885">
        <v>22</v>
      </c>
      <c r="B46" s="886" t="s">
        <v>155</v>
      </c>
      <c r="C46" s="896"/>
    </row>
    <row r="47" spans="1:3" ht="10.5" customHeight="1" x14ac:dyDescent="0.25">
      <c r="A47" s="885">
        <v>23</v>
      </c>
      <c r="B47" s="886" t="s">
        <v>157</v>
      </c>
      <c r="C47" s="896"/>
    </row>
    <row r="48" spans="1:3" ht="10.5" customHeight="1" x14ac:dyDescent="0.25">
      <c r="A48" s="885">
        <v>24</v>
      </c>
      <c r="B48" s="886" t="s">
        <v>158</v>
      </c>
      <c r="C48" s="740">
        <f>SUM(C49,C51)</f>
        <v>0</v>
      </c>
    </row>
    <row r="49" spans="1:5" ht="10.5" customHeight="1" x14ac:dyDescent="0.25">
      <c r="A49" s="885" t="s">
        <v>117</v>
      </c>
      <c r="B49" s="802" t="s">
        <v>159</v>
      </c>
      <c r="C49" s="370"/>
    </row>
    <row r="50" spans="1:5" ht="10.5" customHeight="1" x14ac:dyDescent="0.25">
      <c r="A50" s="886"/>
      <c r="B50" s="897" t="s">
        <v>805</v>
      </c>
      <c r="C50" s="370"/>
    </row>
    <row r="51" spans="1:5" ht="10.5" customHeight="1" x14ac:dyDescent="0.25">
      <c r="A51" s="885" t="s">
        <v>119</v>
      </c>
      <c r="B51" s="802" t="s">
        <v>160</v>
      </c>
      <c r="C51" s="370"/>
    </row>
    <row r="52" spans="1:5" ht="10.5" customHeight="1" thickBot="1" x14ac:dyDescent="0.3">
      <c r="A52" s="883"/>
      <c r="B52" s="883" t="s">
        <v>162</v>
      </c>
      <c r="C52" s="740">
        <f>SUM(C46:C48)</f>
        <v>0</v>
      </c>
    </row>
    <row r="53" spans="1:5" ht="12" thickTop="1" x14ac:dyDescent="0.2">
      <c r="A53" s="1310" t="s">
        <v>806</v>
      </c>
      <c r="B53" s="1311"/>
      <c r="C53" s="1311"/>
    </row>
    <row r="54" spans="1:5" ht="11.5" x14ac:dyDescent="0.25">
      <c r="A54" s="889">
        <v>25</v>
      </c>
      <c r="B54" s="889" t="s">
        <v>23</v>
      </c>
      <c r="C54" s="740">
        <f>SUM(C55:C59)</f>
        <v>0</v>
      </c>
    </row>
    <row r="55" spans="1:5" ht="11.5" x14ac:dyDescent="0.25">
      <c r="A55" s="898" t="s">
        <v>117</v>
      </c>
      <c r="B55" s="802" t="s">
        <v>1276</v>
      </c>
      <c r="C55" s="370"/>
      <c r="E55" s="485"/>
    </row>
    <row r="56" spans="1:5" ht="11.5" x14ac:dyDescent="0.25">
      <c r="A56" s="898" t="s">
        <v>119</v>
      </c>
      <c r="B56" s="802" t="s">
        <v>807</v>
      </c>
      <c r="C56" s="370"/>
    </row>
    <row r="57" spans="1:5" ht="11.5" x14ac:dyDescent="0.25">
      <c r="A57" s="898" t="s">
        <v>121</v>
      </c>
      <c r="B57" s="802" t="s">
        <v>325</v>
      </c>
      <c r="C57" s="370"/>
    </row>
    <row r="58" spans="1:5" ht="11.5" x14ac:dyDescent="0.25">
      <c r="A58" s="898" t="s">
        <v>123</v>
      </c>
      <c r="B58" s="802" t="s">
        <v>326</v>
      </c>
      <c r="C58" s="370"/>
    </row>
    <row r="59" spans="1:5" ht="11.5" x14ac:dyDescent="0.25">
      <c r="A59" s="898" t="s">
        <v>125</v>
      </c>
      <c r="B59" s="802" t="s">
        <v>191</v>
      </c>
      <c r="C59" s="370"/>
    </row>
    <row r="60" spans="1:5" ht="11.5" x14ac:dyDescent="0.25">
      <c r="A60" s="889">
        <v>26</v>
      </c>
      <c r="B60" s="889" t="s">
        <v>453</v>
      </c>
      <c r="C60" s="740">
        <f>SUM(C61:C65)</f>
        <v>0</v>
      </c>
    </row>
    <row r="61" spans="1:5" ht="11.5" x14ac:dyDescent="0.25">
      <c r="A61" s="898" t="s">
        <v>117</v>
      </c>
      <c r="B61" s="802" t="s">
        <v>330</v>
      </c>
      <c r="C61" s="370"/>
    </row>
    <row r="62" spans="1:5" ht="11.5" x14ac:dyDescent="0.25">
      <c r="A62" s="898" t="s">
        <v>119</v>
      </c>
      <c r="B62" s="802" t="s">
        <v>808</v>
      </c>
      <c r="C62" s="370"/>
    </row>
    <row r="63" spans="1:5" ht="11.5" x14ac:dyDescent="0.25">
      <c r="A63" s="898" t="s">
        <v>121</v>
      </c>
      <c r="B63" s="802" t="s">
        <v>809</v>
      </c>
      <c r="C63" s="370"/>
    </row>
    <row r="64" spans="1:5" ht="11.5" x14ac:dyDescent="0.25">
      <c r="A64" s="898" t="s">
        <v>123</v>
      </c>
      <c r="B64" s="802" t="s">
        <v>332</v>
      </c>
      <c r="C64" s="370"/>
    </row>
    <row r="65" spans="1:3" ht="11.5" x14ac:dyDescent="0.25">
      <c r="A65" s="898" t="s">
        <v>125</v>
      </c>
      <c r="B65" s="802" t="s">
        <v>333</v>
      </c>
      <c r="C65" s="370"/>
    </row>
    <row r="66" spans="1:3" ht="11.5" x14ac:dyDescent="0.25">
      <c r="A66" s="898">
        <v>27</v>
      </c>
      <c r="B66" s="886" t="s">
        <v>810</v>
      </c>
      <c r="C66" s="370"/>
    </row>
    <row r="67" spans="1:3" ht="11.5" x14ac:dyDescent="0.25">
      <c r="A67" s="898">
        <v>28</v>
      </c>
      <c r="B67" s="886" t="s">
        <v>811</v>
      </c>
      <c r="C67" s="370"/>
    </row>
    <row r="68" spans="1:3" ht="11.5" x14ac:dyDescent="0.25">
      <c r="A68" s="898">
        <v>29</v>
      </c>
      <c r="B68" s="886" t="s">
        <v>812</v>
      </c>
      <c r="C68" s="370"/>
    </row>
  </sheetData>
  <mergeCells count="2">
    <mergeCell ref="A45:C45"/>
    <mergeCell ref="A53:C53"/>
  </mergeCells>
  <pageMargins left="0.7" right="0.7" top="0.75" bottom="0.75" header="0.3" footer="0.3"/>
  <pageSetup paperSize="9" scale="76"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N58"/>
  <sheetViews>
    <sheetView view="pageBreakPreview" topLeftCell="A19" zoomScale="85" zoomScaleNormal="85" zoomScaleSheetLayoutView="85" workbookViewId="0">
      <selection activeCell="D20" sqref="D20"/>
    </sheetView>
  </sheetViews>
  <sheetFormatPr defaultColWidth="9.1796875" defaultRowHeight="12.5" x14ac:dyDescent="0.25"/>
  <cols>
    <col min="1" max="1" width="5" style="150" customWidth="1"/>
    <col min="2" max="2" width="33.1796875" style="150" customWidth="1"/>
    <col min="3" max="3" width="12.1796875" style="150" customWidth="1"/>
    <col min="4" max="4" width="16" style="150" customWidth="1"/>
    <col min="5" max="5" width="13.7265625" style="150" customWidth="1"/>
    <col min="6" max="6" width="14.453125" style="150" customWidth="1"/>
    <col min="7" max="7" width="10.81640625" style="150" customWidth="1"/>
    <col min="8" max="8" width="11.81640625" style="150" customWidth="1"/>
    <col min="9" max="9" width="12.7265625" style="150" customWidth="1"/>
    <col min="10" max="10" width="11.54296875" style="150" customWidth="1"/>
    <col min="11" max="11" width="12.26953125" style="150" customWidth="1"/>
    <col min="12" max="12" width="10.26953125" style="150" customWidth="1"/>
    <col min="13" max="13" width="11.1796875" style="150" customWidth="1"/>
    <col min="14" max="16384" width="9.1796875" style="150"/>
  </cols>
  <sheetData>
    <row r="1" spans="1:14" s="204" customFormat="1" ht="12" thickTop="1" x14ac:dyDescent="0.25">
      <c r="A1" s="1336" t="s">
        <v>813</v>
      </c>
      <c r="B1" s="1337"/>
      <c r="C1" s="1337"/>
      <c r="D1" s="1337"/>
      <c r="E1" s="1337"/>
      <c r="F1" s="1337"/>
      <c r="G1" s="1337"/>
      <c r="H1" s="1337"/>
      <c r="I1" s="1337"/>
      <c r="J1" s="1337"/>
      <c r="K1" s="1337"/>
      <c r="L1" s="1337"/>
      <c r="M1" s="278"/>
    </row>
    <row r="2" spans="1:14" s="204" customFormat="1" ht="11" thickBot="1" x14ac:dyDescent="0.25">
      <c r="A2" s="229"/>
      <c r="B2" s="229"/>
      <c r="C2" s="229"/>
      <c r="D2" s="229"/>
      <c r="E2" s="229"/>
      <c r="F2" s="229"/>
      <c r="G2" s="229"/>
      <c r="H2" s="229"/>
      <c r="I2" s="229"/>
      <c r="J2" s="229"/>
      <c r="K2" s="229"/>
      <c r="L2" s="229" t="s">
        <v>103</v>
      </c>
      <c r="M2" s="278"/>
      <c r="N2" s="139"/>
    </row>
    <row r="3" spans="1:14" s="204" customFormat="1" ht="12.75" customHeight="1" thickTop="1" x14ac:dyDescent="0.2">
      <c r="A3" s="1336" t="s">
        <v>814</v>
      </c>
      <c r="B3" s="1337"/>
      <c r="C3" s="1337"/>
      <c r="D3" s="1337"/>
      <c r="E3" s="1337"/>
      <c r="F3" s="1337"/>
      <c r="G3" s="1337"/>
      <c r="H3" s="1337"/>
      <c r="I3" s="1337"/>
      <c r="J3" s="1337"/>
      <c r="K3" s="1337"/>
      <c r="L3" s="1337"/>
      <c r="M3" s="1323" t="s">
        <v>254</v>
      </c>
      <c r="N3" s="139"/>
    </row>
    <row r="4" spans="1:14" s="204" customFormat="1" ht="12.75" customHeight="1" x14ac:dyDescent="0.2">
      <c r="A4" s="1326" t="s">
        <v>171</v>
      </c>
      <c r="B4" s="1327"/>
      <c r="C4" s="1328"/>
      <c r="D4" s="1328"/>
      <c r="E4" s="1328"/>
      <c r="F4" s="1328"/>
      <c r="G4" s="1328"/>
      <c r="H4" s="1328"/>
      <c r="I4" s="1328"/>
      <c r="J4" s="1328"/>
      <c r="K4" s="1328"/>
      <c r="L4" s="1328"/>
      <c r="M4" s="1324"/>
      <c r="N4" s="139"/>
    </row>
    <row r="5" spans="1:14" s="204" customFormat="1" ht="12.75" customHeight="1" x14ac:dyDescent="0.2">
      <c r="A5" s="517"/>
      <c r="B5" s="518"/>
      <c r="C5" s="1331" t="s">
        <v>530</v>
      </c>
      <c r="D5" s="1331"/>
      <c r="E5" s="1331"/>
      <c r="F5" s="1331" t="s">
        <v>531</v>
      </c>
      <c r="G5" s="1331"/>
      <c r="H5" s="1331"/>
      <c r="I5" s="1331"/>
      <c r="J5" s="1331"/>
      <c r="K5" s="1331"/>
      <c r="L5" s="1331"/>
      <c r="M5" s="1324"/>
      <c r="N5" s="139"/>
    </row>
    <row r="6" spans="1:14" s="136" customFormat="1" ht="12" customHeight="1" x14ac:dyDescent="0.2">
      <c r="A6" s="1329" t="s">
        <v>815</v>
      </c>
      <c r="B6" s="1330"/>
      <c r="C6" s="1329" t="s">
        <v>213</v>
      </c>
      <c r="D6" s="1330" t="s">
        <v>214</v>
      </c>
      <c r="E6" s="1332" t="s">
        <v>781</v>
      </c>
      <c r="F6" s="1334" t="s">
        <v>266</v>
      </c>
      <c r="G6" s="1334" t="s">
        <v>215</v>
      </c>
      <c r="H6" s="1334" t="s">
        <v>216</v>
      </c>
      <c r="I6" s="1334" t="s">
        <v>251</v>
      </c>
      <c r="J6" s="1334" t="s">
        <v>252</v>
      </c>
      <c r="K6" s="1334" t="s">
        <v>519</v>
      </c>
      <c r="L6" s="1334" t="s">
        <v>184</v>
      </c>
      <c r="M6" s="1324"/>
    </row>
    <row r="7" spans="1:14" s="136" customFormat="1" ht="75" customHeight="1" x14ac:dyDescent="0.2">
      <c r="A7" s="1221"/>
      <c r="B7" s="1281"/>
      <c r="C7" s="1221"/>
      <c r="D7" s="1281"/>
      <c r="E7" s="1333"/>
      <c r="F7" s="1335"/>
      <c r="G7" s="1335"/>
      <c r="H7" s="1335"/>
      <c r="I7" s="1335"/>
      <c r="J7" s="1335"/>
      <c r="K7" s="1335"/>
      <c r="L7" s="1335"/>
      <c r="M7" s="1325"/>
    </row>
    <row r="8" spans="1:14" s="136" customFormat="1" ht="12.75" customHeight="1" x14ac:dyDescent="0.25">
      <c r="A8" s="835" t="s">
        <v>816</v>
      </c>
      <c r="B8" s="835"/>
      <c r="C8" s="370"/>
      <c r="D8" s="370"/>
      <c r="E8" s="370"/>
      <c r="F8" s="370"/>
      <c r="G8" s="370"/>
      <c r="H8" s="370"/>
      <c r="I8" s="370"/>
      <c r="J8" s="370"/>
      <c r="K8" s="370"/>
      <c r="L8" s="370"/>
      <c r="M8" s="740">
        <f>SUM(C8:L8)</f>
        <v>0</v>
      </c>
    </row>
    <row r="9" spans="1:14" s="136" customFormat="1" ht="12.75" customHeight="1" x14ac:dyDescent="0.25">
      <c r="A9" s="835" t="s">
        <v>817</v>
      </c>
      <c r="B9" s="835"/>
      <c r="C9" s="980">
        <f>SUM(C10:C14)</f>
        <v>0</v>
      </c>
      <c r="D9" s="980">
        <f t="shared" ref="D9:L9" si="0">SUM(D10:D14)</f>
        <v>0</v>
      </c>
      <c r="E9" s="980">
        <f t="shared" si="0"/>
        <v>0</v>
      </c>
      <c r="F9" s="980">
        <f>SUM(F10:F14)</f>
        <v>0</v>
      </c>
      <c r="G9" s="980">
        <f t="shared" si="0"/>
        <v>0</v>
      </c>
      <c r="H9" s="980">
        <f t="shared" si="0"/>
        <v>0</v>
      </c>
      <c r="I9" s="980">
        <f t="shared" si="0"/>
        <v>0</v>
      </c>
      <c r="J9" s="980">
        <f t="shared" si="0"/>
        <v>0</v>
      </c>
      <c r="K9" s="980">
        <f t="shared" si="0"/>
        <v>0</v>
      </c>
      <c r="L9" s="980">
        <f t="shared" si="0"/>
        <v>0</v>
      </c>
      <c r="M9" s="740">
        <f>SUM(C9:L9)</f>
        <v>0</v>
      </c>
    </row>
    <row r="10" spans="1:14" s="136" customFormat="1" ht="12.75" customHeight="1" x14ac:dyDescent="0.25">
      <c r="A10" s="835" t="s">
        <v>818</v>
      </c>
      <c r="B10" s="835"/>
      <c r="C10" s="370"/>
      <c r="D10" s="370"/>
      <c r="E10" s="370"/>
      <c r="F10" s="370"/>
      <c r="G10" s="370"/>
      <c r="H10" s="370"/>
      <c r="I10" s="370"/>
      <c r="J10" s="370"/>
      <c r="K10" s="370"/>
      <c r="L10" s="370"/>
      <c r="M10" s="740">
        <f t="shared" ref="M10:M14" si="1">SUM(C10:L10)</f>
        <v>0</v>
      </c>
    </row>
    <row r="11" spans="1:14" s="136" customFormat="1" ht="12.75" customHeight="1" x14ac:dyDescent="0.25">
      <c r="A11" s="835" t="s">
        <v>819</v>
      </c>
      <c r="B11" s="835"/>
      <c r="C11" s="370"/>
      <c r="D11" s="370"/>
      <c r="E11" s="370"/>
      <c r="F11" s="370"/>
      <c r="G11" s="370"/>
      <c r="H11" s="370"/>
      <c r="I11" s="370"/>
      <c r="J11" s="370"/>
      <c r="K11" s="370"/>
      <c r="L11" s="370"/>
      <c r="M11" s="740">
        <f t="shared" si="1"/>
        <v>0</v>
      </c>
    </row>
    <row r="12" spans="1:14" s="136" customFormat="1" ht="12.75" customHeight="1" x14ac:dyDescent="0.25">
      <c r="A12" s="835" t="s">
        <v>820</v>
      </c>
      <c r="B12" s="835"/>
      <c r="C12" s="370"/>
      <c r="D12" s="370"/>
      <c r="E12" s="370"/>
      <c r="F12" s="370"/>
      <c r="G12" s="370"/>
      <c r="H12" s="370"/>
      <c r="I12" s="370"/>
      <c r="J12" s="370"/>
      <c r="K12" s="370"/>
      <c r="L12" s="370"/>
      <c r="M12" s="740">
        <f t="shared" si="1"/>
        <v>0</v>
      </c>
    </row>
    <row r="13" spans="1:14" s="136" customFormat="1" ht="12.75" customHeight="1" x14ac:dyDescent="0.25">
      <c r="A13" s="835" t="s">
        <v>821</v>
      </c>
      <c r="B13" s="835"/>
      <c r="C13" s="370"/>
      <c r="D13" s="370"/>
      <c r="E13" s="370"/>
      <c r="F13" s="370"/>
      <c r="G13" s="370"/>
      <c r="H13" s="370"/>
      <c r="I13" s="370"/>
      <c r="J13" s="370"/>
      <c r="K13" s="370"/>
      <c r="L13" s="370"/>
      <c r="M13" s="740">
        <f t="shared" si="1"/>
        <v>0</v>
      </c>
    </row>
    <row r="14" spans="1:14" s="136" customFormat="1" ht="12.75" customHeight="1" x14ac:dyDescent="0.25">
      <c r="A14" s="835" t="s">
        <v>822</v>
      </c>
      <c r="B14" s="835"/>
      <c r="C14" s="370"/>
      <c r="D14" s="370"/>
      <c r="E14" s="370"/>
      <c r="F14" s="370"/>
      <c r="G14" s="370"/>
      <c r="H14" s="370"/>
      <c r="I14" s="370"/>
      <c r="J14" s="370"/>
      <c r="K14" s="370"/>
      <c r="L14" s="370"/>
      <c r="M14" s="740">
        <f t="shared" si="1"/>
        <v>0</v>
      </c>
    </row>
    <row r="15" spans="1:14" ht="12.75" customHeight="1" x14ac:dyDescent="0.25">
      <c r="A15" s="1302" t="s">
        <v>112</v>
      </c>
      <c r="B15" s="1303"/>
      <c r="C15" s="1303"/>
      <c r="D15" s="1303"/>
      <c r="E15" s="1303"/>
      <c r="F15" s="1303"/>
      <c r="G15" s="1303"/>
      <c r="H15" s="1303"/>
      <c r="I15" s="1303"/>
      <c r="J15" s="1338" t="s">
        <v>254</v>
      </c>
      <c r="K15" s="428"/>
      <c r="L15" s="428"/>
      <c r="M15" s="428"/>
    </row>
    <row r="16" spans="1:14" ht="12.75" customHeight="1" x14ac:dyDescent="0.25">
      <c r="A16" s="899"/>
      <c r="B16" s="900"/>
      <c r="C16" s="1342" t="s">
        <v>530</v>
      </c>
      <c r="D16" s="1342"/>
      <c r="E16" s="1342"/>
      <c r="F16" s="1342" t="s">
        <v>531</v>
      </c>
      <c r="G16" s="1342"/>
      <c r="H16" s="1342"/>
      <c r="I16" s="1342"/>
      <c r="J16" s="1339"/>
      <c r="K16" s="428"/>
      <c r="L16" s="428"/>
      <c r="M16" s="428"/>
    </row>
    <row r="17" spans="1:13" ht="12.75" customHeight="1" x14ac:dyDescent="0.25">
      <c r="A17" s="1312" t="s">
        <v>815</v>
      </c>
      <c r="B17" s="1313"/>
      <c r="C17" s="1312" t="s">
        <v>213</v>
      </c>
      <c r="D17" s="1313" t="s">
        <v>214</v>
      </c>
      <c r="E17" s="1319" t="s">
        <v>781</v>
      </c>
      <c r="F17" s="1319" t="s">
        <v>266</v>
      </c>
      <c r="G17" s="1316" t="s">
        <v>215</v>
      </c>
      <c r="H17" s="1316" t="s">
        <v>216</v>
      </c>
      <c r="I17" s="1316" t="s">
        <v>184</v>
      </c>
      <c r="J17" s="1340"/>
      <c r="K17" s="428"/>
      <c r="L17" s="428"/>
      <c r="M17" s="428"/>
    </row>
    <row r="18" spans="1:13" ht="60" customHeight="1" x14ac:dyDescent="0.25">
      <c r="A18" s="1314"/>
      <c r="B18" s="1315"/>
      <c r="C18" s="1314"/>
      <c r="D18" s="1315"/>
      <c r="E18" s="1320"/>
      <c r="F18" s="1320"/>
      <c r="G18" s="1317"/>
      <c r="H18" s="1317"/>
      <c r="I18" s="1317"/>
      <c r="J18" s="1341"/>
      <c r="K18" s="428"/>
      <c r="L18" s="428"/>
      <c r="M18" s="428"/>
    </row>
    <row r="19" spans="1:13" ht="12.75" customHeight="1" x14ac:dyDescent="0.25">
      <c r="A19" s="835" t="s">
        <v>816</v>
      </c>
      <c r="B19" s="835"/>
      <c r="C19" s="370"/>
      <c r="D19" s="370"/>
      <c r="E19" s="370"/>
      <c r="F19" s="370"/>
      <c r="G19" s="370"/>
      <c r="H19" s="370"/>
      <c r="I19" s="370"/>
      <c r="J19" s="847">
        <f>SUM(C19:I19)</f>
        <v>0</v>
      </c>
      <c r="K19" s="901"/>
      <c r="L19" s="901"/>
      <c r="M19" s="901"/>
    </row>
    <row r="20" spans="1:13" ht="12.75" customHeight="1" x14ac:dyDescent="0.25">
      <c r="A20" s="835" t="s">
        <v>823</v>
      </c>
      <c r="B20" s="835"/>
      <c r="C20" s="740">
        <f>SUM(C21:C25)</f>
        <v>0</v>
      </c>
      <c r="D20" s="740">
        <f t="shared" ref="D20:I20" si="2">SUM(D21:D25)</f>
        <v>0</v>
      </c>
      <c r="E20" s="740">
        <f>SUM(E21:E25)</f>
        <v>0</v>
      </c>
      <c r="F20" s="740">
        <f t="shared" si="2"/>
        <v>0</v>
      </c>
      <c r="G20" s="740">
        <f t="shared" si="2"/>
        <v>0</v>
      </c>
      <c r="H20" s="740">
        <f t="shared" si="2"/>
        <v>0</v>
      </c>
      <c r="I20" s="740">
        <f t="shared" si="2"/>
        <v>0</v>
      </c>
      <c r="J20" s="847">
        <f>SUM(C20:I20)</f>
        <v>0</v>
      </c>
      <c r="K20" s="901"/>
      <c r="L20" s="901"/>
      <c r="M20" s="901"/>
    </row>
    <row r="21" spans="1:13" ht="12.75" customHeight="1" x14ac:dyDescent="0.25">
      <c r="A21" s="835" t="s">
        <v>818</v>
      </c>
      <c r="B21" s="835"/>
      <c r="C21" s="370"/>
      <c r="D21" s="370"/>
      <c r="E21" s="370"/>
      <c r="F21" s="370"/>
      <c r="G21" s="370"/>
      <c r="H21" s="370"/>
      <c r="I21" s="370"/>
      <c r="J21" s="847">
        <f t="shared" ref="J21:J25" si="3">SUM(C21:I21)</f>
        <v>0</v>
      </c>
      <c r="K21" s="901"/>
      <c r="L21" s="901"/>
      <c r="M21" s="901"/>
    </row>
    <row r="22" spans="1:13" ht="12.75" customHeight="1" x14ac:dyDescent="0.25">
      <c r="A22" s="835" t="s">
        <v>819</v>
      </c>
      <c r="B22" s="835"/>
      <c r="C22" s="370"/>
      <c r="D22" s="370"/>
      <c r="E22" s="370"/>
      <c r="F22" s="370"/>
      <c r="G22" s="370"/>
      <c r="H22" s="370"/>
      <c r="I22" s="370"/>
      <c r="J22" s="847">
        <f t="shared" si="3"/>
        <v>0</v>
      </c>
      <c r="K22" s="901"/>
      <c r="L22" s="901"/>
      <c r="M22" s="901"/>
    </row>
    <row r="23" spans="1:13" ht="12.75" customHeight="1" x14ac:dyDescent="0.25">
      <c r="A23" s="835" t="s">
        <v>820</v>
      </c>
      <c r="B23" s="835"/>
      <c r="C23" s="370"/>
      <c r="D23" s="370"/>
      <c r="E23" s="370"/>
      <c r="F23" s="370"/>
      <c r="G23" s="370"/>
      <c r="H23" s="370"/>
      <c r="I23" s="370"/>
      <c r="J23" s="847">
        <f t="shared" si="3"/>
        <v>0</v>
      </c>
      <c r="K23" s="901"/>
      <c r="L23" s="901"/>
      <c r="M23" s="901"/>
    </row>
    <row r="24" spans="1:13" ht="12.75" customHeight="1" x14ac:dyDescent="0.25">
      <c r="A24" s="835" t="s">
        <v>821</v>
      </c>
      <c r="B24" s="835"/>
      <c r="C24" s="370"/>
      <c r="D24" s="370"/>
      <c r="E24" s="370"/>
      <c r="F24" s="370"/>
      <c r="G24" s="370"/>
      <c r="H24" s="370"/>
      <c r="I24" s="370"/>
      <c r="J24" s="847">
        <f t="shared" si="3"/>
        <v>0</v>
      </c>
      <c r="K24" s="901"/>
      <c r="L24" s="901"/>
      <c r="M24" s="901"/>
    </row>
    <row r="25" spans="1:13" ht="12.75" customHeight="1" x14ac:dyDescent="0.25">
      <c r="A25" s="835" t="s">
        <v>822</v>
      </c>
      <c r="B25" s="835"/>
      <c r="C25" s="370"/>
      <c r="D25" s="370"/>
      <c r="E25" s="370"/>
      <c r="F25" s="370"/>
      <c r="G25" s="370"/>
      <c r="H25" s="370"/>
      <c r="I25" s="370"/>
      <c r="J25" s="847">
        <f t="shared" si="3"/>
        <v>0</v>
      </c>
      <c r="K25" s="901"/>
      <c r="L25" s="901"/>
      <c r="M25" s="901"/>
    </row>
    <row r="26" spans="1:13" ht="12.75" customHeight="1" x14ac:dyDescent="0.25">
      <c r="A26" s="1302" t="s">
        <v>169</v>
      </c>
      <c r="B26" s="1303"/>
      <c r="C26" s="1303"/>
      <c r="D26" s="1303"/>
      <c r="E26" s="1303"/>
      <c r="F26" s="1303"/>
      <c r="G26" s="1303"/>
      <c r="H26" s="1303"/>
      <c r="I26" s="1303"/>
      <c r="J26" s="1316" t="s">
        <v>254</v>
      </c>
      <c r="K26" s="428"/>
      <c r="L26" s="428"/>
      <c r="M26" s="428"/>
    </row>
    <row r="27" spans="1:13" ht="12.75" customHeight="1" x14ac:dyDescent="0.25">
      <c r="A27" s="900"/>
      <c r="B27" s="900"/>
      <c r="C27" s="1321" t="s">
        <v>530</v>
      </c>
      <c r="D27" s="1321"/>
      <c r="E27" s="1321" t="s">
        <v>531</v>
      </c>
      <c r="F27" s="1321"/>
      <c r="G27" s="1321"/>
      <c r="H27" s="1321"/>
      <c r="I27" s="1322"/>
      <c r="J27" s="1318"/>
      <c r="K27" s="428"/>
      <c r="L27" s="428"/>
      <c r="M27" s="428"/>
    </row>
    <row r="28" spans="1:13" x14ac:dyDescent="0.25">
      <c r="A28" s="1312" t="s">
        <v>815</v>
      </c>
      <c r="B28" s="1313"/>
      <c r="C28" s="1312" t="s">
        <v>213</v>
      </c>
      <c r="D28" s="1313" t="s">
        <v>214</v>
      </c>
      <c r="E28" s="1319" t="s">
        <v>781</v>
      </c>
      <c r="F28" s="1319" t="s">
        <v>266</v>
      </c>
      <c r="G28" s="1316" t="s">
        <v>215</v>
      </c>
      <c r="H28" s="1316" t="s">
        <v>216</v>
      </c>
      <c r="I28" s="1316" t="s">
        <v>184</v>
      </c>
      <c r="J28" s="1318"/>
      <c r="K28" s="428"/>
      <c r="L28" s="428"/>
      <c r="M28" s="428"/>
    </row>
    <row r="29" spans="1:13" ht="12.75" customHeight="1" x14ac:dyDescent="0.25">
      <c r="A29" s="1314"/>
      <c r="B29" s="1315"/>
      <c r="C29" s="1314"/>
      <c r="D29" s="1315"/>
      <c r="E29" s="1320"/>
      <c r="F29" s="1320"/>
      <c r="G29" s="1317"/>
      <c r="H29" s="1317"/>
      <c r="I29" s="1317"/>
      <c r="J29" s="1317"/>
      <c r="K29" s="901"/>
      <c r="L29" s="901"/>
      <c r="M29" s="901"/>
    </row>
    <row r="30" spans="1:13" ht="12.75" customHeight="1" x14ac:dyDescent="0.25">
      <c r="A30" s="835" t="s">
        <v>816</v>
      </c>
      <c r="B30" s="835"/>
      <c r="C30" s="370"/>
      <c r="D30" s="370"/>
      <c r="E30" s="370"/>
      <c r="F30" s="370"/>
      <c r="G30" s="370"/>
      <c r="H30" s="370"/>
      <c r="I30" s="370"/>
      <c r="J30" s="847">
        <f t="shared" ref="J30:J36" si="4">SUM(C30:I30)</f>
        <v>0</v>
      </c>
      <c r="K30" s="901"/>
      <c r="L30" s="901"/>
      <c r="M30" s="901"/>
    </row>
    <row r="31" spans="1:13" ht="12.75" customHeight="1" x14ac:dyDescent="0.25">
      <c r="A31" s="835" t="s">
        <v>823</v>
      </c>
      <c r="B31" s="835"/>
      <c r="C31" s="740">
        <f>SUM(C32:C36)</f>
        <v>0</v>
      </c>
      <c r="D31" s="740">
        <f t="shared" ref="D31:I31" si="5">SUM(D32:D36)</f>
        <v>0</v>
      </c>
      <c r="E31" s="740">
        <f t="shared" si="5"/>
        <v>0</v>
      </c>
      <c r="F31" s="740">
        <f t="shared" si="5"/>
        <v>0</v>
      </c>
      <c r="G31" s="740">
        <f>SUM(G32:G36)</f>
        <v>0</v>
      </c>
      <c r="H31" s="740">
        <f t="shared" si="5"/>
        <v>0</v>
      </c>
      <c r="I31" s="740">
        <f t="shared" si="5"/>
        <v>0</v>
      </c>
      <c r="J31" s="847">
        <f t="shared" si="4"/>
        <v>0</v>
      </c>
      <c r="K31" s="901"/>
      <c r="L31" s="901"/>
      <c r="M31" s="901"/>
    </row>
    <row r="32" spans="1:13" ht="12.75" customHeight="1" x14ac:dyDescent="0.25">
      <c r="A32" s="835" t="s">
        <v>818</v>
      </c>
      <c r="B32" s="835"/>
      <c r="C32" s="370"/>
      <c r="D32" s="370"/>
      <c r="E32" s="370"/>
      <c r="F32" s="370"/>
      <c r="G32" s="370"/>
      <c r="H32" s="370"/>
      <c r="I32" s="370"/>
      <c r="J32" s="847">
        <f t="shared" si="4"/>
        <v>0</v>
      </c>
      <c r="K32" s="901"/>
      <c r="L32" s="901"/>
      <c r="M32" s="901"/>
    </row>
    <row r="33" spans="1:13" ht="12.75" customHeight="1" x14ac:dyDescent="0.25">
      <c r="A33" s="835" t="s">
        <v>819</v>
      </c>
      <c r="B33" s="835"/>
      <c r="C33" s="370"/>
      <c r="D33" s="370"/>
      <c r="E33" s="370"/>
      <c r="F33" s="370"/>
      <c r="G33" s="370"/>
      <c r="H33" s="370"/>
      <c r="I33" s="370"/>
      <c r="J33" s="847">
        <f t="shared" si="4"/>
        <v>0</v>
      </c>
      <c r="K33" s="901"/>
      <c r="L33" s="901"/>
      <c r="M33" s="901"/>
    </row>
    <row r="34" spans="1:13" ht="12.75" customHeight="1" x14ac:dyDescent="0.25">
      <c r="A34" s="835" t="s">
        <v>820</v>
      </c>
      <c r="B34" s="835"/>
      <c r="C34" s="370"/>
      <c r="D34" s="370"/>
      <c r="E34" s="370"/>
      <c r="F34" s="370"/>
      <c r="G34" s="370"/>
      <c r="H34" s="370"/>
      <c r="I34" s="370"/>
      <c r="J34" s="847">
        <f t="shared" si="4"/>
        <v>0</v>
      </c>
      <c r="K34" s="901"/>
      <c r="L34" s="901"/>
      <c r="M34" s="901"/>
    </row>
    <row r="35" spans="1:13" ht="12.75" customHeight="1" x14ac:dyDescent="0.25">
      <c r="A35" s="835" t="s">
        <v>821</v>
      </c>
      <c r="B35" s="835"/>
      <c r="C35" s="370"/>
      <c r="D35" s="370"/>
      <c r="E35" s="370"/>
      <c r="F35" s="370"/>
      <c r="G35" s="370"/>
      <c r="H35" s="370"/>
      <c r="I35" s="370"/>
      <c r="J35" s="847">
        <f t="shared" si="4"/>
        <v>0</v>
      </c>
      <c r="K35" s="901"/>
      <c r="L35" s="901"/>
      <c r="M35" s="901"/>
    </row>
    <row r="36" spans="1:13" ht="12.75" customHeight="1" x14ac:dyDescent="0.25">
      <c r="A36" s="835" t="s">
        <v>822</v>
      </c>
      <c r="B36" s="835"/>
      <c r="C36" s="370"/>
      <c r="D36" s="370"/>
      <c r="E36" s="370"/>
      <c r="F36" s="370"/>
      <c r="G36" s="370"/>
      <c r="H36" s="370"/>
      <c r="I36" s="370"/>
      <c r="J36" s="847">
        <f t="shared" si="4"/>
        <v>0</v>
      </c>
      <c r="K36" s="428"/>
      <c r="L36" s="428"/>
      <c r="M36" s="428"/>
    </row>
    <row r="37" spans="1:13" x14ac:dyDescent="0.25">
      <c r="A37" s="903" t="s">
        <v>824</v>
      </c>
      <c r="B37" s="904"/>
      <c r="C37" s="904"/>
      <c r="D37" s="904"/>
      <c r="E37" s="904"/>
      <c r="F37" s="904"/>
      <c r="G37" s="904"/>
      <c r="H37" s="905"/>
      <c r="I37" s="906"/>
      <c r="J37" s="428"/>
      <c r="K37" s="428"/>
      <c r="L37" s="428"/>
      <c r="M37" s="428"/>
    </row>
    <row r="38" spans="1:13" x14ac:dyDescent="0.25">
      <c r="A38" s="1312"/>
      <c r="B38" s="1313"/>
      <c r="C38" s="1316" t="s">
        <v>816</v>
      </c>
      <c r="D38" s="1345" t="s">
        <v>825</v>
      </c>
      <c r="E38" s="1321"/>
      <c r="F38" s="1321"/>
      <c r="G38" s="1321"/>
      <c r="H38" s="1321"/>
      <c r="I38" s="1313" t="s">
        <v>254</v>
      </c>
      <c r="J38" s="428"/>
      <c r="K38" s="428"/>
      <c r="L38" s="428"/>
      <c r="M38" s="428"/>
    </row>
    <row r="39" spans="1:13" ht="34.5" x14ac:dyDescent="0.25">
      <c r="A39" s="1314"/>
      <c r="B39" s="1315"/>
      <c r="C39" s="1317"/>
      <c r="D39" s="907" t="s">
        <v>818</v>
      </c>
      <c r="E39" s="907" t="s">
        <v>819</v>
      </c>
      <c r="F39" s="907" t="s">
        <v>820</v>
      </c>
      <c r="G39" s="907" t="s">
        <v>821</v>
      </c>
      <c r="H39" s="907" t="s">
        <v>822</v>
      </c>
      <c r="I39" s="1315"/>
      <c r="J39" s="428"/>
      <c r="K39" s="428"/>
      <c r="L39" s="428"/>
      <c r="M39" s="428"/>
    </row>
    <row r="40" spans="1:13" x14ac:dyDescent="0.25">
      <c r="A40" s="908" t="s">
        <v>117</v>
      </c>
      <c r="B40" s="835" t="s">
        <v>664</v>
      </c>
      <c r="C40" s="370"/>
      <c r="D40" s="370"/>
      <c r="E40" s="370"/>
      <c r="F40" s="370"/>
      <c r="G40" s="370"/>
      <c r="H40" s="370"/>
      <c r="I40" s="847">
        <f t="shared" ref="I40:I55" si="6">SUM(C40:H40)</f>
        <v>0</v>
      </c>
      <c r="J40" s="909"/>
      <c r="K40" s="428"/>
      <c r="L40" s="428"/>
      <c r="M40" s="428"/>
    </row>
    <row r="41" spans="1:13" x14ac:dyDescent="0.25">
      <c r="A41" s="908"/>
      <c r="B41" s="835" t="s">
        <v>826</v>
      </c>
      <c r="C41" s="1343"/>
      <c r="D41" s="1344"/>
      <c r="E41" s="1343"/>
      <c r="F41" s="1344"/>
      <c r="G41" s="910"/>
      <c r="H41" s="911"/>
      <c r="I41" s="796"/>
      <c r="J41" s="428"/>
      <c r="K41" s="428"/>
      <c r="L41" s="428"/>
      <c r="M41" s="428"/>
    </row>
    <row r="42" spans="1:13" x14ac:dyDescent="0.25">
      <c r="A42" s="908"/>
      <c r="B42" s="835" t="s">
        <v>665</v>
      </c>
      <c r="C42" s="370"/>
      <c r="D42" s="370"/>
      <c r="E42" s="370"/>
      <c r="F42" s="370"/>
      <c r="G42" s="370"/>
      <c r="H42" s="370"/>
      <c r="I42" s="847">
        <f t="shared" si="6"/>
        <v>0</v>
      </c>
      <c r="J42" s="428"/>
      <c r="K42" s="428"/>
      <c r="L42" s="428"/>
      <c r="M42" s="428"/>
    </row>
    <row r="43" spans="1:13" x14ac:dyDescent="0.25">
      <c r="A43" s="908"/>
      <c r="B43" s="835" t="s">
        <v>666</v>
      </c>
      <c r="C43" s="370"/>
      <c r="D43" s="370"/>
      <c r="E43" s="370"/>
      <c r="F43" s="370"/>
      <c r="G43" s="370"/>
      <c r="H43" s="370"/>
      <c r="I43" s="847">
        <f t="shared" si="6"/>
        <v>0</v>
      </c>
      <c r="J43" s="428"/>
      <c r="K43" s="428"/>
      <c r="L43" s="428"/>
      <c r="M43" s="428"/>
    </row>
    <row r="44" spans="1:13" x14ac:dyDescent="0.25">
      <c r="A44" s="908"/>
      <c r="B44" s="835" t="s">
        <v>667</v>
      </c>
      <c r="C44" s="370"/>
      <c r="D44" s="370"/>
      <c r="E44" s="370"/>
      <c r="F44" s="370"/>
      <c r="G44" s="370"/>
      <c r="H44" s="370"/>
      <c r="I44" s="847">
        <f t="shared" si="6"/>
        <v>0</v>
      </c>
      <c r="J44" s="428"/>
      <c r="K44" s="428"/>
      <c r="L44" s="428"/>
      <c r="M44" s="428"/>
    </row>
    <row r="45" spans="1:13" x14ac:dyDescent="0.25">
      <c r="A45" s="908"/>
      <c r="B45" s="835" t="s">
        <v>668</v>
      </c>
      <c r="C45" s="370"/>
      <c r="D45" s="370"/>
      <c r="E45" s="370"/>
      <c r="F45" s="370"/>
      <c r="G45" s="370"/>
      <c r="H45" s="370"/>
      <c r="I45" s="847">
        <f t="shared" si="6"/>
        <v>0</v>
      </c>
      <c r="J45" s="428"/>
      <c r="K45" s="428"/>
      <c r="L45" s="428"/>
      <c r="M45" s="428"/>
    </row>
    <row r="46" spans="1:13" x14ac:dyDescent="0.25">
      <c r="A46" s="908" t="s">
        <v>119</v>
      </c>
      <c r="B46" s="835" t="s">
        <v>669</v>
      </c>
      <c r="C46" s="370"/>
      <c r="D46" s="370"/>
      <c r="E46" s="370"/>
      <c r="F46" s="370"/>
      <c r="G46" s="370"/>
      <c r="H46" s="370"/>
      <c r="I46" s="847">
        <f t="shared" si="6"/>
        <v>0</v>
      </c>
      <c r="J46" s="428"/>
      <c r="K46" s="428"/>
      <c r="L46" s="428"/>
      <c r="M46" s="428"/>
    </row>
    <row r="47" spans="1:13" x14ac:dyDescent="0.25">
      <c r="A47" s="908" t="s">
        <v>121</v>
      </c>
      <c r="B47" s="835" t="s">
        <v>670</v>
      </c>
      <c r="C47" s="370"/>
      <c r="D47" s="370"/>
      <c r="E47" s="370"/>
      <c r="F47" s="370"/>
      <c r="G47" s="370"/>
      <c r="H47" s="370"/>
      <c r="I47" s="847">
        <f t="shared" si="6"/>
        <v>0</v>
      </c>
      <c r="J47" s="428"/>
      <c r="K47" s="428"/>
      <c r="L47" s="428"/>
      <c r="M47" s="428"/>
    </row>
    <row r="48" spans="1:13" x14ac:dyDescent="0.25">
      <c r="A48" s="908" t="s">
        <v>123</v>
      </c>
      <c r="B48" s="835" t="s">
        <v>671</v>
      </c>
      <c r="C48" s="370"/>
      <c r="D48" s="370"/>
      <c r="E48" s="370"/>
      <c r="F48" s="370"/>
      <c r="G48" s="370"/>
      <c r="H48" s="370"/>
      <c r="I48" s="847">
        <f t="shared" si="6"/>
        <v>0</v>
      </c>
      <c r="J48" s="428"/>
      <c r="K48" s="428"/>
      <c r="L48" s="428"/>
      <c r="M48" s="428"/>
    </row>
    <row r="49" spans="1:13" x14ac:dyDescent="0.25">
      <c r="A49" s="908" t="s">
        <v>125</v>
      </c>
      <c r="B49" s="835" t="s">
        <v>672</v>
      </c>
      <c r="C49" s="370"/>
      <c r="D49" s="370"/>
      <c r="E49" s="370"/>
      <c r="F49" s="370"/>
      <c r="G49" s="370"/>
      <c r="H49" s="370"/>
      <c r="I49" s="847">
        <f t="shared" si="6"/>
        <v>0</v>
      </c>
      <c r="J49" s="428"/>
      <c r="K49" s="428"/>
      <c r="L49" s="428"/>
      <c r="M49" s="428"/>
    </row>
    <row r="50" spans="1:13" x14ac:dyDescent="0.25">
      <c r="A50" s="908"/>
      <c r="B50" s="835" t="s">
        <v>673</v>
      </c>
      <c r="C50" s="370"/>
      <c r="D50" s="370"/>
      <c r="E50" s="370"/>
      <c r="F50" s="370"/>
      <c r="G50" s="370"/>
      <c r="H50" s="370"/>
      <c r="I50" s="847">
        <f t="shared" si="6"/>
        <v>0</v>
      </c>
      <c r="J50" s="428"/>
      <c r="K50" s="428"/>
      <c r="L50" s="428"/>
      <c r="M50" s="428"/>
    </row>
    <row r="51" spans="1:13" x14ac:dyDescent="0.25">
      <c r="A51" s="908"/>
      <c r="B51" s="835" t="s">
        <v>674</v>
      </c>
      <c r="C51" s="370"/>
      <c r="D51" s="370"/>
      <c r="E51" s="370"/>
      <c r="F51" s="370"/>
      <c r="G51" s="370"/>
      <c r="H51" s="370"/>
      <c r="I51" s="847">
        <f t="shared" si="6"/>
        <v>0</v>
      </c>
      <c r="J51" s="428"/>
      <c r="K51" s="428"/>
      <c r="L51" s="428"/>
      <c r="M51" s="428"/>
    </row>
    <row r="52" spans="1:13" x14ac:dyDescent="0.25">
      <c r="A52" s="908"/>
      <c r="B52" s="835" t="s">
        <v>675</v>
      </c>
      <c r="C52" s="370"/>
      <c r="D52" s="370"/>
      <c r="E52" s="370"/>
      <c r="F52" s="370"/>
      <c r="G52" s="370"/>
      <c r="H52" s="370"/>
      <c r="I52" s="847">
        <f t="shared" si="6"/>
        <v>0</v>
      </c>
      <c r="J52" s="428"/>
      <c r="K52" s="428"/>
      <c r="L52" s="428"/>
      <c r="M52" s="428"/>
    </row>
    <row r="53" spans="1:13" x14ac:dyDescent="0.25">
      <c r="A53" s="908"/>
      <c r="B53" s="835" t="s">
        <v>676</v>
      </c>
      <c r="C53" s="370"/>
      <c r="D53" s="370"/>
      <c r="E53" s="370"/>
      <c r="F53" s="370"/>
      <c r="G53" s="370"/>
      <c r="H53" s="370"/>
      <c r="I53" s="847">
        <f t="shared" si="6"/>
        <v>0</v>
      </c>
      <c r="J53" s="428"/>
      <c r="K53" s="428"/>
      <c r="L53" s="428"/>
      <c r="M53" s="428"/>
    </row>
    <row r="54" spans="1:13" x14ac:dyDescent="0.25">
      <c r="A54" s="908" t="s">
        <v>127</v>
      </c>
      <c r="B54" s="835" t="s">
        <v>677</v>
      </c>
      <c r="C54" s="370"/>
      <c r="D54" s="370"/>
      <c r="E54" s="370"/>
      <c r="F54" s="370"/>
      <c r="G54" s="370"/>
      <c r="H54" s="370"/>
      <c r="I54" s="847">
        <f t="shared" si="6"/>
        <v>0</v>
      </c>
      <c r="J54" s="428"/>
      <c r="K54" s="428"/>
      <c r="L54" s="428"/>
      <c r="M54" s="428"/>
    </row>
    <row r="55" spans="1:13" x14ac:dyDescent="0.25">
      <c r="A55" s="908" t="s">
        <v>129</v>
      </c>
      <c r="B55" s="835" t="s">
        <v>678</v>
      </c>
      <c r="C55" s="370"/>
      <c r="D55" s="370"/>
      <c r="E55" s="370"/>
      <c r="F55" s="370"/>
      <c r="G55" s="370"/>
      <c r="H55" s="370"/>
      <c r="I55" s="847">
        <f t="shared" si="6"/>
        <v>0</v>
      </c>
      <c r="J55" s="428"/>
      <c r="K55" s="428"/>
      <c r="L55" s="428"/>
      <c r="M55" s="428"/>
    </row>
    <row r="56" spans="1:13" x14ac:dyDescent="0.25">
      <c r="A56" s="908" t="s">
        <v>131</v>
      </c>
      <c r="B56" s="835" t="s">
        <v>679</v>
      </c>
      <c r="C56" s="370"/>
      <c r="D56" s="370"/>
      <c r="E56" s="370"/>
      <c r="F56" s="370"/>
      <c r="G56" s="370"/>
      <c r="H56" s="370"/>
      <c r="I56" s="847">
        <f>SUM(C56:H56)</f>
        <v>0</v>
      </c>
      <c r="J56" s="428"/>
      <c r="K56" s="428"/>
      <c r="L56" s="428"/>
      <c r="M56" s="428"/>
    </row>
    <row r="57" spans="1:13" x14ac:dyDescent="0.25">
      <c r="A57" s="908" t="s">
        <v>302</v>
      </c>
      <c r="B57" s="835" t="s">
        <v>680</v>
      </c>
      <c r="C57" s="370"/>
      <c r="D57" s="370"/>
      <c r="E57" s="370"/>
      <c r="F57" s="370"/>
      <c r="G57" s="370"/>
      <c r="H57" s="370"/>
      <c r="I57" s="847">
        <f>SUM(C57:H57)</f>
        <v>0</v>
      </c>
      <c r="J57" s="902"/>
      <c r="K57" s="902"/>
      <c r="L57" s="902"/>
      <c r="M57" s="902"/>
    </row>
    <row r="58" spans="1:13" x14ac:dyDescent="0.25">
      <c r="A58" s="902"/>
      <c r="B58" s="902"/>
      <c r="C58" s="902"/>
      <c r="D58" s="902"/>
      <c r="E58" s="902"/>
      <c r="F58" s="902"/>
      <c r="G58" s="902"/>
      <c r="H58" s="902"/>
      <c r="I58" s="902"/>
      <c r="J58" s="902"/>
      <c r="K58" s="902"/>
      <c r="L58" s="902"/>
      <c r="M58" s="902"/>
    </row>
  </sheetData>
  <mergeCells count="47">
    <mergeCell ref="C41:D41"/>
    <mergeCell ref="E41:F41"/>
    <mergeCell ref="D38:H38"/>
    <mergeCell ref="C28:C29"/>
    <mergeCell ref="I38:I39"/>
    <mergeCell ref="A1:L1"/>
    <mergeCell ref="A3:L3"/>
    <mergeCell ref="C17:C18"/>
    <mergeCell ref="D17:D18"/>
    <mergeCell ref="A15:I15"/>
    <mergeCell ref="J15:J18"/>
    <mergeCell ref="A17:B18"/>
    <mergeCell ref="E17:E18"/>
    <mergeCell ref="F17:F18"/>
    <mergeCell ref="G17:G18"/>
    <mergeCell ref="H17:H18"/>
    <mergeCell ref="I17:I18"/>
    <mergeCell ref="F16:I16"/>
    <mergeCell ref="C16:E16"/>
    <mergeCell ref="M3:M7"/>
    <mergeCell ref="A4:L4"/>
    <mergeCell ref="A6:B7"/>
    <mergeCell ref="C5:E5"/>
    <mergeCell ref="F5:L5"/>
    <mergeCell ref="D6:D7"/>
    <mergeCell ref="C6:C7"/>
    <mergeCell ref="E6:E7"/>
    <mergeCell ref="F6:F7"/>
    <mergeCell ref="G6:G7"/>
    <mergeCell ref="H6:H7"/>
    <mergeCell ref="I6:I7"/>
    <mergeCell ref="J6:J7"/>
    <mergeCell ref="K6:K7"/>
    <mergeCell ref="L6:L7"/>
    <mergeCell ref="A38:B39"/>
    <mergeCell ref="C38:C39"/>
    <mergeCell ref="J26:J29"/>
    <mergeCell ref="A26:I26"/>
    <mergeCell ref="A28:B29"/>
    <mergeCell ref="E28:E29"/>
    <mergeCell ref="F28:F29"/>
    <mergeCell ref="G28:G29"/>
    <mergeCell ref="C27:D27"/>
    <mergeCell ref="H28:H29"/>
    <mergeCell ref="E27:I27"/>
    <mergeCell ref="I28:I29"/>
    <mergeCell ref="D28:D29"/>
  </mergeCells>
  <pageMargins left="0.7" right="0.7" top="0.75" bottom="0.75" header="0.3" footer="0.3"/>
  <pageSetup paperSize="9" scale="51"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BB33"/>
  <sheetViews>
    <sheetView zoomScale="85" zoomScaleNormal="85" zoomScaleSheetLayoutView="70" workbookViewId="0">
      <selection activeCell="M11" sqref="M11"/>
    </sheetView>
  </sheetViews>
  <sheetFormatPr defaultColWidth="9.1796875" defaultRowHeight="12.5" x14ac:dyDescent="0.25"/>
  <cols>
    <col min="1" max="1" width="45.1796875" style="231" customWidth="1"/>
    <col min="2" max="2" width="21.7265625" style="231" customWidth="1"/>
    <col min="3" max="3" width="10.7265625" style="231" customWidth="1"/>
    <col min="4" max="4" width="9.7265625" style="231" customWidth="1"/>
    <col min="5" max="5" width="13.1796875" style="231" customWidth="1"/>
    <col min="6" max="9" width="9.7265625" style="231" customWidth="1"/>
    <col min="10" max="10" width="13.26953125" style="231" customWidth="1"/>
    <col min="11" max="14" width="9.7265625" style="231" customWidth="1"/>
    <col min="15" max="15" width="11.7265625" style="231" customWidth="1"/>
    <col min="16" max="16" width="11.81640625" style="231" customWidth="1"/>
    <col min="17" max="19" width="9.7265625" style="231" customWidth="1"/>
    <col min="20" max="20" width="12.1796875" style="231" customWidth="1"/>
    <col min="21" max="22" width="9.7265625" style="231" customWidth="1"/>
    <col min="23" max="23" width="11.81640625" style="231" customWidth="1"/>
    <col min="24" max="25" width="9.7265625" style="231" customWidth="1"/>
    <col min="26" max="26" width="15.7265625" style="231" customWidth="1"/>
    <col min="27" max="30" width="9.7265625" style="231" customWidth="1"/>
    <col min="31" max="31" width="11.7265625" style="231" customWidth="1"/>
    <col min="32" max="35" width="9.7265625" style="231" customWidth="1"/>
    <col min="36" max="36" width="14.1796875" style="231" customWidth="1"/>
    <col min="37" max="40" width="9.7265625" style="231" customWidth="1"/>
    <col min="41" max="41" width="12.26953125" style="231" customWidth="1"/>
    <col min="42" max="45" width="9.7265625" style="231" customWidth="1"/>
    <col min="46" max="46" width="12.7265625" style="231" customWidth="1"/>
    <col min="47" max="48" width="9.7265625" style="231" customWidth="1"/>
    <col min="49" max="49" width="15.26953125" style="231" customWidth="1"/>
    <col min="50" max="51" width="9.7265625" style="231" customWidth="1"/>
    <col min="52" max="52" width="14.1796875" style="231" customWidth="1"/>
    <col min="53" max="53" width="11.1796875" style="231" customWidth="1"/>
    <col min="54" max="54" width="12.54296875" style="231" customWidth="1"/>
    <col min="55" max="58" width="9.1796875" style="231"/>
    <col min="59" max="80" width="9.1796875" style="231" customWidth="1"/>
    <col min="81" max="16384" width="9.1796875" style="231"/>
  </cols>
  <sheetData>
    <row r="1" spans="1:54" x14ac:dyDescent="0.25">
      <c r="A1" s="237" t="s">
        <v>1487</v>
      </c>
      <c r="B1" s="237"/>
      <c r="C1" s="237"/>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row>
    <row r="2" spans="1:54" ht="13" thickBot="1" x14ac:dyDescent="0.3">
      <c r="A2" s="282"/>
      <c r="B2" s="282"/>
      <c r="C2" s="282"/>
      <c r="D2" s="283"/>
      <c r="E2" s="283"/>
      <c r="F2" s="283"/>
      <c r="G2" s="283"/>
      <c r="H2" s="283"/>
      <c r="I2" s="283"/>
      <c r="J2" s="283"/>
      <c r="K2" s="283"/>
      <c r="L2" s="283"/>
      <c r="M2" s="283"/>
      <c r="N2" s="283"/>
      <c r="O2" s="283"/>
      <c r="P2" s="283"/>
      <c r="Q2" s="283"/>
      <c r="R2" s="283"/>
      <c r="S2" s="283"/>
      <c r="T2" s="283"/>
      <c r="U2" s="283"/>
      <c r="V2" s="283"/>
      <c r="W2" s="283"/>
      <c r="X2" s="283"/>
      <c r="Y2" s="283"/>
      <c r="Z2" s="283"/>
      <c r="AA2" s="283"/>
      <c r="AB2" s="283"/>
      <c r="AC2" s="283"/>
      <c r="AD2" s="283"/>
      <c r="AE2" s="283"/>
      <c r="AF2" s="283"/>
      <c r="AG2" s="283"/>
      <c r="AH2" s="283"/>
      <c r="AI2" s="283"/>
      <c r="AJ2" s="283"/>
      <c r="AK2" s="283"/>
      <c r="AL2" s="283"/>
      <c r="AM2" s="283"/>
      <c r="AN2" s="283"/>
      <c r="AO2" s="283"/>
      <c r="AP2" s="283"/>
      <c r="AQ2" s="283"/>
      <c r="AR2" s="283"/>
      <c r="AS2" s="283"/>
      <c r="AT2" s="283"/>
      <c r="AU2" s="283"/>
      <c r="AV2" s="283"/>
      <c r="AW2" s="251"/>
      <c r="AX2" s="251"/>
      <c r="AY2" s="251"/>
      <c r="AZ2" s="251"/>
      <c r="BA2" s="251"/>
      <c r="BB2" s="284" t="s">
        <v>103</v>
      </c>
    </row>
    <row r="3" spans="1:54" s="285" customFormat="1" ht="13" thickTop="1" x14ac:dyDescent="0.25">
      <c r="A3" s="1346" t="s">
        <v>827</v>
      </c>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1346"/>
      <c r="AE3" s="1346"/>
      <c r="AF3" s="1346"/>
      <c r="AG3" s="1346"/>
      <c r="AH3" s="1346"/>
      <c r="AI3" s="1346"/>
      <c r="AJ3" s="1346"/>
      <c r="AK3" s="1346"/>
      <c r="AL3" s="1346"/>
      <c r="AM3" s="1346"/>
      <c r="AN3" s="1346"/>
      <c r="AO3" s="1346"/>
      <c r="AP3" s="1346"/>
      <c r="AQ3" s="1346"/>
      <c r="AR3" s="1346"/>
      <c r="AS3" s="1346"/>
      <c r="AT3" s="1346"/>
      <c r="AU3" s="1346"/>
      <c r="AV3" s="1346"/>
      <c r="AW3" s="1346"/>
      <c r="AX3" s="1346"/>
      <c r="AY3" s="1346"/>
      <c r="AZ3" s="1346"/>
      <c r="BA3" s="1346"/>
      <c r="BB3" s="1346"/>
    </row>
    <row r="4" spans="1:54" ht="12.75" customHeight="1" x14ac:dyDescent="0.25">
      <c r="A4" s="1239" t="s">
        <v>1459</v>
      </c>
      <c r="B4" s="461"/>
      <c r="C4" s="1195" t="s">
        <v>828</v>
      </c>
      <c r="D4" s="1196"/>
      <c r="E4" s="1196"/>
      <c r="F4" s="1196"/>
      <c r="G4" s="1196"/>
      <c r="H4" s="1196"/>
      <c r="I4" s="1196"/>
      <c r="J4" s="1196"/>
      <c r="K4" s="1196"/>
      <c r="L4" s="1197"/>
      <c r="M4" s="1195" t="s">
        <v>169</v>
      </c>
      <c r="N4" s="1196"/>
      <c r="O4" s="1196"/>
      <c r="P4" s="1196"/>
      <c r="Q4" s="1196"/>
      <c r="R4" s="1196"/>
      <c r="S4" s="1196"/>
      <c r="T4" s="1196"/>
      <c r="U4" s="1196"/>
      <c r="V4" s="1197"/>
      <c r="W4" s="1195" t="s">
        <v>829</v>
      </c>
      <c r="X4" s="1196"/>
      <c r="Y4" s="1196"/>
      <c r="Z4" s="1196"/>
      <c r="AA4" s="1196"/>
      <c r="AB4" s="1197"/>
      <c r="AC4" s="1195" t="s">
        <v>517</v>
      </c>
      <c r="AD4" s="1196"/>
      <c r="AE4" s="1196"/>
      <c r="AF4" s="1196"/>
      <c r="AG4" s="1196"/>
      <c r="AH4" s="1196"/>
      <c r="AI4" s="1196"/>
      <c r="AJ4" s="1196"/>
      <c r="AK4" s="1196"/>
      <c r="AL4" s="1197"/>
      <c r="AM4" s="1195" t="s">
        <v>453</v>
      </c>
      <c r="AN4" s="1196"/>
      <c r="AO4" s="1196"/>
      <c r="AP4" s="1196"/>
      <c r="AQ4" s="1196"/>
      <c r="AR4" s="1196"/>
      <c r="AS4" s="1196"/>
      <c r="AT4" s="1196"/>
      <c r="AU4" s="1196"/>
      <c r="AV4" s="1196"/>
      <c r="AW4" s="1347" t="s">
        <v>830</v>
      </c>
      <c r="AX4" s="1202"/>
      <c r="AY4" s="1202"/>
      <c r="AZ4" s="1347" t="s">
        <v>831</v>
      </c>
      <c r="BA4" s="1202"/>
      <c r="BB4" s="1202"/>
    </row>
    <row r="5" spans="1:54" x14ac:dyDescent="0.25">
      <c r="A5" s="1237"/>
      <c r="B5" s="467"/>
      <c r="C5" s="1195" t="s">
        <v>704</v>
      </c>
      <c r="D5" s="1196"/>
      <c r="E5" s="1196"/>
      <c r="F5" s="1196"/>
      <c r="G5" s="1197"/>
      <c r="H5" s="1195" t="s">
        <v>663</v>
      </c>
      <c r="I5" s="1196"/>
      <c r="J5" s="1196"/>
      <c r="K5" s="1196"/>
      <c r="L5" s="1197"/>
      <c r="M5" s="1195" t="s">
        <v>704</v>
      </c>
      <c r="N5" s="1196"/>
      <c r="O5" s="1196"/>
      <c r="P5" s="1196"/>
      <c r="Q5" s="1197"/>
      <c r="R5" s="1195" t="s">
        <v>663</v>
      </c>
      <c r="S5" s="1196"/>
      <c r="T5" s="1196"/>
      <c r="U5" s="1196"/>
      <c r="V5" s="1197"/>
      <c r="W5" s="1195" t="s">
        <v>704</v>
      </c>
      <c r="X5" s="1196"/>
      <c r="Y5" s="1196"/>
      <c r="Z5" s="1195" t="s">
        <v>663</v>
      </c>
      <c r="AA5" s="1196"/>
      <c r="AB5" s="1196"/>
      <c r="AC5" s="1195" t="s">
        <v>704</v>
      </c>
      <c r="AD5" s="1196"/>
      <c r="AE5" s="1196"/>
      <c r="AF5" s="1196"/>
      <c r="AG5" s="1196"/>
      <c r="AH5" s="1195" t="s">
        <v>663</v>
      </c>
      <c r="AI5" s="1196"/>
      <c r="AJ5" s="1196"/>
      <c r="AK5" s="1196"/>
      <c r="AL5" s="1196"/>
      <c r="AM5" s="1195" t="s">
        <v>704</v>
      </c>
      <c r="AN5" s="1196"/>
      <c r="AO5" s="1196"/>
      <c r="AP5" s="1196"/>
      <c r="AQ5" s="1196"/>
      <c r="AR5" s="1195" t="s">
        <v>663</v>
      </c>
      <c r="AS5" s="1196"/>
      <c r="AT5" s="1196"/>
      <c r="AU5" s="1196"/>
      <c r="AV5" s="1196"/>
      <c r="AW5" s="1218"/>
      <c r="AX5" s="1238"/>
      <c r="AY5" s="1238"/>
      <c r="AZ5" s="1218"/>
      <c r="BA5" s="1238"/>
      <c r="BB5" s="1238"/>
    </row>
    <row r="6" spans="1:54" ht="23" x14ac:dyDescent="0.25">
      <c r="A6" s="1230"/>
      <c r="B6" s="467"/>
      <c r="C6" s="461" t="s">
        <v>832</v>
      </c>
      <c r="D6" s="461" t="s">
        <v>833</v>
      </c>
      <c r="E6" s="461" t="s">
        <v>834</v>
      </c>
      <c r="F6" s="461" t="s">
        <v>835</v>
      </c>
      <c r="G6" s="461" t="s">
        <v>836</v>
      </c>
      <c r="H6" s="461" t="s">
        <v>832</v>
      </c>
      <c r="I6" s="461" t="s">
        <v>833</v>
      </c>
      <c r="J6" s="461" t="s">
        <v>834</v>
      </c>
      <c r="K6" s="461" t="s">
        <v>835</v>
      </c>
      <c r="L6" s="461" t="s">
        <v>836</v>
      </c>
      <c r="M6" s="461" t="s">
        <v>832</v>
      </c>
      <c r="N6" s="461" t="s">
        <v>833</v>
      </c>
      <c r="O6" s="461" t="s">
        <v>834</v>
      </c>
      <c r="P6" s="461" t="s">
        <v>835</v>
      </c>
      <c r="Q6" s="461" t="s">
        <v>836</v>
      </c>
      <c r="R6" s="461" t="s">
        <v>832</v>
      </c>
      <c r="S6" s="461" t="s">
        <v>833</v>
      </c>
      <c r="T6" s="461" t="s">
        <v>834</v>
      </c>
      <c r="U6" s="461" t="s">
        <v>835</v>
      </c>
      <c r="V6" s="461" t="s">
        <v>836</v>
      </c>
      <c r="W6" s="461" t="s">
        <v>834</v>
      </c>
      <c r="X6" s="461" t="s">
        <v>835</v>
      </c>
      <c r="Y6" s="461" t="s">
        <v>836</v>
      </c>
      <c r="Z6" s="461" t="s">
        <v>834</v>
      </c>
      <c r="AA6" s="461" t="s">
        <v>835</v>
      </c>
      <c r="AB6" s="461" t="s">
        <v>836</v>
      </c>
      <c r="AC6" s="461" t="s">
        <v>832</v>
      </c>
      <c r="AD6" s="461" t="s">
        <v>833</v>
      </c>
      <c r="AE6" s="461" t="s">
        <v>834</v>
      </c>
      <c r="AF6" s="461" t="s">
        <v>835</v>
      </c>
      <c r="AG6" s="461" t="s">
        <v>836</v>
      </c>
      <c r="AH6" s="461" t="s">
        <v>832</v>
      </c>
      <c r="AI6" s="461" t="s">
        <v>833</v>
      </c>
      <c r="AJ6" s="461" t="s">
        <v>834</v>
      </c>
      <c r="AK6" s="461" t="s">
        <v>835</v>
      </c>
      <c r="AL6" s="461" t="s">
        <v>836</v>
      </c>
      <c r="AM6" s="461" t="s">
        <v>832</v>
      </c>
      <c r="AN6" s="461" t="s">
        <v>833</v>
      </c>
      <c r="AO6" s="461" t="s">
        <v>834</v>
      </c>
      <c r="AP6" s="461" t="s">
        <v>835</v>
      </c>
      <c r="AQ6" s="461" t="s">
        <v>836</v>
      </c>
      <c r="AR6" s="461" t="s">
        <v>832</v>
      </c>
      <c r="AS6" s="461" t="s">
        <v>833</v>
      </c>
      <c r="AT6" s="461" t="s">
        <v>834</v>
      </c>
      <c r="AU6" s="461" t="s">
        <v>835</v>
      </c>
      <c r="AV6" s="461" t="s">
        <v>836</v>
      </c>
      <c r="AW6" s="461" t="s">
        <v>834</v>
      </c>
      <c r="AX6" s="461" t="s">
        <v>835</v>
      </c>
      <c r="AY6" s="461" t="s">
        <v>836</v>
      </c>
      <c r="AZ6" s="461" t="s">
        <v>834</v>
      </c>
      <c r="BA6" s="461" t="s">
        <v>835</v>
      </c>
      <c r="BB6" s="461" t="s">
        <v>836</v>
      </c>
    </row>
    <row r="7" spans="1:54" ht="13" x14ac:dyDescent="0.3">
      <c r="A7" s="242" t="s">
        <v>213</v>
      </c>
      <c r="B7" s="235"/>
      <c r="C7" s="740">
        <f>SUM(C8:C9)</f>
        <v>0</v>
      </c>
      <c r="D7" s="740">
        <f t="shared" ref="D7:BB7" si="0">SUM(D8:D9)</f>
        <v>0</v>
      </c>
      <c r="E7" s="740">
        <f t="shared" si="0"/>
        <v>0</v>
      </c>
      <c r="F7" s="740">
        <f t="shared" si="0"/>
        <v>0</v>
      </c>
      <c r="G7" s="740">
        <f t="shared" si="0"/>
        <v>0</v>
      </c>
      <c r="H7" s="740">
        <f t="shared" si="0"/>
        <v>0</v>
      </c>
      <c r="I7" s="740">
        <f t="shared" si="0"/>
        <v>0</v>
      </c>
      <c r="J7" s="740">
        <f t="shared" si="0"/>
        <v>0</v>
      </c>
      <c r="K7" s="740">
        <f t="shared" si="0"/>
        <v>0</v>
      </c>
      <c r="L7" s="740">
        <f t="shared" si="0"/>
        <v>0</v>
      </c>
      <c r="M7" s="740">
        <f t="shared" si="0"/>
        <v>0</v>
      </c>
      <c r="N7" s="740">
        <f t="shared" si="0"/>
        <v>0</v>
      </c>
      <c r="O7" s="740">
        <f t="shared" si="0"/>
        <v>0</v>
      </c>
      <c r="P7" s="740">
        <f t="shared" si="0"/>
        <v>0</v>
      </c>
      <c r="Q7" s="740">
        <f t="shared" si="0"/>
        <v>0</v>
      </c>
      <c r="R7" s="740">
        <f t="shared" si="0"/>
        <v>0</v>
      </c>
      <c r="S7" s="740">
        <f t="shared" si="0"/>
        <v>0</v>
      </c>
      <c r="T7" s="740">
        <f t="shared" si="0"/>
        <v>0</v>
      </c>
      <c r="U7" s="740">
        <f t="shared" si="0"/>
        <v>0</v>
      </c>
      <c r="V7" s="740">
        <f t="shared" si="0"/>
        <v>0</v>
      </c>
      <c r="W7" s="740">
        <f t="shared" si="0"/>
        <v>0</v>
      </c>
      <c r="X7" s="740">
        <f t="shared" si="0"/>
        <v>0</v>
      </c>
      <c r="Y7" s="740">
        <f t="shared" si="0"/>
        <v>0</v>
      </c>
      <c r="Z7" s="740">
        <f t="shared" si="0"/>
        <v>0</v>
      </c>
      <c r="AA7" s="740">
        <f t="shared" si="0"/>
        <v>0</v>
      </c>
      <c r="AB7" s="740">
        <f t="shared" si="0"/>
        <v>0</v>
      </c>
      <c r="AC7" s="740">
        <f t="shared" si="0"/>
        <v>0</v>
      </c>
      <c r="AD7" s="740">
        <f t="shared" si="0"/>
        <v>0</v>
      </c>
      <c r="AE7" s="740">
        <f t="shared" si="0"/>
        <v>0</v>
      </c>
      <c r="AF7" s="740">
        <f t="shared" si="0"/>
        <v>0</v>
      </c>
      <c r="AG7" s="740">
        <f t="shared" si="0"/>
        <v>0</v>
      </c>
      <c r="AH7" s="740">
        <f t="shared" si="0"/>
        <v>0</v>
      </c>
      <c r="AI7" s="740">
        <f t="shared" si="0"/>
        <v>0</v>
      </c>
      <c r="AJ7" s="740">
        <f t="shared" si="0"/>
        <v>0</v>
      </c>
      <c r="AK7" s="740">
        <f t="shared" si="0"/>
        <v>0</v>
      </c>
      <c r="AL7" s="740">
        <f t="shared" si="0"/>
        <v>0</v>
      </c>
      <c r="AM7" s="740">
        <f t="shared" si="0"/>
        <v>0</v>
      </c>
      <c r="AN7" s="740">
        <f t="shared" si="0"/>
        <v>0</v>
      </c>
      <c r="AO7" s="740">
        <f t="shared" si="0"/>
        <v>0</v>
      </c>
      <c r="AP7" s="740">
        <f t="shared" si="0"/>
        <v>0</v>
      </c>
      <c r="AQ7" s="740">
        <f t="shared" si="0"/>
        <v>0</v>
      </c>
      <c r="AR7" s="740">
        <f t="shared" si="0"/>
        <v>0</v>
      </c>
      <c r="AS7" s="740">
        <f t="shared" si="0"/>
        <v>0</v>
      </c>
      <c r="AT7" s="740">
        <f t="shared" si="0"/>
        <v>0</v>
      </c>
      <c r="AU7" s="740">
        <f t="shared" si="0"/>
        <v>0</v>
      </c>
      <c r="AV7" s="740">
        <f t="shared" si="0"/>
        <v>0</v>
      </c>
      <c r="AW7" s="740">
        <f t="shared" si="0"/>
        <v>0</v>
      </c>
      <c r="AX7" s="740">
        <f t="shared" si="0"/>
        <v>0</v>
      </c>
      <c r="AY7" s="740">
        <f t="shared" si="0"/>
        <v>0</v>
      </c>
      <c r="AZ7" s="740">
        <f t="shared" si="0"/>
        <v>0</v>
      </c>
      <c r="BA7" s="740">
        <f t="shared" si="0"/>
        <v>0</v>
      </c>
      <c r="BB7" s="740">
        <f t="shared" si="0"/>
        <v>0</v>
      </c>
    </row>
    <row r="8" spans="1:54" x14ac:dyDescent="0.25">
      <c r="A8" s="244" t="s">
        <v>514</v>
      </c>
      <c r="B8" s="110"/>
      <c r="C8" s="370"/>
      <c r="D8" s="370"/>
      <c r="E8" s="370"/>
      <c r="F8" s="370"/>
      <c r="G8" s="370"/>
      <c r="H8" s="370"/>
      <c r="I8" s="370"/>
      <c r="J8" s="370"/>
      <c r="K8" s="370"/>
      <c r="L8" s="370"/>
      <c r="M8" s="370"/>
      <c r="N8" s="370"/>
      <c r="O8" s="370"/>
      <c r="P8" s="370"/>
      <c r="Q8" s="370"/>
      <c r="R8" s="370"/>
      <c r="S8" s="370"/>
      <c r="T8" s="370"/>
      <c r="U8" s="370"/>
      <c r="V8" s="370"/>
      <c r="W8" s="370"/>
      <c r="X8" s="370"/>
      <c r="Y8" s="370"/>
      <c r="Z8" s="370"/>
      <c r="AA8" s="370"/>
      <c r="AB8" s="370"/>
      <c r="AC8" s="370"/>
      <c r="AD8" s="370"/>
      <c r="AE8" s="370"/>
      <c r="AF8" s="370"/>
      <c r="AG8" s="370"/>
      <c r="AH8" s="370"/>
      <c r="AI8" s="370"/>
      <c r="AJ8" s="370"/>
      <c r="AK8" s="370"/>
      <c r="AL8" s="370"/>
      <c r="AM8" s="370"/>
      <c r="AN8" s="370"/>
      <c r="AO8" s="370"/>
      <c r="AP8" s="370"/>
      <c r="AQ8" s="370"/>
      <c r="AR8" s="370"/>
      <c r="AS8" s="370"/>
      <c r="AT8" s="370"/>
      <c r="AU8" s="370"/>
      <c r="AV8" s="370"/>
      <c r="AW8" s="370"/>
      <c r="AX8" s="370"/>
      <c r="AY8" s="370"/>
      <c r="AZ8" s="370"/>
      <c r="BA8" s="370"/>
      <c r="BB8" s="370"/>
    </row>
    <row r="9" spans="1:54" ht="27" customHeight="1" x14ac:dyDescent="0.25">
      <c r="A9" s="242" t="s">
        <v>1460</v>
      </c>
      <c r="B9" s="110"/>
      <c r="C9" s="740">
        <f>SUMIFS(C33:C33, $B$33:$B33, "Banks")</f>
        <v>0</v>
      </c>
      <c r="D9" s="740">
        <f>SUMIFS(D33:D33, $B$33:$B33, "Banks")</f>
        <v>0</v>
      </c>
      <c r="E9" s="740">
        <f>SUMIFS(E33:E33, $B$33:$B33, "Banks")</f>
        <v>0</v>
      </c>
      <c r="F9" s="740">
        <f>SUMIFS(F33:F33, $B$33:$B33, "Banks")</f>
        <v>0</v>
      </c>
      <c r="G9" s="740">
        <f>SUMIFS(G33:G33, $B$33:$B33, "Banks")</f>
        <v>0</v>
      </c>
      <c r="H9" s="740">
        <f>SUMIFS(H33:H33, $B$33:$B33, "Banks")</f>
        <v>0</v>
      </c>
      <c r="I9" s="740">
        <f>SUMIFS(I33:I33, $B$33:$B33, "Banks")</f>
        <v>0</v>
      </c>
      <c r="J9" s="740">
        <f>SUMIFS(J33:J33, $B$33:$B33, "Banks")</f>
        <v>0</v>
      </c>
      <c r="K9" s="740">
        <f>SUMIFS(K33:K33, $B$33:$B33, "Banks")</f>
        <v>0</v>
      </c>
      <c r="L9" s="740">
        <f>SUMIFS(L33:L33, $B$33:$B33, "Banks")</f>
        <v>0</v>
      </c>
      <c r="M9" s="740">
        <f>SUMIFS(M33:M33, $B$33:$B33, "Banks")</f>
        <v>0</v>
      </c>
      <c r="N9" s="740">
        <f>SUMIFS(N33:N33, $B$33:$B33, "Banks")</f>
        <v>0</v>
      </c>
      <c r="O9" s="740">
        <f>SUMIFS(O33:O33, $B$33:$B33, "Banks")</f>
        <v>0</v>
      </c>
      <c r="P9" s="740">
        <f>SUMIFS(P33:P33, $B$33:$B33, "Banks")</f>
        <v>0</v>
      </c>
      <c r="Q9" s="740">
        <f>SUMIFS(Q33:Q33, $B$33:$B33, "Banks")</f>
        <v>0</v>
      </c>
      <c r="R9" s="740">
        <f>SUMIFS(R33:R33, $B$33:$B33, "Banks")</f>
        <v>0</v>
      </c>
      <c r="S9" s="740">
        <f>SUMIFS(S33:S33, $B$33:$B33, "Banks")</f>
        <v>0</v>
      </c>
      <c r="T9" s="740">
        <f>SUMIFS(T33:T33, $B$33:$B33, "Banks")</f>
        <v>0</v>
      </c>
      <c r="U9" s="740">
        <f>SUMIFS(U33:U33, $B$33:$B33, "Banks")</f>
        <v>0</v>
      </c>
      <c r="V9" s="740">
        <f>SUMIFS(V33:V33, $B$33:$B33, "Banks")</f>
        <v>0</v>
      </c>
      <c r="W9" s="740">
        <f>SUMIFS(W33:W33, $B$33:$B33, "Banks")</f>
        <v>0</v>
      </c>
      <c r="X9" s="740">
        <f>SUMIFS(X33:X33, $B$33:$B33, "Banks")</f>
        <v>0</v>
      </c>
      <c r="Y9" s="740">
        <f>SUMIFS(Y33:Y33, $B$33:$B33, "Banks")</f>
        <v>0</v>
      </c>
      <c r="Z9" s="740">
        <f>SUMIFS(Z33:Z33, $B$33:$B33, "Banks")</f>
        <v>0</v>
      </c>
      <c r="AA9" s="740">
        <f>SUMIFS(AA33:AA33, $B$33:$B33, "Banks")</f>
        <v>0</v>
      </c>
      <c r="AB9" s="740">
        <f>SUMIFS(AB33:AB33, $B$33:$B33, "Banks")</f>
        <v>0</v>
      </c>
      <c r="AC9" s="740">
        <f>SUMIFS(AC33:AC33, $B$33:$B33, "Banks")</f>
        <v>0</v>
      </c>
      <c r="AD9" s="740">
        <f>SUMIFS(AD33:AD33, $B$33:$B33, "Banks")</f>
        <v>0</v>
      </c>
      <c r="AE9" s="740">
        <f>SUMIFS(AE33:AE33, $B$33:$B33, "Banks")</f>
        <v>0</v>
      </c>
      <c r="AF9" s="740">
        <f>SUMIFS(AF33:AF33, $B$33:$B33, "Banks")</f>
        <v>0</v>
      </c>
      <c r="AG9" s="740">
        <f>SUMIFS(AG33:AG33, $B$33:$B33, "Banks")</f>
        <v>0</v>
      </c>
      <c r="AH9" s="740">
        <f>SUMIFS(AH33:AH33, $B$33:$B33, "Banks")</f>
        <v>0</v>
      </c>
      <c r="AI9" s="740">
        <f>SUMIFS(AI33:AI33, $B$33:$B33, "Banks")</f>
        <v>0</v>
      </c>
      <c r="AJ9" s="740">
        <f>SUMIFS(AJ33:AJ33, $B$33:$B33, "Banks")</f>
        <v>0</v>
      </c>
      <c r="AK9" s="740">
        <f>SUMIFS(AK33:AK33, $B$33:$B33, "Banks")</f>
        <v>0</v>
      </c>
      <c r="AL9" s="740">
        <f>SUMIFS(AL33:AL33, $B$33:$B33, "Banks")</f>
        <v>0</v>
      </c>
      <c r="AM9" s="740">
        <f>SUMIFS(AM33:AM33, $B$33:$B33, "Banks")</f>
        <v>0</v>
      </c>
      <c r="AN9" s="740">
        <f>SUMIFS(AN33:AN33, $B$33:$B33, "Banks")</f>
        <v>0</v>
      </c>
      <c r="AO9" s="740">
        <f>SUMIFS(AO33:AO33, $B$33:$B33, "Banks")</f>
        <v>0</v>
      </c>
      <c r="AP9" s="740">
        <f>SUMIFS(AP33:AP33, $B$33:$B33, "Banks")</f>
        <v>0</v>
      </c>
      <c r="AQ9" s="740">
        <f>SUMIFS(AQ33:AQ33, $B$33:$B33, "Banks")</f>
        <v>0</v>
      </c>
      <c r="AR9" s="740">
        <f>SUMIFS(AR33:AR33, $B$33:$B33, "Banks")</f>
        <v>0</v>
      </c>
      <c r="AS9" s="740">
        <f>SUMIFS(AS33:AS33, $B$33:$B33, "Banks")</f>
        <v>0</v>
      </c>
      <c r="AT9" s="740">
        <f>SUMIFS(AT33:AT33, $B$33:$B33, "Banks")</f>
        <v>0</v>
      </c>
      <c r="AU9" s="740">
        <f>SUMIFS(AU33:AU33, $B$33:$B33, "Banks")</f>
        <v>0</v>
      </c>
      <c r="AV9" s="740">
        <f>SUMIFS(AV33:AV33, $B$33:$B33, "Banks")</f>
        <v>0</v>
      </c>
      <c r="AW9" s="740">
        <f>SUMIFS(AW33:AW33, $B$33:$B33, "Banks")</f>
        <v>0</v>
      </c>
      <c r="AX9" s="740">
        <f>SUMIFS(AX33:AX33, $B$33:$B33, "Banks")</f>
        <v>0</v>
      </c>
      <c r="AY9" s="740">
        <f>SUMIFS(AY33:AY33, $B$33:$B33, "Banks")</f>
        <v>0</v>
      </c>
      <c r="AZ9" s="740">
        <f>SUMIFS(AZ33:AZ33, $B$33:$B33, "Banks")</f>
        <v>0</v>
      </c>
      <c r="BA9" s="740">
        <f>SUMIFS(BA33:BA33, $B$33:$B33, "Banks")</f>
        <v>0</v>
      </c>
      <c r="BB9" s="740">
        <f>SUMIFS(BB33:BB33, $B$33:$B33, "Banks")</f>
        <v>0</v>
      </c>
    </row>
    <row r="10" spans="1:54" x14ac:dyDescent="0.25">
      <c r="A10" s="287"/>
      <c r="B10" s="288"/>
      <c r="C10" s="912"/>
      <c r="D10" s="912"/>
      <c r="E10" s="912"/>
      <c r="F10" s="912"/>
      <c r="G10" s="912"/>
      <c r="H10" s="912"/>
      <c r="I10" s="912"/>
      <c r="J10" s="912"/>
      <c r="K10" s="912"/>
      <c r="L10" s="912"/>
      <c r="M10" s="912"/>
      <c r="N10" s="912"/>
      <c r="O10" s="912"/>
      <c r="P10" s="912"/>
      <c r="Q10" s="912"/>
      <c r="R10" s="912"/>
      <c r="S10" s="912"/>
      <c r="T10" s="912"/>
      <c r="U10" s="912"/>
      <c r="V10" s="912"/>
      <c r="W10" s="912"/>
      <c r="X10" s="912"/>
      <c r="Y10" s="912"/>
      <c r="Z10" s="912"/>
      <c r="AA10" s="912"/>
      <c r="AB10" s="912"/>
      <c r="AC10" s="912"/>
      <c r="AD10" s="912"/>
      <c r="AE10" s="912"/>
      <c r="AF10" s="912"/>
      <c r="AG10" s="912"/>
      <c r="AH10" s="912"/>
      <c r="AI10" s="912"/>
      <c r="AJ10" s="912"/>
      <c r="AK10" s="912"/>
      <c r="AL10" s="912"/>
      <c r="AM10" s="912"/>
      <c r="AN10" s="912"/>
      <c r="AO10" s="912"/>
      <c r="AP10" s="912"/>
      <c r="AQ10" s="912"/>
      <c r="AR10" s="912"/>
      <c r="AS10" s="912"/>
      <c r="AT10" s="912"/>
      <c r="AU10" s="912"/>
      <c r="AV10" s="912"/>
      <c r="AW10" s="912"/>
      <c r="AX10" s="912"/>
      <c r="AY10" s="912"/>
      <c r="AZ10" s="912"/>
      <c r="BA10" s="912"/>
      <c r="BB10" s="912"/>
    </row>
    <row r="11" spans="1:54" ht="13" x14ac:dyDescent="0.3">
      <c r="A11" s="286" t="s">
        <v>840</v>
      </c>
      <c r="B11" s="235"/>
      <c r="C11" s="740">
        <f>SUM(C12:C13)</f>
        <v>0</v>
      </c>
      <c r="D11" s="740">
        <f t="shared" ref="D11" si="1">SUM(D12:D13)</f>
        <v>0</v>
      </c>
      <c r="E11" s="740">
        <f t="shared" ref="E11" si="2">SUM(E12:E13)</f>
        <v>0</v>
      </c>
      <c r="F11" s="740">
        <f t="shared" ref="F11" si="3">SUM(F12:F13)</f>
        <v>0</v>
      </c>
      <c r="G11" s="740">
        <f t="shared" ref="G11" si="4">SUM(G12:G13)</f>
        <v>0</v>
      </c>
      <c r="H11" s="740">
        <f t="shared" ref="H11" si="5">SUM(H12:H13)</f>
        <v>0</v>
      </c>
      <c r="I11" s="740">
        <f t="shared" ref="I11" si="6">SUM(I12:I13)</f>
        <v>0</v>
      </c>
      <c r="J11" s="740">
        <f t="shared" ref="J11" si="7">SUM(J12:J13)</f>
        <v>0</v>
      </c>
      <c r="K11" s="740">
        <f t="shared" ref="K11" si="8">SUM(K12:K13)</f>
        <v>0</v>
      </c>
      <c r="L11" s="740">
        <f t="shared" ref="L11" si="9">SUM(L12:L13)</f>
        <v>0</v>
      </c>
      <c r="M11" s="740">
        <f t="shared" ref="M11" si="10">SUM(M12:M13)</f>
        <v>0</v>
      </c>
      <c r="N11" s="740">
        <f t="shared" ref="N11" si="11">SUM(N12:N13)</f>
        <v>0</v>
      </c>
      <c r="O11" s="740">
        <f t="shared" ref="O11" si="12">SUM(O12:O13)</f>
        <v>0</v>
      </c>
      <c r="P11" s="740">
        <f t="shared" ref="P11" si="13">SUM(P12:P13)</f>
        <v>0</v>
      </c>
      <c r="Q11" s="740">
        <f t="shared" ref="Q11" si="14">SUM(Q12:Q13)</f>
        <v>0</v>
      </c>
      <c r="R11" s="740">
        <f t="shared" ref="R11" si="15">SUM(R12:R13)</f>
        <v>0</v>
      </c>
      <c r="S11" s="740">
        <f t="shared" ref="S11" si="16">SUM(S12:S13)</f>
        <v>0</v>
      </c>
      <c r="T11" s="740">
        <f t="shared" ref="T11" si="17">SUM(T12:T13)</f>
        <v>0</v>
      </c>
      <c r="U11" s="740">
        <f t="shared" ref="U11" si="18">SUM(U12:U13)</f>
        <v>0</v>
      </c>
      <c r="V11" s="740">
        <f t="shared" ref="V11" si="19">SUM(V12:V13)</f>
        <v>0</v>
      </c>
      <c r="W11" s="740">
        <f t="shared" ref="W11" si="20">SUM(W12:W13)</f>
        <v>0</v>
      </c>
      <c r="X11" s="740">
        <f t="shared" ref="X11" si="21">SUM(X12:X13)</f>
        <v>0</v>
      </c>
      <c r="Y11" s="740">
        <f t="shared" ref="Y11" si="22">SUM(Y12:Y13)</f>
        <v>0</v>
      </c>
      <c r="Z11" s="740">
        <f t="shared" ref="Z11" si="23">SUM(Z12:Z13)</f>
        <v>0</v>
      </c>
      <c r="AA11" s="740">
        <f t="shared" ref="AA11" si="24">SUM(AA12:AA13)</f>
        <v>0</v>
      </c>
      <c r="AB11" s="740">
        <f t="shared" ref="AB11" si="25">SUM(AB12:AB13)</f>
        <v>0</v>
      </c>
      <c r="AC11" s="740">
        <f t="shared" ref="AC11" si="26">SUM(AC12:AC13)</f>
        <v>0</v>
      </c>
      <c r="AD11" s="740">
        <f t="shared" ref="AD11" si="27">SUM(AD12:AD13)</f>
        <v>0</v>
      </c>
      <c r="AE11" s="740">
        <f t="shared" ref="AE11" si="28">SUM(AE12:AE13)</f>
        <v>0</v>
      </c>
      <c r="AF11" s="740">
        <f t="shared" ref="AF11" si="29">SUM(AF12:AF13)</f>
        <v>0</v>
      </c>
      <c r="AG11" s="740">
        <f t="shared" ref="AG11" si="30">SUM(AG12:AG13)</f>
        <v>0</v>
      </c>
      <c r="AH11" s="740">
        <f t="shared" ref="AH11" si="31">SUM(AH12:AH13)</f>
        <v>0</v>
      </c>
      <c r="AI11" s="740">
        <f t="shared" ref="AI11" si="32">SUM(AI12:AI13)</f>
        <v>0</v>
      </c>
      <c r="AJ11" s="740">
        <f t="shared" ref="AJ11" si="33">SUM(AJ12:AJ13)</f>
        <v>0</v>
      </c>
      <c r="AK11" s="740">
        <f t="shared" ref="AK11" si="34">SUM(AK12:AK13)</f>
        <v>0</v>
      </c>
      <c r="AL11" s="740">
        <f t="shared" ref="AL11" si="35">SUM(AL12:AL13)</f>
        <v>0</v>
      </c>
      <c r="AM11" s="740">
        <f t="shared" ref="AM11" si="36">SUM(AM12:AM13)</f>
        <v>0</v>
      </c>
      <c r="AN11" s="740">
        <f t="shared" ref="AN11" si="37">SUM(AN12:AN13)</f>
        <v>0</v>
      </c>
      <c r="AO11" s="740">
        <f t="shared" ref="AO11" si="38">SUM(AO12:AO13)</f>
        <v>0</v>
      </c>
      <c r="AP11" s="740">
        <f t="shared" ref="AP11" si="39">SUM(AP12:AP13)</f>
        <v>0</v>
      </c>
      <c r="AQ11" s="740">
        <f t="shared" ref="AQ11" si="40">SUM(AQ12:AQ13)</f>
        <v>0</v>
      </c>
      <c r="AR11" s="740">
        <f t="shared" ref="AR11" si="41">SUM(AR12:AR13)</f>
        <v>0</v>
      </c>
      <c r="AS11" s="740">
        <f t="shared" ref="AS11" si="42">SUM(AS12:AS13)</f>
        <v>0</v>
      </c>
      <c r="AT11" s="740">
        <f t="shared" ref="AT11" si="43">SUM(AT12:AT13)</f>
        <v>0</v>
      </c>
      <c r="AU11" s="740">
        <f t="shared" ref="AU11" si="44">SUM(AU12:AU13)</f>
        <v>0</v>
      </c>
      <c r="AV11" s="740">
        <f t="shared" ref="AV11" si="45">SUM(AV12:AV13)</f>
        <v>0</v>
      </c>
      <c r="AW11" s="740">
        <f t="shared" ref="AW11" si="46">SUM(AW12:AW13)</f>
        <v>0</v>
      </c>
      <c r="AX11" s="740">
        <f t="shared" ref="AX11" si="47">SUM(AX12:AX13)</f>
        <v>0</v>
      </c>
      <c r="AY11" s="740">
        <f t="shared" ref="AY11" si="48">SUM(AY12:AY13)</f>
        <v>0</v>
      </c>
      <c r="AZ11" s="740">
        <f t="shared" ref="AZ11" si="49">SUM(AZ12:AZ13)</f>
        <v>0</v>
      </c>
      <c r="BA11" s="740">
        <f t="shared" ref="BA11" si="50">SUM(BA12:BA13)</f>
        <v>0</v>
      </c>
      <c r="BB11" s="740">
        <f t="shared" ref="BB11" si="51">SUM(BB12:BB13)</f>
        <v>0</v>
      </c>
    </row>
    <row r="12" spans="1:54" x14ac:dyDescent="0.25">
      <c r="A12" s="244" t="s">
        <v>514</v>
      </c>
      <c r="B12" s="110"/>
      <c r="C12" s="370"/>
      <c r="D12" s="370"/>
      <c r="E12" s="370"/>
      <c r="F12" s="370"/>
      <c r="G12" s="370"/>
      <c r="H12" s="370"/>
      <c r="I12" s="370"/>
      <c r="J12" s="370"/>
      <c r="K12" s="370"/>
      <c r="L12" s="370"/>
      <c r="M12" s="370"/>
      <c r="N12" s="370"/>
      <c r="O12" s="370"/>
      <c r="P12" s="370"/>
      <c r="Q12" s="370"/>
      <c r="R12" s="370"/>
      <c r="S12" s="370"/>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c r="AU12" s="370"/>
      <c r="AV12" s="370"/>
      <c r="AW12" s="370"/>
      <c r="AX12" s="370"/>
      <c r="AY12" s="370"/>
      <c r="AZ12" s="370"/>
      <c r="BA12" s="370"/>
      <c r="BB12" s="370"/>
    </row>
    <row r="13" spans="1:54" x14ac:dyDescent="0.25">
      <c r="A13" s="242" t="s">
        <v>1460</v>
      </c>
      <c r="B13" s="110"/>
      <c r="C13" s="740">
        <f>SUMIFS(C33:C33, $B$33:$B33, "Corporates")</f>
        <v>0</v>
      </c>
      <c r="D13" s="740">
        <f>SUMIFS(D33:D33, $B$33:$B33, "Corporates")</f>
        <v>0</v>
      </c>
      <c r="E13" s="740">
        <f>SUMIFS(E33:E33, $B$33:$B33, "Corporates")</f>
        <v>0</v>
      </c>
      <c r="F13" s="740">
        <f>SUMIFS(F33:F33, $B$33:$B33, "Corporates")</f>
        <v>0</v>
      </c>
      <c r="G13" s="740">
        <f>SUMIFS(G33:G33, $B$33:$B33, "Corporates")</f>
        <v>0</v>
      </c>
      <c r="H13" s="740">
        <f>SUMIFS(H33:H33, $B$33:$B33, "Corporates")</f>
        <v>0</v>
      </c>
      <c r="I13" s="740">
        <f>SUMIFS(I33:I33, $B$33:$B33, "Corporates")</f>
        <v>0</v>
      </c>
      <c r="J13" s="740">
        <f>SUMIFS(J33:J33, $B$33:$B33, "Corporates")</f>
        <v>0</v>
      </c>
      <c r="K13" s="740">
        <f>SUMIFS(K33:K33, $B$33:$B33, "Corporates")</f>
        <v>0</v>
      </c>
      <c r="L13" s="740">
        <f>SUMIFS(L33:L33, $B$33:$B33, "Corporates")</f>
        <v>0</v>
      </c>
      <c r="M13" s="740">
        <f>SUMIFS(M33:M33, $B$33:$B33, "Corporates")</f>
        <v>0</v>
      </c>
      <c r="N13" s="740">
        <f>SUMIFS(N33:N33, $B$33:$B33, "Corporates")</f>
        <v>0</v>
      </c>
      <c r="O13" s="740">
        <f>SUMIFS(O33:O33, $B$33:$B33, "Corporates")</f>
        <v>0</v>
      </c>
      <c r="P13" s="740">
        <f>SUMIFS(P33:P33, $B$33:$B33, "Corporates")</f>
        <v>0</v>
      </c>
      <c r="Q13" s="740">
        <f>SUMIFS(Q33:Q33, $B$33:$B33, "Corporates")</f>
        <v>0</v>
      </c>
      <c r="R13" s="740">
        <f>SUMIFS(R33:R33, $B$33:$B33, "Corporates")</f>
        <v>0</v>
      </c>
      <c r="S13" s="740">
        <f>SUMIFS(S33:S33, $B$33:$B33, "Corporates")</f>
        <v>0</v>
      </c>
      <c r="T13" s="740">
        <f>SUMIFS(T33:T33, $B$33:$B33, "Corporates")</f>
        <v>0</v>
      </c>
      <c r="U13" s="740">
        <f>SUMIFS(U33:U33, $B$33:$B33, "Corporates")</f>
        <v>0</v>
      </c>
      <c r="V13" s="740">
        <f>SUMIFS(V33:V33, $B$33:$B33, "Corporates")</f>
        <v>0</v>
      </c>
      <c r="W13" s="740">
        <f>SUMIFS(W33:W33, $B$33:$B33, "Corporates")</f>
        <v>0</v>
      </c>
      <c r="X13" s="740">
        <f>SUMIFS(X33:X33, $B$33:$B33, "Corporates")</f>
        <v>0</v>
      </c>
      <c r="Y13" s="740">
        <f>SUMIFS(Y33:Y33, $B$33:$B33, "Corporates")</f>
        <v>0</v>
      </c>
      <c r="Z13" s="740">
        <f>SUMIFS(Z33:Z33, $B$33:$B33, "Corporates")</f>
        <v>0</v>
      </c>
      <c r="AA13" s="740">
        <f>SUMIFS(AA33:AA33, $B$33:$B33, "Corporates")</f>
        <v>0</v>
      </c>
      <c r="AB13" s="740">
        <f>SUMIFS(AB33:AB33, $B$33:$B33, "Corporates")</f>
        <v>0</v>
      </c>
      <c r="AC13" s="740">
        <f>SUMIFS(AC33:AC33, $B$33:$B33, "Corporates")</f>
        <v>0</v>
      </c>
      <c r="AD13" s="740">
        <f>SUMIFS(AD33:AD33, $B$33:$B33, "Corporates")</f>
        <v>0</v>
      </c>
      <c r="AE13" s="740">
        <f>SUMIFS(AE33:AE33, $B$33:$B33, "Corporates")</f>
        <v>0</v>
      </c>
      <c r="AF13" s="740">
        <f>SUMIFS(AF33:AF33, $B$33:$B33, "Corporates")</f>
        <v>0</v>
      </c>
      <c r="AG13" s="740">
        <f>SUMIFS(AG33:AG33, $B$33:$B33, "Corporates")</f>
        <v>0</v>
      </c>
      <c r="AH13" s="740">
        <f>SUMIFS(AH33:AH33, $B$33:$B33, "Corporates")</f>
        <v>0</v>
      </c>
      <c r="AI13" s="740">
        <f>SUMIFS(AI33:AI33, $B$33:$B33, "Corporates")</f>
        <v>0</v>
      </c>
      <c r="AJ13" s="740">
        <f>SUMIFS(AJ33:AJ33, $B$33:$B33, "Corporates")</f>
        <v>0</v>
      </c>
      <c r="AK13" s="740">
        <f>SUMIFS(AK33:AK33, $B$33:$B33, "Corporates")</f>
        <v>0</v>
      </c>
      <c r="AL13" s="740">
        <f>SUMIFS(AL33:AL33, $B$33:$B33, "Corporates")</f>
        <v>0</v>
      </c>
      <c r="AM13" s="740">
        <f>SUMIFS(AM33:AM33, $B$33:$B33, "Corporates")</f>
        <v>0</v>
      </c>
      <c r="AN13" s="740">
        <f>SUMIFS(AN33:AN33, $B$33:$B33, "Corporates")</f>
        <v>0</v>
      </c>
      <c r="AO13" s="740">
        <f>SUMIFS(AO33:AO33, $B$33:$B33, "Corporates")</f>
        <v>0</v>
      </c>
      <c r="AP13" s="740">
        <f>SUMIFS(AP33:AP33, $B$33:$B33, "Corporates")</f>
        <v>0</v>
      </c>
      <c r="AQ13" s="740">
        <f>SUMIFS(AQ33:AQ33, $B$33:$B33, "Corporates")</f>
        <v>0</v>
      </c>
      <c r="AR13" s="740">
        <f>SUMIFS(AR33:AR33, $B$33:$B33, "Corporates")</f>
        <v>0</v>
      </c>
      <c r="AS13" s="740">
        <f>SUMIFS(AS33:AS33, $B$33:$B33, "Corporates")</f>
        <v>0</v>
      </c>
      <c r="AT13" s="740">
        <f>SUMIFS(AT33:AT33, $B$33:$B33, "Corporates")</f>
        <v>0</v>
      </c>
      <c r="AU13" s="740">
        <f>SUMIFS(AU33:AU33, $B$33:$B33, "Corporates")</f>
        <v>0</v>
      </c>
      <c r="AV13" s="740">
        <f>SUMIFS(AV33:AV33, $B$33:$B33, "Corporates")</f>
        <v>0</v>
      </c>
      <c r="AW13" s="740">
        <f>SUMIFS(AW33:AW33, $B$33:$B33, "Corporates")</f>
        <v>0</v>
      </c>
      <c r="AX13" s="740">
        <f>SUMIFS(AX33:AX33, $B$33:$B33, "Corporates")</f>
        <v>0</v>
      </c>
      <c r="AY13" s="740">
        <f>SUMIFS(AY33:AY33, $B$33:$B33, "Corporates")</f>
        <v>0</v>
      </c>
      <c r="AZ13" s="740">
        <f>SUMIFS(AZ33:AZ33, $B$33:$B33, "Corporates")</f>
        <v>0</v>
      </c>
      <c r="BA13" s="740">
        <f>SUMIFS(BA33:BA33, $B$33:$B33, "Corporates")</f>
        <v>0</v>
      </c>
      <c r="BB13" s="740">
        <f>SUMIFS(BB33:BB33, $B$33:$B33, "Corporates")</f>
        <v>0</v>
      </c>
    </row>
    <row r="14" spans="1:54" x14ac:dyDescent="0.25">
      <c r="A14" s="287"/>
      <c r="B14" s="288"/>
      <c r="C14" s="912"/>
      <c r="D14" s="912"/>
      <c r="E14" s="912"/>
      <c r="F14" s="912"/>
      <c r="G14" s="912"/>
      <c r="H14" s="912"/>
      <c r="I14" s="912"/>
      <c r="J14" s="912"/>
      <c r="K14" s="912"/>
      <c r="L14" s="912"/>
      <c r="M14" s="912"/>
      <c r="N14" s="912"/>
      <c r="O14" s="912"/>
      <c r="P14" s="912"/>
      <c r="Q14" s="912"/>
      <c r="R14" s="912"/>
      <c r="S14" s="912"/>
      <c r="T14" s="912"/>
      <c r="U14" s="912"/>
      <c r="V14" s="912"/>
      <c r="W14" s="912"/>
      <c r="X14" s="912"/>
      <c r="Y14" s="912"/>
      <c r="Z14" s="912"/>
      <c r="AA14" s="912"/>
      <c r="AB14" s="912"/>
      <c r="AC14" s="912"/>
      <c r="AD14" s="912"/>
      <c r="AE14" s="912"/>
      <c r="AF14" s="912"/>
      <c r="AG14" s="912"/>
      <c r="AH14" s="912"/>
      <c r="AI14" s="912"/>
      <c r="AJ14" s="912"/>
      <c r="AK14" s="912"/>
      <c r="AL14" s="912"/>
      <c r="AM14" s="912"/>
      <c r="AN14" s="912"/>
      <c r="AO14" s="912"/>
      <c r="AP14" s="912"/>
      <c r="AQ14" s="912"/>
      <c r="AR14" s="912"/>
      <c r="AS14" s="912"/>
      <c r="AT14" s="912"/>
      <c r="AU14" s="912"/>
      <c r="AV14" s="912"/>
      <c r="AW14" s="912"/>
      <c r="AX14" s="912"/>
      <c r="AY14" s="912"/>
      <c r="AZ14" s="912"/>
      <c r="BA14" s="912"/>
      <c r="BB14" s="912"/>
    </row>
    <row r="15" spans="1:54" ht="26" x14ac:dyDescent="0.3">
      <c r="A15" s="286" t="s">
        <v>837</v>
      </c>
      <c r="B15" s="235"/>
      <c r="C15" s="740">
        <f>SUM(C16:C17)</f>
        <v>0</v>
      </c>
      <c r="D15" s="740">
        <f t="shared" ref="D15" si="52">SUM(D16:D17)</f>
        <v>0</v>
      </c>
      <c r="E15" s="740">
        <f t="shared" ref="E15" si="53">SUM(E16:E17)</f>
        <v>0</v>
      </c>
      <c r="F15" s="740">
        <f t="shared" ref="F15" si="54">SUM(F16:F17)</f>
        <v>0</v>
      </c>
      <c r="G15" s="740">
        <f t="shared" ref="G15" si="55">SUM(G16:G17)</f>
        <v>0</v>
      </c>
      <c r="H15" s="740">
        <f t="shared" ref="H15" si="56">SUM(H16:H17)</f>
        <v>0</v>
      </c>
      <c r="I15" s="740">
        <f t="shared" ref="I15" si="57">SUM(I16:I17)</f>
        <v>0</v>
      </c>
      <c r="J15" s="740">
        <f t="shared" ref="J15" si="58">SUM(J16:J17)</f>
        <v>0</v>
      </c>
      <c r="K15" s="740">
        <f t="shared" ref="K15" si="59">SUM(K16:K17)</f>
        <v>0</v>
      </c>
      <c r="L15" s="740">
        <f t="shared" ref="L15" si="60">SUM(L16:L17)</f>
        <v>0</v>
      </c>
      <c r="M15" s="740">
        <f t="shared" ref="M15" si="61">SUM(M16:M17)</f>
        <v>0</v>
      </c>
      <c r="N15" s="740">
        <f t="shared" ref="N15" si="62">SUM(N16:N17)</f>
        <v>0</v>
      </c>
      <c r="O15" s="740">
        <f t="shared" ref="O15" si="63">SUM(O16:O17)</f>
        <v>0</v>
      </c>
      <c r="P15" s="740">
        <f t="shared" ref="P15" si="64">SUM(P16:P17)</f>
        <v>0</v>
      </c>
      <c r="Q15" s="740">
        <f t="shared" ref="Q15" si="65">SUM(Q16:Q17)</f>
        <v>0</v>
      </c>
      <c r="R15" s="740">
        <f t="shared" ref="R15" si="66">SUM(R16:R17)</f>
        <v>0</v>
      </c>
      <c r="S15" s="740">
        <f t="shared" ref="S15" si="67">SUM(S16:S17)</f>
        <v>0</v>
      </c>
      <c r="T15" s="740">
        <f t="shared" ref="T15" si="68">SUM(T16:T17)</f>
        <v>0</v>
      </c>
      <c r="U15" s="740">
        <f t="shared" ref="U15" si="69">SUM(U16:U17)</f>
        <v>0</v>
      </c>
      <c r="V15" s="740">
        <f t="shared" ref="V15" si="70">SUM(V16:V17)</f>
        <v>0</v>
      </c>
      <c r="W15" s="740">
        <f t="shared" ref="W15" si="71">SUM(W16:W17)</f>
        <v>0</v>
      </c>
      <c r="X15" s="740">
        <f t="shared" ref="X15" si="72">SUM(X16:X17)</f>
        <v>0</v>
      </c>
      <c r="Y15" s="740">
        <f t="shared" ref="Y15" si="73">SUM(Y16:Y17)</f>
        <v>0</v>
      </c>
      <c r="Z15" s="740">
        <f t="shared" ref="Z15" si="74">SUM(Z16:Z17)</f>
        <v>0</v>
      </c>
      <c r="AA15" s="740">
        <f t="shared" ref="AA15" si="75">SUM(AA16:AA17)</f>
        <v>0</v>
      </c>
      <c r="AB15" s="740">
        <f t="shared" ref="AB15" si="76">SUM(AB16:AB17)</f>
        <v>0</v>
      </c>
      <c r="AC15" s="740">
        <f t="shared" ref="AC15" si="77">SUM(AC16:AC17)</f>
        <v>0</v>
      </c>
      <c r="AD15" s="740">
        <f t="shared" ref="AD15" si="78">SUM(AD16:AD17)</f>
        <v>0</v>
      </c>
      <c r="AE15" s="740">
        <f t="shared" ref="AE15" si="79">SUM(AE16:AE17)</f>
        <v>0</v>
      </c>
      <c r="AF15" s="740">
        <f t="shared" ref="AF15" si="80">SUM(AF16:AF17)</f>
        <v>0</v>
      </c>
      <c r="AG15" s="740">
        <f t="shared" ref="AG15" si="81">SUM(AG16:AG17)</f>
        <v>0</v>
      </c>
      <c r="AH15" s="740">
        <f t="shared" ref="AH15" si="82">SUM(AH16:AH17)</f>
        <v>0</v>
      </c>
      <c r="AI15" s="740">
        <f t="shared" ref="AI15" si="83">SUM(AI16:AI17)</f>
        <v>0</v>
      </c>
      <c r="AJ15" s="740">
        <f t="shared" ref="AJ15" si="84">SUM(AJ16:AJ17)</f>
        <v>0</v>
      </c>
      <c r="AK15" s="740">
        <f t="shared" ref="AK15" si="85">SUM(AK16:AK17)</f>
        <v>0</v>
      </c>
      <c r="AL15" s="740">
        <f t="shared" ref="AL15" si="86">SUM(AL16:AL17)</f>
        <v>0</v>
      </c>
      <c r="AM15" s="740">
        <f t="shared" ref="AM15" si="87">SUM(AM16:AM17)</f>
        <v>0</v>
      </c>
      <c r="AN15" s="740">
        <f t="shared" ref="AN15" si="88">SUM(AN16:AN17)</f>
        <v>0</v>
      </c>
      <c r="AO15" s="740">
        <f t="shared" ref="AO15" si="89">SUM(AO16:AO17)</f>
        <v>0</v>
      </c>
      <c r="AP15" s="740">
        <f t="shared" ref="AP15" si="90">SUM(AP16:AP17)</f>
        <v>0</v>
      </c>
      <c r="AQ15" s="740">
        <f t="shared" ref="AQ15" si="91">SUM(AQ16:AQ17)</f>
        <v>0</v>
      </c>
      <c r="AR15" s="740">
        <f t="shared" ref="AR15" si="92">SUM(AR16:AR17)</f>
        <v>0</v>
      </c>
      <c r="AS15" s="740">
        <f t="shared" ref="AS15" si="93">SUM(AS16:AS17)</f>
        <v>0</v>
      </c>
      <c r="AT15" s="740">
        <f t="shared" ref="AT15" si="94">SUM(AT16:AT17)</f>
        <v>0</v>
      </c>
      <c r="AU15" s="740">
        <f t="shared" ref="AU15" si="95">SUM(AU16:AU17)</f>
        <v>0</v>
      </c>
      <c r="AV15" s="740">
        <f t="shared" ref="AV15" si="96">SUM(AV16:AV17)</f>
        <v>0</v>
      </c>
      <c r="AW15" s="740">
        <f t="shared" ref="AW15" si="97">SUM(AW16:AW17)</f>
        <v>0</v>
      </c>
      <c r="AX15" s="740">
        <f t="shared" ref="AX15" si="98">SUM(AX16:AX17)</f>
        <v>0</v>
      </c>
      <c r="AY15" s="740">
        <f t="shared" ref="AY15" si="99">SUM(AY16:AY17)</f>
        <v>0</v>
      </c>
      <c r="AZ15" s="740">
        <f t="shared" ref="AZ15" si="100">SUM(AZ16:AZ17)</f>
        <v>0</v>
      </c>
      <c r="BA15" s="740">
        <f t="shared" ref="BA15" si="101">SUM(BA16:BA17)</f>
        <v>0</v>
      </c>
      <c r="BB15" s="740">
        <f t="shared" ref="BB15" si="102">SUM(BB16:BB17)</f>
        <v>0</v>
      </c>
    </row>
    <row r="16" spans="1:54" x14ac:dyDescent="0.25">
      <c r="A16" s="244" t="s">
        <v>514</v>
      </c>
      <c r="B16" s="110"/>
      <c r="C16" s="370"/>
      <c r="D16" s="370"/>
      <c r="E16" s="370"/>
      <c r="F16" s="370"/>
      <c r="G16" s="370"/>
      <c r="H16" s="370"/>
      <c r="I16" s="370"/>
      <c r="J16" s="370"/>
      <c r="K16" s="370"/>
      <c r="L16" s="370"/>
      <c r="M16" s="370"/>
      <c r="N16" s="370"/>
      <c r="O16" s="370"/>
      <c r="P16" s="370"/>
      <c r="Q16" s="370"/>
      <c r="R16" s="370"/>
      <c r="S16" s="370"/>
      <c r="T16" s="370"/>
      <c r="U16" s="370"/>
      <c r="V16" s="370"/>
      <c r="W16" s="370"/>
      <c r="X16" s="370"/>
      <c r="Y16" s="370"/>
      <c r="Z16" s="370"/>
      <c r="AA16" s="370"/>
      <c r="AB16" s="370"/>
      <c r="AC16" s="370"/>
      <c r="AD16" s="370"/>
      <c r="AE16" s="370"/>
      <c r="AF16" s="370"/>
      <c r="AG16" s="370"/>
      <c r="AH16" s="370"/>
      <c r="AI16" s="370"/>
      <c r="AJ16" s="370"/>
      <c r="AK16" s="370"/>
      <c r="AL16" s="370"/>
      <c r="AM16" s="370"/>
      <c r="AN16" s="370"/>
      <c r="AO16" s="370"/>
      <c r="AP16" s="370"/>
      <c r="AQ16" s="370"/>
      <c r="AR16" s="370"/>
      <c r="AS16" s="370"/>
      <c r="AT16" s="370"/>
      <c r="AU16" s="370"/>
      <c r="AV16" s="370"/>
      <c r="AW16" s="370"/>
      <c r="AX16" s="370"/>
      <c r="AY16" s="370"/>
      <c r="AZ16" s="370"/>
      <c r="BA16" s="370"/>
      <c r="BB16" s="370"/>
    </row>
    <row r="17" spans="1:54" x14ac:dyDescent="0.25">
      <c r="A17" s="242" t="s">
        <v>1460</v>
      </c>
      <c r="B17" s="110"/>
      <c r="C17" s="740">
        <f>SUMIFS(C33:C33, $B$33:$B33, "Governments Central Banks Official Monetary Authorities Public Sector Entities")</f>
        <v>0</v>
      </c>
      <c r="D17" s="740">
        <f>SUMIFS(D33:D33, $B$33:$B33, "Governments Central Banks Official Monetary Authorities Public Sector Entities")</f>
        <v>0</v>
      </c>
      <c r="E17" s="740">
        <f>SUMIFS(E33:E33, $B$33:$B33, "Governments Central Banks Official Monetary Authorities Public Sector Entities")</f>
        <v>0</v>
      </c>
      <c r="F17" s="740">
        <f>SUMIFS(F33:F33, $B$33:$B33, "Governments Central Banks Official Monetary Authorities Public Sector Entities")</f>
        <v>0</v>
      </c>
      <c r="G17" s="740">
        <f>SUMIFS(G33:G33, $B$33:$B33, "Governments Central Banks Official Monetary Authorities Public Sector Entities")</f>
        <v>0</v>
      </c>
      <c r="H17" s="740">
        <f>SUMIFS(H33:H33, $B$33:$B33, "Governments Central Banks Official Monetary Authorities Public Sector Entities")</f>
        <v>0</v>
      </c>
      <c r="I17" s="740">
        <f>SUMIFS(I33:I33, $B$33:$B33, "Governments Central Banks Official Monetary Authorities Public Sector Entities")</f>
        <v>0</v>
      </c>
      <c r="J17" s="740">
        <f>SUMIFS(J33:J33, $B$33:$B33, "Governments Central Banks Official Monetary Authorities Public Sector Entities")</f>
        <v>0</v>
      </c>
      <c r="K17" s="740">
        <f>SUMIFS(K33:K33, $B$33:$B33, "Governments Central Banks Official Monetary Authorities Public Sector Entities")</f>
        <v>0</v>
      </c>
      <c r="L17" s="740">
        <f>SUMIFS(L33:L33, $B$33:$B33, "Governments Central Banks Official Monetary Authorities Public Sector Entities")</f>
        <v>0</v>
      </c>
      <c r="M17" s="740">
        <f>SUMIFS(M33:M33, $B$33:$B33, "Governments Central Banks Official Monetary Authorities Public Sector Entities")</f>
        <v>0</v>
      </c>
      <c r="N17" s="740">
        <f>SUMIFS(N33:N33, $B$33:$B33, "Governments Central Banks Official Monetary Authorities Public Sector Entities")</f>
        <v>0</v>
      </c>
      <c r="O17" s="740">
        <f>SUMIFS(O33:O33, $B$33:$B33, "Governments Central Banks Official Monetary Authorities Public Sector Entities")</f>
        <v>0</v>
      </c>
      <c r="P17" s="740">
        <f>SUMIFS(P33:P33, $B$33:$B33, "Governments Central Banks Official Monetary Authorities Public Sector Entities")</f>
        <v>0</v>
      </c>
      <c r="Q17" s="740">
        <f>SUMIFS(Q33:Q33, $B$33:$B33, "Governments Central Banks Official Monetary Authorities Public Sector Entities")</f>
        <v>0</v>
      </c>
      <c r="R17" s="740">
        <f>SUMIFS(R33:R33, $B$33:$B33, "Governments Central Banks Official Monetary Authorities Public Sector Entities")</f>
        <v>0</v>
      </c>
      <c r="S17" s="740">
        <f>SUMIFS(S33:S33, $B$33:$B33, "Governments Central Banks Official Monetary Authorities Public Sector Entities")</f>
        <v>0</v>
      </c>
      <c r="T17" s="740">
        <f>SUMIFS(T33:T33, $B$33:$B33, "Governments Central Banks Official Monetary Authorities Public Sector Entities")</f>
        <v>0</v>
      </c>
      <c r="U17" s="740">
        <f>SUMIFS(U33:U33, $B$33:$B33, "Governments Central Banks Official Monetary Authorities Public Sector Entities")</f>
        <v>0</v>
      </c>
      <c r="V17" s="740">
        <f>SUMIFS(V33:V33, $B$33:$B33, "Governments Central Banks Official Monetary Authorities Public Sector Entities")</f>
        <v>0</v>
      </c>
      <c r="W17" s="740">
        <f>SUMIFS(W33:W33, $B$33:$B33, "Governments Central Banks Official Monetary Authorities Public Sector Entities")</f>
        <v>0</v>
      </c>
      <c r="X17" s="740">
        <f>SUMIFS(X33:X33, $B$33:$B33, "Governments Central Banks Official Monetary Authorities Public Sector Entities")</f>
        <v>0</v>
      </c>
      <c r="Y17" s="740">
        <f>SUMIFS(Y33:Y33, $B$33:$B33, "Governments Central Banks Official Monetary Authorities Public Sector Entities")</f>
        <v>0</v>
      </c>
      <c r="Z17" s="740">
        <f>SUMIFS(Z33:Z33, $B$33:$B33, "Governments Central Banks Official Monetary Authorities Public Sector Entities")</f>
        <v>0</v>
      </c>
      <c r="AA17" s="740">
        <f>SUMIFS(AA33:AA33, $B$33:$B33, "Governments Central Banks Official Monetary Authorities Public Sector Entities")</f>
        <v>0</v>
      </c>
      <c r="AB17" s="740">
        <f>SUMIFS(AB33:AB33, $B$33:$B33, "Governments Central Banks Official Monetary Authorities Public Sector Entities")</f>
        <v>0</v>
      </c>
      <c r="AC17" s="740">
        <f>SUMIFS(AC33:AC33, $B$33:$B33, "Governments Central Banks Official Monetary Authorities Public Sector Entities")</f>
        <v>0</v>
      </c>
      <c r="AD17" s="740">
        <f>SUMIFS(AD33:AD33, $B$33:$B33, "Governments Central Banks Official Monetary Authorities Public Sector Entities")</f>
        <v>0</v>
      </c>
      <c r="AE17" s="740">
        <f>SUMIFS(AE33:AE33, $B$33:$B33, "Governments Central Banks Official Monetary Authorities Public Sector Entities")</f>
        <v>0</v>
      </c>
      <c r="AF17" s="740">
        <f>SUMIFS(AF33:AF33, $B$33:$B33, "Governments Central Banks Official Monetary Authorities Public Sector Entities")</f>
        <v>0</v>
      </c>
      <c r="AG17" s="740">
        <f>SUMIFS(AG33:AG33, $B$33:$B33, "Governments Central Banks Official Monetary Authorities Public Sector Entities")</f>
        <v>0</v>
      </c>
      <c r="AH17" s="740">
        <f>SUMIFS(AH33:AH33, $B$33:$B33, "Governments Central Banks Official Monetary Authorities Public Sector Entities")</f>
        <v>0</v>
      </c>
      <c r="AI17" s="740">
        <f>SUMIFS(AI33:AI33, $B$33:$B33, "Governments Central Banks Official Monetary Authorities Public Sector Entities")</f>
        <v>0</v>
      </c>
      <c r="AJ17" s="740">
        <f>SUMIFS(AJ33:AJ33, $B$33:$B33, "Governments Central Banks Official Monetary Authorities Public Sector Entities")</f>
        <v>0</v>
      </c>
      <c r="AK17" s="740">
        <f>SUMIFS(AK33:AK33, $B$33:$B33, "Governments Central Banks Official Monetary Authorities Public Sector Entities")</f>
        <v>0</v>
      </c>
      <c r="AL17" s="740">
        <f>SUMIFS(AL33:AL33, $B$33:$B33, "Governments Central Banks Official Monetary Authorities Public Sector Entities")</f>
        <v>0</v>
      </c>
      <c r="AM17" s="740">
        <f>SUMIFS(AM33:AM33, $B$33:$B33, "Governments Central Banks Official Monetary Authorities Public Sector Entities")</f>
        <v>0</v>
      </c>
      <c r="AN17" s="740">
        <f>SUMIFS(AN33:AN33, $B$33:$B33, "Governments Central Banks Official Monetary Authorities Public Sector Entities")</f>
        <v>0</v>
      </c>
      <c r="AO17" s="740">
        <f>SUMIFS(AO33:AO33, $B$33:$B33, "Governments Central Banks Official Monetary Authorities Public Sector Entities")</f>
        <v>0</v>
      </c>
      <c r="AP17" s="740">
        <f>SUMIFS(AP33:AP33, $B$33:$B33, "Governments Central Banks Official Monetary Authorities Public Sector Entities")</f>
        <v>0</v>
      </c>
      <c r="AQ17" s="740">
        <f>SUMIFS(AQ33:AQ33, $B$33:$B33, "Governments Central Banks Official Monetary Authorities Public Sector Entities")</f>
        <v>0</v>
      </c>
      <c r="AR17" s="740">
        <f>SUMIFS(AR33:AR33, $B$33:$B33, "Governments Central Banks Official Monetary Authorities Public Sector Entities")</f>
        <v>0</v>
      </c>
      <c r="AS17" s="740">
        <f>SUMIFS(AS33:AS33, $B$33:$B33, "Governments Central Banks Official Monetary Authorities Public Sector Entities")</f>
        <v>0</v>
      </c>
      <c r="AT17" s="740">
        <f>SUMIFS(AT33:AT33, $B$33:$B33, "Governments Central Banks Official Monetary Authorities Public Sector Entities")</f>
        <v>0</v>
      </c>
      <c r="AU17" s="740">
        <f>SUMIFS(AU33:AU33, $B$33:$B33, "Governments Central Banks Official Monetary Authorities Public Sector Entities")</f>
        <v>0</v>
      </c>
      <c r="AV17" s="740">
        <f>SUMIFS(AV33:AV33, $B$33:$B33, "Governments Central Banks Official Monetary Authorities Public Sector Entities")</f>
        <v>0</v>
      </c>
      <c r="AW17" s="740">
        <f>SUMIFS(AW33:AW33, $B$33:$B33, "Governments Central Banks Official Monetary Authorities Public Sector Entities")</f>
        <v>0</v>
      </c>
      <c r="AX17" s="740">
        <f>SUMIFS(AX33:AX33, $B$33:$B33, "Governments Central Banks Official Monetary Authorities Public Sector Entities")</f>
        <v>0</v>
      </c>
      <c r="AY17" s="740">
        <f>SUMIFS(AY33:AY33, $B$33:$B33, "Governments Central Banks Official Monetary Authorities Public Sector Entities")</f>
        <v>0</v>
      </c>
      <c r="AZ17" s="740">
        <f>SUMIFS(AZ33:AZ33, $B$33:$B33, "Governments Central Banks Official Monetary Authorities Public Sector Entities")</f>
        <v>0</v>
      </c>
      <c r="BA17" s="740">
        <f>SUMIFS(BA33:BA33, $B$33:$B33, "Governments Central Banks Official Monetary Authorities Public Sector Entities")</f>
        <v>0</v>
      </c>
      <c r="BB17" s="740">
        <f>SUMIFS(BB33:BB33, $B$33:$B33, "Governments Central Banks Official Monetary Authorities Public Sector Entities")</f>
        <v>0</v>
      </c>
    </row>
    <row r="18" spans="1:54" x14ac:dyDescent="0.25">
      <c r="A18" s="287"/>
      <c r="B18" s="288"/>
      <c r="C18" s="912"/>
      <c r="D18" s="912"/>
      <c r="E18" s="912"/>
      <c r="F18" s="912"/>
      <c r="G18" s="912"/>
      <c r="H18" s="912"/>
      <c r="I18" s="912"/>
      <c r="J18" s="912"/>
      <c r="K18" s="912"/>
      <c r="L18" s="912"/>
      <c r="M18" s="912"/>
      <c r="N18" s="912"/>
      <c r="O18" s="912"/>
      <c r="P18" s="912"/>
      <c r="Q18" s="912"/>
      <c r="R18" s="912"/>
      <c r="S18" s="912"/>
      <c r="T18" s="912"/>
      <c r="U18" s="912"/>
      <c r="V18" s="912"/>
      <c r="W18" s="912"/>
      <c r="X18" s="912"/>
      <c r="Y18" s="912"/>
      <c r="Z18" s="912"/>
      <c r="AA18" s="912"/>
      <c r="AB18" s="912"/>
      <c r="AC18" s="912"/>
      <c r="AD18" s="912"/>
      <c r="AE18" s="912"/>
      <c r="AF18" s="912"/>
      <c r="AG18" s="912"/>
      <c r="AH18" s="912"/>
      <c r="AI18" s="912"/>
      <c r="AJ18" s="912"/>
      <c r="AK18" s="912"/>
      <c r="AL18" s="912"/>
      <c r="AM18" s="912"/>
      <c r="AN18" s="912"/>
      <c r="AO18" s="912"/>
      <c r="AP18" s="912"/>
      <c r="AQ18" s="912"/>
      <c r="AR18" s="912"/>
      <c r="AS18" s="912"/>
      <c r="AT18" s="912"/>
      <c r="AU18" s="912"/>
      <c r="AV18" s="912"/>
      <c r="AW18" s="912"/>
      <c r="AX18" s="912"/>
      <c r="AY18" s="912"/>
      <c r="AZ18" s="912"/>
      <c r="BA18" s="912"/>
      <c r="BB18" s="912"/>
    </row>
    <row r="19" spans="1:54" ht="39" x14ac:dyDescent="0.3">
      <c r="A19" s="286" t="s">
        <v>838</v>
      </c>
      <c r="B19" s="235"/>
      <c r="C19" s="740">
        <f>SUM(C20:C21)</f>
        <v>0</v>
      </c>
      <c r="D19" s="740">
        <f t="shared" ref="D19" si="103">SUM(D20:D21)</f>
        <v>0</v>
      </c>
      <c r="E19" s="740">
        <f t="shared" ref="E19" si="104">SUM(E20:E21)</f>
        <v>0</v>
      </c>
      <c r="F19" s="740">
        <f t="shared" ref="F19" si="105">SUM(F20:F21)</f>
        <v>0</v>
      </c>
      <c r="G19" s="740">
        <f t="shared" ref="G19" si="106">SUM(G20:G21)</f>
        <v>0</v>
      </c>
      <c r="H19" s="740">
        <f t="shared" ref="H19" si="107">SUM(H20:H21)</f>
        <v>0</v>
      </c>
      <c r="I19" s="740">
        <f t="shared" ref="I19" si="108">SUM(I20:I21)</f>
        <v>0</v>
      </c>
      <c r="J19" s="740">
        <f t="shared" ref="J19" si="109">SUM(J20:J21)</f>
        <v>0</v>
      </c>
      <c r="K19" s="740">
        <f t="shared" ref="K19" si="110">SUM(K20:K21)</f>
        <v>0</v>
      </c>
      <c r="L19" s="740">
        <f t="shared" ref="L19" si="111">SUM(L20:L21)</f>
        <v>0</v>
      </c>
      <c r="M19" s="740">
        <f t="shared" ref="M19" si="112">SUM(M20:M21)</f>
        <v>0</v>
      </c>
      <c r="N19" s="740">
        <f t="shared" ref="N19" si="113">SUM(N20:N21)</f>
        <v>0</v>
      </c>
      <c r="O19" s="740">
        <f t="shared" ref="O19" si="114">SUM(O20:O21)</f>
        <v>0</v>
      </c>
      <c r="P19" s="740">
        <f t="shared" ref="P19" si="115">SUM(P20:P21)</f>
        <v>0</v>
      </c>
      <c r="Q19" s="740">
        <f t="shared" ref="Q19" si="116">SUM(Q20:Q21)</f>
        <v>0</v>
      </c>
      <c r="R19" s="740">
        <f t="shared" ref="R19" si="117">SUM(R20:R21)</f>
        <v>0</v>
      </c>
      <c r="S19" s="740">
        <f t="shared" ref="S19" si="118">SUM(S20:S21)</f>
        <v>0</v>
      </c>
      <c r="T19" s="740">
        <f t="shared" ref="T19" si="119">SUM(T20:T21)</f>
        <v>0</v>
      </c>
      <c r="U19" s="740">
        <f t="shared" ref="U19" si="120">SUM(U20:U21)</f>
        <v>0</v>
      </c>
      <c r="V19" s="740">
        <f t="shared" ref="V19" si="121">SUM(V20:V21)</f>
        <v>0</v>
      </c>
      <c r="W19" s="740">
        <f t="shared" ref="W19" si="122">SUM(W20:W21)</f>
        <v>0</v>
      </c>
      <c r="X19" s="740">
        <f t="shared" ref="X19" si="123">SUM(X20:X21)</f>
        <v>0</v>
      </c>
      <c r="Y19" s="740">
        <f t="shared" ref="Y19" si="124">SUM(Y20:Y21)</f>
        <v>0</v>
      </c>
      <c r="Z19" s="740">
        <f t="shared" ref="Z19" si="125">SUM(Z20:Z21)</f>
        <v>0</v>
      </c>
      <c r="AA19" s="740">
        <f t="shared" ref="AA19" si="126">SUM(AA20:AA21)</f>
        <v>0</v>
      </c>
      <c r="AB19" s="740">
        <f t="shared" ref="AB19" si="127">SUM(AB20:AB21)</f>
        <v>0</v>
      </c>
      <c r="AC19" s="740">
        <f t="shared" ref="AC19" si="128">SUM(AC20:AC21)</f>
        <v>0</v>
      </c>
      <c r="AD19" s="740">
        <f t="shared" ref="AD19" si="129">SUM(AD20:AD21)</f>
        <v>0</v>
      </c>
      <c r="AE19" s="740">
        <f t="shared" ref="AE19" si="130">SUM(AE20:AE21)</f>
        <v>0</v>
      </c>
      <c r="AF19" s="740">
        <f t="shared" ref="AF19" si="131">SUM(AF20:AF21)</f>
        <v>0</v>
      </c>
      <c r="AG19" s="740">
        <f t="shared" ref="AG19" si="132">SUM(AG20:AG21)</f>
        <v>0</v>
      </c>
      <c r="AH19" s="740">
        <f t="shared" ref="AH19" si="133">SUM(AH20:AH21)</f>
        <v>0</v>
      </c>
      <c r="AI19" s="740">
        <f t="shared" ref="AI19" si="134">SUM(AI20:AI21)</f>
        <v>0</v>
      </c>
      <c r="AJ19" s="740">
        <f t="shared" ref="AJ19" si="135">SUM(AJ20:AJ21)</f>
        <v>0</v>
      </c>
      <c r="AK19" s="740">
        <f t="shared" ref="AK19" si="136">SUM(AK20:AK21)</f>
        <v>0</v>
      </c>
      <c r="AL19" s="740">
        <f t="shared" ref="AL19" si="137">SUM(AL20:AL21)</f>
        <v>0</v>
      </c>
      <c r="AM19" s="740">
        <f t="shared" ref="AM19" si="138">SUM(AM20:AM21)</f>
        <v>0</v>
      </c>
      <c r="AN19" s="740">
        <f t="shared" ref="AN19" si="139">SUM(AN20:AN21)</f>
        <v>0</v>
      </c>
      <c r="AO19" s="740">
        <f t="shared" ref="AO19" si="140">SUM(AO20:AO21)</f>
        <v>0</v>
      </c>
      <c r="AP19" s="740">
        <f t="shared" ref="AP19" si="141">SUM(AP20:AP21)</f>
        <v>0</v>
      </c>
      <c r="AQ19" s="740">
        <f t="shared" ref="AQ19" si="142">SUM(AQ20:AQ21)</f>
        <v>0</v>
      </c>
      <c r="AR19" s="740">
        <f t="shared" ref="AR19" si="143">SUM(AR20:AR21)</f>
        <v>0</v>
      </c>
      <c r="AS19" s="740">
        <f t="shared" ref="AS19" si="144">SUM(AS20:AS21)</f>
        <v>0</v>
      </c>
      <c r="AT19" s="740">
        <f t="shared" ref="AT19" si="145">SUM(AT20:AT21)</f>
        <v>0</v>
      </c>
      <c r="AU19" s="740">
        <f t="shared" ref="AU19" si="146">SUM(AU20:AU21)</f>
        <v>0</v>
      </c>
      <c r="AV19" s="740">
        <f t="shared" ref="AV19" si="147">SUM(AV20:AV21)</f>
        <v>0</v>
      </c>
      <c r="AW19" s="740">
        <f t="shared" ref="AW19" si="148">SUM(AW20:AW21)</f>
        <v>0</v>
      </c>
      <c r="AX19" s="740">
        <f t="shared" ref="AX19" si="149">SUM(AX20:AX21)</f>
        <v>0</v>
      </c>
      <c r="AY19" s="740">
        <f t="shared" ref="AY19" si="150">SUM(AY20:AY21)</f>
        <v>0</v>
      </c>
      <c r="AZ19" s="740">
        <f t="shared" ref="AZ19" si="151">SUM(AZ20:AZ21)</f>
        <v>0</v>
      </c>
      <c r="BA19" s="740">
        <f t="shared" ref="BA19" si="152">SUM(BA20:BA21)</f>
        <v>0</v>
      </c>
      <c r="BB19" s="740">
        <f t="shared" ref="BB19" si="153">SUM(BB20:BB21)</f>
        <v>0</v>
      </c>
    </row>
    <row r="20" spans="1:54" x14ac:dyDescent="0.25">
      <c r="A20" s="244" t="s">
        <v>514</v>
      </c>
      <c r="B20" s="110"/>
      <c r="C20" s="370"/>
      <c r="D20" s="370"/>
      <c r="E20" s="370"/>
      <c r="F20" s="370"/>
      <c r="G20" s="370"/>
      <c r="H20" s="370"/>
      <c r="I20" s="370"/>
      <c r="J20" s="370"/>
      <c r="K20" s="370"/>
      <c r="L20" s="370"/>
      <c r="M20" s="370"/>
      <c r="N20" s="370"/>
      <c r="O20" s="370"/>
      <c r="P20" s="370"/>
      <c r="Q20" s="370"/>
      <c r="R20" s="370"/>
      <c r="S20" s="370"/>
      <c r="T20" s="370"/>
      <c r="U20" s="370"/>
      <c r="V20" s="370"/>
      <c r="W20" s="370"/>
      <c r="X20" s="370"/>
      <c r="Y20" s="370"/>
      <c r="Z20" s="370"/>
      <c r="AA20" s="370"/>
      <c r="AB20" s="370"/>
      <c r="AC20" s="370"/>
      <c r="AD20" s="370"/>
      <c r="AE20" s="370"/>
      <c r="AF20" s="370"/>
      <c r="AG20" s="370"/>
      <c r="AH20" s="370"/>
      <c r="AI20" s="370"/>
      <c r="AJ20" s="370"/>
      <c r="AK20" s="370"/>
      <c r="AL20" s="370"/>
      <c r="AM20" s="370"/>
      <c r="AN20" s="370"/>
      <c r="AO20" s="370"/>
      <c r="AP20" s="370"/>
      <c r="AQ20" s="370"/>
      <c r="AR20" s="370"/>
      <c r="AS20" s="370"/>
      <c r="AT20" s="370"/>
      <c r="AU20" s="370"/>
      <c r="AV20" s="370"/>
      <c r="AW20" s="370"/>
      <c r="AX20" s="370"/>
      <c r="AY20" s="370"/>
      <c r="AZ20" s="370"/>
      <c r="BA20" s="370"/>
      <c r="BB20" s="370"/>
    </row>
    <row r="21" spans="1:54" x14ac:dyDescent="0.25">
      <c r="A21" s="242" t="s">
        <v>1460</v>
      </c>
      <c r="B21" s="110"/>
      <c r="C21" s="740">
        <f>SUMIFS(C33:C33, $B$33:$B33, "Non Profit Institutions Natural Persons Families International Organisations Others")</f>
        <v>0</v>
      </c>
      <c r="D21" s="740">
        <f>SUMIFS(D33:D33, $B$33:$B33, "Non Profit Institutions Natural Persons Families International Organisations Others")</f>
        <v>0</v>
      </c>
      <c r="E21" s="740">
        <f>SUMIFS(E33:E33, $B$33:$B33, "Non Profit Institutions Natural Persons Families International Organisations Others")</f>
        <v>0</v>
      </c>
      <c r="F21" s="740">
        <f>SUMIFS(F33:F33, $B$33:$B33, "Non Profit Institutions Natural Persons Families International Organisations Others")</f>
        <v>0</v>
      </c>
      <c r="G21" s="740">
        <f>SUMIFS(G33:G33, $B$33:$B33, "Non Profit Institutions Natural Persons Families International Organisations Others")</f>
        <v>0</v>
      </c>
      <c r="H21" s="740">
        <f>SUMIFS(H33:H33, $B$33:$B33, "Non Profit Institutions Natural Persons Families International Organisations Others")</f>
        <v>0</v>
      </c>
      <c r="I21" s="740">
        <f>SUMIFS(I33:I33, $B$33:$B33, "Non Profit Institutions Natural Persons Families International Organisations Others")</f>
        <v>0</v>
      </c>
      <c r="J21" s="740">
        <f>SUMIFS(J33:J33, $B$33:$B33, "Non Profit Institutions Natural Persons Families International Organisations Others")</f>
        <v>0</v>
      </c>
      <c r="K21" s="740">
        <f>SUMIFS(K33:K33, $B$33:$B33, "Non Profit Institutions Natural Persons Families International Organisations Others")</f>
        <v>0</v>
      </c>
      <c r="L21" s="740">
        <f>SUMIFS(L33:L33, $B$33:$B33, "Non Profit Institutions Natural Persons Families International Organisations Others")</f>
        <v>0</v>
      </c>
      <c r="M21" s="740">
        <f>SUMIFS(M33:M33, $B$33:$B33, "Non Profit Institutions Natural Persons Families International Organisations Others")</f>
        <v>0</v>
      </c>
      <c r="N21" s="740">
        <f>SUMIFS(N33:N33, $B$33:$B33, "Non Profit Institutions Natural Persons Families International Organisations Others")</f>
        <v>0</v>
      </c>
      <c r="O21" s="740">
        <f>SUMIFS(O33:O33, $B$33:$B33, "Non Profit Institutions Natural Persons Families International Organisations Others")</f>
        <v>0</v>
      </c>
      <c r="P21" s="740">
        <f>SUMIFS(P33:P33, $B$33:$B33, "Non Profit Institutions Natural Persons Families International Organisations Others")</f>
        <v>0</v>
      </c>
      <c r="Q21" s="740">
        <f>SUMIFS(Q33:Q33, $B$33:$B33, "Non Profit Institutions Natural Persons Families International Organisations Others")</f>
        <v>0</v>
      </c>
      <c r="R21" s="740">
        <f>SUMIFS(R33:R33, $B$33:$B33, "Non Profit Institutions Natural Persons Families International Organisations Others")</f>
        <v>0</v>
      </c>
      <c r="S21" s="740">
        <f>SUMIFS(S33:S33, $B$33:$B33, "Non Profit Institutions Natural Persons Families International Organisations Others")</f>
        <v>0</v>
      </c>
      <c r="T21" s="740">
        <f>SUMIFS(T33:T33, $B$33:$B33, "Non Profit Institutions Natural Persons Families International Organisations Others")</f>
        <v>0</v>
      </c>
      <c r="U21" s="740">
        <f>SUMIFS(U33:U33, $B$33:$B33, "Non Profit Institutions Natural Persons Families International Organisations Others")</f>
        <v>0</v>
      </c>
      <c r="V21" s="740">
        <f>SUMIFS(V33:V33, $B$33:$B33, "Non Profit Institutions Natural Persons Families International Organisations Others")</f>
        <v>0</v>
      </c>
      <c r="W21" s="740">
        <f>SUMIFS(W33:W33, $B$33:$B33, "Non Profit Institutions Natural Persons Families International Organisations Others")</f>
        <v>0</v>
      </c>
      <c r="X21" s="740">
        <f>SUMIFS(X33:X33, $B$33:$B33, "Non Profit Institutions Natural Persons Families International Organisations Others")</f>
        <v>0</v>
      </c>
      <c r="Y21" s="740">
        <f>SUMIFS(Y33:Y33, $B$33:$B33, "Non Profit Institutions Natural Persons Families International Organisations Others")</f>
        <v>0</v>
      </c>
      <c r="Z21" s="740">
        <f>SUMIFS(Z33:Z33, $B$33:$B33, "Non Profit Institutions Natural Persons Families International Organisations Others")</f>
        <v>0</v>
      </c>
      <c r="AA21" s="740">
        <f>SUMIFS(AA33:AA33, $B$33:$B33, "Non Profit Institutions Natural Persons Families International Organisations Others")</f>
        <v>0</v>
      </c>
      <c r="AB21" s="740">
        <f>SUMIFS(AB33:AB33, $B$33:$B33, "Non Profit Institutions Natural Persons Families International Organisations Others")</f>
        <v>0</v>
      </c>
      <c r="AC21" s="740">
        <f>SUMIFS(AC33:AC33, $B$33:$B33, "Non Profit Institutions Natural Persons Families International Organisations Others")</f>
        <v>0</v>
      </c>
      <c r="AD21" s="740">
        <f>SUMIFS(AD33:AD33, $B$33:$B33, "Non Profit Institutions Natural Persons Families International Organisations Others")</f>
        <v>0</v>
      </c>
      <c r="AE21" s="740">
        <f>SUMIFS(AE33:AE33, $B$33:$B33, "Non Profit Institutions Natural Persons Families International Organisations Others")</f>
        <v>0</v>
      </c>
      <c r="AF21" s="740">
        <f>SUMIFS(AF33:AF33, $B$33:$B33, "Non Profit Institutions Natural Persons Families International Organisations Others")</f>
        <v>0</v>
      </c>
      <c r="AG21" s="740">
        <f>SUMIFS(AG33:AG33, $B$33:$B33, "Non Profit Institutions Natural Persons Families International Organisations Others")</f>
        <v>0</v>
      </c>
      <c r="AH21" s="740">
        <f>SUMIFS(AH33:AH33, $B$33:$B33, "Non Profit Institutions Natural Persons Families International Organisations Others")</f>
        <v>0</v>
      </c>
      <c r="AI21" s="740">
        <f>SUMIFS(AI33:AI33, $B$33:$B33, "Non Profit Institutions Natural Persons Families International Organisations Others")</f>
        <v>0</v>
      </c>
      <c r="AJ21" s="740">
        <f>SUMIFS(AJ33:AJ33, $B$33:$B33, "Non Profit Institutions Natural Persons Families International Organisations Others")</f>
        <v>0</v>
      </c>
      <c r="AK21" s="740">
        <f>SUMIFS(AK33:AK33, $B$33:$B33, "Non Profit Institutions Natural Persons Families International Organisations Others")</f>
        <v>0</v>
      </c>
      <c r="AL21" s="740">
        <f>SUMIFS(AL33:AL33, $B$33:$B33, "Non Profit Institutions Natural Persons Families International Organisations Others")</f>
        <v>0</v>
      </c>
      <c r="AM21" s="740">
        <f>SUMIFS(AM33:AM33, $B$33:$B33, "Non Profit Institutions Natural Persons Families International Organisations Others")</f>
        <v>0</v>
      </c>
      <c r="AN21" s="740">
        <f>SUMIFS(AN33:AN33, $B$33:$B33, "Non Profit Institutions Natural Persons Families International Organisations Others")</f>
        <v>0</v>
      </c>
      <c r="AO21" s="740">
        <f>SUMIFS(AO33:AO33, $B$33:$B33, "Non Profit Institutions Natural Persons Families International Organisations Others")</f>
        <v>0</v>
      </c>
      <c r="AP21" s="740">
        <f>SUMIFS(AP33:AP33, $B$33:$B33, "Non Profit Institutions Natural Persons Families International Organisations Others")</f>
        <v>0</v>
      </c>
      <c r="AQ21" s="740">
        <f>SUMIFS(AQ33:AQ33, $B$33:$B33, "Non Profit Institutions Natural Persons Families International Organisations Others")</f>
        <v>0</v>
      </c>
      <c r="AR21" s="740">
        <f>SUMIFS(AR33:AR33, $B$33:$B33, "Non Profit Institutions Natural Persons Families International Organisations Others")</f>
        <v>0</v>
      </c>
      <c r="AS21" s="740">
        <f>SUMIFS(AS33:AS33, $B$33:$B33, "Non Profit Institutions Natural Persons Families International Organisations Others")</f>
        <v>0</v>
      </c>
      <c r="AT21" s="740">
        <f>SUMIFS(AT33:AT33, $B$33:$B33, "Non Profit Institutions Natural Persons Families International Organisations Others")</f>
        <v>0</v>
      </c>
      <c r="AU21" s="740">
        <f>SUMIFS(AU33:AU33, $B$33:$B33, "Non Profit Institutions Natural Persons Families International Organisations Others")</f>
        <v>0</v>
      </c>
      <c r="AV21" s="740">
        <f>SUMIFS(AV33:AV33, $B$33:$B33, "Non Profit Institutions Natural Persons Families International Organisations Others")</f>
        <v>0</v>
      </c>
      <c r="AW21" s="740">
        <f>SUMIFS(AW33:AW33, $B$33:$B33, "Non Profit Institutions Natural Persons Families International Organisations Others")</f>
        <v>0</v>
      </c>
      <c r="AX21" s="740">
        <f>SUMIFS(AX33:AX33, $B$33:$B33, "Non Profit Institutions Natural Persons Families International Organisations Others")</f>
        <v>0</v>
      </c>
      <c r="AY21" s="740">
        <f>SUMIFS(AY33:AY33, $B$33:$B33, "Non Profit Institutions Natural Persons Families International Organisations Others")</f>
        <v>0</v>
      </c>
      <c r="AZ21" s="740">
        <f>SUMIFS(AZ33:AZ33, $B$33:$B33, "Non Profit Institutions Natural Persons Families International Organisations Others")</f>
        <v>0</v>
      </c>
      <c r="BA21" s="740">
        <f>SUMIFS(BA33:BA33, $B$33:$B33, "Non Profit Institutions Natural Persons Families International Organisations Others")</f>
        <v>0</v>
      </c>
      <c r="BB21" s="740">
        <f>SUMIFS(BB33:BB33, $B$33:$B33, "Non Profit Institutions Natural Persons Families International Organisations Others")</f>
        <v>0</v>
      </c>
    </row>
    <row r="22" spans="1:54" x14ac:dyDescent="0.25">
      <c r="A22" s="287"/>
      <c r="B22" s="288"/>
      <c r="C22" s="912"/>
      <c r="D22" s="912"/>
      <c r="E22" s="912"/>
      <c r="F22" s="912"/>
      <c r="G22" s="912"/>
      <c r="H22" s="912"/>
      <c r="I22" s="912"/>
      <c r="J22" s="912"/>
      <c r="K22" s="912"/>
      <c r="L22" s="912"/>
      <c r="M22" s="912"/>
      <c r="N22" s="912"/>
      <c r="O22" s="912"/>
      <c r="P22" s="912"/>
      <c r="Q22" s="912"/>
      <c r="R22" s="912"/>
      <c r="S22" s="912"/>
      <c r="T22" s="912"/>
      <c r="U22" s="912"/>
      <c r="V22" s="912"/>
      <c r="W22" s="912"/>
      <c r="X22" s="912"/>
      <c r="Y22" s="912"/>
      <c r="Z22" s="912"/>
      <c r="AA22" s="912"/>
      <c r="AB22" s="912"/>
      <c r="AC22" s="912"/>
      <c r="AD22" s="912"/>
      <c r="AE22" s="912"/>
      <c r="AF22" s="912"/>
      <c r="AG22" s="912"/>
      <c r="AH22" s="912"/>
      <c r="AI22" s="912"/>
      <c r="AJ22" s="912"/>
      <c r="AK22" s="912"/>
      <c r="AL22" s="912"/>
      <c r="AM22" s="912"/>
      <c r="AN22" s="912"/>
      <c r="AO22" s="912"/>
      <c r="AP22" s="912"/>
      <c r="AQ22" s="912"/>
      <c r="AR22" s="912"/>
      <c r="AS22" s="912"/>
      <c r="AT22" s="912"/>
      <c r="AU22" s="912"/>
      <c r="AV22" s="912"/>
      <c r="AW22" s="912"/>
      <c r="AX22" s="912"/>
      <c r="AY22" s="912"/>
      <c r="AZ22" s="912"/>
      <c r="BA22" s="912"/>
      <c r="BB22" s="912"/>
    </row>
    <row r="23" spans="1:54" x14ac:dyDescent="0.25">
      <c r="A23" s="519" t="s">
        <v>1277</v>
      </c>
      <c r="B23" s="325"/>
      <c r="C23" s="740">
        <f>SUM(C24:C25)</f>
        <v>0</v>
      </c>
      <c r="D23" s="740">
        <f t="shared" ref="D23" si="154">SUM(D24:D25)</f>
        <v>0</v>
      </c>
      <c r="E23" s="740">
        <f t="shared" ref="E23" si="155">SUM(E24:E25)</f>
        <v>0</v>
      </c>
      <c r="F23" s="740">
        <f t="shared" ref="F23" si="156">SUM(F24:F25)</f>
        <v>0</v>
      </c>
      <c r="G23" s="740">
        <f t="shared" ref="G23" si="157">SUM(G24:G25)</f>
        <v>0</v>
      </c>
      <c r="H23" s="740">
        <f t="shared" ref="H23" si="158">SUM(H24:H25)</f>
        <v>0</v>
      </c>
      <c r="I23" s="740">
        <f t="shared" ref="I23" si="159">SUM(I24:I25)</f>
        <v>0</v>
      </c>
      <c r="J23" s="740">
        <f t="shared" ref="J23" si="160">SUM(J24:J25)</f>
        <v>0</v>
      </c>
      <c r="K23" s="740">
        <f t="shared" ref="K23" si="161">SUM(K24:K25)</f>
        <v>0</v>
      </c>
      <c r="L23" s="740">
        <f t="shared" ref="L23" si="162">SUM(L24:L25)</f>
        <v>0</v>
      </c>
      <c r="M23" s="936"/>
      <c r="N23" s="936"/>
      <c r="O23" s="936"/>
      <c r="P23" s="936"/>
      <c r="Q23" s="936"/>
      <c r="R23" s="936"/>
      <c r="S23" s="936"/>
      <c r="T23" s="936"/>
      <c r="U23" s="936"/>
      <c r="V23" s="936"/>
      <c r="W23" s="740">
        <f t="shared" ref="W23" si="163">SUM(W24:W25)</f>
        <v>0</v>
      </c>
      <c r="X23" s="740">
        <f t="shared" ref="X23" si="164">SUM(X24:X25)</f>
        <v>0</v>
      </c>
      <c r="Y23" s="740">
        <f t="shared" ref="Y23" si="165">SUM(Y24:Y25)</f>
        <v>0</v>
      </c>
      <c r="Z23" s="740">
        <f t="shared" ref="Z23" si="166">SUM(Z24:Z25)</f>
        <v>0</v>
      </c>
      <c r="AA23" s="740">
        <f t="shared" ref="AA23" si="167">SUM(AA24:AA25)</f>
        <v>0</v>
      </c>
      <c r="AB23" s="740">
        <f t="shared" ref="AB23" si="168">SUM(AB24:AB25)</f>
        <v>0</v>
      </c>
      <c r="AC23" s="740">
        <f t="shared" ref="AC23" si="169">SUM(AC24:AC25)</f>
        <v>0</v>
      </c>
      <c r="AD23" s="740">
        <f t="shared" ref="AD23" si="170">SUM(AD24:AD25)</f>
        <v>0</v>
      </c>
      <c r="AE23" s="740">
        <f t="shared" ref="AE23" si="171">SUM(AE24:AE25)</f>
        <v>0</v>
      </c>
      <c r="AF23" s="740">
        <f t="shared" ref="AF23" si="172">SUM(AF24:AF25)</f>
        <v>0</v>
      </c>
      <c r="AG23" s="740">
        <f t="shared" ref="AG23" si="173">SUM(AG24:AG25)</f>
        <v>0</v>
      </c>
      <c r="AH23" s="740">
        <f t="shared" ref="AH23" si="174">SUM(AH24:AH25)</f>
        <v>0</v>
      </c>
      <c r="AI23" s="740">
        <f t="shared" ref="AI23" si="175">SUM(AI24:AI25)</f>
        <v>0</v>
      </c>
      <c r="AJ23" s="740">
        <f t="shared" ref="AJ23" si="176">SUM(AJ24:AJ25)</f>
        <v>0</v>
      </c>
      <c r="AK23" s="740">
        <f t="shared" ref="AK23" si="177">SUM(AK24:AK25)</f>
        <v>0</v>
      </c>
      <c r="AL23" s="740">
        <f t="shared" ref="AL23" si="178">SUM(AL24:AL25)</f>
        <v>0</v>
      </c>
      <c r="AM23" s="740">
        <f t="shared" ref="AM23" si="179">SUM(AM24:AM25)</f>
        <v>0</v>
      </c>
      <c r="AN23" s="740">
        <f t="shared" ref="AN23" si="180">SUM(AN24:AN25)</f>
        <v>0</v>
      </c>
      <c r="AO23" s="740">
        <f t="shared" ref="AO23" si="181">SUM(AO24:AO25)</f>
        <v>0</v>
      </c>
      <c r="AP23" s="740">
        <f t="shared" ref="AP23" si="182">SUM(AP24:AP25)</f>
        <v>0</v>
      </c>
      <c r="AQ23" s="740">
        <f t="shared" ref="AQ23" si="183">SUM(AQ24:AQ25)</f>
        <v>0</v>
      </c>
      <c r="AR23" s="740">
        <f t="shared" ref="AR23" si="184">SUM(AR24:AR25)</f>
        <v>0</v>
      </c>
      <c r="AS23" s="740">
        <f t="shared" ref="AS23" si="185">SUM(AS24:AS25)</f>
        <v>0</v>
      </c>
      <c r="AT23" s="740">
        <f t="shared" ref="AT23" si="186">SUM(AT24:AT25)</f>
        <v>0</v>
      </c>
      <c r="AU23" s="740">
        <f t="shared" ref="AU23" si="187">SUM(AU24:AU25)</f>
        <v>0</v>
      </c>
      <c r="AV23" s="740">
        <f t="shared" ref="AV23" si="188">SUM(AV24:AV25)</f>
        <v>0</v>
      </c>
      <c r="AW23" s="740">
        <f t="shared" ref="AW23" si="189">SUM(AW24:AW25)</f>
        <v>0</v>
      </c>
      <c r="AX23" s="740">
        <f t="shared" ref="AX23" si="190">SUM(AX24:AX25)</f>
        <v>0</v>
      </c>
      <c r="AY23" s="740">
        <f t="shared" ref="AY23" si="191">SUM(AY24:AY25)</f>
        <v>0</v>
      </c>
      <c r="AZ23" s="740">
        <f t="shared" ref="AZ23" si="192">SUM(AZ24:AZ25)</f>
        <v>0</v>
      </c>
      <c r="BA23" s="740">
        <f t="shared" ref="BA23" si="193">SUM(BA24:BA25)</f>
        <v>0</v>
      </c>
      <c r="BB23" s="740">
        <f t="shared" ref="BB23" si="194">SUM(BB24:BB25)</f>
        <v>0</v>
      </c>
    </row>
    <row r="24" spans="1:54" x14ac:dyDescent="0.25">
      <c r="A24" s="61" t="s">
        <v>514</v>
      </c>
      <c r="B24" s="325"/>
      <c r="C24" s="370"/>
      <c r="D24" s="370"/>
      <c r="E24" s="370"/>
      <c r="F24" s="370"/>
      <c r="G24" s="370"/>
      <c r="H24" s="370"/>
      <c r="I24" s="370"/>
      <c r="J24" s="370"/>
      <c r="K24" s="370"/>
      <c r="L24" s="370"/>
      <c r="M24" s="764"/>
      <c r="N24" s="764"/>
      <c r="O24" s="764"/>
      <c r="P24" s="764"/>
      <c r="Q24" s="764"/>
      <c r="R24" s="764"/>
      <c r="S24" s="764"/>
      <c r="T24" s="764"/>
      <c r="U24" s="764"/>
      <c r="V24" s="764"/>
      <c r="W24" s="370"/>
      <c r="X24" s="370"/>
      <c r="Y24" s="370"/>
      <c r="Z24" s="370"/>
      <c r="AA24" s="370"/>
      <c r="AB24" s="370"/>
      <c r="AC24" s="370"/>
      <c r="AD24" s="370"/>
      <c r="AE24" s="370"/>
      <c r="AF24" s="370"/>
      <c r="AG24" s="370"/>
      <c r="AH24" s="370"/>
      <c r="AI24" s="370"/>
      <c r="AJ24" s="370"/>
      <c r="AK24" s="370"/>
      <c r="AL24" s="370"/>
      <c r="AM24" s="370"/>
      <c r="AN24" s="370"/>
      <c r="AO24" s="370"/>
      <c r="AP24" s="370"/>
      <c r="AQ24" s="370"/>
      <c r="AR24" s="370"/>
      <c r="AS24" s="370"/>
      <c r="AT24" s="370"/>
      <c r="AU24" s="370"/>
      <c r="AV24" s="370"/>
      <c r="AW24" s="370"/>
      <c r="AX24" s="370"/>
      <c r="AY24" s="370"/>
      <c r="AZ24" s="370"/>
      <c r="BA24" s="370"/>
      <c r="BB24" s="370"/>
    </row>
    <row r="25" spans="1:54" x14ac:dyDescent="0.25">
      <c r="A25" s="243" t="s">
        <v>1460</v>
      </c>
      <c r="B25" s="325"/>
      <c r="C25" s="740">
        <f>SUMIFS(C33:C33, $B$33:$B33, "Unincorporated Enterprises held by Natural Persons")</f>
        <v>0</v>
      </c>
      <c r="D25" s="740">
        <f>SUMIFS(D33:D33, $B$33:$B33, "Unincorporated Enterprises held by Natural Persons")</f>
        <v>0</v>
      </c>
      <c r="E25" s="740">
        <f>SUMIFS(E33:E33, $B$33:$B33, "Unincorporated Enterprises held by Natural Persons")</f>
        <v>0</v>
      </c>
      <c r="F25" s="740">
        <f>SUMIFS(F33:F33, $B$33:$B33, "Unincorporated Enterprises held by Natural Persons")</f>
        <v>0</v>
      </c>
      <c r="G25" s="740">
        <f>SUMIFS(G33:G33, $B$33:$B33, "Unincorporated Enterprises held by Natural Persons")</f>
        <v>0</v>
      </c>
      <c r="H25" s="740">
        <f>SUMIFS(H33:H33, $B$33:$B33, "Unincorporated Enterprises held by Natural Persons")</f>
        <v>0</v>
      </c>
      <c r="I25" s="740">
        <f>SUMIFS(I33:I33, $B$33:$B33, "Unincorporated Enterprises held by Natural Persons")</f>
        <v>0</v>
      </c>
      <c r="J25" s="740">
        <f>SUMIFS(J33:J33, $B$33:$B33, "Unincorporated Enterprises held by Natural Persons")</f>
        <v>0</v>
      </c>
      <c r="K25" s="740">
        <f>SUMIFS(K33:K33, $B$33:$B33, "Unincorporated Enterprises held by Natural Persons")</f>
        <v>0</v>
      </c>
      <c r="L25" s="740">
        <f>SUMIFS(L33:L33, $B$33:$B33, "Unincorporated Enterprises held by Natural Persons")</f>
        <v>0</v>
      </c>
      <c r="M25" s="910"/>
      <c r="N25" s="910"/>
      <c r="O25" s="910"/>
      <c r="P25" s="910"/>
      <c r="Q25" s="910"/>
      <c r="R25" s="910"/>
      <c r="S25" s="910"/>
      <c r="T25" s="910"/>
      <c r="U25" s="910"/>
      <c r="V25" s="910"/>
      <c r="W25" s="740">
        <f>SUMIFS(W33:W33, $B$33:$B33, "Unincorporated Enterprises held by Natural Persons")</f>
        <v>0</v>
      </c>
      <c r="X25" s="740">
        <f>SUMIFS(X33:X33, $B$33:$B33, "Unincorporated Enterprises held by Natural Persons")</f>
        <v>0</v>
      </c>
      <c r="Y25" s="740">
        <f>SUMIFS(Y33:Y33, $B$33:$B33, "Unincorporated Enterprises held by Natural Persons")</f>
        <v>0</v>
      </c>
      <c r="Z25" s="740">
        <f>SUMIFS(Z33:Z33, $B$33:$B33, "Unincorporated Enterprises held by Natural Persons")</f>
        <v>0</v>
      </c>
      <c r="AA25" s="740">
        <f>SUMIFS(AA33:AA33, $B$33:$B33, "Unincorporated Enterprises held by Natural Persons")</f>
        <v>0</v>
      </c>
      <c r="AB25" s="740">
        <f>SUMIFS(AB33:AB33, $B$33:$B33, "Unincorporated Enterprises held by Natural Persons")</f>
        <v>0</v>
      </c>
      <c r="AC25" s="740">
        <f>SUMIFS(AC33:AC33, $B$33:$B33, "Unincorporated Enterprises held by Natural Persons")</f>
        <v>0</v>
      </c>
      <c r="AD25" s="740">
        <f>SUMIFS(AD33:AD33, $B$33:$B33, "Unincorporated Enterprises held by Natural Persons")</f>
        <v>0</v>
      </c>
      <c r="AE25" s="740">
        <f>SUMIFS(AE33:AE33, $B$33:$B33, "Unincorporated Enterprises held by Natural Persons")</f>
        <v>0</v>
      </c>
      <c r="AF25" s="740">
        <f>SUMIFS(AF33:AF33, $B$33:$B33, "Unincorporated Enterprises held by Natural Persons")</f>
        <v>0</v>
      </c>
      <c r="AG25" s="740">
        <f>SUMIFS(AG33:AG33, $B$33:$B33, "Unincorporated Enterprises held by Natural Persons")</f>
        <v>0</v>
      </c>
      <c r="AH25" s="740">
        <f>SUMIFS(AH33:AH33, $B$33:$B33, "Unincorporated Enterprises held by Natural Persons")</f>
        <v>0</v>
      </c>
      <c r="AI25" s="740">
        <f>SUMIFS(AI33:AI33, $B$33:$B33, "Unincorporated Enterprises held by Natural Persons")</f>
        <v>0</v>
      </c>
      <c r="AJ25" s="740">
        <f>SUMIFS(AJ33:AJ33, $B$33:$B33, "Unincorporated Enterprises held by Natural Persons")</f>
        <v>0</v>
      </c>
      <c r="AK25" s="740">
        <f>SUMIFS(AK33:AK33, $B$33:$B33, "Unincorporated Enterprises held by Natural Persons")</f>
        <v>0</v>
      </c>
      <c r="AL25" s="740">
        <f>SUMIFS(AL33:AL33, $B$33:$B33, "Unincorporated Enterprises held by Natural Persons")</f>
        <v>0</v>
      </c>
      <c r="AM25" s="740">
        <f>SUMIFS(AM33:AM33, $B$33:$B33, "Unincorporated Enterprises held by Natural Persons")</f>
        <v>0</v>
      </c>
      <c r="AN25" s="740">
        <f>SUMIFS(AN33:AN33, $B$33:$B33, "Unincorporated Enterprises held by Natural Persons")</f>
        <v>0</v>
      </c>
      <c r="AO25" s="740">
        <f>SUMIFS(AO33:AO33, $B$33:$B33, "Unincorporated Enterprises held by Natural Persons")</f>
        <v>0</v>
      </c>
      <c r="AP25" s="740">
        <f>SUMIFS(AP33:AP33, $B$33:$B33, "Unincorporated Enterprises held by Natural Persons")</f>
        <v>0</v>
      </c>
      <c r="AQ25" s="740">
        <f>SUMIFS(AQ33:AQ33, $B$33:$B33, "Unincorporated Enterprises held by Natural Persons")</f>
        <v>0</v>
      </c>
      <c r="AR25" s="740">
        <f>SUMIFS(AR33:AR33, $B$33:$B33, "Unincorporated Enterprises held by Natural Persons")</f>
        <v>0</v>
      </c>
      <c r="AS25" s="740">
        <f>SUMIFS(AS33:AS33, $B$33:$B33, "Unincorporated Enterprises held by Natural Persons")</f>
        <v>0</v>
      </c>
      <c r="AT25" s="740">
        <f>SUMIFS(AT33:AT33, $B$33:$B33, "Unincorporated Enterprises held by Natural Persons")</f>
        <v>0</v>
      </c>
      <c r="AU25" s="740">
        <f>SUMIFS(AU33:AU33, $B$33:$B33, "Unincorporated Enterprises held by Natural Persons")</f>
        <v>0</v>
      </c>
      <c r="AV25" s="740">
        <f>SUMIFS(AV33:AV33, $B$33:$B33, "Unincorporated Enterprises held by Natural Persons")</f>
        <v>0</v>
      </c>
      <c r="AW25" s="740">
        <f>SUMIFS(AW33:AW33, $B$33:$B33, "Unincorporated Enterprises held by Natural Persons")</f>
        <v>0</v>
      </c>
      <c r="AX25" s="740">
        <f>SUMIFS(AX33:AX33, $B$33:$B33, "Unincorporated Enterprises held by Natural Persons")</f>
        <v>0</v>
      </c>
      <c r="AY25" s="740">
        <f>SUMIFS(AY33:AY33, $B$33:$B33, "Unincorporated Enterprises held by Natural Persons")</f>
        <v>0</v>
      </c>
      <c r="AZ25" s="740">
        <f>SUMIFS(AZ33:AZ33, $B$33:$B33, "Unincorporated Enterprises held by Natural Persons")</f>
        <v>0</v>
      </c>
      <c r="BA25" s="740">
        <f>SUMIFS(BA33:BA33, $B$33:$B33, "Unincorporated Enterprises held by Natural Persons")</f>
        <v>0</v>
      </c>
      <c r="BB25" s="740">
        <f>SUMIFS(BB33:BB33, $B$33:$B33, "Unincorporated Enterprises held by Natural Persons")</f>
        <v>0</v>
      </c>
    </row>
    <row r="26" spans="1:54" x14ac:dyDescent="0.25">
      <c r="A26" s="287"/>
      <c r="B26" s="288"/>
      <c r="C26" s="912"/>
      <c r="D26" s="912"/>
      <c r="E26" s="912"/>
      <c r="F26" s="912"/>
      <c r="G26" s="912"/>
      <c r="H26" s="912"/>
      <c r="I26" s="912"/>
      <c r="J26" s="912"/>
      <c r="K26" s="912"/>
      <c r="L26" s="912"/>
      <c r="M26" s="912"/>
      <c r="N26" s="912"/>
      <c r="O26" s="912"/>
      <c r="P26" s="912"/>
      <c r="Q26" s="912"/>
      <c r="R26" s="912"/>
      <c r="S26" s="912"/>
      <c r="T26" s="912"/>
      <c r="U26" s="912"/>
      <c r="V26" s="912"/>
      <c r="W26" s="912"/>
      <c r="X26" s="912"/>
      <c r="Y26" s="912"/>
      <c r="Z26" s="912"/>
      <c r="AA26" s="912"/>
      <c r="AB26" s="912"/>
      <c r="AC26" s="912"/>
      <c r="AD26" s="912"/>
      <c r="AE26" s="912"/>
      <c r="AF26" s="912"/>
      <c r="AG26" s="912"/>
      <c r="AH26" s="912"/>
      <c r="AI26" s="912"/>
      <c r="AJ26" s="912"/>
      <c r="AK26" s="912"/>
      <c r="AL26" s="912"/>
      <c r="AM26" s="912"/>
      <c r="AN26" s="912"/>
      <c r="AO26" s="912"/>
      <c r="AP26" s="912"/>
      <c r="AQ26" s="912"/>
      <c r="AR26" s="912"/>
      <c r="AS26" s="912"/>
      <c r="AT26" s="912"/>
      <c r="AU26" s="912"/>
      <c r="AV26" s="912"/>
      <c r="AW26" s="912"/>
      <c r="AX26" s="912"/>
      <c r="AY26" s="912"/>
      <c r="AZ26" s="912"/>
      <c r="BA26" s="912"/>
      <c r="BB26" s="912"/>
    </row>
    <row r="27" spans="1:54" x14ac:dyDescent="0.25">
      <c r="A27" s="242" t="s">
        <v>839</v>
      </c>
      <c r="B27" s="325"/>
      <c r="C27" s="847">
        <f>SUM(C28:C29)</f>
        <v>0</v>
      </c>
      <c r="D27" s="847">
        <f t="shared" ref="D27:L27" si="195">SUM(D28:D29)</f>
        <v>0</v>
      </c>
      <c r="E27" s="847">
        <f t="shared" si="195"/>
        <v>0</v>
      </c>
      <c r="F27" s="847">
        <f t="shared" si="195"/>
        <v>0</v>
      </c>
      <c r="G27" s="847">
        <f t="shared" si="195"/>
        <v>0</v>
      </c>
      <c r="H27" s="847">
        <f t="shared" si="195"/>
        <v>0</v>
      </c>
      <c r="I27" s="847">
        <f t="shared" si="195"/>
        <v>0</v>
      </c>
      <c r="J27" s="847">
        <f t="shared" si="195"/>
        <v>0</v>
      </c>
      <c r="K27" s="847">
        <f t="shared" si="195"/>
        <v>0</v>
      </c>
      <c r="L27" s="847">
        <f t="shared" si="195"/>
        <v>0</v>
      </c>
      <c r="M27" s="910"/>
      <c r="N27" s="910"/>
      <c r="O27" s="910"/>
      <c r="P27" s="910"/>
      <c r="Q27" s="910"/>
      <c r="R27" s="910"/>
      <c r="S27" s="910"/>
      <c r="T27" s="910"/>
      <c r="U27" s="910"/>
      <c r="V27" s="910"/>
      <c r="W27" s="740">
        <f t="shared" ref="W27" si="196">SUM(W28:W29)</f>
        <v>0</v>
      </c>
      <c r="X27" s="740">
        <f t="shared" ref="X27" si="197">SUM(X28:X29)</f>
        <v>0</v>
      </c>
      <c r="Y27" s="740">
        <f t="shared" ref="Y27" si="198">SUM(Y28:Y29)</f>
        <v>0</v>
      </c>
      <c r="Z27" s="740">
        <f t="shared" ref="Z27" si="199">SUM(Z28:Z29)</f>
        <v>0</v>
      </c>
      <c r="AA27" s="740">
        <f t="shared" ref="AA27" si="200">SUM(AA28:AA29)</f>
        <v>0</v>
      </c>
      <c r="AB27" s="740">
        <f t="shared" ref="AB27" si="201">SUM(AB28:AB29)</f>
        <v>0</v>
      </c>
      <c r="AC27" s="740">
        <f t="shared" ref="AC27" si="202">SUM(AC28:AC29)</f>
        <v>0</v>
      </c>
      <c r="AD27" s="740">
        <f t="shared" ref="AD27" si="203">SUM(AD28:AD29)</f>
        <v>0</v>
      </c>
      <c r="AE27" s="740">
        <f t="shared" ref="AE27" si="204">SUM(AE28:AE29)</f>
        <v>0</v>
      </c>
      <c r="AF27" s="740">
        <f t="shared" ref="AF27" si="205">SUM(AF28:AF29)</f>
        <v>0</v>
      </c>
      <c r="AG27" s="740">
        <f t="shared" ref="AG27" si="206">SUM(AG28:AG29)</f>
        <v>0</v>
      </c>
      <c r="AH27" s="740">
        <f t="shared" ref="AH27" si="207">SUM(AH28:AH29)</f>
        <v>0</v>
      </c>
      <c r="AI27" s="740">
        <f t="shared" ref="AI27" si="208">SUM(AI28:AI29)</f>
        <v>0</v>
      </c>
      <c r="AJ27" s="740">
        <f t="shared" ref="AJ27" si="209">SUM(AJ28:AJ29)</f>
        <v>0</v>
      </c>
      <c r="AK27" s="740">
        <f t="shared" ref="AK27" si="210">SUM(AK28:AK29)</f>
        <v>0</v>
      </c>
      <c r="AL27" s="740">
        <f t="shared" ref="AL27" si="211">SUM(AL28:AL29)</f>
        <v>0</v>
      </c>
      <c r="AM27" s="740">
        <f t="shared" ref="AM27" si="212">SUM(AM28:AM29)</f>
        <v>0</v>
      </c>
      <c r="AN27" s="740">
        <f t="shared" ref="AN27" si="213">SUM(AN28:AN29)</f>
        <v>0</v>
      </c>
      <c r="AO27" s="740">
        <f t="shared" ref="AO27" si="214">SUM(AO28:AO29)</f>
        <v>0</v>
      </c>
      <c r="AP27" s="740">
        <f t="shared" ref="AP27" si="215">SUM(AP28:AP29)</f>
        <v>0</v>
      </c>
      <c r="AQ27" s="740">
        <f t="shared" ref="AQ27" si="216">SUM(AQ28:AQ29)</f>
        <v>0</v>
      </c>
      <c r="AR27" s="740">
        <f t="shared" ref="AR27" si="217">SUM(AR28:AR29)</f>
        <v>0</v>
      </c>
      <c r="AS27" s="740">
        <f t="shared" ref="AS27" si="218">SUM(AS28:AS29)</f>
        <v>0</v>
      </c>
      <c r="AT27" s="740">
        <f t="shared" ref="AT27" si="219">SUM(AT28:AT29)</f>
        <v>0</v>
      </c>
      <c r="AU27" s="740">
        <f t="shared" ref="AU27" si="220">SUM(AU28:AU29)</f>
        <v>0</v>
      </c>
      <c r="AV27" s="740">
        <f t="shared" ref="AV27" si="221">SUM(AV28:AV29)</f>
        <v>0</v>
      </c>
      <c r="AW27" s="740">
        <f t="shared" ref="AW27" si="222">SUM(AW28:AW29)</f>
        <v>0</v>
      </c>
      <c r="AX27" s="740">
        <f t="shared" ref="AX27" si="223">SUM(AX28:AX29)</f>
        <v>0</v>
      </c>
      <c r="AY27" s="740">
        <f t="shared" ref="AY27" si="224">SUM(AY28:AY29)</f>
        <v>0</v>
      </c>
      <c r="AZ27" s="740">
        <f t="shared" ref="AZ27" si="225">SUM(AZ28:AZ29)</f>
        <v>0</v>
      </c>
      <c r="BA27" s="740">
        <f t="shared" ref="BA27" si="226">SUM(BA28:BA29)</f>
        <v>0</v>
      </c>
      <c r="BB27" s="740">
        <f t="shared" ref="BB27" si="227">SUM(BB28:BB29)</f>
        <v>0</v>
      </c>
    </row>
    <row r="28" spans="1:54" x14ac:dyDescent="0.25">
      <c r="A28" s="61" t="s">
        <v>514</v>
      </c>
      <c r="B28" s="325"/>
      <c r="C28" s="370"/>
      <c r="D28" s="370"/>
      <c r="E28" s="370"/>
      <c r="F28" s="370"/>
      <c r="G28" s="370"/>
      <c r="H28" s="370"/>
      <c r="I28" s="370"/>
      <c r="J28" s="370"/>
      <c r="K28" s="370"/>
      <c r="L28" s="370"/>
      <c r="M28" s="910"/>
      <c r="N28" s="910"/>
      <c r="O28" s="910"/>
      <c r="P28" s="910"/>
      <c r="Q28" s="910"/>
      <c r="R28" s="910"/>
      <c r="S28" s="910"/>
      <c r="T28" s="910"/>
      <c r="U28" s="910"/>
      <c r="V28" s="91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c r="AS28" s="370"/>
      <c r="AT28" s="370"/>
      <c r="AU28" s="370"/>
      <c r="AV28" s="370"/>
      <c r="AW28" s="370"/>
      <c r="AX28" s="370"/>
      <c r="AY28" s="370"/>
      <c r="AZ28" s="370"/>
      <c r="BA28" s="370"/>
      <c r="BB28" s="370"/>
    </row>
    <row r="29" spans="1:54" x14ac:dyDescent="0.25">
      <c r="A29" s="243" t="s">
        <v>1460</v>
      </c>
      <c r="B29" s="325"/>
      <c r="C29" s="740">
        <f>SUMIFS(C33:C33, $B$33:$B33, "Natural Persons")</f>
        <v>0</v>
      </c>
      <c r="D29" s="740">
        <f>SUMIFS(D33:D33, $B$33:$B33, "Natural Persons")</f>
        <v>0</v>
      </c>
      <c r="E29" s="740">
        <f>SUMIFS(E33:E33, $B$33:$B33, "Natural Persons")</f>
        <v>0</v>
      </c>
      <c r="F29" s="740">
        <f>SUMIFS(F33:F33, $B$33:$B33, "Natural Persons")</f>
        <v>0</v>
      </c>
      <c r="G29" s="740">
        <f>SUMIFS(G33:G33, $B$33:$B33, "Natural Persons")</f>
        <v>0</v>
      </c>
      <c r="H29" s="740">
        <f>SUMIFS(H33:H33, $B$33:$B33, "Natural Persons")</f>
        <v>0</v>
      </c>
      <c r="I29" s="740">
        <f>SUMIFS(I33:I33, $B$33:$B33, "Natural Persons")</f>
        <v>0</v>
      </c>
      <c r="J29" s="740">
        <f>SUMIFS(J33:J33, $B$33:$B33, "Natural Persons")</f>
        <v>0</v>
      </c>
      <c r="K29" s="740">
        <f>SUMIFS(K33:K33, $B$33:$B33, "Natural Persons")</f>
        <v>0</v>
      </c>
      <c r="L29" s="740">
        <f>SUMIFS(L33:L33, $B$33:$B33, "Natural Persons")</f>
        <v>0</v>
      </c>
      <c r="M29" s="910"/>
      <c r="N29" s="910"/>
      <c r="O29" s="910"/>
      <c r="P29" s="910"/>
      <c r="Q29" s="910"/>
      <c r="R29" s="910"/>
      <c r="S29" s="910"/>
      <c r="T29" s="910"/>
      <c r="U29" s="910"/>
      <c r="V29" s="910"/>
      <c r="W29" s="740">
        <f>SUMIFS(W33:W33, $B$33:$B33, "Natural Persons")</f>
        <v>0</v>
      </c>
      <c r="X29" s="740">
        <f>SUMIFS(X33:X33, $B$33:$B33, "Natural Persons")</f>
        <v>0</v>
      </c>
      <c r="Y29" s="740">
        <f>SUMIFS(Y33:Y33, $B$33:$B33, "Natural Persons")</f>
        <v>0</v>
      </c>
      <c r="Z29" s="740">
        <f>SUMIFS(Z33:Z33, $B$33:$B33, "Natural Persons")</f>
        <v>0</v>
      </c>
      <c r="AA29" s="740">
        <f>SUMIFS(AA33:AA33, $B$33:$B33, "Natural Persons")</f>
        <v>0</v>
      </c>
      <c r="AB29" s="740">
        <f>SUMIFS(AB33:AB33, $B$33:$B33, "Natural Persons")</f>
        <v>0</v>
      </c>
      <c r="AC29" s="740">
        <f>SUMIFS(AC33:AC33, $B$33:$B33, "Natural Persons")</f>
        <v>0</v>
      </c>
      <c r="AD29" s="740">
        <f>SUMIFS(AD33:AD33, $B$33:$B33, "Natural Persons")</f>
        <v>0</v>
      </c>
      <c r="AE29" s="740">
        <f>SUMIFS(AE33:AE33, $B$33:$B33, "Natural Persons")</f>
        <v>0</v>
      </c>
      <c r="AF29" s="740">
        <f>SUMIFS(AF33:AF33, $B$33:$B33, "Natural Persons")</f>
        <v>0</v>
      </c>
      <c r="AG29" s="740">
        <f>SUMIFS(AG33:AG33, $B$33:$B33, "Natural Persons")</f>
        <v>0</v>
      </c>
      <c r="AH29" s="740">
        <f>SUMIFS(AH33:AH33, $B$33:$B33, "Natural Persons")</f>
        <v>0</v>
      </c>
      <c r="AI29" s="740">
        <f>SUMIFS(AI33:AI33, $B$33:$B33, "Natural Persons")</f>
        <v>0</v>
      </c>
      <c r="AJ29" s="740">
        <f>SUMIFS(AJ33:AJ33, $B$33:$B33, "Natural Persons")</f>
        <v>0</v>
      </c>
      <c r="AK29" s="740">
        <f>SUMIFS(AK33:AK33, $B$33:$B33, "Natural Persons")</f>
        <v>0</v>
      </c>
      <c r="AL29" s="740">
        <f>SUMIFS(AL33:AL33, $B$33:$B33, "Natural Persons")</f>
        <v>0</v>
      </c>
      <c r="AM29" s="740">
        <f>SUMIFS(AM33:AM33, $B$33:$B33, "Natural Persons")</f>
        <v>0</v>
      </c>
      <c r="AN29" s="740">
        <f>SUMIFS(AN33:AN33, $B$33:$B33, "Natural Persons")</f>
        <v>0</v>
      </c>
      <c r="AO29" s="740">
        <f>SUMIFS(AO33:AO33, $B$33:$B33, "Natural Persons")</f>
        <v>0</v>
      </c>
      <c r="AP29" s="740">
        <f>SUMIFS(AP33:AP33, $B$33:$B33, "Natural Persons")</f>
        <v>0</v>
      </c>
      <c r="AQ29" s="740">
        <f>SUMIFS(AQ33:AQ33, $B$33:$B33, "Natural Persons")</f>
        <v>0</v>
      </c>
      <c r="AR29" s="740">
        <f>SUMIFS(AR33:AR33, $B$33:$B33, "Natural Persons")</f>
        <v>0</v>
      </c>
      <c r="AS29" s="740">
        <f>SUMIFS(AS33:AS33, $B$33:$B33, "Natural Persons")</f>
        <v>0</v>
      </c>
      <c r="AT29" s="740">
        <f>SUMIFS(AT33:AT33, $B$33:$B33, "Natural Persons")</f>
        <v>0</v>
      </c>
      <c r="AU29" s="740">
        <f>SUMIFS(AU33:AU33, $B$33:$B33, "Natural Persons")</f>
        <v>0</v>
      </c>
      <c r="AV29" s="740">
        <f>SUMIFS(AV33:AV33, $B$33:$B33, "Natural Persons")</f>
        <v>0</v>
      </c>
      <c r="AW29" s="740">
        <f>SUMIFS(AW33:AW33, $B$33:$B33, "Natural Persons")</f>
        <v>0</v>
      </c>
      <c r="AX29" s="740">
        <f>SUMIFS(AX33:AX33, $B$33:$B33, "Natural Persons")</f>
        <v>0</v>
      </c>
      <c r="AY29" s="740">
        <f>SUMIFS(AY33:AY33, $B$33:$B33, "Natural Persons")</f>
        <v>0</v>
      </c>
      <c r="AZ29" s="740">
        <f>SUMIFS(AZ33:AZ33, $B$33:$B33, "Natural Persons")</f>
        <v>0</v>
      </c>
      <c r="BA29" s="740">
        <f>SUMIFS(BA33:BA33, $B$33:$B33, "Natural Persons")</f>
        <v>0</v>
      </c>
      <c r="BB29" s="740">
        <f>SUMIFS(BB33:BB33, $B$33:$B33, "Natural Persons")</f>
        <v>0</v>
      </c>
    </row>
    <row r="30" spans="1:54" x14ac:dyDescent="0.25">
      <c r="A30" s="1239" t="s">
        <v>1459</v>
      </c>
      <c r="B30" s="633"/>
      <c r="C30" s="1195" t="s">
        <v>828</v>
      </c>
      <c r="D30" s="1196"/>
      <c r="E30" s="1196"/>
      <c r="F30" s="1196"/>
      <c r="G30" s="1196"/>
      <c r="H30" s="1196"/>
      <c r="I30" s="1196"/>
      <c r="J30" s="1196"/>
      <c r="K30" s="1196"/>
      <c r="L30" s="1197"/>
      <c r="M30" s="1195" t="s">
        <v>169</v>
      </c>
      <c r="N30" s="1196"/>
      <c r="O30" s="1196"/>
      <c r="P30" s="1196"/>
      <c r="Q30" s="1196"/>
      <c r="R30" s="1196"/>
      <c r="S30" s="1196"/>
      <c r="T30" s="1196"/>
      <c r="U30" s="1196"/>
      <c r="V30" s="1197"/>
      <c r="W30" s="1195" t="s">
        <v>829</v>
      </c>
      <c r="X30" s="1196"/>
      <c r="Y30" s="1196"/>
      <c r="Z30" s="1195"/>
      <c r="AA30" s="1196"/>
      <c r="AB30" s="1196"/>
      <c r="AC30" s="1195" t="s">
        <v>517</v>
      </c>
      <c r="AD30" s="1196"/>
      <c r="AE30" s="1196"/>
      <c r="AF30" s="1196"/>
      <c r="AG30" s="1196"/>
      <c r="AH30" s="1196"/>
      <c r="AI30" s="1196"/>
      <c r="AJ30" s="1196"/>
      <c r="AK30" s="1196"/>
      <c r="AL30" s="1197"/>
      <c r="AM30" s="1195" t="s">
        <v>453</v>
      </c>
      <c r="AN30" s="1196"/>
      <c r="AO30" s="1196"/>
      <c r="AP30" s="1196"/>
      <c r="AQ30" s="1196"/>
      <c r="AR30" s="1196"/>
      <c r="AS30" s="1196"/>
      <c r="AT30" s="1196"/>
      <c r="AU30" s="1196"/>
      <c r="AV30" s="1196"/>
      <c r="AW30" s="1348" t="s">
        <v>841</v>
      </c>
      <c r="AX30" s="1349"/>
      <c r="AY30" s="1349"/>
      <c r="AZ30" s="1347" t="s">
        <v>831</v>
      </c>
      <c r="BA30" s="1202"/>
      <c r="BB30" s="1202"/>
    </row>
    <row r="31" spans="1:54" ht="12.4" customHeight="1" x14ac:dyDescent="0.25">
      <c r="A31" s="1237"/>
      <c r="B31" s="634" t="s">
        <v>263</v>
      </c>
      <c r="C31" s="1195" t="s">
        <v>704</v>
      </c>
      <c r="D31" s="1196"/>
      <c r="E31" s="1196"/>
      <c r="F31" s="1196"/>
      <c r="G31" s="1197"/>
      <c r="H31" s="1195" t="s">
        <v>663</v>
      </c>
      <c r="I31" s="1196"/>
      <c r="J31" s="1196"/>
      <c r="K31" s="1196"/>
      <c r="L31" s="1197"/>
      <c r="M31" s="1195" t="s">
        <v>704</v>
      </c>
      <c r="N31" s="1196"/>
      <c r="O31" s="1196"/>
      <c r="P31" s="1196"/>
      <c r="Q31" s="1197"/>
      <c r="R31" s="1195" t="s">
        <v>663</v>
      </c>
      <c r="S31" s="1196"/>
      <c r="T31" s="1196"/>
      <c r="U31" s="1196"/>
      <c r="V31" s="1197"/>
      <c r="W31" s="1195" t="s">
        <v>704</v>
      </c>
      <c r="X31" s="1196"/>
      <c r="Y31" s="1196"/>
      <c r="Z31" s="1195" t="s">
        <v>663</v>
      </c>
      <c r="AA31" s="1196"/>
      <c r="AB31" s="1196"/>
      <c r="AC31" s="1195" t="s">
        <v>704</v>
      </c>
      <c r="AD31" s="1196"/>
      <c r="AE31" s="1196"/>
      <c r="AF31" s="1196"/>
      <c r="AG31" s="1196"/>
      <c r="AH31" s="1195" t="s">
        <v>663</v>
      </c>
      <c r="AI31" s="1196"/>
      <c r="AJ31" s="1196"/>
      <c r="AK31" s="1196"/>
      <c r="AL31" s="1196"/>
      <c r="AM31" s="1195" t="s">
        <v>704</v>
      </c>
      <c r="AN31" s="1196"/>
      <c r="AO31" s="1196"/>
      <c r="AP31" s="1196"/>
      <c r="AQ31" s="1196"/>
      <c r="AR31" s="1195" t="s">
        <v>663</v>
      </c>
      <c r="AS31" s="1196"/>
      <c r="AT31" s="1196"/>
      <c r="AU31" s="1196"/>
      <c r="AV31" s="1196"/>
      <c r="AW31" s="1350"/>
      <c r="AX31" s="1351"/>
      <c r="AY31" s="1351"/>
      <c r="AZ31" s="1218"/>
      <c r="BA31" s="1238"/>
      <c r="BB31" s="1238"/>
    </row>
    <row r="32" spans="1:54" ht="23" x14ac:dyDescent="0.25">
      <c r="A32" s="1230"/>
      <c r="B32" s="634"/>
      <c r="C32" s="461" t="s">
        <v>832</v>
      </c>
      <c r="D32" s="461" t="s">
        <v>833</v>
      </c>
      <c r="E32" s="461" t="s">
        <v>834</v>
      </c>
      <c r="F32" s="461" t="s">
        <v>835</v>
      </c>
      <c r="G32" s="461" t="s">
        <v>836</v>
      </c>
      <c r="H32" s="461" t="s">
        <v>832</v>
      </c>
      <c r="I32" s="461" t="s">
        <v>833</v>
      </c>
      <c r="J32" s="461" t="s">
        <v>834</v>
      </c>
      <c r="K32" s="461" t="s">
        <v>835</v>
      </c>
      <c r="L32" s="461" t="s">
        <v>836</v>
      </c>
      <c r="M32" s="461" t="s">
        <v>832</v>
      </c>
      <c r="N32" s="461" t="s">
        <v>833</v>
      </c>
      <c r="O32" s="461" t="s">
        <v>834</v>
      </c>
      <c r="P32" s="461" t="s">
        <v>835</v>
      </c>
      <c r="Q32" s="461" t="s">
        <v>836</v>
      </c>
      <c r="R32" s="461" t="s">
        <v>832</v>
      </c>
      <c r="S32" s="461" t="s">
        <v>833</v>
      </c>
      <c r="T32" s="461" t="s">
        <v>834</v>
      </c>
      <c r="U32" s="461" t="s">
        <v>835</v>
      </c>
      <c r="V32" s="461" t="s">
        <v>836</v>
      </c>
      <c r="W32" s="461" t="s">
        <v>834</v>
      </c>
      <c r="X32" s="461" t="s">
        <v>835</v>
      </c>
      <c r="Y32" s="461" t="s">
        <v>836</v>
      </c>
      <c r="Z32" s="461" t="s">
        <v>834</v>
      </c>
      <c r="AA32" s="461" t="s">
        <v>835</v>
      </c>
      <c r="AB32" s="461" t="s">
        <v>836</v>
      </c>
      <c r="AC32" s="461" t="s">
        <v>832</v>
      </c>
      <c r="AD32" s="461" t="s">
        <v>833</v>
      </c>
      <c r="AE32" s="461" t="s">
        <v>834</v>
      </c>
      <c r="AF32" s="461" t="s">
        <v>835</v>
      </c>
      <c r="AG32" s="461" t="s">
        <v>836</v>
      </c>
      <c r="AH32" s="461" t="s">
        <v>832</v>
      </c>
      <c r="AI32" s="461" t="s">
        <v>833</v>
      </c>
      <c r="AJ32" s="461" t="s">
        <v>834</v>
      </c>
      <c r="AK32" s="461" t="s">
        <v>835</v>
      </c>
      <c r="AL32" s="461" t="s">
        <v>836</v>
      </c>
      <c r="AM32" s="461" t="s">
        <v>832</v>
      </c>
      <c r="AN32" s="461" t="s">
        <v>833</v>
      </c>
      <c r="AO32" s="461" t="s">
        <v>834</v>
      </c>
      <c r="AP32" s="461" t="s">
        <v>835</v>
      </c>
      <c r="AQ32" s="461" t="s">
        <v>836</v>
      </c>
      <c r="AR32" s="461" t="s">
        <v>832</v>
      </c>
      <c r="AS32" s="461" t="s">
        <v>833</v>
      </c>
      <c r="AT32" s="461" t="s">
        <v>834</v>
      </c>
      <c r="AU32" s="461" t="s">
        <v>835</v>
      </c>
      <c r="AV32" s="461" t="s">
        <v>836</v>
      </c>
      <c r="AW32" s="461" t="s">
        <v>834</v>
      </c>
      <c r="AX32" s="461" t="s">
        <v>835</v>
      </c>
      <c r="AY32" s="461" t="s">
        <v>836</v>
      </c>
      <c r="AZ32" s="461" t="s">
        <v>834</v>
      </c>
      <c r="BA32" s="461" t="s">
        <v>835</v>
      </c>
      <c r="BB32" s="461" t="s">
        <v>836</v>
      </c>
    </row>
    <row r="33" spans="1:54" x14ac:dyDescent="0.25">
      <c r="A33" s="995"/>
      <c r="B33" s="995"/>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row>
  </sheetData>
  <mergeCells count="38">
    <mergeCell ref="M5:Q5"/>
    <mergeCell ref="R5:V5"/>
    <mergeCell ref="W5:Y5"/>
    <mergeCell ref="AZ30:BB31"/>
    <mergeCell ref="H31:L31"/>
    <mergeCell ref="M31:Q31"/>
    <mergeCell ref="R31:V31"/>
    <mergeCell ref="W31:Y31"/>
    <mergeCell ref="Z31:AB31"/>
    <mergeCell ref="AC31:AG31"/>
    <mergeCell ref="AH31:AL31"/>
    <mergeCell ref="AM31:AQ31"/>
    <mergeCell ref="AR31:AV31"/>
    <mergeCell ref="AM30:AV30"/>
    <mergeCell ref="AW30:AY31"/>
    <mergeCell ref="AC30:AL30"/>
    <mergeCell ref="A30:A32"/>
    <mergeCell ref="C30:L30"/>
    <mergeCell ref="M30:V30"/>
    <mergeCell ref="W30:Y30"/>
    <mergeCell ref="Z30:AB30"/>
    <mergeCell ref="C31:G31"/>
    <mergeCell ref="W4:AB4"/>
    <mergeCell ref="A3:BB3"/>
    <mergeCell ref="A4:A6"/>
    <mergeCell ref="C4:L4"/>
    <mergeCell ref="M4:V4"/>
    <mergeCell ref="AC4:AL4"/>
    <mergeCell ref="AM4:AV4"/>
    <mergeCell ref="AW4:AY5"/>
    <mergeCell ref="AZ4:BB5"/>
    <mergeCell ref="AC5:AG5"/>
    <mergeCell ref="AH5:AL5"/>
    <mergeCell ref="AM5:AQ5"/>
    <mergeCell ref="AR5:AV5"/>
    <mergeCell ref="Z5:AB5"/>
    <mergeCell ref="C5:G5"/>
    <mergeCell ref="H5:L5"/>
  </mergeCells>
  <pageMargins left="0.7" right="0.7" top="0.75" bottom="0.75" header="0.3" footer="0.3"/>
  <pageSetup paperSize="9" scale="13" orientation="portrait" horizontalDpi="300" verticalDpi="300" r:id="rId1"/>
  <rowBreaks count="1" manualBreakCount="1">
    <brk id="29" max="16383" man="1"/>
  </row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F00-000000000000}">
          <x14:formula1>
            <xm:f>'Drop-Down'!$O$2:$O$7</xm:f>
          </x14:formula1>
          <xm:sqref>B33</xm:sqref>
        </x14:dataValidation>
        <x14:dataValidation type="list" allowBlank="1" showInputMessage="1" showErrorMessage="1" xr:uid="{00000000-0002-0000-2F00-000001000000}">
          <x14:formula1>
            <xm:f>'Drop-Down'!$J$2:$J$251</xm:f>
          </x14:formula1>
          <xm:sqref>A33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T58"/>
  <sheetViews>
    <sheetView view="pageBreakPreview" zoomScale="90" zoomScaleNormal="100" zoomScaleSheetLayoutView="90" workbookViewId="0">
      <selection activeCell="F44" sqref="F44"/>
    </sheetView>
  </sheetViews>
  <sheetFormatPr defaultColWidth="8.7265625" defaultRowHeight="10" x14ac:dyDescent="0.25"/>
  <cols>
    <col min="1" max="1" width="4" style="17" customWidth="1"/>
    <col min="2" max="2" width="59.26953125" style="17" customWidth="1"/>
    <col min="3" max="3" width="18.1796875" style="17" customWidth="1"/>
    <col min="4" max="4" width="10.26953125" style="17" customWidth="1"/>
    <col min="5" max="5" width="13.26953125" style="17" customWidth="1"/>
    <col min="6" max="6" width="11.1796875" style="17" customWidth="1"/>
    <col min="7" max="7" width="9.7265625" style="20" customWidth="1"/>
    <col min="8" max="8" width="11.54296875" style="20" customWidth="1"/>
    <col min="9" max="9" width="9.7265625" style="17" customWidth="1"/>
    <col min="10" max="10" width="10.54296875" style="17" customWidth="1"/>
    <col min="11" max="11" width="9.7265625" style="17" customWidth="1"/>
    <col min="12" max="12" width="10.26953125" style="17" customWidth="1"/>
    <col min="13" max="13" width="12.26953125" style="17" customWidth="1"/>
    <col min="14" max="15" width="9.7265625" style="17" customWidth="1"/>
    <col min="16" max="16" width="11.7265625" style="17" customWidth="1"/>
    <col min="17" max="17" width="13.7265625" style="17" customWidth="1"/>
    <col min="18" max="18" width="11.1796875" style="17" customWidth="1"/>
    <col min="19" max="19" width="8.7265625" style="17" customWidth="1"/>
    <col min="20" max="20" width="9.26953125" style="20" customWidth="1"/>
    <col min="21" max="16384" width="8.7265625" style="17"/>
  </cols>
  <sheetData>
    <row r="1" spans="1:20" s="204" customFormat="1" ht="10.5" x14ac:dyDescent="0.25">
      <c r="A1" s="133" t="s">
        <v>848</v>
      </c>
      <c r="B1" s="133"/>
      <c r="C1" s="133"/>
      <c r="D1" s="133"/>
      <c r="E1" s="133"/>
      <c r="F1" s="133"/>
      <c r="G1" s="133"/>
      <c r="H1" s="133"/>
      <c r="I1" s="133"/>
      <c r="J1" s="133"/>
      <c r="K1" s="133"/>
      <c r="L1" s="133"/>
      <c r="M1" s="133"/>
      <c r="N1" s="133"/>
      <c r="O1" s="133"/>
      <c r="P1" s="133"/>
      <c r="Q1" s="133"/>
      <c r="R1" s="133"/>
      <c r="T1" s="256"/>
    </row>
    <row r="2" spans="1:20" s="204" customFormat="1" ht="10.5" x14ac:dyDescent="0.25">
      <c r="A2" s="133"/>
      <c r="B2" s="133"/>
      <c r="C2" s="133"/>
      <c r="D2" s="133"/>
      <c r="E2" s="133"/>
      <c r="F2" s="133"/>
      <c r="G2" s="133"/>
      <c r="H2" s="133"/>
      <c r="I2" s="133"/>
      <c r="J2" s="133"/>
      <c r="K2" s="133"/>
      <c r="L2" s="133"/>
      <c r="M2" s="133"/>
      <c r="N2" s="133"/>
      <c r="O2" s="133"/>
      <c r="P2" s="133"/>
      <c r="Q2" s="133"/>
      <c r="R2" s="133"/>
      <c r="T2" s="256"/>
    </row>
    <row r="3" spans="1:20" s="136" customFormat="1" ht="10.5" thickBot="1" x14ac:dyDescent="0.25">
      <c r="A3" s="289"/>
      <c r="B3" s="289"/>
      <c r="C3" s="289"/>
      <c r="D3" s="289"/>
      <c r="E3" s="289"/>
      <c r="F3" s="289"/>
      <c r="G3" s="289"/>
      <c r="H3" s="289"/>
      <c r="I3" s="289"/>
      <c r="J3" s="289"/>
      <c r="K3" s="289"/>
      <c r="L3" s="289"/>
      <c r="M3" s="289"/>
      <c r="N3" s="289"/>
      <c r="O3" s="289"/>
      <c r="P3" s="289"/>
      <c r="Q3" s="289"/>
      <c r="R3" s="471" t="s">
        <v>103</v>
      </c>
      <c r="T3" s="485"/>
    </row>
    <row r="4" spans="1:20" s="136" customFormat="1" ht="21.65" customHeight="1" thickTop="1" x14ac:dyDescent="0.2">
      <c r="A4" s="1336" t="s">
        <v>849</v>
      </c>
      <c r="B4" s="1337"/>
      <c r="C4" s="1337"/>
      <c r="D4" s="1337"/>
      <c r="E4" s="1337"/>
      <c r="F4" s="1337"/>
      <c r="G4" s="1337"/>
      <c r="H4" s="1337"/>
      <c r="I4" s="1337"/>
      <c r="J4" s="1337"/>
      <c r="K4" s="1337"/>
      <c r="L4" s="1337"/>
      <c r="M4" s="1337"/>
      <c r="N4" s="1337"/>
      <c r="O4" s="1337"/>
      <c r="P4" s="1352"/>
      <c r="Q4" s="1329"/>
      <c r="R4" s="1330"/>
      <c r="T4" s="485"/>
    </row>
    <row r="5" spans="1:20" s="18" customFormat="1" ht="32.25" customHeight="1" x14ac:dyDescent="0.25">
      <c r="A5" s="1353" t="s">
        <v>850</v>
      </c>
      <c r="B5" s="1353"/>
      <c r="C5" s="1354" t="s">
        <v>828</v>
      </c>
      <c r="D5" s="1354"/>
      <c r="E5" s="1354" t="s">
        <v>169</v>
      </c>
      <c r="F5" s="1354"/>
      <c r="G5" s="1354" t="s">
        <v>829</v>
      </c>
      <c r="H5" s="1354"/>
      <c r="I5" s="1354" t="s">
        <v>517</v>
      </c>
      <c r="J5" s="1354"/>
      <c r="K5" s="1354" t="s">
        <v>453</v>
      </c>
      <c r="L5" s="1354"/>
      <c r="M5" s="1354" t="s">
        <v>851</v>
      </c>
      <c r="N5" s="1353"/>
      <c r="O5" s="1353"/>
      <c r="P5" s="1353"/>
      <c r="Q5" s="1353"/>
      <c r="R5" s="1355" t="s">
        <v>831</v>
      </c>
      <c r="T5" s="499"/>
    </row>
    <row r="6" spans="1:20" s="18" customFormat="1" ht="21.75" customHeight="1" x14ac:dyDescent="0.25">
      <c r="A6" s="1353"/>
      <c r="B6" s="1353"/>
      <c r="C6" s="1354" t="s">
        <v>173</v>
      </c>
      <c r="D6" s="1354"/>
      <c r="E6" s="1354" t="s">
        <v>173</v>
      </c>
      <c r="F6" s="1354"/>
      <c r="G6" s="1354" t="s">
        <v>173</v>
      </c>
      <c r="H6" s="1354"/>
      <c r="I6" s="1354" t="s">
        <v>173</v>
      </c>
      <c r="J6" s="1354"/>
      <c r="K6" s="1354" t="s">
        <v>173</v>
      </c>
      <c r="L6" s="1354"/>
      <c r="M6" s="1354" t="s">
        <v>828</v>
      </c>
      <c r="N6" s="1354" t="s">
        <v>169</v>
      </c>
      <c r="O6" s="1354" t="s">
        <v>829</v>
      </c>
      <c r="P6" s="1354" t="s">
        <v>517</v>
      </c>
      <c r="Q6" s="1354" t="s">
        <v>453</v>
      </c>
      <c r="R6" s="1356"/>
      <c r="T6" s="499"/>
    </row>
    <row r="7" spans="1:20" s="18" customFormat="1" ht="11.5" x14ac:dyDescent="0.25">
      <c r="A7" s="1353"/>
      <c r="B7" s="1353"/>
      <c r="C7" s="475" t="s">
        <v>704</v>
      </c>
      <c r="D7" s="475" t="s">
        <v>663</v>
      </c>
      <c r="E7" s="475" t="s">
        <v>704</v>
      </c>
      <c r="F7" s="475" t="s">
        <v>663</v>
      </c>
      <c r="G7" s="475" t="s">
        <v>704</v>
      </c>
      <c r="H7" s="475" t="s">
        <v>663</v>
      </c>
      <c r="I7" s="475" t="s">
        <v>704</v>
      </c>
      <c r="J7" s="475" t="s">
        <v>663</v>
      </c>
      <c r="K7" s="475" t="s">
        <v>704</v>
      </c>
      <c r="L7" s="475" t="s">
        <v>663</v>
      </c>
      <c r="M7" s="1354"/>
      <c r="N7" s="1354"/>
      <c r="O7" s="1354"/>
      <c r="P7" s="1354"/>
      <c r="Q7" s="1354"/>
      <c r="R7" s="1357"/>
      <c r="T7" s="499"/>
    </row>
    <row r="8" spans="1:20" s="432" customFormat="1" ht="11.5" x14ac:dyDescent="0.25">
      <c r="A8" s="430">
        <v>1</v>
      </c>
      <c r="B8" s="431" t="s">
        <v>564</v>
      </c>
      <c r="C8" s="913"/>
      <c r="D8" s="913"/>
      <c r="E8" s="913"/>
      <c r="F8" s="913"/>
      <c r="G8" s="913"/>
      <c r="H8" s="913"/>
      <c r="I8" s="913"/>
      <c r="J8" s="913"/>
      <c r="K8" s="913"/>
      <c r="L8" s="913"/>
      <c r="M8" s="913"/>
      <c r="N8" s="913"/>
      <c r="O8" s="913"/>
      <c r="P8" s="913"/>
      <c r="Q8" s="913"/>
      <c r="R8" s="913"/>
      <c r="T8" s="500"/>
    </row>
    <row r="9" spans="1:20" s="432" customFormat="1" ht="11.5" x14ac:dyDescent="0.25">
      <c r="A9" s="430">
        <v>2</v>
      </c>
      <c r="B9" s="433" t="s">
        <v>852</v>
      </c>
      <c r="C9" s="913"/>
      <c r="D9" s="913"/>
      <c r="E9" s="913"/>
      <c r="F9" s="913"/>
      <c r="G9" s="913"/>
      <c r="H9" s="913"/>
      <c r="I9" s="913"/>
      <c r="J9" s="913"/>
      <c r="K9" s="913"/>
      <c r="L9" s="913"/>
      <c r="M9" s="913"/>
      <c r="N9" s="913"/>
      <c r="O9" s="913"/>
      <c r="P9" s="913"/>
      <c r="Q9" s="913"/>
      <c r="R9" s="913"/>
      <c r="T9" s="500"/>
    </row>
    <row r="10" spans="1:20" s="432" customFormat="1" ht="11.5" x14ac:dyDescent="0.25">
      <c r="A10" s="430">
        <v>3</v>
      </c>
      <c r="B10" s="431" t="s">
        <v>566</v>
      </c>
      <c r="C10" s="913"/>
      <c r="D10" s="913"/>
      <c r="E10" s="913"/>
      <c r="F10" s="913"/>
      <c r="G10" s="913"/>
      <c r="H10" s="913"/>
      <c r="I10" s="913"/>
      <c r="J10" s="913"/>
      <c r="K10" s="913"/>
      <c r="L10" s="913"/>
      <c r="M10" s="913"/>
      <c r="N10" s="913"/>
      <c r="O10" s="913"/>
      <c r="P10" s="913"/>
      <c r="Q10" s="913"/>
      <c r="R10" s="913"/>
      <c r="T10" s="500"/>
    </row>
    <row r="11" spans="1:20" s="432" customFormat="1" ht="11.5" x14ac:dyDescent="0.25">
      <c r="A11" s="430">
        <v>4</v>
      </c>
      <c r="B11" s="431" t="s">
        <v>567</v>
      </c>
      <c r="C11" s="913"/>
      <c r="D11" s="913"/>
      <c r="E11" s="913"/>
      <c r="F11" s="913"/>
      <c r="G11" s="913"/>
      <c r="H11" s="913"/>
      <c r="I11" s="913"/>
      <c r="J11" s="913"/>
      <c r="K11" s="913"/>
      <c r="L11" s="913"/>
      <c r="M11" s="913"/>
      <c r="N11" s="913"/>
      <c r="O11" s="913"/>
      <c r="P11" s="913"/>
      <c r="Q11" s="913"/>
      <c r="R11" s="913"/>
      <c r="T11" s="500"/>
    </row>
    <row r="12" spans="1:20" s="432" customFormat="1" ht="11.5" x14ac:dyDescent="0.25">
      <c r="A12" s="430">
        <v>5</v>
      </c>
      <c r="B12" s="434" t="s">
        <v>568</v>
      </c>
      <c r="C12" s="913"/>
      <c r="D12" s="913"/>
      <c r="E12" s="913"/>
      <c r="F12" s="913"/>
      <c r="G12" s="913"/>
      <c r="H12" s="913"/>
      <c r="I12" s="913"/>
      <c r="J12" s="913"/>
      <c r="K12" s="913"/>
      <c r="L12" s="913"/>
      <c r="M12" s="913"/>
      <c r="N12" s="913"/>
      <c r="O12" s="913"/>
      <c r="P12" s="913"/>
      <c r="Q12" s="913"/>
      <c r="R12" s="913"/>
      <c r="T12" s="500"/>
    </row>
    <row r="13" spans="1:20" s="432" customFormat="1" ht="11.5" x14ac:dyDescent="0.25">
      <c r="A13" s="430">
        <v>6</v>
      </c>
      <c r="B13" s="431" t="s">
        <v>569</v>
      </c>
      <c r="C13" s="913"/>
      <c r="D13" s="913"/>
      <c r="E13" s="913"/>
      <c r="F13" s="913"/>
      <c r="G13" s="913"/>
      <c r="H13" s="913"/>
      <c r="I13" s="913"/>
      <c r="J13" s="913"/>
      <c r="K13" s="913"/>
      <c r="L13" s="913"/>
      <c r="M13" s="913"/>
      <c r="N13" s="913"/>
      <c r="O13" s="913"/>
      <c r="P13" s="913"/>
      <c r="Q13" s="913"/>
      <c r="R13" s="913"/>
      <c r="T13" s="500"/>
    </row>
    <row r="14" spans="1:20" s="432" customFormat="1" ht="11.5" x14ac:dyDescent="0.25">
      <c r="A14" s="430">
        <v>7</v>
      </c>
      <c r="B14" s="433" t="s">
        <v>570</v>
      </c>
      <c r="C14" s="913"/>
      <c r="D14" s="913"/>
      <c r="E14" s="913"/>
      <c r="F14" s="913"/>
      <c r="G14" s="913"/>
      <c r="H14" s="913"/>
      <c r="I14" s="913"/>
      <c r="J14" s="913"/>
      <c r="K14" s="913"/>
      <c r="L14" s="913"/>
      <c r="M14" s="913"/>
      <c r="N14" s="913"/>
      <c r="O14" s="913"/>
      <c r="P14" s="913"/>
      <c r="Q14" s="913"/>
      <c r="R14" s="913"/>
      <c r="T14" s="500"/>
    </row>
    <row r="15" spans="1:20" s="432" customFormat="1" ht="11.5" x14ac:dyDescent="0.25">
      <c r="A15" s="430">
        <v>8</v>
      </c>
      <c r="B15" s="434" t="s">
        <v>571</v>
      </c>
      <c r="C15" s="913"/>
      <c r="D15" s="913"/>
      <c r="E15" s="913"/>
      <c r="F15" s="913"/>
      <c r="G15" s="913"/>
      <c r="H15" s="913"/>
      <c r="I15" s="913"/>
      <c r="J15" s="913"/>
      <c r="K15" s="913"/>
      <c r="L15" s="913"/>
      <c r="M15" s="913"/>
      <c r="N15" s="913"/>
      <c r="O15" s="913"/>
      <c r="P15" s="913"/>
      <c r="Q15" s="913"/>
      <c r="R15" s="913"/>
      <c r="T15" s="500"/>
    </row>
    <row r="16" spans="1:20" s="432" customFormat="1" ht="12" x14ac:dyDescent="0.3">
      <c r="A16" s="430" t="s">
        <v>117</v>
      </c>
      <c r="B16" s="435" t="s">
        <v>853</v>
      </c>
      <c r="C16" s="913"/>
      <c r="D16" s="913"/>
      <c r="E16" s="913"/>
      <c r="F16" s="913"/>
      <c r="G16" s="913"/>
      <c r="H16" s="913"/>
      <c r="I16" s="913"/>
      <c r="J16" s="913"/>
      <c r="K16" s="913"/>
      <c r="L16" s="913"/>
      <c r="M16" s="913"/>
      <c r="N16" s="913"/>
      <c r="O16" s="913"/>
      <c r="P16" s="913"/>
      <c r="Q16" s="913"/>
      <c r="R16" s="913"/>
      <c r="T16" s="500"/>
    </row>
    <row r="17" spans="1:20" s="432" customFormat="1" ht="12" x14ac:dyDescent="0.3">
      <c r="A17" s="430" t="s">
        <v>119</v>
      </c>
      <c r="B17" s="435" t="s">
        <v>854</v>
      </c>
      <c r="C17" s="913"/>
      <c r="D17" s="913"/>
      <c r="E17" s="913"/>
      <c r="F17" s="913"/>
      <c r="G17" s="913"/>
      <c r="H17" s="913"/>
      <c r="I17" s="913"/>
      <c r="J17" s="913"/>
      <c r="K17" s="913"/>
      <c r="L17" s="913"/>
      <c r="M17" s="913"/>
      <c r="N17" s="913"/>
      <c r="O17" s="913"/>
      <c r="P17" s="913"/>
      <c r="Q17" s="913"/>
      <c r="R17" s="913"/>
      <c r="T17" s="500"/>
    </row>
    <row r="18" spans="1:20" s="432" customFormat="1" ht="12" x14ac:dyDescent="0.3">
      <c r="A18" s="430" t="s">
        <v>121</v>
      </c>
      <c r="B18" s="435" t="s">
        <v>855</v>
      </c>
      <c r="C18" s="913"/>
      <c r="D18" s="913"/>
      <c r="E18" s="913"/>
      <c r="F18" s="913"/>
      <c r="G18" s="913"/>
      <c r="H18" s="913"/>
      <c r="I18" s="913"/>
      <c r="J18" s="913"/>
      <c r="K18" s="913"/>
      <c r="L18" s="913"/>
      <c r="M18" s="913"/>
      <c r="N18" s="913"/>
      <c r="O18" s="913"/>
      <c r="P18" s="913"/>
      <c r="Q18" s="913"/>
      <c r="R18" s="913"/>
      <c r="T18" s="500"/>
    </row>
    <row r="19" spans="1:20" s="432" customFormat="1" ht="11.5" x14ac:dyDescent="0.25">
      <c r="A19" s="430">
        <v>9</v>
      </c>
      <c r="B19" s="434" t="s">
        <v>572</v>
      </c>
      <c r="C19" s="913"/>
      <c r="D19" s="913"/>
      <c r="E19" s="913"/>
      <c r="F19" s="913"/>
      <c r="G19" s="913"/>
      <c r="H19" s="913"/>
      <c r="I19" s="913"/>
      <c r="J19" s="913"/>
      <c r="K19" s="913"/>
      <c r="L19" s="913"/>
      <c r="M19" s="913"/>
      <c r="N19" s="913"/>
      <c r="O19" s="913"/>
      <c r="P19" s="913"/>
      <c r="Q19" s="913"/>
      <c r="R19" s="913"/>
      <c r="T19" s="500"/>
    </row>
    <row r="20" spans="1:20" s="432" customFormat="1" ht="11.5" x14ac:dyDescent="0.25">
      <c r="A20" s="430">
        <v>10</v>
      </c>
      <c r="B20" s="434" t="s">
        <v>573</v>
      </c>
      <c r="C20" s="913"/>
      <c r="D20" s="913"/>
      <c r="E20" s="913"/>
      <c r="F20" s="913"/>
      <c r="G20" s="913"/>
      <c r="H20" s="913"/>
      <c r="I20" s="913"/>
      <c r="J20" s="913"/>
      <c r="K20" s="913"/>
      <c r="L20" s="913"/>
      <c r="M20" s="913"/>
      <c r="N20" s="913"/>
      <c r="O20" s="913"/>
      <c r="P20" s="913"/>
      <c r="Q20" s="913"/>
      <c r="R20" s="913"/>
      <c r="T20" s="500"/>
    </row>
    <row r="21" spans="1:20" s="432" customFormat="1" ht="11.5" x14ac:dyDescent="0.25">
      <c r="A21" s="430">
        <v>11</v>
      </c>
      <c r="B21" s="436" t="s">
        <v>634</v>
      </c>
      <c r="C21" s="913"/>
      <c r="D21" s="913"/>
      <c r="E21" s="913"/>
      <c r="F21" s="913"/>
      <c r="G21" s="913"/>
      <c r="H21" s="913"/>
      <c r="I21" s="913"/>
      <c r="J21" s="913"/>
      <c r="K21" s="913"/>
      <c r="L21" s="913"/>
      <c r="M21" s="913"/>
      <c r="N21" s="913"/>
      <c r="O21" s="913"/>
      <c r="P21" s="913"/>
      <c r="Q21" s="913"/>
      <c r="R21" s="913"/>
      <c r="T21" s="500"/>
    </row>
    <row r="22" spans="1:20" s="432" customFormat="1" ht="12" x14ac:dyDescent="0.3">
      <c r="A22" s="430" t="s">
        <v>117</v>
      </c>
      <c r="B22" s="437" t="s">
        <v>644</v>
      </c>
      <c r="C22" s="913"/>
      <c r="D22" s="913"/>
      <c r="E22" s="913"/>
      <c r="F22" s="913"/>
      <c r="G22" s="913"/>
      <c r="H22" s="913"/>
      <c r="I22" s="913"/>
      <c r="J22" s="913"/>
      <c r="K22" s="913"/>
      <c r="L22" s="913"/>
      <c r="M22" s="913"/>
      <c r="N22" s="913"/>
      <c r="O22" s="913"/>
      <c r="P22" s="913"/>
      <c r="Q22" s="913"/>
      <c r="R22" s="913"/>
      <c r="T22" s="500"/>
    </row>
    <row r="23" spans="1:20" s="432" customFormat="1" ht="12" x14ac:dyDescent="0.3">
      <c r="A23" s="430" t="s">
        <v>119</v>
      </c>
      <c r="B23" s="437" t="s">
        <v>645</v>
      </c>
      <c r="C23" s="913"/>
      <c r="D23" s="913"/>
      <c r="E23" s="913"/>
      <c r="F23" s="913"/>
      <c r="G23" s="913"/>
      <c r="H23" s="913"/>
      <c r="I23" s="913"/>
      <c r="J23" s="913"/>
      <c r="K23" s="913"/>
      <c r="L23" s="913"/>
      <c r="M23" s="913"/>
      <c r="N23" s="913"/>
      <c r="O23" s="913"/>
      <c r="P23" s="913"/>
      <c r="Q23" s="913"/>
      <c r="R23" s="913"/>
      <c r="T23" s="500"/>
    </row>
    <row r="24" spans="1:20" s="432" customFormat="1" ht="12" x14ac:dyDescent="0.3">
      <c r="A24" s="430" t="s">
        <v>121</v>
      </c>
      <c r="B24" s="437" t="s">
        <v>635</v>
      </c>
      <c r="C24" s="913"/>
      <c r="D24" s="913"/>
      <c r="E24" s="913"/>
      <c r="F24" s="913"/>
      <c r="G24" s="913"/>
      <c r="H24" s="913"/>
      <c r="I24" s="913"/>
      <c r="J24" s="913"/>
      <c r="K24" s="913"/>
      <c r="L24" s="913"/>
      <c r="M24" s="913"/>
      <c r="N24" s="913"/>
      <c r="O24" s="913"/>
      <c r="P24" s="913"/>
      <c r="Q24" s="913"/>
      <c r="R24" s="913"/>
      <c r="T24" s="500"/>
    </row>
    <row r="25" spans="1:20" s="432" customFormat="1" ht="12" x14ac:dyDescent="0.3">
      <c r="A25" s="430" t="s">
        <v>123</v>
      </c>
      <c r="B25" s="437" t="s">
        <v>646</v>
      </c>
      <c r="C25" s="913"/>
      <c r="D25" s="913"/>
      <c r="E25" s="913"/>
      <c r="F25" s="913"/>
      <c r="G25" s="913"/>
      <c r="H25" s="913"/>
      <c r="I25" s="913"/>
      <c r="J25" s="913"/>
      <c r="K25" s="913"/>
      <c r="L25" s="913"/>
      <c r="M25" s="913"/>
      <c r="N25" s="913"/>
      <c r="O25" s="913"/>
      <c r="P25" s="913"/>
      <c r="Q25" s="913"/>
      <c r="R25" s="913"/>
      <c r="T25" s="500"/>
    </row>
    <row r="26" spans="1:20" s="432" customFormat="1" ht="12" x14ac:dyDescent="0.3">
      <c r="A26" s="430" t="s">
        <v>125</v>
      </c>
      <c r="B26" s="437" t="s">
        <v>647</v>
      </c>
      <c r="C26" s="913"/>
      <c r="D26" s="913"/>
      <c r="E26" s="913"/>
      <c r="F26" s="913"/>
      <c r="G26" s="913"/>
      <c r="H26" s="913"/>
      <c r="I26" s="913"/>
      <c r="J26" s="913"/>
      <c r="K26" s="913"/>
      <c r="L26" s="913"/>
      <c r="M26" s="913"/>
      <c r="N26" s="913"/>
      <c r="O26" s="913"/>
      <c r="P26" s="913"/>
      <c r="Q26" s="913"/>
      <c r="R26" s="913"/>
      <c r="T26" s="500"/>
    </row>
    <row r="27" spans="1:20" s="432" customFormat="1" ht="12" x14ac:dyDescent="0.3">
      <c r="A27" s="430" t="s">
        <v>127</v>
      </c>
      <c r="B27" s="437" t="s">
        <v>648</v>
      </c>
      <c r="C27" s="913"/>
      <c r="D27" s="913"/>
      <c r="E27" s="913"/>
      <c r="F27" s="913"/>
      <c r="G27" s="913"/>
      <c r="H27" s="913"/>
      <c r="I27" s="913"/>
      <c r="J27" s="913"/>
      <c r="K27" s="913"/>
      <c r="L27" s="913"/>
      <c r="M27" s="913"/>
      <c r="N27" s="913"/>
      <c r="O27" s="913"/>
      <c r="P27" s="913"/>
      <c r="Q27" s="913"/>
      <c r="R27" s="913"/>
      <c r="T27" s="500"/>
    </row>
    <row r="28" spans="1:20" s="432" customFormat="1" ht="12" x14ac:dyDescent="0.3">
      <c r="A28" s="438" t="s">
        <v>129</v>
      </c>
      <c r="B28" s="437" t="s">
        <v>649</v>
      </c>
      <c r="C28" s="913"/>
      <c r="D28" s="913"/>
      <c r="E28" s="913"/>
      <c r="F28" s="913"/>
      <c r="G28" s="913"/>
      <c r="H28" s="913"/>
      <c r="I28" s="913"/>
      <c r="J28" s="913"/>
      <c r="K28" s="913"/>
      <c r="L28" s="913"/>
      <c r="M28" s="913"/>
      <c r="N28" s="913"/>
      <c r="O28" s="913"/>
      <c r="P28" s="913"/>
      <c r="Q28" s="913"/>
      <c r="R28" s="913"/>
      <c r="T28" s="500"/>
    </row>
    <row r="29" spans="1:20" s="432" customFormat="1" ht="10.15" customHeight="1" x14ac:dyDescent="0.3">
      <c r="A29" s="438" t="s">
        <v>131</v>
      </c>
      <c r="B29" s="437" t="s">
        <v>650</v>
      </c>
      <c r="C29" s="913"/>
      <c r="D29" s="913"/>
      <c r="E29" s="913"/>
      <c r="F29" s="913"/>
      <c r="G29" s="913"/>
      <c r="H29" s="913"/>
      <c r="I29" s="913"/>
      <c r="J29" s="913"/>
      <c r="K29" s="913"/>
      <c r="L29" s="913"/>
      <c r="M29" s="913"/>
      <c r="N29" s="913"/>
      <c r="O29" s="913"/>
      <c r="P29" s="913"/>
      <c r="Q29" s="913"/>
      <c r="R29" s="913"/>
      <c r="T29" s="500"/>
    </row>
    <row r="30" spans="1:20" s="432" customFormat="1" ht="12" x14ac:dyDescent="0.3">
      <c r="A30" s="430" t="s">
        <v>302</v>
      </c>
      <c r="B30" s="437" t="s">
        <v>651</v>
      </c>
      <c r="C30" s="913"/>
      <c r="D30" s="913"/>
      <c r="E30" s="913"/>
      <c r="F30" s="913"/>
      <c r="G30" s="913"/>
      <c r="H30" s="913"/>
      <c r="I30" s="913"/>
      <c r="J30" s="913"/>
      <c r="K30" s="913"/>
      <c r="L30" s="913"/>
      <c r="M30" s="913"/>
      <c r="N30" s="913"/>
      <c r="O30" s="913"/>
      <c r="P30" s="913"/>
      <c r="Q30" s="913"/>
      <c r="R30" s="913"/>
      <c r="T30" s="500"/>
    </row>
    <row r="31" spans="1:20" s="432" customFormat="1" ht="12" x14ac:dyDescent="0.3">
      <c r="A31" s="430">
        <v>12</v>
      </c>
      <c r="B31" s="437" t="s">
        <v>1266</v>
      </c>
      <c r="C31" s="913"/>
      <c r="D31" s="913"/>
      <c r="E31" s="913"/>
      <c r="F31" s="913"/>
      <c r="G31" s="913"/>
      <c r="H31" s="913"/>
      <c r="I31" s="913"/>
      <c r="J31" s="913"/>
      <c r="K31" s="913"/>
      <c r="L31" s="913"/>
      <c r="M31" s="913"/>
      <c r="N31" s="913"/>
      <c r="O31" s="913"/>
      <c r="P31" s="913"/>
      <c r="Q31" s="913"/>
      <c r="R31" s="913"/>
      <c r="T31" s="500"/>
    </row>
    <row r="32" spans="1:20" s="432" customFormat="1" ht="12.75" customHeight="1" x14ac:dyDescent="0.3">
      <c r="A32" s="430" t="s">
        <v>117</v>
      </c>
      <c r="B32" s="437" t="s">
        <v>636</v>
      </c>
      <c r="C32" s="913"/>
      <c r="D32" s="913"/>
      <c r="E32" s="913"/>
      <c r="F32" s="913"/>
      <c r="G32" s="913"/>
      <c r="H32" s="913"/>
      <c r="I32" s="913"/>
      <c r="J32" s="913"/>
      <c r="K32" s="913"/>
      <c r="L32" s="913"/>
      <c r="M32" s="913"/>
      <c r="N32" s="913"/>
      <c r="O32" s="913"/>
      <c r="P32" s="913"/>
      <c r="Q32" s="913"/>
      <c r="R32" s="913"/>
      <c r="T32" s="500"/>
    </row>
    <row r="33" spans="1:20" s="432" customFormat="1" ht="12" x14ac:dyDescent="0.3">
      <c r="A33" s="430" t="s">
        <v>119</v>
      </c>
      <c r="B33" s="437" t="s">
        <v>1278</v>
      </c>
      <c r="C33" s="913"/>
      <c r="D33" s="913"/>
      <c r="E33" s="913"/>
      <c r="F33" s="913"/>
      <c r="G33" s="913"/>
      <c r="H33" s="913"/>
      <c r="I33" s="913"/>
      <c r="J33" s="913"/>
      <c r="K33" s="913"/>
      <c r="L33" s="913"/>
      <c r="M33" s="913"/>
      <c r="N33" s="913"/>
      <c r="O33" s="913"/>
      <c r="P33" s="913"/>
      <c r="Q33" s="913"/>
      <c r="R33" s="913"/>
      <c r="T33" s="500"/>
    </row>
    <row r="34" spans="1:20" s="432" customFormat="1" ht="11.5" x14ac:dyDescent="0.25">
      <c r="A34" s="430">
        <v>13</v>
      </c>
      <c r="B34" s="433" t="s">
        <v>575</v>
      </c>
      <c r="C34" s="913"/>
      <c r="D34" s="913"/>
      <c r="E34" s="913"/>
      <c r="F34" s="913"/>
      <c r="G34" s="913"/>
      <c r="H34" s="913"/>
      <c r="I34" s="913"/>
      <c r="J34" s="913"/>
      <c r="K34" s="913"/>
      <c r="L34" s="913"/>
      <c r="M34" s="913"/>
      <c r="N34" s="913"/>
      <c r="O34" s="913"/>
      <c r="P34" s="913"/>
      <c r="Q34" s="913"/>
      <c r="R34" s="913"/>
      <c r="T34" s="500"/>
    </row>
    <row r="35" spans="1:20" s="432" customFormat="1" ht="11.5" x14ac:dyDescent="0.25">
      <c r="A35" s="439" t="s">
        <v>856</v>
      </c>
      <c r="B35" s="434" t="s">
        <v>652</v>
      </c>
      <c r="C35" s="913"/>
      <c r="D35" s="913"/>
      <c r="E35" s="913"/>
      <c r="F35" s="913"/>
      <c r="G35" s="913"/>
      <c r="H35" s="913"/>
      <c r="I35" s="913"/>
      <c r="J35" s="913"/>
      <c r="K35" s="913"/>
      <c r="L35" s="913"/>
      <c r="M35" s="913"/>
      <c r="N35" s="913"/>
      <c r="O35" s="913"/>
      <c r="P35" s="913"/>
      <c r="Q35" s="913"/>
      <c r="R35" s="913"/>
      <c r="T35" s="500"/>
    </row>
    <row r="36" spans="1:20" s="432" customFormat="1" ht="12.75" customHeight="1" x14ac:dyDescent="0.25">
      <c r="A36" s="430" t="s">
        <v>119</v>
      </c>
      <c r="B36" s="440" t="s">
        <v>653</v>
      </c>
      <c r="C36" s="913"/>
      <c r="D36" s="913"/>
      <c r="E36" s="913"/>
      <c r="F36" s="913"/>
      <c r="G36" s="913"/>
      <c r="H36" s="913"/>
      <c r="I36" s="913"/>
      <c r="J36" s="913"/>
      <c r="K36" s="913"/>
      <c r="L36" s="913"/>
      <c r="M36" s="913"/>
      <c r="N36" s="913"/>
      <c r="O36" s="913"/>
      <c r="P36" s="913"/>
      <c r="Q36" s="913"/>
      <c r="R36" s="913"/>
      <c r="T36" s="500"/>
    </row>
    <row r="37" spans="1:20" s="432" customFormat="1" ht="20.25" customHeight="1" x14ac:dyDescent="0.2">
      <c r="A37" s="441"/>
      <c r="B37" s="442"/>
      <c r="C37" s="443"/>
      <c r="D37" s="444"/>
      <c r="G37" s="445"/>
      <c r="H37" s="445"/>
      <c r="I37" s="443"/>
      <c r="T37" s="500"/>
    </row>
    <row r="38" spans="1:20" ht="21.75" customHeight="1" x14ac:dyDescent="0.25">
      <c r="A38" s="1358" t="s">
        <v>857</v>
      </c>
      <c r="B38" s="1359"/>
      <c r="C38" s="1359"/>
      <c r="D38" s="1359"/>
      <c r="E38" s="1359"/>
      <c r="F38" s="1359"/>
      <c r="G38" s="1359"/>
      <c r="H38" s="1359"/>
      <c r="I38" s="1359"/>
      <c r="J38" s="1359"/>
      <c r="K38" s="1359"/>
      <c r="L38" s="1359"/>
      <c r="M38" s="1359"/>
      <c r="N38" s="1359"/>
      <c r="O38" s="1359"/>
      <c r="P38" s="1359"/>
      <c r="Q38" s="1359"/>
      <c r="R38" s="1360"/>
    </row>
    <row r="39" spans="1:20" ht="16.5" customHeight="1" x14ac:dyDescent="0.25">
      <c r="A39" s="1353" t="s">
        <v>858</v>
      </c>
      <c r="B39" s="1353"/>
      <c r="C39" s="1354" t="s">
        <v>441</v>
      </c>
      <c r="D39" s="1354"/>
      <c r="E39" s="1354" t="s">
        <v>851</v>
      </c>
      <c r="F39" s="1354" t="s">
        <v>831</v>
      </c>
      <c r="G39" s="17"/>
      <c r="H39" s="17"/>
    </row>
    <row r="40" spans="1:20" ht="46.5" customHeight="1" x14ac:dyDescent="0.25">
      <c r="A40" s="1353"/>
      <c r="B40" s="1353"/>
      <c r="C40" s="1354" t="s">
        <v>173</v>
      </c>
      <c r="D40" s="1354"/>
      <c r="E40" s="1354"/>
      <c r="F40" s="1354"/>
      <c r="G40" s="19"/>
      <c r="H40" s="17"/>
      <c r="I40" s="19"/>
      <c r="J40" s="19"/>
      <c r="K40" s="19"/>
      <c r="L40" s="19"/>
      <c r="O40" s="19"/>
      <c r="P40" s="19"/>
      <c r="Q40" s="19"/>
      <c r="R40" s="19"/>
    </row>
    <row r="41" spans="1:20" ht="21" customHeight="1" x14ac:dyDescent="0.25">
      <c r="A41" s="1353"/>
      <c r="B41" s="1353"/>
      <c r="C41" s="475" t="s">
        <v>704</v>
      </c>
      <c r="D41" s="475" t="s">
        <v>663</v>
      </c>
      <c r="E41" s="1354"/>
      <c r="F41" s="1354"/>
      <c r="G41" s="19"/>
      <c r="H41" s="17"/>
      <c r="I41" s="19"/>
      <c r="J41" s="19"/>
      <c r="K41" s="19"/>
      <c r="L41" s="19"/>
      <c r="O41" s="19"/>
      <c r="P41" s="19"/>
      <c r="Q41" s="19"/>
      <c r="R41" s="19"/>
    </row>
    <row r="42" spans="1:20" ht="11.5" x14ac:dyDescent="0.25">
      <c r="A42" s="430">
        <v>1</v>
      </c>
      <c r="B42" s="446" t="s">
        <v>664</v>
      </c>
      <c r="C42" s="914"/>
      <c r="D42" s="914"/>
      <c r="E42" s="914"/>
      <c r="F42" s="914"/>
      <c r="G42" s="17"/>
      <c r="H42" s="17"/>
    </row>
    <row r="43" spans="1:20" ht="11.5" x14ac:dyDescent="0.25">
      <c r="A43" s="430" t="s">
        <v>117</v>
      </c>
      <c r="B43" s="447" t="s">
        <v>859</v>
      </c>
      <c r="C43" s="914"/>
      <c r="D43" s="914"/>
      <c r="E43" s="914"/>
      <c r="F43" s="914"/>
      <c r="G43" s="17"/>
      <c r="H43" s="17"/>
    </row>
    <row r="44" spans="1:20" ht="11.5" x14ac:dyDescent="0.25">
      <c r="A44" s="430"/>
      <c r="B44" s="447" t="s">
        <v>860</v>
      </c>
      <c r="C44" s="914"/>
      <c r="D44" s="914"/>
      <c r="E44" s="914"/>
      <c r="F44" s="914"/>
      <c r="G44" s="17"/>
      <c r="H44" s="17"/>
    </row>
    <row r="45" spans="1:20" ht="11.5" x14ac:dyDescent="0.25">
      <c r="A45" s="430" t="s">
        <v>119</v>
      </c>
      <c r="B45" s="447" t="s">
        <v>861</v>
      </c>
      <c r="C45" s="914"/>
      <c r="D45" s="914"/>
      <c r="E45" s="914"/>
      <c r="F45" s="914"/>
      <c r="G45" s="17"/>
      <c r="H45" s="17"/>
    </row>
    <row r="46" spans="1:20" ht="11.5" x14ac:dyDescent="0.25">
      <c r="A46" s="430" t="s">
        <v>121</v>
      </c>
      <c r="B46" s="447" t="s">
        <v>668</v>
      </c>
      <c r="C46" s="914"/>
      <c r="D46" s="914"/>
      <c r="E46" s="914"/>
      <c r="F46" s="914"/>
      <c r="G46" s="17"/>
      <c r="H46" s="17"/>
    </row>
    <row r="47" spans="1:20" ht="11.5" x14ac:dyDescent="0.25">
      <c r="A47" s="430">
        <v>2</v>
      </c>
      <c r="B47" s="440" t="s">
        <v>669</v>
      </c>
      <c r="C47" s="914"/>
      <c r="D47" s="914"/>
      <c r="E47" s="914"/>
      <c r="F47" s="914"/>
      <c r="G47" s="17"/>
      <c r="H47" s="17"/>
    </row>
    <row r="48" spans="1:20" ht="11.5" x14ac:dyDescent="0.25">
      <c r="A48" s="430">
        <v>3</v>
      </c>
      <c r="B48" s="440" t="s">
        <v>670</v>
      </c>
      <c r="C48" s="914"/>
      <c r="D48" s="914"/>
      <c r="E48" s="914"/>
      <c r="F48" s="914"/>
      <c r="G48" s="17"/>
      <c r="H48" s="17"/>
    </row>
    <row r="49" spans="1:8" ht="11.5" x14ac:dyDescent="0.25">
      <c r="A49" s="430">
        <v>4</v>
      </c>
      <c r="B49" s="440" t="s">
        <v>671</v>
      </c>
      <c r="C49" s="914"/>
      <c r="D49" s="914"/>
      <c r="E49" s="914"/>
      <c r="F49" s="914"/>
      <c r="G49" s="17"/>
      <c r="H49" s="17"/>
    </row>
    <row r="50" spans="1:8" ht="11.5" x14ac:dyDescent="0.25">
      <c r="A50" s="430">
        <v>5</v>
      </c>
      <c r="B50" s="440" t="s">
        <v>672</v>
      </c>
      <c r="C50" s="914"/>
      <c r="D50" s="914"/>
      <c r="E50" s="914"/>
      <c r="F50" s="914"/>
      <c r="G50" s="17"/>
      <c r="H50" s="17"/>
    </row>
    <row r="51" spans="1:8" ht="11.5" x14ac:dyDescent="0.25">
      <c r="A51" s="430" t="s">
        <v>117</v>
      </c>
      <c r="B51" s="447" t="s">
        <v>673</v>
      </c>
      <c r="C51" s="914"/>
      <c r="D51" s="914"/>
      <c r="E51" s="914"/>
      <c r="F51" s="914"/>
      <c r="G51" s="17"/>
      <c r="H51" s="17"/>
    </row>
    <row r="52" spans="1:8" ht="11.5" x14ac:dyDescent="0.25">
      <c r="A52" s="430" t="s">
        <v>119</v>
      </c>
      <c r="B52" s="447" t="s">
        <v>862</v>
      </c>
      <c r="C52" s="914"/>
      <c r="D52" s="914"/>
      <c r="E52" s="914"/>
      <c r="F52" s="914"/>
      <c r="G52" s="17"/>
      <c r="H52" s="17"/>
    </row>
    <row r="53" spans="1:8" ht="11.5" x14ac:dyDescent="0.25">
      <c r="A53" s="430" t="s">
        <v>121</v>
      </c>
      <c r="B53" s="447" t="s">
        <v>675</v>
      </c>
      <c r="C53" s="914"/>
      <c r="D53" s="914"/>
      <c r="E53" s="914"/>
      <c r="F53" s="914"/>
      <c r="G53" s="17"/>
      <c r="H53" s="17"/>
    </row>
    <row r="54" spans="1:8" ht="11.5" x14ac:dyDescent="0.25">
      <c r="A54" s="430" t="s">
        <v>123</v>
      </c>
      <c r="B54" s="447" t="s">
        <v>676</v>
      </c>
      <c r="C54" s="914"/>
      <c r="D54" s="914"/>
      <c r="E54" s="914"/>
      <c r="F54" s="914"/>
      <c r="G54" s="17"/>
      <c r="H54" s="17"/>
    </row>
    <row r="55" spans="1:8" ht="12" customHeight="1" x14ac:dyDescent="0.25">
      <c r="A55" s="430">
        <v>6</v>
      </c>
      <c r="B55" s="440" t="s">
        <v>677</v>
      </c>
      <c r="C55" s="914"/>
      <c r="D55" s="914"/>
      <c r="E55" s="914"/>
      <c r="F55" s="914"/>
      <c r="G55" s="17"/>
      <c r="H55" s="17"/>
    </row>
    <row r="56" spans="1:8" ht="11.5" x14ac:dyDescent="0.25">
      <c r="A56" s="430">
        <v>7</v>
      </c>
      <c r="B56" s="440" t="s">
        <v>678</v>
      </c>
      <c r="C56" s="914"/>
      <c r="D56" s="914"/>
      <c r="E56" s="914"/>
      <c r="F56" s="914"/>
      <c r="G56" s="17"/>
      <c r="H56" s="17"/>
    </row>
    <row r="57" spans="1:8" ht="11.5" x14ac:dyDescent="0.25">
      <c r="A57" s="430">
        <v>8</v>
      </c>
      <c r="B57" s="440" t="s">
        <v>679</v>
      </c>
      <c r="C57" s="914"/>
      <c r="D57" s="914"/>
      <c r="E57" s="914"/>
      <c r="F57" s="914"/>
      <c r="G57" s="17"/>
      <c r="H57" s="17"/>
    </row>
    <row r="58" spans="1:8" ht="11.5" x14ac:dyDescent="0.25">
      <c r="A58" s="430">
        <v>9</v>
      </c>
      <c r="B58" s="440" t="s">
        <v>680</v>
      </c>
      <c r="C58" s="914"/>
      <c r="D58" s="914"/>
      <c r="E58" s="914"/>
      <c r="F58" s="914"/>
      <c r="G58" s="17"/>
      <c r="H58" s="17"/>
    </row>
  </sheetData>
  <mergeCells count="26">
    <mergeCell ref="G6:H6"/>
    <mergeCell ref="I6:J6"/>
    <mergeCell ref="K6:L6"/>
    <mergeCell ref="M6:M7"/>
    <mergeCell ref="A39:B41"/>
    <mergeCell ref="C39:D39"/>
    <mergeCell ref="E39:E41"/>
    <mergeCell ref="F39:F41"/>
    <mergeCell ref="C40:D40"/>
    <mergeCell ref="A38:R38"/>
    <mergeCell ref="A4:P4"/>
    <mergeCell ref="Q4:R4"/>
    <mergeCell ref="A5:B7"/>
    <mergeCell ref="C5:D5"/>
    <mergeCell ref="E5:F5"/>
    <mergeCell ref="G5:H5"/>
    <mergeCell ref="I5:J5"/>
    <mergeCell ref="K5:L5"/>
    <mergeCell ref="M5:Q5"/>
    <mergeCell ref="R5:R7"/>
    <mergeCell ref="N6:N7"/>
    <mergeCell ref="O6:O7"/>
    <mergeCell ref="P6:P7"/>
    <mergeCell ref="Q6:Q7"/>
    <mergeCell ref="C6:D6"/>
    <mergeCell ref="E6:F6"/>
  </mergeCells>
  <pageMargins left="0.7" right="0.7" top="0.75" bottom="0.75" header="0.3" footer="0.3"/>
  <pageSetup paperSize="9" scale="35"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tabColor rgb="FFFFFF00"/>
  </sheetPr>
  <dimension ref="A1:S28"/>
  <sheetViews>
    <sheetView zoomScale="85" zoomScaleNormal="85" zoomScaleSheetLayoutView="100" workbookViewId="0">
      <selection activeCell="A2" sqref="A2"/>
    </sheetView>
  </sheetViews>
  <sheetFormatPr defaultColWidth="9.1796875" defaultRowHeight="12.5" x14ac:dyDescent="0.25"/>
  <cols>
    <col min="1" max="1" width="74.81640625" style="22" customWidth="1"/>
    <col min="2" max="2" width="31.54296875" style="22" customWidth="1"/>
    <col min="3" max="4" width="12" style="22" customWidth="1"/>
    <col min="5" max="5" width="15.1796875" style="22" customWidth="1"/>
    <col min="6" max="6" width="12" style="22" customWidth="1"/>
    <col min="7" max="7" width="16.26953125" style="22" customWidth="1"/>
    <col min="8" max="10" width="12" style="22" customWidth="1"/>
    <col min="11" max="11" width="16.1796875" style="22" customWidth="1"/>
    <col min="12" max="12" width="17.7265625" style="22" customWidth="1"/>
    <col min="13" max="13" width="12" style="22" customWidth="1"/>
    <col min="14" max="14" width="14.26953125" style="22" customWidth="1"/>
    <col min="15" max="15" width="17" style="22" customWidth="1"/>
    <col min="16" max="16" width="12" style="22" customWidth="1"/>
    <col min="17" max="17" width="17" style="22" bestFit="1" customWidth="1"/>
    <col min="18" max="18" width="12" style="22" customWidth="1"/>
    <col min="19" max="19" width="9.1796875" style="498"/>
    <col min="20" max="16384" width="9.1796875" style="22"/>
  </cols>
  <sheetData>
    <row r="1" spans="1:17" x14ac:dyDescent="0.25">
      <c r="A1" s="133" t="s">
        <v>1488</v>
      </c>
      <c r="B1" s="133"/>
      <c r="C1" s="133"/>
      <c r="D1" s="133"/>
      <c r="E1" s="133"/>
      <c r="F1" s="133"/>
      <c r="G1" s="133"/>
      <c r="H1" s="133"/>
      <c r="I1" s="133"/>
      <c r="J1" s="133"/>
      <c r="K1" s="133"/>
      <c r="L1" s="133"/>
      <c r="M1" s="133"/>
      <c r="N1" s="133"/>
      <c r="O1" s="133"/>
      <c r="P1" s="133"/>
      <c r="Q1" s="133"/>
    </row>
    <row r="2" spans="1:17" x14ac:dyDescent="0.25">
      <c r="A2" s="133"/>
      <c r="B2" s="133"/>
      <c r="C2" s="133"/>
      <c r="D2" s="133"/>
      <c r="E2" s="133"/>
      <c r="F2" s="133"/>
      <c r="G2" s="133"/>
      <c r="H2" s="133"/>
      <c r="I2" s="133"/>
      <c r="J2" s="133"/>
      <c r="K2" s="133"/>
      <c r="L2" s="133"/>
      <c r="M2" s="133"/>
      <c r="N2" s="133"/>
      <c r="O2" s="133"/>
      <c r="P2" s="133"/>
      <c r="Q2" s="133"/>
    </row>
    <row r="3" spans="1:17" ht="13" thickBot="1" x14ac:dyDescent="0.3">
      <c r="A3" s="1023" t="s">
        <v>1698</v>
      </c>
      <c r="B3" s="290"/>
      <c r="C3" s="290"/>
      <c r="D3" s="290"/>
      <c r="E3" s="290"/>
      <c r="F3" s="290"/>
      <c r="G3" s="290"/>
      <c r="H3" s="290"/>
      <c r="I3" s="290"/>
      <c r="J3" s="290"/>
      <c r="K3" s="290"/>
      <c r="L3" s="290"/>
      <c r="M3" s="290"/>
      <c r="N3" s="290"/>
      <c r="O3" s="290"/>
      <c r="P3" s="290"/>
      <c r="Q3" s="290" t="s">
        <v>103</v>
      </c>
    </row>
    <row r="4" spans="1:17" ht="13" thickTop="1" x14ac:dyDescent="0.25">
      <c r="A4" s="291" t="s">
        <v>617</v>
      </c>
      <c r="B4" s="292"/>
      <c r="C4" s="292"/>
      <c r="D4" s="292"/>
      <c r="E4" s="292"/>
      <c r="F4" s="292"/>
      <c r="G4" s="292"/>
      <c r="H4" s="292"/>
      <c r="I4" s="292"/>
      <c r="J4" s="292"/>
      <c r="K4" s="292"/>
      <c r="L4" s="292"/>
      <c r="M4" s="292"/>
      <c r="N4" s="292"/>
      <c r="O4" s="292"/>
      <c r="P4" s="292"/>
      <c r="Q4" s="292"/>
    </row>
    <row r="5" spans="1:17" ht="69" x14ac:dyDescent="0.25">
      <c r="A5" s="460"/>
      <c r="B5" s="460"/>
      <c r="C5" s="453" t="s">
        <v>863</v>
      </c>
      <c r="D5" s="453" t="s">
        <v>864</v>
      </c>
      <c r="E5" s="453" t="s">
        <v>566</v>
      </c>
      <c r="F5" s="453" t="s">
        <v>865</v>
      </c>
      <c r="G5" s="453" t="s">
        <v>568</v>
      </c>
      <c r="H5" s="453" t="s">
        <v>569</v>
      </c>
      <c r="I5" s="453" t="s">
        <v>570</v>
      </c>
      <c r="J5" s="453" t="s">
        <v>571</v>
      </c>
      <c r="K5" s="453" t="s">
        <v>866</v>
      </c>
      <c r="L5" s="453" t="s">
        <v>867</v>
      </c>
      <c r="M5" s="453" t="s">
        <v>634</v>
      </c>
      <c r="N5" s="507" t="s">
        <v>1266</v>
      </c>
      <c r="O5" s="453" t="s">
        <v>575</v>
      </c>
      <c r="P5" s="453" t="s">
        <v>184</v>
      </c>
      <c r="Q5" s="453" t="s">
        <v>254</v>
      </c>
    </row>
    <row r="6" spans="1:17" x14ac:dyDescent="0.25">
      <c r="A6" s="63" t="s">
        <v>868</v>
      </c>
      <c r="B6" s="149"/>
      <c r="C6" s="293"/>
      <c r="D6" s="293"/>
      <c r="E6" s="293"/>
      <c r="F6" s="293"/>
      <c r="G6" s="293"/>
      <c r="H6" s="293"/>
      <c r="I6" s="293"/>
      <c r="J6" s="293"/>
      <c r="K6" s="293"/>
      <c r="L6" s="293"/>
      <c r="M6" s="293"/>
      <c r="N6" s="293"/>
      <c r="O6" s="293"/>
      <c r="P6" s="293"/>
      <c r="Q6" s="293"/>
    </row>
    <row r="7" spans="1:17" x14ac:dyDescent="0.25">
      <c r="A7" s="63" t="s">
        <v>173</v>
      </c>
      <c r="B7" s="149"/>
      <c r="C7" s="790">
        <f>SUM(C8,C10)</f>
        <v>0</v>
      </c>
      <c r="D7" s="790">
        <f>SUM(D8,D10)</f>
        <v>0</v>
      </c>
      <c r="E7" s="790">
        <f t="shared" ref="E7:M7" si="0">SUM(E8,E10)</f>
        <v>0</v>
      </c>
      <c r="F7" s="790">
        <f t="shared" si="0"/>
        <v>0</v>
      </c>
      <c r="G7" s="790">
        <f t="shared" si="0"/>
        <v>0</v>
      </c>
      <c r="H7" s="790">
        <f t="shared" si="0"/>
        <v>0</v>
      </c>
      <c r="I7" s="790">
        <f t="shared" si="0"/>
        <v>0</v>
      </c>
      <c r="J7" s="790">
        <f t="shared" si="0"/>
        <v>0</v>
      </c>
      <c r="K7" s="790">
        <f t="shared" si="0"/>
        <v>0</v>
      </c>
      <c r="L7" s="790">
        <f t="shared" si="0"/>
        <v>0</v>
      </c>
      <c r="M7" s="790">
        <f t="shared" si="0"/>
        <v>0</v>
      </c>
      <c r="N7" s="790">
        <f>SUM(N8,N9,N10)</f>
        <v>0</v>
      </c>
      <c r="O7" s="790">
        <f t="shared" ref="O7" si="1">SUM(O8,O9,O10)</f>
        <v>0</v>
      </c>
      <c r="P7" s="790">
        <f>SUM(P8,P9,P10)</f>
        <v>0</v>
      </c>
      <c r="Q7" s="790">
        <f>SUM(C7:P7)</f>
        <v>0</v>
      </c>
    </row>
    <row r="8" spans="1:17" x14ac:dyDescent="0.25">
      <c r="A8" s="101" t="s">
        <v>514</v>
      </c>
      <c r="B8" s="77"/>
      <c r="C8" s="745"/>
      <c r="D8" s="745"/>
      <c r="E8" s="745"/>
      <c r="F8" s="745"/>
      <c r="G8" s="745"/>
      <c r="H8" s="745"/>
      <c r="I8" s="745"/>
      <c r="J8" s="745"/>
      <c r="K8" s="745"/>
      <c r="L8" s="745"/>
      <c r="M8" s="745"/>
      <c r="N8" s="745"/>
      <c r="O8" s="745"/>
      <c r="P8" s="745"/>
      <c r="Q8" s="790">
        <f t="shared" ref="Q8:Q9" si="2">SUM(C8:P8)</f>
        <v>0</v>
      </c>
    </row>
    <row r="9" spans="1:17" x14ac:dyDescent="0.25">
      <c r="A9" s="101" t="s">
        <v>515</v>
      </c>
      <c r="B9" s="77"/>
      <c r="C9" s="915"/>
      <c r="D9" s="915"/>
      <c r="E9" s="915"/>
      <c r="F9" s="915"/>
      <c r="G9" s="915"/>
      <c r="H9" s="915"/>
      <c r="I9" s="915"/>
      <c r="J9" s="915"/>
      <c r="K9" s="915"/>
      <c r="L9" s="915"/>
      <c r="M9" s="915"/>
      <c r="N9" s="745"/>
      <c r="O9" s="745"/>
      <c r="P9" s="745"/>
      <c r="Q9" s="790">
        <f t="shared" si="2"/>
        <v>0</v>
      </c>
    </row>
    <row r="10" spans="1:17" x14ac:dyDescent="0.25">
      <c r="A10" s="243" t="s">
        <v>1460</v>
      </c>
      <c r="B10" s="77"/>
      <c r="C10" s="790">
        <f>SUMIFS(C28:C740, $B$28:$B740, "Corporates Outstanding Amount")</f>
        <v>0</v>
      </c>
      <c r="D10" s="790">
        <f>SUMIFS(D28:D745, $B$28:$B745, "Corporates Outstanding Amount")</f>
        <v>0</v>
      </c>
      <c r="E10" s="790">
        <f>SUMIFS(E28:E745, $B$28:$B745, "Corporates Outstanding Amount")</f>
        <v>0</v>
      </c>
      <c r="F10" s="790">
        <f>SUMIFS(F28:F745, $B$28:$B745, "Corporates Outstanding Amount")</f>
        <v>0</v>
      </c>
      <c r="G10" s="790">
        <f>SUMIFS(G28:G745, $B$28:$B745, "Corporates Outstanding Amount")</f>
        <v>0</v>
      </c>
      <c r="H10" s="790">
        <f>SUMIFS(H28:H745, $B$28:$B745, "Corporates Outstanding Amount")</f>
        <v>0</v>
      </c>
      <c r="I10" s="790">
        <f>SUMIFS(I28:I745, $B$28:$B745, "Corporates Outstanding Amount")</f>
        <v>0</v>
      </c>
      <c r="J10" s="790">
        <f>SUMIFS(J28:J745, $B$28:$B745, "Corporates Outstanding Amount")</f>
        <v>0</v>
      </c>
      <c r="K10" s="790">
        <f>SUMIFS(K28:K745, $B$28:$B745, "Corporates Outstanding Amount")</f>
        <v>0</v>
      </c>
      <c r="L10" s="790">
        <f>SUMIFS(L28:L745, $B$28:$B745, "Corporates Outstanding Amount")</f>
        <v>0</v>
      </c>
      <c r="M10" s="790">
        <f>SUMIFS(M28:M745, $B$28:$B745, "Corporates Outstanding Amount")</f>
        <v>0</v>
      </c>
      <c r="N10" s="790">
        <f>SUMIFS(N28:N745, $B$28:$B745, "Corporates Outstanding Amount")</f>
        <v>0</v>
      </c>
      <c r="O10" s="790">
        <f>SUMIFS(O28:O745, $B$28:$B745, "Corporates Outstanding Amount")</f>
        <v>0</v>
      </c>
      <c r="P10" s="790">
        <f>SUMIFS(P28:P745, $B$28:$B745, "Corporates Outstanding Amount")</f>
        <v>0</v>
      </c>
      <c r="Q10" s="790">
        <f>SUMIFS(Q28:Q745, $B$28:$B745, "Corporates Outstanding Amount")</f>
        <v>0</v>
      </c>
    </row>
    <row r="11" spans="1:17" x14ac:dyDescent="0.25">
      <c r="A11" s="294"/>
      <c r="B11" s="295"/>
      <c r="C11" s="916"/>
      <c r="D11" s="916"/>
      <c r="E11" s="916"/>
      <c r="F11" s="916"/>
      <c r="G11" s="916"/>
      <c r="H11" s="916"/>
      <c r="I11" s="916"/>
      <c r="J11" s="916"/>
      <c r="K11" s="916"/>
      <c r="L11" s="916"/>
      <c r="M11" s="916"/>
      <c r="N11" s="916"/>
      <c r="O11" s="916"/>
      <c r="P11" s="916"/>
      <c r="Q11" s="916"/>
    </row>
    <row r="12" spans="1:17" x14ac:dyDescent="0.25">
      <c r="A12" s="243" t="s">
        <v>830</v>
      </c>
      <c r="B12" s="77"/>
      <c r="C12" s="790">
        <f>SUM(C13:C15)</f>
        <v>0</v>
      </c>
      <c r="D12" s="790">
        <f t="shared" ref="D12:P12" si="3">SUM(D13:D15)</f>
        <v>0</v>
      </c>
      <c r="E12" s="790">
        <f t="shared" si="3"/>
        <v>0</v>
      </c>
      <c r="F12" s="790">
        <f t="shared" si="3"/>
        <v>0</v>
      </c>
      <c r="G12" s="790">
        <f t="shared" si="3"/>
        <v>0</v>
      </c>
      <c r="H12" s="790">
        <f t="shared" si="3"/>
        <v>0</v>
      </c>
      <c r="I12" s="790">
        <f t="shared" si="3"/>
        <v>0</v>
      </c>
      <c r="J12" s="790">
        <f t="shared" si="3"/>
        <v>0</v>
      </c>
      <c r="K12" s="790">
        <f t="shared" si="3"/>
        <v>0</v>
      </c>
      <c r="L12" s="790">
        <f t="shared" si="3"/>
        <v>0</v>
      </c>
      <c r="M12" s="790">
        <f t="shared" si="3"/>
        <v>0</v>
      </c>
      <c r="N12" s="790">
        <f t="shared" si="3"/>
        <v>0</v>
      </c>
      <c r="O12" s="790">
        <f t="shared" si="3"/>
        <v>0</v>
      </c>
      <c r="P12" s="790">
        <f t="shared" si="3"/>
        <v>0</v>
      </c>
      <c r="Q12" s="790">
        <f t="shared" ref="Q12:Q14" si="4">SUM(C12:P12)</f>
        <v>0</v>
      </c>
    </row>
    <row r="13" spans="1:17" x14ac:dyDescent="0.25">
      <c r="A13" s="101" t="s">
        <v>514</v>
      </c>
      <c r="B13" s="77"/>
      <c r="C13" s="745"/>
      <c r="D13" s="745"/>
      <c r="E13" s="745"/>
      <c r="F13" s="745"/>
      <c r="G13" s="745"/>
      <c r="H13" s="745"/>
      <c r="I13" s="745"/>
      <c r="J13" s="745"/>
      <c r="K13" s="745"/>
      <c r="L13" s="745"/>
      <c r="M13" s="745"/>
      <c r="N13" s="745"/>
      <c r="O13" s="745"/>
      <c r="P13" s="745"/>
      <c r="Q13" s="790">
        <f>SUM(C13:P13)</f>
        <v>0</v>
      </c>
    </row>
    <row r="14" spans="1:17" x14ac:dyDescent="0.25">
      <c r="A14" s="101" t="s">
        <v>515</v>
      </c>
      <c r="B14" s="77"/>
      <c r="C14" s="745"/>
      <c r="D14" s="745"/>
      <c r="E14" s="745"/>
      <c r="F14" s="745"/>
      <c r="G14" s="745"/>
      <c r="H14" s="745"/>
      <c r="I14" s="745"/>
      <c r="J14" s="745"/>
      <c r="K14" s="745"/>
      <c r="L14" s="745"/>
      <c r="M14" s="745"/>
      <c r="N14" s="745"/>
      <c r="O14" s="745"/>
      <c r="P14" s="745"/>
      <c r="Q14" s="790">
        <f t="shared" si="4"/>
        <v>0</v>
      </c>
    </row>
    <row r="15" spans="1:17" x14ac:dyDescent="0.25">
      <c r="A15" s="243" t="s">
        <v>1460</v>
      </c>
      <c r="B15" s="77"/>
      <c r="C15" s="790">
        <f>SUMIFS(C28:C740, $B$28:$B740, "Corporates Stage 3 Loss Allowance for Credit Impaired Exposures")</f>
        <v>0</v>
      </c>
      <c r="D15" s="790">
        <f>SUMIFS(D28:D740, $B$28:$B740, "Corporates Stage 3 Loss Allowance for Credit Impaired Exposures")</f>
        <v>0</v>
      </c>
      <c r="E15" s="790">
        <f>SUMIFS(E28:E740, $B$28:$B740, "Corporates Stage 3 Loss Allowance for Credit Impaired Exposures")</f>
        <v>0</v>
      </c>
      <c r="F15" s="790">
        <f>SUMIFS(F28:F740, $B$28:$B740, "Corporates Stage 3 Loss Allowance for Credit Impaired Exposures")</f>
        <v>0</v>
      </c>
      <c r="G15" s="790">
        <f>SUMIFS(G28:G740, $B$28:$B740, "Corporates Stage 3 Loss Allowance for Credit Impaired Exposures")</f>
        <v>0</v>
      </c>
      <c r="H15" s="790">
        <f>SUMIFS(H28:H740, $B$28:$B740, "Corporates Stage 3 Loss Allowance for Credit Impaired Exposures")</f>
        <v>0</v>
      </c>
      <c r="I15" s="790">
        <f>SUMIFS(I28:I740, $B$28:$B740, "Corporates Stage 3 Loss Allowance for Credit Impaired Exposures")</f>
        <v>0</v>
      </c>
      <c r="J15" s="790">
        <f>SUMIFS(J28:J740, $B$28:$B740, "Corporates Stage 3 Loss Allowance for Credit Impaired Exposures")</f>
        <v>0</v>
      </c>
      <c r="K15" s="790">
        <f>SUMIFS(K28:K740, $B$28:$B740, "Corporates Stage 3 Loss Allowance for Credit Impaired Exposures")</f>
        <v>0</v>
      </c>
      <c r="L15" s="790">
        <f>SUMIFS(L28:L740, $B$28:$B740, "Corporates Stage 3 Loss Allowance for Credit Impaired Exposures")</f>
        <v>0</v>
      </c>
      <c r="M15" s="790">
        <f>SUMIFS(M28:M740, $B$28:$B740, "Corporates Stage 3 Loss Allowance for Credit Impaired Exposures")</f>
        <v>0</v>
      </c>
      <c r="N15" s="790">
        <f>SUMIFS(N28:N740, $B$28:$B740, "Corporates Stage 3 Loss Allowance for Credit Impaired Exposures")</f>
        <v>0</v>
      </c>
      <c r="O15" s="790">
        <f>SUMIFS(O28:O740, $B$28:$B740, "Corporates Stage 3 Loss Allowance for Credit Impaired Exposures")</f>
        <v>0</v>
      </c>
      <c r="P15" s="790">
        <f>SUMIFS(P28:P740, $B$28:$B740, "Corporates Stage 3 Loss Allowance for Credit Impaired Exposures")</f>
        <v>0</v>
      </c>
      <c r="Q15" s="790">
        <f>SUMIFS(Q28:Q740, $B$28:$B740, "Corporates Stage 3 Loss Allowance for Credit Impaired Exposures")</f>
        <v>0</v>
      </c>
    </row>
    <row r="16" spans="1:17" x14ac:dyDescent="0.25">
      <c r="A16" s="294"/>
      <c r="B16" s="295"/>
      <c r="C16" s="916"/>
      <c r="D16" s="916"/>
      <c r="E16" s="916"/>
      <c r="F16" s="916"/>
      <c r="G16" s="916"/>
      <c r="H16" s="916"/>
      <c r="I16" s="916"/>
      <c r="J16" s="916"/>
      <c r="K16" s="916"/>
      <c r="L16" s="916"/>
      <c r="M16" s="916"/>
      <c r="N16" s="916"/>
      <c r="O16" s="916"/>
      <c r="P16" s="916"/>
      <c r="Q16" s="916"/>
    </row>
    <row r="17" spans="1:17" ht="13" x14ac:dyDescent="0.25">
      <c r="A17" s="63" t="s">
        <v>869</v>
      </c>
      <c r="B17" s="296"/>
      <c r="C17" s="917"/>
      <c r="D17" s="917"/>
      <c r="E17" s="917"/>
      <c r="F17" s="917"/>
      <c r="G17" s="917"/>
      <c r="H17" s="917"/>
      <c r="I17" s="917"/>
      <c r="J17" s="917"/>
      <c r="K17" s="917"/>
      <c r="L17" s="917"/>
      <c r="M17" s="917"/>
      <c r="N17" s="917"/>
      <c r="O17" s="917"/>
      <c r="P17" s="917"/>
      <c r="Q17" s="917"/>
    </row>
    <row r="18" spans="1:17" x14ac:dyDescent="0.25">
      <c r="A18" s="63" t="s">
        <v>173</v>
      </c>
      <c r="B18" s="149"/>
      <c r="C18" s="790">
        <f>SUM(C19:C21)</f>
        <v>0</v>
      </c>
      <c r="D18" s="790">
        <f t="shared" ref="D18:P18" si="5">SUM(D19:D21)</f>
        <v>0</v>
      </c>
      <c r="E18" s="790">
        <f t="shared" si="5"/>
        <v>0</v>
      </c>
      <c r="F18" s="790">
        <f t="shared" si="5"/>
        <v>0</v>
      </c>
      <c r="G18" s="790">
        <f t="shared" si="5"/>
        <v>0</v>
      </c>
      <c r="H18" s="790">
        <f t="shared" si="5"/>
        <v>0</v>
      </c>
      <c r="I18" s="790">
        <f t="shared" si="5"/>
        <v>0</v>
      </c>
      <c r="J18" s="790">
        <f t="shared" si="5"/>
        <v>0</v>
      </c>
      <c r="K18" s="790">
        <f t="shared" si="5"/>
        <v>0</v>
      </c>
      <c r="L18" s="790">
        <f t="shared" si="5"/>
        <v>0</v>
      </c>
      <c r="M18" s="790">
        <f t="shared" si="5"/>
        <v>0</v>
      </c>
      <c r="N18" s="790">
        <f t="shared" si="5"/>
        <v>0</v>
      </c>
      <c r="O18" s="790">
        <f t="shared" si="5"/>
        <v>0</v>
      </c>
      <c r="P18" s="790">
        <f t="shared" si="5"/>
        <v>0</v>
      </c>
      <c r="Q18" s="790">
        <f t="shared" ref="Q18:Q20" si="6">SUM(C18:P18)</f>
        <v>0</v>
      </c>
    </row>
    <row r="19" spans="1:17" x14ac:dyDescent="0.25">
      <c r="A19" s="101" t="s">
        <v>514</v>
      </c>
      <c r="B19" s="77"/>
      <c r="C19" s="745"/>
      <c r="D19" s="745"/>
      <c r="E19" s="745"/>
      <c r="F19" s="745"/>
      <c r="G19" s="745"/>
      <c r="H19" s="745"/>
      <c r="I19" s="745"/>
      <c r="J19" s="745"/>
      <c r="K19" s="745"/>
      <c r="L19" s="745"/>
      <c r="M19" s="745"/>
      <c r="N19" s="745"/>
      <c r="O19" s="745"/>
      <c r="P19" s="745"/>
      <c r="Q19" s="790">
        <f t="shared" si="6"/>
        <v>0</v>
      </c>
    </row>
    <row r="20" spans="1:17" x14ac:dyDescent="0.25">
      <c r="A20" s="101" t="s">
        <v>515</v>
      </c>
      <c r="B20" s="77"/>
      <c r="C20" s="745"/>
      <c r="D20" s="745"/>
      <c r="E20" s="745"/>
      <c r="F20" s="745"/>
      <c r="G20" s="745"/>
      <c r="H20" s="745"/>
      <c r="I20" s="745"/>
      <c r="J20" s="745"/>
      <c r="K20" s="745"/>
      <c r="L20" s="745"/>
      <c r="M20" s="745"/>
      <c r="N20" s="745"/>
      <c r="O20" s="745"/>
      <c r="P20" s="745"/>
      <c r="Q20" s="790">
        <f t="shared" si="6"/>
        <v>0</v>
      </c>
    </row>
    <row r="21" spans="1:17" x14ac:dyDescent="0.25">
      <c r="A21" s="243" t="s">
        <v>1460</v>
      </c>
      <c r="B21" s="77"/>
      <c r="C21" s="790">
        <f>SUMIFS(C28:C740, $B$28:$B740, "Unincorporated Outstanding Amount")</f>
        <v>0</v>
      </c>
      <c r="D21" s="790">
        <f>SUMIFS(D28:D740, $B$28:$B740, "Unincorporated Outstanding Amount")</f>
        <v>0</v>
      </c>
      <c r="E21" s="790">
        <f>SUMIFS(E28:E740, $B$28:$B740, "Unincorporated Outstanding Amount")</f>
        <v>0</v>
      </c>
      <c r="F21" s="790">
        <f>SUMIFS(F28:F740, $B$28:$B740, "Unincorporated Outstanding Amount")</f>
        <v>0</v>
      </c>
      <c r="G21" s="790">
        <f>SUMIFS(G28:G740, $B$28:$B740, "Unincorporated Outstanding Amount")</f>
        <v>0</v>
      </c>
      <c r="H21" s="790">
        <f>SUMIFS(H28:H740, $B$28:$B740, "Unincorporated Outstanding Amount")</f>
        <v>0</v>
      </c>
      <c r="I21" s="790">
        <f>SUMIFS(I28:I740, $B$28:$B740, "Unincorporated Outstanding Amount")</f>
        <v>0</v>
      </c>
      <c r="J21" s="790">
        <f>SUMIFS(J28:J740, $B$28:$B740, "Unincorporated Outstanding Amount")</f>
        <v>0</v>
      </c>
      <c r="K21" s="790">
        <f>SUMIFS(K28:K740, $B$28:$B740, "Unincorporated Outstanding Amount")</f>
        <v>0</v>
      </c>
      <c r="L21" s="790">
        <f>SUMIFS(L28:L740, $B$28:$B740, "Unincorporated Outstanding Amount")</f>
        <v>0</v>
      </c>
      <c r="M21" s="790">
        <f>SUMIFS(M28:M740, $B$28:$B740, "Unincorporated Outstanding Amount")</f>
        <v>0</v>
      </c>
      <c r="N21" s="790">
        <f>SUMIFS(N28:N740, $B$28:$B740, "Unincorporated Outstanding Amount")</f>
        <v>0</v>
      </c>
      <c r="O21" s="790">
        <f>SUMIFS(O28:O740, $B$28:$B740, "Unincorporated Outstanding Amount")</f>
        <v>0</v>
      </c>
      <c r="P21" s="790">
        <f>SUMIFS(P28:P740, $B$28:$B740, "Unincorporated Outstanding Amount")</f>
        <v>0</v>
      </c>
      <c r="Q21" s="790">
        <f>SUMIFS(Q28:Q740, $B$28:$B740, "Unincorporated Outstanding Amount")</f>
        <v>0</v>
      </c>
    </row>
    <row r="22" spans="1:17" x14ac:dyDescent="0.25">
      <c r="A22" s="294"/>
      <c r="B22" s="295"/>
      <c r="C22" s="916"/>
      <c r="D22" s="916"/>
      <c r="E22" s="916"/>
      <c r="F22" s="916"/>
      <c r="G22" s="916"/>
      <c r="H22" s="916"/>
      <c r="I22" s="916"/>
      <c r="J22" s="916"/>
      <c r="K22" s="916"/>
      <c r="L22" s="916"/>
      <c r="M22" s="916"/>
      <c r="N22" s="916"/>
      <c r="O22" s="916"/>
      <c r="P22" s="916"/>
      <c r="Q22" s="916"/>
    </row>
    <row r="23" spans="1:17" x14ac:dyDescent="0.25">
      <c r="A23" s="63" t="s">
        <v>830</v>
      </c>
      <c r="B23" s="149"/>
      <c r="C23" s="790">
        <f>SUM(C24:C26)</f>
        <v>0</v>
      </c>
      <c r="D23" s="790">
        <f t="shared" ref="D23:P23" si="7">SUM(D24:D26)</f>
        <v>0</v>
      </c>
      <c r="E23" s="790">
        <f t="shared" si="7"/>
        <v>0</v>
      </c>
      <c r="F23" s="790">
        <f t="shared" si="7"/>
        <v>0</v>
      </c>
      <c r="G23" s="790">
        <f t="shared" si="7"/>
        <v>0</v>
      </c>
      <c r="H23" s="790">
        <f t="shared" si="7"/>
        <v>0</v>
      </c>
      <c r="I23" s="790">
        <f t="shared" si="7"/>
        <v>0</v>
      </c>
      <c r="J23" s="790">
        <f t="shared" si="7"/>
        <v>0</v>
      </c>
      <c r="K23" s="790">
        <f t="shared" si="7"/>
        <v>0</v>
      </c>
      <c r="L23" s="790">
        <f t="shared" si="7"/>
        <v>0</v>
      </c>
      <c r="M23" s="790">
        <f t="shared" si="7"/>
        <v>0</v>
      </c>
      <c r="N23" s="790">
        <f t="shared" si="7"/>
        <v>0</v>
      </c>
      <c r="O23" s="790">
        <f t="shared" si="7"/>
        <v>0</v>
      </c>
      <c r="P23" s="790">
        <f t="shared" si="7"/>
        <v>0</v>
      </c>
      <c r="Q23" s="790">
        <f t="shared" ref="Q23:Q25" si="8">SUM(C23:P23)</f>
        <v>0</v>
      </c>
    </row>
    <row r="24" spans="1:17" x14ac:dyDescent="0.25">
      <c r="A24" s="101" t="s">
        <v>514</v>
      </c>
      <c r="B24" s="77"/>
      <c r="C24" s="370"/>
      <c r="D24" s="370"/>
      <c r="E24" s="370"/>
      <c r="F24" s="370"/>
      <c r="G24" s="370"/>
      <c r="H24" s="370"/>
      <c r="I24" s="370"/>
      <c r="J24" s="370"/>
      <c r="K24" s="370"/>
      <c r="L24" s="370"/>
      <c r="M24" s="370"/>
      <c r="N24" s="370"/>
      <c r="O24" s="370"/>
      <c r="P24" s="370"/>
      <c r="Q24" s="790">
        <f t="shared" si="8"/>
        <v>0</v>
      </c>
    </row>
    <row r="25" spans="1:17" x14ac:dyDescent="0.25">
      <c r="A25" s="101" t="s">
        <v>515</v>
      </c>
      <c r="B25" s="77"/>
      <c r="C25" s="370"/>
      <c r="D25" s="370"/>
      <c r="E25" s="370"/>
      <c r="F25" s="370"/>
      <c r="G25" s="370"/>
      <c r="H25" s="370"/>
      <c r="I25" s="370"/>
      <c r="J25" s="370"/>
      <c r="K25" s="370"/>
      <c r="L25" s="370"/>
      <c r="M25" s="370"/>
      <c r="N25" s="370"/>
      <c r="O25" s="370"/>
      <c r="P25" s="370"/>
      <c r="Q25" s="790">
        <f t="shared" si="8"/>
        <v>0</v>
      </c>
    </row>
    <row r="26" spans="1:17" x14ac:dyDescent="0.25">
      <c r="A26" s="243" t="s">
        <v>1460</v>
      </c>
      <c r="B26" s="77"/>
      <c r="C26" s="790">
        <f>SUMIFS(C28:C740, $B$28:$B740, "Unincorporated Stage 3 Loss Allowance for Credit Impaired Exposures")</f>
        <v>0</v>
      </c>
      <c r="D26" s="790">
        <f>SUMIFS(D28:D740, $B$28:$B740, "Unincorporated Stage 3 Loss Allowance for Credit Impaired Exposures")</f>
        <v>0</v>
      </c>
      <c r="E26" s="790">
        <f>SUMIFS(E28:E740, $B$28:$B740, "Unincorporated Stage 3 Loss Allowance for Credit Impaired Exposures")</f>
        <v>0</v>
      </c>
      <c r="F26" s="790">
        <f>SUMIFS(F28:F740, $B$28:$B740, "Unincorporated Stage 3 Loss Allowance for Credit Impaired Exposures")</f>
        <v>0</v>
      </c>
      <c r="G26" s="790">
        <f>SUMIFS(G28:G740, $B$28:$B740, "Unincorporated Stage 3 Loss Allowance for Credit Impaired Exposures")</f>
        <v>0</v>
      </c>
      <c r="H26" s="790">
        <f>SUMIFS(H28:H740, $B$28:$B740, "Unincorporated Stage 3 Loss Allowance for Credit Impaired Exposures")</f>
        <v>0</v>
      </c>
      <c r="I26" s="790">
        <f>SUMIFS(I28:I740, $B$28:$B740, "Unincorporated Stage 3 Loss Allowance for Credit Impaired Exposures")</f>
        <v>0</v>
      </c>
      <c r="J26" s="790">
        <f>SUMIFS(J28:J740, $B$28:$B740, "Unincorporated Stage 3 Loss Allowance for Credit Impaired Exposures")</f>
        <v>0</v>
      </c>
      <c r="K26" s="790">
        <f>SUMIFS(K28:K740, $B$28:$B740, "Unincorporated Stage 3 Loss Allowance for Credit Impaired Exposures")</f>
        <v>0</v>
      </c>
      <c r="L26" s="790">
        <f>SUMIFS(L28:L740, $B$28:$B740, "Unincorporated Stage 3 Loss Allowance for Credit Impaired Exposures")</f>
        <v>0</v>
      </c>
      <c r="M26" s="790">
        <f>SUMIFS(M28:M740, $B$28:$B740, "Unincorporated Stage 3 Loss Allowance for Credit Impaired Exposures")</f>
        <v>0</v>
      </c>
      <c r="N26" s="790">
        <f>SUMIFS(N28:N740, $B$28:$B740, "Unincorporated Stage 3 Loss Allowance for Credit Impaired Exposures")</f>
        <v>0</v>
      </c>
      <c r="O26" s="790">
        <f>SUMIFS(O28:O740, $B$28:$B740, "Unincorporated Stage 3 Loss Allowance for Credit Impaired Exposures")</f>
        <v>0</v>
      </c>
      <c r="P26" s="790">
        <f>SUMIFS(P28:P740, $B$28:$B740, "Unincorporated Stage 3 Loss Allowance for Credit Impaired Exposures")</f>
        <v>0</v>
      </c>
      <c r="Q26" s="790">
        <f>SUMIFS(Q28:Q740, $B$28:$B740, "Unincorporated Stage 3 Loss Allowance for Credit Impaired Exposures")</f>
        <v>0</v>
      </c>
    </row>
    <row r="27" spans="1:17" ht="69" x14ac:dyDescent="0.25">
      <c r="A27" s="460" t="s">
        <v>1459</v>
      </c>
      <c r="B27" s="460" t="s">
        <v>263</v>
      </c>
      <c r="C27" s="918" t="s">
        <v>863</v>
      </c>
      <c r="D27" s="918" t="s">
        <v>864</v>
      </c>
      <c r="E27" s="918" t="s">
        <v>566</v>
      </c>
      <c r="F27" s="918" t="s">
        <v>865</v>
      </c>
      <c r="G27" s="918" t="s">
        <v>568</v>
      </c>
      <c r="H27" s="918" t="s">
        <v>569</v>
      </c>
      <c r="I27" s="918" t="s">
        <v>570</v>
      </c>
      <c r="J27" s="918" t="s">
        <v>571</v>
      </c>
      <c r="K27" s="918" t="s">
        <v>866</v>
      </c>
      <c r="L27" s="918" t="s">
        <v>867</v>
      </c>
      <c r="M27" s="918" t="s">
        <v>634</v>
      </c>
      <c r="N27" s="918" t="s">
        <v>1266</v>
      </c>
      <c r="O27" s="918" t="s">
        <v>575</v>
      </c>
      <c r="P27" s="918" t="s">
        <v>184</v>
      </c>
      <c r="Q27" s="918" t="s">
        <v>254</v>
      </c>
    </row>
    <row r="28" spans="1:17" x14ac:dyDescent="0.25">
      <c r="A28" s="583"/>
      <c r="B28" s="995"/>
      <c r="C28"/>
      <c r="D28"/>
      <c r="E28"/>
      <c r="F28"/>
      <c r="G28"/>
      <c r="H28"/>
      <c r="I28"/>
      <c r="J28"/>
      <c r="K28"/>
      <c r="L28"/>
      <c r="M28"/>
      <c r="N28"/>
      <c r="O28"/>
      <c r="P28"/>
      <c r="Q28" s="790">
        <f>SUM(C28:P28)</f>
        <v>0</v>
      </c>
    </row>
  </sheetData>
  <pageMargins left="0.7" right="0.7" top="0.75" bottom="0.75" header="0.3" footer="0.3"/>
  <pageSetup paperSize="9" scale="32" orientation="portrait" horizontalDpi="300" verticalDpi="300" r:id="rId1"/>
  <colBreaks count="1" manualBreakCount="1">
    <brk id="17" max="34" man="1"/>
  </colBreak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100-000000000000}">
          <x14:formula1>
            <xm:f>'Drop-Down'!$P$2:$P$5</xm:f>
          </x14:formula1>
          <xm:sqref>B28</xm:sqref>
        </x14:dataValidation>
        <x14:dataValidation type="list" allowBlank="1" showInputMessage="1" showErrorMessage="1" xr:uid="{00000000-0002-0000-3100-000001000000}">
          <x14:formula1>
            <xm:f>'Drop-Down'!$J$2:$J$251</xm:f>
          </x14:formula1>
          <xm:sqref>A28</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tabColor rgb="FFFFFF00"/>
  </sheetPr>
  <dimension ref="A1:Z64"/>
  <sheetViews>
    <sheetView showGridLines="0" view="pageBreakPreview" topLeftCell="A22" zoomScale="80" zoomScaleNormal="85" zoomScaleSheetLayoutView="80" workbookViewId="0">
      <selection activeCell="F35" sqref="F35"/>
    </sheetView>
  </sheetViews>
  <sheetFormatPr defaultColWidth="9.1796875" defaultRowHeight="10" x14ac:dyDescent="0.25"/>
  <cols>
    <col min="1" max="1" width="9.1796875" style="7" customWidth="1"/>
    <col min="2" max="2" width="50.81640625" style="6" customWidth="1"/>
    <col min="3" max="13" width="12.81640625" style="6" customWidth="1"/>
    <col min="14" max="14" width="10.81640625" style="6" bestFit="1" customWidth="1"/>
    <col min="15" max="15" width="12.81640625" style="6" customWidth="1"/>
    <col min="16" max="16" width="15.7265625" style="6" customWidth="1"/>
    <col min="17" max="16384" width="9.1796875" style="6"/>
  </cols>
  <sheetData>
    <row r="1" spans="1:26" hidden="1" x14ac:dyDescent="0.25"/>
    <row r="2" spans="1:26" hidden="1" x14ac:dyDescent="0.25"/>
    <row r="3" spans="1:26" hidden="1" x14ac:dyDescent="0.25"/>
    <row r="4" spans="1:26" s="146" customFormat="1" ht="12" customHeight="1" x14ac:dyDescent="0.25">
      <c r="A4" s="133" t="s">
        <v>871</v>
      </c>
      <c r="B4" s="133"/>
      <c r="C4" s="133" t="s">
        <v>872</v>
      </c>
      <c r="D4" s="133"/>
      <c r="E4" s="133"/>
      <c r="F4" s="133"/>
      <c r="G4" s="133"/>
      <c r="H4" s="133"/>
      <c r="I4" s="133"/>
      <c r="J4" s="133"/>
      <c r="K4" s="133"/>
      <c r="L4" s="133"/>
      <c r="M4" s="133"/>
      <c r="N4" s="133"/>
      <c r="O4" s="133"/>
      <c r="P4" s="133"/>
    </row>
    <row r="5" spans="1:26" s="146" customFormat="1" ht="12" customHeight="1" thickBot="1" x14ac:dyDescent="0.3">
      <c r="A5" s="257"/>
      <c r="B5" s="257"/>
      <c r="C5" s="257"/>
      <c r="D5" s="257"/>
      <c r="E5" s="257"/>
      <c r="F5" s="257"/>
      <c r="G5" s="257"/>
      <c r="H5" s="257"/>
      <c r="I5" s="257"/>
      <c r="J5" s="257"/>
      <c r="K5" s="257"/>
      <c r="L5" s="257"/>
      <c r="M5" s="257"/>
      <c r="N5" s="257"/>
      <c r="O5" s="257"/>
      <c r="P5" s="637" t="s">
        <v>103</v>
      </c>
      <c r="Y5" s="6"/>
      <c r="Z5" s="6"/>
    </row>
    <row r="6" spans="1:26" ht="23.5" thickTop="1" x14ac:dyDescent="0.25">
      <c r="A6" s="1361"/>
      <c r="B6" s="1362"/>
      <c r="C6" s="1366" t="s">
        <v>254</v>
      </c>
      <c r="D6" s="182" t="s">
        <v>873</v>
      </c>
      <c r="E6" s="182" t="s">
        <v>874</v>
      </c>
      <c r="F6" s="182" t="s">
        <v>875</v>
      </c>
      <c r="G6" s="182" t="s">
        <v>876</v>
      </c>
      <c r="H6" s="182" t="s">
        <v>877</v>
      </c>
      <c r="I6" s="182" t="s">
        <v>878</v>
      </c>
      <c r="J6" s="182" t="s">
        <v>879</v>
      </c>
      <c r="K6" s="182" t="s">
        <v>880</v>
      </c>
      <c r="L6" s="182" t="s">
        <v>881</v>
      </c>
      <c r="M6" s="182" t="s">
        <v>882</v>
      </c>
      <c r="N6" s="182" t="s">
        <v>883</v>
      </c>
      <c r="O6" s="182" t="s">
        <v>884</v>
      </c>
      <c r="P6" s="182" t="s">
        <v>885</v>
      </c>
      <c r="S6" s="146"/>
      <c r="T6" s="146"/>
      <c r="U6" s="146"/>
      <c r="V6" s="146"/>
      <c r="W6" s="146"/>
      <c r="X6" s="146"/>
    </row>
    <row r="7" spans="1:26" ht="11.25" customHeight="1" x14ac:dyDescent="0.25">
      <c r="A7" s="1155" t="s">
        <v>104</v>
      </c>
      <c r="B7" s="1365"/>
      <c r="C7" s="1367"/>
      <c r="D7" s="300"/>
      <c r="E7" s="300"/>
      <c r="F7" s="300"/>
      <c r="G7" s="300"/>
      <c r="H7" s="300"/>
      <c r="I7" s="300"/>
      <c r="J7" s="300"/>
      <c r="K7" s="300"/>
      <c r="L7" s="300"/>
      <c r="M7" s="300"/>
      <c r="N7" s="300"/>
      <c r="O7" s="300"/>
      <c r="P7" s="300"/>
      <c r="S7" s="146"/>
      <c r="T7" s="146"/>
      <c r="U7" s="146"/>
      <c r="V7" s="146"/>
      <c r="W7" s="146"/>
      <c r="X7" s="146"/>
      <c r="Y7" s="146"/>
      <c r="Z7" s="146"/>
    </row>
    <row r="8" spans="1:26" ht="11.25" customHeight="1" x14ac:dyDescent="0.25">
      <c r="A8" s="347">
        <v>1</v>
      </c>
      <c r="B8" s="348" t="s">
        <v>166</v>
      </c>
      <c r="C8" s="740">
        <f>SUM(D8:P8)</f>
        <v>0</v>
      </c>
      <c r="D8" s="370"/>
      <c r="E8" s="370"/>
      <c r="F8" s="370"/>
      <c r="G8" s="370"/>
      <c r="H8" s="370"/>
      <c r="I8" s="370"/>
      <c r="J8" s="370"/>
      <c r="K8" s="370"/>
      <c r="L8" s="370"/>
      <c r="M8" s="370"/>
      <c r="N8" s="370"/>
      <c r="O8" s="370"/>
      <c r="P8" s="370"/>
      <c r="S8" s="146"/>
      <c r="T8" s="146"/>
      <c r="U8" s="146"/>
      <c r="V8" s="146"/>
      <c r="W8" s="146"/>
      <c r="X8" s="146"/>
    </row>
    <row r="9" spans="1:26" ht="11.5" x14ac:dyDescent="0.25">
      <c r="A9" s="347">
        <v>2</v>
      </c>
      <c r="B9" s="348" t="s">
        <v>405</v>
      </c>
      <c r="C9" s="740">
        <f t="shared" ref="C9:C20" si="0">SUM(D9:P9)</f>
        <v>0</v>
      </c>
      <c r="D9" s="370"/>
      <c r="E9" s="370"/>
      <c r="F9" s="370"/>
      <c r="G9" s="370"/>
      <c r="H9" s="370"/>
      <c r="I9" s="370"/>
      <c r="J9" s="370"/>
      <c r="K9" s="370"/>
      <c r="L9" s="370"/>
      <c r="M9" s="370"/>
      <c r="N9" s="370"/>
      <c r="O9" s="370"/>
      <c r="P9" s="370"/>
      <c r="S9" s="146"/>
      <c r="T9" s="146"/>
      <c r="U9" s="146"/>
      <c r="V9" s="146"/>
      <c r="W9" s="146"/>
      <c r="X9" s="146"/>
      <c r="Y9" s="146"/>
      <c r="Z9" s="146"/>
    </row>
    <row r="10" spans="1:26" ht="11.5" x14ac:dyDescent="0.25">
      <c r="A10" s="347">
        <v>3</v>
      </c>
      <c r="B10" s="348" t="s">
        <v>107</v>
      </c>
      <c r="C10" s="740">
        <f t="shared" si="0"/>
        <v>0</v>
      </c>
      <c r="D10" s="370"/>
      <c r="E10" s="370"/>
      <c r="F10" s="370"/>
      <c r="G10" s="370"/>
      <c r="H10" s="370"/>
      <c r="I10" s="370"/>
      <c r="J10" s="370"/>
      <c r="K10" s="370"/>
      <c r="L10" s="370"/>
      <c r="M10" s="370"/>
      <c r="N10" s="370"/>
      <c r="O10" s="370"/>
      <c r="P10" s="370"/>
      <c r="S10" s="146"/>
      <c r="T10" s="146"/>
      <c r="U10" s="146"/>
      <c r="V10" s="146"/>
      <c r="W10" s="146"/>
      <c r="X10" s="146"/>
    </row>
    <row r="11" spans="1:26" ht="11.5" x14ac:dyDescent="0.25">
      <c r="A11" s="347">
        <v>4</v>
      </c>
      <c r="B11" s="348" t="s">
        <v>140</v>
      </c>
      <c r="C11" s="740">
        <f t="shared" si="0"/>
        <v>0</v>
      </c>
      <c r="D11" s="370"/>
      <c r="E11" s="370"/>
      <c r="F11" s="370"/>
      <c r="G11" s="370"/>
      <c r="H11" s="370"/>
      <c r="I11" s="370"/>
      <c r="J11" s="370"/>
      <c r="K11" s="370"/>
      <c r="L11" s="370"/>
      <c r="M11" s="370"/>
      <c r="N11" s="370"/>
      <c r="O11" s="370"/>
      <c r="P11" s="370"/>
      <c r="S11" s="146"/>
      <c r="T11" s="146"/>
      <c r="U11" s="146"/>
      <c r="V11" s="146"/>
      <c r="W11" s="146"/>
      <c r="X11" s="146"/>
      <c r="Y11" s="146"/>
      <c r="Z11" s="146"/>
    </row>
    <row r="12" spans="1:26" ht="11.5" x14ac:dyDescent="0.25">
      <c r="A12" s="347">
        <v>5</v>
      </c>
      <c r="B12" s="348" t="s">
        <v>109</v>
      </c>
      <c r="C12" s="740">
        <f t="shared" si="0"/>
        <v>0</v>
      </c>
      <c r="D12" s="370"/>
      <c r="E12" s="370"/>
      <c r="F12" s="370"/>
      <c r="G12" s="370"/>
      <c r="H12" s="370"/>
      <c r="I12" s="370"/>
      <c r="J12" s="370"/>
      <c r="K12" s="370"/>
      <c r="L12" s="370"/>
      <c r="M12" s="370"/>
      <c r="N12" s="370"/>
      <c r="O12" s="370"/>
      <c r="P12" s="370"/>
      <c r="S12" s="146"/>
      <c r="T12" s="146"/>
      <c r="U12" s="146"/>
      <c r="V12" s="146"/>
      <c r="W12" s="146"/>
      <c r="X12" s="146"/>
    </row>
    <row r="13" spans="1:26" ht="11.5" x14ac:dyDescent="0.25">
      <c r="A13" s="347">
        <v>6</v>
      </c>
      <c r="B13" s="348" t="s">
        <v>110</v>
      </c>
      <c r="C13" s="740">
        <f t="shared" si="0"/>
        <v>0</v>
      </c>
      <c r="D13" s="370"/>
      <c r="E13" s="370"/>
      <c r="F13" s="370"/>
      <c r="G13" s="370"/>
      <c r="H13" s="370"/>
      <c r="I13" s="370"/>
      <c r="J13" s="370"/>
      <c r="K13" s="370"/>
      <c r="L13" s="370"/>
      <c r="M13" s="370"/>
      <c r="N13" s="370"/>
      <c r="O13" s="370"/>
      <c r="P13" s="370"/>
      <c r="S13" s="146"/>
      <c r="T13" s="146"/>
      <c r="U13" s="146"/>
      <c r="V13" s="146"/>
      <c r="W13" s="146"/>
      <c r="X13" s="146"/>
      <c r="Y13" s="146"/>
      <c r="Z13" s="146"/>
    </row>
    <row r="14" spans="1:26" ht="11.5" x14ac:dyDescent="0.25">
      <c r="A14" s="347">
        <v>7</v>
      </c>
      <c r="B14" s="348" t="s">
        <v>111</v>
      </c>
      <c r="C14" s="740">
        <f t="shared" si="0"/>
        <v>0</v>
      </c>
      <c r="D14" s="370"/>
      <c r="E14" s="370"/>
      <c r="F14" s="370"/>
      <c r="G14" s="370"/>
      <c r="H14" s="370"/>
      <c r="I14" s="370"/>
      <c r="J14" s="370"/>
      <c r="K14" s="370"/>
      <c r="L14" s="370"/>
      <c r="M14" s="370"/>
      <c r="N14" s="370"/>
      <c r="O14" s="370"/>
      <c r="P14" s="370"/>
      <c r="S14" s="146"/>
      <c r="T14" s="146"/>
      <c r="U14" s="146"/>
      <c r="V14" s="146"/>
      <c r="W14" s="146"/>
      <c r="X14" s="146"/>
    </row>
    <row r="15" spans="1:26" ht="11.5" x14ac:dyDescent="0.25">
      <c r="A15" s="347">
        <v>8</v>
      </c>
      <c r="B15" s="348" t="s">
        <v>112</v>
      </c>
      <c r="C15" s="740">
        <f t="shared" si="0"/>
        <v>0</v>
      </c>
      <c r="D15" s="370"/>
      <c r="E15" s="370"/>
      <c r="F15" s="370"/>
      <c r="G15" s="370"/>
      <c r="H15" s="370"/>
      <c r="I15" s="370"/>
      <c r="J15" s="370"/>
      <c r="K15" s="370"/>
      <c r="L15" s="370"/>
      <c r="M15" s="370"/>
      <c r="N15" s="370"/>
      <c r="O15" s="370"/>
      <c r="P15" s="370"/>
      <c r="S15" s="146"/>
      <c r="T15" s="146"/>
      <c r="U15" s="146"/>
      <c r="V15" s="146"/>
      <c r="W15" s="146"/>
      <c r="X15" s="146"/>
      <c r="Y15" s="146"/>
      <c r="Z15" s="146"/>
    </row>
    <row r="16" spans="1:26" ht="11.5" x14ac:dyDescent="0.25">
      <c r="A16" s="347">
        <v>9</v>
      </c>
      <c r="B16" s="348" t="s">
        <v>113</v>
      </c>
      <c r="C16" s="740">
        <f t="shared" si="0"/>
        <v>0</v>
      </c>
      <c r="D16" s="370"/>
      <c r="E16" s="370"/>
      <c r="F16" s="370"/>
      <c r="G16" s="370"/>
      <c r="H16" s="370"/>
      <c r="I16" s="370"/>
      <c r="J16" s="370"/>
      <c r="K16" s="370"/>
      <c r="L16" s="370"/>
      <c r="M16" s="370"/>
      <c r="N16" s="370"/>
      <c r="O16" s="370"/>
      <c r="P16" s="370"/>
      <c r="S16" s="146"/>
      <c r="T16" s="146"/>
      <c r="U16" s="146"/>
      <c r="V16" s="146"/>
      <c r="W16" s="146"/>
      <c r="X16" s="146"/>
      <c r="Y16" s="146"/>
      <c r="Z16" s="146"/>
    </row>
    <row r="17" spans="1:26" ht="11.5" x14ac:dyDescent="0.25">
      <c r="A17" s="347">
        <v>10</v>
      </c>
      <c r="B17" s="348" t="s">
        <v>114</v>
      </c>
      <c r="C17" s="740">
        <f t="shared" si="0"/>
        <v>0</v>
      </c>
      <c r="D17" s="370"/>
      <c r="E17" s="370"/>
      <c r="F17" s="370"/>
      <c r="G17" s="370"/>
      <c r="H17" s="370"/>
      <c r="I17" s="370"/>
      <c r="J17" s="370"/>
      <c r="K17" s="370"/>
      <c r="L17" s="370"/>
      <c r="M17" s="370"/>
      <c r="N17" s="370"/>
      <c r="O17" s="370"/>
      <c r="P17" s="370"/>
      <c r="S17" s="146"/>
      <c r="T17" s="146"/>
      <c r="U17" s="146"/>
      <c r="V17" s="146"/>
      <c r="W17" s="146"/>
      <c r="X17" s="146"/>
    </row>
    <row r="18" spans="1:26" ht="11.5" x14ac:dyDescent="0.25">
      <c r="A18" s="347">
        <v>11</v>
      </c>
      <c r="B18" s="348" t="s">
        <v>115</v>
      </c>
      <c r="C18" s="740">
        <f t="shared" si="0"/>
        <v>0</v>
      </c>
      <c r="D18" s="370"/>
      <c r="E18" s="370"/>
      <c r="F18" s="370"/>
      <c r="G18" s="370"/>
      <c r="H18" s="370"/>
      <c r="I18" s="370"/>
      <c r="J18" s="370"/>
      <c r="K18" s="370"/>
      <c r="L18" s="370"/>
      <c r="M18" s="370"/>
      <c r="N18" s="370"/>
      <c r="O18" s="370"/>
      <c r="P18" s="370"/>
      <c r="S18" s="146"/>
      <c r="T18" s="146"/>
      <c r="U18" s="146"/>
      <c r="V18" s="146"/>
      <c r="W18" s="146"/>
      <c r="X18" s="146"/>
    </row>
    <row r="19" spans="1:26" ht="11.5" x14ac:dyDescent="0.25">
      <c r="A19" s="347">
        <v>12</v>
      </c>
      <c r="B19" s="348" t="s">
        <v>116</v>
      </c>
      <c r="C19" s="740">
        <f t="shared" si="0"/>
        <v>0</v>
      </c>
      <c r="D19" s="370"/>
      <c r="E19" s="370"/>
      <c r="F19" s="370"/>
      <c r="G19" s="370"/>
      <c r="H19" s="370"/>
      <c r="I19" s="370"/>
      <c r="J19" s="370"/>
      <c r="K19" s="370"/>
      <c r="L19" s="370"/>
      <c r="M19" s="370"/>
      <c r="N19" s="370"/>
      <c r="O19" s="370"/>
      <c r="P19" s="370"/>
      <c r="S19" s="146"/>
      <c r="T19" s="146"/>
      <c r="U19" s="146"/>
      <c r="V19" s="146"/>
      <c r="W19" s="146"/>
      <c r="X19" s="146"/>
      <c r="Y19" s="146"/>
      <c r="Z19" s="146"/>
    </row>
    <row r="20" spans="1:26" ht="11.5" x14ac:dyDescent="0.25">
      <c r="A20" s="347">
        <v>13</v>
      </c>
      <c r="B20" s="348" t="s">
        <v>133</v>
      </c>
      <c r="C20" s="740">
        <f t="shared" si="0"/>
        <v>0</v>
      </c>
      <c r="D20" s="370"/>
      <c r="E20" s="370"/>
      <c r="F20" s="370"/>
      <c r="G20" s="370"/>
      <c r="H20" s="370"/>
      <c r="I20" s="370"/>
      <c r="J20" s="370"/>
      <c r="K20" s="370"/>
      <c r="L20" s="370"/>
      <c r="M20" s="370"/>
      <c r="N20" s="370"/>
      <c r="O20" s="370"/>
      <c r="P20" s="370"/>
      <c r="S20" s="146"/>
      <c r="T20" s="146"/>
      <c r="U20" s="146"/>
      <c r="V20" s="146"/>
      <c r="W20" s="146"/>
      <c r="X20" s="146"/>
    </row>
    <row r="21" spans="1:26" ht="11.5" x14ac:dyDescent="0.25">
      <c r="A21" s="347">
        <v>14</v>
      </c>
      <c r="B21" s="348" t="s">
        <v>886</v>
      </c>
      <c r="C21" s="740">
        <f>SUM(D21:P21)</f>
        <v>0</v>
      </c>
      <c r="D21" s="370"/>
      <c r="E21" s="370"/>
      <c r="F21" s="370"/>
      <c r="G21" s="370"/>
      <c r="H21" s="370"/>
      <c r="I21" s="370"/>
      <c r="J21" s="370"/>
      <c r="K21" s="370"/>
      <c r="L21" s="370"/>
      <c r="M21" s="370"/>
      <c r="N21" s="370"/>
      <c r="O21" s="370"/>
      <c r="P21" s="370"/>
      <c r="S21" s="146"/>
      <c r="T21" s="146"/>
      <c r="U21" s="146"/>
      <c r="V21" s="146"/>
      <c r="W21" s="146"/>
      <c r="X21" s="146"/>
    </row>
    <row r="22" spans="1:26" ht="11.5" x14ac:dyDescent="0.25">
      <c r="A22" s="299"/>
      <c r="B22" s="299" t="s">
        <v>442</v>
      </c>
      <c r="C22" s="740">
        <f>SUM(C8:C21)</f>
        <v>0</v>
      </c>
      <c r="D22" s="740">
        <f t="shared" ref="D22:P22" si="1">SUM(D8:D21)</f>
        <v>0</v>
      </c>
      <c r="E22" s="740">
        <f t="shared" si="1"/>
        <v>0</v>
      </c>
      <c r="F22" s="740">
        <f t="shared" si="1"/>
        <v>0</v>
      </c>
      <c r="G22" s="740">
        <f t="shared" si="1"/>
        <v>0</v>
      </c>
      <c r="H22" s="740">
        <f t="shared" si="1"/>
        <v>0</v>
      </c>
      <c r="I22" s="740">
        <f t="shared" si="1"/>
        <v>0</v>
      </c>
      <c r="J22" s="740">
        <f t="shared" si="1"/>
        <v>0</v>
      </c>
      <c r="K22" s="740">
        <f>SUM(K8:K21)</f>
        <v>0</v>
      </c>
      <c r="L22" s="740">
        <f t="shared" si="1"/>
        <v>0</v>
      </c>
      <c r="M22" s="740">
        <f t="shared" si="1"/>
        <v>0</v>
      </c>
      <c r="N22" s="740">
        <f t="shared" si="1"/>
        <v>0</v>
      </c>
      <c r="O22" s="740">
        <f t="shared" si="1"/>
        <v>0</v>
      </c>
      <c r="P22" s="740">
        <f t="shared" si="1"/>
        <v>0</v>
      </c>
      <c r="S22" s="146"/>
      <c r="T22" s="146"/>
      <c r="U22" s="146"/>
      <c r="V22" s="146"/>
      <c r="W22" s="146"/>
      <c r="X22" s="146"/>
      <c r="Y22" s="146"/>
      <c r="Z22" s="146"/>
    </row>
    <row r="23" spans="1:26" ht="11.5" x14ac:dyDescent="0.25">
      <c r="A23" s="1363" t="s">
        <v>135</v>
      </c>
      <c r="B23" s="1364"/>
      <c r="C23" s="1364"/>
      <c r="D23" s="1364"/>
      <c r="E23" s="1364"/>
      <c r="F23" s="1364"/>
      <c r="G23" s="1364"/>
      <c r="H23" s="1364"/>
      <c r="I23" s="1364"/>
      <c r="J23" s="1364"/>
      <c r="K23" s="1364"/>
      <c r="L23" s="1364"/>
      <c r="M23" s="1364"/>
      <c r="N23" s="1364"/>
      <c r="O23" s="1364"/>
      <c r="P23" s="1364"/>
      <c r="S23" s="146"/>
      <c r="T23" s="146"/>
      <c r="U23" s="146"/>
      <c r="V23" s="146"/>
      <c r="W23" s="146"/>
      <c r="X23" s="146"/>
    </row>
    <row r="24" spans="1:26" ht="11.5" x14ac:dyDescent="0.25">
      <c r="A24" s="347">
        <v>1</v>
      </c>
      <c r="B24" s="348" t="s">
        <v>887</v>
      </c>
      <c r="C24" s="740">
        <f>SUM(D24:P24)</f>
        <v>0</v>
      </c>
      <c r="D24" s="370"/>
      <c r="E24" s="370"/>
      <c r="F24" s="370"/>
      <c r="G24" s="370"/>
      <c r="H24" s="370"/>
      <c r="I24" s="370"/>
      <c r="J24" s="370"/>
      <c r="K24" s="370"/>
      <c r="L24" s="370"/>
      <c r="M24" s="370"/>
      <c r="N24" s="370"/>
      <c r="O24" s="370"/>
      <c r="P24" s="370"/>
      <c r="S24" s="146"/>
      <c r="T24" s="146"/>
      <c r="U24" s="146"/>
      <c r="V24" s="146"/>
      <c r="W24" s="146"/>
      <c r="X24" s="146"/>
      <c r="Y24" s="146"/>
      <c r="Z24" s="146"/>
    </row>
    <row r="25" spans="1:26" ht="11.5" x14ac:dyDescent="0.25">
      <c r="A25" s="347">
        <v>2</v>
      </c>
      <c r="B25" s="348" t="s">
        <v>260</v>
      </c>
      <c r="C25" s="740">
        <f t="shared" ref="C25:C37" si="2">SUM(D25:P25)</f>
        <v>0</v>
      </c>
      <c r="D25" s="370"/>
      <c r="E25" s="370"/>
      <c r="F25" s="370"/>
      <c r="G25" s="370"/>
      <c r="H25" s="370"/>
      <c r="I25" s="370"/>
      <c r="J25" s="370"/>
      <c r="K25" s="370"/>
      <c r="L25" s="370"/>
      <c r="M25" s="370"/>
      <c r="N25" s="370"/>
      <c r="O25" s="370"/>
      <c r="P25" s="370"/>
      <c r="S25" s="146"/>
      <c r="T25" s="146"/>
      <c r="U25" s="146"/>
      <c r="V25" s="146"/>
      <c r="W25" s="146"/>
      <c r="X25" s="146"/>
    </row>
    <row r="26" spans="1:26" ht="11.5" x14ac:dyDescent="0.25">
      <c r="A26" s="347">
        <v>3</v>
      </c>
      <c r="B26" s="348" t="s">
        <v>261</v>
      </c>
      <c r="C26" s="740">
        <f t="shared" si="2"/>
        <v>0</v>
      </c>
      <c r="D26" s="370"/>
      <c r="E26" s="370"/>
      <c r="F26" s="370"/>
      <c r="G26" s="370"/>
      <c r="H26" s="370"/>
      <c r="I26" s="370"/>
      <c r="J26" s="370"/>
      <c r="K26" s="370"/>
      <c r="L26" s="370"/>
      <c r="M26" s="370"/>
      <c r="N26" s="370"/>
      <c r="O26" s="370"/>
      <c r="P26" s="370"/>
      <c r="S26" s="146"/>
      <c r="T26" s="146"/>
      <c r="U26" s="146"/>
      <c r="V26" s="146"/>
      <c r="W26" s="146"/>
      <c r="X26" s="146"/>
    </row>
    <row r="27" spans="1:26" ht="11.5" x14ac:dyDescent="0.25">
      <c r="A27" s="347">
        <v>4</v>
      </c>
      <c r="B27" s="348" t="s">
        <v>259</v>
      </c>
      <c r="C27" s="740">
        <f t="shared" si="2"/>
        <v>0</v>
      </c>
      <c r="D27" s="370"/>
      <c r="E27" s="370"/>
      <c r="F27" s="370"/>
      <c r="G27" s="370"/>
      <c r="H27" s="370"/>
      <c r="I27" s="370"/>
      <c r="J27" s="370"/>
      <c r="K27" s="370"/>
      <c r="L27" s="370"/>
      <c r="M27" s="370"/>
      <c r="N27" s="370"/>
      <c r="O27" s="370"/>
      <c r="P27" s="370"/>
      <c r="S27" s="146"/>
      <c r="T27" s="146"/>
      <c r="U27" s="146"/>
      <c r="V27" s="146"/>
      <c r="W27" s="146"/>
      <c r="X27" s="146"/>
      <c r="Y27" s="146"/>
      <c r="Z27" s="146"/>
    </row>
    <row r="28" spans="1:26" ht="11.5" x14ac:dyDescent="0.25">
      <c r="A28" s="347">
        <v>5</v>
      </c>
      <c r="B28" s="348" t="s">
        <v>262</v>
      </c>
      <c r="C28" s="740">
        <f t="shared" si="2"/>
        <v>0</v>
      </c>
      <c r="D28" s="370"/>
      <c r="E28" s="370"/>
      <c r="F28" s="370"/>
      <c r="G28" s="370"/>
      <c r="H28" s="370"/>
      <c r="I28" s="370"/>
      <c r="J28" s="370"/>
      <c r="K28" s="370"/>
      <c r="L28" s="370"/>
      <c r="M28" s="370"/>
      <c r="N28" s="370"/>
      <c r="O28" s="370"/>
      <c r="P28" s="370"/>
      <c r="S28" s="146"/>
      <c r="T28" s="146"/>
      <c r="U28" s="146"/>
      <c r="V28" s="146"/>
      <c r="W28" s="146"/>
      <c r="X28" s="146"/>
    </row>
    <row r="29" spans="1:26" ht="11.5" x14ac:dyDescent="0.25">
      <c r="A29" s="347">
        <v>6</v>
      </c>
      <c r="B29" s="348" t="s">
        <v>137</v>
      </c>
      <c r="C29" s="740">
        <f t="shared" si="2"/>
        <v>0</v>
      </c>
      <c r="D29" s="370"/>
      <c r="E29" s="370"/>
      <c r="F29" s="370"/>
      <c r="G29" s="370"/>
      <c r="H29" s="370"/>
      <c r="I29" s="370"/>
      <c r="J29" s="370"/>
      <c r="K29" s="370"/>
      <c r="L29" s="370"/>
      <c r="M29" s="370"/>
      <c r="N29" s="370"/>
      <c r="O29" s="370"/>
      <c r="P29" s="370"/>
      <c r="S29" s="146"/>
      <c r="T29" s="146"/>
      <c r="U29" s="146"/>
      <c r="V29" s="146"/>
      <c r="W29" s="146"/>
      <c r="X29" s="146"/>
      <c r="Y29" s="146"/>
      <c r="Z29" s="146"/>
    </row>
    <row r="30" spans="1:26" ht="11.5" x14ac:dyDescent="0.25">
      <c r="A30" s="347">
        <v>7</v>
      </c>
      <c r="B30" s="348" t="s">
        <v>138</v>
      </c>
      <c r="C30" s="740">
        <f t="shared" si="2"/>
        <v>0</v>
      </c>
      <c r="D30" s="370"/>
      <c r="E30" s="370"/>
      <c r="F30" s="370"/>
      <c r="G30" s="370"/>
      <c r="H30" s="370"/>
      <c r="I30" s="370"/>
      <c r="J30" s="370"/>
      <c r="K30" s="370"/>
      <c r="L30" s="370"/>
      <c r="M30" s="370"/>
      <c r="N30" s="370"/>
      <c r="O30" s="370"/>
      <c r="P30" s="370"/>
      <c r="S30" s="146"/>
      <c r="T30" s="146"/>
      <c r="U30" s="146"/>
      <c r="V30" s="146"/>
      <c r="W30" s="146"/>
      <c r="X30" s="146"/>
    </row>
    <row r="31" spans="1:26" ht="11.5" x14ac:dyDescent="0.25">
      <c r="A31" s="347">
        <v>8</v>
      </c>
      <c r="B31" s="348" t="s">
        <v>139</v>
      </c>
      <c r="C31" s="740">
        <f t="shared" si="2"/>
        <v>0</v>
      </c>
      <c r="D31" s="370"/>
      <c r="E31" s="370"/>
      <c r="F31" s="370"/>
      <c r="G31" s="370"/>
      <c r="H31" s="370"/>
      <c r="I31" s="370"/>
      <c r="J31" s="370"/>
      <c r="K31" s="370"/>
      <c r="L31" s="370"/>
      <c r="M31" s="370"/>
      <c r="N31" s="370"/>
      <c r="O31" s="370"/>
      <c r="P31" s="370"/>
      <c r="S31" s="146"/>
      <c r="T31" s="146"/>
      <c r="U31" s="146"/>
      <c r="V31" s="146"/>
      <c r="W31" s="146"/>
      <c r="X31" s="146"/>
      <c r="Y31" s="146"/>
      <c r="Z31" s="146"/>
    </row>
    <row r="32" spans="1:26" ht="11.5" x14ac:dyDescent="0.25">
      <c r="A32" s="347">
        <v>9</v>
      </c>
      <c r="B32" s="348" t="s">
        <v>140</v>
      </c>
      <c r="C32" s="740">
        <f t="shared" si="2"/>
        <v>0</v>
      </c>
      <c r="D32" s="370"/>
      <c r="E32" s="370"/>
      <c r="F32" s="370"/>
      <c r="G32" s="370"/>
      <c r="H32" s="370"/>
      <c r="I32" s="370"/>
      <c r="J32" s="370"/>
      <c r="K32" s="370"/>
      <c r="L32" s="370"/>
      <c r="M32" s="370"/>
      <c r="N32" s="370"/>
      <c r="O32" s="370"/>
      <c r="P32" s="370"/>
      <c r="S32" s="146"/>
      <c r="T32" s="146"/>
      <c r="U32" s="146"/>
      <c r="V32" s="146"/>
      <c r="W32" s="146"/>
      <c r="X32" s="146"/>
    </row>
    <row r="33" spans="1:26" ht="11.5" x14ac:dyDescent="0.25">
      <c r="A33" s="347">
        <v>10</v>
      </c>
      <c r="B33" s="348" t="s">
        <v>452</v>
      </c>
      <c r="C33" s="740">
        <f t="shared" si="2"/>
        <v>0</v>
      </c>
      <c r="D33" s="370"/>
      <c r="E33" s="370"/>
      <c r="F33" s="370"/>
      <c r="G33" s="370"/>
      <c r="H33" s="370"/>
      <c r="I33" s="370"/>
      <c r="J33" s="370"/>
      <c r="K33" s="370"/>
      <c r="L33" s="370"/>
      <c r="M33" s="370"/>
      <c r="N33" s="370"/>
      <c r="O33" s="370"/>
      <c r="P33" s="370"/>
      <c r="S33" s="146"/>
      <c r="T33" s="146"/>
      <c r="U33" s="146"/>
      <c r="V33" s="146"/>
      <c r="W33" s="146"/>
      <c r="X33" s="146"/>
      <c r="Y33" s="146"/>
      <c r="Z33" s="146"/>
    </row>
    <row r="34" spans="1:26" ht="11.5" x14ac:dyDescent="0.25">
      <c r="A34" s="347">
        <v>11</v>
      </c>
      <c r="B34" s="348" t="s">
        <v>144</v>
      </c>
      <c r="C34" s="740">
        <f t="shared" si="2"/>
        <v>0</v>
      </c>
      <c r="D34" s="370"/>
      <c r="E34" s="370"/>
      <c r="F34" s="370"/>
      <c r="G34" s="370"/>
      <c r="H34" s="370"/>
      <c r="I34" s="370"/>
      <c r="J34" s="370"/>
      <c r="K34" s="370"/>
      <c r="L34" s="370"/>
      <c r="M34" s="370"/>
      <c r="N34" s="370"/>
      <c r="O34" s="370"/>
      <c r="P34" s="370"/>
      <c r="S34" s="146"/>
      <c r="T34" s="146"/>
      <c r="U34" s="146"/>
      <c r="V34" s="146"/>
      <c r="W34" s="146"/>
      <c r="X34" s="146"/>
      <c r="Y34" s="146"/>
      <c r="Z34" s="146"/>
    </row>
    <row r="35" spans="1:26" ht="11.5" x14ac:dyDescent="0.25">
      <c r="A35" s="347">
        <v>12</v>
      </c>
      <c r="B35" s="348" t="s">
        <v>145</v>
      </c>
      <c r="C35" s="740">
        <f t="shared" si="2"/>
        <v>0</v>
      </c>
      <c r="D35" s="370"/>
      <c r="E35" s="370"/>
      <c r="F35" s="370"/>
      <c r="G35" s="370"/>
      <c r="H35" s="370"/>
      <c r="I35" s="370"/>
      <c r="J35" s="370"/>
      <c r="K35" s="370"/>
      <c r="L35" s="370"/>
      <c r="M35" s="370"/>
      <c r="N35" s="370"/>
      <c r="O35" s="370"/>
      <c r="P35" s="370"/>
      <c r="S35" s="146"/>
      <c r="T35" s="146"/>
      <c r="U35" s="146"/>
      <c r="V35" s="146"/>
      <c r="W35" s="146"/>
      <c r="X35" s="146"/>
      <c r="Y35" s="146"/>
      <c r="Z35" s="146"/>
    </row>
    <row r="36" spans="1:26" ht="11.5" x14ac:dyDescent="0.25">
      <c r="A36" s="347">
        <v>13</v>
      </c>
      <c r="B36" s="348" t="s">
        <v>152</v>
      </c>
      <c r="C36" s="740">
        <f t="shared" si="2"/>
        <v>0</v>
      </c>
      <c r="D36" s="370"/>
      <c r="E36" s="370"/>
      <c r="F36" s="370"/>
      <c r="G36" s="370"/>
      <c r="H36" s="370"/>
      <c r="I36" s="370"/>
      <c r="J36" s="370"/>
      <c r="K36" s="370"/>
      <c r="L36" s="370"/>
      <c r="M36" s="370"/>
      <c r="N36" s="370"/>
      <c r="O36" s="370"/>
      <c r="P36" s="370"/>
      <c r="S36" s="146"/>
      <c r="T36" s="146"/>
      <c r="U36" s="146"/>
      <c r="V36" s="146"/>
      <c r="W36" s="146"/>
      <c r="X36" s="146"/>
    </row>
    <row r="37" spans="1:26" ht="11.5" x14ac:dyDescent="0.25">
      <c r="A37" s="347">
        <v>14</v>
      </c>
      <c r="B37" s="348" t="s">
        <v>888</v>
      </c>
      <c r="C37" s="740">
        <f t="shared" si="2"/>
        <v>0</v>
      </c>
      <c r="D37" s="370"/>
      <c r="E37" s="370"/>
      <c r="F37" s="370"/>
      <c r="G37" s="370"/>
      <c r="H37" s="370"/>
      <c r="I37" s="370"/>
      <c r="J37" s="370"/>
      <c r="K37" s="370"/>
      <c r="L37" s="370"/>
      <c r="M37" s="370"/>
      <c r="N37" s="370"/>
      <c r="O37" s="370"/>
      <c r="P37" s="370"/>
      <c r="S37" s="146"/>
      <c r="T37" s="146"/>
      <c r="U37" s="146"/>
      <c r="V37" s="146"/>
      <c r="W37" s="146"/>
      <c r="X37" s="146"/>
      <c r="Y37" s="146"/>
      <c r="Z37" s="146"/>
    </row>
    <row r="38" spans="1:26" ht="11.5" x14ac:dyDescent="0.25">
      <c r="A38" s="299"/>
      <c r="B38" s="299" t="s">
        <v>447</v>
      </c>
      <c r="C38" s="740">
        <f>SUM(C24:C37)</f>
        <v>0</v>
      </c>
      <c r="D38" s="740">
        <f>SUM(D24:D37)</f>
        <v>0</v>
      </c>
      <c r="E38" s="740">
        <f t="shared" ref="E38" si="3">SUM(E24:E37)</f>
        <v>0</v>
      </c>
      <c r="F38" s="740">
        <f t="shared" ref="F38" si="4">SUM(F24:F37)</f>
        <v>0</v>
      </c>
      <c r="G38" s="740">
        <f t="shared" ref="G38" si="5">SUM(G24:G37)</f>
        <v>0</v>
      </c>
      <c r="H38" s="740">
        <f t="shared" ref="H38" si="6">SUM(H24:H37)</f>
        <v>0</v>
      </c>
      <c r="I38" s="740">
        <f t="shared" ref="I38" si="7">SUM(I24:I37)</f>
        <v>0</v>
      </c>
      <c r="J38" s="740">
        <f t="shared" ref="J38" si="8">SUM(J24:J37)</f>
        <v>0</v>
      </c>
      <c r="K38" s="740">
        <f t="shared" ref="K38" si="9">SUM(K24:K37)</f>
        <v>0</v>
      </c>
      <c r="L38" s="740">
        <f t="shared" ref="L38" si="10">SUM(L24:L37)</f>
        <v>0</v>
      </c>
      <c r="M38" s="740">
        <f t="shared" ref="M38" si="11">SUM(M24:M37)</f>
        <v>0</v>
      </c>
      <c r="N38" s="740">
        <f t="shared" ref="N38" si="12">SUM(N24:N37)</f>
        <v>0</v>
      </c>
      <c r="O38" s="740">
        <f t="shared" ref="O38" si="13">SUM(O24:O37)</f>
        <v>0</v>
      </c>
      <c r="P38" s="740">
        <f t="shared" ref="P38" si="14">SUM(P24:P37)</f>
        <v>0</v>
      </c>
      <c r="S38" s="146"/>
      <c r="T38" s="146"/>
      <c r="U38" s="146"/>
      <c r="V38" s="146"/>
      <c r="W38" s="146"/>
      <c r="X38" s="146"/>
    </row>
    <row r="39" spans="1:26" ht="11.5" x14ac:dyDescent="0.25">
      <c r="A39" s="1363" t="s">
        <v>154</v>
      </c>
      <c r="B39" s="1364"/>
      <c r="C39" s="1364"/>
      <c r="D39" s="1364"/>
      <c r="E39" s="1364"/>
      <c r="F39" s="1364"/>
      <c r="G39" s="1364"/>
      <c r="H39" s="1364"/>
      <c r="I39" s="1364"/>
      <c r="J39" s="1364"/>
      <c r="K39" s="1364"/>
      <c r="L39" s="1364"/>
      <c r="M39" s="1364"/>
      <c r="N39" s="1364"/>
      <c r="O39" s="1364"/>
      <c r="P39" s="1364"/>
      <c r="S39" s="146"/>
      <c r="T39" s="146"/>
      <c r="U39" s="146"/>
      <c r="V39" s="146"/>
      <c r="W39" s="146"/>
      <c r="X39" s="146"/>
      <c r="Y39" s="146"/>
      <c r="Z39" s="146"/>
    </row>
    <row r="40" spans="1:26" ht="11.5" x14ac:dyDescent="0.25">
      <c r="A40" s="299"/>
      <c r="B40" s="299" t="s">
        <v>889</v>
      </c>
      <c r="C40" s="919"/>
      <c r="D40" s="815"/>
      <c r="E40" s="815"/>
      <c r="F40" s="815"/>
      <c r="G40" s="815"/>
      <c r="H40" s="815"/>
      <c r="I40" s="815"/>
      <c r="J40" s="815"/>
      <c r="K40" s="815"/>
      <c r="L40" s="815"/>
      <c r="M40" s="815"/>
      <c r="N40" s="815"/>
      <c r="O40" s="815"/>
      <c r="P40" s="815"/>
      <c r="S40" s="146"/>
      <c r="T40" s="146"/>
      <c r="U40" s="146"/>
      <c r="V40" s="146"/>
      <c r="W40" s="146"/>
      <c r="X40" s="146"/>
      <c r="Y40" s="146"/>
      <c r="Z40" s="146"/>
    </row>
    <row r="41" spans="1:26" ht="11.5" x14ac:dyDescent="0.25">
      <c r="A41" s="1363" t="s">
        <v>806</v>
      </c>
      <c r="B41" s="1364"/>
      <c r="C41" s="1364"/>
      <c r="D41" s="1364"/>
      <c r="E41" s="1364"/>
      <c r="F41" s="1364"/>
      <c r="G41" s="1364"/>
      <c r="H41" s="1364"/>
      <c r="I41" s="1364"/>
      <c r="J41" s="1364"/>
      <c r="K41" s="1364"/>
      <c r="L41" s="1364"/>
      <c r="M41" s="1364"/>
      <c r="N41" s="1364"/>
      <c r="O41" s="1364"/>
      <c r="P41" s="1364"/>
      <c r="S41" s="146"/>
      <c r="T41" s="146"/>
      <c r="U41" s="146"/>
      <c r="V41" s="146"/>
      <c r="W41" s="146"/>
      <c r="X41" s="146"/>
      <c r="Y41" s="146"/>
      <c r="Z41" s="146"/>
    </row>
    <row r="42" spans="1:26" ht="11.5" x14ac:dyDescent="0.25">
      <c r="A42" s="60">
        <v>1</v>
      </c>
      <c r="B42" s="39" t="s">
        <v>890</v>
      </c>
      <c r="C42" s="1022">
        <f>SUM(D42:P42)</f>
        <v>0</v>
      </c>
      <c r="D42" s="370"/>
      <c r="E42" s="370"/>
      <c r="F42" s="370"/>
      <c r="G42" s="370"/>
      <c r="H42" s="370"/>
      <c r="I42" s="370"/>
      <c r="J42" s="370"/>
      <c r="K42" s="370"/>
      <c r="L42" s="370"/>
      <c r="M42" s="370"/>
      <c r="N42" s="370"/>
      <c r="O42" s="370"/>
      <c r="P42" s="370"/>
      <c r="S42" s="146"/>
      <c r="T42" s="146"/>
      <c r="U42" s="146"/>
      <c r="V42" s="146"/>
      <c r="W42" s="146"/>
      <c r="X42" s="146"/>
      <c r="Y42" s="146"/>
      <c r="Z42" s="146"/>
    </row>
    <row r="43" spans="1:26" ht="11.5" x14ac:dyDescent="0.25">
      <c r="A43" s="60">
        <v>2</v>
      </c>
      <c r="B43" s="39" t="s">
        <v>184</v>
      </c>
      <c r="C43" s="1022">
        <f t="shared" ref="C43" si="15">SUM(D43:P43)</f>
        <v>0</v>
      </c>
      <c r="D43" s="370"/>
      <c r="E43" s="370"/>
      <c r="F43" s="370"/>
      <c r="G43" s="370"/>
      <c r="H43" s="370"/>
      <c r="I43" s="370"/>
      <c r="J43" s="370"/>
      <c r="K43" s="370"/>
      <c r="L43" s="370"/>
      <c r="M43" s="370"/>
      <c r="N43" s="370"/>
      <c r="O43" s="370"/>
      <c r="P43" s="370"/>
      <c r="S43" s="146"/>
      <c r="T43" s="146"/>
      <c r="U43" s="146"/>
      <c r="V43" s="146"/>
      <c r="W43" s="146"/>
      <c r="X43" s="146"/>
      <c r="Y43" s="146"/>
      <c r="Z43" s="146"/>
    </row>
    <row r="44" spans="1:26" ht="11.5" x14ac:dyDescent="0.25">
      <c r="A44" s="299"/>
      <c r="B44" s="299" t="s">
        <v>891</v>
      </c>
      <c r="C44" s="740">
        <f>SUM(D44:P44)</f>
        <v>0</v>
      </c>
      <c r="D44" s="740">
        <f>SUM(D42:D43)</f>
        <v>0</v>
      </c>
      <c r="E44" s="740">
        <f t="shared" ref="E44:P44" si="16">SUM(E42:E43)</f>
        <v>0</v>
      </c>
      <c r="F44" s="740">
        <f t="shared" si="16"/>
        <v>0</v>
      </c>
      <c r="G44" s="740">
        <f t="shared" si="16"/>
        <v>0</v>
      </c>
      <c r="H44" s="740">
        <f t="shared" si="16"/>
        <v>0</v>
      </c>
      <c r="I44" s="740">
        <f t="shared" si="16"/>
        <v>0</v>
      </c>
      <c r="J44" s="740">
        <f t="shared" si="16"/>
        <v>0</v>
      </c>
      <c r="K44" s="740">
        <f t="shared" si="16"/>
        <v>0</v>
      </c>
      <c r="L44" s="740">
        <f t="shared" si="16"/>
        <v>0</v>
      </c>
      <c r="M44" s="740">
        <f t="shared" si="16"/>
        <v>0</v>
      </c>
      <c r="N44" s="740">
        <f t="shared" si="16"/>
        <v>0</v>
      </c>
      <c r="O44" s="740">
        <f t="shared" si="16"/>
        <v>0</v>
      </c>
      <c r="P44" s="740">
        <f t="shared" si="16"/>
        <v>0</v>
      </c>
      <c r="S44" s="146"/>
      <c r="T44" s="146"/>
      <c r="U44" s="146"/>
      <c r="V44" s="146"/>
      <c r="W44" s="146"/>
      <c r="X44" s="146"/>
      <c r="Y44" s="146"/>
      <c r="Z44" s="146"/>
    </row>
    <row r="45" spans="1:26" ht="11.5" x14ac:dyDescent="0.25">
      <c r="A45" s="299"/>
      <c r="B45" s="299" t="s">
        <v>892</v>
      </c>
      <c r="C45" s="740">
        <f>SUM(D45:P45)</f>
        <v>0</v>
      </c>
      <c r="D45" s="740">
        <f>D22-D38-D40+D44</f>
        <v>0</v>
      </c>
      <c r="E45" s="740">
        <f t="shared" ref="E45:P45" si="17">E22-E38-E40+E44</f>
        <v>0</v>
      </c>
      <c r="F45" s="740">
        <f t="shared" si="17"/>
        <v>0</v>
      </c>
      <c r="G45" s="740">
        <f t="shared" si="17"/>
        <v>0</v>
      </c>
      <c r="H45" s="740">
        <f t="shared" si="17"/>
        <v>0</v>
      </c>
      <c r="I45" s="740">
        <f t="shared" si="17"/>
        <v>0</v>
      </c>
      <c r="J45" s="740">
        <f t="shared" si="17"/>
        <v>0</v>
      </c>
      <c r="K45" s="740">
        <f t="shared" si="17"/>
        <v>0</v>
      </c>
      <c r="L45" s="740">
        <f t="shared" si="17"/>
        <v>0</v>
      </c>
      <c r="M45" s="740">
        <f t="shared" si="17"/>
        <v>0</v>
      </c>
      <c r="N45" s="740">
        <f t="shared" si="17"/>
        <v>0</v>
      </c>
      <c r="O45" s="740">
        <f t="shared" si="17"/>
        <v>0</v>
      </c>
      <c r="P45" s="740">
        <f t="shared" si="17"/>
        <v>0</v>
      </c>
      <c r="S45" s="146"/>
      <c r="T45" s="146"/>
      <c r="U45" s="146"/>
      <c r="V45" s="146"/>
      <c r="W45" s="146"/>
      <c r="X45" s="146"/>
      <c r="Y45" s="146"/>
      <c r="Z45" s="146"/>
    </row>
    <row r="46" spans="1:26" ht="10.5" x14ac:dyDescent="0.25">
      <c r="A46" s="6"/>
      <c r="C46" s="297"/>
      <c r="D46" s="297"/>
      <c r="E46" s="297"/>
      <c r="H46" s="297"/>
      <c r="I46" s="297"/>
      <c r="S46" s="146"/>
      <c r="T46" s="146"/>
      <c r="U46" s="146"/>
      <c r="V46" s="146"/>
      <c r="W46" s="146"/>
      <c r="X46" s="146"/>
    </row>
    <row r="47" spans="1:26" x14ac:dyDescent="0.25">
      <c r="A47" s="6"/>
      <c r="S47" s="146"/>
      <c r="T47" s="146"/>
      <c r="U47" s="146"/>
      <c r="V47" s="146"/>
      <c r="W47" s="146"/>
      <c r="X47" s="146"/>
      <c r="Y47" s="146"/>
      <c r="Z47" s="146"/>
    </row>
    <row r="48" spans="1:26" x14ac:dyDescent="0.25">
      <c r="A48" s="6"/>
      <c r="S48" s="146"/>
      <c r="T48" s="146"/>
      <c r="U48" s="146"/>
      <c r="V48" s="146"/>
      <c r="W48" s="146"/>
      <c r="X48" s="146"/>
    </row>
    <row r="49" spans="1:26" x14ac:dyDescent="0.25">
      <c r="A49" s="6"/>
      <c r="S49" s="146"/>
      <c r="T49" s="146"/>
      <c r="U49" s="146"/>
      <c r="V49" s="146"/>
      <c r="W49" s="146"/>
      <c r="X49" s="146"/>
      <c r="Y49" s="146"/>
      <c r="Z49" s="146"/>
    </row>
    <row r="50" spans="1:26" x14ac:dyDescent="0.25">
      <c r="A50" s="6"/>
      <c r="S50" s="146"/>
      <c r="T50" s="146"/>
      <c r="U50" s="146"/>
      <c r="V50" s="146"/>
      <c r="W50" s="146"/>
      <c r="X50" s="146"/>
    </row>
    <row r="51" spans="1:26" ht="10.5" x14ac:dyDescent="0.25">
      <c r="A51" s="298"/>
      <c r="C51" s="297"/>
      <c r="D51" s="297"/>
      <c r="E51" s="297"/>
      <c r="H51" s="297"/>
      <c r="I51" s="297"/>
      <c r="S51" s="146"/>
      <c r="T51" s="146"/>
      <c r="U51" s="146"/>
      <c r="V51" s="146"/>
      <c r="W51" s="146"/>
      <c r="X51" s="146"/>
      <c r="Y51" s="146"/>
      <c r="Z51" s="146"/>
    </row>
    <row r="52" spans="1:26" x14ac:dyDescent="0.25">
      <c r="A52" s="6"/>
      <c r="S52" s="146"/>
      <c r="T52" s="146"/>
      <c r="U52" s="146"/>
      <c r="V52" s="146"/>
      <c r="W52" s="146"/>
      <c r="X52" s="146"/>
    </row>
    <row r="53" spans="1:26" x14ac:dyDescent="0.25">
      <c r="S53" s="146"/>
      <c r="T53" s="146"/>
      <c r="U53" s="146"/>
      <c r="V53" s="146"/>
      <c r="W53" s="146"/>
      <c r="X53" s="146"/>
      <c r="Y53" s="146"/>
      <c r="Z53" s="146"/>
    </row>
    <row r="54" spans="1:26" ht="14.5" x14ac:dyDescent="0.25">
      <c r="A54" s="1157"/>
      <c r="B54" s="1157"/>
      <c r="C54" s="1157"/>
      <c r="D54" s="1157"/>
      <c r="E54" s="1157"/>
      <c r="F54" s="1157"/>
      <c r="G54" s="1157"/>
      <c r="H54" s="1157"/>
      <c r="S54" s="146"/>
      <c r="T54" s="146"/>
      <c r="U54" s="146"/>
      <c r="V54" s="146"/>
      <c r="W54" s="146"/>
      <c r="X54" s="146"/>
    </row>
    <row r="55" spans="1:26" x14ac:dyDescent="0.25">
      <c r="S55" s="146"/>
      <c r="T55" s="146"/>
      <c r="U55" s="146"/>
      <c r="V55" s="146"/>
      <c r="W55" s="146"/>
      <c r="X55" s="146"/>
      <c r="Y55" s="146"/>
      <c r="Z55" s="146"/>
    </row>
    <row r="56" spans="1:26" x14ac:dyDescent="0.25">
      <c r="S56" s="146"/>
      <c r="T56" s="146"/>
      <c r="U56" s="146"/>
      <c r="V56" s="146"/>
      <c r="W56" s="146"/>
      <c r="X56" s="146"/>
    </row>
    <row r="57" spans="1:26" x14ac:dyDescent="0.25">
      <c r="S57" s="146"/>
      <c r="T57" s="146"/>
      <c r="U57" s="146"/>
      <c r="V57" s="146"/>
      <c r="W57" s="146"/>
      <c r="X57" s="146"/>
      <c r="Y57" s="146"/>
      <c r="Z57" s="146"/>
    </row>
    <row r="58" spans="1:26" x14ac:dyDescent="0.25">
      <c r="S58" s="146"/>
      <c r="T58" s="146"/>
      <c r="U58" s="146"/>
      <c r="V58" s="146"/>
      <c r="W58" s="146"/>
      <c r="X58" s="146"/>
    </row>
    <row r="59" spans="1:26" x14ac:dyDescent="0.25">
      <c r="S59" s="146"/>
      <c r="T59" s="146"/>
      <c r="U59" s="146"/>
      <c r="V59" s="146"/>
      <c r="W59" s="146"/>
      <c r="X59" s="146"/>
    </row>
    <row r="60" spans="1:26" x14ac:dyDescent="0.25">
      <c r="S60" s="146"/>
      <c r="T60" s="146"/>
      <c r="U60" s="146"/>
      <c r="V60" s="146"/>
      <c r="W60" s="146"/>
      <c r="X60" s="146"/>
    </row>
    <row r="61" spans="1:26" x14ac:dyDescent="0.25">
      <c r="S61" s="146"/>
      <c r="T61" s="146"/>
      <c r="U61" s="146"/>
      <c r="V61" s="146"/>
      <c r="W61" s="146"/>
      <c r="X61" s="146"/>
    </row>
    <row r="62" spans="1:26" x14ac:dyDescent="0.25">
      <c r="S62" s="146"/>
      <c r="T62" s="146"/>
      <c r="U62" s="146"/>
      <c r="V62" s="146"/>
      <c r="W62" s="146"/>
      <c r="X62" s="146"/>
    </row>
    <row r="63" spans="1:26" x14ac:dyDescent="0.25">
      <c r="S63" s="146"/>
      <c r="T63" s="146"/>
      <c r="U63" s="146"/>
      <c r="V63" s="146"/>
      <c r="W63" s="146"/>
      <c r="X63" s="146"/>
    </row>
    <row r="64" spans="1:26" x14ac:dyDescent="0.25">
      <c r="S64" s="146"/>
      <c r="T64" s="146"/>
      <c r="U64" s="146"/>
      <c r="V64" s="146"/>
      <c r="W64" s="146"/>
      <c r="X64" s="146"/>
    </row>
  </sheetData>
  <sheetProtection selectLockedCells="1" selectUnlockedCells="1"/>
  <mergeCells count="7">
    <mergeCell ref="A54:H54"/>
    <mergeCell ref="A6:B6"/>
    <mergeCell ref="A23:P23"/>
    <mergeCell ref="A39:P39"/>
    <mergeCell ref="A41:P41"/>
    <mergeCell ref="A7:B7"/>
    <mergeCell ref="C6:C7"/>
  </mergeCells>
  <printOptions horizontalCentered="1"/>
  <pageMargins left="0.19685039370078741" right="0.19685039370078741" top="0.19685039370078741" bottom="0.19685039370078741" header="0" footer="0"/>
  <pageSetup paperSize="9" scale="59"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tabColor rgb="FFFFFF00"/>
  </sheetPr>
  <dimension ref="A1:Z208"/>
  <sheetViews>
    <sheetView showGridLines="0" view="pageBreakPreview" topLeftCell="A4" zoomScale="85" zoomScaleNormal="85" zoomScaleSheetLayoutView="85" workbookViewId="0">
      <selection activeCell="C8" sqref="C8"/>
    </sheetView>
  </sheetViews>
  <sheetFormatPr defaultColWidth="9.1796875" defaultRowHeight="10" x14ac:dyDescent="0.25"/>
  <cols>
    <col min="1" max="1" width="5.7265625" style="7" customWidth="1"/>
    <col min="2" max="2" width="45.54296875" style="6" customWidth="1"/>
    <col min="3" max="4" width="12.81640625" style="6" customWidth="1"/>
    <col min="5" max="5" width="14" style="6" bestFit="1" customWidth="1"/>
    <col min="6" max="6" width="14.26953125" style="6" customWidth="1"/>
    <col min="7" max="7" width="15" style="6" bestFit="1" customWidth="1"/>
    <col min="8" max="11" width="12.81640625" style="6" customWidth="1"/>
    <col min="12" max="12" width="13.26953125" style="6" bestFit="1" customWidth="1"/>
    <col min="13" max="13" width="13.7265625" style="6" customWidth="1"/>
    <col min="14" max="14" width="14.1796875" style="6" bestFit="1" customWidth="1"/>
    <col min="15" max="16" width="12.81640625" style="6" customWidth="1"/>
    <col min="17" max="19" width="9.1796875" style="6"/>
    <col min="20" max="20" width="60.54296875" style="6" customWidth="1"/>
    <col min="21" max="21" width="9.1796875" style="6" customWidth="1"/>
    <col min="22" max="22" width="11.81640625" style="6" customWidth="1"/>
    <col min="23" max="25" width="9.1796875" style="6" customWidth="1"/>
    <col min="26" max="16384" width="9.1796875" style="6"/>
  </cols>
  <sheetData>
    <row r="1" spans="1:26" hidden="1" x14ac:dyDescent="0.25"/>
    <row r="2" spans="1:26" hidden="1" x14ac:dyDescent="0.25"/>
    <row r="3" spans="1:26" hidden="1" x14ac:dyDescent="0.25"/>
    <row r="4" spans="1:26" s="146" customFormat="1" ht="10.5" x14ac:dyDescent="0.25">
      <c r="A4" s="133" t="s">
        <v>893</v>
      </c>
      <c r="B4" s="133"/>
      <c r="C4" s="133" t="s">
        <v>1429</v>
      </c>
      <c r="D4" s="636"/>
      <c r="E4" s="133"/>
      <c r="F4" s="133"/>
      <c r="G4" s="133"/>
      <c r="H4" s="133"/>
      <c r="I4" s="133"/>
      <c r="J4" s="133"/>
      <c r="K4" s="133"/>
      <c r="L4" s="133"/>
      <c r="M4" s="133"/>
      <c r="N4" s="133"/>
      <c r="O4" s="636"/>
      <c r="P4" s="133"/>
      <c r="Q4" s="133"/>
    </row>
    <row r="5" spans="1:26" s="146" customFormat="1" ht="10.5" x14ac:dyDescent="0.25">
      <c r="A5" s="636"/>
      <c r="B5" s="636"/>
      <c r="C5" s="636"/>
      <c r="D5" s="636"/>
      <c r="E5" s="636"/>
      <c r="F5" s="636"/>
      <c r="G5" s="636"/>
      <c r="H5" s="636"/>
      <c r="I5" s="636"/>
      <c r="J5" s="636"/>
      <c r="K5" s="636"/>
      <c r="L5" s="636"/>
      <c r="M5" s="636"/>
      <c r="N5" s="636"/>
      <c r="O5" s="636"/>
      <c r="P5" s="636"/>
      <c r="Q5" s="636"/>
    </row>
    <row r="6" spans="1:26" s="146" customFormat="1" ht="11" thickBot="1" x14ac:dyDescent="0.3">
      <c r="A6" s="257"/>
      <c r="B6" s="257"/>
      <c r="C6" s="257"/>
      <c r="D6" s="257"/>
      <c r="E6" s="257"/>
      <c r="F6" s="257"/>
      <c r="G6" s="257"/>
      <c r="H6" s="257"/>
      <c r="I6" s="257"/>
      <c r="J6" s="257"/>
      <c r="K6" s="257"/>
      <c r="L6" s="257"/>
      <c r="M6" s="257"/>
      <c r="N6" s="257"/>
      <c r="O6" s="637"/>
      <c r="P6" s="257" t="s">
        <v>103</v>
      </c>
      <c r="Q6" s="257"/>
      <c r="Y6" s="6"/>
      <c r="Z6" s="6"/>
    </row>
    <row r="7" spans="1:26" ht="47.5" thickTop="1" x14ac:dyDescent="0.35">
      <c r="A7" s="638" t="s">
        <v>2</v>
      </c>
      <c r="B7" s="639" t="s">
        <v>1395</v>
      </c>
      <c r="C7" s="640" t="s">
        <v>532</v>
      </c>
      <c r="D7" s="641" t="s">
        <v>254</v>
      </c>
      <c r="E7" s="642" t="s">
        <v>873</v>
      </c>
      <c r="F7" s="642" t="s">
        <v>874</v>
      </c>
      <c r="G7" s="642" t="s">
        <v>875</v>
      </c>
      <c r="H7" s="642" t="s">
        <v>876</v>
      </c>
      <c r="I7" s="642" t="s">
        <v>877</v>
      </c>
      <c r="J7" s="642" t="s">
        <v>878</v>
      </c>
      <c r="K7" s="642" t="s">
        <v>879</v>
      </c>
      <c r="L7" s="642" t="s">
        <v>880</v>
      </c>
      <c r="M7" s="642" t="s">
        <v>881</v>
      </c>
      <c r="N7" s="642" t="s">
        <v>882</v>
      </c>
      <c r="O7" s="642" t="s">
        <v>883</v>
      </c>
      <c r="P7" s="642" t="s">
        <v>884</v>
      </c>
      <c r="Q7" s="642" t="s">
        <v>885</v>
      </c>
      <c r="R7" s="635"/>
      <c r="S7" s="635"/>
      <c r="V7" s="146"/>
      <c r="W7" s="146"/>
      <c r="X7" s="146"/>
      <c r="Y7" s="146"/>
      <c r="Z7" s="146"/>
    </row>
    <row r="8" spans="1:26" ht="14.5" x14ac:dyDescent="0.35">
      <c r="A8" s="60">
        <v>1</v>
      </c>
      <c r="B8" s="331" t="s">
        <v>166</v>
      </c>
      <c r="C8" s="331" t="s">
        <v>541</v>
      </c>
      <c r="D8" s="740">
        <f>SUM(E8:Q8)</f>
        <v>0</v>
      </c>
      <c r="E8" s="745"/>
      <c r="F8" s="745"/>
      <c r="G8" s="745"/>
      <c r="H8" s="745"/>
      <c r="I8" s="745"/>
      <c r="J8" s="745"/>
      <c r="K8" s="745"/>
      <c r="L8" s="745"/>
      <c r="M8" s="745"/>
      <c r="N8" s="745"/>
      <c r="O8" s="745"/>
      <c r="P8" s="745"/>
      <c r="Q8" s="745"/>
      <c r="R8" s="635"/>
      <c r="S8" s="635"/>
      <c r="V8" s="146"/>
      <c r="W8" s="146"/>
      <c r="X8" s="146"/>
      <c r="Y8" s="146"/>
      <c r="Z8" s="146"/>
    </row>
    <row r="9" spans="1:26" ht="14.5" x14ac:dyDescent="0.35">
      <c r="A9" s="60">
        <v>2</v>
      </c>
      <c r="B9" s="331" t="s">
        <v>106</v>
      </c>
      <c r="C9" s="39" t="s">
        <v>541</v>
      </c>
      <c r="D9" s="740">
        <f t="shared" ref="D9:D40" si="0">SUM(E9:Q9)</f>
        <v>0</v>
      </c>
      <c r="E9" s="745"/>
      <c r="F9" s="745"/>
      <c r="G9" s="745"/>
      <c r="H9" s="745"/>
      <c r="I9" s="745"/>
      <c r="J9" s="745"/>
      <c r="K9" s="745"/>
      <c r="L9" s="745"/>
      <c r="M9" s="745"/>
      <c r="N9" s="745"/>
      <c r="O9" s="745"/>
      <c r="P9" s="745"/>
      <c r="Q9" s="745"/>
      <c r="R9" s="635"/>
      <c r="S9" s="635"/>
      <c r="V9" s="146"/>
      <c r="W9" s="146"/>
      <c r="X9" s="146"/>
      <c r="Y9" s="146"/>
      <c r="Z9" s="146"/>
    </row>
    <row r="10" spans="1:26" ht="14.5" x14ac:dyDescent="0.35">
      <c r="A10" s="60">
        <v>3</v>
      </c>
      <c r="B10" s="331" t="s">
        <v>107</v>
      </c>
      <c r="C10" s="39" t="s">
        <v>541</v>
      </c>
      <c r="D10" s="740">
        <f t="shared" si="0"/>
        <v>0</v>
      </c>
      <c r="E10" s="745"/>
      <c r="F10" s="745"/>
      <c r="G10" s="745"/>
      <c r="H10" s="745"/>
      <c r="I10" s="745"/>
      <c r="J10" s="745"/>
      <c r="K10" s="745"/>
      <c r="L10" s="745"/>
      <c r="M10" s="745"/>
      <c r="N10" s="745"/>
      <c r="O10" s="745"/>
      <c r="P10" s="745"/>
      <c r="Q10" s="745"/>
      <c r="R10" s="635"/>
      <c r="S10" s="635"/>
      <c r="V10" s="146"/>
      <c r="W10" s="146"/>
      <c r="X10" s="146"/>
      <c r="Y10" s="146"/>
      <c r="Z10" s="146"/>
    </row>
    <row r="11" spans="1:26" ht="14.5" x14ac:dyDescent="0.35">
      <c r="A11" s="60">
        <v>4</v>
      </c>
      <c r="B11" s="331" t="s">
        <v>1687</v>
      </c>
      <c r="C11" s="39" t="s">
        <v>541</v>
      </c>
      <c r="D11" s="740">
        <f t="shared" si="0"/>
        <v>0</v>
      </c>
      <c r="E11" s="745"/>
      <c r="F11" s="745"/>
      <c r="G11" s="745"/>
      <c r="H11" s="745"/>
      <c r="I11" s="745"/>
      <c r="J11" s="745"/>
      <c r="K11" s="745"/>
      <c r="L11" s="745"/>
      <c r="M11" s="745"/>
      <c r="N11" s="745"/>
      <c r="O11" s="745"/>
      <c r="P11" s="745"/>
      <c r="Q11" s="745"/>
      <c r="R11" s="635"/>
      <c r="S11" s="635"/>
      <c r="V11" s="146"/>
      <c r="W11" s="146"/>
      <c r="X11" s="146"/>
      <c r="Y11" s="146"/>
      <c r="Z11" s="146"/>
    </row>
    <row r="12" spans="1:26" ht="14.5" x14ac:dyDescent="0.35">
      <c r="A12" s="60">
        <v>5</v>
      </c>
      <c r="B12" s="331" t="s">
        <v>1688</v>
      </c>
      <c r="C12" s="39" t="s">
        <v>541</v>
      </c>
      <c r="D12" s="740">
        <f t="shared" si="0"/>
        <v>0</v>
      </c>
      <c r="E12" s="745"/>
      <c r="F12" s="745"/>
      <c r="G12" s="745"/>
      <c r="H12" s="745"/>
      <c r="I12" s="745"/>
      <c r="J12" s="745"/>
      <c r="K12" s="745"/>
      <c r="L12" s="745"/>
      <c r="M12" s="745"/>
      <c r="N12" s="745"/>
      <c r="O12" s="745"/>
      <c r="P12" s="745"/>
      <c r="Q12" s="745"/>
      <c r="R12" s="635"/>
      <c r="S12" s="635"/>
      <c r="V12" s="146"/>
      <c r="W12" s="146"/>
      <c r="X12" s="146"/>
      <c r="Y12" s="146"/>
      <c r="Z12" s="146"/>
    </row>
    <row r="13" spans="1:26" ht="14.5" x14ac:dyDescent="0.35">
      <c r="A13" s="60">
        <v>6</v>
      </c>
      <c r="B13" s="331" t="s">
        <v>110</v>
      </c>
      <c r="C13" s="39" t="s">
        <v>541</v>
      </c>
      <c r="D13" s="740">
        <f t="shared" si="0"/>
        <v>0</v>
      </c>
      <c r="E13" s="745"/>
      <c r="F13" s="745"/>
      <c r="G13" s="745"/>
      <c r="H13" s="745"/>
      <c r="I13" s="745"/>
      <c r="J13" s="745"/>
      <c r="K13" s="745"/>
      <c r="L13" s="745"/>
      <c r="M13" s="745"/>
      <c r="N13" s="745"/>
      <c r="O13" s="745"/>
      <c r="P13" s="745"/>
      <c r="Q13" s="745"/>
      <c r="R13" s="635"/>
      <c r="S13" s="635"/>
      <c r="V13" s="146"/>
      <c r="W13" s="146"/>
      <c r="X13" s="146"/>
    </row>
    <row r="14" spans="1:26" ht="14.5" x14ac:dyDescent="0.35">
      <c r="A14" s="60">
        <v>7</v>
      </c>
      <c r="B14" s="331" t="s">
        <v>111</v>
      </c>
      <c r="C14" s="39" t="s">
        <v>541</v>
      </c>
      <c r="D14" s="740">
        <f t="shared" si="0"/>
        <v>0</v>
      </c>
      <c r="E14" s="745"/>
      <c r="F14" s="745"/>
      <c r="G14" s="745"/>
      <c r="H14" s="745"/>
      <c r="I14" s="745"/>
      <c r="J14" s="745"/>
      <c r="K14" s="745"/>
      <c r="L14" s="745"/>
      <c r="M14" s="745"/>
      <c r="N14" s="745"/>
      <c r="O14" s="745"/>
      <c r="P14" s="745"/>
      <c r="Q14" s="745"/>
      <c r="R14" s="635"/>
      <c r="S14" s="635"/>
      <c r="V14" s="146"/>
      <c r="W14" s="146"/>
      <c r="X14" s="146"/>
      <c r="Y14" s="146"/>
      <c r="Z14" s="146"/>
    </row>
    <row r="15" spans="1:26" ht="14.5" x14ac:dyDescent="0.35">
      <c r="A15" s="60">
        <v>8</v>
      </c>
      <c r="B15" s="331" t="s">
        <v>112</v>
      </c>
      <c r="C15" s="39" t="s">
        <v>541</v>
      </c>
      <c r="D15" s="740">
        <f t="shared" si="0"/>
        <v>0</v>
      </c>
      <c r="E15" s="745"/>
      <c r="F15" s="745"/>
      <c r="G15" s="745"/>
      <c r="H15" s="745"/>
      <c r="I15" s="745"/>
      <c r="J15" s="745"/>
      <c r="K15" s="745"/>
      <c r="L15" s="745"/>
      <c r="M15" s="745"/>
      <c r="N15" s="745"/>
      <c r="O15" s="745"/>
      <c r="P15" s="745"/>
      <c r="Q15" s="745"/>
      <c r="R15" s="635"/>
      <c r="S15" s="635"/>
      <c r="V15" s="146"/>
      <c r="W15" s="146"/>
      <c r="X15" s="146"/>
    </row>
    <row r="16" spans="1:26" ht="14.5" x14ac:dyDescent="0.35">
      <c r="A16" s="60">
        <v>9</v>
      </c>
      <c r="B16" s="331" t="s">
        <v>113</v>
      </c>
      <c r="C16" s="39" t="s">
        <v>541</v>
      </c>
      <c r="D16" s="740">
        <f t="shared" si="0"/>
        <v>0</v>
      </c>
      <c r="E16" s="745"/>
      <c r="F16" s="745"/>
      <c r="G16" s="745"/>
      <c r="H16" s="745"/>
      <c r="I16" s="745"/>
      <c r="J16" s="745"/>
      <c r="K16" s="745"/>
      <c r="L16" s="745"/>
      <c r="M16" s="745"/>
      <c r="N16" s="745"/>
      <c r="O16" s="745"/>
      <c r="P16" s="745"/>
      <c r="Q16" s="745"/>
      <c r="R16" s="635"/>
      <c r="S16" s="635"/>
      <c r="V16" s="146"/>
      <c r="W16" s="146"/>
      <c r="X16" s="146"/>
      <c r="Y16" s="146"/>
      <c r="Z16" s="146"/>
    </row>
    <row r="17" spans="1:26" ht="14.5" x14ac:dyDescent="0.35">
      <c r="A17" s="60">
        <v>10</v>
      </c>
      <c r="B17" s="331" t="s">
        <v>114</v>
      </c>
      <c r="C17" s="39" t="s">
        <v>541</v>
      </c>
      <c r="D17" s="740">
        <f t="shared" si="0"/>
        <v>0</v>
      </c>
      <c r="E17" s="745"/>
      <c r="F17" s="745"/>
      <c r="G17" s="745"/>
      <c r="H17" s="745"/>
      <c r="I17" s="745"/>
      <c r="J17" s="745"/>
      <c r="K17" s="745"/>
      <c r="L17" s="745"/>
      <c r="M17" s="745"/>
      <c r="N17" s="745"/>
      <c r="O17" s="745"/>
      <c r="P17" s="745"/>
      <c r="Q17" s="745"/>
      <c r="R17" s="635"/>
      <c r="S17" s="635"/>
      <c r="V17" s="146"/>
      <c r="W17" s="146"/>
      <c r="X17" s="146"/>
    </row>
    <row r="18" spans="1:26" ht="14.5" x14ac:dyDescent="0.35">
      <c r="A18" s="60">
        <v>11</v>
      </c>
      <c r="B18" s="331" t="s">
        <v>115</v>
      </c>
      <c r="C18" s="39" t="s">
        <v>541</v>
      </c>
      <c r="D18" s="740">
        <f t="shared" si="0"/>
        <v>0</v>
      </c>
      <c r="E18" s="745"/>
      <c r="F18" s="745"/>
      <c r="G18" s="745"/>
      <c r="H18" s="745"/>
      <c r="I18" s="745"/>
      <c r="J18" s="745"/>
      <c r="K18" s="745"/>
      <c r="L18" s="745"/>
      <c r="M18" s="745"/>
      <c r="N18" s="745"/>
      <c r="O18" s="745"/>
      <c r="P18" s="745"/>
      <c r="Q18" s="745"/>
      <c r="R18" s="635"/>
      <c r="S18" s="635"/>
      <c r="V18" s="146"/>
      <c r="W18" s="146"/>
      <c r="X18" s="146"/>
      <c r="Y18" s="146"/>
      <c r="Z18" s="146"/>
    </row>
    <row r="19" spans="1:26" ht="14.5" x14ac:dyDescent="0.35">
      <c r="A19" s="60">
        <v>12</v>
      </c>
      <c r="B19" s="331" t="s">
        <v>116</v>
      </c>
      <c r="C19" s="39" t="s">
        <v>541</v>
      </c>
      <c r="D19" s="740">
        <f t="shared" si="0"/>
        <v>0</v>
      </c>
      <c r="E19" s="745"/>
      <c r="F19" s="745"/>
      <c r="G19" s="745"/>
      <c r="H19" s="745"/>
      <c r="I19" s="745"/>
      <c r="J19" s="745"/>
      <c r="K19" s="745"/>
      <c r="L19" s="745"/>
      <c r="M19" s="745"/>
      <c r="N19" s="745"/>
      <c r="O19" s="745"/>
      <c r="P19" s="745"/>
      <c r="Q19" s="745"/>
      <c r="R19" s="635"/>
      <c r="S19" s="635"/>
      <c r="V19" s="146"/>
      <c r="W19" s="146"/>
      <c r="X19" s="146"/>
    </row>
    <row r="20" spans="1:26" ht="14.5" x14ac:dyDescent="0.35">
      <c r="A20" s="60">
        <v>13</v>
      </c>
      <c r="B20" s="331" t="s">
        <v>133</v>
      </c>
      <c r="C20" s="39" t="s">
        <v>541</v>
      </c>
      <c r="D20" s="740">
        <f t="shared" si="0"/>
        <v>0</v>
      </c>
      <c r="E20" s="745"/>
      <c r="F20" s="745"/>
      <c r="G20" s="745"/>
      <c r="H20" s="745"/>
      <c r="I20" s="745"/>
      <c r="J20" s="745"/>
      <c r="K20" s="745"/>
      <c r="L20" s="745"/>
      <c r="M20" s="745"/>
      <c r="N20" s="745"/>
      <c r="O20" s="745"/>
      <c r="P20" s="745"/>
      <c r="Q20" s="745"/>
      <c r="R20" s="635"/>
      <c r="S20" s="635"/>
    </row>
    <row r="21" spans="1:26" ht="14.5" x14ac:dyDescent="0.35">
      <c r="A21" s="60">
        <v>14</v>
      </c>
      <c r="B21" s="331" t="s">
        <v>886</v>
      </c>
      <c r="C21" s="39" t="s">
        <v>541</v>
      </c>
      <c r="D21" s="740">
        <f t="shared" si="0"/>
        <v>0</v>
      </c>
      <c r="E21" s="745"/>
      <c r="F21" s="745"/>
      <c r="G21" s="745"/>
      <c r="H21" s="745"/>
      <c r="I21" s="745"/>
      <c r="J21" s="745"/>
      <c r="K21" s="745"/>
      <c r="L21" s="745"/>
      <c r="M21" s="745"/>
      <c r="N21" s="745"/>
      <c r="O21" s="745"/>
      <c r="P21" s="745"/>
      <c r="Q21" s="745"/>
      <c r="R21" s="635"/>
      <c r="S21" s="635"/>
    </row>
    <row r="22" spans="1:26" ht="14.5" x14ac:dyDescent="0.35">
      <c r="A22" s="60">
        <v>15</v>
      </c>
      <c r="B22" s="331" t="s">
        <v>442</v>
      </c>
      <c r="C22" s="39" t="s">
        <v>541</v>
      </c>
      <c r="D22" s="740">
        <f t="shared" si="0"/>
        <v>0</v>
      </c>
      <c r="E22" s="740">
        <f>SUM(E8:E21)</f>
        <v>0</v>
      </c>
      <c r="F22" s="740">
        <f t="shared" ref="F22:Q22" si="1">SUM(F8:F21)</f>
        <v>0</v>
      </c>
      <c r="G22" s="740">
        <f t="shared" si="1"/>
        <v>0</v>
      </c>
      <c r="H22" s="740">
        <f t="shared" si="1"/>
        <v>0</v>
      </c>
      <c r="I22" s="740">
        <f t="shared" si="1"/>
        <v>0</v>
      </c>
      <c r="J22" s="740">
        <f t="shared" si="1"/>
        <v>0</v>
      </c>
      <c r="K22" s="740">
        <f t="shared" si="1"/>
        <v>0</v>
      </c>
      <c r="L22" s="740">
        <f t="shared" si="1"/>
        <v>0</v>
      </c>
      <c r="M22" s="740">
        <f t="shared" si="1"/>
        <v>0</v>
      </c>
      <c r="N22" s="740">
        <f t="shared" si="1"/>
        <v>0</v>
      </c>
      <c r="O22" s="740">
        <f t="shared" si="1"/>
        <v>0</v>
      </c>
      <c r="P22" s="740">
        <f t="shared" si="1"/>
        <v>0</v>
      </c>
      <c r="Q22" s="740">
        <f t="shared" si="1"/>
        <v>0</v>
      </c>
      <c r="R22" s="635"/>
      <c r="S22" s="635"/>
    </row>
    <row r="23" spans="1:26" ht="14.5" x14ac:dyDescent="0.35">
      <c r="A23" s="60">
        <v>16</v>
      </c>
      <c r="B23" s="331" t="s">
        <v>887</v>
      </c>
      <c r="C23" s="39" t="s">
        <v>541</v>
      </c>
      <c r="D23" s="740">
        <f t="shared" si="0"/>
        <v>0</v>
      </c>
      <c r="E23" s="988"/>
      <c r="F23" s="988"/>
      <c r="G23" s="988"/>
      <c r="H23" s="988"/>
      <c r="I23" s="988"/>
      <c r="J23" s="988"/>
      <c r="K23" s="988"/>
      <c r="L23" s="988"/>
      <c r="M23" s="988"/>
      <c r="N23" s="988"/>
      <c r="O23" s="988"/>
      <c r="P23" s="988"/>
      <c r="Q23" s="988"/>
      <c r="R23" s="635"/>
      <c r="S23" s="635"/>
    </row>
    <row r="24" spans="1:26" ht="14.5" x14ac:dyDescent="0.35">
      <c r="A24" s="60">
        <v>17</v>
      </c>
      <c r="B24" s="331" t="s">
        <v>260</v>
      </c>
      <c r="C24" s="39" t="s">
        <v>541</v>
      </c>
      <c r="D24" s="740">
        <f t="shared" si="0"/>
        <v>0</v>
      </c>
      <c r="E24" s="745"/>
      <c r="F24" s="745"/>
      <c r="G24" s="745"/>
      <c r="H24" s="745"/>
      <c r="I24" s="745"/>
      <c r="J24" s="745"/>
      <c r="K24" s="745"/>
      <c r="L24" s="745"/>
      <c r="M24" s="745"/>
      <c r="N24" s="745"/>
      <c r="O24" s="745"/>
      <c r="P24" s="745"/>
      <c r="Q24" s="745"/>
      <c r="R24" s="635"/>
      <c r="S24" s="635"/>
    </row>
    <row r="25" spans="1:26" ht="14.5" x14ac:dyDescent="0.35">
      <c r="A25" s="60">
        <v>18</v>
      </c>
      <c r="B25" s="331" t="s">
        <v>261</v>
      </c>
      <c r="C25" s="39" t="s">
        <v>541</v>
      </c>
      <c r="D25" s="740">
        <f t="shared" si="0"/>
        <v>0</v>
      </c>
      <c r="E25" s="745"/>
      <c r="F25" s="745"/>
      <c r="G25" s="745"/>
      <c r="H25" s="745"/>
      <c r="I25" s="745"/>
      <c r="J25" s="745"/>
      <c r="K25" s="745"/>
      <c r="L25" s="745"/>
      <c r="M25" s="745"/>
      <c r="N25" s="745"/>
      <c r="O25" s="745"/>
      <c r="P25" s="745"/>
      <c r="Q25" s="745"/>
      <c r="R25" s="635"/>
      <c r="S25" s="635"/>
    </row>
    <row r="26" spans="1:26" ht="14.5" x14ac:dyDescent="0.35">
      <c r="A26" s="60">
        <v>19</v>
      </c>
      <c r="B26" s="331" t="s">
        <v>259</v>
      </c>
      <c r="C26" s="39" t="s">
        <v>541</v>
      </c>
      <c r="D26" s="740">
        <f t="shared" si="0"/>
        <v>0</v>
      </c>
      <c r="E26" s="745"/>
      <c r="F26" s="745"/>
      <c r="G26" s="745"/>
      <c r="H26" s="745"/>
      <c r="I26" s="745"/>
      <c r="J26" s="745"/>
      <c r="K26" s="745"/>
      <c r="L26" s="745"/>
      <c r="M26" s="745"/>
      <c r="N26" s="745"/>
      <c r="O26" s="745"/>
      <c r="P26" s="745"/>
      <c r="Q26" s="745"/>
      <c r="R26" s="635"/>
      <c r="S26" s="635"/>
    </row>
    <row r="27" spans="1:26" ht="14.5" x14ac:dyDescent="0.35">
      <c r="A27" s="60">
        <v>20</v>
      </c>
      <c r="B27" s="331" t="s">
        <v>262</v>
      </c>
      <c r="C27" s="39" t="s">
        <v>541</v>
      </c>
      <c r="D27" s="740">
        <f t="shared" si="0"/>
        <v>0</v>
      </c>
      <c r="E27" s="745"/>
      <c r="F27" s="745"/>
      <c r="G27" s="745"/>
      <c r="H27" s="745"/>
      <c r="I27" s="745"/>
      <c r="J27" s="745"/>
      <c r="K27" s="745"/>
      <c r="L27" s="745"/>
      <c r="M27" s="745"/>
      <c r="N27" s="745"/>
      <c r="O27" s="745"/>
      <c r="P27" s="745"/>
      <c r="Q27" s="745"/>
      <c r="R27" s="635"/>
      <c r="S27" s="635"/>
    </row>
    <row r="28" spans="1:26" ht="14.5" x14ac:dyDescent="0.35">
      <c r="A28" s="60">
        <v>21</v>
      </c>
      <c r="B28" s="331" t="s">
        <v>137</v>
      </c>
      <c r="C28" s="39" t="s">
        <v>541</v>
      </c>
      <c r="D28" s="740">
        <f t="shared" si="0"/>
        <v>0</v>
      </c>
      <c r="E28" s="745"/>
      <c r="F28" s="745"/>
      <c r="G28" s="745"/>
      <c r="H28" s="745"/>
      <c r="I28" s="745"/>
      <c r="J28" s="745"/>
      <c r="K28" s="745"/>
      <c r="L28" s="745"/>
      <c r="M28" s="745"/>
      <c r="N28" s="745"/>
      <c r="O28" s="745"/>
      <c r="P28" s="745"/>
      <c r="Q28" s="745"/>
      <c r="R28" s="635"/>
      <c r="S28" s="635"/>
    </row>
    <row r="29" spans="1:26" ht="14.5" x14ac:dyDescent="0.35">
      <c r="A29" s="60">
        <v>22</v>
      </c>
      <c r="B29" s="331" t="s">
        <v>138</v>
      </c>
      <c r="C29" s="39" t="s">
        <v>541</v>
      </c>
      <c r="D29" s="740">
        <f t="shared" si="0"/>
        <v>0</v>
      </c>
      <c r="E29" s="745"/>
      <c r="F29" s="745"/>
      <c r="G29" s="745"/>
      <c r="H29" s="745"/>
      <c r="I29" s="745"/>
      <c r="J29" s="745"/>
      <c r="K29" s="745"/>
      <c r="L29" s="745"/>
      <c r="M29" s="745"/>
      <c r="N29" s="745"/>
      <c r="O29" s="745"/>
      <c r="P29" s="745"/>
      <c r="Q29" s="745"/>
      <c r="R29" s="635"/>
      <c r="S29" s="635"/>
    </row>
    <row r="30" spans="1:26" ht="14.5" x14ac:dyDescent="0.35">
      <c r="A30" s="60">
        <v>23</v>
      </c>
      <c r="B30" s="331" t="s">
        <v>139</v>
      </c>
      <c r="C30" s="39" t="s">
        <v>541</v>
      </c>
      <c r="D30" s="740">
        <f t="shared" si="0"/>
        <v>0</v>
      </c>
      <c r="E30" s="745"/>
      <c r="F30" s="745"/>
      <c r="G30" s="745"/>
      <c r="H30" s="745"/>
      <c r="I30" s="745"/>
      <c r="J30" s="745"/>
      <c r="K30" s="745"/>
      <c r="L30" s="745"/>
      <c r="M30" s="745"/>
      <c r="N30" s="745"/>
      <c r="O30" s="745"/>
      <c r="P30" s="745"/>
      <c r="Q30" s="745"/>
      <c r="R30" s="635"/>
      <c r="S30" s="635"/>
    </row>
    <row r="31" spans="1:26" ht="14.5" x14ac:dyDescent="0.35">
      <c r="A31" s="60">
        <v>24</v>
      </c>
      <c r="B31" s="331" t="s">
        <v>1689</v>
      </c>
      <c r="C31" s="39" t="s">
        <v>541</v>
      </c>
      <c r="D31" s="740">
        <f t="shared" si="0"/>
        <v>0</v>
      </c>
      <c r="E31" s="745"/>
      <c r="F31" s="745"/>
      <c r="G31" s="745"/>
      <c r="H31" s="745"/>
      <c r="I31" s="745"/>
      <c r="J31" s="745"/>
      <c r="K31" s="745"/>
      <c r="L31" s="745"/>
      <c r="M31" s="745"/>
      <c r="N31" s="745"/>
      <c r="O31" s="745"/>
      <c r="P31" s="745"/>
      <c r="Q31" s="745"/>
      <c r="R31" s="635"/>
      <c r="S31" s="635"/>
    </row>
    <row r="32" spans="1:26" ht="14.5" x14ac:dyDescent="0.35">
      <c r="A32" s="60">
        <v>25</v>
      </c>
      <c r="B32" s="331" t="s">
        <v>1690</v>
      </c>
      <c r="C32" s="39" t="s">
        <v>541</v>
      </c>
      <c r="D32" s="740">
        <f t="shared" si="0"/>
        <v>0</v>
      </c>
      <c r="E32" s="745"/>
      <c r="F32" s="745"/>
      <c r="G32" s="745"/>
      <c r="H32" s="745"/>
      <c r="I32" s="745"/>
      <c r="J32" s="745"/>
      <c r="K32" s="745"/>
      <c r="L32" s="745"/>
      <c r="M32" s="745"/>
      <c r="N32" s="745"/>
      <c r="O32" s="745"/>
      <c r="P32" s="745"/>
      <c r="Q32" s="745"/>
      <c r="R32" s="635"/>
      <c r="S32" s="635"/>
    </row>
    <row r="33" spans="1:24" ht="14.5" x14ac:dyDescent="0.35">
      <c r="A33" s="60">
        <v>26</v>
      </c>
      <c r="B33" s="331" t="s">
        <v>144</v>
      </c>
      <c r="C33" s="39" t="s">
        <v>541</v>
      </c>
      <c r="D33" s="740">
        <f t="shared" si="0"/>
        <v>0</v>
      </c>
      <c r="E33" s="745"/>
      <c r="F33" s="745"/>
      <c r="G33" s="745"/>
      <c r="H33" s="745"/>
      <c r="I33" s="745"/>
      <c r="J33" s="745"/>
      <c r="K33" s="745"/>
      <c r="L33" s="745"/>
      <c r="M33" s="745"/>
      <c r="N33" s="745"/>
      <c r="O33" s="745"/>
      <c r="P33" s="745"/>
      <c r="Q33" s="745"/>
      <c r="R33" s="635"/>
      <c r="S33" s="635"/>
    </row>
    <row r="34" spans="1:24" ht="14.5" x14ac:dyDescent="0.35">
      <c r="A34" s="60">
        <v>27</v>
      </c>
      <c r="B34" s="331" t="s">
        <v>145</v>
      </c>
      <c r="C34" s="39" t="s">
        <v>541</v>
      </c>
      <c r="D34" s="740">
        <f t="shared" si="0"/>
        <v>0</v>
      </c>
      <c r="E34" s="745"/>
      <c r="F34" s="745"/>
      <c r="G34" s="745"/>
      <c r="H34" s="745"/>
      <c r="I34" s="745"/>
      <c r="J34" s="745"/>
      <c r="K34" s="745"/>
      <c r="L34" s="745"/>
      <c r="M34" s="745"/>
      <c r="N34" s="745"/>
      <c r="O34" s="745"/>
      <c r="P34" s="745"/>
      <c r="Q34" s="745"/>
      <c r="R34" s="635"/>
      <c r="S34" s="635"/>
    </row>
    <row r="35" spans="1:24" ht="14.5" x14ac:dyDescent="0.35">
      <c r="A35" s="60">
        <v>28</v>
      </c>
      <c r="B35" s="331" t="s">
        <v>152</v>
      </c>
      <c r="C35" s="39" t="s">
        <v>541</v>
      </c>
      <c r="D35" s="740">
        <f t="shared" si="0"/>
        <v>0</v>
      </c>
      <c r="E35" s="745"/>
      <c r="F35" s="745"/>
      <c r="G35" s="745"/>
      <c r="H35" s="745"/>
      <c r="I35" s="745"/>
      <c r="J35" s="745"/>
      <c r="K35" s="745"/>
      <c r="L35" s="745"/>
      <c r="M35" s="745"/>
      <c r="N35" s="745"/>
      <c r="O35" s="745"/>
      <c r="P35" s="745"/>
      <c r="Q35" s="745"/>
      <c r="R35" s="635"/>
      <c r="S35" s="635"/>
    </row>
    <row r="36" spans="1:24" ht="14.5" x14ac:dyDescent="0.35">
      <c r="A36" s="60">
        <v>29</v>
      </c>
      <c r="B36" s="331" t="s">
        <v>888</v>
      </c>
      <c r="C36" s="39" t="s">
        <v>541</v>
      </c>
      <c r="D36" s="740">
        <f t="shared" si="0"/>
        <v>0</v>
      </c>
      <c r="E36" s="745"/>
      <c r="F36" s="745"/>
      <c r="G36" s="745"/>
      <c r="H36" s="745"/>
      <c r="I36" s="745"/>
      <c r="J36" s="745"/>
      <c r="K36" s="745"/>
      <c r="L36" s="745"/>
      <c r="M36" s="745"/>
      <c r="N36" s="745"/>
      <c r="O36" s="745"/>
      <c r="P36" s="745"/>
      <c r="Q36" s="745"/>
      <c r="R36" s="635"/>
      <c r="S36" s="635"/>
    </row>
    <row r="37" spans="1:24" ht="14.5" x14ac:dyDescent="0.35">
      <c r="A37" s="60">
        <v>30</v>
      </c>
      <c r="B37" s="331" t="s">
        <v>447</v>
      </c>
      <c r="C37" s="39" t="s">
        <v>541</v>
      </c>
      <c r="D37" s="740">
        <f>SUM(E37:Q37)</f>
        <v>0</v>
      </c>
      <c r="E37" s="740">
        <f>SUM(E23:E36)</f>
        <v>0</v>
      </c>
      <c r="F37" s="740">
        <f t="shared" ref="F37:P37" si="2">SUM(F23:F36)</f>
        <v>0</v>
      </c>
      <c r="G37" s="740">
        <f t="shared" si="2"/>
        <v>0</v>
      </c>
      <c r="H37" s="740">
        <f t="shared" si="2"/>
        <v>0</v>
      </c>
      <c r="I37" s="740">
        <f t="shared" si="2"/>
        <v>0</v>
      </c>
      <c r="J37" s="740">
        <f t="shared" si="2"/>
        <v>0</v>
      </c>
      <c r="K37" s="740">
        <f t="shared" si="2"/>
        <v>0</v>
      </c>
      <c r="L37" s="740">
        <f t="shared" si="2"/>
        <v>0</v>
      </c>
      <c r="M37" s="740">
        <f t="shared" si="2"/>
        <v>0</v>
      </c>
      <c r="N37" s="740">
        <f t="shared" si="2"/>
        <v>0</v>
      </c>
      <c r="O37" s="740">
        <f t="shared" si="2"/>
        <v>0</v>
      </c>
      <c r="P37" s="740">
        <f t="shared" si="2"/>
        <v>0</v>
      </c>
      <c r="Q37" s="740">
        <f>SUM(Q23:Q36)</f>
        <v>0</v>
      </c>
      <c r="R37" s="635"/>
      <c r="S37" s="635"/>
    </row>
    <row r="38" spans="1:24" ht="14.5" x14ac:dyDescent="0.35">
      <c r="A38" s="60">
        <v>31</v>
      </c>
      <c r="B38" s="331" t="s">
        <v>889</v>
      </c>
      <c r="C38" s="39" t="s">
        <v>541</v>
      </c>
      <c r="D38" s="740">
        <f>SUM(E38:Q38)</f>
        <v>0</v>
      </c>
      <c r="E38" s="745"/>
      <c r="F38" s="745"/>
      <c r="G38" s="745"/>
      <c r="H38" s="745"/>
      <c r="I38" s="745"/>
      <c r="J38" s="745"/>
      <c r="K38" s="745"/>
      <c r="L38" s="745"/>
      <c r="M38" s="745"/>
      <c r="N38" s="745"/>
      <c r="O38" s="745"/>
      <c r="P38" s="745"/>
      <c r="Q38" s="745"/>
      <c r="R38" s="635"/>
      <c r="S38" s="635"/>
    </row>
    <row r="39" spans="1:24" ht="14.5" x14ac:dyDescent="0.35">
      <c r="A39" s="60">
        <v>32</v>
      </c>
      <c r="B39" s="331" t="s">
        <v>890</v>
      </c>
      <c r="C39" s="39" t="s">
        <v>541</v>
      </c>
      <c r="D39" s="740">
        <f t="shared" si="0"/>
        <v>0</v>
      </c>
      <c r="E39" s="745"/>
      <c r="F39" s="745"/>
      <c r="G39" s="745"/>
      <c r="H39" s="745"/>
      <c r="I39" s="745"/>
      <c r="J39" s="745"/>
      <c r="K39" s="745"/>
      <c r="L39" s="745"/>
      <c r="M39" s="745"/>
      <c r="N39" s="745"/>
      <c r="O39" s="745"/>
      <c r="P39" s="745"/>
      <c r="Q39" s="745"/>
      <c r="R39" s="635"/>
      <c r="S39" s="635"/>
    </row>
    <row r="40" spans="1:24" ht="14.5" x14ac:dyDescent="0.35">
      <c r="A40" s="60">
        <v>33</v>
      </c>
      <c r="B40" s="331" t="s">
        <v>184</v>
      </c>
      <c r="C40" s="39" t="s">
        <v>541</v>
      </c>
      <c r="D40" s="740">
        <f t="shared" si="0"/>
        <v>0</v>
      </c>
      <c r="E40" s="745"/>
      <c r="F40" s="745"/>
      <c r="G40" s="745"/>
      <c r="H40" s="745"/>
      <c r="I40" s="745"/>
      <c r="J40" s="745"/>
      <c r="K40" s="745"/>
      <c r="L40" s="745"/>
      <c r="M40" s="745"/>
      <c r="N40" s="745"/>
      <c r="O40" s="745"/>
      <c r="P40" s="745"/>
      <c r="Q40" s="745"/>
      <c r="R40" s="635"/>
      <c r="S40" s="635"/>
    </row>
    <row r="41" spans="1:24" ht="14.5" x14ac:dyDescent="0.35">
      <c r="A41" s="60">
        <v>34</v>
      </c>
      <c r="B41" s="331" t="s">
        <v>891</v>
      </c>
      <c r="C41" s="39" t="s">
        <v>541</v>
      </c>
      <c r="D41" s="740">
        <f>SUM(E41:Q41)</f>
        <v>0</v>
      </c>
      <c r="E41" s="740">
        <f>SUM(E39:E40)</f>
        <v>0</v>
      </c>
      <c r="F41" s="740">
        <f t="shared" ref="F41:Q41" si="3">SUM(F39:F40)</f>
        <v>0</v>
      </c>
      <c r="G41" s="740">
        <f t="shared" si="3"/>
        <v>0</v>
      </c>
      <c r="H41" s="740">
        <f t="shared" si="3"/>
        <v>0</v>
      </c>
      <c r="I41" s="740">
        <f t="shared" si="3"/>
        <v>0</v>
      </c>
      <c r="J41" s="740">
        <f t="shared" si="3"/>
        <v>0</v>
      </c>
      <c r="K41" s="740">
        <f t="shared" si="3"/>
        <v>0</v>
      </c>
      <c r="L41" s="740">
        <f t="shared" si="3"/>
        <v>0</v>
      </c>
      <c r="M41" s="740">
        <f t="shared" si="3"/>
        <v>0</v>
      </c>
      <c r="N41" s="740">
        <f t="shared" si="3"/>
        <v>0</v>
      </c>
      <c r="O41" s="740">
        <f t="shared" si="3"/>
        <v>0</v>
      </c>
      <c r="P41" s="740">
        <f t="shared" si="3"/>
        <v>0</v>
      </c>
      <c r="Q41" s="740">
        <f t="shared" si="3"/>
        <v>0</v>
      </c>
      <c r="R41" s="635"/>
      <c r="S41" s="635"/>
    </row>
    <row r="42" spans="1:24" ht="11.5" x14ac:dyDescent="0.25">
      <c r="A42" s="60">
        <v>35</v>
      </c>
      <c r="B42" s="331" t="s">
        <v>892</v>
      </c>
      <c r="C42" s="39" t="s">
        <v>541</v>
      </c>
      <c r="D42" s="740">
        <f>SUM(E42:Q42)</f>
        <v>0</v>
      </c>
      <c r="E42" s="740">
        <f>E22-E37-E38+E41</f>
        <v>0</v>
      </c>
      <c r="F42" s="740">
        <f t="shared" ref="F42:Q42" si="4">F22-F37-F38+F41</f>
        <v>0</v>
      </c>
      <c r="G42" s="740">
        <f t="shared" si="4"/>
        <v>0</v>
      </c>
      <c r="H42" s="740">
        <f t="shared" si="4"/>
        <v>0</v>
      </c>
      <c r="I42" s="740">
        <f t="shared" si="4"/>
        <v>0</v>
      </c>
      <c r="J42" s="740">
        <f t="shared" si="4"/>
        <v>0</v>
      </c>
      <c r="K42" s="740">
        <f t="shared" si="4"/>
        <v>0</v>
      </c>
      <c r="L42" s="740">
        <f t="shared" si="4"/>
        <v>0</v>
      </c>
      <c r="M42" s="740">
        <f t="shared" si="4"/>
        <v>0</v>
      </c>
      <c r="N42" s="740">
        <f t="shared" si="4"/>
        <v>0</v>
      </c>
      <c r="O42" s="740">
        <f t="shared" si="4"/>
        <v>0</v>
      </c>
      <c r="P42" s="740">
        <f t="shared" si="4"/>
        <v>0</v>
      </c>
      <c r="Q42" s="740">
        <f t="shared" si="4"/>
        <v>0</v>
      </c>
    </row>
    <row r="47" spans="1:24" ht="12.5" x14ac:dyDescent="0.25">
      <c r="X47" s="22"/>
    </row>
    <row r="48" spans="1:24" ht="12.5" x14ac:dyDescent="0.25">
      <c r="X48" s="22"/>
    </row>
    <row r="49" spans="24:24" ht="12.5" x14ac:dyDescent="0.25">
      <c r="X49" s="22"/>
    </row>
    <row r="50" spans="24:24" ht="12.5" x14ac:dyDescent="0.25">
      <c r="X50" s="22"/>
    </row>
    <row r="51" spans="24:24" ht="12.5" x14ac:dyDescent="0.25">
      <c r="X51" s="22"/>
    </row>
    <row r="52" spans="24:24" ht="12.5" x14ac:dyDescent="0.25">
      <c r="X52" s="22"/>
    </row>
    <row r="53" spans="24:24" ht="12.5" x14ac:dyDescent="0.25">
      <c r="X53" s="22"/>
    </row>
    <row r="54" spans="24:24" ht="12.5" x14ac:dyDescent="0.25">
      <c r="X54" s="22"/>
    </row>
    <row r="55" spans="24:24" ht="12.5" x14ac:dyDescent="0.25">
      <c r="X55" s="22"/>
    </row>
    <row r="56" spans="24:24" ht="12.5" x14ac:dyDescent="0.25">
      <c r="X56" s="22"/>
    </row>
    <row r="57" spans="24:24" ht="12.5" x14ac:dyDescent="0.25">
      <c r="X57" s="22"/>
    </row>
    <row r="58" spans="24:24" ht="12.5" x14ac:dyDescent="0.25">
      <c r="X58" s="22"/>
    </row>
    <row r="59" spans="24:24" ht="12.5" x14ac:dyDescent="0.25">
      <c r="X59" s="22"/>
    </row>
    <row r="60" spans="24:24" ht="12.5" x14ac:dyDescent="0.25">
      <c r="X60" s="22"/>
    </row>
    <row r="61" spans="24:24" ht="12.5" x14ac:dyDescent="0.25">
      <c r="X61" s="22"/>
    </row>
    <row r="62" spans="24:24" ht="12.5" x14ac:dyDescent="0.25">
      <c r="X62" s="22"/>
    </row>
    <row r="63" spans="24:24" ht="12.5" x14ac:dyDescent="0.25">
      <c r="X63" s="22"/>
    </row>
    <row r="64" spans="24:24" ht="12.5" x14ac:dyDescent="0.25">
      <c r="X64" s="22"/>
    </row>
    <row r="65" spans="24:24" ht="12.5" x14ac:dyDescent="0.25">
      <c r="X65" s="22"/>
    </row>
    <row r="66" spans="24:24" ht="12.5" x14ac:dyDescent="0.25">
      <c r="X66" s="22"/>
    </row>
    <row r="67" spans="24:24" ht="12.5" x14ac:dyDescent="0.25">
      <c r="X67" s="22"/>
    </row>
    <row r="68" spans="24:24" ht="12.5" x14ac:dyDescent="0.25">
      <c r="X68" s="22"/>
    </row>
    <row r="69" spans="24:24" ht="12.5" x14ac:dyDescent="0.25">
      <c r="X69" s="22"/>
    </row>
    <row r="70" spans="24:24" ht="12.5" x14ac:dyDescent="0.25">
      <c r="X70" s="22"/>
    </row>
    <row r="71" spans="24:24" ht="12.5" x14ac:dyDescent="0.25">
      <c r="X71" s="22"/>
    </row>
    <row r="72" spans="24:24" ht="12.5" x14ac:dyDescent="0.25">
      <c r="X72" s="22"/>
    </row>
    <row r="73" spans="24:24" ht="12.5" x14ac:dyDescent="0.25">
      <c r="X73" s="22"/>
    </row>
    <row r="74" spans="24:24" ht="12.5" x14ac:dyDescent="0.25">
      <c r="X74" s="22"/>
    </row>
    <row r="75" spans="24:24" ht="12.5" x14ac:dyDescent="0.25">
      <c r="X75" s="22"/>
    </row>
    <row r="76" spans="24:24" ht="12.5" x14ac:dyDescent="0.25">
      <c r="X76" s="22"/>
    </row>
    <row r="77" spans="24:24" ht="12.5" x14ac:dyDescent="0.25">
      <c r="X77" s="22"/>
    </row>
    <row r="78" spans="24:24" ht="12.5" x14ac:dyDescent="0.25">
      <c r="X78" s="22"/>
    </row>
    <row r="79" spans="24:24" ht="12.5" x14ac:dyDescent="0.25">
      <c r="X79" s="22"/>
    </row>
    <row r="80" spans="24:24" ht="12.5" x14ac:dyDescent="0.25">
      <c r="X80" s="22"/>
    </row>
    <row r="81" spans="24:24" ht="12.5" x14ac:dyDescent="0.25">
      <c r="X81" s="22"/>
    </row>
    <row r="82" spans="24:24" ht="12.5" x14ac:dyDescent="0.25">
      <c r="X82" s="22"/>
    </row>
    <row r="83" spans="24:24" ht="12.5" x14ac:dyDescent="0.25">
      <c r="X83" s="22"/>
    </row>
    <row r="84" spans="24:24" ht="12.5" x14ac:dyDescent="0.25">
      <c r="X84" s="22"/>
    </row>
    <row r="85" spans="24:24" ht="12.5" x14ac:dyDescent="0.25">
      <c r="X85" s="22"/>
    </row>
    <row r="86" spans="24:24" ht="12.5" x14ac:dyDescent="0.25">
      <c r="X86" s="22"/>
    </row>
    <row r="87" spans="24:24" ht="12.5" x14ac:dyDescent="0.25">
      <c r="X87" s="22"/>
    </row>
    <row r="88" spans="24:24" ht="12.5" x14ac:dyDescent="0.25">
      <c r="X88" s="22"/>
    </row>
    <row r="89" spans="24:24" ht="12.5" x14ac:dyDescent="0.25">
      <c r="X89" s="22"/>
    </row>
    <row r="90" spans="24:24" ht="12.5" x14ac:dyDescent="0.25">
      <c r="X90" s="22"/>
    </row>
    <row r="91" spans="24:24" ht="12.5" x14ac:dyDescent="0.25">
      <c r="X91" s="22"/>
    </row>
    <row r="92" spans="24:24" ht="12.5" x14ac:dyDescent="0.25">
      <c r="X92" s="22"/>
    </row>
    <row r="93" spans="24:24" ht="12.5" x14ac:dyDescent="0.25">
      <c r="X93" s="22"/>
    </row>
    <row r="94" spans="24:24" ht="12.5" x14ac:dyDescent="0.25">
      <c r="X94" s="22"/>
    </row>
    <row r="95" spans="24:24" ht="12.5" x14ac:dyDescent="0.25">
      <c r="X95" s="22"/>
    </row>
    <row r="96" spans="24:24" ht="12.5" x14ac:dyDescent="0.25">
      <c r="X96" s="22"/>
    </row>
    <row r="97" spans="24:24" ht="12.5" x14ac:dyDescent="0.25">
      <c r="X97" s="22"/>
    </row>
    <row r="98" spans="24:24" ht="12.5" x14ac:dyDescent="0.25">
      <c r="X98" s="22"/>
    </row>
    <row r="99" spans="24:24" ht="12.5" x14ac:dyDescent="0.25">
      <c r="X99" s="22"/>
    </row>
    <row r="100" spans="24:24" ht="12.5" x14ac:dyDescent="0.25">
      <c r="X100" s="22"/>
    </row>
    <row r="101" spans="24:24" ht="12.5" x14ac:dyDescent="0.25">
      <c r="X101" s="22"/>
    </row>
    <row r="102" spans="24:24" ht="12.5" x14ac:dyDescent="0.25">
      <c r="X102" s="22"/>
    </row>
    <row r="103" spans="24:24" ht="12.5" x14ac:dyDescent="0.25">
      <c r="X103" s="22"/>
    </row>
    <row r="104" spans="24:24" ht="12.5" x14ac:dyDescent="0.25">
      <c r="X104" s="22"/>
    </row>
    <row r="105" spans="24:24" ht="12.5" x14ac:dyDescent="0.25">
      <c r="X105" s="22"/>
    </row>
    <row r="106" spans="24:24" ht="12.5" x14ac:dyDescent="0.25">
      <c r="X106" s="22"/>
    </row>
    <row r="107" spans="24:24" ht="12.5" x14ac:dyDescent="0.25">
      <c r="X107" s="22"/>
    </row>
    <row r="108" spans="24:24" ht="12.5" x14ac:dyDescent="0.25">
      <c r="X108" s="22"/>
    </row>
    <row r="109" spans="24:24" ht="12.5" x14ac:dyDescent="0.25">
      <c r="X109" s="22"/>
    </row>
    <row r="110" spans="24:24" ht="12.5" x14ac:dyDescent="0.25">
      <c r="X110" s="22"/>
    </row>
    <row r="111" spans="24:24" ht="12.5" x14ac:dyDescent="0.25">
      <c r="X111" s="22"/>
    </row>
    <row r="112" spans="24:24" ht="12.5" x14ac:dyDescent="0.25">
      <c r="X112" s="22"/>
    </row>
    <row r="113" spans="24:24" ht="12.5" x14ac:dyDescent="0.25">
      <c r="X113" s="22"/>
    </row>
    <row r="114" spans="24:24" ht="12.5" x14ac:dyDescent="0.25">
      <c r="X114" s="22"/>
    </row>
    <row r="115" spans="24:24" ht="12.5" x14ac:dyDescent="0.25">
      <c r="X115" s="22"/>
    </row>
    <row r="116" spans="24:24" ht="12.5" x14ac:dyDescent="0.25">
      <c r="X116" s="22"/>
    </row>
    <row r="117" spans="24:24" ht="12.5" x14ac:dyDescent="0.25">
      <c r="X117" s="22"/>
    </row>
    <row r="118" spans="24:24" ht="12.5" x14ac:dyDescent="0.25">
      <c r="X118" s="22"/>
    </row>
    <row r="119" spans="24:24" ht="12.5" x14ac:dyDescent="0.25">
      <c r="X119" s="22"/>
    </row>
    <row r="120" spans="24:24" ht="12.5" x14ac:dyDescent="0.25">
      <c r="X120" s="22"/>
    </row>
    <row r="121" spans="24:24" ht="12.5" x14ac:dyDescent="0.25">
      <c r="X121" s="22"/>
    </row>
    <row r="122" spans="24:24" ht="12.5" x14ac:dyDescent="0.25">
      <c r="X122" s="22"/>
    </row>
    <row r="123" spans="24:24" ht="12.5" x14ac:dyDescent="0.25">
      <c r="X123" s="22"/>
    </row>
    <row r="124" spans="24:24" ht="12.5" x14ac:dyDescent="0.25">
      <c r="X124" s="22"/>
    </row>
    <row r="125" spans="24:24" ht="12.5" x14ac:dyDescent="0.25">
      <c r="X125" s="22"/>
    </row>
    <row r="126" spans="24:24" ht="12.5" x14ac:dyDescent="0.25">
      <c r="X126" s="22"/>
    </row>
    <row r="127" spans="24:24" ht="12.5" x14ac:dyDescent="0.25">
      <c r="X127" s="22"/>
    </row>
    <row r="128" spans="24:24" ht="12.5" x14ac:dyDescent="0.25">
      <c r="X128" s="22"/>
    </row>
    <row r="129" spans="24:24" ht="12.5" x14ac:dyDescent="0.25">
      <c r="X129" s="22"/>
    </row>
    <row r="130" spans="24:24" ht="12.5" x14ac:dyDescent="0.25">
      <c r="X130" s="22"/>
    </row>
    <row r="131" spans="24:24" ht="12.5" x14ac:dyDescent="0.25">
      <c r="X131" s="22"/>
    </row>
    <row r="132" spans="24:24" ht="12.5" x14ac:dyDescent="0.25">
      <c r="X132" s="22"/>
    </row>
    <row r="133" spans="24:24" ht="12.5" x14ac:dyDescent="0.25">
      <c r="X133" s="22"/>
    </row>
    <row r="134" spans="24:24" ht="12.5" x14ac:dyDescent="0.25">
      <c r="X134" s="22"/>
    </row>
    <row r="135" spans="24:24" ht="12.5" x14ac:dyDescent="0.25">
      <c r="X135" s="22"/>
    </row>
    <row r="136" spans="24:24" ht="12.5" x14ac:dyDescent="0.25">
      <c r="X136" s="22"/>
    </row>
    <row r="137" spans="24:24" ht="12.5" x14ac:dyDescent="0.25">
      <c r="X137" s="22"/>
    </row>
    <row r="138" spans="24:24" ht="12.5" x14ac:dyDescent="0.25">
      <c r="X138" s="22"/>
    </row>
    <row r="139" spans="24:24" ht="12.5" x14ac:dyDescent="0.25">
      <c r="X139" s="22"/>
    </row>
    <row r="140" spans="24:24" ht="12.5" x14ac:dyDescent="0.25">
      <c r="X140" s="22"/>
    </row>
    <row r="141" spans="24:24" ht="12.5" x14ac:dyDescent="0.25">
      <c r="X141" s="22"/>
    </row>
    <row r="142" spans="24:24" ht="12.5" x14ac:dyDescent="0.25">
      <c r="X142" s="22"/>
    </row>
    <row r="143" spans="24:24" ht="12.5" x14ac:dyDescent="0.25">
      <c r="X143" s="22"/>
    </row>
    <row r="144" spans="24:24" ht="12.5" x14ac:dyDescent="0.25">
      <c r="X144" s="22"/>
    </row>
    <row r="145" spans="24:24" ht="12.5" x14ac:dyDescent="0.25">
      <c r="X145" s="22"/>
    </row>
    <row r="146" spans="24:24" ht="12.5" x14ac:dyDescent="0.25">
      <c r="X146" s="22"/>
    </row>
    <row r="147" spans="24:24" ht="12.5" x14ac:dyDescent="0.25">
      <c r="X147" s="22"/>
    </row>
    <row r="148" spans="24:24" ht="12.5" x14ac:dyDescent="0.25">
      <c r="X148" s="22"/>
    </row>
    <row r="149" spans="24:24" ht="12.5" x14ac:dyDescent="0.25">
      <c r="X149" s="22"/>
    </row>
    <row r="150" spans="24:24" ht="12.5" x14ac:dyDescent="0.25">
      <c r="X150" s="22"/>
    </row>
    <row r="151" spans="24:24" ht="12.5" x14ac:dyDescent="0.25">
      <c r="X151" s="22"/>
    </row>
    <row r="152" spans="24:24" ht="12.5" x14ac:dyDescent="0.25">
      <c r="X152" s="22"/>
    </row>
    <row r="153" spans="24:24" ht="12.5" x14ac:dyDescent="0.25">
      <c r="X153" s="22"/>
    </row>
    <row r="154" spans="24:24" ht="12.5" x14ac:dyDescent="0.25">
      <c r="X154" s="22"/>
    </row>
    <row r="155" spans="24:24" ht="12.5" x14ac:dyDescent="0.25">
      <c r="X155" s="22"/>
    </row>
    <row r="156" spans="24:24" ht="12.5" x14ac:dyDescent="0.25">
      <c r="X156" s="22"/>
    </row>
    <row r="157" spans="24:24" ht="12.5" x14ac:dyDescent="0.25">
      <c r="X157" s="22"/>
    </row>
    <row r="158" spans="24:24" ht="12.5" x14ac:dyDescent="0.25">
      <c r="X158" s="22"/>
    </row>
    <row r="159" spans="24:24" ht="12.5" x14ac:dyDescent="0.25">
      <c r="X159" s="22"/>
    </row>
    <row r="160" spans="24:24" ht="12.5" x14ac:dyDescent="0.25">
      <c r="X160" s="22"/>
    </row>
    <row r="161" spans="24:24" ht="12.5" x14ac:dyDescent="0.25">
      <c r="X161" s="22"/>
    </row>
    <row r="162" spans="24:24" ht="12.5" x14ac:dyDescent="0.25">
      <c r="X162" s="22"/>
    </row>
    <row r="163" spans="24:24" ht="12.5" x14ac:dyDescent="0.25">
      <c r="X163" s="22"/>
    </row>
    <row r="164" spans="24:24" ht="12.5" x14ac:dyDescent="0.25">
      <c r="X164" s="22"/>
    </row>
    <row r="165" spans="24:24" ht="12.5" x14ac:dyDescent="0.25">
      <c r="X165" s="22"/>
    </row>
    <row r="166" spans="24:24" ht="12.5" x14ac:dyDescent="0.25">
      <c r="X166" s="22"/>
    </row>
    <row r="167" spans="24:24" ht="12.5" x14ac:dyDescent="0.25">
      <c r="X167" s="22"/>
    </row>
    <row r="168" spans="24:24" ht="12.5" x14ac:dyDescent="0.25">
      <c r="X168" s="22"/>
    </row>
    <row r="169" spans="24:24" ht="12.5" x14ac:dyDescent="0.25">
      <c r="X169" s="22"/>
    </row>
    <row r="170" spans="24:24" ht="12.5" x14ac:dyDescent="0.25">
      <c r="X170" s="22"/>
    </row>
    <row r="171" spans="24:24" ht="12.5" x14ac:dyDescent="0.25">
      <c r="X171" s="22"/>
    </row>
    <row r="172" spans="24:24" ht="12.5" x14ac:dyDescent="0.25">
      <c r="X172" s="22"/>
    </row>
    <row r="173" spans="24:24" ht="12.5" x14ac:dyDescent="0.25">
      <c r="X173" s="22"/>
    </row>
    <row r="174" spans="24:24" ht="12.5" x14ac:dyDescent="0.25">
      <c r="X174" s="22"/>
    </row>
    <row r="175" spans="24:24" ht="12.5" x14ac:dyDescent="0.25">
      <c r="X175" s="22"/>
    </row>
    <row r="176" spans="24:24" ht="12.5" x14ac:dyDescent="0.25">
      <c r="X176" s="22"/>
    </row>
    <row r="177" spans="24:24" ht="12.5" x14ac:dyDescent="0.25">
      <c r="X177" s="22"/>
    </row>
    <row r="178" spans="24:24" ht="12.5" x14ac:dyDescent="0.25">
      <c r="X178" s="22"/>
    </row>
    <row r="179" spans="24:24" ht="12.5" x14ac:dyDescent="0.25">
      <c r="X179" s="22"/>
    </row>
    <row r="180" spans="24:24" ht="12.5" x14ac:dyDescent="0.25">
      <c r="X180" s="22"/>
    </row>
    <row r="181" spans="24:24" ht="12.5" x14ac:dyDescent="0.25">
      <c r="X181" s="22"/>
    </row>
    <row r="182" spans="24:24" ht="12.5" x14ac:dyDescent="0.25">
      <c r="X182" s="22"/>
    </row>
    <row r="183" spans="24:24" ht="12.5" x14ac:dyDescent="0.25">
      <c r="X183" s="22"/>
    </row>
    <row r="184" spans="24:24" ht="12.5" x14ac:dyDescent="0.25">
      <c r="X184" s="22"/>
    </row>
    <row r="185" spans="24:24" ht="12.5" x14ac:dyDescent="0.25">
      <c r="X185" s="22"/>
    </row>
    <row r="186" spans="24:24" ht="12.5" x14ac:dyDescent="0.25">
      <c r="X186" s="22"/>
    </row>
    <row r="187" spans="24:24" ht="12.5" x14ac:dyDescent="0.25">
      <c r="X187" s="22"/>
    </row>
    <row r="188" spans="24:24" ht="12.5" x14ac:dyDescent="0.25">
      <c r="X188" s="22"/>
    </row>
    <row r="189" spans="24:24" ht="12.5" x14ac:dyDescent="0.25">
      <c r="X189" s="22"/>
    </row>
    <row r="190" spans="24:24" ht="12.5" x14ac:dyDescent="0.25">
      <c r="X190" s="22"/>
    </row>
    <row r="191" spans="24:24" ht="12.5" x14ac:dyDescent="0.25">
      <c r="X191" s="22"/>
    </row>
    <row r="192" spans="24:24" ht="12.5" x14ac:dyDescent="0.25">
      <c r="X192" s="22"/>
    </row>
    <row r="193" spans="24:24" ht="12.5" x14ac:dyDescent="0.25">
      <c r="X193" s="22"/>
    </row>
    <row r="194" spans="24:24" ht="12.5" x14ac:dyDescent="0.25">
      <c r="X194" s="22"/>
    </row>
    <row r="195" spans="24:24" ht="12.5" x14ac:dyDescent="0.25">
      <c r="X195" s="22"/>
    </row>
    <row r="196" spans="24:24" ht="12.5" x14ac:dyDescent="0.25">
      <c r="X196" s="22"/>
    </row>
    <row r="197" spans="24:24" ht="12.5" x14ac:dyDescent="0.25">
      <c r="X197" s="22"/>
    </row>
    <row r="198" spans="24:24" ht="12.5" x14ac:dyDescent="0.25">
      <c r="X198" s="22"/>
    </row>
    <row r="199" spans="24:24" ht="12.5" x14ac:dyDescent="0.25">
      <c r="X199" s="22"/>
    </row>
    <row r="200" spans="24:24" ht="12.5" x14ac:dyDescent="0.25">
      <c r="X200" s="22"/>
    </row>
    <row r="201" spans="24:24" ht="12.5" x14ac:dyDescent="0.25">
      <c r="X201" s="22"/>
    </row>
    <row r="202" spans="24:24" ht="12.5" x14ac:dyDescent="0.25">
      <c r="X202" s="22"/>
    </row>
    <row r="203" spans="24:24" ht="12.5" x14ac:dyDescent="0.25">
      <c r="X203" s="22"/>
    </row>
    <row r="204" spans="24:24" ht="12.5" x14ac:dyDescent="0.25">
      <c r="X204" s="22"/>
    </row>
    <row r="205" spans="24:24" ht="12.5" x14ac:dyDescent="0.25">
      <c r="X205" s="22"/>
    </row>
    <row r="206" spans="24:24" ht="12.5" x14ac:dyDescent="0.25">
      <c r="X206" s="22"/>
    </row>
    <row r="207" spans="24:24" ht="12.5" x14ac:dyDescent="0.25">
      <c r="X207" s="22"/>
    </row>
    <row r="208" spans="24:24" ht="12.5" x14ac:dyDescent="0.25">
      <c r="X208" s="22"/>
    </row>
  </sheetData>
  <sheetProtection selectLockedCells="1" selectUnlockedCells="1"/>
  <printOptions horizontalCentered="1"/>
  <pageMargins left="0.19685039370078741" right="0.19685039370078741" top="0.19685039370078741" bottom="0.19685039370078741" header="0" footer="0"/>
  <pageSetup paperSize="9" scale="61" orientation="landscape"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300-000000000000}">
          <x14:formula1>
            <xm:f>'Drop-Down'!$R$2:$R$164</xm:f>
          </x14:formula1>
          <xm:sqref>C8:C42</xm:sqref>
        </x14:dataValidation>
        <x14:dataValidation type="list" allowBlank="1" showInputMessage="1" showErrorMessage="1" xr:uid="{00000000-0002-0000-3300-000001000000}">
          <x14:formula1>
            <xm:f>'Drop-Down'!$Q$2:$Q$36</xm:f>
          </x14:formula1>
          <xm:sqref>B8:B42</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4">
    <pageSetUpPr fitToPage="1"/>
  </sheetPr>
  <dimension ref="A1:O82"/>
  <sheetViews>
    <sheetView showGridLines="0" view="pageBreakPreview" topLeftCell="A3" zoomScaleNormal="91" zoomScaleSheetLayoutView="100" zoomScalePageLayoutView="70" workbookViewId="0">
      <selection activeCell="H20" sqref="H20"/>
    </sheetView>
  </sheetViews>
  <sheetFormatPr defaultColWidth="8.7265625" defaultRowHeight="16.399999999999999" customHeight="1" x14ac:dyDescent="0.25"/>
  <cols>
    <col min="1" max="1" width="20" style="146" customWidth="1"/>
    <col min="2" max="2" width="13.7265625" style="146" customWidth="1"/>
    <col min="3" max="4" width="13.54296875" style="146" customWidth="1"/>
    <col min="5" max="5" width="13.26953125" style="146" customWidth="1"/>
    <col min="6" max="6" width="1.54296875" style="146" customWidth="1"/>
    <col min="7" max="7" width="20.7265625" style="146" customWidth="1"/>
    <col min="8" max="8" width="13.54296875" style="146" customWidth="1"/>
    <col min="9" max="9" width="14.26953125" style="146" customWidth="1"/>
    <col min="10" max="10" width="13.54296875" style="146" customWidth="1"/>
    <col min="11" max="11" width="21" style="146" customWidth="1"/>
    <col min="12" max="12" width="8.7265625" style="146"/>
    <col min="13" max="13" width="8.7265625" style="256"/>
    <col min="14" max="16384" width="8.7265625" style="146"/>
  </cols>
  <sheetData>
    <row r="1" spans="1:15" ht="16.399999999999999" hidden="1" customHeight="1" x14ac:dyDescent="0.25"/>
    <row r="2" spans="1:15" ht="16.399999999999999" hidden="1" customHeight="1" x14ac:dyDescent="0.25"/>
    <row r="3" spans="1:15" s="204" customFormat="1" ht="10.5" x14ac:dyDescent="0.25">
      <c r="A3" s="133" t="s">
        <v>1280</v>
      </c>
      <c r="B3" s="133"/>
      <c r="C3" s="133"/>
      <c r="D3" s="133"/>
      <c r="E3" s="133"/>
      <c r="F3" s="133"/>
      <c r="G3" s="133"/>
      <c r="H3" s="133"/>
      <c r="I3" s="133"/>
      <c r="J3" s="133"/>
      <c r="K3" s="133"/>
      <c r="M3" s="256"/>
    </row>
    <row r="4" spans="1:15" s="204" customFormat="1" ht="11" thickBot="1" x14ac:dyDescent="0.3">
      <c r="A4" s="257"/>
      <c r="B4" s="257"/>
      <c r="C4" s="257"/>
      <c r="D4" s="257"/>
      <c r="E4" s="257"/>
      <c r="F4" s="257"/>
      <c r="G4" s="257"/>
      <c r="H4" s="257"/>
      <c r="I4" s="257"/>
      <c r="J4" s="257"/>
      <c r="K4" s="257" t="s">
        <v>103</v>
      </c>
      <c r="M4" s="256"/>
    </row>
    <row r="5" spans="1:15" ht="12" thickTop="1" x14ac:dyDescent="0.25">
      <c r="A5" s="1368"/>
      <c r="B5" s="1167"/>
      <c r="C5" s="1167"/>
      <c r="D5" s="1167"/>
      <c r="E5" s="1369"/>
      <c r="F5" s="302"/>
      <c r="G5" s="1368"/>
      <c r="H5" s="1167"/>
      <c r="I5" s="1167"/>
      <c r="J5" s="1167"/>
      <c r="K5" s="1369"/>
      <c r="L5" s="204"/>
      <c r="N5" s="204"/>
      <c r="O5" s="204"/>
    </row>
    <row r="6" spans="1:15" ht="24" customHeight="1" x14ac:dyDescent="0.25">
      <c r="A6" s="182"/>
      <c r="B6" s="1121" t="s">
        <v>839</v>
      </c>
      <c r="C6" s="1122"/>
      <c r="D6" s="1121" t="s">
        <v>894</v>
      </c>
      <c r="E6" s="1122"/>
      <c r="F6" s="152"/>
      <c r="G6" s="174"/>
      <c r="H6" s="1121" t="s">
        <v>839</v>
      </c>
      <c r="I6" s="1122"/>
      <c r="J6" s="1121" t="s">
        <v>894</v>
      </c>
      <c r="K6" s="1122"/>
      <c r="L6" s="204"/>
      <c r="N6" s="204"/>
      <c r="O6" s="204"/>
    </row>
    <row r="7" spans="1:15" s="136" customFormat="1" ht="60" customHeight="1" x14ac:dyDescent="0.2">
      <c r="A7" s="174" t="s">
        <v>1281</v>
      </c>
      <c r="B7" s="174" t="s">
        <v>895</v>
      </c>
      <c r="C7" s="174" t="s">
        <v>896</v>
      </c>
      <c r="D7" s="174" t="s">
        <v>895</v>
      </c>
      <c r="E7" s="174" t="s">
        <v>897</v>
      </c>
      <c r="F7" s="230"/>
      <c r="G7" s="174" t="s">
        <v>1281</v>
      </c>
      <c r="H7" s="174" t="s">
        <v>898</v>
      </c>
      <c r="I7" s="174" t="s">
        <v>899</v>
      </c>
      <c r="J7" s="174" t="s">
        <v>898</v>
      </c>
      <c r="K7" s="174" t="s">
        <v>899</v>
      </c>
      <c r="L7" s="204"/>
      <c r="M7" s="256"/>
      <c r="N7" s="204"/>
      <c r="O7" s="204"/>
    </row>
    <row r="8" spans="1:15" ht="13.15" customHeight="1" x14ac:dyDescent="0.25">
      <c r="A8" s="39" t="s">
        <v>900</v>
      </c>
      <c r="B8" s="370"/>
      <c r="C8" s="370"/>
      <c r="D8" s="370"/>
      <c r="E8" s="370"/>
      <c r="F8" s="136"/>
      <c r="G8" s="39" t="s">
        <v>900</v>
      </c>
      <c r="H8" s="370"/>
      <c r="I8" s="370"/>
      <c r="J8" s="370"/>
      <c r="K8" s="370"/>
    </row>
    <row r="9" spans="1:15" ht="13.15" customHeight="1" x14ac:dyDescent="0.25">
      <c r="A9" s="39" t="s">
        <v>901</v>
      </c>
      <c r="B9" s="370"/>
      <c r="C9" s="370"/>
      <c r="D9" s="370"/>
      <c r="E9" s="370"/>
      <c r="F9" s="136"/>
      <c r="G9" s="39" t="s">
        <v>901</v>
      </c>
      <c r="H9" s="370"/>
      <c r="I9" s="370"/>
      <c r="J9" s="370"/>
      <c r="K9" s="370"/>
    </row>
    <row r="10" spans="1:15" ht="13.15" customHeight="1" x14ac:dyDescent="0.25">
      <c r="A10" s="39" t="s">
        <v>902</v>
      </c>
      <c r="B10" s="370"/>
      <c r="C10" s="370"/>
      <c r="D10" s="370"/>
      <c r="E10" s="370"/>
      <c r="F10" s="136"/>
      <c r="G10" s="39" t="s">
        <v>902</v>
      </c>
      <c r="H10" s="370"/>
      <c r="I10" s="370"/>
      <c r="J10" s="370"/>
      <c r="K10" s="370"/>
    </row>
    <row r="11" spans="1:15" ht="13.15" customHeight="1" x14ac:dyDescent="0.25">
      <c r="A11" s="39" t="s">
        <v>903</v>
      </c>
      <c r="B11" s="370"/>
      <c r="C11" s="370"/>
      <c r="D11" s="370"/>
      <c r="E11" s="370"/>
      <c r="F11" s="136"/>
      <c r="G11" s="39" t="s">
        <v>903</v>
      </c>
      <c r="H11" s="370"/>
      <c r="I11" s="370"/>
      <c r="J11" s="370"/>
      <c r="K11" s="370"/>
    </row>
    <row r="12" spans="1:15" ht="13.15" customHeight="1" x14ac:dyDescent="0.25">
      <c r="A12" s="39" t="s">
        <v>904</v>
      </c>
      <c r="B12" s="370"/>
      <c r="C12" s="370"/>
      <c r="D12" s="370"/>
      <c r="E12" s="370"/>
      <c r="F12" s="136"/>
      <c r="G12" s="39" t="s">
        <v>905</v>
      </c>
      <c r="H12" s="370"/>
      <c r="I12" s="370"/>
      <c r="J12" s="370"/>
      <c r="K12" s="370"/>
    </row>
    <row r="13" spans="1:15" ht="13.15" customHeight="1" x14ac:dyDescent="0.25">
      <c r="A13" s="39" t="s">
        <v>906</v>
      </c>
      <c r="B13" s="370"/>
      <c r="C13" s="370"/>
      <c r="D13" s="370"/>
      <c r="E13" s="370"/>
      <c r="F13" s="136"/>
      <c r="G13" s="39" t="s">
        <v>907</v>
      </c>
      <c r="H13" s="370"/>
      <c r="I13" s="370"/>
      <c r="J13" s="370"/>
      <c r="K13" s="370"/>
    </row>
    <row r="14" spans="1:15" ht="13.15" customHeight="1" x14ac:dyDescent="0.25">
      <c r="A14" s="39" t="s">
        <v>908</v>
      </c>
      <c r="B14" s="370"/>
      <c r="C14" s="370"/>
      <c r="D14" s="370"/>
      <c r="E14" s="370"/>
      <c r="F14" s="136"/>
      <c r="G14" s="39" t="s">
        <v>909</v>
      </c>
      <c r="H14" s="370"/>
      <c r="I14" s="370"/>
      <c r="J14" s="370"/>
      <c r="K14" s="370"/>
    </row>
    <row r="15" spans="1:15" ht="13.15" customHeight="1" x14ac:dyDescent="0.25">
      <c r="A15" s="39" t="s">
        <v>910</v>
      </c>
      <c r="B15" s="370"/>
      <c r="C15" s="370"/>
      <c r="D15" s="370"/>
      <c r="E15" s="370"/>
      <c r="F15" s="136"/>
      <c r="G15" s="39" t="s">
        <v>911</v>
      </c>
      <c r="H15" s="370"/>
      <c r="I15" s="370"/>
      <c r="J15" s="370"/>
      <c r="K15" s="370"/>
    </row>
    <row r="16" spans="1:15" ht="13.15" customHeight="1" x14ac:dyDescent="0.25">
      <c r="A16" s="39" t="s">
        <v>912</v>
      </c>
      <c r="B16" s="370"/>
      <c r="C16" s="370"/>
      <c r="D16" s="370"/>
      <c r="E16" s="370"/>
      <c r="F16" s="136"/>
      <c r="G16" s="39" t="s">
        <v>913</v>
      </c>
      <c r="H16" s="370"/>
      <c r="I16" s="370"/>
      <c r="J16" s="370"/>
      <c r="K16" s="370"/>
    </row>
    <row r="17" spans="1:13" ht="13.15" customHeight="1" x14ac:dyDescent="0.25">
      <c r="A17" s="39" t="s">
        <v>914</v>
      </c>
      <c r="B17" s="370"/>
      <c r="C17" s="370"/>
      <c r="D17" s="370"/>
      <c r="E17" s="370"/>
      <c r="F17" s="136"/>
      <c r="G17" s="39" t="s">
        <v>915</v>
      </c>
      <c r="H17" s="370"/>
      <c r="I17" s="370"/>
      <c r="J17" s="370"/>
      <c r="K17" s="370"/>
    </row>
    <row r="18" spans="1:13" ht="13.15" customHeight="1" x14ac:dyDescent="0.25">
      <c r="A18" s="39" t="s">
        <v>916</v>
      </c>
      <c r="B18" s="370"/>
      <c r="C18" s="370"/>
      <c r="D18" s="370"/>
      <c r="E18" s="370"/>
      <c r="F18" s="136"/>
      <c r="G18" s="39" t="s">
        <v>917</v>
      </c>
      <c r="H18" s="370"/>
      <c r="I18" s="370"/>
      <c r="J18" s="370"/>
      <c r="K18" s="370"/>
    </row>
    <row r="19" spans="1:13" ht="13.15" customHeight="1" x14ac:dyDescent="0.25">
      <c r="A19" s="301" t="s">
        <v>165</v>
      </c>
      <c r="B19" s="740">
        <f>SUM(B8:B18)</f>
        <v>0</v>
      </c>
      <c r="C19" s="740">
        <f t="shared" ref="C19:E19" si="0">SUM(C8:C18)</f>
        <v>0</v>
      </c>
      <c r="D19" s="740">
        <f>SUM(D8:D18)</f>
        <v>0</v>
      </c>
      <c r="E19" s="740">
        <f t="shared" si="0"/>
        <v>0</v>
      </c>
      <c r="F19" s="136"/>
      <c r="G19" s="39" t="s">
        <v>916</v>
      </c>
      <c r="H19" s="370"/>
      <c r="I19" s="370"/>
      <c r="J19" s="370"/>
      <c r="K19" s="370"/>
    </row>
    <row r="20" spans="1:13" ht="13.15" customHeight="1" x14ac:dyDescent="0.25">
      <c r="A20" s="136"/>
      <c r="B20" s="136"/>
      <c r="C20" s="136"/>
      <c r="D20" s="136"/>
      <c r="E20" s="136"/>
      <c r="F20" s="136"/>
      <c r="G20" s="301" t="s">
        <v>165</v>
      </c>
      <c r="H20" s="740">
        <f t="shared" ref="H20:J20" si="1">SUM(H8:H19)</f>
        <v>0</v>
      </c>
      <c r="I20" s="740">
        <f t="shared" si="1"/>
        <v>0</v>
      </c>
      <c r="J20" s="740">
        <f t="shared" si="1"/>
        <v>0</v>
      </c>
      <c r="K20" s="740">
        <f>SUM(K8:K19)</f>
        <v>0</v>
      </c>
    </row>
    <row r="21" spans="1:13" ht="10.5" customHeight="1" x14ac:dyDescent="0.25">
      <c r="A21" s="182"/>
      <c r="B21" s="1121" t="s">
        <v>839</v>
      </c>
      <c r="C21" s="1122"/>
      <c r="D21" s="1121" t="s">
        <v>894</v>
      </c>
      <c r="E21" s="1122"/>
      <c r="G21" s="174"/>
      <c r="H21" s="1121" t="s">
        <v>839</v>
      </c>
      <c r="I21" s="1122"/>
      <c r="J21" s="1121" t="s">
        <v>894</v>
      </c>
      <c r="K21" s="1122"/>
    </row>
    <row r="22" spans="1:13" s="136" customFormat="1" ht="67.5" customHeight="1" x14ac:dyDescent="0.2">
      <c r="A22" s="174" t="s">
        <v>1279</v>
      </c>
      <c r="B22" s="174" t="s">
        <v>918</v>
      </c>
      <c r="C22" s="174" t="s">
        <v>919</v>
      </c>
      <c r="D22" s="174" t="s">
        <v>920</v>
      </c>
      <c r="E22" s="174" t="s">
        <v>921</v>
      </c>
      <c r="F22" s="230"/>
      <c r="G22" s="174" t="s">
        <v>1279</v>
      </c>
      <c r="H22" s="174" t="s">
        <v>922</v>
      </c>
      <c r="I22" s="174" t="s">
        <v>923</v>
      </c>
      <c r="J22" s="174" t="s">
        <v>922</v>
      </c>
      <c r="K22" s="174" t="s">
        <v>923</v>
      </c>
      <c r="M22" s="256"/>
    </row>
    <row r="23" spans="1:13" ht="13.15" customHeight="1" x14ac:dyDescent="0.25">
      <c r="A23" s="39" t="s">
        <v>900</v>
      </c>
      <c r="B23" s="370"/>
      <c r="C23" s="370"/>
      <c r="D23" s="370"/>
      <c r="E23" s="370"/>
      <c r="F23" s="136"/>
      <c r="G23" s="39" t="s">
        <v>900</v>
      </c>
      <c r="H23" s="370"/>
      <c r="I23" s="370"/>
      <c r="J23" s="370"/>
      <c r="K23" s="370"/>
    </row>
    <row r="24" spans="1:13" ht="13.15" customHeight="1" x14ac:dyDescent="0.25">
      <c r="A24" s="39" t="s">
        <v>901</v>
      </c>
      <c r="B24" s="370"/>
      <c r="C24" s="370"/>
      <c r="D24" s="370"/>
      <c r="E24" s="370"/>
      <c r="F24" s="136"/>
      <c r="G24" s="39" t="s">
        <v>901</v>
      </c>
      <c r="H24" s="370"/>
      <c r="I24" s="370"/>
      <c r="J24" s="370"/>
      <c r="K24" s="370"/>
    </row>
    <row r="25" spans="1:13" ht="13.15" customHeight="1" x14ac:dyDescent="0.25">
      <c r="A25" s="39" t="s">
        <v>902</v>
      </c>
      <c r="B25" s="370"/>
      <c r="C25" s="370"/>
      <c r="D25" s="370"/>
      <c r="E25" s="370"/>
      <c r="F25" s="136"/>
      <c r="G25" s="39" t="s">
        <v>902</v>
      </c>
      <c r="H25" s="370"/>
      <c r="I25" s="370"/>
      <c r="J25" s="370"/>
      <c r="K25" s="370"/>
    </row>
    <row r="26" spans="1:13" ht="13.15" customHeight="1" x14ac:dyDescent="0.25">
      <c r="A26" s="39" t="s">
        <v>903</v>
      </c>
      <c r="B26" s="370"/>
      <c r="C26" s="370"/>
      <c r="D26" s="370"/>
      <c r="E26" s="370"/>
      <c r="F26" s="136"/>
      <c r="G26" s="39" t="s">
        <v>903</v>
      </c>
      <c r="H26" s="370"/>
      <c r="I26" s="370"/>
      <c r="J26" s="370"/>
      <c r="K26" s="370"/>
    </row>
    <row r="27" spans="1:13" ht="13.15" customHeight="1" x14ac:dyDescent="0.25">
      <c r="A27" s="39" t="s">
        <v>904</v>
      </c>
      <c r="B27" s="370"/>
      <c r="C27" s="370"/>
      <c r="D27" s="370"/>
      <c r="E27" s="370"/>
      <c r="F27" s="136"/>
      <c r="G27" s="39" t="s">
        <v>905</v>
      </c>
      <c r="H27" s="370"/>
      <c r="I27" s="370"/>
      <c r="J27" s="370"/>
      <c r="K27" s="370"/>
    </row>
    <row r="28" spans="1:13" ht="13.15" customHeight="1" x14ac:dyDescent="0.25">
      <c r="A28" s="39" t="s">
        <v>906</v>
      </c>
      <c r="B28" s="370"/>
      <c r="C28" s="370"/>
      <c r="D28" s="370"/>
      <c r="E28" s="370"/>
      <c r="F28" s="136"/>
      <c r="G28" s="39" t="s">
        <v>907</v>
      </c>
      <c r="H28" s="370"/>
      <c r="I28" s="370"/>
      <c r="J28" s="370"/>
      <c r="K28" s="370"/>
    </row>
    <row r="29" spans="1:13" ht="13.15" customHeight="1" x14ac:dyDescent="0.25">
      <c r="A29" s="39" t="s">
        <v>908</v>
      </c>
      <c r="B29" s="370"/>
      <c r="C29" s="370"/>
      <c r="D29" s="370"/>
      <c r="E29" s="370"/>
      <c r="F29" s="136"/>
      <c r="G29" s="39" t="s">
        <v>909</v>
      </c>
      <c r="H29" s="370"/>
      <c r="I29" s="370"/>
      <c r="J29" s="370"/>
      <c r="K29" s="370"/>
    </row>
    <row r="30" spans="1:13" ht="13.15" customHeight="1" x14ac:dyDescent="0.25">
      <c r="A30" s="39" t="s">
        <v>910</v>
      </c>
      <c r="B30" s="370"/>
      <c r="C30" s="370"/>
      <c r="D30" s="370"/>
      <c r="E30" s="370"/>
      <c r="F30" s="136"/>
      <c r="G30" s="39" t="s">
        <v>911</v>
      </c>
      <c r="H30" s="370"/>
      <c r="I30" s="370"/>
      <c r="J30" s="370"/>
      <c r="K30" s="370"/>
    </row>
    <row r="31" spans="1:13" ht="13.15" customHeight="1" x14ac:dyDescent="0.25">
      <c r="A31" s="39" t="s">
        <v>912</v>
      </c>
      <c r="B31" s="370"/>
      <c r="C31" s="370"/>
      <c r="D31" s="370"/>
      <c r="E31" s="370"/>
      <c r="F31" s="136"/>
      <c r="G31" s="39" t="s">
        <v>913</v>
      </c>
      <c r="H31" s="370"/>
      <c r="I31" s="370"/>
      <c r="J31" s="370"/>
      <c r="K31" s="370"/>
    </row>
    <row r="32" spans="1:13" ht="13.15" customHeight="1" x14ac:dyDescent="0.25">
      <c r="A32" s="39" t="s">
        <v>914</v>
      </c>
      <c r="B32" s="370"/>
      <c r="C32" s="370"/>
      <c r="D32" s="370"/>
      <c r="E32" s="370"/>
      <c r="F32" s="136"/>
      <c r="G32" s="39" t="s">
        <v>915</v>
      </c>
      <c r="H32" s="370"/>
      <c r="I32" s="370"/>
      <c r="J32" s="370"/>
      <c r="K32" s="370"/>
    </row>
    <row r="33" spans="1:11" ht="13.15" customHeight="1" x14ac:dyDescent="0.25">
      <c r="A33" s="39" t="s">
        <v>916</v>
      </c>
      <c r="B33" s="370"/>
      <c r="C33" s="370"/>
      <c r="D33" s="370"/>
      <c r="E33" s="370"/>
      <c r="F33" s="136"/>
      <c r="G33" s="39" t="s">
        <v>917</v>
      </c>
      <c r="H33" s="370"/>
      <c r="I33" s="370"/>
      <c r="J33" s="370"/>
      <c r="K33" s="370"/>
    </row>
    <row r="34" spans="1:11" ht="13.15" customHeight="1" x14ac:dyDescent="0.25">
      <c r="A34" s="301" t="s">
        <v>165</v>
      </c>
      <c r="B34" s="740">
        <f>SUM(B23:B33)</f>
        <v>0</v>
      </c>
      <c r="C34" s="740">
        <f t="shared" ref="C34" si="2">SUM(C23:C33)</f>
        <v>0</v>
      </c>
      <c r="D34" s="740">
        <f t="shared" ref="D34" si="3">SUM(D23:D33)</f>
        <v>0</v>
      </c>
      <c r="E34" s="740">
        <f t="shared" ref="E34" si="4">SUM(E23:E33)</f>
        <v>0</v>
      </c>
      <c r="F34" s="136"/>
      <c r="G34" s="39" t="s">
        <v>916</v>
      </c>
      <c r="H34" s="370"/>
      <c r="I34" s="370"/>
      <c r="J34" s="370"/>
      <c r="K34" s="370"/>
    </row>
    <row r="35" spans="1:11" ht="13.15" customHeight="1" x14ac:dyDescent="0.25">
      <c r="B35" s="155"/>
      <c r="C35" s="155"/>
      <c r="D35" s="155"/>
      <c r="E35" s="155"/>
      <c r="F35" s="136"/>
      <c r="G35" s="301" t="s">
        <v>165</v>
      </c>
      <c r="H35" s="740">
        <f>SUM(H23:H34)</f>
        <v>0</v>
      </c>
      <c r="I35" s="740">
        <f t="shared" ref="I35:K35" si="5">SUM(I23:I34)</f>
        <v>0</v>
      </c>
      <c r="J35" s="740">
        <f t="shared" si="5"/>
        <v>0</v>
      </c>
      <c r="K35" s="740">
        <f t="shared" si="5"/>
        <v>0</v>
      </c>
    </row>
    <row r="36" spans="1:11" ht="10.5" customHeight="1" x14ac:dyDescent="0.25">
      <c r="A36" s="182"/>
      <c r="B36" s="1121" t="s">
        <v>839</v>
      </c>
      <c r="C36" s="1122"/>
      <c r="D36" s="1121" t="s">
        <v>894</v>
      </c>
      <c r="E36" s="1122"/>
      <c r="G36" s="174"/>
      <c r="H36" s="1121" t="s">
        <v>839</v>
      </c>
      <c r="I36" s="1122"/>
      <c r="J36" s="1121" t="s">
        <v>894</v>
      </c>
      <c r="K36" s="1122"/>
    </row>
    <row r="37" spans="1:11" ht="34.5" x14ac:dyDescent="0.25">
      <c r="A37" s="174" t="s">
        <v>1282</v>
      </c>
      <c r="B37" s="174" t="s">
        <v>918</v>
      </c>
      <c r="C37" s="174" t="s">
        <v>919</v>
      </c>
      <c r="D37" s="174" t="s">
        <v>920</v>
      </c>
      <c r="E37" s="174" t="s">
        <v>921</v>
      </c>
      <c r="F37" s="230"/>
      <c r="G37" s="174" t="s">
        <v>1282</v>
      </c>
      <c r="H37" s="174" t="s">
        <v>922</v>
      </c>
      <c r="I37" s="174" t="s">
        <v>923</v>
      </c>
      <c r="J37" s="174" t="s">
        <v>922</v>
      </c>
      <c r="K37" s="174" t="s">
        <v>923</v>
      </c>
    </row>
    <row r="38" spans="1:11" ht="14.15" customHeight="1" x14ac:dyDescent="0.25">
      <c r="A38" s="39" t="s">
        <v>900</v>
      </c>
      <c r="B38" s="370"/>
      <c r="C38" s="370"/>
      <c r="D38" s="370"/>
      <c r="E38" s="370"/>
      <c r="F38" s="136"/>
      <c r="G38" s="39" t="s">
        <v>900</v>
      </c>
      <c r="H38" s="370"/>
      <c r="I38" s="370"/>
      <c r="J38" s="370"/>
      <c r="K38" s="370"/>
    </row>
    <row r="39" spans="1:11" ht="14.15" customHeight="1" x14ac:dyDescent="0.25">
      <c r="A39" s="39" t="s">
        <v>901</v>
      </c>
      <c r="B39" s="370"/>
      <c r="C39" s="370"/>
      <c r="D39" s="370"/>
      <c r="E39" s="370"/>
      <c r="F39" s="136"/>
      <c r="G39" s="39" t="s">
        <v>901</v>
      </c>
      <c r="H39" s="370"/>
      <c r="I39" s="370"/>
      <c r="J39" s="370"/>
      <c r="K39" s="370"/>
    </row>
    <row r="40" spans="1:11" ht="14.15" customHeight="1" x14ac:dyDescent="0.25">
      <c r="A40" s="39" t="s">
        <v>902</v>
      </c>
      <c r="B40" s="370"/>
      <c r="C40" s="370"/>
      <c r="D40" s="370"/>
      <c r="E40" s="370"/>
      <c r="F40" s="136"/>
      <c r="G40" s="39" t="s">
        <v>902</v>
      </c>
      <c r="H40" s="370"/>
      <c r="I40" s="370"/>
      <c r="J40" s="370"/>
      <c r="K40" s="370"/>
    </row>
    <row r="41" spans="1:11" ht="14.15" customHeight="1" x14ac:dyDescent="0.25">
      <c r="A41" s="39" t="s">
        <v>903</v>
      </c>
      <c r="B41" s="370"/>
      <c r="C41" s="370"/>
      <c r="D41" s="370"/>
      <c r="E41" s="370"/>
      <c r="F41" s="136"/>
      <c r="G41" s="39" t="s">
        <v>903</v>
      </c>
      <c r="H41" s="370"/>
      <c r="I41" s="370"/>
      <c r="J41" s="370"/>
      <c r="K41" s="370"/>
    </row>
    <row r="42" spans="1:11" ht="14.15" customHeight="1" x14ac:dyDescent="0.25">
      <c r="A42" s="39" t="s">
        <v>904</v>
      </c>
      <c r="B42" s="370"/>
      <c r="C42" s="370"/>
      <c r="D42" s="370"/>
      <c r="E42" s="370"/>
      <c r="F42" s="136"/>
      <c r="G42" s="39" t="s">
        <v>905</v>
      </c>
      <c r="H42" s="370"/>
      <c r="I42" s="370"/>
      <c r="J42" s="370"/>
      <c r="K42" s="370"/>
    </row>
    <row r="43" spans="1:11" ht="14.15" customHeight="1" x14ac:dyDescent="0.25">
      <c r="A43" s="39" t="s">
        <v>906</v>
      </c>
      <c r="B43" s="370"/>
      <c r="C43" s="370"/>
      <c r="D43" s="370"/>
      <c r="E43" s="370"/>
      <c r="F43" s="136"/>
      <c r="G43" s="39" t="s">
        <v>907</v>
      </c>
      <c r="H43" s="370"/>
      <c r="I43" s="370"/>
      <c r="J43" s="370"/>
      <c r="K43" s="370"/>
    </row>
    <row r="44" spans="1:11" ht="14.15" customHeight="1" x14ac:dyDescent="0.25">
      <c r="A44" s="39" t="s">
        <v>908</v>
      </c>
      <c r="B44" s="370"/>
      <c r="C44" s="370"/>
      <c r="D44" s="370"/>
      <c r="E44" s="370"/>
      <c r="F44" s="136"/>
      <c r="G44" s="39" t="s">
        <v>909</v>
      </c>
      <c r="H44" s="370"/>
      <c r="I44" s="370"/>
      <c r="J44" s="370"/>
      <c r="K44" s="370"/>
    </row>
    <row r="45" spans="1:11" ht="14.15" customHeight="1" x14ac:dyDescent="0.25">
      <c r="A45" s="39" t="s">
        <v>910</v>
      </c>
      <c r="B45" s="370"/>
      <c r="C45" s="370"/>
      <c r="D45" s="370"/>
      <c r="E45" s="370"/>
      <c r="F45" s="136"/>
      <c r="G45" s="39" t="s">
        <v>911</v>
      </c>
      <c r="H45" s="370"/>
      <c r="I45" s="370"/>
      <c r="J45" s="370"/>
      <c r="K45" s="370"/>
    </row>
    <row r="46" spans="1:11" ht="14.15" customHeight="1" x14ac:dyDescent="0.25">
      <c r="A46" s="39" t="s">
        <v>912</v>
      </c>
      <c r="B46" s="370"/>
      <c r="C46" s="370"/>
      <c r="D46" s="370"/>
      <c r="E46" s="370"/>
      <c r="F46" s="136"/>
      <c r="G46" s="39" t="s">
        <v>913</v>
      </c>
      <c r="H46" s="370"/>
      <c r="I46" s="370"/>
      <c r="J46" s="370"/>
      <c r="K46" s="370"/>
    </row>
    <row r="47" spans="1:11" ht="14.15" customHeight="1" x14ac:dyDescent="0.25">
      <c r="A47" s="39" t="s">
        <v>914</v>
      </c>
      <c r="B47" s="370"/>
      <c r="C47" s="370"/>
      <c r="D47" s="370"/>
      <c r="E47" s="370"/>
      <c r="F47" s="136"/>
      <c r="G47" s="39" t="s">
        <v>915</v>
      </c>
      <c r="H47" s="370"/>
      <c r="I47" s="370"/>
      <c r="J47" s="370"/>
      <c r="K47" s="370"/>
    </row>
    <row r="48" spans="1:11" ht="14.15" customHeight="1" x14ac:dyDescent="0.25">
      <c r="A48" s="39" t="s">
        <v>916</v>
      </c>
      <c r="B48" s="370"/>
      <c r="C48" s="370"/>
      <c r="D48" s="370"/>
      <c r="E48" s="370"/>
      <c r="F48" s="136"/>
      <c r="G48" s="39" t="s">
        <v>917</v>
      </c>
      <c r="H48" s="370"/>
      <c r="I48" s="370"/>
      <c r="J48" s="370"/>
      <c r="K48" s="370"/>
    </row>
    <row r="49" spans="1:11" ht="14.15" customHeight="1" x14ac:dyDescent="0.25">
      <c r="A49" s="301" t="s">
        <v>165</v>
      </c>
      <c r="B49" s="740">
        <f>SUM(B38:B48)</f>
        <v>0</v>
      </c>
      <c r="C49" s="740">
        <f t="shared" ref="C49" si="6">SUM(C38:C48)</f>
        <v>0</v>
      </c>
      <c r="D49" s="740">
        <f t="shared" ref="D49" si="7">SUM(D38:D48)</f>
        <v>0</v>
      </c>
      <c r="E49" s="740">
        <f t="shared" ref="E49" si="8">SUM(E38:E48)</f>
        <v>0</v>
      </c>
      <c r="F49" s="136"/>
      <c r="G49" s="39" t="s">
        <v>916</v>
      </c>
      <c r="H49" s="370"/>
      <c r="I49" s="370"/>
      <c r="J49" s="370"/>
      <c r="K49" s="370"/>
    </row>
    <row r="50" spans="1:11" ht="14.15" customHeight="1" x14ac:dyDescent="0.25">
      <c r="G50" s="301" t="s">
        <v>165</v>
      </c>
      <c r="H50" s="740">
        <f>SUM(H38:H49)</f>
        <v>0</v>
      </c>
      <c r="I50" s="740">
        <f t="shared" ref="I50:K50" si="9">SUM(I38:I49)</f>
        <v>0</v>
      </c>
      <c r="J50" s="740">
        <f t="shared" si="9"/>
        <v>0</v>
      </c>
      <c r="K50" s="740">
        <f t="shared" si="9"/>
        <v>0</v>
      </c>
    </row>
    <row r="51" spans="1:11" ht="11.25" customHeight="1" x14ac:dyDescent="0.25">
      <c r="A51" s="174"/>
      <c r="B51" s="1121" t="s">
        <v>839</v>
      </c>
      <c r="C51" s="1122"/>
      <c r="D51" s="1121" t="s">
        <v>894</v>
      </c>
      <c r="E51" s="1122"/>
      <c r="G51" s="174"/>
      <c r="H51" s="1121" t="s">
        <v>839</v>
      </c>
      <c r="I51" s="1122"/>
      <c r="J51" s="1121" t="s">
        <v>894</v>
      </c>
      <c r="K51" s="1122"/>
    </row>
    <row r="52" spans="1:11" ht="34.5" x14ac:dyDescent="0.25">
      <c r="A52" s="174" t="s">
        <v>1283</v>
      </c>
      <c r="B52" s="174" t="s">
        <v>918</v>
      </c>
      <c r="C52" s="174" t="s">
        <v>919</v>
      </c>
      <c r="D52" s="174" t="s">
        <v>920</v>
      </c>
      <c r="E52" s="174" t="s">
        <v>921</v>
      </c>
      <c r="F52" s="230"/>
      <c r="G52" s="174" t="s">
        <v>1283</v>
      </c>
      <c r="H52" s="174" t="s">
        <v>922</v>
      </c>
      <c r="I52" s="174" t="s">
        <v>923</v>
      </c>
      <c r="J52" s="174" t="s">
        <v>922</v>
      </c>
      <c r="K52" s="174" t="s">
        <v>923</v>
      </c>
    </row>
    <row r="53" spans="1:11" ht="16.149999999999999" customHeight="1" x14ac:dyDescent="0.25">
      <c r="A53" s="39" t="s">
        <v>900</v>
      </c>
      <c r="B53" s="370"/>
      <c r="C53" s="370"/>
      <c r="D53" s="370"/>
      <c r="E53" s="370"/>
      <c r="F53" s="136"/>
      <c r="G53" s="39" t="s">
        <v>900</v>
      </c>
      <c r="H53" s="370"/>
      <c r="I53" s="370"/>
      <c r="J53" s="370"/>
      <c r="K53" s="370"/>
    </row>
    <row r="54" spans="1:11" ht="16.149999999999999" customHeight="1" x14ac:dyDescent="0.25">
      <c r="A54" s="39" t="s">
        <v>901</v>
      </c>
      <c r="B54" s="370"/>
      <c r="C54" s="370"/>
      <c r="D54" s="370"/>
      <c r="E54" s="370"/>
      <c r="F54" s="136"/>
      <c r="G54" s="39" t="s">
        <v>901</v>
      </c>
      <c r="H54" s="370"/>
      <c r="I54" s="370"/>
      <c r="J54" s="370"/>
      <c r="K54" s="370"/>
    </row>
    <row r="55" spans="1:11" ht="16.149999999999999" customHeight="1" x14ac:dyDescent="0.25">
      <c r="A55" s="39" t="s">
        <v>902</v>
      </c>
      <c r="B55" s="370"/>
      <c r="C55" s="370"/>
      <c r="D55" s="370"/>
      <c r="E55" s="370"/>
      <c r="F55" s="136"/>
      <c r="G55" s="39" t="s">
        <v>902</v>
      </c>
      <c r="H55" s="370"/>
      <c r="I55" s="370"/>
      <c r="J55" s="370"/>
      <c r="K55" s="370"/>
    </row>
    <row r="56" spans="1:11" ht="16.149999999999999" customHeight="1" x14ac:dyDescent="0.25">
      <c r="A56" s="39" t="s">
        <v>903</v>
      </c>
      <c r="B56" s="370"/>
      <c r="C56" s="370"/>
      <c r="D56" s="370"/>
      <c r="E56" s="370"/>
      <c r="F56" s="136"/>
      <c r="G56" s="39" t="s">
        <v>903</v>
      </c>
      <c r="H56" s="370"/>
      <c r="I56" s="370"/>
      <c r="J56" s="370"/>
      <c r="K56" s="370"/>
    </row>
    <row r="57" spans="1:11" ht="16.149999999999999" customHeight="1" x14ac:dyDescent="0.25">
      <c r="A57" s="39" t="s">
        <v>904</v>
      </c>
      <c r="B57" s="370"/>
      <c r="C57" s="370"/>
      <c r="D57" s="370"/>
      <c r="E57" s="370"/>
      <c r="F57" s="136"/>
      <c r="G57" s="39" t="s">
        <v>905</v>
      </c>
      <c r="H57" s="370"/>
      <c r="I57" s="370"/>
      <c r="J57" s="370"/>
      <c r="K57" s="370"/>
    </row>
    <row r="58" spans="1:11" ht="16.149999999999999" customHeight="1" x14ac:dyDescent="0.25">
      <c r="A58" s="39" t="s">
        <v>906</v>
      </c>
      <c r="B58" s="370"/>
      <c r="C58" s="370"/>
      <c r="D58" s="370"/>
      <c r="E58" s="370"/>
      <c r="F58" s="136"/>
      <c r="G58" s="39" t="s">
        <v>907</v>
      </c>
      <c r="H58" s="370"/>
      <c r="I58" s="370"/>
      <c r="J58" s="370"/>
      <c r="K58" s="370"/>
    </row>
    <row r="59" spans="1:11" ht="16.149999999999999" customHeight="1" x14ac:dyDescent="0.25">
      <c r="A59" s="39" t="s">
        <v>908</v>
      </c>
      <c r="B59" s="370"/>
      <c r="C59" s="370"/>
      <c r="D59" s="370"/>
      <c r="E59" s="370"/>
      <c r="F59" s="136"/>
      <c r="G59" s="39" t="s">
        <v>909</v>
      </c>
      <c r="H59" s="370"/>
      <c r="I59" s="370"/>
      <c r="J59" s="370"/>
      <c r="K59" s="370"/>
    </row>
    <row r="60" spans="1:11" ht="16.149999999999999" customHeight="1" x14ac:dyDescent="0.25">
      <c r="A60" s="39" t="s">
        <v>910</v>
      </c>
      <c r="B60" s="370"/>
      <c r="C60" s="370"/>
      <c r="D60" s="370"/>
      <c r="E60" s="370"/>
      <c r="F60" s="136"/>
      <c r="G60" s="39" t="s">
        <v>911</v>
      </c>
      <c r="H60" s="370"/>
      <c r="I60" s="370"/>
      <c r="J60" s="370"/>
      <c r="K60" s="370"/>
    </row>
    <row r="61" spans="1:11" ht="16.149999999999999" customHeight="1" x14ac:dyDescent="0.25">
      <c r="A61" s="39" t="s">
        <v>912</v>
      </c>
      <c r="B61" s="370"/>
      <c r="C61" s="370"/>
      <c r="D61" s="370"/>
      <c r="E61" s="370"/>
      <c r="F61" s="136"/>
      <c r="G61" s="39" t="s">
        <v>913</v>
      </c>
      <c r="H61" s="370"/>
      <c r="I61" s="370"/>
      <c r="J61" s="370"/>
      <c r="K61" s="370"/>
    </row>
    <row r="62" spans="1:11" ht="16.149999999999999" customHeight="1" x14ac:dyDescent="0.25">
      <c r="A62" s="39" t="s">
        <v>914</v>
      </c>
      <c r="B62" s="370"/>
      <c r="C62" s="370"/>
      <c r="D62" s="370"/>
      <c r="E62" s="370"/>
      <c r="F62" s="136"/>
      <c r="G62" s="39" t="s">
        <v>915</v>
      </c>
      <c r="H62" s="370"/>
      <c r="I62" s="370"/>
      <c r="J62" s="370"/>
      <c r="K62" s="370"/>
    </row>
    <row r="63" spans="1:11" ht="16.149999999999999" customHeight="1" x14ac:dyDescent="0.25">
      <c r="A63" s="39" t="s">
        <v>916</v>
      </c>
      <c r="B63" s="370"/>
      <c r="C63" s="370"/>
      <c r="D63" s="370"/>
      <c r="E63" s="370"/>
      <c r="F63" s="136"/>
      <c r="G63" s="39" t="s">
        <v>917</v>
      </c>
      <c r="H63" s="370"/>
      <c r="I63" s="370"/>
      <c r="J63" s="370"/>
      <c r="K63" s="370"/>
    </row>
    <row r="64" spans="1:11" ht="16.149999999999999" customHeight="1" x14ac:dyDescent="0.25">
      <c r="A64" s="301" t="s">
        <v>165</v>
      </c>
      <c r="B64" s="740">
        <f>SUM(B53:B63)</f>
        <v>0</v>
      </c>
      <c r="C64" s="740">
        <f t="shared" ref="C64:E64" si="10">SUM(C53:C63)</f>
        <v>0</v>
      </c>
      <c r="D64" s="740">
        <f t="shared" si="10"/>
        <v>0</v>
      </c>
      <c r="E64" s="740">
        <f t="shared" si="10"/>
        <v>0</v>
      </c>
      <c r="G64" s="39" t="s">
        <v>916</v>
      </c>
      <c r="H64" s="920"/>
      <c r="I64" s="370"/>
      <c r="J64" s="370"/>
      <c r="K64" s="370"/>
    </row>
    <row r="65" spans="7:11" ht="16.149999999999999" customHeight="1" x14ac:dyDescent="0.25">
      <c r="G65" s="301" t="s">
        <v>165</v>
      </c>
      <c r="H65" s="740">
        <f>SUM(H53:H64)</f>
        <v>0</v>
      </c>
      <c r="I65" s="740">
        <f t="shared" ref="I65:K65" si="11">SUM(I53:I64)</f>
        <v>0</v>
      </c>
      <c r="J65" s="740">
        <f t="shared" si="11"/>
        <v>0</v>
      </c>
      <c r="K65" s="740">
        <f t="shared" si="11"/>
        <v>0</v>
      </c>
    </row>
    <row r="66" spans="7:11" ht="16.149999999999999" customHeight="1" x14ac:dyDescent="0.2">
      <c r="G66" s="136"/>
      <c r="H66" s="135"/>
      <c r="I66" s="135"/>
      <c r="J66" s="135"/>
      <c r="K66" s="135"/>
    </row>
    <row r="67" spans="7:11" ht="16.149999999999999" customHeight="1" x14ac:dyDescent="0.25"/>
    <row r="68" spans="7:11" ht="41.65" customHeight="1" x14ac:dyDescent="0.25"/>
    <row r="69" spans="7:11" ht="21.65" customHeight="1" x14ac:dyDescent="0.25"/>
    <row r="71" spans="7:11" ht="16.149999999999999" customHeight="1" x14ac:dyDescent="0.25"/>
    <row r="72" spans="7:11" ht="16.149999999999999" customHeight="1" x14ac:dyDescent="0.25"/>
    <row r="73" spans="7:11" ht="16.149999999999999" customHeight="1" x14ac:dyDescent="0.25"/>
    <row r="74" spans="7:11" ht="16.149999999999999" customHeight="1" x14ac:dyDescent="0.25"/>
    <row r="75" spans="7:11" ht="16.149999999999999" customHeight="1" x14ac:dyDescent="0.25"/>
    <row r="80" spans="7:11" ht="16.149999999999999" customHeight="1" x14ac:dyDescent="0.2">
      <c r="G80" s="136"/>
    </row>
    <row r="81" spans="1:8" ht="16.149999999999999" customHeight="1" x14ac:dyDescent="0.2">
      <c r="A81" s="166"/>
      <c r="G81" s="136"/>
    </row>
    <row r="82" spans="1:8" ht="16.149999999999999" customHeight="1" x14ac:dyDescent="0.2">
      <c r="H82" s="136"/>
    </row>
  </sheetData>
  <sheetProtection selectLockedCells="1" selectUnlockedCells="1"/>
  <mergeCells count="18">
    <mergeCell ref="B51:C51"/>
    <mergeCell ref="D51:E51"/>
    <mergeCell ref="H51:I51"/>
    <mergeCell ref="J51:K51"/>
    <mergeCell ref="B21:C21"/>
    <mergeCell ref="D21:E21"/>
    <mergeCell ref="H21:I21"/>
    <mergeCell ref="J21:K21"/>
    <mergeCell ref="B36:C36"/>
    <mergeCell ref="D36:E36"/>
    <mergeCell ref="H36:I36"/>
    <mergeCell ref="J36:K36"/>
    <mergeCell ref="A5:E5"/>
    <mergeCell ref="G5:K5"/>
    <mergeCell ref="B6:C6"/>
    <mergeCell ref="D6:E6"/>
    <mergeCell ref="H6:I6"/>
    <mergeCell ref="J6:K6"/>
  </mergeCells>
  <printOptions horizontalCentered="1"/>
  <pageMargins left="0.19685039370078741" right="0.19685039370078741" top="0.19685039370078741" bottom="0.19685039370078741" header="0" footer="0"/>
  <pageSetup paperSize="9" scale="64"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6"/>
  <dimension ref="A1:AZ83"/>
  <sheetViews>
    <sheetView zoomScale="90" zoomScaleNormal="90" zoomScaleSheetLayoutView="90" workbookViewId="0">
      <pane ySplit="6" topLeftCell="A7" activePane="bottomLeft" state="frozen"/>
      <selection activeCell="M16" sqref="M16"/>
      <selection pane="bottomLeft" activeCell="M48" sqref="M48"/>
    </sheetView>
  </sheetViews>
  <sheetFormatPr defaultColWidth="9.1796875" defaultRowHeight="12.5" x14ac:dyDescent="0.25"/>
  <cols>
    <col min="1" max="1" width="31.26953125" style="199" customWidth="1"/>
    <col min="2" max="2" width="19.81640625" style="199" customWidth="1"/>
    <col min="3" max="30" width="10.54296875" style="199" customWidth="1"/>
    <col min="31" max="41" width="10.453125" style="199" customWidth="1"/>
    <col min="42" max="43" width="10.54296875" style="199" customWidth="1"/>
    <col min="44" max="44" width="11.7265625" style="199" customWidth="1"/>
    <col min="45" max="46" width="11.7265625" style="199" bestFit="1" customWidth="1"/>
    <col min="47" max="47" width="10.81640625" style="199" customWidth="1"/>
    <col min="48" max="48" width="11.7265625" style="199" bestFit="1" customWidth="1"/>
    <col min="49" max="49" width="12" style="199" customWidth="1"/>
    <col min="50" max="50" width="11.7265625" style="199" customWidth="1"/>
    <col min="51" max="51" width="9.1796875" style="199"/>
    <col min="52" max="52" width="9.1796875" style="484"/>
    <col min="53" max="16384" width="9.1796875" style="199"/>
  </cols>
  <sheetData>
    <row r="1" spans="1:52" s="178" customFormat="1" ht="10.5" x14ac:dyDescent="0.25">
      <c r="A1" s="133" t="s">
        <v>1370</v>
      </c>
      <c r="B1" s="133"/>
      <c r="C1" s="133"/>
      <c r="D1" s="133"/>
      <c r="E1" s="133"/>
      <c r="F1" s="133"/>
      <c r="G1" s="133"/>
      <c r="H1" s="133"/>
      <c r="I1" s="133"/>
      <c r="J1" s="133"/>
      <c r="K1" s="133"/>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Z1" s="497"/>
    </row>
    <row r="2" spans="1:52" s="178" customFormat="1" ht="11" thickBot="1" x14ac:dyDescent="0.3">
      <c r="A2" s="257"/>
      <c r="B2" s="257"/>
      <c r="C2" s="257"/>
      <c r="D2" s="257"/>
      <c r="E2" s="257"/>
      <c r="F2" s="257"/>
      <c r="G2" s="257"/>
      <c r="H2" s="257"/>
      <c r="I2" s="257"/>
      <c r="J2" s="257"/>
      <c r="K2" s="257"/>
      <c r="L2" s="257"/>
      <c r="M2" s="257"/>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7"/>
      <c r="AT2" s="257"/>
      <c r="AU2" s="257"/>
      <c r="AV2" s="257"/>
      <c r="AW2" s="257"/>
      <c r="AX2" s="200" t="s">
        <v>924</v>
      </c>
      <c r="AZ2" s="497"/>
    </row>
    <row r="3" spans="1:52" ht="24" customHeight="1" thickTop="1" x14ac:dyDescent="0.25">
      <c r="A3" s="133" t="s">
        <v>925</v>
      </c>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row>
    <row r="4" spans="1:52" ht="12.75" customHeight="1" x14ac:dyDescent="0.25">
      <c r="A4" s="349"/>
      <c r="B4" s="1371" t="s">
        <v>926</v>
      </c>
      <c r="C4" s="1371"/>
      <c r="D4" s="1371"/>
      <c r="E4" s="1371"/>
      <c r="F4" s="1371"/>
      <c r="G4" s="1371"/>
      <c r="H4" s="1371"/>
      <c r="I4" s="1371"/>
      <c r="J4" s="1371"/>
      <c r="K4" s="1371"/>
      <c r="L4" s="1371"/>
      <c r="M4" s="1371"/>
      <c r="N4" s="1371"/>
      <c r="O4" s="1371"/>
      <c r="P4" s="1371"/>
      <c r="Q4" s="1371"/>
      <c r="R4" s="1371"/>
      <c r="S4" s="1371"/>
      <c r="T4" s="1371"/>
      <c r="U4" s="1371"/>
      <c r="V4" s="1371"/>
      <c r="W4" s="1371"/>
      <c r="X4" s="1371"/>
      <c r="Y4" s="1371"/>
      <c r="Z4" s="1371"/>
      <c r="AA4" s="1371"/>
      <c r="AB4" s="1371"/>
      <c r="AC4" s="1371"/>
      <c r="AD4" s="1371"/>
      <c r="AE4" s="1371"/>
      <c r="AF4" s="1371"/>
      <c r="AG4" s="1371"/>
      <c r="AH4" s="1371"/>
      <c r="AI4" s="1371"/>
      <c r="AJ4" s="1371"/>
      <c r="AK4" s="1371"/>
      <c r="AL4" s="1371"/>
      <c r="AM4" s="1371"/>
      <c r="AN4" s="1371"/>
      <c r="AO4" s="1371"/>
      <c r="AP4" s="477"/>
      <c r="AQ4" s="477"/>
      <c r="AR4" s="1370" t="s">
        <v>927</v>
      </c>
      <c r="AS4" s="1370" t="s">
        <v>928</v>
      </c>
      <c r="AT4" s="1370" t="s">
        <v>929</v>
      </c>
      <c r="AU4" s="1370" t="s">
        <v>930</v>
      </c>
      <c r="AV4" s="1370" t="s">
        <v>931</v>
      </c>
      <c r="AW4" s="1370" t="s">
        <v>932</v>
      </c>
      <c r="AX4" s="1370" t="s">
        <v>933</v>
      </c>
    </row>
    <row r="5" spans="1:52" ht="12.75" customHeight="1" x14ac:dyDescent="0.25">
      <c r="A5" s="349"/>
      <c r="B5" s="1370" t="s">
        <v>430</v>
      </c>
      <c r="C5" s="1370"/>
      <c r="D5" s="1370"/>
      <c r="E5" s="1370"/>
      <c r="F5" s="1370"/>
      <c r="G5" s="1370"/>
      <c r="H5" s="1370"/>
      <c r="I5" s="1370" t="s">
        <v>934</v>
      </c>
      <c r="J5" s="1370"/>
      <c r="K5" s="1370"/>
      <c r="L5" s="1370"/>
      <c r="M5" s="1370"/>
      <c r="N5" s="1370"/>
      <c r="O5" s="1370"/>
      <c r="P5" s="1370" t="s">
        <v>980</v>
      </c>
      <c r="Q5" s="1370"/>
      <c r="R5" s="1370"/>
      <c r="S5" s="1370"/>
      <c r="T5" s="1370"/>
      <c r="U5" s="1370"/>
      <c r="V5" s="1370"/>
      <c r="W5" s="1370" t="s">
        <v>431</v>
      </c>
      <c r="X5" s="1370"/>
      <c r="Y5" s="1370"/>
      <c r="Z5" s="1370"/>
      <c r="AA5" s="1370"/>
      <c r="AB5" s="1370"/>
      <c r="AC5" s="1370"/>
      <c r="AD5" s="1370" t="s">
        <v>935</v>
      </c>
      <c r="AE5" s="1370"/>
      <c r="AF5" s="1370"/>
      <c r="AG5" s="1370"/>
      <c r="AH5" s="1370"/>
      <c r="AI5" s="1370"/>
      <c r="AJ5" s="476"/>
      <c r="AK5" s="1370" t="s">
        <v>936</v>
      </c>
      <c r="AL5" s="1370"/>
      <c r="AM5" s="1370"/>
      <c r="AN5" s="1370"/>
      <c r="AO5" s="1370"/>
      <c r="AP5" s="1370"/>
      <c r="AQ5" s="1370"/>
      <c r="AR5" s="1370"/>
      <c r="AS5" s="1370"/>
      <c r="AT5" s="1370"/>
      <c r="AU5" s="1370"/>
      <c r="AV5" s="1370"/>
      <c r="AW5" s="1370"/>
      <c r="AX5" s="1370"/>
    </row>
    <row r="6" spans="1:52" ht="34.5" x14ac:dyDescent="0.25">
      <c r="A6" s="349"/>
      <c r="B6" s="476" t="s">
        <v>937</v>
      </c>
      <c r="C6" s="476" t="s">
        <v>938</v>
      </c>
      <c r="D6" s="476" t="s">
        <v>939</v>
      </c>
      <c r="E6" s="363" t="s">
        <v>940</v>
      </c>
      <c r="F6" s="363" t="s">
        <v>941</v>
      </c>
      <c r="G6" s="363" t="s">
        <v>942</v>
      </c>
      <c r="H6" s="363" t="s">
        <v>943</v>
      </c>
      <c r="I6" s="476" t="s">
        <v>937</v>
      </c>
      <c r="J6" s="476" t="s">
        <v>938</v>
      </c>
      <c r="K6" s="476" t="s">
        <v>939</v>
      </c>
      <c r="L6" s="363" t="s">
        <v>940</v>
      </c>
      <c r="M6" s="363" t="s">
        <v>941</v>
      </c>
      <c r="N6" s="363" t="s">
        <v>942</v>
      </c>
      <c r="O6" s="363" t="s">
        <v>943</v>
      </c>
      <c r="P6" s="476" t="s">
        <v>937</v>
      </c>
      <c r="Q6" s="476" t="s">
        <v>938</v>
      </c>
      <c r="R6" s="476" t="s">
        <v>939</v>
      </c>
      <c r="S6" s="363" t="s">
        <v>940</v>
      </c>
      <c r="T6" s="363" t="s">
        <v>941</v>
      </c>
      <c r="U6" s="363" t="s">
        <v>942</v>
      </c>
      <c r="V6" s="363" t="s">
        <v>943</v>
      </c>
      <c r="W6" s="476" t="s">
        <v>937</v>
      </c>
      <c r="X6" s="476" t="s">
        <v>938</v>
      </c>
      <c r="Y6" s="476" t="s">
        <v>939</v>
      </c>
      <c r="Z6" s="363" t="s">
        <v>940</v>
      </c>
      <c r="AA6" s="363" t="s">
        <v>941</v>
      </c>
      <c r="AB6" s="363" t="s">
        <v>942</v>
      </c>
      <c r="AC6" s="363" t="s">
        <v>943</v>
      </c>
      <c r="AD6" s="476" t="s">
        <v>937</v>
      </c>
      <c r="AE6" s="476" t="s">
        <v>938</v>
      </c>
      <c r="AF6" s="476" t="s">
        <v>939</v>
      </c>
      <c r="AG6" s="363" t="s">
        <v>940</v>
      </c>
      <c r="AH6" s="363" t="s">
        <v>941</v>
      </c>
      <c r="AI6" s="363" t="s">
        <v>942</v>
      </c>
      <c r="AJ6" s="363" t="s">
        <v>943</v>
      </c>
      <c r="AK6" s="476" t="s">
        <v>937</v>
      </c>
      <c r="AL6" s="476" t="s">
        <v>938</v>
      </c>
      <c r="AM6" s="476" t="s">
        <v>939</v>
      </c>
      <c r="AN6" s="363" t="s">
        <v>940</v>
      </c>
      <c r="AO6" s="363" t="s">
        <v>941</v>
      </c>
      <c r="AP6" s="363" t="s">
        <v>942</v>
      </c>
      <c r="AQ6" s="363" t="s">
        <v>943</v>
      </c>
      <c r="AR6" s="1370"/>
      <c r="AS6" s="1370"/>
      <c r="AT6" s="1370"/>
      <c r="AU6" s="1370"/>
      <c r="AV6" s="1370"/>
      <c r="AW6" s="1370"/>
      <c r="AX6" s="1370"/>
    </row>
    <row r="7" spans="1:52" x14ac:dyDescent="0.25">
      <c r="A7" s="372" t="s">
        <v>944</v>
      </c>
      <c r="B7" s="352"/>
      <c r="C7" s="352"/>
      <c r="D7" s="352"/>
      <c r="E7" s="352"/>
      <c r="F7" s="352"/>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3"/>
      <c r="AS7" s="354"/>
      <c r="AT7" s="354"/>
      <c r="AU7" s="354"/>
      <c r="AV7" s="354"/>
      <c r="AW7" s="352"/>
      <c r="AX7" s="352"/>
    </row>
    <row r="8" spans="1:52" x14ac:dyDescent="0.25">
      <c r="A8" s="372" t="s">
        <v>541</v>
      </c>
      <c r="B8" s="372"/>
      <c r="C8" s="372"/>
      <c r="D8" s="372"/>
      <c r="E8" s="372"/>
      <c r="F8" s="372"/>
      <c r="G8" s="351"/>
      <c r="H8" s="351"/>
      <c r="I8" s="372"/>
      <c r="J8" s="372"/>
      <c r="K8" s="372"/>
      <c r="L8" s="372"/>
      <c r="M8" s="372"/>
      <c r="N8" s="351"/>
      <c r="O8" s="351"/>
      <c r="P8" s="372"/>
      <c r="Q8" s="372"/>
      <c r="R8" s="372"/>
      <c r="S8" s="372"/>
      <c r="T8" s="372"/>
      <c r="U8" s="351"/>
      <c r="V8" s="351"/>
      <c r="W8" s="372"/>
      <c r="X8" s="372"/>
      <c r="Y8" s="372"/>
      <c r="Z8" s="372"/>
      <c r="AA8" s="372"/>
      <c r="AB8" s="351"/>
      <c r="AC8" s="351"/>
      <c r="AD8" s="372"/>
      <c r="AE8" s="372"/>
      <c r="AF8" s="372"/>
      <c r="AG8" s="372"/>
      <c r="AH8" s="372"/>
      <c r="AI8" s="351"/>
      <c r="AJ8" s="351"/>
      <c r="AK8" s="372"/>
      <c r="AL8" s="372"/>
      <c r="AM8" s="372"/>
      <c r="AN8" s="372"/>
      <c r="AO8" s="372"/>
      <c r="AP8" s="351"/>
      <c r="AQ8" s="351"/>
      <c r="AR8" s="374">
        <f>SUM(AK8,AD8,W8,P8,I8,B8)</f>
        <v>0</v>
      </c>
      <c r="AS8" s="374">
        <f>SUM(AL8,AE8,X8,Q8,J8,C8)</f>
        <v>0</v>
      </c>
      <c r="AT8" s="374">
        <f t="shared" ref="AT8:AV23" si="0">SUM(AM8,AF8,Y8,R8,K8,D8)</f>
        <v>0</v>
      </c>
      <c r="AU8" s="374">
        <f t="shared" si="0"/>
        <v>0</v>
      </c>
      <c r="AV8" s="374">
        <f t="shared" si="0"/>
        <v>0</v>
      </c>
      <c r="AW8" s="351"/>
      <c r="AX8" s="351"/>
    </row>
    <row r="9" spans="1:52" x14ac:dyDescent="0.25">
      <c r="A9" s="372" t="s">
        <v>542</v>
      </c>
      <c r="B9" s="372"/>
      <c r="C9" s="372"/>
      <c r="D9" s="372"/>
      <c r="E9" s="372"/>
      <c r="F9" s="372"/>
      <c r="G9" s="351"/>
      <c r="H9" s="351"/>
      <c r="I9" s="372"/>
      <c r="J9" s="372"/>
      <c r="K9" s="372"/>
      <c r="L9" s="372"/>
      <c r="M9" s="372"/>
      <c r="N9" s="351"/>
      <c r="O9" s="351"/>
      <c r="P9" s="372"/>
      <c r="Q9" s="372"/>
      <c r="R9" s="372"/>
      <c r="S9" s="372"/>
      <c r="T9" s="372"/>
      <c r="U9" s="351"/>
      <c r="V9" s="351"/>
      <c r="W9" s="372"/>
      <c r="X9" s="372"/>
      <c r="Y9" s="372"/>
      <c r="Z9" s="372"/>
      <c r="AA9" s="372"/>
      <c r="AB9" s="351"/>
      <c r="AC9" s="351"/>
      <c r="AD9" s="372"/>
      <c r="AE9" s="372"/>
      <c r="AF9" s="372"/>
      <c r="AG9" s="372"/>
      <c r="AH9" s="372"/>
      <c r="AI9" s="351"/>
      <c r="AJ9" s="351"/>
      <c r="AK9" s="372"/>
      <c r="AL9" s="372"/>
      <c r="AM9" s="372"/>
      <c r="AN9" s="372"/>
      <c r="AO9" s="372"/>
      <c r="AP9" s="351"/>
      <c r="AQ9" s="351"/>
      <c r="AR9" s="374">
        <f t="shared" ref="AR9:AR26" si="1">SUM(AK9,AD9,W9,P9,I9,B9)</f>
        <v>0</v>
      </c>
      <c r="AS9" s="374">
        <f t="shared" ref="AS9:AS27" si="2">SUM(AL9,AE9,X9,Q9,J9,C9)</f>
        <v>0</v>
      </c>
      <c r="AT9" s="374">
        <f t="shared" si="0"/>
        <v>0</v>
      </c>
      <c r="AU9" s="374">
        <f t="shared" si="0"/>
        <v>0</v>
      </c>
      <c r="AV9" s="374">
        <f t="shared" si="0"/>
        <v>0</v>
      </c>
      <c r="AW9" s="351"/>
      <c r="AX9" s="351"/>
    </row>
    <row r="10" spans="1:52" x14ac:dyDescent="0.25">
      <c r="A10" s="372" t="s">
        <v>543</v>
      </c>
      <c r="B10" s="372"/>
      <c r="C10" s="372"/>
      <c r="D10" s="372"/>
      <c r="E10" s="372"/>
      <c r="F10" s="372"/>
      <c r="G10" s="351"/>
      <c r="H10" s="351"/>
      <c r="I10" s="372"/>
      <c r="J10" s="372"/>
      <c r="K10" s="372"/>
      <c r="L10" s="372"/>
      <c r="M10" s="372"/>
      <c r="N10" s="351"/>
      <c r="O10" s="351"/>
      <c r="P10" s="372"/>
      <c r="Q10" s="372"/>
      <c r="R10" s="372"/>
      <c r="S10" s="372"/>
      <c r="T10" s="372"/>
      <c r="U10" s="351"/>
      <c r="V10" s="351"/>
      <c r="W10" s="372"/>
      <c r="X10" s="372"/>
      <c r="Y10" s="372"/>
      <c r="Z10" s="372"/>
      <c r="AA10" s="372"/>
      <c r="AB10" s="351"/>
      <c r="AC10" s="351"/>
      <c r="AD10" s="372"/>
      <c r="AE10" s="372"/>
      <c r="AF10" s="372"/>
      <c r="AG10" s="372"/>
      <c r="AH10" s="372"/>
      <c r="AI10" s="351"/>
      <c r="AJ10" s="351"/>
      <c r="AK10" s="372"/>
      <c r="AL10" s="372"/>
      <c r="AM10" s="372"/>
      <c r="AN10" s="372"/>
      <c r="AO10" s="372"/>
      <c r="AP10" s="351"/>
      <c r="AQ10" s="351"/>
      <c r="AR10" s="374">
        <f t="shared" si="1"/>
        <v>0</v>
      </c>
      <c r="AS10" s="374">
        <f t="shared" si="2"/>
        <v>0</v>
      </c>
      <c r="AT10" s="374">
        <f t="shared" si="0"/>
        <v>0</v>
      </c>
      <c r="AU10" s="374">
        <f t="shared" si="0"/>
        <v>0</v>
      </c>
      <c r="AV10" s="374">
        <f t="shared" si="0"/>
        <v>0</v>
      </c>
      <c r="AW10" s="351"/>
      <c r="AX10" s="351"/>
    </row>
    <row r="11" spans="1:52" x14ac:dyDescent="0.25">
      <c r="A11" s="372" t="s">
        <v>545</v>
      </c>
      <c r="B11" s="372"/>
      <c r="C11" s="372"/>
      <c r="D11" s="372"/>
      <c r="E11" s="372"/>
      <c r="F11" s="372"/>
      <c r="G11" s="372"/>
      <c r="H11" s="372"/>
      <c r="I11" s="372"/>
      <c r="J11" s="372"/>
      <c r="K11" s="372"/>
      <c r="L11" s="372"/>
      <c r="M11" s="372"/>
      <c r="N11" s="372"/>
      <c r="O11" s="372"/>
      <c r="P11" s="372"/>
      <c r="Q11" s="372"/>
      <c r="R11" s="372"/>
      <c r="S11" s="372"/>
      <c r="T11" s="372"/>
      <c r="U11" s="372"/>
      <c r="V11" s="372"/>
      <c r="W11" s="372"/>
      <c r="X11" s="372"/>
      <c r="Y11" s="372"/>
      <c r="Z11" s="372"/>
      <c r="AA11" s="372"/>
      <c r="AB11" s="372"/>
      <c r="AC11" s="372"/>
      <c r="AD11" s="372"/>
      <c r="AE11" s="372"/>
      <c r="AF11" s="372"/>
      <c r="AG11" s="372"/>
      <c r="AH11" s="372"/>
      <c r="AI11" s="372"/>
      <c r="AJ11" s="372"/>
      <c r="AK11" s="372"/>
      <c r="AL11" s="372"/>
      <c r="AM11" s="372"/>
      <c r="AN11" s="372"/>
      <c r="AO11" s="372"/>
      <c r="AP11" s="372"/>
      <c r="AQ11" s="372"/>
      <c r="AR11" s="374">
        <f t="shared" si="1"/>
        <v>0</v>
      </c>
      <c r="AS11" s="374">
        <f t="shared" si="2"/>
        <v>0</v>
      </c>
      <c r="AT11" s="374">
        <f t="shared" si="0"/>
        <v>0</v>
      </c>
      <c r="AU11" s="374">
        <f t="shared" si="0"/>
        <v>0</v>
      </c>
      <c r="AV11" s="374">
        <f t="shared" si="0"/>
        <v>0</v>
      </c>
      <c r="AW11" s="374">
        <f t="shared" ref="AW11" si="3">SUM(AP11,AI11,AB11,U11,N11,G11)</f>
        <v>0</v>
      </c>
      <c r="AX11" s="374">
        <f t="shared" ref="AX11" si="4">SUM(AQ11,AJ11,AC11,V11,O11,H11)</f>
        <v>0</v>
      </c>
    </row>
    <row r="12" spans="1:52" x14ac:dyDescent="0.25">
      <c r="A12" s="372" t="s">
        <v>945</v>
      </c>
      <c r="B12" s="372"/>
      <c r="C12" s="372"/>
      <c r="D12" s="372"/>
      <c r="E12" s="372"/>
      <c r="F12" s="372"/>
      <c r="G12" s="372"/>
      <c r="H12" s="372"/>
      <c r="I12" s="372"/>
      <c r="J12" s="372"/>
      <c r="K12" s="372"/>
      <c r="L12" s="372"/>
      <c r="M12" s="372"/>
      <c r="N12" s="372"/>
      <c r="O12" s="372"/>
      <c r="P12" s="372"/>
      <c r="Q12" s="372"/>
      <c r="R12" s="372"/>
      <c r="S12" s="372"/>
      <c r="T12" s="372"/>
      <c r="U12" s="372"/>
      <c r="V12" s="372"/>
      <c r="W12" s="372"/>
      <c r="X12" s="372"/>
      <c r="Y12" s="372"/>
      <c r="Z12" s="372"/>
      <c r="AA12" s="372"/>
      <c r="AB12" s="372"/>
      <c r="AC12" s="372"/>
      <c r="AD12" s="372"/>
      <c r="AE12" s="372"/>
      <c r="AF12" s="372"/>
      <c r="AG12" s="372"/>
      <c r="AH12" s="372"/>
      <c r="AI12" s="372"/>
      <c r="AJ12" s="372"/>
      <c r="AK12" s="372"/>
      <c r="AL12" s="372"/>
      <c r="AM12" s="372"/>
      <c r="AN12" s="372"/>
      <c r="AO12" s="372"/>
      <c r="AP12" s="372"/>
      <c r="AQ12" s="372"/>
      <c r="AR12" s="374">
        <f t="shared" si="1"/>
        <v>0</v>
      </c>
      <c r="AS12" s="374">
        <f t="shared" si="2"/>
        <v>0</v>
      </c>
      <c r="AT12" s="374">
        <f t="shared" si="0"/>
        <v>0</v>
      </c>
      <c r="AU12" s="374">
        <f t="shared" si="0"/>
        <v>0</v>
      </c>
      <c r="AV12" s="374">
        <f t="shared" si="0"/>
        <v>0</v>
      </c>
      <c r="AW12" s="374">
        <f>SUM(AP12,AI12,AB12,U12,N12,G12)</f>
        <v>0</v>
      </c>
      <c r="AX12" s="374">
        <f>SUM(AQ12,AJ12,AC12,V12,O12,H12)</f>
        <v>0</v>
      </c>
    </row>
    <row r="13" spans="1:52" x14ac:dyDescent="0.25">
      <c r="A13" s="372" t="s">
        <v>946</v>
      </c>
      <c r="B13" s="372"/>
      <c r="C13" s="372"/>
      <c r="D13" s="372"/>
      <c r="E13" s="372"/>
      <c r="F13" s="372"/>
      <c r="G13" s="372"/>
      <c r="H13" s="372"/>
      <c r="I13" s="372"/>
      <c r="J13" s="372"/>
      <c r="K13" s="372"/>
      <c r="L13" s="372"/>
      <c r="M13" s="372"/>
      <c r="N13" s="372"/>
      <c r="O13" s="372"/>
      <c r="P13" s="372"/>
      <c r="Q13" s="372"/>
      <c r="R13" s="372"/>
      <c r="S13" s="372"/>
      <c r="T13" s="372"/>
      <c r="U13" s="372"/>
      <c r="V13" s="372"/>
      <c r="W13" s="372"/>
      <c r="X13" s="372"/>
      <c r="Y13" s="372"/>
      <c r="Z13" s="372"/>
      <c r="AA13" s="372"/>
      <c r="AB13" s="372"/>
      <c r="AC13" s="372"/>
      <c r="AD13" s="372"/>
      <c r="AE13" s="372"/>
      <c r="AF13" s="372"/>
      <c r="AG13" s="372"/>
      <c r="AH13" s="372"/>
      <c r="AI13" s="372"/>
      <c r="AJ13" s="372"/>
      <c r="AK13" s="372"/>
      <c r="AL13" s="372"/>
      <c r="AM13" s="372"/>
      <c r="AN13" s="372"/>
      <c r="AO13" s="372"/>
      <c r="AP13" s="372"/>
      <c r="AQ13" s="372"/>
      <c r="AR13" s="374">
        <f t="shared" si="1"/>
        <v>0</v>
      </c>
      <c r="AS13" s="374">
        <f t="shared" si="2"/>
        <v>0</v>
      </c>
      <c r="AT13" s="374">
        <f t="shared" si="0"/>
        <v>0</v>
      </c>
      <c r="AU13" s="374">
        <f t="shared" si="0"/>
        <v>0</v>
      </c>
      <c r="AV13" s="374">
        <f t="shared" si="0"/>
        <v>0</v>
      </c>
      <c r="AW13" s="374">
        <f t="shared" ref="AW13" si="5">SUM(AP13,AI13,AB13,U13,N13,G13)</f>
        <v>0</v>
      </c>
      <c r="AX13" s="374">
        <f t="shared" ref="AX13" si="6">SUM(AQ13,AJ13,AC13,V13,O13,H13)</f>
        <v>0</v>
      </c>
    </row>
    <row r="14" spans="1:52" x14ac:dyDescent="0.25">
      <c r="A14" s="372" t="s">
        <v>947</v>
      </c>
      <c r="B14" s="372"/>
      <c r="C14" s="372"/>
      <c r="D14" s="372"/>
      <c r="E14" s="372"/>
      <c r="F14" s="372"/>
      <c r="G14" s="351"/>
      <c r="H14" s="351"/>
      <c r="I14" s="372"/>
      <c r="J14" s="372"/>
      <c r="K14" s="372"/>
      <c r="L14" s="372"/>
      <c r="M14" s="372"/>
      <c r="N14" s="351"/>
      <c r="O14" s="351"/>
      <c r="P14" s="372"/>
      <c r="Q14" s="372"/>
      <c r="R14" s="372"/>
      <c r="S14" s="372"/>
      <c r="T14" s="372"/>
      <c r="U14" s="351"/>
      <c r="V14" s="351"/>
      <c r="W14" s="372"/>
      <c r="X14" s="372"/>
      <c r="Y14" s="372"/>
      <c r="Z14" s="372"/>
      <c r="AA14" s="372"/>
      <c r="AB14" s="351"/>
      <c r="AC14" s="351"/>
      <c r="AD14" s="372"/>
      <c r="AE14" s="372"/>
      <c r="AF14" s="372"/>
      <c r="AG14" s="372"/>
      <c r="AH14" s="372"/>
      <c r="AI14" s="351"/>
      <c r="AJ14" s="351"/>
      <c r="AK14" s="372"/>
      <c r="AL14" s="372"/>
      <c r="AM14" s="372"/>
      <c r="AN14" s="372"/>
      <c r="AO14" s="372"/>
      <c r="AP14" s="351"/>
      <c r="AQ14" s="351"/>
      <c r="AR14" s="374">
        <f t="shared" si="1"/>
        <v>0</v>
      </c>
      <c r="AS14" s="374">
        <f t="shared" si="2"/>
        <v>0</v>
      </c>
      <c r="AT14" s="374">
        <f t="shared" si="0"/>
        <v>0</v>
      </c>
      <c r="AU14" s="374">
        <f t="shared" si="0"/>
        <v>0</v>
      </c>
      <c r="AV14" s="374">
        <f t="shared" si="0"/>
        <v>0</v>
      </c>
      <c r="AW14" s="351"/>
      <c r="AX14" s="351"/>
    </row>
    <row r="15" spans="1:52" x14ac:dyDescent="0.25">
      <c r="A15" s="372" t="s">
        <v>544</v>
      </c>
      <c r="B15" s="372"/>
      <c r="C15" s="372"/>
      <c r="D15" s="372"/>
      <c r="E15" s="372"/>
      <c r="F15" s="372"/>
      <c r="G15" s="351"/>
      <c r="H15" s="351"/>
      <c r="I15" s="372"/>
      <c r="J15" s="372"/>
      <c r="K15" s="372"/>
      <c r="L15" s="372"/>
      <c r="M15" s="372"/>
      <c r="N15" s="351"/>
      <c r="O15" s="351"/>
      <c r="P15" s="372"/>
      <c r="Q15" s="372"/>
      <c r="R15" s="372"/>
      <c r="S15" s="372"/>
      <c r="T15" s="372"/>
      <c r="U15" s="351"/>
      <c r="V15" s="351"/>
      <c r="W15" s="372"/>
      <c r="X15" s="372"/>
      <c r="Y15" s="372"/>
      <c r="Z15" s="372"/>
      <c r="AA15" s="372"/>
      <c r="AB15" s="351"/>
      <c r="AC15" s="351"/>
      <c r="AD15" s="372"/>
      <c r="AE15" s="372"/>
      <c r="AF15" s="372"/>
      <c r="AG15" s="372"/>
      <c r="AH15" s="372"/>
      <c r="AI15" s="351"/>
      <c r="AJ15" s="351"/>
      <c r="AK15" s="372"/>
      <c r="AL15" s="372"/>
      <c r="AM15" s="372"/>
      <c r="AN15" s="372"/>
      <c r="AO15" s="372"/>
      <c r="AP15" s="351"/>
      <c r="AQ15" s="351"/>
      <c r="AR15" s="374">
        <f t="shared" si="1"/>
        <v>0</v>
      </c>
      <c r="AS15" s="374">
        <f t="shared" si="2"/>
        <v>0</v>
      </c>
      <c r="AT15" s="374">
        <f t="shared" si="0"/>
        <v>0</v>
      </c>
      <c r="AU15" s="374">
        <f t="shared" si="0"/>
        <v>0</v>
      </c>
      <c r="AV15" s="374">
        <f t="shared" si="0"/>
        <v>0</v>
      </c>
      <c r="AW15" s="351"/>
      <c r="AX15" s="351"/>
    </row>
    <row r="16" spans="1:52" x14ac:dyDescent="0.25">
      <c r="A16" s="372" t="s">
        <v>948</v>
      </c>
      <c r="B16" s="372"/>
      <c r="C16" s="372"/>
      <c r="D16" s="372"/>
      <c r="E16" s="372"/>
      <c r="F16" s="372"/>
      <c r="G16" s="351"/>
      <c r="H16" s="351"/>
      <c r="I16" s="372"/>
      <c r="J16" s="372"/>
      <c r="K16" s="372"/>
      <c r="L16" s="372"/>
      <c r="M16" s="372"/>
      <c r="N16" s="351"/>
      <c r="O16" s="351"/>
      <c r="P16" s="372"/>
      <c r="Q16" s="372"/>
      <c r="R16" s="372"/>
      <c r="S16" s="372"/>
      <c r="T16" s="372"/>
      <c r="U16" s="351"/>
      <c r="V16" s="351"/>
      <c r="W16" s="372"/>
      <c r="X16" s="372"/>
      <c r="Y16" s="372"/>
      <c r="Z16" s="372"/>
      <c r="AA16" s="372"/>
      <c r="AB16" s="351"/>
      <c r="AC16" s="351"/>
      <c r="AD16" s="372"/>
      <c r="AE16" s="372"/>
      <c r="AF16" s="372"/>
      <c r="AG16" s="372"/>
      <c r="AH16" s="372"/>
      <c r="AI16" s="351"/>
      <c r="AJ16" s="351"/>
      <c r="AK16" s="372"/>
      <c r="AL16" s="372"/>
      <c r="AM16" s="372"/>
      <c r="AN16" s="372"/>
      <c r="AO16" s="372"/>
      <c r="AP16" s="351"/>
      <c r="AQ16" s="351"/>
      <c r="AR16" s="374">
        <f t="shared" si="1"/>
        <v>0</v>
      </c>
      <c r="AS16" s="374">
        <f t="shared" si="2"/>
        <v>0</v>
      </c>
      <c r="AT16" s="374">
        <f t="shared" si="0"/>
        <v>0</v>
      </c>
      <c r="AU16" s="374">
        <f t="shared" si="0"/>
        <v>0</v>
      </c>
      <c r="AV16" s="374">
        <f t="shared" si="0"/>
        <v>0</v>
      </c>
      <c r="AW16" s="351"/>
      <c r="AX16" s="351"/>
    </row>
    <row r="17" spans="1:50" x14ac:dyDescent="0.25">
      <c r="A17" s="372" t="s">
        <v>949</v>
      </c>
      <c r="B17" s="372"/>
      <c r="C17" s="372"/>
      <c r="D17" s="372"/>
      <c r="E17" s="372"/>
      <c r="F17" s="372"/>
      <c r="G17" s="351"/>
      <c r="H17" s="351"/>
      <c r="I17" s="372"/>
      <c r="J17" s="372"/>
      <c r="K17" s="372"/>
      <c r="L17" s="372"/>
      <c r="M17" s="372"/>
      <c r="N17" s="351"/>
      <c r="O17" s="351"/>
      <c r="P17" s="372"/>
      <c r="Q17" s="372"/>
      <c r="R17" s="372"/>
      <c r="S17" s="372"/>
      <c r="T17" s="372"/>
      <c r="U17" s="351"/>
      <c r="V17" s="351"/>
      <c r="W17" s="372"/>
      <c r="X17" s="372"/>
      <c r="Y17" s="372"/>
      <c r="Z17" s="372"/>
      <c r="AA17" s="372"/>
      <c r="AB17" s="351"/>
      <c r="AC17" s="351"/>
      <c r="AD17" s="372"/>
      <c r="AE17" s="372"/>
      <c r="AF17" s="372"/>
      <c r="AG17" s="372"/>
      <c r="AH17" s="372"/>
      <c r="AI17" s="351"/>
      <c r="AJ17" s="351"/>
      <c r="AK17" s="372"/>
      <c r="AL17" s="372"/>
      <c r="AM17" s="372"/>
      <c r="AN17" s="372"/>
      <c r="AO17" s="372"/>
      <c r="AP17" s="351"/>
      <c r="AQ17" s="351"/>
      <c r="AR17" s="374">
        <f t="shared" si="1"/>
        <v>0</v>
      </c>
      <c r="AS17" s="374">
        <f t="shared" si="2"/>
        <v>0</v>
      </c>
      <c r="AT17" s="374">
        <f t="shared" si="0"/>
        <v>0</v>
      </c>
      <c r="AU17" s="374">
        <f t="shared" si="0"/>
        <v>0</v>
      </c>
      <c r="AV17" s="374">
        <f t="shared" si="0"/>
        <v>0</v>
      </c>
      <c r="AW17" s="351"/>
      <c r="AX17" s="351"/>
    </row>
    <row r="18" spans="1:50" x14ac:dyDescent="0.25">
      <c r="A18" s="372" t="s">
        <v>950</v>
      </c>
      <c r="B18" s="372"/>
      <c r="C18" s="372"/>
      <c r="D18" s="372"/>
      <c r="E18" s="372"/>
      <c r="F18" s="372"/>
      <c r="G18" s="351"/>
      <c r="H18" s="351"/>
      <c r="I18" s="372"/>
      <c r="J18" s="372"/>
      <c r="K18" s="372"/>
      <c r="L18" s="372"/>
      <c r="M18" s="372"/>
      <c r="N18" s="351"/>
      <c r="O18" s="351"/>
      <c r="P18" s="372"/>
      <c r="Q18" s="372"/>
      <c r="R18" s="372"/>
      <c r="S18" s="372"/>
      <c r="T18" s="372"/>
      <c r="U18" s="351"/>
      <c r="V18" s="351"/>
      <c r="W18" s="372"/>
      <c r="X18" s="372"/>
      <c r="Y18" s="372"/>
      <c r="Z18" s="372"/>
      <c r="AA18" s="372"/>
      <c r="AB18" s="351"/>
      <c r="AC18" s="351"/>
      <c r="AD18" s="372"/>
      <c r="AE18" s="372"/>
      <c r="AF18" s="372"/>
      <c r="AG18" s="372"/>
      <c r="AH18" s="372"/>
      <c r="AI18" s="351"/>
      <c r="AJ18" s="351"/>
      <c r="AK18" s="372"/>
      <c r="AL18" s="372"/>
      <c r="AM18" s="372"/>
      <c r="AN18" s="372"/>
      <c r="AO18" s="372"/>
      <c r="AP18" s="351"/>
      <c r="AQ18" s="351"/>
      <c r="AR18" s="374">
        <f t="shared" si="1"/>
        <v>0</v>
      </c>
      <c r="AS18" s="374">
        <f t="shared" si="2"/>
        <v>0</v>
      </c>
      <c r="AT18" s="374">
        <f t="shared" si="0"/>
        <v>0</v>
      </c>
      <c r="AU18" s="374">
        <f t="shared" si="0"/>
        <v>0</v>
      </c>
      <c r="AV18" s="374">
        <f t="shared" si="0"/>
        <v>0</v>
      </c>
      <c r="AW18" s="351"/>
      <c r="AX18" s="351"/>
    </row>
    <row r="19" spans="1:50" x14ac:dyDescent="0.25">
      <c r="A19" s="372" t="s">
        <v>951</v>
      </c>
      <c r="B19" s="372"/>
      <c r="C19" s="372"/>
      <c r="D19" s="372"/>
      <c r="E19" s="372"/>
      <c r="F19" s="372"/>
      <c r="G19" s="351"/>
      <c r="H19" s="351"/>
      <c r="I19" s="372"/>
      <c r="J19" s="372"/>
      <c r="K19" s="372"/>
      <c r="L19" s="372"/>
      <c r="M19" s="372"/>
      <c r="N19" s="351"/>
      <c r="O19" s="351"/>
      <c r="P19" s="372"/>
      <c r="Q19" s="372"/>
      <c r="R19" s="372"/>
      <c r="S19" s="372"/>
      <c r="T19" s="372"/>
      <c r="U19" s="351"/>
      <c r="V19" s="351"/>
      <c r="W19" s="372"/>
      <c r="X19" s="372"/>
      <c r="Y19" s="372"/>
      <c r="Z19" s="372"/>
      <c r="AA19" s="372"/>
      <c r="AB19" s="351"/>
      <c r="AC19" s="351"/>
      <c r="AD19" s="372"/>
      <c r="AE19" s="372"/>
      <c r="AF19" s="372"/>
      <c r="AG19" s="372"/>
      <c r="AH19" s="372"/>
      <c r="AI19" s="351"/>
      <c r="AJ19" s="351"/>
      <c r="AK19" s="372"/>
      <c r="AL19" s="372"/>
      <c r="AM19" s="372"/>
      <c r="AN19" s="372"/>
      <c r="AO19" s="372"/>
      <c r="AP19" s="351"/>
      <c r="AQ19" s="351"/>
      <c r="AR19" s="374">
        <f t="shared" si="1"/>
        <v>0</v>
      </c>
      <c r="AS19" s="374">
        <f t="shared" si="2"/>
        <v>0</v>
      </c>
      <c r="AT19" s="374">
        <f t="shared" si="0"/>
        <v>0</v>
      </c>
      <c r="AU19" s="374">
        <f t="shared" si="0"/>
        <v>0</v>
      </c>
      <c r="AV19" s="374">
        <f t="shared" si="0"/>
        <v>0</v>
      </c>
      <c r="AW19" s="351"/>
      <c r="AX19" s="351"/>
    </row>
    <row r="20" spans="1:50" x14ac:dyDescent="0.25">
      <c r="A20" s="372" t="s">
        <v>952</v>
      </c>
      <c r="B20" s="372"/>
      <c r="C20" s="372"/>
      <c r="D20" s="372"/>
      <c r="E20" s="372"/>
      <c r="F20" s="372"/>
      <c r="G20" s="351"/>
      <c r="H20" s="351"/>
      <c r="I20" s="372"/>
      <c r="J20" s="372"/>
      <c r="K20" s="372"/>
      <c r="L20" s="372"/>
      <c r="M20" s="372"/>
      <c r="N20" s="351"/>
      <c r="O20" s="351"/>
      <c r="P20" s="372"/>
      <c r="Q20" s="372"/>
      <c r="R20" s="372"/>
      <c r="S20" s="372"/>
      <c r="T20" s="372"/>
      <c r="U20" s="351"/>
      <c r="V20" s="351"/>
      <c r="W20" s="372"/>
      <c r="X20" s="372"/>
      <c r="Y20" s="372"/>
      <c r="Z20" s="372"/>
      <c r="AA20" s="372"/>
      <c r="AB20" s="351"/>
      <c r="AC20" s="351"/>
      <c r="AD20" s="372"/>
      <c r="AE20" s="372"/>
      <c r="AF20" s="372"/>
      <c r="AG20" s="372"/>
      <c r="AH20" s="372"/>
      <c r="AI20" s="351"/>
      <c r="AJ20" s="351"/>
      <c r="AK20" s="372"/>
      <c r="AL20" s="372"/>
      <c r="AM20" s="372"/>
      <c r="AN20" s="372"/>
      <c r="AO20" s="372"/>
      <c r="AP20" s="351"/>
      <c r="AQ20" s="351"/>
      <c r="AR20" s="374">
        <f t="shared" si="1"/>
        <v>0</v>
      </c>
      <c r="AS20" s="374">
        <f t="shared" si="2"/>
        <v>0</v>
      </c>
      <c r="AT20" s="374">
        <f t="shared" si="0"/>
        <v>0</v>
      </c>
      <c r="AU20" s="374">
        <f t="shared" si="0"/>
        <v>0</v>
      </c>
      <c r="AV20" s="374">
        <f t="shared" si="0"/>
        <v>0</v>
      </c>
      <c r="AW20" s="351"/>
      <c r="AX20" s="351"/>
    </row>
    <row r="21" spans="1:50" x14ac:dyDescent="0.25">
      <c r="A21" s="372" t="s">
        <v>953</v>
      </c>
      <c r="B21" s="372"/>
      <c r="C21" s="372"/>
      <c r="D21" s="372"/>
      <c r="E21" s="372"/>
      <c r="F21" s="372"/>
      <c r="G21" s="351"/>
      <c r="H21" s="351"/>
      <c r="I21" s="372"/>
      <c r="J21" s="372"/>
      <c r="K21" s="372"/>
      <c r="L21" s="372"/>
      <c r="M21" s="372"/>
      <c r="N21" s="351"/>
      <c r="O21" s="351"/>
      <c r="P21" s="372"/>
      <c r="Q21" s="372"/>
      <c r="R21" s="372"/>
      <c r="S21" s="372"/>
      <c r="T21" s="372"/>
      <c r="U21" s="351"/>
      <c r="V21" s="351"/>
      <c r="W21" s="372"/>
      <c r="X21" s="372"/>
      <c r="Y21" s="372"/>
      <c r="Z21" s="372"/>
      <c r="AA21" s="372"/>
      <c r="AB21" s="351"/>
      <c r="AC21" s="351"/>
      <c r="AD21" s="372"/>
      <c r="AE21" s="372"/>
      <c r="AF21" s="372"/>
      <c r="AG21" s="372"/>
      <c r="AH21" s="372"/>
      <c r="AI21" s="351"/>
      <c r="AJ21" s="351"/>
      <c r="AK21" s="372"/>
      <c r="AL21" s="372"/>
      <c r="AM21" s="372"/>
      <c r="AN21" s="372"/>
      <c r="AO21" s="372"/>
      <c r="AP21" s="351"/>
      <c r="AQ21" s="351"/>
      <c r="AR21" s="374">
        <f t="shared" si="1"/>
        <v>0</v>
      </c>
      <c r="AS21" s="374">
        <f t="shared" si="2"/>
        <v>0</v>
      </c>
      <c r="AT21" s="374">
        <f t="shared" si="0"/>
        <v>0</v>
      </c>
      <c r="AU21" s="374">
        <f t="shared" si="0"/>
        <v>0</v>
      </c>
      <c r="AV21" s="374">
        <f t="shared" si="0"/>
        <v>0</v>
      </c>
      <c r="AW21" s="351"/>
      <c r="AX21" s="351"/>
    </row>
    <row r="22" spans="1:50" x14ac:dyDescent="0.25">
      <c r="A22" s="372" t="s">
        <v>954</v>
      </c>
      <c r="B22" s="372"/>
      <c r="C22" s="372"/>
      <c r="D22" s="372"/>
      <c r="E22" s="372"/>
      <c r="F22" s="372"/>
      <c r="G22" s="351"/>
      <c r="H22" s="351"/>
      <c r="I22" s="372"/>
      <c r="J22" s="372"/>
      <c r="K22" s="372"/>
      <c r="L22" s="372"/>
      <c r="M22" s="372"/>
      <c r="N22" s="351"/>
      <c r="O22" s="351"/>
      <c r="P22" s="372"/>
      <c r="Q22" s="372"/>
      <c r="R22" s="372"/>
      <c r="S22" s="372"/>
      <c r="T22" s="372"/>
      <c r="U22" s="351"/>
      <c r="V22" s="351"/>
      <c r="W22" s="372"/>
      <c r="X22" s="372"/>
      <c r="Y22" s="372"/>
      <c r="Z22" s="372"/>
      <c r="AA22" s="372"/>
      <c r="AB22" s="351"/>
      <c r="AC22" s="351"/>
      <c r="AD22" s="372"/>
      <c r="AE22" s="372"/>
      <c r="AF22" s="372"/>
      <c r="AG22" s="372"/>
      <c r="AH22" s="372"/>
      <c r="AI22" s="351"/>
      <c r="AJ22" s="351"/>
      <c r="AK22" s="372"/>
      <c r="AL22" s="372"/>
      <c r="AM22" s="372"/>
      <c r="AN22" s="372"/>
      <c r="AO22" s="372"/>
      <c r="AP22" s="351"/>
      <c r="AQ22" s="351"/>
      <c r="AR22" s="374">
        <f t="shared" si="1"/>
        <v>0</v>
      </c>
      <c r="AS22" s="374">
        <f t="shared" si="2"/>
        <v>0</v>
      </c>
      <c r="AT22" s="374">
        <f t="shared" si="0"/>
        <v>0</v>
      </c>
      <c r="AU22" s="374">
        <f t="shared" si="0"/>
        <v>0</v>
      </c>
      <c r="AV22" s="374">
        <f t="shared" si="0"/>
        <v>0</v>
      </c>
      <c r="AW22" s="351"/>
      <c r="AX22" s="351"/>
    </row>
    <row r="23" spans="1:50" x14ac:dyDescent="0.25">
      <c r="A23" s="372" t="s">
        <v>955</v>
      </c>
      <c r="B23" s="372"/>
      <c r="C23" s="372"/>
      <c r="D23" s="372"/>
      <c r="E23" s="372"/>
      <c r="F23" s="372"/>
      <c r="G23" s="351"/>
      <c r="H23" s="351"/>
      <c r="I23" s="372"/>
      <c r="J23" s="372"/>
      <c r="K23" s="372"/>
      <c r="L23" s="372"/>
      <c r="M23" s="372"/>
      <c r="N23" s="351"/>
      <c r="O23" s="351"/>
      <c r="P23" s="372"/>
      <c r="Q23" s="372"/>
      <c r="R23" s="372"/>
      <c r="S23" s="372"/>
      <c r="T23" s="372"/>
      <c r="U23" s="351"/>
      <c r="V23" s="351"/>
      <c r="W23" s="372"/>
      <c r="X23" s="372"/>
      <c r="Y23" s="372"/>
      <c r="Z23" s="372"/>
      <c r="AA23" s="372"/>
      <c r="AB23" s="351"/>
      <c r="AC23" s="351"/>
      <c r="AD23" s="372"/>
      <c r="AE23" s="372"/>
      <c r="AF23" s="372"/>
      <c r="AG23" s="372"/>
      <c r="AH23" s="372"/>
      <c r="AI23" s="351"/>
      <c r="AJ23" s="351"/>
      <c r="AK23" s="372"/>
      <c r="AL23" s="372"/>
      <c r="AM23" s="372"/>
      <c r="AN23" s="372"/>
      <c r="AO23" s="372"/>
      <c r="AP23" s="351"/>
      <c r="AQ23" s="351"/>
      <c r="AR23" s="374">
        <f t="shared" si="1"/>
        <v>0</v>
      </c>
      <c r="AS23" s="374">
        <f t="shared" si="2"/>
        <v>0</v>
      </c>
      <c r="AT23" s="374">
        <f t="shared" si="0"/>
        <v>0</v>
      </c>
      <c r="AU23" s="374">
        <f t="shared" si="0"/>
        <v>0</v>
      </c>
      <c r="AV23" s="374">
        <f t="shared" si="0"/>
        <v>0</v>
      </c>
      <c r="AW23" s="351"/>
      <c r="AX23" s="351"/>
    </row>
    <row r="24" spans="1:50" x14ac:dyDescent="0.25">
      <c r="A24" s="372" t="s">
        <v>956</v>
      </c>
      <c r="B24" s="372"/>
      <c r="C24" s="372"/>
      <c r="D24" s="372"/>
      <c r="E24" s="372"/>
      <c r="F24" s="372"/>
      <c r="G24" s="351"/>
      <c r="H24" s="351"/>
      <c r="I24" s="372"/>
      <c r="J24" s="372"/>
      <c r="K24" s="372"/>
      <c r="L24" s="372"/>
      <c r="M24" s="372"/>
      <c r="N24" s="351"/>
      <c r="O24" s="351"/>
      <c r="P24" s="372"/>
      <c r="Q24" s="372"/>
      <c r="R24" s="372"/>
      <c r="S24" s="372"/>
      <c r="T24" s="372"/>
      <c r="U24" s="351"/>
      <c r="V24" s="351"/>
      <c r="W24" s="372"/>
      <c r="X24" s="372"/>
      <c r="Y24" s="372"/>
      <c r="Z24" s="372"/>
      <c r="AA24" s="372"/>
      <c r="AB24" s="351"/>
      <c r="AC24" s="351"/>
      <c r="AD24" s="372"/>
      <c r="AE24" s="372"/>
      <c r="AF24" s="372"/>
      <c r="AG24" s="372"/>
      <c r="AH24" s="372"/>
      <c r="AI24" s="351"/>
      <c r="AJ24" s="351"/>
      <c r="AK24" s="372"/>
      <c r="AL24" s="372"/>
      <c r="AM24" s="372"/>
      <c r="AN24" s="372"/>
      <c r="AO24" s="372"/>
      <c r="AP24" s="351"/>
      <c r="AQ24" s="351"/>
      <c r="AR24" s="374">
        <f t="shared" si="1"/>
        <v>0</v>
      </c>
      <c r="AS24" s="374">
        <f t="shared" si="2"/>
        <v>0</v>
      </c>
      <c r="AT24" s="374">
        <f t="shared" ref="AT24:AT42" si="7">SUM(AM24,AF24,Y24,R24,K24,D24)</f>
        <v>0</v>
      </c>
      <c r="AU24" s="374">
        <f t="shared" ref="AU24:AU42" si="8">SUM(AN24,AG24,Z24,S24,L24,E24)</f>
        <v>0</v>
      </c>
      <c r="AV24" s="374">
        <f t="shared" ref="AV24:AV42" si="9">SUM(AO24,AH24,AA24,T24,M24,F24)</f>
        <v>0</v>
      </c>
      <c r="AW24" s="351"/>
      <c r="AX24" s="351"/>
    </row>
    <row r="25" spans="1:50" x14ac:dyDescent="0.25">
      <c r="A25" s="372" t="s">
        <v>957</v>
      </c>
      <c r="B25" s="372"/>
      <c r="C25" s="372"/>
      <c r="D25" s="372"/>
      <c r="E25" s="372"/>
      <c r="F25" s="372"/>
      <c r="G25" s="351"/>
      <c r="H25" s="351"/>
      <c r="I25" s="372"/>
      <c r="J25" s="372"/>
      <c r="K25" s="372"/>
      <c r="L25" s="372"/>
      <c r="M25" s="372"/>
      <c r="N25" s="351"/>
      <c r="O25" s="351"/>
      <c r="P25" s="372"/>
      <c r="Q25" s="372"/>
      <c r="R25" s="372"/>
      <c r="S25" s="372"/>
      <c r="T25" s="372"/>
      <c r="U25" s="351"/>
      <c r="V25" s="351"/>
      <c r="W25" s="372"/>
      <c r="X25" s="372"/>
      <c r="Y25" s="372"/>
      <c r="Z25" s="372"/>
      <c r="AA25" s="372"/>
      <c r="AB25" s="351"/>
      <c r="AC25" s="351"/>
      <c r="AD25" s="372"/>
      <c r="AE25" s="372"/>
      <c r="AF25" s="372"/>
      <c r="AG25" s="372"/>
      <c r="AH25" s="372"/>
      <c r="AI25" s="351"/>
      <c r="AJ25" s="351"/>
      <c r="AK25" s="372"/>
      <c r="AL25" s="372"/>
      <c r="AM25" s="372"/>
      <c r="AN25" s="372"/>
      <c r="AO25" s="372"/>
      <c r="AP25" s="351"/>
      <c r="AQ25" s="351"/>
      <c r="AR25" s="374">
        <f t="shared" si="1"/>
        <v>0</v>
      </c>
      <c r="AS25" s="374">
        <f t="shared" si="2"/>
        <v>0</v>
      </c>
      <c r="AT25" s="374">
        <f t="shared" si="7"/>
        <v>0</v>
      </c>
      <c r="AU25" s="374">
        <f t="shared" si="8"/>
        <v>0</v>
      </c>
      <c r="AV25" s="374">
        <f t="shared" si="9"/>
        <v>0</v>
      </c>
      <c r="AW25" s="351"/>
      <c r="AX25" s="351"/>
    </row>
    <row r="26" spans="1:50" x14ac:dyDescent="0.25">
      <c r="A26" s="372" t="s">
        <v>184</v>
      </c>
      <c r="B26" s="372"/>
      <c r="C26" s="372"/>
      <c r="D26" s="372"/>
      <c r="E26" s="372"/>
      <c r="F26" s="372"/>
      <c r="G26" s="351"/>
      <c r="H26" s="351"/>
      <c r="I26" s="372"/>
      <c r="J26" s="372"/>
      <c r="K26" s="372"/>
      <c r="L26" s="372"/>
      <c r="M26" s="372"/>
      <c r="N26" s="351"/>
      <c r="O26" s="351"/>
      <c r="P26" s="372"/>
      <c r="Q26" s="372"/>
      <c r="R26" s="372"/>
      <c r="S26" s="372"/>
      <c r="T26" s="372"/>
      <c r="U26" s="351"/>
      <c r="V26" s="351"/>
      <c r="W26" s="372"/>
      <c r="X26" s="372"/>
      <c r="Y26" s="372"/>
      <c r="Z26" s="372"/>
      <c r="AA26" s="372"/>
      <c r="AB26" s="351"/>
      <c r="AC26" s="351"/>
      <c r="AD26" s="372"/>
      <c r="AE26" s="372"/>
      <c r="AF26" s="372"/>
      <c r="AG26" s="372"/>
      <c r="AH26" s="372"/>
      <c r="AI26" s="351"/>
      <c r="AJ26" s="351"/>
      <c r="AK26" s="372"/>
      <c r="AL26" s="372"/>
      <c r="AM26" s="372"/>
      <c r="AN26" s="372"/>
      <c r="AO26" s="372"/>
      <c r="AP26" s="351"/>
      <c r="AQ26" s="351"/>
      <c r="AR26" s="374">
        <f t="shared" si="1"/>
        <v>0</v>
      </c>
      <c r="AS26" s="374">
        <f t="shared" si="2"/>
        <v>0</v>
      </c>
      <c r="AT26" s="374">
        <f t="shared" si="7"/>
        <v>0</v>
      </c>
      <c r="AU26" s="374">
        <f t="shared" si="8"/>
        <v>0</v>
      </c>
      <c r="AV26" s="374">
        <f t="shared" si="9"/>
        <v>0</v>
      </c>
      <c r="AW26" s="351"/>
      <c r="AX26" s="351"/>
    </row>
    <row r="27" spans="1:50" x14ac:dyDescent="0.25">
      <c r="A27" s="373" t="s">
        <v>958</v>
      </c>
      <c r="B27" s="373">
        <f>SUM(B7:B11,B14:B26)</f>
        <v>0</v>
      </c>
      <c r="C27" s="373">
        <f t="shared" ref="C27:AO27" si="10">SUM(C7:C11,C14:C26)</f>
        <v>0</v>
      </c>
      <c r="D27" s="373">
        <f t="shared" si="10"/>
        <v>0</v>
      </c>
      <c r="E27" s="373">
        <f t="shared" si="10"/>
        <v>0</v>
      </c>
      <c r="F27" s="373">
        <f>SUM(F7:F11,F14:F26)</f>
        <v>0</v>
      </c>
      <c r="G27" s="373">
        <f>SUM(G11)</f>
        <v>0</v>
      </c>
      <c r="H27" s="373">
        <f>SUM(H11)</f>
        <v>0</v>
      </c>
      <c r="I27" s="373">
        <f t="shared" si="10"/>
        <v>0</v>
      </c>
      <c r="J27" s="373">
        <f t="shared" si="10"/>
        <v>0</v>
      </c>
      <c r="K27" s="373">
        <f t="shared" si="10"/>
        <v>0</v>
      </c>
      <c r="L27" s="373">
        <f t="shared" si="10"/>
        <v>0</v>
      </c>
      <c r="M27" s="373">
        <f t="shared" si="10"/>
        <v>0</v>
      </c>
      <c r="N27" s="373">
        <f>SUM(N11)</f>
        <v>0</v>
      </c>
      <c r="O27" s="373">
        <f>SUM(O11)</f>
        <v>0</v>
      </c>
      <c r="P27" s="373">
        <f t="shared" si="10"/>
        <v>0</v>
      </c>
      <c r="Q27" s="373">
        <f t="shared" si="10"/>
        <v>0</v>
      </c>
      <c r="R27" s="373">
        <f t="shared" si="10"/>
        <v>0</v>
      </c>
      <c r="S27" s="373">
        <f t="shared" si="10"/>
        <v>0</v>
      </c>
      <c r="T27" s="373">
        <f t="shared" si="10"/>
        <v>0</v>
      </c>
      <c r="U27" s="373">
        <f>SUM(U11)</f>
        <v>0</v>
      </c>
      <c r="V27" s="373">
        <f>SUM(V11)</f>
        <v>0</v>
      </c>
      <c r="W27" s="373">
        <f t="shared" si="10"/>
        <v>0</v>
      </c>
      <c r="X27" s="373">
        <f t="shared" si="10"/>
        <v>0</v>
      </c>
      <c r="Y27" s="373">
        <f t="shared" si="10"/>
        <v>0</v>
      </c>
      <c r="Z27" s="373">
        <f t="shared" si="10"/>
        <v>0</v>
      </c>
      <c r="AA27" s="373">
        <f t="shared" si="10"/>
        <v>0</v>
      </c>
      <c r="AB27" s="373">
        <f>SUM(AB11)</f>
        <v>0</v>
      </c>
      <c r="AC27" s="373">
        <f>SUM(AC11)</f>
        <v>0</v>
      </c>
      <c r="AD27" s="373">
        <f t="shared" si="10"/>
        <v>0</v>
      </c>
      <c r="AE27" s="373">
        <f t="shared" si="10"/>
        <v>0</v>
      </c>
      <c r="AF27" s="373">
        <f t="shared" si="10"/>
        <v>0</v>
      </c>
      <c r="AG27" s="373">
        <f t="shared" si="10"/>
        <v>0</v>
      </c>
      <c r="AH27" s="373">
        <f t="shared" si="10"/>
        <v>0</v>
      </c>
      <c r="AI27" s="373">
        <f>SUM(AI11)</f>
        <v>0</v>
      </c>
      <c r="AJ27" s="373">
        <f>SUM(AJ11)</f>
        <v>0</v>
      </c>
      <c r="AK27" s="373">
        <f t="shared" si="10"/>
        <v>0</v>
      </c>
      <c r="AL27" s="373">
        <f t="shared" si="10"/>
        <v>0</v>
      </c>
      <c r="AM27" s="373">
        <f t="shared" si="10"/>
        <v>0</v>
      </c>
      <c r="AN27" s="373">
        <f t="shared" si="10"/>
        <v>0</v>
      </c>
      <c r="AO27" s="373">
        <f t="shared" si="10"/>
        <v>0</v>
      </c>
      <c r="AP27" s="373">
        <f>SUM(AP11)</f>
        <v>0</v>
      </c>
      <c r="AQ27" s="373">
        <f>SUM(AQ11)</f>
        <v>0</v>
      </c>
      <c r="AR27" s="374">
        <f>SUM(AK27,AD27,W27,P27,I27,B27)</f>
        <v>0</v>
      </c>
      <c r="AS27" s="374">
        <f t="shared" si="2"/>
        <v>0</v>
      </c>
      <c r="AT27" s="374">
        <f t="shared" si="7"/>
        <v>0</v>
      </c>
      <c r="AU27" s="374">
        <f t="shared" si="8"/>
        <v>0</v>
      </c>
      <c r="AV27" s="374">
        <f t="shared" si="9"/>
        <v>0</v>
      </c>
      <c r="AW27" s="374">
        <f t="shared" ref="AW27:AW34" si="11">SUM(AP27,AI27,AB27,U27,N27,G27)</f>
        <v>0</v>
      </c>
      <c r="AX27" s="374">
        <f>SUM(AQ27,AJ27,AC27,V27,O27,H27)</f>
        <v>0</v>
      </c>
    </row>
    <row r="28" spans="1:50" x14ac:dyDescent="0.25">
      <c r="A28" s="372"/>
      <c r="B28" s="351"/>
      <c r="C28" s="351"/>
      <c r="D28" s="351"/>
      <c r="E28" s="351"/>
      <c r="F28" s="351"/>
      <c r="G28" s="351"/>
      <c r="H28" s="351"/>
      <c r="I28" s="351"/>
      <c r="J28" s="351"/>
      <c r="K28" s="351"/>
      <c r="L28" s="351"/>
      <c r="M28" s="351"/>
      <c r="N28" s="351"/>
      <c r="O28" s="351"/>
      <c r="P28" s="351"/>
      <c r="Q28" s="351"/>
      <c r="R28" s="351"/>
      <c r="S28" s="351"/>
      <c r="T28" s="351"/>
      <c r="U28" s="351"/>
      <c r="V28" s="351"/>
      <c r="W28" s="351"/>
      <c r="X28" s="351"/>
      <c r="Y28" s="351"/>
      <c r="Z28" s="351"/>
      <c r="AA28" s="351"/>
      <c r="AB28" s="351"/>
      <c r="AC28" s="351"/>
      <c r="AD28" s="351"/>
      <c r="AE28" s="351"/>
      <c r="AF28" s="351"/>
      <c r="AG28" s="351"/>
      <c r="AH28" s="351"/>
      <c r="AI28" s="351"/>
      <c r="AJ28" s="351"/>
      <c r="AK28" s="351"/>
      <c r="AL28" s="351"/>
      <c r="AM28" s="351"/>
      <c r="AN28" s="351"/>
      <c r="AO28" s="351"/>
      <c r="AP28" s="351"/>
      <c r="AQ28" s="351"/>
      <c r="AR28" s="351"/>
      <c r="AS28" s="351"/>
      <c r="AT28" s="351"/>
      <c r="AU28" s="351"/>
      <c r="AV28" s="351"/>
      <c r="AW28" s="351"/>
      <c r="AX28" s="351"/>
    </row>
    <row r="29" spans="1:50" x14ac:dyDescent="0.25">
      <c r="A29" s="372" t="s">
        <v>959</v>
      </c>
      <c r="B29" s="351"/>
      <c r="C29" s="351"/>
      <c r="D29" s="351"/>
      <c r="E29" s="351"/>
      <c r="F29" s="351"/>
      <c r="G29" s="351"/>
      <c r="H29" s="351"/>
      <c r="I29" s="351"/>
      <c r="J29" s="351"/>
      <c r="K29" s="351"/>
      <c r="L29" s="351"/>
      <c r="M29" s="351"/>
      <c r="N29" s="351"/>
      <c r="O29" s="351"/>
      <c r="P29" s="351"/>
      <c r="Q29" s="351"/>
      <c r="R29" s="351"/>
      <c r="S29" s="351"/>
      <c r="T29" s="351"/>
      <c r="U29" s="351"/>
      <c r="V29" s="351"/>
      <c r="W29" s="351"/>
      <c r="X29" s="351"/>
      <c r="Y29" s="351"/>
      <c r="Z29" s="351"/>
      <c r="AA29" s="351"/>
      <c r="AB29" s="351"/>
      <c r="AC29" s="351"/>
      <c r="AD29" s="351"/>
      <c r="AE29" s="351"/>
      <c r="AF29" s="351"/>
      <c r="AG29" s="351"/>
      <c r="AH29" s="351"/>
      <c r="AI29" s="351"/>
      <c r="AJ29" s="351"/>
      <c r="AK29" s="351"/>
      <c r="AL29" s="351"/>
      <c r="AM29" s="351"/>
      <c r="AN29" s="351"/>
      <c r="AO29" s="351"/>
      <c r="AP29" s="351"/>
      <c r="AQ29" s="351"/>
      <c r="AR29" s="351"/>
      <c r="AS29" s="351"/>
      <c r="AT29" s="351"/>
      <c r="AU29" s="351"/>
      <c r="AV29" s="351"/>
      <c r="AW29" s="351"/>
      <c r="AX29" s="351"/>
    </row>
    <row r="30" spans="1:50" x14ac:dyDescent="0.25">
      <c r="A30" s="372" t="s">
        <v>542</v>
      </c>
      <c r="B30" s="372"/>
      <c r="C30" s="372"/>
      <c r="D30" s="372"/>
      <c r="E30" s="372"/>
      <c r="F30" s="372"/>
      <c r="G30" s="351"/>
      <c r="H30" s="351"/>
      <c r="I30" s="372"/>
      <c r="J30" s="372"/>
      <c r="K30" s="372"/>
      <c r="L30" s="372"/>
      <c r="M30" s="372"/>
      <c r="N30" s="351"/>
      <c r="O30" s="351"/>
      <c r="P30" s="372"/>
      <c r="Q30" s="372"/>
      <c r="R30" s="372"/>
      <c r="S30" s="372"/>
      <c r="T30" s="372"/>
      <c r="U30" s="351"/>
      <c r="V30" s="351"/>
      <c r="W30" s="372"/>
      <c r="X30" s="372"/>
      <c r="Y30" s="372"/>
      <c r="Z30" s="372"/>
      <c r="AA30" s="372"/>
      <c r="AB30" s="351"/>
      <c r="AC30" s="351"/>
      <c r="AD30" s="372"/>
      <c r="AE30" s="372"/>
      <c r="AF30" s="372"/>
      <c r="AG30" s="372"/>
      <c r="AH30" s="372"/>
      <c r="AI30" s="351"/>
      <c r="AJ30" s="351"/>
      <c r="AK30" s="372"/>
      <c r="AL30" s="372"/>
      <c r="AM30" s="372"/>
      <c r="AN30" s="372"/>
      <c r="AO30" s="372"/>
      <c r="AP30" s="351"/>
      <c r="AQ30" s="351"/>
      <c r="AR30" s="922">
        <f t="shared" ref="AR30:AR55" si="12">SUM(AK30,AD30,W30,P30,I30,B30)</f>
        <v>0</v>
      </c>
      <c r="AS30" s="922">
        <f t="shared" ref="AS30:AS55" si="13">SUM(AL30,AE30,X30,Q30,J30,C30)</f>
        <v>0</v>
      </c>
      <c r="AT30" s="922">
        <f t="shared" si="7"/>
        <v>0</v>
      </c>
      <c r="AU30" s="922">
        <f t="shared" si="8"/>
        <v>0</v>
      </c>
      <c r="AV30" s="922">
        <f t="shared" si="9"/>
        <v>0</v>
      </c>
      <c r="AW30" s="351"/>
      <c r="AX30" s="351"/>
    </row>
    <row r="31" spans="1:50" x14ac:dyDescent="0.25">
      <c r="A31" s="372" t="s">
        <v>543</v>
      </c>
      <c r="B31" s="372"/>
      <c r="C31" s="372"/>
      <c r="D31" s="372"/>
      <c r="E31" s="372"/>
      <c r="F31" s="372"/>
      <c r="G31" s="351"/>
      <c r="H31" s="351"/>
      <c r="I31" s="372"/>
      <c r="J31" s="372"/>
      <c r="K31" s="372"/>
      <c r="L31" s="372"/>
      <c r="M31" s="372"/>
      <c r="N31" s="351"/>
      <c r="O31" s="351"/>
      <c r="P31" s="372"/>
      <c r="Q31" s="372"/>
      <c r="R31" s="372"/>
      <c r="S31" s="372"/>
      <c r="T31" s="372"/>
      <c r="U31" s="351"/>
      <c r="V31" s="351"/>
      <c r="W31" s="372"/>
      <c r="X31" s="372"/>
      <c r="Y31" s="372"/>
      <c r="Z31" s="372"/>
      <c r="AA31" s="372"/>
      <c r="AB31" s="351"/>
      <c r="AC31" s="351"/>
      <c r="AD31" s="372"/>
      <c r="AE31" s="372"/>
      <c r="AF31" s="372"/>
      <c r="AG31" s="372"/>
      <c r="AH31" s="372"/>
      <c r="AI31" s="351"/>
      <c r="AJ31" s="351"/>
      <c r="AK31" s="372"/>
      <c r="AL31" s="372"/>
      <c r="AM31" s="372"/>
      <c r="AN31" s="372"/>
      <c r="AO31" s="372"/>
      <c r="AP31" s="351"/>
      <c r="AQ31" s="351"/>
      <c r="AR31" s="922">
        <f t="shared" si="12"/>
        <v>0</v>
      </c>
      <c r="AS31" s="922">
        <f t="shared" si="13"/>
        <v>0</v>
      </c>
      <c r="AT31" s="922">
        <f t="shared" si="7"/>
        <v>0</v>
      </c>
      <c r="AU31" s="922">
        <f t="shared" si="8"/>
        <v>0</v>
      </c>
      <c r="AV31" s="922">
        <f t="shared" si="9"/>
        <v>0</v>
      </c>
      <c r="AW31" s="351"/>
      <c r="AX31" s="351"/>
    </row>
    <row r="32" spans="1:50" x14ac:dyDescent="0.25">
      <c r="A32" s="372" t="s">
        <v>545</v>
      </c>
      <c r="B32" s="372"/>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c r="AQ32" s="372"/>
      <c r="AR32" s="922">
        <f t="shared" si="12"/>
        <v>0</v>
      </c>
      <c r="AS32" s="922">
        <f t="shared" si="13"/>
        <v>0</v>
      </c>
      <c r="AT32" s="922">
        <f t="shared" si="7"/>
        <v>0</v>
      </c>
      <c r="AU32" s="922">
        <f t="shared" si="8"/>
        <v>0</v>
      </c>
      <c r="AV32" s="922">
        <f t="shared" si="9"/>
        <v>0</v>
      </c>
      <c r="AW32" s="922">
        <f t="shared" si="11"/>
        <v>0</v>
      </c>
      <c r="AX32" s="922">
        <f t="shared" ref="AX32:AX34" si="14">SUM(AQ32,AJ32,AC32,V32,O32,H32)</f>
        <v>0</v>
      </c>
    </row>
    <row r="33" spans="1:50" x14ac:dyDescent="0.25">
      <c r="A33" s="372" t="s">
        <v>945</v>
      </c>
      <c r="B33" s="372"/>
      <c r="C33" s="372"/>
      <c r="D33" s="372"/>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c r="AQ33" s="372"/>
      <c r="AR33" s="922">
        <f t="shared" si="12"/>
        <v>0</v>
      </c>
      <c r="AS33" s="922">
        <f t="shared" si="13"/>
        <v>0</v>
      </c>
      <c r="AT33" s="922">
        <f t="shared" si="7"/>
        <v>0</v>
      </c>
      <c r="AU33" s="922">
        <f t="shared" si="8"/>
        <v>0</v>
      </c>
      <c r="AV33" s="922">
        <f t="shared" si="9"/>
        <v>0</v>
      </c>
      <c r="AW33" s="922">
        <f t="shared" si="11"/>
        <v>0</v>
      </c>
      <c r="AX33" s="922">
        <f t="shared" si="14"/>
        <v>0</v>
      </c>
    </row>
    <row r="34" spans="1:50" x14ac:dyDescent="0.25">
      <c r="A34" s="372" t="s">
        <v>946</v>
      </c>
      <c r="B34" s="372"/>
      <c r="C34" s="372"/>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922">
        <f t="shared" si="12"/>
        <v>0</v>
      </c>
      <c r="AS34" s="922">
        <f t="shared" si="13"/>
        <v>0</v>
      </c>
      <c r="AT34" s="922">
        <f t="shared" si="7"/>
        <v>0</v>
      </c>
      <c r="AU34" s="922">
        <f t="shared" si="8"/>
        <v>0</v>
      </c>
      <c r="AV34" s="922">
        <f t="shared" si="9"/>
        <v>0</v>
      </c>
      <c r="AW34" s="922">
        <f t="shared" si="11"/>
        <v>0</v>
      </c>
      <c r="AX34" s="922">
        <f t="shared" si="14"/>
        <v>0</v>
      </c>
    </row>
    <row r="35" spans="1:50" x14ac:dyDescent="0.25">
      <c r="A35" s="372" t="s">
        <v>947</v>
      </c>
      <c r="B35" s="372"/>
      <c r="C35" s="372"/>
      <c r="D35" s="372"/>
      <c r="E35" s="372"/>
      <c r="F35" s="372"/>
      <c r="G35" s="351"/>
      <c r="H35" s="351"/>
      <c r="I35" s="372"/>
      <c r="J35" s="372"/>
      <c r="K35" s="372"/>
      <c r="L35" s="372"/>
      <c r="M35" s="372"/>
      <c r="N35" s="351"/>
      <c r="O35" s="351"/>
      <c r="P35" s="372"/>
      <c r="Q35" s="372"/>
      <c r="R35" s="372"/>
      <c r="S35" s="372"/>
      <c r="T35" s="372"/>
      <c r="U35" s="351"/>
      <c r="V35" s="351"/>
      <c r="W35" s="372"/>
      <c r="X35" s="372"/>
      <c r="Y35" s="372"/>
      <c r="Z35" s="372"/>
      <c r="AA35" s="372"/>
      <c r="AB35" s="351"/>
      <c r="AC35" s="351"/>
      <c r="AD35" s="372"/>
      <c r="AE35" s="372"/>
      <c r="AF35" s="372"/>
      <c r="AG35" s="372"/>
      <c r="AH35" s="372"/>
      <c r="AI35" s="351"/>
      <c r="AJ35" s="351"/>
      <c r="AK35" s="372"/>
      <c r="AL35" s="372"/>
      <c r="AM35" s="372"/>
      <c r="AN35" s="372"/>
      <c r="AO35" s="372"/>
      <c r="AP35" s="351"/>
      <c r="AQ35" s="351"/>
      <c r="AR35" s="922">
        <f t="shared" si="12"/>
        <v>0</v>
      </c>
      <c r="AS35" s="922">
        <f t="shared" si="13"/>
        <v>0</v>
      </c>
      <c r="AT35" s="922">
        <f t="shared" si="7"/>
        <v>0</v>
      </c>
      <c r="AU35" s="922">
        <f t="shared" si="8"/>
        <v>0</v>
      </c>
      <c r="AV35" s="922">
        <f t="shared" si="9"/>
        <v>0</v>
      </c>
      <c r="AW35" s="351"/>
      <c r="AX35" s="351"/>
    </row>
    <row r="36" spans="1:50" x14ac:dyDescent="0.25">
      <c r="A36" s="372" t="s">
        <v>544</v>
      </c>
      <c r="B36" s="372"/>
      <c r="C36" s="372"/>
      <c r="D36" s="372"/>
      <c r="E36" s="372"/>
      <c r="F36" s="372"/>
      <c r="G36" s="351"/>
      <c r="H36" s="351"/>
      <c r="I36" s="372"/>
      <c r="J36" s="372"/>
      <c r="K36" s="372"/>
      <c r="L36" s="372"/>
      <c r="M36" s="372"/>
      <c r="N36" s="351"/>
      <c r="O36" s="351"/>
      <c r="P36" s="372"/>
      <c r="Q36" s="372"/>
      <c r="R36" s="372"/>
      <c r="S36" s="372"/>
      <c r="T36" s="372"/>
      <c r="U36" s="351"/>
      <c r="V36" s="351"/>
      <c r="W36" s="372"/>
      <c r="X36" s="372"/>
      <c r="Y36" s="372"/>
      <c r="Z36" s="372"/>
      <c r="AA36" s="372"/>
      <c r="AB36" s="351"/>
      <c r="AC36" s="351"/>
      <c r="AD36" s="372"/>
      <c r="AE36" s="372"/>
      <c r="AF36" s="372"/>
      <c r="AG36" s="372"/>
      <c r="AH36" s="372"/>
      <c r="AI36" s="351"/>
      <c r="AJ36" s="351"/>
      <c r="AK36" s="372"/>
      <c r="AL36" s="372"/>
      <c r="AM36" s="372"/>
      <c r="AN36" s="372"/>
      <c r="AO36" s="372"/>
      <c r="AP36" s="351"/>
      <c r="AQ36" s="351"/>
      <c r="AR36" s="922">
        <f t="shared" si="12"/>
        <v>0</v>
      </c>
      <c r="AS36" s="922">
        <f t="shared" si="13"/>
        <v>0</v>
      </c>
      <c r="AT36" s="922">
        <f t="shared" si="7"/>
        <v>0</v>
      </c>
      <c r="AU36" s="922">
        <f t="shared" si="8"/>
        <v>0</v>
      </c>
      <c r="AV36" s="922">
        <f t="shared" si="9"/>
        <v>0</v>
      </c>
      <c r="AW36" s="351"/>
      <c r="AX36" s="351"/>
    </row>
    <row r="37" spans="1:50" x14ac:dyDescent="0.25">
      <c r="A37" s="372" t="s">
        <v>948</v>
      </c>
      <c r="B37" s="372"/>
      <c r="C37" s="372"/>
      <c r="D37" s="372"/>
      <c r="E37" s="372"/>
      <c r="F37" s="372"/>
      <c r="G37" s="351"/>
      <c r="H37" s="351"/>
      <c r="I37" s="372"/>
      <c r="J37" s="372"/>
      <c r="K37" s="372"/>
      <c r="L37" s="372"/>
      <c r="M37" s="372"/>
      <c r="N37" s="351"/>
      <c r="O37" s="351"/>
      <c r="P37" s="372"/>
      <c r="Q37" s="372"/>
      <c r="R37" s="372"/>
      <c r="S37" s="372"/>
      <c r="T37" s="372"/>
      <c r="U37" s="351"/>
      <c r="V37" s="351"/>
      <c r="W37" s="372"/>
      <c r="X37" s="372"/>
      <c r="Y37" s="372"/>
      <c r="Z37" s="372"/>
      <c r="AA37" s="372"/>
      <c r="AB37" s="351"/>
      <c r="AC37" s="351"/>
      <c r="AD37" s="372"/>
      <c r="AE37" s="372"/>
      <c r="AF37" s="372"/>
      <c r="AG37" s="372"/>
      <c r="AH37" s="372"/>
      <c r="AI37" s="351"/>
      <c r="AJ37" s="351"/>
      <c r="AK37" s="372"/>
      <c r="AL37" s="372"/>
      <c r="AM37" s="372"/>
      <c r="AN37" s="372"/>
      <c r="AO37" s="372"/>
      <c r="AP37" s="351"/>
      <c r="AQ37" s="351"/>
      <c r="AR37" s="922">
        <f t="shared" si="12"/>
        <v>0</v>
      </c>
      <c r="AS37" s="922">
        <f t="shared" si="13"/>
        <v>0</v>
      </c>
      <c r="AT37" s="922">
        <f t="shared" si="7"/>
        <v>0</v>
      </c>
      <c r="AU37" s="922">
        <f t="shared" si="8"/>
        <v>0</v>
      </c>
      <c r="AV37" s="922">
        <f t="shared" si="9"/>
        <v>0</v>
      </c>
      <c r="AW37" s="351"/>
      <c r="AX37" s="351"/>
    </row>
    <row r="38" spans="1:50" x14ac:dyDescent="0.25">
      <c r="A38" s="372" t="s">
        <v>949</v>
      </c>
      <c r="B38" s="372"/>
      <c r="C38" s="372"/>
      <c r="D38" s="372"/>
      <c r="E38" s="372"/>
      <c r="F38" s="372"/>
      <c r="G38" s="351"/>
      <c r="H38" s="351"/>
      <c r="I38" s="372"/>
      <c r="J38" s="372"/>
      <c r="K38" s="372"/>
      <c r="L38" s="372"/>
      <c r="M38" s="372"/>
      <c r="N38" s="351"/>
      <c r="O38" s="351"/>
      <c r="P38" s="372"/>
      <c r="Q38" s="372"/>
      <c r="R38" s="372"/>
      <c r="S38" s="372"/>
      <c r="T38" s="372"/>
      <c r="U38" s="351"/>
      <c r="V38" s="351"/>
      <c r="W38" s="372"/>
      <c r="X38" s="372"/>
      <c r="Y38" s="372"/>
      <c r="Z38" s="372"/>
      <c r="AA38" s="372"/>
      <c r="AB38" s="351"/>
      <c r="AC38" s="351"/>
      <c r="AD38" s="372"/>
      <c r="AE38" s="372"/>
      <c r="AF38" s="372"/>
      <c r="AG38" s="372"/>
      <c r="AH38" s="372"/>
      <c r="AI38" s="351"/>
      <c r="AJ38" s="351"/>
      <c r="AK38" s="372"/>
      <c r="AL38" s="372"/>
      <c r="AM38" s="372"/>
      <c r="AN38" s="372"/>
      <c r="AO38" s="372"/>
      <c r="AP38" s="351"/>
      <c r="AQ38" s="351"/>
      <c r="AR38" s="922">
        <f t="shared" si="12"/>
        <v>0</v>
      </c>
      <c r="AS38" s="922">
        <f t="shared" si="13"/>
        <v>0</v>
      </c>
      <c r="AT38" s="922">
        <f t="shared" si="7"/>
        <v>0</v>
      </c>
      <c r="AU38" s="922">
        <f t="shared" si="8"/>
        <v>0</v>
      </c>
      <c r="AV38" s="922">
        <f t="shared" si="9"/>
        <v>0</v>
      </c>
      <c r="AW38" s="351"/>
      <c r="AX38" s="351"/>
    </row>
    <row r="39" spans="1:50" x14ac:dyDescent="0.25">
      <c r="A39" s="372" t="s">
        <v>960</v>
      </c>
      <c r="B39" s="372"/>
      <c r="C39" s="372"/>
      <c r="D39" s="372"/>
      <c r="E39" s="372"/>
      <c r="F39" s="372"/>
      <c r="G39" s="351"/>
      <c r="H39" s="351"/>
      <c r="I39" s="372"/>
      <c r="J39" s="372"/>
      <c r="K39" s="372"/>
      <c r="L39" s="372"/>
      <c r="M39" s="372"/>
      <c r="N39" s="351"/>
      <c r="O39" s="351"/>
      <c r="P39" s="372"/>
      <c r="Q39" s="372"/>
      <c r="R39" s="372"/>
      <c r="S39" s="372"/>
      <c r="T39" s="372"/>
      <c r="U39" s="351"/>
      <c r="V39" s="351"/>
      <c r="W39" s="372"/>
      <c r="X39" s="372"/>
      <c r="Y39" s="372"/>
      <c r="Z39" s="372"/>
      <c r="AA39" s="372"/>
      <c r="AB39" s="351"/>
      <c r="AC39" s="351"/>
      <c r="AD39" s="372"/>
      <c r="AE39" s="372"/>
      <c r="AF39" s="372"/>
      <c r="AG39" s="372"/>
      <c r="AH39" s="372"/>
      <c r="AI39" s="351"/>
      <c r="AJ39" s="351"/>
      <c r="AK39" s="372"/>
      <c r="AL39" s="372"/>
      <c r="AM39" s="372"/>
      <c r="AN39" s="372"/>
      <c r="AO39" s="372"/>
      <c r="AP39" s="351"/>
      <c r="AQ39" s="351"/>
      <c r="AR39" s="922">
        <f t="shared" si="12"/>
        <v>0</v>
      </c>
      <c r="AS39" s="922">
        <f t="shared" si="13"/>
        <v>0</v>
      </c>
      <c r="AT39" s="922">
        <f t="shared" si="7"/>
        <v>0</v>
      </c>
      <c r="AU39" s="922">
        <f t="shared" si="8"/>
        <v>0</v>
      </c>
      <c r="AV39" s="922">
        <f t="shared" si="9"/>
        <v>0</v>
      </c>
      <c r="AW39" s="351"/>
      <c r="AX39" s="351"/>
    </row>
    <row r="40" spans="1:50" x14ac:dyDescent="0.25">
      <c r="A40" s="372" t="s">
        <v>961</v>
      </c>
      <c r="B40" s="372"/>
      <c r="C40" s="372"/>
      <c r="D40" s="372"/>
      <c r="E40" s="372"/>
      <c r="F40" s="372"/>
      <c r="G40" s="351"/>
      <c r="H40" s="351"/>
      <c r="I40" s="372"/>
      <c r="J40" s="372"/>
      <c r="K40" s="372"/>
      <c r="L40" s="372"/>
      <c r="M40" s="372"/>
      <c r="N40" s="351"/>
      <c r="O40" s="351"/>
      <c r="P40" s="372"/>
      <c r="Q40" s="372"/>
      <c r="R40" s="372"/>
      <c r="S40" s="372"/>
      <c r="T40" s="372"/>
      <c r="U40" s="351"/>
      <c r="V40" s="351"/>
      <c r="W40" s="372"/>
      <c r="X40" s="372"/>
      <c r="Y40" s="372"/>
      <c r="Z40" s="372"/>
      <c r="AA40" s="372"/>
      <c r="AB40" s="351"/>
      <c r="AC40" s="351"/>
      <c r="AD40" s="372"/>
      <c r="AE40" s="372"/>
      <c r="AF40" s="372"/>
      <c r="AG40" s="372"/>
      <c r="AH40" s="372"/>
      <c r="AI40" s="351"/>
      <c r="AJ40" s="351"/>
      <c r="AK40" s="372"/>
      <c r="AL40" s="372"/>
      <c r="AM40" s="372"/>
      <c r="AN40" s="372"/>
      <c r="AO40" s="372"/>
      <c r="AP40" s="351"/>
      <c r="AQ40" s="351"/>
      <c r="AR40" s="922">
        <f t="shared" si="12"/>
        <v>0</v>
      </c>
      <c r="AS40" s="922">
        <f t="shared" si="13"/>
        <v>0</v>
      </c>
      <c r="AT40" s="922">
        <f t="shared" si="7"/>
        <v>0</v>
      </c>
      <c r="AU40" s="922">
        <f t="shared" si="8"/>
        <v>0</v>
      </c>
      <c r="AV40" s="922">
        <f t="shared" si="9"/>
        <v>0</v>
      </c>
      <c r="AW40" s="351"/>
      <c r="AX40" s="351"/>
    </row>
    <row r="41" spans="1:50" x14ac:dyDescent="0.25">
      <c r="A41" s="372" t="s">
        <v>962</v>
      </c>
      <c r="B41" s="372"/>
      <c r="C41" s="372"/>
      <c r="D41" s="372"/>
      <c r="E41" s="372"/>
      <c r="F41" s="372"/>
      <c r="G41" s="351"/>
      <c r="H41" s="351"/>
      <c r="I41" s="372"/>
      <c r="J41" s="372"/>
      <c r="K41" s="372"/>
      <c r="L41" s="372"/>
      <c r="M41" s="372"/>
      <c r="N41" s="351"/>
      <c r="O41" s="351"/>
      <c r="P41" s="372"/>
      <c r="Q41" s="372"/>
      <c r="R41" s="372"/>
      <c r="S41" s="372"/>
      <c r="T41" s="372"/>
      <c r="U41" s="351"/>
      <c r="V41" s="351"/>
      <c r="W41" s="372"/>
      <c r="X41" s="372"/>
      <c r="Y41" s="372"/>
      <c r="Z41" s="372"/>
      <c r="AA41" s="372"/>
      <c r="AB41" s="351"/>
      <c r="AC41" s="351"/>
      <c r="AD41" s="372"/>
      <c r="AE41" s="372"/>
      <c r="AF41" s="372"/>
      <c r="AG41" s="372"/>
      <c r="AH41" s="372"/>
      <c r="AI41" s="351"/>
      <c r="AJ41" s="351"/>
      <c r="AK41" s="372"/>
      <c r="AL41" s="372"/>
      <c r="AM41" s="372"/>
      <c r="AN41" s="372"/>
      <c r="AO41" s="372"/>
      <c r="AP41" s="351"/>
      <c r="AQ41" s="351"/>
      <c r="AR41" s="922">
        <f t="shared" si="12"/>
        <v>0</v>
      </c>
      <c r="AS41" s="922">
        <f t="shared" si="13"/>
        <v>0</v>
      </c>
      <c r="AT41" s="922">
        <f t="shared" si="7"/>
        <v>0</v>
      </c>
      <c r="AU41" s="922">
        <f t="shared" si="8"/>
        <v>0</v>
      </c>
      <c r="AV41" s="922">
        <f t="shared" si="9"/>
        <v>0</v>
      </c>
      <c r="AW41" s="351"/>
      <c r="AX41" s="351"/>
    </row>
    <row r="42" spans="1:50" x14ac:dyDescent="0.25">
      <c r="A42" s="372" t="s">
        <v>950</v>
      </c>
      <c r="B42" s="372"/>
      <c r="C42" s="372"/>
      <c r="D42" s="372"/>
      <c r="E42" s="372"/>
      <c r="F42" s="372"/>
      <c r="G42" s="351"/>
      <c r="H42" s="351"/>
      <c r="I42" s="372"/>
      <c r="J42" s="372"/>
      <c r="K42" s="372"/>
      <c r="L42" s="372"/>
      <c r="M42" s="372"/>
      <c r="N42" s="351"/>
      <c r="O42" s="351"/>
      <c r="P42" s="372"/>
      <c r="Q42" s="372"/>
      <c r="R42" s="372"/>
      <c r="S42" s="372"/>
      <c r="T42" s="372"/>
      <c r="U42" s="351"/>
      <c r="V42" s="351"/>
      <c r="W42" s="372"/>
      <c r="X42" s="372"/>
      <c r="Y42" s="372"/>
      <c r="Z42" s="372"/>
      <c r="AA42" s="372"/>
      <c r="AB42" s="351"/>
      <c r="AC42" s="351"/>
      <c r="AD42" s="372"/>
      <c r="AE42" s="372"/>
      <c r="AF42" s="372"/>
      <c r="AG42" s="372"/>
      <c r="AH42" s="372"/>
      <c r="AI42" s="351"/>
      <c r="AJ42" s="351"/>
      <c r="AK42" s="372"/>
      <c r="AL42" s="372"/>
      <c r="AM42" s="372"/>
      <c r="AN42" s="372"/>
      <c r="AO42" s="372"/>
      <c r="AP42" s="351"/>
      <c r="AQ42" s="351"/>
      <c r="AR42" s="922">
        <f t="shared" si="12"/>
        <v>0</v>
      </c>
      <c r="AS42" s="922">
        <f t="shared" si="13"/>
        <v>0</v>
      </c>
      <c r="AT42" s="922">
        <f t="shared" si="7"/>
        <v>0</v>
      </c>
      <c r="AU42" s="922">
        <f t="shared" si="8"/>
        <v>0</v>
      </c>
      <c r="AV42" s="922">
        <f t="shared" si="9"/>
        <v>0</v>
      </c>
      <c r="AW42" s="351"/>
      <c r="AX42" s="351"/>
    </row>
    <row r="43" spans="1:50" x14ac:dyDescent="0.25">
      <c r="A43" s="372" t="s">
        <v>951</v>
      </c>
      <c r="B43" s="372"/>
      <c r="C43" s="372"/>
      <c r="D43" s="372"/>
      <c r="E43" s="372"/>
      <c r="F43" s="372"/>
      <c r="G43" s="351"/>
      <c r="H43" s="351"/>
      <c r="I43" s="372"/>
      <c r="J43" s="372"/>
      <c r="K43" s="372"/>
      <c r="L43" s="372"/>
      <c r="M43" s="372"/>
      <c r="N43" s="351"/>
      <c r="O43" s="351"/>
      <c r="P43" s="372"/>
      <c r="Q43" s="372"/>
      <c r="R43" s="372"/>
      <c r="S43" s="372"/>
      <c r="T43" s="372"/>
      <c r="U43" s="351"/>
      <c r="V43" s="351"/>
      <c r="W43" s="372"/>
      <c r="X43" s="372"/>
      <c r="Y43" s="372"/>
      <c r="Z43" s="372"/>
      <c r="AA43" s="372"/>
      <c r="AB43" s="351"/>
      <c r="AC43" s="351"/>
      <c r="AD43" s="372"/>
      <c r="AE43" s="372"/>
      <c r="AF43" s="372"/>
      <c r="AG43" s="372"/>
      <c r="AH43" s="372"/>
      <c r="AI43" s="351"/>
      <c r="AJ43" s="351"/>
      <c r="AK43" s="372"/>
      <c r="AL43" s="372"/>
      <c r="AM43" s="372"/>
      <c r="AN43" s="372"/>
      <c r="AO43" s="372"/>
      <c r="AP43" s="351"/>
      <c r="AQ43" s="351"/>
      <c r="AR43" s="922">
        <f t="shared" si="12"/>
        <v>0</v>
      </c>
      <c r="AS43" s="922">
        <f t="shared" si="13"/>
        <v>0</v>
      </c>
      <c r="AT43" s="922">
        <f t="shared" ref="AT43:AT56" si="15">SUM(AM43,AF43,Y43,R43,K43,D43)</f>
        <v>0</v>
      </c>
      <c r="AU43" s="922">
        <f t="shared" ref="AU43:AU56" si="16">SUM(AN43,AG43,Z43,S43,L43,E43)</f>
        <v>0</v>
      </c>
      <c r="AV43" s="922">
        <f t="shared" ref="AV43:AV56" si="17">SUM(AO43,AH43,AA43,T43,M43,F43)</f>
        <v>0</v>
      </c>
      <c r="AW43" s="351"/>
      <c r="AX43" s="351"/>
    </row>
    <row r="44" spans="1:50" x14ac:dyDescent="0.25">
      <c r="A44" s="372" t="s">
        <v>952</v>
      </c>
      <c r="B44" s="372"/>
      <c r="C44" s="372"/>
      <c r="D44" s="372"/>
      <c r="E44" s="372"/>
      <c r="F44" s="372"/>
      <c r="G44" s="351"/>
      <c r="H44" s="351"/>
      <c r="I44" s="372"/>
      <c r="J44" s="372"/>
      <c r="K44" s="372"/>
      <c r="L44" s="372"/>
      <c r="M44" s="372"/>
      <c r="N44" s="351"/>
      <c r="O44" s="351"/>
      <c r="P44" s="372"/>
      <c r="Q44" s="372"/>
      <c r="R44" s="372"/>
      <c r="S44" s="372"/>
      <c r="T44" s="372"/>
      <c r="U44" s="351"/>
      <c r="V44" s="351"/>
      <c r="W44" s="372"/>
      <c r="X44" s="372"/>
      <c r="Y44" s="372"/>
      <c r="Z44" s="372"/>
      <c r="AA44" s="372"/>
      <c r="AB44" s="351"/>
      <c r="AC44" s="351"/>
      <c r="AD44" s="372"/>
      <c r="AE44" s="372"/>
      <c r="AF44" s="372"/>
      <c r="AG44" s="372"/>
      <c r="AH44" s="372"/>
      <c r="AI44" s="351"/>
      <c r="AJ44" s="351"/>
      <c r="AK44" s="372"/>
      <c r="AL44" s="372"/>
      <c r="AM44" s="372"/>
      <c r="AN44" s="372"/>
      <c r="AO44" s="372"/>
      <c r="AP44" s="351"/>
      <c r="AQ44" s="351"/>
      <c r="AR44" s="922">
        <f t="shared" si="12"/>
        <v>0</v>
      </c>
      <c r="AS44" s="922">
        <f t="shared" si="13"/>
        <v>0</v>
      </c>
      <c r="AT44" s="922">
        <f t="shared" si="15"/>
        <v>0</v>
      </c>
      <c r="AU44" s="922">
        <f t="shared" si="16"/>
        <v>0</v>
      </c>
      <c r="AV44" s="922">
        <f t="shared" si="17"/>
        <v>0</v>
      </c>
      <c r="AW44" s="351"/>
      <c r="AX44" s="351"/>
    </row>
    <row r="45" spans="1:50" x14ac:dyDescent="0.25">
      <c r="A45" s="372" t="s">
        <v>953</v>
      </c>
      <c r="B45" s="372"/>
      <c r="C45" s="372"/>
      <c r="D45" s="372"/>
      <c r="E45" s="372"/>
      <c r="F45" s="372"/>
      <c r="G45" s="351"/>
      <c r="H45" s="351"/>
      <c r="I45" s="372"/>
      <c r="J45" s="372"/>
      <c r="K45" s="372"/>
      <c r="L45" s="372"/>
      <c r="M45" s="372"/>
      <c r="N45" s="351"/>
      <c r="O45" s="351"/>
      <c r="P45" s="372"/>
      <c r="Q45" s="372"/>
      <c r="R45" s="372"/>
      <c r="S45" s="372"/>
      <c r="T45" s="372"/>
      <c r="U45" s="351"/>
      <c r="V45" s="351"/>
      <c r="W45" s="372"/>
      <c r="X45" s="372"/>
      <c r="Y45" s="372"/>
      <c r="Z45" s="372"/>
      <c r="AA45" s="372"/>
      <c r="AB45" s="351"/>
      <c r="AC45" s="351"/>
      <c r="AD45" s="372"/>
      <c r="AE45" s="372"/>
      <c r="AF45" s="372"/>
      <c r="AG45" s="372"/>
      <c r="AH45" s="372"/>
      <c r="AI45" s="351"/>
      <c r="AJ45" s="351"/>
      <c r="AK45" s="372"/>
      <c r="AL45" s="372"/>
      <c r="AM45" s="372"/>
      <c r="AN45" s="372"/>
      <c r="AO45" s="372"/>
      <c r="AP45" s="351"/>
      <c r="AQ45" s="351"/>
      <c r="AR45" s="922">
        <f t="shared" si="12"/>
        <v>0</v>
      </c>
      <c r="AS45" s="922">
        <f t="shared" si="13"/>
        <v>0</v>
      </c>
      <c r="AT45" s="922">
        <f t="shared" si="15"/>
        <v>0</v>
      </c>
      <c r="AU45" s="922">
        <f t="shared" si="16"/>
        <v>0</v>
      </c>
      <c r="AV45" s="922">
        <f t="shared" si="17"/>
        <v>0</v>
      </c>
      <c r="AW45" s="351"/>
      <c r="AX45" s="351"/>
    </row>
    <row r="46" spans="1:50" x14ac:dyDescent="0.25">
      <c r="A46" s="372" t="s">
        <v>954</v>
      </c>
      <c r="B46" s="421"/>
      <c r="C46" s="421"/>
      <c r="D46" s="421"/>
      <c r="E46" s="421"/>
      <c r="F46" s="421"/>
      <c r="G46" s="921"/>
      <c r="H46" s="921"/>
      <c r="I46" s="421"/>
      <c r="J46" s="421"/>
      <c r="K46" s="421"/>
      <c r="L46" s="421"/>
      <c r="M46" s="421"/>
      <c r="N46" s="921"/>
      <c r="O46" s="921"/>
      <c r="P46" s="421"/>
      <c r="Q46" s="421"/>
      <c r="R46" s="421"/>
      <c r="S46" s="421"/>
      <c r="T46" s="421"/>
      <c r="U46" s="921"/>
      <c r="V46" s="921"/>
      <c r="W46" s="421"/>
      <c r="X46" s="421"/>
      <c r="Y46" s="421"/>
      <c r="Z46" s="421"/>
      <c r="AA46" s="421"/>
      <c r="AB46" s="921"/>
      <c r="AC46" s="921"/>
      <c r="AD46" s="421"/>
      <c r="AE46" s="421"/>
      <c r="AF46" s="421"/>
      <c r="AG46" s="421"/>
      <c r="AH46" s="421"/>
      <c r="AI46" s="921"/>
      <c r="AJ46" s="921"/>
      <c r="AK46" s="421"/>
      <c r="AL46" s="421"/>
      <c r="AM46" s="421"/>
      <c r="AN46" s="421"/>
      <c r="AO46" s="421"/>
      <c r="AP46" s="921"/>
      <c r="AQ46" s="921"/>
      <c r="AR46" s="922">
        <f t="shared" si="12"/>
        <v>0</v>
      </c>
      <c r="AS46" s="922">
        <f t="shared" si="13"/>
        <v>0</v>
      </c>
      <c r="AT46" s="922">
        <f t="shared" si="15"/>
        <v>0</v>
      </c>
      <c r="AU46" s="922">
        <f t="shared" si="16"/>
        <v>0</v>
      </c>
      <c r="AV46" s="922">
        <f t="shared" si="17"/>
        <v>0</v>
      </c>
      <c r="AW46" s="921"/>
      <c r="AX46" s="921"/>
    </row>
    <row r="47" spans="1:50" x14ac:dyDescent="0.25">
      <c r="A47" s="372" t="s">
        <v>955</v>
      </c>
      <c r="B47" s="421"/>
      <c r="C47" s="421"/>
      <c r="D47" s="421"/>
      <c r="E47" s="421"/>
      <c r="F47" s="421"/>
      <c r="G47" s="921"/>
      <c r="H47" s="921"/>
      <c r="I47" s="421"/>
      <c r="J47" s="421"/>
      <c r="K47" s="421"/>
      <c r="L47" s="421"/>
      <c r="M47" s="421"/>
      <c r="N47" s="921"/>
      <c r="O47" s="921"/>
      <c r="P47" s="421"/>
      <c r="Q47" s="421"/>
      <c r="R47" s="421"/>
      <c r="S47" s="421"/>
      <c r="T47" s="421"/>
      <c r="U47" s="921"/>
      <c r="V47" s="921"/>
      <c r="W47" s="421"/>
      <c r="X47" s="421"/>
      <c r="Y47" s="421"/>
      <c r="Z47" s="421"/>
      <c r="AA47" s="421"/>
      <c r="AB47" s="921"/>
      <c r="AC47" s="921"/>
      <c r="AD47" s="421"/>
      <c r="AE47" s="421"/>
      <c r="AF47" s="421"/>
      <c r="AG47" s="421"/>
      <c r="AH47" s="421"/>
      <c r="AI47" s="921"/>
      <c r="AJ47" s="921"/>
      <c r="AK47" s="421"/>
      <c r="AL47" s="421"/>
      <c r="AM47" s="421"/>
      <c r="AN47" s="421"/>
      <c r="AO47" s="421"/>
      <c r="AP47" s="921"/>
      <c r="AQ47" s="921"/>
      <c r="AR47" s="922">
        <f t="shared" si="12"/>
        <v>0</v>
      </c>
      <c r="AS47" s="922">
        <f t="shared" si="13"/>
        <v>0</v>
      </c>
      <c r="AT47" s="922">
        <f t="shared" si="15"/>
        <v>0</v>
      </c>
      <c r="AU47" s="922">
        <f t="shared" si="16"/>
        <v>0</v>
      </c>
      <c r="AV47" s="922">
        <f t="shared" si="17"/>
        <v>0</v>
      </c>
      <c r="AW47" s="921"/>
      <c r="AX47" s="921"/>
    </row>
    <row r="48" spans="1:50" x14ac:dyDescent="0.25">
      <c r="A48" s="372" t="s">
        <v>956</v>
      </c>
      <c r="B48" s="421"/>
      <c r="C48" s="421"/>
      <c r="D48" s="421"/>
      <c r="E48" s="421"/>
      <c r="F48" s="421"/>
      <c r="G48" s="921"/>
      <c r="H48" s="921"/>
      <c r="I48" s="421"/>
      <c r="J48" s="421"/>
      <c r="K48" s="421"/>
      <c r="L48" s="421"/>
      <c r="M48" s="421"/>
      <c r="N48" s="921"/>
      <c r="O48" s="921"/>
      <c r="P48" s="421"/>
      <c r="Q48" s="421"/>
      <c r="R48" s="421"/>
      <c r="S48" s="421"/>
      <c r="T48" s="421"/>
      <c r="U48" s="921"/>
      <c r="V48" s="921"/>
      <c r="W48" s="421"/>
      <c r="X48" s="421"/>
      <c r="Y48" s="421"/>
      <c r="Z48" s="421"/>
      <c r="AA48" s="421"/>
      <c r="AB48" s="921"/>
      <c r="AC48" s="921"/>
      <c r="AD48" s="421"/>
      <c r="AE48" s="421"/>
      <c r="AF48" s="421"/>
      <c r="AG48" s="421"/>
      <c r="AH48" s="421"/>
      <c r="AI48" s="921"/>
      <c r="AJ48" s="921"/>
      <c r="AK48" s="421"/>
      <c r="AL48" s="421"/>
      <c r="AM48" s="421"/>
      <c r="AN48" s="421"/>
      <c r="AO48" s="421"/>
      <c r="AP48" s="921"/>
      <c r="AQ48" s="921"/>
      <c r="AR48" s="922">
        <f t="shared" si="12"/>
        <v>0</v>
      </c>
      <c r="AS48" s="922">
        <f t="shared" si="13"/>
        <v>0</v>
      </c>
      <c r="AT48" s="922">
        <f t="shared" si="15"/>
        <v>0</v>
      </c>
      <c r="AU48" s="922">
        <f t="shared" si="16"/>
        <v>0</v>
      </c>
      <c r="AV48" s="922">
        <f t="shared" si="17"/>
        <v>0</v>
      </c>
      <c r="AW48" s="921"/>
      <c r="AX48" s="921"/>
    </row>
    <row r="49" spans="1:50" x14ac:dyDescent="0.25">
      <c r="A49" s="372" t="s">
        <v>957</v>
      </c>
      <c r="B49" s="421"/>
      <c r="C49" s="421"/>
      <c r="D49" s="421"/>
      <c r="E49" s="421"/>
      <c r="F49" s="421"/>
      <c r="G49" s="921"/>
      <c r="H49" s="921"/>
      <c r="I49" s="421"/>
      <c r="J49" s="421"/>
      <c r="K49" s="421"/>
      <c r="L49" s="421"/>
      <c r="M49" s="421"/>
      <c r="N49" s="921"/>
      <c r="O49" s="921"/>
      <c r="P49" s="421"/>
      <c r="Q49" s="421"/>
      <c r="R49" s="421"/>
      <c r="S49" s="421"/>
      <c r="T49" s="421"/>
      <c r="U49" s="921"/>
      <c r="V49" s="921"/>
      <c r="W49" s="421"/>
      <c r="X49" s="421"/>
      <c r="Y49" s="421"/>
      <c r="Z49" s="421"/>
      <c r="AA49" s="421"/>
      <c r="AB49" s="921"/>
      <c r="AC49" s="921"/>
      <c r="AD49" s="421"/>
      <c r="AE49" s="421"/>
      <c r="AF49" s="421"/>
      <c r="AG49" s="421"/>
      <c r="AH49" s="421"/>
      <c r="AI49" s="921"/>
      <c r="AJ49" s="921"/>
      <c r="AK49" s="421"/>
      <c r="AL49" s="421"/>
      <c r="AM49" s="421"/>
      <c r="AN49" s="421"/>
      <c r="AO49" s="421"/>
      <c r="AP49" s="921"/>
      <c r="AQ49" s="921"/>
      <c r="AR49" s="922">
        <f t="shared" si="12"/>
        <v>0</v>
      </c>
      <c r="AS49" s="922">
        <f t="shared" si="13"/>
        <v>0</v>
      </c>
      <c r="AT49" s="922">
        <f t="shared" si="15"/>
        <v>0</v>
      </c>
      <c r="AU49" s="922">
        <f t="shared" si="16"/>
        <v>0</v>
      </c>
      <c r="AV49" s="922">
        <f t="shared" si="17"/>
        <v>0</v>
      </c>
      <c r="AW49" s="921"/>
      <c r="AX49" s="921"/>
    </row>
    <row r="50" spans="1:50" x14ac:dyDescent="0.25">
      <c r="A50" s="372" t="s">
        <v>963</v>
      </c>
      <c r="B50" s="421"/>
      <c r="C50" s="421"/>
      <c r="D50" s="421"/>
      <c r="E50" s="421"/>
      <c r="F50" s="421"/>
      <c r="G50" s="921"/>
      <c r="H50" s="921"/>
      <c r="I50" s="421"/>
      <c r="J50" s="421"/>
      <c r="K50" s="421"/>
      <c r="L50" s="421"/>
      <c r="M50" s="421"/>
      <c r="N50" s="921"/>
      <c r="O50" s="921"/>
      <c r="P50" s="421"/>
      <c r="Q50" s="421"/>
      <c r="R50" s="421"/>
      <c r="S50" s="421"/>
      <c r="T50" s="421"/>
      <c r="U50" s="921"/>
      <c r="V50" s="921"/>
      <c r="W50" s="421"/>
      <c r="X50" s="421"/>
      <c r="Y50" s="421"/>
      <c r="Z50" s="421"/>
      <c r="AA50" s="421"/>
      <c r="AB50" s="921"/>
      <c r="AC50" s="921"/>
      <c r="AD50" s="421"/>
      <c r="AE50" s="421"/>
      <c r="AF50" s="421"/>
      <c r="AG50" s="421"/>
      <c r="AH50" s="421"/>
      <c r="AI50" s="921"/>
      <c r="AJ50" s="921"/>
      <c r="AK50" s="421"/>
      <c r="AL50" s="421"/>
      <c r="AM50" s="421"/>
      <c r="AN50" s="421"/>
      <c r="AO50" s="421"/>
      <c r="AP50" s="921"/>
      <c r="AQ50" s="921"/>
      <c r="AR50" s="922">
        <f t="shared" si="12"/>
        <v>0</v>
      </c>
      <c r="AS50" s="922">
        <f t="shared" si="13"/>
        <v>0</v>
      </c>
      <c r="AT50" s="922">
        <f t="shared" si="15"/>
        <v>0</v>
      </c>
      <c r="AU50" s="922">
        <f t="shared" si="16"/>
        <v>0</v>
      </c>
      <c r="AV50" s="922">
        <f t="shared" si="17"/>
        <v>0</v>
      </c>
      <c r="AW50" s="921"/>
      <c r="AX50" s="921"/>
    </row>
    <row r="51" spans="1:50" x14ac:dyDescent="0.25">
      <c r="A51" s="372" t="s">
        <v>964</v>
      </c>
      <c r="B51" s="421"/>
      <c r="C51" s="421"/>
      <c r="D51" s="421"/>
      <c r="E51" s="421"/>
      <c r="F51" s="421"/>
      <c r="G51" s="921"/>
      <c r="H51" s="921"/>
      <c r="I51" s="421"/>
      <c r="J51" s="421"/>
      <c r="K51" s="421"/>
      <c r="L51" s="421"/>
      <c r="M51" s="421"/>
      <c r="N51" s="921"/>
      <c r="O51" s="921"/>
      <c r="P51" s="421"/>
      <c r="Q51" s="421"/>
      <c r="R51" s="421"/>
      <c r="S51" s="421"/>
      <c r="T51" s="421"/>
      <c r="U51" s="921"/>
      <c r="V51" s="921"/>
      <c r="W51" s="421"/>
      <c r="X51" s="421"/>
      <c r="Y51" s="421"/>
      <c r="Z51" s="421"/>
      <c r="AA51" s="421"/>
      <c r="AB51" s="921"/>
      <c r="AC51" s="921"/>
      <c r="AD51" s="421"/>
      <c r="AE51" s="421"/>
      <c r="AF51" s="421"/>
      <c r="AG51" s="421"/>
      <c r="AH51" s="421"/>
      <c r="AI51" s="921"/>
      <c r="AJ51" s="921"/>
      <c r="AK51" s="421"/>
      <c r="AL51" s="421"/>
      <c r="AM51" s="421"/>
      <c r="AN51" s="421"/>
      <c r="AO51" s="421"/>
      <c r="AP51" s="921"/>
      <c r="AQ51" s="921"/>
      <c r="AR51" s="922">
        <f t="shared" si="12"/>
        <v>0</v>
      </c>
      <c r="AS51" s="922">
        <f t="shared" si="13"/>
        <v>0</v>
      </c>
      <c r="AT51" s="922">
        <f t="shared" si="15"/>
        <v>0</v>
      </c>
      <c r="AU51" s="922">
        <f t="shared" si="16"/>
        <v>0</v>
      </c>
      <c r="AV51" s="922">
        <f t="shared" si="17"/>
        <v>0</v>
      </c>
      <c r="AW51" s="921"/>
      <c r="AX51" s="921"/>
    </row>
    <row r="52" spans="1:50" x14ac:dyDescent="0.25">
      <c r="A52" s="372" t="s">
        <v>965</v>
      </c>
      <c r="B52" s="421"/>
      <c r="C52" s="421"/>
      <c r="D52" s="421"/>
      <c r="E52" s="421"/>
      <c r="F52" s="421"/>
      <c r="G52" s="921"/>
      <c r="H52" s="921"/>
      <c r="I52" s="421"/>
      <c r="J52" s="421"/>
      <c r="K52" s="421"/>
      <c r="L52" s="421"/>
      <c r="M52" s="421"/>
      <c r="N52" s="921"/>
      <c r="O52" s="921"/>
      <c r="P52" s="421"/>
      <c r="Q52" s="421"/>
      <c r="R52" s="421"/>
      <c r="S52" s="421"/>
      <c r="T52" s="421"/>
      <c r="U52" s="921"/>
      <c r="V52" s="921"/>
      <c r="W52" s="421"/>
      <c r="X52" s="421"/>
      <c r="Y52" s="421"/>
      <c r="Z52" s="421"/>
      <c r="AA52" s="421"/>
      <c r="AB52" s="921"/>
      <c r="AC52" s="921"/>
      <c r="AD52" s="421"/>
      <c r="AE52" s="421"/>
      <c r="AF52" s="421"/>
      <c r="AG52" s="421"/>
      <c r="AH52" s="421"/>
      <c r="AI52" s="921"/>
      <c r="AJ52" s="921"/>
      <c r="AK52" s="421"/>
      <c r="AL52" s="421"/>
      <c r="AM52" s="421"/>
      <c r="AN52" s="421"/>
      <c r="AO52" s="421"/>
      <c r="AP52" s="921"/>
      <c r="AQ52" s="921"/>
      <c r="AR52" s="922">
        <f t="shared" si="12"/>
        <v>0</v>
      </c>
      <c r="AS52" s="922">
        <f t="shared" si="13"/>
        <v>0</v>
      </c>
      <c r="AT52" s="922">
        <f t="shared" si="15"/>
        <v>0</v>
      </c>
      <c r="AU52" s="922">
        <f t="shared" si="16"/>
        <v>0</v>
      </c>
      <c r="AV52" s="922">
        <f t="shared" si="17"/>
        <v>0</v>
      </c>
      <c r="AW52" s="921"/>
      <c r="AX52" s="921"/>
    </row>
    <row r="53" spans="1:50" x14ac:dyDescent="0.25">
      <c r="A53" s="372" t="s">
        <v>966</v>
      </c>
      <c r="B53" s="421"/>
      <c r="C53" s="421"/>
      <c r="D53" s="421"/>
      <c r="E53" s="421"/>
      <c r="F53" s="421"/>
      <c r="G53" s="921"/>
      <c r="H53" s="921"/>
      <c r="I53" s="421"/>
      <c r="J53" s="421"/>
      <c r="K53" s="421"/>
      <c r="L53" s="421"/>
      <c r="M53" s="421"/>
      <c r="N53" s="921"/>
      <c r="O53" s="921"/>
      <c r="P53" s="421"/>
      <c r="Q53" s="421"/>
      <c r="R53" s="421"/>
      <c r="S53" s="421"/>
      <c r="T53" s="421"/>
      <c r="U53" s="921"/>
      <c r="V53" s="921"/>
      <c r="W53" s="421"/>
      <c r="X53" s="421"/>
      <c r="Y53" s="421"/>
      <c r="Z53" s="421"/>
      <c r="AA53" s="421"/>
      <c r="AB53" s="921"/>
      <c r="AC53" s="921"/>
      <c r="AD53" s="421"/>
      <c r="AE53" s="421"/>
      <c r="AF53" s="421"/>
      <c r="AG53" s="421"/>
      <c r="AH53" s="421"/>
      <c r="AI53" s="921"/>
      <c r="AJ53" s="921"/>
      <c r="AK53" s="421"/>
      <c r="AL53" s="421"/>
      <c r="AM53" s="421"/>
      <c r="AN53" s="421"/>
      <c r="AO53" s="421"/>
      <c r="AP53" s="921"/>
      <c r="AQ53" s="921"/>
      <c r="AR53" s="922">
        <f t="shared" si="12"/>
        <v>0</v>
      </c>
      <c r="AS53" s="922">
        <f t="shared" si="13"/>
        <v>0</v>
      </c>
      <c r="AT53" s="922">
        <f t="shared" si="15"/>
        <v>0</v>
      </c>
      <c r="AU53" s="922">
        <f t="shared" si="16"/>
        <v>0</v>
      </c>
      <c r="AV53" s="922">
        <f t="shared" si="17"/>
        <v>0</v>
      </c>
      <c r="AW53" s="921"/>
      <c r="AX53" s="921"/>
    </row>
    <row r="54" spans="1:50" x14ac:dyDescent="0.25">
      <c r="A54" s="372" t="s">
        <v>967</v>
      </c>
      <c r="B54" s="421"/>
      <c r="C54" s="421"/>
      <c r="D54" s="421"/>
      <c r="E54" s="421"/>
      <c r="F54" s="421"/>
      <c r="G54" s="921"/>
      <c r="H54" s="921"/>
      <c r="I54" s="421"/>
      <c r="J54" s="421"/>
      <c r="K54" s="421"/>
      <c r="L54" s="421"/>
      <c r="M54" s="421"/>
      <c r="N54" s="921"/>
      <c r="O54" s="921"/>
      <c r="P54" s="421"/>
      <c r="Q54" s="421"/>
      <c r="R54" s="421"/>
      <c r="S54" s="421"/>
      <c r="T54" s="421"/>
      <c r="U54" s="921"/>
      <c r="V54" s="921"/>
      <c r="W54" s="421"/>
      <c r="X54" s="421"/>
      <c r="Y54" s="421"/>
      <c r="Z54" s="421"/>
      <c r="AA54" s="421"/>
      <c r="AB54" s="921"/>
      <c r="AC54" s="921"/>
      <c r="AD54" s="421"/>
      <c r="AE54" s="421"/>
      <c r="AF54" s="421"/>
      <c r="AG54" s="421"/>
      <c r="AH54" s="421"/>
      <c r="AI54" s="921"/>
      <c r="AJ54" s="921"/>
      <c r="AK54" s="421"/>
      <c r="AL54" s="421"/>
      <c r="AM54" s="421"/>
      <c r="AN54" s="421"/>
      <c r="AO54" s="421"/>
      <c r="AP54" s="921"/>
      <c r="AQ54" s="921"/>
      <c r="AR54" s="922">
        <f t="shared" si="12"/>
        <v>0</v>
      </c>
      <c r="AS54" s="922">
        <f t="shared" si="13"/>
        <v>0</v>
      </c>
      <c r="AT54" s="922">
        <f t="shared" si="15"/>
        <v>0</v>
      </c>
      <c r="AU54" s="922">
        <f t="shared" si="16"/>
        <v>0</v>
      </c>
      <c r="AV54" s="922">
        <f t="shared" si="17"/>
        <v>0</v>
      </c>
      <c r="AW54" s="921"/>
      <c r="AX54" s="921"/>
    </row>
    <row r="55" spans="1:50" x14ac:dyDescent="0.25">
      <c r="A55" s="372" t="s">
        <v>968</v>
      </c>
      <c r="B55" s="421"/>
      <c r="C55" s="421"/>
      <c r="D55" s="421"/>
      <c r="E55" s="421"/>
      <c r="F55" s="421"/>
      <c r="G55" s="921"/>
      <c r="H55" s="921"/>
      <c r="I55" s="421"/>
      <c r="J55" s="421"/>
      <c r="K55" s="421"/>
      <c r="L55" s="421"/>
      <c r="M55" s="421"/>
      <c r="N55" s="921"/>
      <c r="O55" s="921"/>
      <c r="P55" s="421"/>
      <c r="Q55" s="421"/>
      <c r="R55" s="421"/>
      <c r="S55" s="421"/>
      <c r="T55" s="421"/>
      <c r="U55" s="921"/>
      <c r="V55" s="921"/>
      <c r="W55" s="421"/>
      <c r="X55" s="421"/>
      <c r="Y55" s="421"/>
      <c r="Z55" s="421"/>
      <c r="AA55" s="421"/>
      <c r="AB55" s="921"/>
      <c r="AC55" s="921"/>
      <c r="AD55" s="421"/>
      <c r="AE55" s="421"/>
      <c r="AF55" s="421"/>
      <c r="AG55" s="421"/>
      <c r="AH55" s="421"/>
      <c r="AI55" s="921"/>
      <c r="AJ55" s="921"/>
      <c r="AK55" s="421"/>
      <c r="AL55" s="421"/>
      <c r="AM55" s="421"/>
      <c r="AN55" s="421"/>
      <c r="AO55" s="421"/>
      <c r="AP55" s="921"/>
      <c r="AQ55" s="921"/>
      <c r="AR55" s="922">
        <f t="shared" si="12"/>
        <v>0</v>
      </c>
      <c r="AS55" s="922">
        <f t="shared" si="13"/>
        <v>0</v>
      </c>
      <c r="AT55" s="922">
        <f t="shared" si="15"/>
        <v>0</v>
      </c>
      <c r="AU55" s="922">
        <f t="shared" si="16"/>
        <v>0</v>
      </c>
      <c r="AV55" s="922">
        <f t="shared" si="17"/>
        <v>0</v>
      </c>
      <c r="AW55" s="921"/>
      <c r="AX55" s="921"/>
    </row>
    <row r="56" spans="1:50" x14ac:dyDescent="0.25">
      <c r="A56" s="373" t="s">
        <v>969</v>
      </c>
      <c r="B56" s="729">
        <f>SUM(B30:B32,B35:B55)</f>
        <v>0</v>
      </c>
      <c r="C56" s="729">
        <f t="shared" ref="C56:AO56" si="18">SUM(C30:C32,C35:C55)</f>
        <v>0</v>
      </c>
      <c r="D56" s="729">
        <f t="shared" si="18"/>
        <v>0</v>
      </c>
      <c r="E56" s="729">
        <f t="shared" si="18"/>
        <v>0</v>
      </c>
      <c r="F56" s="729">
        <f t="shared" si="18"/>
        <v>0</v>
      </c>
      <c r="G56" s="729">
        <f>SUM(G32)</f>
        <v>0</v>
      </c>
      <c r="H56" s="729">
        <f>SUM(H32)</f>
        <v>0</v>
      </c>
      <c r="I56" s="729">
        <f t="shared" si="18"/>
        <v>0</v>
      </c>
      <c r="J56" s="729">
        <f t="shared" si="18"/>
        <v>0</v>
      </c>
      <c r="K56" s="729">
        <f t="shared" si="18"/>
        <v>0</v>
      </c>
      <c r="L56" s="729">
        <f t="shared" si="18"/>
        <v>0</v>
      </c>
      <c r="M56" s="729">
        <f t="shared" si="18"/>
        <v>0</v>
      </c>
      <c r="N56" s="729">
        <f>SUM(N32)</f>
        <v>0</v>
      </c>
      <c r="O56" s="729">
        <f>SUM(O32)</f>
        <v>0</v>
      </c>
      <c r="P56" s="729">
        <f t="shared" si="18"/>
        <v>0</v>
      </c>
      <c r="Q56" s="729">
        <f t="shared" si="18"/>
        <v>0</v>
      </c>
      <c r="R56" s="729">
        <f t="shared" si="18"/>
        <v>0</v>
      </c>
      <c r="S56" s="729">
        <f t="shared" si="18"/>
        <v>0</v>
      </c>
      <c r="T56" s="729">
        <f t="shared" si="18"/>
        <v>0</v>
      </c>
      <c r="U56" s="729">
        <f>SUM(U32)</f>
        <v>0</v>
      </c>
      <c r="V56" s="729">
        <f>SUM(V32)</f>
        <v>0</v>
      </c>
      <c r="W56" s="729">
        <f t="shared" si="18"/>
        <v>0</v>
      </c>
      <c r="X56" s="729">
        <f t="shared" si="18"/>
        <v>0</v>
      </c>
      <c r="Y56" s="729">
        <f t="shared" si="18"/>
        <v>0</v>
      </c>
      <c r="Z56" s="729">
        <f t="shared" si="18"/>
        <v>0</v>
      </c>
      <c r="AA56" s="729">
        <f t="shared" si="18"/>
        <v>0</v>
      </c>
      <c r="AB56" s="729">
        <f>SUM(AB32)</f>
        <v>0</v>
      </c>
      <c r="AC56" s="729">
        <f>SUM(AC32)</f>
        <v>0</v>
      </c>
      <c r="AD56" s="729">
        <f t="shared" si="18"/>
        <v>0</v>
      </c>
      <c r="AE56" s="729">
        <f t="shared" si="18"/>
        <v>0</v>
      </c>
      <c r="AF56" s="729">
        <f t="shared" si="18"/>
        <v>0</v>
      </c>
      <c r="AG56" s="729">
        <f t="shared" si="18"/>
        <v>0</v>
      </c>
      <c r="AH56" s="729">
        <f t="shared" si="18"/>
        <v>0</v>
      </c>
      <c r="AI56" s="729">
        <f>SUM(AI32)</f>
        <v>0</v>
      </c>
      <c r="AJ56" s="729">
        <f>SUM(AJ32)</f>
        <v>0</v>
      </c>
      <c r="AK56" s="729">
        <f t="shared" si="18"/>
        <v>0</v>
      </c>
      <c r="AL56" s="729">
        <f t="shared" si="18"/>
        <v>0</v>
      </c>
      <c r="AM56" s="729">
        <f t="shared" si="18"/>
        <v>0</v>
      </c>
      <c r="AN56" s="729">
        <f t="shared" si="18"/>
        <v>0</v>
      </c>
      <c r="AO56" s="729">
        <f t="shared" si="18"/>
        <v>0</v>
      </c>
      <c r="AP56" s="729">
        <f>SUM(AP32)</f>
        <v>0</v>
      </c>
      <c r="AQ56" s="729">
        <f>SUM(AQ32)</f>
        <v>0</v>
      </c>
      <c r="AR56" s="922">
        <f>SUM(AK56,AD56,W56,P56,I56,B56)</f>
        <v>0</v>
      </c>
      <c r="AS56" s="922">
        <f>SUM(AL56,AE56,X56,Q56,J56,C56)</f>
        <v>0</v>
      </c>
      <c r="AT56" s="922">
        <f t="shared" si="15"/>
        <v>0</v>
      </c>
      <c r="AU56" s="922">
        <f t="shared" si="16"/>
        <v>0</v>
      </c>
      <c r="AV56" s="922">
        <f t="shared" si="17"/>
        <v>0</v>
      </c>
      <c r="AW56" s="921"/>
      <c r="AX56" s="921"/>
    </row>
    <row r="57" spans="1:50" ht="13" thickBot="1" x14ac:dyDescent="0.3">
      <c r="A57" s="372"/>
      <c r="B57" s="923"/>
      <c r="C57" s="923"/>
      <c r="D57" s="923"/>
      <c r="E57" s="923"/>
      <c r="F57" s="923"/>
      <c r="G57" s="923"/>
      <c r="H57" s="923"/>
      <c r="I57" s="923"/>
      <c r="J57" s="923"/>
      <c r="K57" s="923"/>
      <c r="L57" s="923"/>
      <c r="M57" s="923"/>
      <c r="N57" s="923"/>
      <c r="O57" s="923"/>
      <c r="P57" s="923"/>
      <c r="Q57" s="923"/>
      <c r="R57" s="923"/>
      <c r="S57" s="923"/>
      <c r="T57" s="923"/>
      <c r="U57" s="923"/>
      <c r="V57" s="923"/>
      <c r="W57" s="923"/>
      <c r="X57" s="923"/>
      <c r="Y57" s="923"/>
      <c r="Z57" s="923"/>
      <c r="AA57" s="923"/>
      <c r="AB57" s="923"/>
      <c r="AC57" s="923"/>
      <c r="AD57" s="923"/>
      <c r="AE57" s="923"/>
      <c r="AF57" s="923"/>
      <c r="AG57" s="923"/>
      <c r="AH57" s="923"/>
      <c r="AI57" s="923"/>
      <c r="AJ57" s="923"/>
      <c r="AK57" s="923"/>
      <c r="AL57" s="923"/>
      <c r="AM57" s="923"/>
      <c r="AN57" s="923"/>
      <c r="AO57" s="923"/>
      <c r="AP57" s="923"/>
      <c r="AQ57" s="923"/>
      <c r="AR57" s="923"/>
      <c r="AS57" s="923"/>
      <c r="AT57" s="923"/>
      <c r="AU57" s="923"/>
      <c r="AV57" s="923"/>
      <c r="AW57" s="923"/>
      <c r="AX57" s="923"/>
    </row>
    <row r="58" spans="1:50" x14ac:dyDescent="0.25">
      <c r="A58" s="372" t="s">
        <v>970</v>
      </c>
      <c r="B58" s="924"/>
      <c r="C58" s="924"/>
      <c r="D58" s="924"/>
      <c r="E58" s="924"/>
      <c r="F58" s="924"/>
      <c r="G58" s="924"/>
      <c r="H58" s="924"/>
      <c r="I58" s="924"/>
      <c r="J58" s="924"/>
      <c r="K58" s="924"/>
      <c r="L58" s="924"/>
      <c r="M58" s="924"/>
      <c r="N58" s="924"/>
      <c r="O58" s="924"/>
      <c r="P58" s="924"/>
      <c r="Q58" s="924"/>
      <c r="R58" s="924"/>
      <c r="S58" s="924"/>
      <c r="T58" s="924"/>
      <c r="U58" s="924"/>
      <c r="V58" s="924"/>
      <c r="W58" s="924"/>
      <c r="X58" s="924"/>
      <c r="Y58" s="924"/>
      <c r="Z58" s="924"/>
      <c r="AA58" s="924"/>
      <c r="AB58" s="924"/>
      <c r="AC58" s="924"/>
      <c r="AD58" s="924"/>
      <c r="AE58" s="924"/>
      <c r="AF58" s="924"/>
      <c r="AG58" s="924"/>
      <c r="AH58" s="924"/>
      <c r="AI58" s="924"/>
      <c r="AJ58" s="924"/>
      <c r="AK58" s="924"/>
      <c r="AL58" s="924"/>
      <c r="AM58" s="924"/>
      <c r="AN58" s="924"/>
      <c r="AO58" s="924"/>
      <c r="AP58" s="924"/>
      <c r="AQ58" s="924"/>
      <c r="AR58" s="924"/>
      <c r="AS58" s="924"/>
      <c r="AT58" s="924"/>
      <c r="AU58" s="924"/>
      <c r="AV58" s="924"/>
      <c r="AW58" s="924"/>
      <c r="AX58" s="925"/>
    </row>
    <row r="59" spans="1:50" x14ac:dyDescent="0.25">
      <c r="A59" s="372" t="s">
        <v>544</v>
      </c>
      <c r="B59" s="421"/>
      <c r="C59" s="421"/>
      <c r="D59" s="421"/>
      <c r="E59" s="421"/>
      <c r="F59" s="421"/>
      <c r="G59" s="421"/>
      <c r="H59" s="421"/>
      <c r="I59" s="421"/>
      <c r="J59" s="421"/>
      <c r="K59" s="421"/>
      <c r="L59" s="421"/>
      <c r="M59" s="421"/>
      <c r="N59" s="421"/>
      <c r="O59" s="421"/>
      <c r="P59" s="421"/>
      <c r="Q59" s="421"/>
      <c r="R59" s="421"/>
      <c r="S59" s="421"/>
      <c r="T59" s="421"/>
      <c r="U59" s="421"/>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922">
        <f t="shared" ref="AR59:AR69" si="19">SUM(AK59,AD59,W59,P59,I59,B59)</f>
        <v>0</v>
      </c>
      <c r="AS59" s="922">
        <f t="shared" ref="AS59:AS64" si="20">SUM(AL59,AE59,X59,Q59,J59,C59)</f>
        <v>0</v>
      </c>
      <c r="AT59" s="922">
        <f t="shared" ref="AT59:AT64" si="21">SUM(AM59,AF59,Y59,R59,K59,D59)</f>
        <v>0</v>
      </c>
      <c r="AU59" s="922">
        <f t="shared" ref="AU59:AU64" si="22">SUM(AN59,AG59,Z59,S59,L59,E59)</f>
        <v>0</v>
      </c>
      <c r="AV59" s="922">
        <f t="shared" ref="AV59:AV64" si="23">SUM(AO59,AH59,AA59,T59,M59,F59)</f>
        <v>0</v>
      </c>
      <c r="AW59" s="922">
        <f t="shared" ref="AW59:AW64" si="24">SUM(AP59,AI59,AB59,U59,N59,G59)</f>
        <v>0</v>
      </c>
      <c r="AX59" s="926">
        <f t="shared" ref="AX59:AX64" si="25">SUM(AQ59,AJ59,AC59,V59,O59,H59)</f>
        <v>0</v>
      </c>
    </row>
    <row r="60" spans="1:50" x14ac:dyDescent="0.25">
      <c r="A60" s="372" t="s">
        <v>543</v>
      </c>
      <c r="B60" s="421"/>
      <c r="C60" s="421"/>
      <c r="D60" s="421"/>
      <c r="E60" s="421"/>
      <c r="F60" s="421"/>
      <c r="G60" s="421"/>
      <c r="H60" s="421"/>
      <c r="I60" s="421"/>
      <c r="J60" s="421"/>
      <c r="K60" s="421"/>
      <c r="L60" s="421"/>
      <c r="M60" s="421"/>
      <c r="N60" s="421"/>
      <c r="O60" s="421"/>
      <c r="P60" s="421"/>
      <c r="Q60" s="421"/>
      <c r="R60" s="421"/>
      <c r="S60" s="421"/>
      <c r="T60" s="421"/>
      <c r="U60" s="421"/>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922">
        <f t="shared" si="19"/>
        <v>0</v>
      </c>
      <c r="AS60" s="922">
        <f t="shared" si="20"/>
        <v>0</v>
      </c>
      <c r="AT60" s="922">
        <f t="shared" si="21"/>
        <v>0</v>
      </c>
      <c r="AU60" s="922">
        <f t="shared" si="22"/>
        <v>0</v>
      </c>
      <c r="AV60" s="922">
        <f t="shared" si="23"/>
        <v>0</v>
      </c>
      <c r="AW60" s="922">
        <f t="shared" si="24"/>
        <v>0</v>
      </c>
      <c r="AX60" s="926">
        <f t="shared" si="25"/>
        <v>0</v>
      </c>
    </row>
    <row r="61" spans="1:50" x14ac:dyDescent="0.25">
      <c r="A61" s="372" t="s">
        <v>545</v>
      </c>
      <c r="B61" s="421"/>
      <c r="C61" s="421"/>
      <c r="D61" s="421"/>
      <c r="E61" s="421"/>
      <c r="F61" s="421"/>
      <c r="G61" s="421"/>
      <c r="H61" s="421"/>
      <c r="I61" s="421"/>
      <c r="J61" s="421"/>
      <c r="K61" s="421"/>
      <c r="L61" s="421"/>
      <c r="M61" s="421"/>
      <c r="N61" s="421"/>
      <c r="O61" s="421"/>
      <c r="P61" s="421"/>
      <c r="Q61" s="421"/>
      <c r="R61" s="421"/>
      <c r="S61" s="421"/>
      <c r="T61" s="421"/>
      <c r="U61" s="421"/>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922">
        <f t="shared" ref="AR61:AR63" si="26">SUM(AK61,AD61,W61,P61,I61,B61)</f>
        <v>0</v>
      </c>
      <c r="AS61" s="922">
        <f t="shared" ref="AS61:AS63" si="27">SUM(AL61,AE61,X61,Q61,J61,C61)</f>
        <v>0</v>
      </c>
      <c r="AT61" s="922">
        <f t="shared" ref="AT61:AT63" si="28">SUM(AM61,AF61,Y61,R61,K61,D61)</f>
        <v>0</v>
      </c>
      <c r="AU61" s="922">
        <f t="shared" ref="AU61:AU63" si="29">SUM(AN61,AG61,Z61,S61,L61,E61)</f>
        <v>0</v>
      </c>
      <c r="AV61" s="922">
        <f t="shared" ref="AV61:AV63" si="30">SUM(AO61,AH61,AA61,T61,M61,F61)</f>
        <v>0</v>
      </c>
      <c r="AW61" s="922">
        <f t="shared" ref="AW61:AW63" si="31">SUM(AP61,AI61,AB61,U61,N61,G61)</f>
        <v>0</v>
      </c>
      <c r="AX61" s="926">
        <f t="shared" ref="AX61:AX63" si="32">SUM(AQ61,AJ61,AC61,V61,O61,H61)</f>
        <v>0</v>
      </c>
    </row>
    <row r="62" spans="1:50" x14ac:dyDescent="0.25">
      <c r="A62" s="372" t="s">
        <v>945</v>
      </c>
      <c r="B62" s="421"/>
      <c r="C62" s="421"/>
      <c r="D62" s="421"/>
      <c r="E62" s="421"/>
      <c r="F62" s="421"/>
      <c r="G62" s="421"/>
      <c r="H62" s="421"/>
      <c r="I62" s="421"/>
      <c r="J62" s="421"/>
      <c r="K62" s="421"/>
      <c r="L62" s="421"/>
      <c r="M62" s="421"/>
      <c r="N62" s="421"/>
      <c r="O62" s="421"/>
      <c r="P62" s="421"/>
      <c r="Q62" s="421"/>
      <c r="R62" s="421"/>
      <c r="S62" s="421"/>
      <c r="T62" s="421"/>
      <c r="U62" s="421"/>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922">
        <f t="shared" si="26"/>
        <v>0</v>
      </c>
      <c r="AS62" s="922">
        <f t="shared" si="27"/>
        <v>0</v>
      </c>
      <c r="AT62" s="922">
        <f t="shared" si="28"/>
        <v>0</v>
      </c>
      <c r="AU62" s="922">
        <f t="shared" si="29"/>
        <v>0</v>
      </c>
      <c r="AV62" s="922">
        <f t="shared" si="30"/>
        <v>0</v>
      </c>
      <c r="AW62" s="922">
        <f t="shared" si="31"/>
        <v>0</v>
      </c>
      <c r="AX62" s="926">
        <f t="shared" si="32"/>
        <v>0</v>
      </c>
    </row>
    <row r="63" spans="1:50" x14ac:dyDescent="0.25">
      <c r="A63" s="372" t="s">
        <v>946</v>
      </c>
      <c r="B63" s="421"/>
      <c r="C63" s="421"/>
      <c r="D63" s="421"/>
      <c r="E63" s="421"/>
      <c r="F63" s="421"/>
      <c r="G63" s="421"/>
      <c r="H63" s="421"/>
      <c r="I63" s="421"/>
      <c r="J63" s="421"/>
      <c r="K63" s="421"/>
      <c r="L63" s="421"/>
      <c r="M63" s="421"/>
      <c r="N63" s="421"/>
      <c r="O63" s="421"/>
      <c r="P63" s="421"/>
      <c r="Q63" s="421"/>
      <c r="R63" s="421"/>
      <c r="S63" s="421"/>
      <c r="T63" s="421"/>
      <c r="U63" s="421"/>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922">
        <f t="shared" si="26"/>
        <v>0</v>
      </c>
      <c r="AS63" s="922">
        <f t="shared" si="27"/>
        <v>0</v>
      </c>
      <c r="AT63" s="922">
        <f t="shared" si="28"/>
        <v>0</v>
      </c>
      <c r="AU63" s="922">
        <f t="shared" si="29"/>
        <v>0</v>
      </c>
      <c r="AV63" s="922">
        <f t="shared" si="30"/>
        <v>0</v>
      </c>
      <c r="AW63" s="922">
        <f t="shared" si="31"/>
        <v>0</v>
      </c>
      <c r="AX63" s="926">
        <f t="shared" si="32"/>
        <v>0</v>
      </c>
    </row>
    <row r="64" spans="1:50" x14ac:dyDescent="0.25">
      <c r="A64" s="372" t="s">
        <v>1284</v>
      </c>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922">
        <f t="shared" si="19"/>
        <v>0</v>
      </c>
      <c r="AS64" s="922">
        <f t="shared" si="20"/>
        <v>0</v>
      </c>
      <c r="AT64" s="922">
        <f t="shared" si="21"/>
        <v>0</v>
      </c>
      <c r="AU64" s="922">
        <f t="shared" si="22"/>
        <v>0</v>
      </c>
      <c r="AV64" s="922">
        <f t="shared" si="23"/>
        <v>0</v>
      </c>
      <c r="AW64" s="922">
        <f t="shared" si="24"/>
        <v>0</v>
      </c>
      <c r="AX64" s="926">
        <f t="shared" si="25"/>
        <v>0</v>
      </c>
    </row>
    <row r="65" spans="1:50" x14ac:dyDescent="0.25">
      <c r="A65" s="373" t="s">
        <v>1285</v>
      </c>
      <c r="B65" s="729">
        <f>SUM(B59:B61,B64)</f>
        <v>0</v>
      </c>
      <c r="C65" s="729">
        <f>SUM(C59:C61,C64)</f>
        <v>0</v>
      </c>
      <c r="D65" s="729">
        <f t="shared" ref="D65:AQ65" si="33">SUM(D59:D61,D64)</f>
        <v>0</v>
      </c>
      <c r="E65" s="729">
        <f t="shared" si="33"/>
        <v>0</v>
      </c>
      <c r="F65" s="729">
        <f t="shared" si="33"/>
        <v>0</v>
      </c>
      <c r="G65" s="729">
        <f>SUM(G59:G61,G64)</f>
        <v>0</v>
      </c>
      <c r="H65" s="729">
        <f t="shared" si="33"/>
        <v>0</v>
      </c>
      <c r="I65" s="729">
        <f t="shared" si="33"/>
        <v>0</v>
      </c>
      <c r="J65" s="729">
        <f t="shared" si="33"/>
        <v>0</v>
      </c>
      <c r="K65" s="729">
        <f t="shared" si="33"/>
        <v>0</v>
      </c>
      <c r="L65" s="729">
        <f t="shared" si="33"/>
        <v>0</v>
      </c>
      <c r="M65" s="729">
        <f t="shared" si="33"/>
        <v>0</v>
      </c>
      <c r="N65" s="729">
        <f t="shared" si="33"/>
        <v>0</v>
      </c>
      <c r="O65" s="729">
        <f t="shared" si="33"/>
        <v>0</v>
      </c>
      <c r="P65" s="729">
        <f t="shared" si="33"/>
        <v>0</v>
      </c>
      <c r="Q65" s="729">
        <f t="shared" si="33"/>
        <v>0</v>
      </c>
      <c r="R65" s="729">
        <f t="shared" si="33"/>
        <v>0</v>
      </c>
      <c r="S65" s="729">
        <f t="shared" si="33"/>
        <v>0</v>
      </c>
      <c r="T65" s="729">
        <f t="shared" si="33"/>
        <v>0</v>
      </c>
      <c r="U65" s="729">
        <f t="shared" si="33"/>
        <v>0</v>
      </c>
      <c r="V65" s="729">
        <f t="shared" si="33"/>
        <v>0</v>
      </c>
      <c r="W65" s="729">
        <f t="shared" si="33"/>
        <v>0</v>
      </c>
      <c r="X65" s="729">
        <f t="shared" si="33"/>
        <v>0</v>
      </c>
      <c r="Y65" s="729">
        <f t="shared" si="33"/>
        <v>0</v>
      </c>
      <c r="Z65" s="729">
        <f t="shared" si="33"/>
        <v>0</v>
      </c>
      <c r="AA65" s="729">
        <f t="shared" si="33"/>
        <v>0</v>
      </c>
      <c r="AB65" s="729">
        <f t="shared" si="33"/>
        <v>0</v>
      </c>
      <c r="AC65" s="729">
        <f t="shared" si="33"/>
        <v>0</v>
      </c>
      <c r="AD65" s="729">
        <f t="shared" si="33"/>
        <v>0</v>
      </c>
      <c r="AE65" s="729">
        <f t="shared" si="33"/>
        <v>0</v>
      </c>
      <c r="AF65" s="729">
        <f t="shared" si="33"/>
        <v>0</v>
      </c>
      <c r="AG65" s="729">
        <f t="shared" si="33"/>
        <v>0</v>
      </c>
      <c r="AH65" s="729">
        <f t="shared" si="33"/>
        <v>0</v>
      </c>
      <c r="AI65" s="729">
        <f t="shared" si="33"/>
        <v>0</v>
      </c>
      <c r="AJ65" s="729">
        <f t="shared" si="33"/>
        <v>0</v>
      </c>
      <c r="AK65" s="729">
        <f t="shared" si="33"/>
        <v>0</v>
      </c>
      <c r="AL65" s="729">
        <f t="shared" si="33"/>
        <v>0</v>
      </c>
      <c r="AM65" s="729">
        <f t="shared" si="33"/>
        <v>0</v>
      </c>
      <c r="AN65" s="729">
        <f t="shared" si="33"/>
        <v>0</v>
      </c>
      <c r="AO65" s="729">
        <f t="shared" si="33"/>
        <v>0</v>
      </c>
      <c r="AP65" s="729">
        <f t="shared" si="33"/>
        <v>0</v>
      </c>
      <c r="AQ65" s="729">
        <f t="shared" si="33"/>
        <v>0</v>
      </c>
      <c r="AR65" s="729">
        <f>SUM(AR59:AR61,AR64)</f>
        <v>0</v>
      </c>
      <c r="AS65" s="729">
        <f t="shared" ref="AS65" si="34">SUM(AS59:AS61,AS64)</f>
        <v>0</v>
      </c>
      <c r="AT65" s="729">
        <f t="shared" ref="AT65" si="35">SUM(AT59:AT61,AT64)</f>
        <v>0</v>
      </c>
      <c r="AU65" s="729">
        <f t="shared" ref="AU65" si="36">SUM(AU59:AU61,AU64)</f>
        <v>0</v>
      </c>
      <c r="AV65" s="729">
        <f t="shared" ref="AV65" si="37">SUM(AV59:AV61,AV64)</f>
        <v>0</v>
      </c>
      <c r="AW65" s="729">
        <f t="shared" ref="AW65" si="38">SUM(AW59:AW61,AW64)</f>
        <v>0</v>
      </c>
      <c r="AX65" s="926">
        <f t="shared" ref="AX65" si="39">SUM(AX59:AX61,AX64)</f>
        <v>0</v>
      </c>
    </row>
    <row r="66" spans="1:50" x14ac:dyDescent="0.25">
      <c r="A66" s="372" t="s">
        <v>971</v>
      </c>
      <c r="B66" s="921"/>
      <c r="C66" s="921"/>
      <c r="D66" s="921"/>
      <c r="E66" s="921"/>
      <c r="F66" s="921"/>
      <c r="G66" s="921"/>
      <c r="H66" s="921"/>
      <c r="I66" s="921"/>
      <c r="J66" s="921"/>
      <c r="K66" s="921"/>
      <c r="L66" s="921"/>
      <c r="M66" s="921"/>
      <c r="N66" s="921"/>
      <c r="O66" s="921"/>
      <c r="P66" s="921"/>
      <c r="Q66" s="921"/>
      <c r="R66" s="921"/>
      <c r="S66" s="921"/>
      <c r="T66" s="921"/>
      <c r="U66" s="921"/>
      <c r="V66" s="921"/>
      <c r="W66" s="921"/>
      <c r="X66" s="921"/>
      <c r="Y66" s="921"/>
      <c r="Z66" s="921"/>
      <c r="AA66" s="921"/>
      <c r="AB66" s="921"/>
      <c r="AC66" s="921"/>
      <c r="AD66" s="921"/>
      <c r="AE66" s="921"/>
      <c r="AF66" s="921"/>
      <c r="AG66" s="921"/>
      <c r="AH66" s="921"/>
      <c r="AI66" s="921"/>
      <c r="AJ66" s="921"/>
      <c r="AK66" s="921"/>
      <c r="AL66" s="921"/>
      <c r="AM66" s="921"/>
      <c r="AN66" s="921"/>
      <c r="AO66" s="921"/>
      <c r="AP66" s="921"/>
      <c r="AQ66" s="921"/>
      <c r="AR66" s="921"/>
      <c r="AS66" s="921"/>
      <c r="AT66" s="921"/>
      <c r="AU66" s="921"/>
      <c r="AV66" s="921"/>
      <c r="AW66" s="921"/>
      <c r="AX66" s="927"/>
    </row>
    <row r="67" spans="1:50" x14ac:dyDescent="0.25">
      <c r="A67" s="372" t="s">
        <v>544</v>
      </c>
      <c r="B67" s="421"/>
      <c r="C67" s="421"/>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922">
        <f t="shared" si="19"/>
        <v>0</v>
      </c>
      <c r="AS67" s="922">
        <f>SUM(AL67,AE67,X67,Q67,J67,C67)</f>
        <v>0</v>
      </c>
      <c r="AT67" s="922">
        <f t="shared" ref="AT67:AT69" si="40">SUM(AM67,AF67,Y67,R67,K67,D67)</f>
        <v>0</v>
      </c>
      <c r="AU67" s="922">
        <f t="shared" ref="AU67:AU69" si="41">SUM(AN67,AG67,Z67,S67,L67,E67)</f>
        <v>0</v>
      </c>
      <c r="AV67" s="922">
        <f t="shared" ref="AV67:AV69" si="42">SUM(AO67,AH67,AA67,T67,M67,F67)</f>
        <v>0</v>
      </c>
      <c r="AW67" s="922">
        <f t="shared" ref="AW67:AW69" si="43">SUM(AP67,AI67,AB67,U67,N67,G67)</f>
        <v>0</v>
      </c>
      <c r="AX67" s="926">
        <f t="shared" ref="AX67:AX69" si="44">SUM(AQ67,AJ67,AC67,V67,O67,H67)</f>
        <v>0</v>
      </c>
    </row>
    <row r="68" spans="1:50" x14ac:dyDescent="0.25">
      <c r="A68" s="372" t="s">
        <v>947</v>
      </c>
      <c r="B68" s="421"/>
      <c r="C68" s="421"/>
      <c r="D68" s="421"/>
      <c r="E68" s="421"/>
      <c r="F68" s="421"/>
      <c r="G68" s="421"/>
      <c r="H68" s="421"/>
      <c r="I68" s="421"/>
      <c r="J68" s="421"/>
      <c r="K68" s="421"/>
      <c r="L68" s="421"/>
      <c r="M68" s="421"/>
      <c r="N68" s="421"/>
      <c r="O68" s="421"/>
      <c r="P68" s="421"/>
      <c r="Q68" s="421"/>
      <c r="R68" s="421"/>
      <c r="S68" s="421"/>
      <c r="T68" s="421"/>
      <c r="U68" s="421"/>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922">
        <f t="shared" si="19"/>
        <v>0</v>
      </c>
      <c r="AS68" s="922">
        <f t="shared" ref="AS68:AS73" si="45">SUM(AL68,AE68,X68,Q68,J68,C68)</f>
        <v>0</v>
      </c>
      <c r="AT68" s="922">
        <f t="shared" si="40"/>
        <v>0</v>
      </c>
      <c r="AU68" s="922">
        <f t="shared" si="41"/>
        <v>0</v>
      </c>
      <c r="AV68" s="922">
        <f t="shared" si="42"/>
        <v>0</v>
      </c>
      <c r="AW68" s="922">
        <f t="shared" si="43"/>
        <v>0</v>
      </c>
      <c r="AX68" s="926">
        <f t="shared" si="44"/>
        <v>0</v>
      </c>
    </row>
    <row r="69" spans="1:50" x14ac:dyDescent="0.25">
      <c r="A69" s="372" t="s">
        <v>962</v>
      </c>
      <c r="B69" s="421"/>
      <c r="C69" s="421"/>
      <c r="D69" s="421"/>
      <c r="E69" s="421"/>
      <c r="F69" s="421"/>
      <c r="G69" s="421"/>
      <c r="H69" s="421"/>
      <c r="I69" s="421"/>
      <c r="J69" s="421"/>
      <c r="K69" s="421"/>
      <c r="L69" s="421"/>
      <c r="M69" s="421"/>
      <c r="N69" s="421"/>
      <c r="O69" s="421"/>
      <c r="P69" s="421"/>
      <c r="Q69" s="421"/>
      <c r="R69" s="421"/>
      <c r="S69" s="421"/>
      <c r="T69" s="421"/>
      <c r="U69" s="421"/>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922">
        <f t="shared" si="19"/>
        <v>0</v>
      </c>
      <c r="AS69" s="922">
        <f t="shared" si="45"/>
        <v>0</v>
      </c>
      <c r="AT69" s="922">
        <f t="shared" si="40"/>
        <v>0</v>
      </c>
      <c r="AU69" s="922">
        <f t="shared" si="41"/>
        <v>0</v>
      </c>
      <c r="AV69" s="922">
        <f t="shared" si="42"/>
        <v>0</v>
      </c>
      <c r="AW69" s="922">
        <f t="shared" si="43"/>
        <v>0</v>
      </c>
      <c r="AX69" s="926">
        <f t="shared" si="44"/>
        <v>0</v>
      </c>
    </row>
    <row r="70" spans="1:50" x14ac:dyDescent="0.25">
      <c r="A70" s="372" t="s">
        <v>545</v>
      </c>
      <c r="B70" s="421"/>
      <c r="C70" s="421"/>
      <c r="D70" s="421"/>
      <c r="E70" s="421"/>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922">
        <f t="shared" ref="AR70:AR72" si="46">SUM(AK70,AD70,W70,P70,I70,B70)</f>
        <v>0</v>
      </c>
      <c r="AS70" s="922">
        <f t="shared" si="45"/>
        <v>0</v>
      </c>
      <c r="AT70" s="922">
        <f t="shared" ref="AT70:AT73" si="47">SUM(AM70,AF70,Y70,R70,K70,D70)</f>
        <v>0</v>
      </c>
      <c r="AU70" s="922">
        <f t="shared" ref="AU70:AU73" si="48">SUM(AN70,AG70,Z70,S70,L70,E70)</f>
        <v>0</v>
      </c>
      <c r="AV70" s="922">
        <f t="shared" ref="AV70:AV73" si="49">SUM(AO70,AH70,AA70,T70,M70,F70)</f>
        <v>0</v>
      </c>
      <c r="AW70" s="922">
        <f t="shared" ref="AW70:AW73" si="50">SUM(AP70,AI70,AB70,U70,N70,G70)</f>
        <v>0</v>
      </c>
      <c r="AX70" s="926">
        <f t="shared" ref="AX70:AX73" si="51">SUM(AQ70,AJ70,AC70,V70,O70,H70)</f>
        <v>0</v>
      </c>
    </row>
    <row r="71" spans="1:50" x14ac:dyDescent="0.25">
      <c r="A71" s="372" t="s">
        <v>945</v>
      </c>
      <c r="B71" s="421"/>
      <c r="C71" s="421"/>
      <c r="D71" s="421"/>
      <c r="E71" s="421"/>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922">
        <f t="shared" si="46"/>
        <v>0</v>
      </c>
      <c r="AS71" s="922">
        <f t="shared" si="45"/>
        <v>0</v>
      </c>
      <c r="AT71" s="922">
        <f t="shared" si="47"/>
        <v>0</v>
      </c>
      <c r="AU71" s="922">
        <f t="shared" si="48"/>
        <v>0</v>
      </c>
      <c r="AV71" s="922">
        <f t="shared" si="49"/>
        <v>0</v>
      </c>
      <c r="AW71" s="922">
        <f t="shared" si="50"/>
        <v>0</v>
      </c>
      <c r="AX71" s="926">
        <f t="shared" si="51"/>
        <v>0</v>
      </c>
    </row>
    <row r="72" spans="1:50" x14ac:dyDescent="0.25">
      <c r="A72" s="372" t="s">
        <v>946</v>
      </c>
      <c r="B72" s="421"/>
      <c r="C72" s="421"/>
      <c r="D72" s="421"/>
      <c r="E72" s="421"/>
      <c r="F72" s="421"/>
      <c r="G72" s="421"/>
      <c r="H72" s="421"/>
      <c r="I72" s="421"/>
      <c r="J72" s="421"/>
      <c r="K72" s="421"/>
      <c r="L72" s="421"/>
      <c r="M72" s="421"/>
      <c r="N72" s="421"/>
      <c r="O72" s="421"/>
      <c r="P72" s="421"/>
      <c r="Q72" s="421"/>
      <c r="R72" s="421"/>
      <c r="S72" s="421"/>
      <c r="T72" s="421"/>
      <c r="U72" s="421"/>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922">
        <f t="shared" si="46"/>
        <v>0</v>
      </c>
      <c r="AS72" s="922">
        <f t="shared" si="45"/>
        <v>0</v>
      </c>
      <c r="AT72" s="922">
        <f t="shared" si="47"/>
        <v>0</v>
      </c>
      <c r="AU72" s="922">
        <f t="shared" si="48"/>
        <v>0</v>
      </c>
      <c r="AV72" s="922">
        <f t="shared" si="49"/>
        <v>0</v>
      </c>
      <c r="AW72" s="922">
        <f t="shared" si="50"/>
        <v>0</v>
      </c>
      <c r="AX72" s="926">
        <f t="shared" si="51"/>
        <v>0</v>
      </c>
    </row>
    <row r="73" spans="1:50" x14ac:dyDescent="0.25">
      <c r="A73" s="372" t="s">
        <v>1442</v>
      </c>
      <c r="B73" s="421"/>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922">
        <f>SUM(AK73,AD73,W73,P73,I73,B73)</f>
        <v>0</v>
      </c>
      <c r="AS73" s="922">
        <f t="shared" si="45"/>
        <v>0</v>
      </c>
      <c r="AT73" s="922">
        <f t="shared" si="47"/>
        <v>0</v>
      </c>
      <c r="AU73" s="922">
        <f t="shared" si="48"/>
        <v>0</v>
      </c>
      <c r="AV73" s="922">
        <f t="shared" si="49"/>
        <v>0</v>
      </c>
      <c r="AW73" s="922">
        <f t="shared" si="50"/>
        <v>0</v>
      </c>
      <c r="AX73" s="926">
        <f t="shared" si="51"/>
        <v>0</v>
      </c>
    </row>
    <row r="74" spans="1:50" x14ac:dyDescent="0.25">
      <c r="A74" s="373" t="s">
        <v>1286</v>
      </c>
      <c r="B74" s="729">
        <f>SUM(B67:B70,B73)</f>
        <v>0</v>
      </c>
      <c r="C74" s="729">
        <f>SUM(C67:C70,C73)</f>
        <v>0</v>
      </c>
      <c r="D74" s="729">
        <f t="shared" ref="D74:AX74" si="52">SUM(D67:D70,D73)</f>
        <v>0</v>
      </c>
      <c r="E74" s="729">
        <f t="shared" si="52"/>
        <v>0</v>
      </c>
      <c r="F74" s="729">
        <f t="shared" si="52"/>
        <v>0</v>
      </c>
      <c r="G74" s="729">
        <f>SUM(G67:G70,G73)</f>
        <v>0</v>
      </c>
      <c r="H74" s="729">
        <f t="shared" si="52"/>
        <v>0</v>
      </c>
      <c r="I74" s="729">
        <f t="shared" si="52"/>
        <v>0</v>
      </c>
      <c r="J74" s="729">
        <f t="shared" si="52"/>
        <v>0</v>
      </c>
      <c r="K74" s="729">
        <f t="shared" si="52"/>
        <v>0</v>
      </c>
      <c r="L74" s="729">
        <f t="shared" si="52"/>
        <v>0</v>
      </c>
      <c r="M74" s="729">
        <f t="shared" si="52"/>
        <v>0</v>
      </c>
      <c r="N74" s="729">
        <f t="shared" si="52"/>
        <v>0</v>
      </c>
      <c r="O74" s="729">
        <f t="shared" si="52"/>
        <v>0</v>
      </c>
      <c r="P74" s="729">
        <f t="shared" si="52"/>
        <v>0</v>
      </c>
      <c r="Q74" s="729">
        <f t="shared" si="52"/>
        <v>0</v>
      </c>
      <c r="R74" s="729">
        <f t="shared" si="52"/>
        <v>0</v>
      </c>
      <c r="S74" s="729">
        <f t="shared" si="52"/>
        <v>0</v>
      </c>
      <c r="T74" s="729">
        <f t="shared" si="52"/>
        <v>0</v>
      </c>
      <c r="U74" s="729">
        <f t="shared" si="52"/>
        <v>0</v>
      </c>
      <c r="V74" s="729">
        <f t="shared" si="52"/>
        <v>0</v>
      </c>
      <c r="W74" s="729">
        <f t="shared" si="52"/>
        <v>0</v>
      </c>
      <c r="X74" s="729">
        <f t="shared" si="52"/>
        <v>0</v>
      </c>
      <c r="Y74" s="729">
        <f t="shared" si="52"/>
        <v>0</v>
      </c>
      <c r="Z74" s="729">
        <f t="shared" si="52"/>
        <v>0</v>
      </c>
      <c r="AA74" s="729">
        <f t="shared" si="52"/>
        <v>0</v>
      </c>
      <c r="AB74" s="729">
        <f t="shared" si="52"/>
        <v>0</v>
      </c>
      <c r="AC74" s="729">
        <f t="shared" si="52"/>
        <v>0</v>
      </c>
      <c r="AD74" s="729">
        <f t="shared" si="52"/>
        <v>0</v>
      </c>
      <c r="AE74" s="729">
        <f t="shared" si="52"/>
        <v>0</v>
      </c>
      <c r="AF74" s="729">
        <f t="shared" si="52"/>
        <v>0</v>
      </c>
      <c r="AG74" s="729">
        <f t="shared" si="52"/>
        <v>0</v>
      </c>
      <c r="AH74" s="729">
        <f t="shared" si="52"/>
        <v>0</v>
      </c>
      <c r="AI74" s="729">
        <f t="shared" si="52"/>
        <v>0</v>
      </c>
      <c r="AJ74" s="729">
        <f t="shared" si="52"/>
        <v>0</v>
      </c>
      <c r="AK74" s="729">
        <f t="shared" si="52"/>
        <v>0</v>
      </c>
      <c r="AL74" s="729">
        <f t="shared" si="52"/>
        <v>0</v>
      </c>
      <c r="AM74" s="729">
        <f t="shared" si="52"/>
        <v>0</v>
      </c>
      <c r="AN74" s="729">
        <f t="shared" si="52"/>
        <v>0</v>
      </c>
      <c r="AO74" s="729">
        <f t="shared" si="52"/>
        <v>0</v>
      </c>
      <c r="AP74" s="729">
        <f t="shared" si="52"/>
        <v>0</v>
      </c>
      <c r="AQ74" s="729">
        <f t="shared" si="52"/>
        <v>0</v>
      </c>
      <c r="AR74" s="729">
        <f t="shared" si="52"/>
        <v>0</v>
      </c>
      <c r="AS74" s="729">
        <f t="shared" si="52"/>
        <v>0</v>
      </c>
      <c r="AT74" s="729">
        <f t="shared" si="52"/>
        <v>0</v>
      </c>
      <c r="AU74" s="729">
        <f t="shared" si="52"/>
        <v>0</v>
      </c>
      <c r="AV74" s="729">
        <f t="shared" si="52"/>
        <v>0</v>
      </c>
      <c r="AW74" s="729">
        <f t="shared" si="52"/>
        <v>0</v>
      </c>
      <c r="AX74" s="926">
        <f t="shared" si="52"/>
        <v>0</v>
      </c>
    </row>
    <row r="75" spans="1:50" x14ac:dyDescent="0.25">
      <c r="A75" s="372"/>
      <c r="B75" s="921"/>
      <c r="C75" s="921"/>
      <c r="D75" s="921"/>
      <c r="E75" s="921"/>
      <c r="F75" s="921"/>
      <c r="G75" s="921"/>
      <c r="H75" s="921"/>
      <c r="I75" s="921"/>
      <c r="J75" s="921"/>
      <c r="K75" s="921"/>
      <c r="L75" s="921"/>
      <c r="M75" s="921"/>
      <c r="N75" s="921"/>
      <c r="O75" s="921"/>
      <c r="P75" s="921"/>
      <c r="Q75" s="921"/>
      <c r="R75" s="921"/>
      <c r="S75" s="921"/>
      <c r="T75" s="921"/>
      <c r="U75" s="921"/>
      <c r="V75" s="921"/>
      <c r="W75" s="921"/>
      <c r="X75" s="921"/>
      <c r="Y75" s="921"/>
      <c r="Z75" s="921"/>
      <c r="AA75" s="921"/>
      <c r="AB75" s="921"/>
      <c r="AC75" s="921"/>
      <c r="AD75" s="921"/>
      <c r="AE75" s="921"/>
      <c r="AF75" s="921"/>
      <c r="AG75" s="921"/>
      <c r="AH75" s="921"/>
      <c r="AI75" s="921"/>
      <c r="AJ75" s="921"/>
      <c r="AK75" s="921"/>
      <c r="AL75" s="921"/>
      <c r="AM75" s="921"/>
      <c r="AN75" s="921"/>
      <c r="AO75" s="921"/>
      <c r="AP75" s="921"/>
      <c r="AQ75" s="921"/>
      <c r="AR75" s="921"/>
      <c r="AS75" s="921"/>
      <c r="AT75" s="921"/>
      <c r="AU75" s="921"/>
      <c r="AV75" s="921"/>
      <c r="AW75" s="921"/>
      <c r="AX75" s="927"/>
    </row>
    <row r="76" spans="1:50" x14ac:dyDescent="0.25">
      <c r="A76" s="979" t="s">
        <v>972</v>
      </c>
      <c r="B76" s="921"/>
      <c r="C76" s="921"/>
      <c r="D76" s="921"/>
      <c r="E76" s="921"/>
      <c r="F76" s="921"/>
      <c r="G76" s="921"/>
      <c r="H76" s="921"/>
      <c r="I76" s="921"/>
      <c r="J76" s="921"/>
      <c r="K76" s="921"/>
      <c r="L76" s="921"/>
      <c r="M76" s="921"/>
      <c r="N76" s="921"/>
      <c r="O76" s="921"/>
      <c r="P76" s="921"/>
      <c r="Q76" s="921"/>
      <c r="R76" s="921"/>
      <c r="S76" s="921"/>
      <c r="T76" s="921"/>
      <c r="U76" s="921"/>
      <c r="V76" s="921"/>
      <c r="W76" s="921"/>
      <c r="X76" s="921"/>
      <c r="Y76" s="921"/>
      <c r="Z76" s="921"/>
      <c r="AA76" s="921"/>
      <c r="AB76" s="921"/>
      <c r="AC76" s="921"/>
      <c r="AD76" s="921"/>
      <c r="AE76" s="921"/>
      <c r="AF76" s="921"/>
      <c r="AG76" s="921"/>
      <c r="AH76" s="921"/>
      <c r="AI76" s="921"/>
      <c r="AJ76" s="921"/>
      <c r="AK76" s="921"/>
      <c r="AL76" s="921"/>
      <c r="AM76" s="921"/>
      <c r="AN76" s="921"/>
      <c r="AO76" s="921"/>
      <c r="AP76" s="921"/>
      <c r="AQ76" s="921"/>
      <c r="AR76" s="921"/>
      <c r="AS76" s="921"/>
      <c r="AT76" s="921"/>
      <c r="AU76" s="921"/>
      <c r="AV76" s="921"/>
      <c r="AW76" s="921"/>
      <c r="AX76" s="927"/>
    </row>
    <row r="77" spans="1:50" x14ac:dyDescent="0.25">
      <c r="A77" s="372" t="s">
        <v>545</v>
      </c>
      <c r="B77" s="421"/>
      <c r="C77" s="421"/>
      <c r="D77" s="421"/>
      <c r="E77" s="421"/>
      <c r="F77" s="421"/>
      <c r="G77" s="421"/>
      <c r="H77" s="421"/>
      <c r="I77" s="421"/>
      <c r="J77" s="421"/>
      <c r="K77" s="421"/>
      <c r="L77" s="421"/>
      <c r="M77" s="421"/>
      <c r="N77" s="421"/>
      <c r="O77" s="421"/>
      <c r="P77" s="421"/>
      <c r="Q77" s="421"/>
      <c r="R77" s="421"/>
      <c r="S77" s="421"/>
      <c r="T77" s="421"/>
      <c r="U77" s="421"/>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922">
        <f t="shared" ref="AR77:AR80" si="53">SUM(AK77,AD77,W77,P77,I77,B77)</f>
        <v>0</v>
      </c>
      <c r="AS77" s="922">
        <f t="shared" ref="AS77:AS81" si="54">SUM(AL77,AE77,X77,Q77,J77,C77)</f>
        <v>0</v>
      </c>
      <c r="AT77" s="922">
        <f t="shared" ref="AT77:AT81" si="55">SUM(AM77,AF77,Y77,R77,K77,D77)</f>
        <v>0</v>
      </c>
      <c r="AU77" s="922">
        <f t="shared" ref="AU77:AU81" si="56">SUM(AN77,AG77,Z77,S77,L77,E77)</f>
        <v>0</v>
      </c>
      <c r="AV77" s="922">
        <f t="shared" ref="AV77:AV81" si="57">SUM(AO77,AH77,AA77,T77,M77,F77)</f>
        <v>0</v>
      </c>
      <c r="AW77" s="922">
        <f t="shared" ref="AW77:AW81" si="58">SUM(AP77,AI77,AB77,U77,N77,G77)</f>
        <v>0</v>
      </c>
      <c r="AX77" s="926">
        <f t="shared" ref="AX77:AX81" si="59">SUM(AQ77,AJ77,AC77,V77,O77,H77)</f>
        <v>0</v>
      </c>
    </row>
    <row r="78" spans="1:50" x14ac:dyDescent="0.25">
      <c r="A78" s="372" t="s">
        <v>945</v>
      </c>
      <c r="B78" s="421"/>
      <c r="C78" s="421"/>
      <c r="D78" s="421"/>
      <c r="E78" s="421"/>
      <c r="F78" s="421"/>
      <c r="G78" s="421"/>
      <c r="H78" s="421"/>
      <c r="I78" s="421"/>
      <c r="J78" s="421"/>
      <c r="K78" s="421"/>
      <c r="L78" s="421"/>
      <c r="M78" s="421"/>
      <c r="N78" s="421"/>
      <c r="O78" s="421"/>
      <c r="P78" s="421"/>
      <c r="Q78" s="421"/>
      <c r="R78" s="421"/>
      <c r="S78" s="421"/>
      <c r="T78" s="421"/>
      <c r="U78" s="421"/>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922">
        <f t="shared" si="53"/>
        <v>0</v>
      </c>
      <c r="AS78" s="922">
        <f t="shared" si="54"/>
        <v>0</v>
      </c>
      <c r="AT78" s="922">
        <f t="shared" si="55"/>
        <v>0</v>
      </c>
      <c r="AU78" s="922">
        <f t="shared" si="56"/>
        <v>0</v>
      </c>
      <c r="AV78" s="922">
        <f t="shared" si="57"/>
        <v>0</v>
      </c>
      <c r="AW78" s="922">
        <f t="shared" si="58"/>
        <v>0</v>
      </c>
      <c r="AX78" s="926">
        <f t="shared" si="59"/>
        <v>0</v>
      </c>
    </row>
    <row r="79" spans="1:50" x14ac:dyDescent="0.25">
      <c r="A79" s="372" t="s">
        <v>946</v>
      </c>
      <c r="B79" s="421"/>
      <c r="C79" s="421"/>
      <c r="D79" s="421"/>
      <c r="E79" s="421"/>
      <c r="F79" s="421"/>
      <c r="G79" s="421"/>
      <c r="H79" s="421"/>
      <c r="I79" s="421"/>
      <c r="J79" s="421"/>
      <c r="K79" s="421"/>
      <c r="L79" s="421"/>
      <c r="M79" s="421"/>
      <c r="N79" s="421"/>
      <c r="O79" s="421"/>
      <c r="P79" s="421"/>
      <c r="Q79" s="421"/>
      <c r="R79" s="421"/>
      <c r="S79" s="421"/>
      <c r="T79" s="421"/>
      <c r="U79" s="421"/>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922">
        <f t="shared" si="53"/>
        <v>0</v>
      </c>
      <c r="AS79" s="922">
        <f t="shared" si="54"/>
        <v>0</v>
      </c>
      <c r="AT79" s="922">
        <f t="shared" si="55"/>
        <v>0</v>
      </c>
      <c r="AU79" s="922">
        <f t="shared" si="56"/>
        <v>0</v>
      </c>
      <c r="AV79" s="922">
        <f t="shared" si="57"/>
        <v>0</v>
      </c>
      <c r="AW79" s="922">
        <f t="shared" si="58"/>
        <v>0</v>
      </c>
      <c r="AX79" s="926">
        <f t="shared" si="59"/>
        <v>0</v>
      </c>
    </row>
    <row r="80" spans="1:50" x14ac:dyDescent="0.25">
      <c r="A80" s="372" t="s">
        <v>1287</v>
      </c>
      <c r="B80" s="421"/>
      <c r="C80" s="421"/>
      <c r="D80" s="421"/>
      <c r="E80" s="421"/>
      <c r="F80" s="421"/>
      <c r="G80" s="421"/>
      <c r="H80" s="421"/>
      <c r="I80" s="421"/>
      <c r="J80" s="421"/>
      <c r="K80" s="421"/>
      <c r="L80" s="421"/>
      <c r="M80" s="421"/>
      <c r="N80" s="421"/>
      <c r="O80" s="421"/>
      <c r="P80" s="421"/>
      <c r="Q80" s="421"/>
      <c r="R80" s="421"/>
      <c r="S80" s="421"/>
      <c r="T80" s="421"/>
      <c r="U80" s="421"/>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922">
        <f t="shared" si="53"/>
        <v>0</v>
      </c>
      <c r="AS80" s="922">
        <f t="shared" si="54"/>
        <v>0</v>
      </c>
      <c r="AT80" s="922">
        <f t="shared" si="55"/>
        <v>0</v>
      </c>
      <c r="AU80" s="922">
        <f t="shared" si="56"/>
        <v>0</v>
      </c>
      <c r="AV80" s="922">
        <f t="shared" si="57"/>
        <v>0</v>
      </c>
      <c r="AW80" s="922">
        <f t="shared" si="58"/>
        <v>0</v>
      </c>
      <c r="AX80" s="926">
        <f t="shared" si="59"/>
        <v>0</v>
      </c>
    </row>
    <row r="81" spans="1:50" x14ac:dyDescent="0.25">
      <c r="A81" s="373" t="s">
        <v>1288</v>
      </c>
      <c r="B81" s="729">
        <f>SUM(B77,B80)</f>
        <v>0</v>
      </c>
      <c r="C81" s="729">
        <f>SUM(C77,C80)</f>
        <v>0</v>
      </c>
      <c r="D81" s="729">
        <f t="shared" ref="D81:AQ81" si="60">SUM(D77,D80)</f>
        <v>0</v>
      </c>
      <c r="E81" s="729">
        <f t="shared" si="60"/>
        <v>0</v>
      </c>
      <c r="F81" s="729">
        <f t="shared" si="60"/>
        <v>0</v>
      </c>
      <c r="G81" s="729">
        <f t="shared" si="60"/>
        <v>0</v>
      </c>
      <c r="H81" s="729">
        <f t="shared" si="60"/>
        <v>0</v>
      </c>
      <c r="I81" s="729">
        <f t="shared" si="60"/>
        <v>0</v>
      </c>
      <c r="J81" s="729">
        <f t="shared" si="60"/>
        <v>0</v>
      </c>
      <c r="K81" s="729">
        <f t="shared" si="60"/>
        <v>0</v>
      </c>
      <c r="L81" s="729">
        <f t="shared" si="60"/>
        <v>0</v>
      </c>
      <c r="M81" s="729">
        <f t="shared" si="60"/>
        <v>0</v>
      </c>
      <c r="N81" s="729">
        <f t="shared" si="60"/>
        <v>0</v>
      </c>
      <c r="O81" s="729">
        <f t="shared" si="60"/>
        <v>0</v>
      </c>
      <c r="P81" s="729">
        <f t="shared" si="60"/>
        <v>0</v>
      </c>
      <c r="Q81" s="729">
        <f t="shared" si="60"/>
        <v>0</v>
      </c>
      <c r="R81" s="729">
        <f t="shared" si="60"/>
        <v>0</v>
      </c>
      <c r="S81" s="729">
        <f t="shared" si="60"/>
        <v>0</v>
      </c>
      <c r="T81" s="729">
        <f t="shared" si="60"/>
        <v>0</v>
      </c>
      <c r="U81" s="729">
        <f t="shared" si="60"/>
        <v>0</v>
      </c>
      <c r="V81" s="729">
        <f t="shared" si="60"/>
        <v>0</v>
      </c>
      <c r="W81" s="729">
        <f t="shared" si="60"/>
        <v>0</v>
      </c>
      <c r="X81" s="729">
        <f t="shared" si="60"/>
        <v>0</v>
      </c>
      <c r="Y81" s="729">
        <f t="shared" si="60"/>
        <v>0</v>
      </c>
      <c r="Z81" s="729">
        <f t="shared" si="60"/>
        <v>0</v>
      </c>
      <c r="AA81" s="729">
        <f t="shared" si="60"/>
        <v>0</v>
      </c>
      <c r="AB81" s="729">
        <f t="shared" si="60"/>
        <v>0</v>
      </c>
      <c r="AC81" s="729">
        <f t="shared" si="60"/>
        <v>0</v>
      </c>
      <c r="AD81" s="729">
        <f t="shared" si="60"/>
        <v>0</v>
      </c>
      <c r="AE81" s="729">
        <f t="shared" si="60"/>
        <v>0</v>
      </c>
      <c r="AF81" s="729">
        <f t="shared" si="60"/>
        <v>0</v>
      </c>
      <c r="AG81" s="729">
        <f t="shared" si="60"/>
        <v>0</v>
      </c>
      <c r="AH81" s="729">
        <f t="shared" si="60"/>
        <v>0</v>
      </c>
      <c r="AI81" s="729">
        <f t="shared" si="60"/>
        <v>0</v>
      </c>
      <c r="AJ81" s="729">
        <f t="shared" si="60"/>
        <v>0</v>
      </c>
      <c r="AK81" s="729">
        <f t="shared" si="60"/>
        <v>0</v>
      </c>
      <c r="AL81" s="729">
        <f t="shared" si="60"/>
        <v>0</v>
      </c>
      <c r="AM81" s="729">
        <f t="shared" si="60"/>
        <v>0</v>
      </c>
      <c r="AN81" s="729">
        <f t="shared" si="60"/>
        <v>0</v>
      </c>
      <c r="AO81" s="729">
        <f t="shared" si="60"/>
        <v>0</v>
      </c>
      <c r="AP81" s="729">
        <f t="shared" si="60"/>
        <v>0</v>
      </c>
      <c r="AQ81" s="729">
        <f t="shared" si="60"/>
        <v>0</v>
      </c>
      <c r="AR81" s="729">
        <f>SUM(AK81,AD81,W81,P81,I81,B81)</f>
        <v>0</v>
      </c>
      <c r="AS81" s="922">
        <f t="shared" si="54"/>
        <v>0</v>
      </c>
      <c r="AT81" s="922">
        <f t="shared" si="55"/>
        <v>0</v>
      </c>
      <c r="AU81" s="922">
        <f t="shared" si="56"/>
        <v>0</v>
      </c>
      <c r="AV81" s="922">
        <f t="shared" si="57"/>
        <v>0</v>
      </c>
      <c r="AW81" s="922">
        <f t="shared" si="58"/>
        <v>0</v>
      </c>
      <c r="AX81" s="926">
        <f t="shared" si="59"/>
        <v>0</v>
      </c>
    </row>
    <row r="82" spans="1:50" x14ac:dyDescent="0.25">
      <c r="A82" s="372"/>
      <c r="B82" s="921"/>
      <c r="C82" s="921"/>
      <c r="D82" s="921"/>
      <c r="E82" s="921"/>
      <c r="F82" s="921"/>
      <c r="G82" s="921"/>
      <c r="H82" s="921"/>
      <c r="I82" s="921"/>
      <c r="J82" s="921"/>
      <c r="K82" s="921"/>
      <c r="L82" s="921"/>
      <c r="M82" s="921"/>
      <c r="N82" s="921"/>
      <c r="O82" s="921"/>
      <c r="P82" s="921"/>
      <c r="Q82" s="921"/>
      <c r="R82" s="921"/>
      <c r="S82" s="921"/>
      <c r="T82" s="921"/>
      <c r="U82" s="921"/>
      <c r="V82" s="921"/>
      <c r="W82" s="921"/>
      <c r="X82" s="921"/>
      <c r="Y82" s="921"/>
      <c r="Z82" s="921"/>
      <c r="AA82" s="921"/>
      <c r="AB82" s="921"/>
      <c r="AC82" s="921"/>
      <c r="AD82" s="921"/>
      <c r="AE82" s="921"/>
      <c r="AF82" s="921"/>
      <c r="AG82" s="921"/>
      <c r="AH82" s="921"/>
      <c r="AI82" s="921"/>
      <c r="AJ82" s="921"/>
      <c r="AK82" s="921"/>
      <c r="AL82" s="921"/>
      <c r="AM82" s="921"/>
      <c r="AN82" s="921"/>
      <c r="AO82" s="921"/>
      <c r="AP82" s="921"/>
      <c r="AQ82" s="921"/>
      <c r="AR82" s="921"/>
      <c r="AS82" s="921"/>
      <c r="AT82" s="921"/>
      <c r="AU82" s="921"/>
      <c r="AV82" s="921"/>
      <c r="AW82" s="921"/>
      <c r="AX82" s="927"/>
    </row>
    <row r="83" spans="1:50" ht="13" thickBot="1" x14ac:dyDescent="0.3">
      <c r="A83" s="373" t="s">
        <v>973</v>
      </c>
      <c r="B83" s="928">
        <f>SUM(B65,B74,B81,B56,B27)</f>
        <v>0</v>
      </c>
      <c r="C83" s="928">
        <f t="shared" ref="C83:AX83" si="61">SUM(C65,C74,C81,C56,C27)</f>
        <v>0</v>
      </c>
      <c r="D83" s="928">
        <f t="shared" si="61"/>
        <v>0</v>
      </c>
      <c r="E83" s="928">
        <f>SUM(E65,E74,E81,E56,E27)</f>
        <v>0</v>
      </c>
      <c r="F83" s="928">
        <f t="shared" si="61"/>
        <v>0</v>
      </c>
      <c r="G83" s="928">
        <f t="shared" si="61"/>
        <v>0</v>
      </c>
      <c r="H83" s="928">
        <f t="shared" si="61"/>
        <v>0</v>
      </c>
      <c r="I83" s="928">
        <f t="shared" si="61"/>
        <v>0</v>
      </c>
      <c r="J83" s="928">
        <f>SUM(J65,J74,J81,J56,J27)</f>
        <v>0</v>
      </c>
      <c r="K83" s="928">
        <f t="shared" si="61"/>
        <v>0</v>
      </c>
      <c r="L83" s="928">
        <f t="shared" si="61"/>
        <v>0</v>
      </c>
      <c r="M83" s="928">
        <f t="shared" si="61"/>
        <v>0</v>
      </c>
      <c r="N83" s="928">
        <f t="shared" si="61"/>
        <v>0</v>
      </c>
      <c r="O83" s="928">
        <f t="shared" si="61"/>
        <v>0</v>
      </c>
      <c r="P83" s="928">
        <f t="shared" si="61"/>
        <v>0</v>
      </c>
      <c r="Q83" s="928">
        <f t="shared" si="61"/>
        <v>0</v>
      </c>
      <c r="R83" s="928">
        <f t="shared" si="61"/>
        <v>0</v>
      </c>
      <c r="S83" s="928">
        <f t="shared" si="61"/>
        <v>0</v>
      </c>
      <c r="T83" s="928">
        <f t="shared" si="61"/>
        <v>0</v>
      </c>
      <c r="U83" s="928">
        <f t="shared" si="61"/>
        <v>0</v>
      </c>
      <c r="V83" s="928">
        <f t="shared" si="61"/>
        <v>0</v>
      </c>
      <c r="W83" s="928">
        <f t="shared" si="61"/>
        <v>0</v>
      </c>
      <c r="X83" s="928">
        <f t="shared" si="61"/>
        <v>0</v>
      </c>
      <c r="Y83" s="928">
        <f t="shared" si="61"/>
        <v>0</v>
      </c>
      <c r="Z83" s="928">
        <f t="shared" si="61"/>
        <v>0</v>
      </c>
      <c r="AA83" s="928">
        <f t="shared" si="61"/>
        <v>0</v>
      </c>
      <c r="AB83" s="928">
        <f t="shared" si="61"/>
        <v>0</v>
      </c>
      <c r="AC83" s="928">
        <f t="shared" si="61"/>
        <v>0</v>
      </c>
      <c r="AD83" s="928">
        <f t="shared" si="61"/>
        <v>0</v>
      </c>
      <c r="AE83" s="928">
        <f t="shared" si="61"/>
        <v>0</v>
      </c>
      <c r="AF83" s="928">
        <f t="shared" si="61"/>
        <v>0</v>
      </c>
      <c r="AG83" s="928">
        <f t="shared" si="61"/>
        <v>0</v>
      </c>
      <c r="AH83" s="928">
        <f t="shared" si="61"/>
        <v>0</v>
      </c>
      <c r="AI83" s="928">
        <f t="shared" si="61"/>
        <v>0</v>
      </c>
      <c r="AJ83" s="928">
        <f t="shared" si="61"/>
        <v>0</v>
      </c>
      <c r="AK83" s="928">
        <f t="shared" si="61"/>
        <v>0</v>
      </c>
      <c r="AL83" s="928">
        <f t="shared" si="61"/>
        <v>0</v>
      </c>
      <c r="AM83" s="928">
        <f t="shared" si="61"/>
        <v>0</v>
      </c>
      <c r="AN83" s="928">
        <f t="shared" si="61"/>
        <v>0</v>
      </c>
      <c r="AO83" s="928">
        <f t="shared" si="61"/>
        <v>0</v>
      </c>
      <c r="AP83" s="928">
        <f t="shared" si="61"/>
        <v>0</v>
      </c>
      <c r="AQ83" s="928">
        <f t="shared" si="61"/>
        <v>0</v>
      </c>
      <c r="AR83" s="928">
        <f t="shared" si="61"/>
        <v>0</v>
      </c>
      <c r="AS83" s="928">
        <f t="shared" si="61"/>
        <v>0</v>
      </c>
      <c r="AT83" s="928">
        <f t="shared" si="61"/>
        <v>0</v>
      </c>
      <c r="AU83" s="928">
        <f t="shared" si="61"/>
        <v>0</v>
      </c>
      <c r="AV83" s="928">
        <f t="shared" si="61"/>
        <v>0</v>
      </c>
      <c r="AW83" s="928">
        <f t="shared" si="61"/>
        <v>0</v>
      </c>
      <c r="AX83" s="1010">
        <f t="shared" si="61"/>
        <v>0</v>
      </c>
    </row>
  </sheetData>
  <mergeCells count="14">
    <mergeCell ref="AW4:AW6"/>
    <mergeCell ref="AX4:AX6"/>
    <mergeCell ref="AD5:AI5"/>
    <mergeCell ref="AK5:AQ5"/>
    <mergeCell ref="AV4:AV6"/>
    <mergeCell ref="AR4:AR6"/>
    <mergeCell ref="AS4:AS6"/>
    <mergeCell ref="AT4:AT6"/>
    <mergeCell ref="AU4:AU6"/>
    <mergeCell ref="B5:H5"/>
    <mergeCell ref="I5:O5"/>
    <mergeCell ref="W5:AC5"/>
    <mergeCell ref="P5:V5"/>
    <mergeCell ref="B4:AO4"/>
  </mergeCells>
  <pageMargins left="0.7" right="0.7" top="0.75" bottom="0.75" header="0.3" footer="0.3"/>
  <pageSetup paperSize="9" scale="16"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7"/>
  <dimension ref="A1:AN36"/>
  <sheetViews>
    <sheetView view="pageBreakPreview" topLeftCell="C2" zoomScale="85" zoomScaleNormal="100" zoomScaleSheetLayoutView="85" workbookViewId="0">
      <selection activeCell="Z35" sqref="Z8:AC35"/>
    </sheetView>
  </sheetViews>
  <sheetFormatPr defaultColWidth="8.7265625" defaultRowHeight="10" x14ac:dyDescent="0.2"/>
  <cols>
    <col min="1" max="1" width="15.26953125" style="315" customWidth="1"/>
    <col min="2" max="3" width="12.1796875" style="315" customWidth="1"/>
    <col min="4" max="4" width="12.81640625" style="315" customWidth="1"/>
    <col min="5" max="7" width="12.1796875" style="315" customWidth="1"/>
    <col min="8" max="8" width="18.7265625" style="315" bestFit="1" customWidth="1"/>
    <col min="9" max="9" width="9.7265625" style="315" bestFit="1" customWidth="1"/>
    <col min="10" max="10" width="13.26953125" style="315" customWidth="1"/>
    <col min="11" max="11" width="10.26953125" style="315" customWidth="1"/>
    <col min="12" max="13" width="9.7265625" style="315" bestFit="1" customWidth="1"/>
    <col min="14" max="14" width="12.7265625" style="315" customWidth="1"/>
    <col min="15" max="15" width="11" style="315" customWidth="1"/>
    <col min="16" max="18" width="9.7265625" style="315" bestFit="1" customWidth="1"/>
    <col min="19" max="19" width="10.26953125" style="315" customWidth="1"/>
    <col min="20" max="21" width="9.7265625" style="315" bestFit="1" customWidth="1"/>
    <col min="22" max="22" width="13.81640625" style="315" customWidth="1"/>
    <col min="23" max="23" width="12.453125" style="315" customWidth="1"/>
    <col min="24" max="25" width="9.7265625" style="315" bestFit="1" customWidth="1"/>
    <col min="26" max="26" width="12.1796875" style="315" customWidth="1"/>
    <col min="27" max="27" width="10.81640625" style="315" customWidth="1"/>
    <col min="28" max="29" width="9.7265625" style="315" bestFit="1" customWidth="1"/>
    <col min="30" max="30" width="8.7265625" style="315"/>
    <col min="31" max="31" width="8.7265625" style="496"/>
    <col min="32" max="16384" width="8.7265625" style="315"/>
  </cols>
  <sheetData>
    <row r="1" spans="1:31" hidden="1" x14ac:dyDescent="0.2"/>
    <row r="2" spans="1:31" s="311" customFormat="1" ht="11.25" customHeight="1" x14ac:dyDescent="0.25">
      <c r="A2" s="355" t="s">
        <v>1372</v>
      </c>
      <c r="B2" s="355"/>
      <c r="C2" s="355"/>
      <c r="D2" s="355"/>
      <c r="E2" s="355"/>
      <c r="F2" s="355"/>
      <c r="G2" s="355"/>
      <c r="H2" s="355"/>
      <c r="I2" s="356"/>
      <c r="J2" s="356"/>
      <c r="K2" s="356"/>
      <c r="L2" s="356"/>
      <c r="M2" s="356"/>
      <c r="N2" s="356"/>
      <c r="O2" s="356"/>
      <c r="P2" s="356"/>
      <c r="Q2" s="356"/>
      <c r="R2" s="356"/>
      <c r="S2" s="356"/>
      <c r="T2" s="356"/>
      <c r="U2" s="356"/>
      <c r="V2" s="356"/>
      <c r="W2" s="356"/>
      <c r="X2" s="356"/>
      <c r="Y2" s="356"/>
      <c r="Z2" s="356"/>
      <c r="AA2" s="356"/>
      <c r="AB2" s="356"/>
      <c r="AC2" s="356"/>
      <c r="AE2" s="495"/>
    </row>
    <row r="3" spans="1:31" s="311" customFormat="1" ht="10.5" customHeight="1" thickBot="1" x14ac:dyDescent="0.3">
      <c r="A3" s="357"/>
      <c r="B3" s="358"/>
      <c r="C3" s="358"/>
      <c r="D3" s="358"/>
      <c r="E3" s="358"/>
      <c r="F3" s="358"/>
      <c r="G3" s="358"/>
      <c r="H3" s="358"/>
      <c r="I3" s="358"/>
      <c r="J3" s="358"/>
      <c r="K3" s="358"/>
      <c r="L3" s="358"/>
      <c r="M3" s="358"/>
      <c r="N3" s="358"/>
      <c r="O3" s="358"/>
      <c r="P3" s="358"/>
      <c r="Q3" s="358"/>
      <c r="R3" s="358"/>
      <c r="S3" s="358"/>
      <c r="T3" s="358"/>
      <c r="U3" s="358"/>
      <c r="V3" s="358"/>
      <c r="W3" s="358"/>
      <c r="X3" s="358"/>
      <c r="Y3" s="358"/>
      <c r="Z3" s="358"/>
      <c r="AA3" s="358"/>
      <c r="AB3" s="358"/>
      <c r="AC3" s="520" t="s">
        <v>974</v>
      </c>
      <c r="AE3" s="495"/>
    </row>
    <row r="4" spans="1:31" s="311" customFormat="1" ht="15" customHeight="1" thickTop="1" x14ac:dyDescent="0.25">
      <c r="A4" s="361" t="s">
        <v>975</v>
      </c>
      <c r="B4" s="359"/>
      <c r="C4" s="359"/>
      <c r="D4" s="359"/>
      <c r="E4" s="359"/>
      <c r="F4" s="359"/>
      <c r="G4" s="359"/>
      <c r="H4" s="359"/>
      <c r="I4" s="359"/>
      <c r="J4" s="359"/>
      <c r="K4" s="359"/>
      <c r="L4" s="359"/>
      <c r="M4" s="359"/>
      <c r="N4" s="359"/>
      <c r="O4" s="359"/>
      <c r="P4" s="359"/>
      <c r="Q4" s="359"/>
      <c r="R4" s="359"/>
      <c r="S4" s="359"/>
      <c r="T4" s="359"/>
      <c r="U4" s="359"/>
      <c r="V4" s="359"/>
      <c r="W4" s="359"/>
      <c r="X4" s="359"/>
      <c r="Y4" s="359"/>
      <c r="Z4" s="359"/>
      <c r="AA4" s="359"/>
      <c r="AB4" s="359"/>
      <c r="AC4" s="360"/>
      <c r="AE4" s="495"/>
    </row>
    <row r="5" spans="1:31" ht="11.15" customHeight="1" x14ac:dyDescent="0.2">
      <c r="A5" s="1371"/>
      <c r="B5" s="1371" t="s">
        <v>926</v>
      </c>
      <c r="C5" s="1371"/>
      <c r="D5" s="1371"/>
      <c r="E5" s="1371"/>
      <c r="F5" s="1371"/>
      <c r="G5" s="1371"/>
      <c r="H5" s="1371"/>
      <c r="I5" s="1371"/>
      <c r="J5" s="1371"/>
      <c r="K5" s="1371"/>
      <c r="L5" s="1371"/>
      <c r="M5" s="1371"/>
      <c r="N5" s="1371"/>
      <c r="O5" s="1371"/>
      <c r="P5" s="1371"/>
      <c r="Q5" s="1371"/>
      <c r="R5" s="1371"/>
      <c r="S5" s="1371"/>
      <c r="T5" s="1371"/>
      <c r="U5" s="1371"/>
      <c r="V5" s="1371"/>
      <c r="W5" s="1371"/>
      <c r="X5" s="1371"/>
      <c r="Y5" s="1371"/>
      <c r="Z5" s="1372" t="s">
        <v>976</v>
      </c>
      <c r="AA5" s="1372" t="s">
        <v>977</v>
      </c>
      <c r="AB5" s="1372" t="s">
        <v>978</v>
      </c>
      <c r="AC5" s="1372" t="s">
        <v>931</v>
      </c>
    </row>
    <row r="6" spans="1:31" ht="11.15" customHeight="1" x14ac:dyDescent="0.2">
      <c r="A6" s="1371"/>
      <c r="B6" s="1370" t="s">
        <v>430</v>
      </c>
      <c r="C6" s="1370"/>
      <c r="D6" s="1370"/>
      <c r="E6" s="1370"/>
      <c r="F6" s="1370" t="s">
        <v>979</v>
      </c>
      <c r="G6" s="1370"/>
      <c r="H6" s="1370"/>
      <c r="I6" s="1370"/>
      <c r="J6" s="1370" t="s">
        <v>980</v>
      </c>
      <c r="K6" s="1370"/>
      <c r="L6" s="1370"/>
      <c r="M6" s="1370"/>
      <c r="N6" s="1370" t="s">
        <v>431</v>
      </c>
      <c r="O6" s="1370"/>
      <c r="P6" s="1370"/>
      <c r="Q6" s="1370"/>
      <c r="R6" s="1370" t="s">
        <v>935</v>
      </c>
      <c r="S6" s="1370"/>
      <c r="T6" s="1370"/>
      <c r="U6" s="1370"/>
      <c r="V6" s="1370" t="s">
        <v>936</v>
      </c>
      <c r="W6" s="1370"/>
      <c r="X6" s="1370"/>
      <c r="Y6" s="1370"/>
      <c r="Z6" s="1373"/>
      <c r="AA6" s="1373"/>
      <c r="AB6" s="1373"/>
      <c r="AC6" s="1373"/>
    </row>
    <row r="7" spans="1:31" ht="54.75" customHeight="1" x14ac:dyDescent="0.2">
      <c r="A7" s="1371"/>
      <c r="B7" s="476" t="s">
        <v>981</v>
      </c>
      <c r="C7" s="476" t="s">
        <v>982</v>
      </c>
      <c r="D7" s="476" t="s">
        <v>983</v>
      </c>
      <c r="E7" s="363" t="s">
        <v>941</v>
      </c>
      <c r="F7" s="476" t="s">
        <v>981</v>
      </c>
      <c r="G7" s="476" t="s">
        <v>982</v>
      </c>
      <c r="H7" s="476" t="s">
        <v>983</v>
      </c>
      <c r="I7" s="363" t="s">
        <v>941</v>
      </c>
      <c r="J7" s="476" t="s">
        <v>981</v>
      </c>
      <c r="K7" s="476" t="s">
        <v>982</v>
      </c>
      <c r="L7" s="476" t="s">
        <v>983</v>
      </c>
      <c r="M7" s="363" t="s">
        <v>941</v>
      </c>
      <c r="N7" s="476" t="s">
        <v>981</v>
      </c>
      <c r="O7" s="476" t="s">
        <v>982</v>
      </c>
      <c r="P7" s="476" t="s">
        <v>983</v>
      </c>
      <c r="Q7" s="363" t="s">
        <v>941</v>
      </c>
      <c r="R7" s="476" t="s">
        <v>981</v>
      </c>
      <c r="S7" s="476" t="s">
        <v>982</v>
      </c>
      <c r="T7" s="476" t="s">
        <v>983</v>
      </c>
      <c r="U7" s="363" t="s">
        <v>941</v>
      </c>
      <c r="V7" s="476" t="s">
        <v>981</v>
      </c>
      <c r="W7" s="476" t="s">
        <v>982</v>
      </c>
      <c r="X7" s="476" t="s">
        <v>983</v>
      </c>
      <c r="Y7" s="363" t="s">
        <v>941</v>
      </c>
      <c r="Z7" s="1374"/>
      <c r="AA7" s="1374"/>
      <c r="AB7" s="1374"/>
      <c r="AC7" s="1374"/>
    </row>
    <row r="8" spans="1:31" ht="11.15" customHeight="1" x14ac:dyDescent="0.25">
      <c r="A8" s="362" t="s">
        <v>541</v>
      </c>
      <c r="B8" s="929"/>
      <c r="C8" s="929"/>
      <c r="D8" s="929"/>
      <c r="E8" s="929"/>
      <c r="F8" s="929"/>
      <c r="G8" s="929"/>
      <c r="H8" s="929"/>
      <c r="I8" s="929"/>
      <c r="J8" s="929"/>
      <c r="K8" s="929"/>
      <c r="L8" s="929"/>
      <c r="M8" s="929"/>
      <c r="N8" s="929"/>
      <c r="O8" s="929"/>
      <c r="P8" s="929"/>
      <c r="Q8" s="929"/>
      <c r="R8" s="929"/>
      <c r="S8" s="929"/>
      <c r="T8" s="929"/>
      <c r="U8" s="929"/>
      <c r="V8" s="929"/>
      <c r="W8" s="929"/>
      <c r="X8" s="929"/>
      <c r="Y8" s="929"/>
      <c r="Z8" s="729">
        <f>SUM(R8,V8,N8,J8,F8,B8)</f>
        <v>0</v>
      </c>
      <c r="AA8" s="729">
        <f>SUM(S8,W8,O8,K8,G8,C8)</f>
        <v>0</v>
      </c>
      <c r="AB8" s="729">
        <f>SUM(T8,X8,P8,L8,H8,D8)</f>
        <v>0</v>
      </c>
      <c r="AC8" s="729">
        <f>SUM(U8, Y8,Q8,M8,I8,E8)</f>
        <v>0</v>
      </c>
    </row>
    <row r="9" spans="1:31" ht="11.15" customHeight="1" x14ac:dyDescent="0.25">
      <c r="A9" s="350" t="s">
        <v>540</v>
      </c>
      <c r="B9" s="929"/>
      <c r="C9" s="929"/>
      <c r="D9" s="929"/>
      <c r="E9" s="929"/>
      <c r="F9" s="929"/>
      <c r="G9" s="929"/>
      <c r="H9" s="929"/>
      <c r="I9" s="929"/>
      <c r="J9" s="929"/>
      <c r="K9" s="929"/>
      <c r="L9" s="929"/>
      <c r="M9" s="929"/>
      <c r="N9" s="929"/>
      <c r="O9" s="929"/>
      <c r="P9" s="929"/>
      <c r="Q9" s="929"/>
      <c r="R9" s="929"/>
      <c r="S9" s="929"/>
      <c r="T9" s="929"/>
      <c r="U9" s="929"/>
      <c r="V9" s="929"/>
      <c r="W9" s="929"/>
      <c r="X9" s="929"/>
      <c r="Y9" s="929"/>
      <c r="Z9" s="729">
        <f>SUM(R9,V9,N9,J9,F9,B9)</f>
        <v>0</v>
      </c>
      <c r="AA9" s="729">
        <f t="shared" ref="AA9:AA34" si="0">SUM(S9,W9,O9,K9,G9,C9)</f>
        <v>0</v>
      </c>
      <c r="AB9" s="729">
        <f t="shared" ref="AB9:AB35" si="1">SUM(T9,X9,P9,L9,H9,D9)</f>
        <v>0</v>
      </c>
      <c r="AC9" s="729">
        <f t="shared" ref="AC9:AC35" si="2">SUM(U9, Y9,Q9,M9,I9,E9)</f>
        <v>0</v>
      </c>
    </row>
    <row r="10" spans="1:31" ht="11.15" customHeight="1" x14ac:dyDescent="0.25">
      <c r="A10" s="350" t="s">
        <v>542</v>
      </c>
      <c r="B10" s="929"/>
      <c r="C10" s="929"/>
      <c r="D10" s="929"/>
      <c r="E10" s="929"/>
      <c r="F10" s="929"/>
      <c r="G10" s="929"/>
      <c r="H10" s="929"/>
      <c r="I10" s="929"/>
      <c r="J10" s="929"/>
      <c r="K10" s="929"/>
      <c r="L10" s="929"/>
      <c r="M10" s="929"/>
      <c r="N10" s="929"/>
      <c r="O10" s="929"/>
      <c r="P10" s="929"/>
      <c r="Q10" s="929"/>
      <c r="R10" s="929"/>
      <c r="S10" s="929"/>
      <c r="T10" s="929"/>
      <c r="U10" s="929"/>
      <c r="V10" s="929"/>
      <c r="W10" s="929"/>
      <c r="X10" s="929"/>
      <c r="Y10" s="929"/>
      <c r="Z10" s="729">
        <f t="shared" ref="Z10:Z35" si="3">SUM(R10,V10,N10,J10,F10,B10)</f>
        <v>0</v>
      </c>
      <c r="AA10" s="729">
        <f t="shared" si="0"/>
        <v>0</v>
      </c>
      <c r="AB10" s="729">
        <f>SUM(T10,X10,P10,L10,H10,D10)</f>
        <v>0</v>
      </c>
      <c r="AC10" s="729">
        <f t="shared" si="2"/>
        <v>0</v>
      </c>
    </row>
    <row r="11" spans="1:31" ht="11.15" customHeight="1" x14ac:dyDescent="0.25">
      <c r="A11" s="350" t="s">
        <v>543</v>
      </c>
      <c r="B11" s="929"/>
      <c r="C11" s="929"/>
      <c r="D11" s="929"/>
      <c r="E11" s="929"/>
      <c r="F11" s="929"/>
      <c r="G11" s="929"/>
      <c r="H11" s="929"/>
      <c r="I11" s="929"/>
      <c r="J11" s="929"/>
      <c r="K11" s="929"/>
      <c r="L11" s="929"/>
      <c r="M11" s="929"/>
      <c r="N11" s="929"/>
      <c r="O11" s="929"/>
      <c r="P11" s="929"/>
      <c r="Q11" s="929"/>
      <c r="R11" s="929"/>
      <c r="S11" s="929"/>
      <c r="T11" s="929"/>
      <c r="U11" s="929"/>
      <c r="V11" s="929"/>
      <c r="W11" s="929"/>
      <c r="X11" s="929"/>
      <c r="Y11" s="929"/>
      <c r="Z11" s="729">
        <f t="shared" si="3"/>
        <v>0</v>
      </c>
      <c r="AA11" s="729">
        <f t="shared" si="0"/>
        <v>0</v>
      </c>
      <c r="AB11" s="729">
        <f t="shared" si="1"/>
        <v>0</v>
      </c>
      <c r="AC11" s="729">
        <f t="shared" si="2"/>
        <v>0</v>
      </c>
    </row>
    <row r="12" spans="1:31" ht="11.15" customHeight="1" x14ac:dyDescent="0.25">
      <c r="A12" s="350" t="s">
        <v>545</v>
      </c>
      <c r="B12" s="929"/>
      <c r="C12" s="929"/>
      <c r="D12" s="929"/>
      <c r="E12" s="929"/>
      <c r="F12" s="929"/>
      <c r="G12" s="929"/>
      <c r="H12" s="929"/>
      <c r="I12" s="929"/>
      <c r="J12" s="929"/>
      <c r="K12" s="929"/>
      <c r="L12" s="929"/>
      <c r="M12" s="929"/>
      <c r="N12" s="929"/>
      <c r="O12" s="929"/>
      <c r="P12" s="929"/>
      <c r="Q12" s="929"/>
      <c r="R12" s="929"/>
      <c r="S12" s="929"/>
      <c r="T12" s="929"/>
      <c r="U12" s="929"/>
      <c r="V12" s="929"/>
      <c r="W12" s="929"/>
      <c r="X12" s="929"/>
      <c r="Y12" s="929"/>
      <c r="Z12" s="729">
        <f t="shared" si="3"/>
        <v>0</v>
      </c>
      <c r="AA12" s="729">
        <f t="shared" si="0"/>
        <v>0</v>
      </c>
      <c r="AB12" s="729">
        <f t="shared" si="1"/>
        <v>0</v>
      </c>
      <c r="AC12" s="729">
        <f t="shared" si="2"/>
        <v>0</v>
      </c>
    </row>
    <row r="13" spans="1:31" ht="11.15" customHeight="1" x14ac:dyDescent="0.25">
      <c r="A13" s="350" t="s">
        <v>984</v>
      </c>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729">
        <f t="shared" si="3"/>
        <v>0</v>
      </c>
      <c r="AA13" s="729">
        <f t="shared" si="0"/>
        <v>0</v>
      </c>
      <c r="AB13" s="729">
        <f t="shared" si="1"/>
        <v>0</v>
      </c>
      <c r="AC13" s="729">
        <f t="shared" si="2"/>
        <v>0</v>
      </c>
    </row>
    <row r="14" spans="1:31" ht="11.15" customHeight="1" x14ac:dyDescent="0.25">
      <c r="A14" s="350" t="s">
        <v>985</v>
      </c>
      <c r="B14" s="929"/>
      <c r="C14" s="929"/>
      <c r="D14" s="929"/>
      <c r="E14" s="929"/>
      <c r="F14" s="929"/>
      <c r="G14" s="929"/>
      <c r="H14" s="929"/>
      <c r="I14" s="929"/>
      <c r="J14" s="929"/>
      <c r="K14" s="929"/>
      <c r="L14" s="929"/>
      <c r="M14" s="929"/>
      <c r="N14" s="929"/>
      <c r="O14" s="929"/>
      <c r="P14" s="929"/>
      <c r="Q14" s="929"/>
      <c r="R14" s="929"/>
      <c r="S14" s="929"/>
      <c r="T14" s="929"/>
      <c r="U14" s="929"/>
      <c r="V14" s="929"/>
      <c r="W14" s="929"/>
      <c r="X14" s="929"/>
      <c r="Y14" s="929"/>
      <c r="Z14" s="729">
        <f t="shared" si="3"/>
        <v>0</v>
      </c>
      <c r="AA14" s="729">
        <f t="shared" si="0"/>
        <v>0</v>
      </c>
      <c r="AB14" s="729">
        <f t="shared" si="1"/>
        <v>0</v>
      </c>
      <c r="AC14" s="729">
        <f t="shared" si="2"/>
        <v>0</v>
      </c>
    </row>
    <row r="15" spans="1:31" ht="11.15" customHeight="1" x14ac:dyDescent="0.25">
      <c r="A15" s="350" t="s">
        <v>947</v>
      </c>
      <c r="B15" s="929"/>
      <c r="C15" s="929"/>
      <c r="D15" s="929"/>
      <c r="E15" s="929"/>
      <c r="F15" s="929"/>
      <c r="G15" s="929"/>
      <c r="H15" s="929"/>
      <c r="I15" s="929"/>
      <c r="J15" s="929"/>
      <c r="K15" s="929"/>
      <c r="L15" s="929"/>
      <c r="M15" s="929"/>
      <c r="N15" s="929"/>
      <c r="O15" s="929"/>
      <c r="P15" s="929"/>
      <c r="Q15" s="929"/>
      <c r="R15" s="929"/>
      <c r="S15" s="929"/>
      <c r="T15" s="929"/>
      <c r="U15" s="929"/>
      <c r="V15" s="929"/>
      <c r="W15" s="929"/>
      <c r="X15" s="929"/>
      <c r="Y15" s="929"/>
      <c r="Z15" s="729">
        <f t="shared" si="3"/>
        <v>0</v>
      </c>
      <c r="AA15" s="729">
        <f t="shared" si="0"/>
        <v>0</v>
      </c>
      <c r="AB15" s="729">
        <f t="shared" si="1"/>
        <v>0</v>
      </c>
      <c r="AC15" s="729">
        <f t="shared" si="2"/>
        <v>0</v>
      </c>
    </row>
    <row r="16" spans="1:31" ht="11.15" customHeight="1" x14ac:dyDescent="0.25">
      <c r="A16" s="350" t="s">
        <v>544</v>
      </c>
      <c r="B16" s="929"/>
      <c r="C16" s="929"/>
      <c r="D16" s="929"/>
      <c r="E16" s="929"/>
      <c r="F16" s="929"/>
      <c r="G16" s="929"/>
      <c r="H16" s="929"/>
      <c r="I16" s="929"/>
      <c r="J16" s="929"/>
      <c r="K16" s="929"/>
      <c r="L16" s="929"/>
      <c r="M16" s="929"/>
      <c r="N16" s="929"/>
      <c r="O16" s="929"/>
      <c r="P16" s="929"/>
      <c r="Q16" s="929"/>
      <c r="R16" s="929"/>
      <c r="S16" s="929"/>
      <c r="T16" s="929"/>
      <c r="U16" s="929"/>
      <c r="V16" s="929"/>
      <c r="W16" s="929"/>
      <c r="X16" s="929"/>
      <c r="Y16" s="929"/>
      <c r="Z16" s="729">
        <f t="shared" si="3"/>
        <v>0</v>
      </c>
      <c r="AA16" s="729">
        <f t="shared" si="0"/>
        <v>0</v>
      </c>
      <c r="AB16" s="729">
        <f t="shared" si="1"/>
        <v>0</v>
      </c>
      <c r="AC16" s="729">
        <f t="shared" si="2"/>
        <v>0</v>
      </c>
    </row>
    <row r="17" spans="1:40" ht="11.15" customHeight="1" x14ac:dyDescent="0.25">
      <c r="A17" s="350" t="s">
        <v>948</v>
      </c>
      <c r="B17" s="929"/>
      <c r="C17" s="929"/>
      <c r="D17" s="929"/>
      <c r="E17" s="929"/>
      <c r="F17" s="929"/>
      <c r="G17" s="929"/>
      <c r="H17" s="929"/>
      <c r="I17" s="929"/>
      <c r="J17" s="929"/>
      <c r="K17" s="929"/>
      <c r="L17" s="929"/>
      <c r="M17" s="929"/>
      <c r="N17" s="929"/>
      <c r="O17" s="929"/>
      <c r="P17" s="929"/>
      <c r="Q17" s="929"/>
      <c r="R17" s="929"/>
      <c r="S17" s="929"/>
      <c r="T17" s="929"/>
      <c r="U17" s="929"/>
      <c r="V17" s="929"/>
      <c r="W17" s="929"/>
      <c r="X17" s="929"/>
      <c r="Y17" s="929"/>
      <c r="Z17" s="729">
        <f t="shared" si="3"/>
        <v>0</v>
      </c>
      <c r="AA17" s="729">
        <f t="shared" si="0"/>
        <v>0</v>
      </c>
      <c r="AB17" s="729">
        <f t="shared" si="1"/>
        <v>0</v>
      </c>
      <c r="AC17" s="729">
        <f t="shared" si="2"/>
        <v>0</v>
      </c>
    </row>
    <row r="18" spans="1:40" ht="11.15" customHeight="1" x14ac:dyDescent="0.25">
      <c r="A18" s="350" t="s">
        <v>949</v>
      </c>
      <c r="B18" s="929"/>
      <c r="C18" s="929"/>
      <c r="D18" s="929"/>
      <c r="E18" s="929"/>
      <c r="F18" s="929"/>
      <c r="G18" s="929"/>
      <c r="H18" s="929"/>
      <c r="I18" s="929"/>
      <c r="J18" s="929"/>
      <c r="K18" s="929"/>
      <c r="L18" s="929"/>
      <c r="M18" s="929"/>
      <c r="N18" s="929"/>
      <c r="O18" s="929"/>
      <c r="P18" s="929"/>
      <c r="Q18" s="929"/>
      <c r="R18" s="929"/>
      <c r="S18" s="929"/>
      <c r="T18" s="929"/>
      <c r="U18" s="929"/>
      <c r="V18" s="929"/>
      <c r="W18" s="929"/>
      <c r="X18" s="929"/>
      <c r="Y18" s="929"/>
      <c r="Z18" s="729">
        <f t="shared" si="3"/>
        <v>0</v>
      </c>
      <c r="AA18" s="729">
        <f t="shared" si="0"/>
        <v>0</v>
      </c>
      <c r="AB18" s="729">
        <f t="shared" si="1"/>
        <v>0</v>
      </c>
      <c r="AC18" s="729">
        <f t="shared" si="2"/>
        <v>0</v>
      </c>
    </row>
    <row r="19" spans="1:40" s="316" customFormat="1" ht="11.5" x14ac:dyDescent="0.25">
      <c r="A19" s="350" t="s">
        <v>960</v>
      </c>
      <c r="B19" s="929"/>
      <c r="C19" s="929"/>
      <c r="D19" s="929"/>
      <c r="E19" s="929"/>
      <c r="F19" s="929"/>
      <c r="G19" s="929"/>
      <c r="H19" s="929"/>
      <c r="I19" s="929"/>
      <c r="J19" s="929"/>
      <c r="K19" s="929"/>
      <c r="L19" s="929"/>
      <c r="M19" s="929"/>
      <c r="N19" s="929"/>
      <c r="O19" s="929"/>
      <c r="P19" s="929"/>
      <c r="Q19" s="929"/>
      <c r="R19" s="929"/>
      <c r="S19" s="929"/>
      <c r="T19" s="929"/>
      <c r="U19" s="929"/>
      <c r="V19" s="929"/>
      <c r="W19" s="929"/>
      <c r="X19" s="929"/>
      <c r="Y19" s="929"/>
      <c r="Z19" s="729">
        <f t="shared" si="3"/>
        <v>0</v>
      </c>
      <c r="AA19" s="729">
        <f t="shared" si="0"/>
        <v>0</v>
      </c>
      <c r="AB19" s="729">
        <f t="shared" si="1"/>
        <v>0</v>
      </c>
      <c r="AC19" s="729">
        <f t="shared" si="2"/>
        <v>0</v>
      </c>
      <c r="AD19" s="315"/>
      <c r="AE19" s="496"/>
      <c r="AF19" s="315"/>
      <c r="AG19" s="315"/>
      <c r="AH19" s="315"/>
      <c r="AI19" s="315"/>
      <c r="AJ19" s="315"/>
      <c r="AK19" s="315"/>
      <c r="AL19" s="315"/>
      <c r="AM19" s="315"/>
      <c r="AN19" s="315"/>
    </row>
    <row r="20" spans="1:40" s="316" customFormat="1" ht="11.15" customHeight="1" x14ac:dyDescent="0.25">
      <c r="A20" s="350" t="s">
        <v>961</v>
      </c>
      <c r="B20" s="929"/>
      <c r="C20" s="929"/>
      <c r="D20" s="929"/>
      <c r="E20" s="929"/>
      <c r="F20" s="929"/>
      <c r="G20" s="929"/>
      <c r="H20" s="929"/>
      <c r="I20" s="929"/>
      <c r="J20" s="929"/>
      <c r="K20" s="929"/>
      <c r="L20" s="929"/>
      <c r="M20" s="929"/>
      <c r="N20" s="929"/>
      <c r="O20" s="929"/>
      <c r="P20" s="929"/>
      <c r="Q20" s="929"/>
      <c r="R20" s="929"/>
      <c r="S20" s="929"/>
      <c r="T20" s="929"/>
      <c r="U20" s="929"/>
      <c r="V20" s="929"/>
      <c r="W20" s="929"/>
      <c r="X20" s="929"/>
      <c r="Y20" s="929"/>
      <c r="Z20" s="729">
        <f t="shared" si="3"/>
        <v>0</v>
      </c>
      <c r="AA20" s="729">
        <f t="shared" si="0"/>
        <v>0</v>
      </c>
      <c r="AB20" s="729">
        <f t="shared" si="1"/>
        <v>0</v>
      </c>
      <c r="AC20" s="729">
        <f t="shared" si="2"/>
        <v>0</v>
      </c>
      <c r="AD20" s="315"/>
      <c r="AE20" s="496"/>
      <c r="AF20" s="315"/>
      <c r="AG20" s="315"/>
      <c r="AH20" s="315"/>
      <c r="AI20" s="315"/>
      <c r="AJ20" s="315"/>
      <c r="AK20" s="315"/>
      <c r="AL20" s="315"/>
      <c r="AM20" s="315"/>
      <c r="AN20" s="315"/>
    </row>
    <row r="21" spans="1:40" s="316" customFormat="1" ht="11.15" customHeight="1" x14ac:dyDescent="0.25">
      <c r="A21" s="350" t="s">
        <v>962</v>
      </c>
      <c r="B21" s="929"/>
      <c r="C21" s="929"/>
      <c r="D21" s="929"/>
      <c r="E21" s="929"/>
      <c r="F21" s="929"/>
      <c r="G21" s="929"/>
      <c r="H21" s="929"/>
      <c r="I21" s="929"/>
      <c r="J21" s="929"/>
      <c r="K21" s="929"/>
      <c r="L21" s="929"/>
      <c r="M21" s="929"/>
      <c r="N21" s="929"/>
      <c r="O21" s="929"/>
      <c r="P21" s="929"/>
      <c r="Q21" s="929"/>
      <c r="R21" s="929"/>
      <c r="S21" s="929"/>
      <c r="T21" s="929"/>
      <c r="U21" s="929"/>
      <c r="V21" s="929"/>
      <c r="W21" s="929"/>
      <c r="X21" s="929"/>
      <c r="Y21" s="929"/>
      <c r="Z21" s="729">
        <f t="shared" si="3"/>
        <v>0</v>
      </c>
      <c r="AA21" s="729">
        <f t="shared" si="0"/>
        <v>0</v>
      </c>
      <c r="AB21" s="729">
        <f t="shared" si="1"/>
        <v>0</v>
      </c>
      <c r="AC21" s="729">
        <f t="shared" si="2"/>
        <v>0</v>
      </c>
      <c r="AD21" s="315"/>
      <c r="AE21" s="496"/>
      <c r="AF21" s="315"/>
      <c r="AG21" s="315"/>
      <c r="AH21" s="315"/>
      <c r="AI21" s="315"/>
      <c r="AJ21" s="315"/>
      <c r="AK21" s="315"/>
      <c r="AL21" s="315"/>
      <c r="AM21" s="315"/>
      <c r="AN21" s="315"/>
    </row>
    <row r="22" spans="1:40" s="316" customFormat="1" ht="11.15" customHeight="1" x14ac:dyDescent="0.25">
      <c r="A22" s="350" t="s">
        <v>950</v>
      </c>
      <c r="B22" s="929"/>
      <c r="C22" s="929"/>
      <c r="D22" s="929"/>
      <c r="E22" s="929"/>
      <c r="F22" s="929"/>
      <c r="G22" s="929"/>
      <c r="H22" s="929"/>
      <c r="I22" s="929"/>
      <c r="J22" s="929"/>
      <c r="K22" s="929"/>
      <c r="L22" s="929"/>
      <c r="M22" s="929"/>
      <c r="N22" s="929"/>
      <c r="O22" s="929"/>
      <c r="P22" s="929"/>
      <c r="Q22" s="929"/>
      <c r="R22" s="929"/>
      <c r="S22" s="929"/>
      <c r="T22" s="929"/>
      <c r="U22" s="929"/>
      <c r="V22" s="929"/>
      <c r="W22" s="929"/>
      <c r="X22" s="929"/>
      <c r="Y22" s="929"/>
      <c r="Z22" s="729">
        <f t="shared" si="3"/>
        <v>0</v>
      </c>
      <c r="AA22" s="729">
        <f t="shared" si="0"/>
        <v>0</v>
      </c>
      <c r="AB22" s="729">
        <f t="shared" si="1"/>
        <v>0</v>
      </c>
      <c r="AC22" s="729">
        <f t="shared" si="2"/>
        <v>0</v>
      </c>
      <c r="AD22" s="315"/>
      <c r="AE22" s="496"/>
      <c r="AF22" s="315"/>
      <c r="AG22" s="315"/>
      <c r="AH22" s="315"/>
      <c r="AI22" s="315"/>
      <c r="AJ22" s="315"/>
      <c r="AK22" s="315"/>
      <c r="AL22" s="315"/>
      <c r="AM22" s="315"/>
      <c r="AN22" s="315"/>
    </row>
    <row r="23" spans="1:40" s="316" customFormat="1" ht="11.15" customHeight="1" x14ac:dyDescent="0.25">
      <c r="A23" s="350" t="s">
        <v>951</v>
      </c>
      <c r="B23" s="929"/>
      <c r="C23" s="929"/>
      <c r="D23" s="929"/>
      <c r="E23" s="929"/>
      <c r="F23" s="929"/>
      <c r="G23" s="929"/>
      <c r="H23" s="929"/>
      <c r="I23" s="929"/>
      <c r="J23" s="929"/>
      <c r="K23" s="929"/>
      <c r="L23" s="929"/>
      <c r="M23" s="929"/>
      <c r="N23" s="929"/>
      <c r="O23" s="929"/>
      <c r="P23" s="929"/>
      <c r="Q23" s="929"/>
      <c r="R23" s="929"/>
      <c r="S23" s="929"/>
      <c r="T23" s="929"/>
      <c r="U23" s="929"/>
      <c r="V23" s="929"/>
      <c r="W23" s="929"/>
      <c r="X23" s="929"/>
      <c r="Y23" s="929"/>
      <c r="Z23" s="729">
        <f t="shared" si="3"/>
        <v>0</v>
      </c>
      <c r="AA23" s="729">
        <f t="shared" si="0"/>
        <v>0</v>
      </c>
      <c r="AB23" s="729">
        <f t="shared" si="1"/>
        <v>0</v>
      </c>
      <c r="AC23" s="729">
        <f t="shared" si="2"/>
        <v>0</v>
      </c>
      <c r="AD23" s="315"/>
      <c r="AE23" s="496"/>
      <c r="AF23" s="315"/>
      <c r="AG23" s="315"/>
      <c r="AH23" s="315"/>
      <c r="AI23" s="315"/>
      <c r="AJ23" s="315"/>
      <c r="AK23" s="315"/>
      <c r="AL23" s="315"/>
      <c r="AM23" s="315"/>
      <c r="AN23" s="315"/>
    </row>
    <row r="24" spans="1:40" s="316" customFormat="1" ht="11.15" customHeight="1" x14ac:dyDescent="0.25">
      <c r="A24" s="350" t="s">
        <v>952</v>
      </c>
      <c r="B24" s="929"/>
      <c r="C24" s="929"/>
      <c r="D24" s="929"/>
      <c r="E24" s="929"/>
      <c r="F24" s="929"/>
      <c r="G24" s="929"/>
      <c r="H24" s="929"/>
      <c r="I24" s="929"/>
      <c r="J24" s="929"/>
      <c r="K24" s="929"/>
      <c r="L24" s="929"/>
      <c r="M24" s="929"/>
      <c r="N24" s="929"/>
      <c r="O24" s="929"/>
      <c r="P24" s="929"/>
      <c r="Q24" s="929"/>
      <c r="R24" s="929"/>
      <c r="S24" s="929"/>
      <c r="T24" s="929"/>
      <c r="U24" s="929"/>
      <c r="V24" s="929"/>
      <c r="W24" s="929"/>
      <c r="X24" s="929"/>
      <c r="Y24" s="929"/>
      <c r="Z24" s="729">
        <f t="shared" si="3"/>
        <v>0</v>
      </c>
      <c r="AA24" s="729">
        <f t="shared" si="0"/>
        <v>0</v>
      </c>
      <c r="AB24" s="729">
        <f t="shared" si="1"/>
        <v>0</v>
      </c>
      <c r="AC24" s="729">
        <f t="shared" si="2"/>
        <v>0</v>
      </c>
      <c r="AD24" s="315"/>
      <c r="AE24" s="496"/>
      <c r="AF24" s="315"/>
      <c r="AG24" s="315"/>
      <c r="AH24" s="315"/>
      <c r="AI24" s="315"/>
      <c r="AJ24" s="315"/>
      <c r="AK24" s="315"/>
      <c r="AL24" s="315"/>
      <c r="AM24" s="315"/>
      <c r="AN24" s="315"/>
    </row>
    <row r="25" spans="1:40" ht="11.15" customHeight="1" x14ac:dyDescent="0.25">
      <c r="A25" s="350" t="s">
        <v>953</v>
      </c>
      <c r="B25" s="929"/>
      <c r="C25" s="929"/>
      <c r="D25" s="929"/>
      <c r="E25" s="929"/>
      <c r="F25" s="929"/>
      <c r="G25" s="929"/>
      <c r="H25" s="929"/>
      <c r="I25" s="929"/>
      <c r="J25" s="929"/>
      <c r="K25" s="929"/>
      <c r="L25" s="929"/>
      <c r="M25" s="929"/>
      <c r="N25" s="929"/>
      <c r="O25" s="929"/>
      <c r="P25" s="929"/>
      <c r="Q25" s="929"/>
      <c r="R25" s="929"/>
      <c r="S25" s="929"/>
      <c r="T25" s="929"/>
      <c r="U25" s="929"/>
      <c r="V25" s="929"/>
      <c r="W25" s="929"/>
      <c r="X25" s="929"/>
      <c r="Y25" s="929"/>
      <c r="Z25" s="729">
        <f t="shared" si="3"/>
        <v>0</v>
      </c>
      <c r="AA25" s="729">
        <f t="shared" si="0"/>
        <v>0</v>
      </c>
      <c r="AB25" s="729">
        <f t="shared" si="1"/>
        <v>0</v>
      </c>
      <c r="AC25" s="729">
        <f t="shared" si="2"/>
        <v>0</v>
      </c>
    </row>
    <row r="26" spans="1:40" ht="11.5" x14ac:dyDescent="0.25">
      <c r="A26" s="350" t="s">
        <v>954</v>
      </c>
      <c r="B26" s="929"/>
      <c r="C26" s="929"/>
      <c r="D26" s="929"/>
      <c r="E26" s="929"/>
      <c r="F26" s="929"/>
      <c r="G26" s="929"/>
      <c r="H26" s="929"/>
      <c r="I26" s="929"/>
      <c r="J26" s="929"/>
      <c r="K26" s="929"/>
      <c r="L26" s="929"/>
      <c r="M26" s="929"/>
      <c r="N26" s="929"/>
      <c r="O26" s="929"/>
      <c r="P26" s="929"/>
      <c r="Q26" s="929"/>
      <c r="R26" s="929"/>
      <c r="S26" s="929"/>
      <c r="T26" s="929"/>
      <c r="U26" s="929"/>
      <c r="V26" s="929"/>
      <c r="W26" s="929"/>
      <c r="X26" s="929"/>
      <c r="Y26" s="929"/>
      <c r="Z26" s="729">
        <f t="shared" si="3"/>
        <v>0</v>
      </c>
      <c r="AA26" s="729">
        <f t="shared" si="0"/>
        <v>0</v>
      </c>
      <c r="AB26" s="729">
        <f t="shared" si="1"/>
        <v>0</v>
      </c>
      <c r="AC26" s="729">
        <f t="shared" si="2"/>
        <v>0</v>
      </c>
    </row>
    <row r="27" spans="1:40" ht="11.5" x14ac:dyDescent="0.25">
      <c r="A27" s="350" t="s">
        <v>955</v>
      </c>
      <c r="B27" s="929"/>
      <c r="C27" s="929"/>
      <c r="D27" s="929"/>
      <c r="E27" s="929"/>
      <c r="F27" s="929"/>
      <c r="G27" s="929"/>
      <c r="H27" s="929"/>
      <c r="I27" s="929"/>
      <c r="J27" s="929"/>
      <c r="K27" s="929"/>
      <c r="L27" s="929"/>
      <c r="M27" s="929"/>
      <c r="N27" s="929"/>
      <c r="O27" s="929"/>
      <c r="P27" s="929"/>
      <c r="Q27" s="929"/>
      <c r="R27" s="929"/>
      <c r="S27" s="929"/>
      <c r="T27" s="929"/>
      <c r="U27" s="929"/>
      <c r="V27" s="929"/>
      <c r="W27" s="929"/>
      <c r="X27" s="929"/>
      <c r="Y27" s="929"/>
      <c r="Z27" s="729">
        <f t="shared" si="3"/>
        <v>0</v>
      </c>
      <c r="AA27" s="729">
        <f t="shared" si="0"/>
        <v>0</v>
      </c>
      <c r="AB27" s="729">
        <f t="shared" si="1"/>
        <v>0</v>
      </c>
      <c r="AC27" s="729">
        <f t="shared" si="2"/>
        <v>0</v>
      </c>
    </row>
    <row r="28" spans="1:40" ht="11.5" x14ac:dyDescent="0.25">
      <c r="A28" s="350" t="s">
        <v>956</v>
      </c>
      <c r="B28" s="929"/>
      <c r="C28" s="929"/>
      <c r="D28" s="929"/>
      <c r="E28" s="929"/>
      <c r="F28" s="929"/>
      <c r="G28" s="929"/>
      <c r="H28" s="929"/>
      <c r="I28" s="929"/>
      <c r="J28" s="929"/>
      <c r="K28" s="929"/>
      <c r="L28" s="929"/>
      <c r="M28" s="929"/>
      <c r="N28" s="929"/>
      <c r="O28" s="929"/>
      <c r="P28" s="929"/>
      <c r="Q28" s="929"/>
      <c r="R28" s="929"/>
      <c r="S28" s="929"/>
      <c r="T28" s="929"/>
      <c r="U28" s="929"/>
      <c r="V28" s="929"/>
      <c r="W28" s="929"/>
      <c r="X28" s="929"/>
      <c r="Y28" s="929"/>
      <c r="Z28" s="729">
        <f t="shared" si="3"/>
        <v>0</v>
      </c>
      <c r="AA28" s="729">
        <f t="shared" si="0"/>
        <v>0</v>
      </c>
      <c r="AB28" s="729">
        <f t="shared" si="1"/>
        <v>0</v>
      </c>
      <c r="AC28" s="729">
        <f t="shared" si="2"/>
        <v>0</v>
      </c>
    </row>
    <row r="29" spans="1:40" ht="11.5" x14ac:dyDescent="0.25">
      <c r="A29" s="350" t="s">
        <v>957</v>
      </c>
      <c r="B29" s="929"/>
      <c r="C29" s="929"/>
      <c r="D29" s="929"/>
      <c r="E29" s="929"/>
      <c r="F29" s="929"/>
      <c r="G29" s="929"/>
      <c r="H29" s="929"/>
      <c r="I29" s="929"/>
      <c r="J29" s="929"/>
      <c r="K29" s="929"/>
      <c r="L29" s="929"/>
      <c r="M29" s="929"/>
      <c r="N29" s="929"/>
      <c r="O29" s="929"/>
      <c r="P29" s="929"/>
      <c r="Q29" s="929"/>
      <c r="R29" s="929"/>
      <c r="S29" s="929"/>
      <c r="T29" s="929"/>
      <c r="U29" s="929"/>
      <c r="V29" s="929"/>
      <c r="W29" s="929"/>
      <c r="X29" s="929"/>
      <c r="Y29" s="929"/>
      <c r="Z29" s="729">
        <f t="shared" si="3"/>
        <v>0</v>
      </c>
      <c r="AA29" s="729">
        <f t="shared" si="0"/>
        <v>0</v>
      </c>
      <c r="AB29" s="729">
        <f t="shared" si="1"/>
        <v>0</v>
      </c>
      <c r="AC29" s="729">
        <f t="shared" si="2"/>
        <v>0</v>
      </c>
    </row>
    <row r="30" spans="1:40" ht="11.5" x14ac:dyDescent="0.25">
      <c r="A30" s="350" t="s">
        <v>963</v>
      </c>
      <c r="B30" s="929"/>
      <c r="C30" s="929"/>
      <c r="D30" s="929"/>
      <c r="E30" s="929"/>
      <c r="F30" s="929"/>
      <c r="G30" s="929"/>
      <c r="H30" s="929"/>
      <c r="I30" s="929"/>
      <c r="J30" s="929"/>
      <c r="K30" s="929"/>
      <c r="L30" s="929"/>
      <c r="M30" s="929"/>
      <c r="N30" s="929"/>
      <c r="O30" s="929"/>
      <c r="P30" s="929"/>
      <c r="Q30" s="929"/>
      <c r="R30" s="929"/>
      <c r="S30" s="929"/>
      <c r="T30" s="929"/>
      <c r="U30" s="929"/>
      <c r="V30" s="929"/>
      <c r="W30" s="929"/>
      <c r="X30" s="929"/>
      <c r="Y30" s="929"/>
      <c r="Z30" s="729">
        <f t="shared" si="3"/>
        <v>0</v>
      </c>
      <c r="AA30" s="729">
        <f t="shared" si="0"/>
        <v>0</v>
      </c>
      <c r="AB30" s="729">
        <f t="shared" si="1"/>
        <v>0</v>
      </c>
      <c r="AC30" s="729">
        <f t="shared" si="2"/>
        <v>0</v>
      </c>
    </row>
    <row r="31" spans="1:40" ht="11.5" x14ac:dyDescent="0.25">
      <c r="A31" s="350" t="s">
        <v>964</v>
      </c>
      <c r="B31" s="929"/>
      <c r="C31" s="929"/>
      <c r="D31" s="929"/>
      <c r="E31" s="929"/>
      <c r="F31" s="929"/>
      <c r="G31" s="929"/>
      <c r="H31" s="929"/>
      <c r="I31" s="929"/>
      <c r="J31" s="929"/>
      <c r="K31" s="929"/>
      <c r="L31" s="929"/>
      <c r="M31" s="929"/>
      <c r="N31" s="929"/>
      <c r="O31" s="929"/>
      <c r="P31" s="929"/>
      <c r="Q31" s="929"/>
      <c r="R31" s="929"/>
      <c r="S31" s="929"/>
      <c r="T31" s="929"/>
      <c r="U31" s="929"/>
      <c r="V31" s="929"/>
      <c r="W31" s="929"/>
      <c r="X31" s="929"/>
      <c r="Y31" s="929"/>
      <c r="Z31" s="729">
        <f t="shared" si="3"/>
        <v>0</v>
      </c>
      <c r="AA31" s="729">
        <f t="shared" si="0"/>
        <v>0</v>
      </c>
      <c r="AB31" s="729">
        <f t="shared" si="1"/>
        <v>0</v>
      </c>
      <c r="AC31" s="729">
        <f t="shared" si="2"/>
        <v>0</v>
      </c>
    </row>
    <row r="32" spans="1:40" ht="11.5" x14ac:dyDescent="0.25">
      <c r="A32" s="350" t="s">
        <v>965</v>
      </c>
      <c r="B32" s="929"/>
      <c r="C32" s="929"/>
      <c r="D32" s="929"/>
      <c r="E32" s="929"/>
      <c r="F32" s="929"/>
      <c r="G32" s="929"/>
      <c r="H32" s="929"/>
      <c r="I32" s="929"/>
      <c r="J32" s="929"/>
      <c r="K32" s="929"/>
      <c r="L32" s="929"/>
      <c r="M32" s="929"/>
      <c r="N32" s="929"/>
      <c r="O32" s="929"/>
      <c r="P32" s="929"/>
      <c r="Q32" s="929"/>
      <c r="R32" s="929"/>
      <c r="S32" s="929"/>
      <c r="T32" s="929"/>
      <c r="U32" s="929"/>
      <c r="V32" s="929"/>
      <c r="W32" s="929"/>
      <c r="X32" s="929"/>
      <c r="Y32" s="929"/>
      <c r="Z32" s="729">
        <f t="shared" si="3"/>
        <v>0</v>
      </c>
      <c r="AA32" s="729">
        <f t="shared" si="0"/>
        <v>0</v>
      </c>
      <c r="AB32" s="729">
        <f t="shared" si="1"/>
        <v>0</v>
      </c>
      <c r="AC32" s="729">
        <f t="shared" si="2"/>
        <v>0</v>
      </c>
    </row>
    <row r="33" spans="1:29" ht="11.5" x14ac:dyDescent="0.25">
      <c r="A33" s="350" t="s">
        <v>966</v>
      </c>
      <c r="B33" s="929"/>
      <c r="C33" s="929"/>
      <c r="D33" s="929"/>
      <c r="E33" s="929"/>
      <c r="F33" s="929"/>
      <c r="G33" s="929"/>
      <c r="H33" s="929"/>
      <c r="I33" s="929"/>
      <c r="J33" s="929"/>
      <c r="K33" s="929"/>
      <c r="L33" s="929"/>
      <c r="M33" s="929"/>
      <c r="N33" s="929"/>
      <c r="O33" s="929"/>
      <c r="P33" s="929"/>
      <c r="Q33" s="929"/>
      <c r="R33" s="929"/>
      <c r="S33" s="929"/>
      <c r="T33" s="929"/>
      <c r="U33" s="929"/>
      <c r="V33" s="929"/>
      <c r="W33" s="929"/>
      <c r="X33" s="929"/>
      <c r="Y33" s="929"/>
      <c r="Z33" s="729">
        <f t="shared" si="3"/>
        <v>0</v>
      </c>
      <c r="AA33" s="729">
        <f t="shared" si="0"/>
        <v>0</v>
      </c>
      <c r="AB33" s="729">
        <f t="shared" si="1"/>
        <v>0</v>
      </c>
      <c r="AC33" s="729">
        <f t="shared" si="2"/>
        <v>0</v>
      </c>
    </row>
    <row r="34" spans="1:29" ht="11.5" x14ac:dyDescent="0.25">
      <c r="A34" s="350" t="s">
        <v>967</v>
      </c>
      <c r="B34" s="929"/>
      <c r="C34" s="929"/>
      <c r="D34" s="929"/>
      <c r="E34" s="929"/>
      <c r="F34" s="929"/>
      <c r="G34" s="929"/>
      <c r="H34" s="929"/>
      <c r="I34" s="929"/>
      <c r="J34" s="929"/>
      <c r="K34" s="929"/>
      <c r="L34" s="929"/>
      <c r="M34" s="929"/>
      <c r="N34" s="929"/>
      <c r="O34" s="929"/>
      <c r="P34" s="929"/>
      <c r="Q34" s="929"/>
      <c r="R34" s="929"/>
      <c r="S34" s="929"/>
      <c r="T34" s="929"/>
      <c r="U34" s="929"/>
      <c r="V34" s="929"/>
      <c r="W34" s="929"/>
      <c r="X34" s="929"/>
      <c r="Y34" s="929"/>
      <c r="Z34" s="729">
        <f t="shared" si="3"/>
        <v>0</v>
      </c>
      <c r="AA34" s="729">
        <f t="shared" si="0"/>
        <v>0</v>
      </c>
      <c r="AB34" s="729">
        <f t="shared" si="1"/>
        <v>0</v>
      </c>
      <c r="AC34" s="729">
        <f t="shared" si="2"/>
        <v>0</v>
      </c>
    </row>
    <row r="35" spans="1:29" ht="11.5" x14ac:dyDescent="0.25">
      <c r="A35" s="350" t="s">
        <v>191</v>
      </c>
      <c r="B35" s="929"/>
      <c r="C35" s="929"/>
      <c r="D35" s="929"/>
      <c r="E35" s="929"/>
      <c r="F35" s="929"/>
      <c r="G35" s="929"/>
      <c r="H35" s="929"/>
      <c r="I35" s="929"/>
      <c r="J35" s="929"/>
      <c r="K35" s="929"/>
      <c r="L35" s="929"/>
      <c r="M35" s="929"/>
      <c r="N35" s="929"/>
      <c r="O35" s="929"/>
      <c r="P35" s="929"/>
      <c r="Q35" s="929"/>
      <c r="R35" s="929"/>
      <c r="S35" s="929"/>
      <c r="T35" s="929"/>
      <c r="U35" s="929"/>
      <c r="V35" s="929"/>
      <c r="W35" s="929"/>
      <c r="X35" s="929"/>
      <c r="Y35" s="929"/>
      <c r="Z35" s="729">
        <f t="shared" si="3"/>
        <v>0</v>
      </c>
      <c r="AA35" s="729">
        <f>SUM(S35,W35,O35,K35,G35,C35)</f>
        <v>0</v>
      </c>
      <c r="AB35" s="729">
        <f t="shared" si="1"/>
        <v>0</v>
      </c>
      <c r="AC35" s="729">
        <f t="shared" si="2"/>
        <v>0</v>
      </c>
    </row>
    <row r="36" spans="1:29" ht="11.5" x14ac:dyDescent="0.25">
      <c r="A36" s="462" t="s">
        <v>973</v>
      </c>
      <c r="B36" s="729">
        <f>SUM(B8:B12,B15:B35)</f>
        <v>0</v>
      </c>
      <c r="C36" s="729">
        <f t="shared" ref="C36:Y36" si="4">SUM(C8:C12,C15:C35)</f>
        <v>0</v>
      </c>
      <c r="D36" s="729">
        <f t="shared" si="4"/>
        <v>0</v>
      </c>
      <c r="E36" s="729">
        <f>SUM(E8:E12,E15:E35)</f>
        <v>0</v>
      </c>
      <c r="F36" s="729">
        <f>SUM(F8:F12,F15:F35)</f>
        <v>0</v>
      </c>
      <c r="G36" s="729">
        <f t="shared" si="4"/>
        <v>0</v>
      </c>
      <c r="H36" s="729">
        <f t="shared" si="4"/>
        <v>0</v>
      </c>
      <c r="I36" s="729">
        <f t="shared" si="4"/>
        <v>0</v>
      </c>
      <c r="J36" s="729">
        <f>SUM(J8:J12,J15:J35)</f>
        <v>0</v>
      </c>
      <c r="K36" s="729">
        <f t="shared" si="4"/>
        <v>0</v>
      </c>
      <c r="L36" s="729">
        <f t="shared" si="4"/>
        <v>0</v>
      </c>
      <c r="M36" s="729">
        <f>SUM(M8:M12,M15:M35)</f>
        <v>0</v>
      </c>
      <c r="N36" s="729">
        <f t="shared" si="4"/>
        <v>0</v>
      </c>
      <c r="O36" s="729">
        <f t="shared" si="4"/>
        <v>0</v>
      </c>
      <c r="P36" s="729">
        <f t="shared" si="4"/>
        <v>0</v>
      </c>
      <c r="Q36" s="729">
        <f t="shared" si="4"/>
        <v>0</v>
      </c>
      <c r="R36" s="729">
        <f t="shared" si="4"/>
        <v>0</v>
      </c>
      <c r="S36" s="729">
        <f t="shared" si="4"/>
        <v>0</v>
      </c>
      <c r="T36" s="729">
        <f t="shared" si="4"/>
        <v>0</v>
      </c>
      <c r="U36" s="729">
        <f t="shared" si="4"/>
        <v>0</v>
      </c>
      <c r="V36" s="729">
        <f t="shared" si="4"/>
        <v>0</v>
      </c>
      <c r="W36" s="729">
        <f t="shared" si="4"/>
        <v>0</v>
      </c>
      <c r="X36" s="729">
        <f t="shared" si="4"/>
        <v>0</v>
      </c>
      <c r="Y36" s="729">
        <f t="shared" si="4"/>
        <v>0</v>
      </c>
      <c r="Z36" s="729">
        <f>SUM(Z8:Z12,Z15:Z35)</f>
        <v>0</v>
      </c>
      <c r="AA36" s="729">
        <f t="shared" ref="AA36" si="5">SUM(AA8:AA12,AA15:AA35)</f>
        <v>0</v>
      </c>
      <c r="AB36" s="729">
        <f t="shared" ref="AB36" si="6">SUM(AB8:AB12,AB15:AB35)</f>
        <v>0</v>
      </c>
      <c r="AC36" s="729">
        <f t="shared" ref="AC36" si="7">SUM(AC8:AC12,AC15:AC35)</f>
        <v>0</v>
      </c>
    </row>
  </sheetData>
  <mergeCells count="12">
    <mergeCell ref="A5:A7"/>
    <mergeCell ref="B5:Y5"/>
    <mergeCell ref="Z5:Z7"/>
    <mergeCell ref="AA5:AA7"/>
    <mergeCell ref="AB5:AB7"/>
    <mergeCell ref="AC5:AC7"/>
    <mergeCell ref="B6:E6"/>
    <mergeCell ref="F6:I6"/>
    <mergeCell ref="J6:M6"/>
    <mergeCell ref="N6:Q6"/>
    <mergeCell ref="R6:U6"/>
    <mergeCell ref="V6:Y6"/>
  </mergeCells>
  <pageMargins left="0.7" right="0.7" top="0.75" bottom="0.75" header="0.3" footer="0.3"/>
  <pageSetup paperSize="9" scale="29" orientation="portrait" r:id="rId1"/>
  <colBreaks count="1" manualBreakCount="1">
    <brk id="29"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8"/>
  <dimension ref="A1:G74"/>
  <sheetViews>
    <sheetView view="pageBreakPreview" topLeftCell="A18" zoomScaleNormal="100" zoomScaleSheetLayoutView="100" workbookViewId="0">
      <selection activeCell="K46" sqref="K46"/>
    </sheetView>
  </sheetViews>
  <sheetFormatPr defaultColWidth="9.26953125" defaultRowHeight="10" x14ac:dyDescent="0.2"/>
  <cols>
    <col min="1" max="1" width="2.54296875" style="314" customWidth="1"/>
    <col min="2" max="2" width="55.1796875" style="314" customWidth="1"/>
    <col min="3" max="3" width="18.26953125" style="314" customWidth="1"/>
    <col min="4" max="4" width="19" style="314" customWidth="1"/>
    <col min="5" max="5" width="17.26953125" style="314" customWidth="1"/>
    <col min="6" max="6" width="13.26953125" style="314" customWidth="1"/>
    <col min="7" max="16384" width="9.26953125" style="314"/>
  </cols>
  <sheetData>
    <row r="1" spans="1:7" hidden="1" x14ac:dyDescent="0.2"/>
    <row r="2" spans="1:7" hidden="1" x14ac:dyDescent="0.2"/>
    <row r="3" spans="1:7" ht="11.15" customHeight="1" x14ac:dyDescent="0.2">
      <c r="A3" s="133" t="s">
        <v>986</v>
      </c>
      <c r="B3" s="133"/>
      <c r="C3" s="133"/>
      <c r="D3" s="133"/>
      <c r="E3" s="133"/>
      <c r="F3" s="133"/>
    </row>
    <row r="4" spans="1:7" ht="11.15" customHeight="1" thickBot="1" x14ac:dyDescent="0.3">
      <c r="A4" s="257"/>
      <c r="B4" s="257"/>
      <c r="C4" s="257"/>
      <c r="D4" s="257"/>
      <c r="E4" s="257"/>
      <c r="F4" s="257"/>
    </row>
    <row r="5" spans="1:7" ht="11.15" customHeight="1" thickTop="1" x14ac:dyDescent="0.2">
      <c r="A5" s="133" t="s">
        <v>987</v>
      </c>
      <c r="B5" s="133"/>
      <c r="C5" s="133"/>
      <c r="D5" s="133"/>
      <c r="E5" s="133"/>
      <c r="F5" s="133"/>
    </row>
    <row r="6" spans="1:7" ht="11.15" customHeight="1" x14ac:dyDescent="0.2">
      <c r="A6" s="133"/>
      <c r="B6" s="133"/>
      <c r="C6" s="133"/>
      <c r="D6" s="133"/>
      <c r="E6" s="133"/>
      <c r="F6" s="133"/>
    </row>
    <row r="7" spans="1:7" ht="15.75" customHeight="1" x14ac:dyDescent="0.25">
      <c r="A7" s="1378" t="s">
        <v>1289</v>
      </c>
      <c r="B7" s="1379"/>
      <c r="C7" s="1380" t="s">
        <v>988</v>
      </c>
      <c r="D7" s="1381"/>
      <c r="E7" s="1381"/>
      <c r="F7" s="1382"/>
      <c r="G7" s="482"/>
    </row>
    <row r="8" spans="1:7" ht="22.5" customHeight="1" x14ac:dyDescent="0.25">
      <c r="A8" s="60">
        <v>1</v>
      </c>
      <c r="B8" s="39" t="s">
        <v>989</v>
      </c>
      <c r="C8" s="1375"/>
      <c r="D8" s="1376"/>
      <c r="E8" s="1376"/>
      <c r="F8" s="1377"/>
    </row>
    <row r="9" spans="1:7" ht="22.5" customHeight="1" x14ac:dyDescent="0.25">
      <c r="A9" s="60">
        <v>2</v>
      </c>
      <c r="B9" s="39" t="s">
        <v>990</v>
      </c>
      <c r="C9" s="1375"/>
      <c r="D9" s="1376"/>
      <c r="E9" s="1376"/>
      <c r="F9" s="1377"/>
    </row>
    <row r="10" spans="1:7" ht="22.5" customHeight="1" x14ac:dyDescent="0.25">
      <c r="A10" s="60">
        <v>3</v>
      </c>
      <c r="B10" s="39" t="s">
        <v>991</v>
      </c>
      <c r="C10" s="1375"/>
      <c r="D10" s="1376"/>
      <c r="E10" s="1376"/>
      <c r="F10" s="1377"/>
    </row>
    <row r="11" spans="1:7" ht="22.5" customHeight="1" x14ac:dyDescent="0.25">
      <c r="A11" s="60">
        <v>4</v>
      </c>
      <c r="B11" s="39" t="s">
        <v>992</v>
      </c>
      <c r="C11" s="1375"/>
      <c r="D11" s="1376"/>
      <c r="E11" s="1376"/>
      <c r="F11" s="1377"/>
    </row>
    <row r="12" spans="1:7" ht="22.5" customHeight="1" x14ac:dyDescent="0.25">
      <c r="A12" s="60">
        <v>5</v>
      </c>
      <c r="B12" s="39" t="s">
        <v>993</v>
      </c>
      <c r="C12" s="1375"/>
      <c r="D12" s="1376"/>
      <c r="E12" s="1376"/>
      <c r="F12" s="1377"/>
    </row>
    <row r="13" spans="1:7" ht="22.5" customHeight="1" x14ac:dyDescent="0.25">
      <c r="A13" s="60">
        <v>6</v>
      </c>
      <c r="B13" s="39" t="s">
        <v>994</v>
      </c>
      <c r="C13" s="1375"/>
      <c r="D13" s="1376"/>
      <c r="E13" s="1376"/>
      <c r="F13" s="1377"/>
    </row>
    <row r="14" spans="1:7" ht="22.5" customHeight="1" x14ac:dyDescent="0.25">
      <c r="A14" s="60">
        <v>7</v>
      </c>
      <c r="B14" s="39" t="s">
        <v>184</v>
      </c>
      <c r="C14" s="1375"/>
      <c r="D14" s="1376"/>
      <c r="E14" s="1376"/>
      <c r="F14" s="1377"/>
    </row>
    <row r="15" spans="1:7" ht="15.75" customHeight="1" x14ac:dyDescent="0.2">
      <c r="A15" s="133" t="s">
        <v>1290</v>
      </c>
      <c r="B15" s="133"/>
      <c r="C15" s="133"/>
      <c r="D15" s="133"/>
      <c r="E15" s="133"/>
      <c r="F15" s="133"/>
      <c r="G15" s="482"/>
    </row>
    <row r="16" spans="1:7" ht="15.75" customHeight="1" x14ac:dyDescent="0.2">
      <c r="A16" s="133"/>
      <c r="B16" s="133"/>
      <c r="C16" s="133"/>
      <c r="D16" s="133"/>
      <c r="E16" s="133"/>
      <c r="F16" s="133"/>
    </row>
    <row r="17" spans="1:7" ht="15.75" customHeight="1" x14ac:dyDescent="0.25">
      <c r="A17" s="121" t="s">
        <v>762</v>
      </c>
      <c r="B17" s="39" t="s">
        <v>995</v>
      </c>
      <c r="C17" s="61"/>
      <c r="D17" s="312"/>
      <c r="E17" s="312"/>
      <c r="F17" s="312"/>
    </row>
    <row r="18" spans="1:7" ht="26.25" customHeight="1" x14ac:dyDescent="0.25">
      <c r="A18" s="81" t="s">
        <v>768</v>
      </c>
      <c r="B18" s="77" t="s">
        <v>996</v>
      </c>
      <c r="C18" s="305" t="s">
        <v>997</v>
      </c>
      <c r="D18" s="451" t="s">
        <v>998</v>
      </c>
      <c r="E18" s="313"/>
      <c r="F18" s="313"/>
    </row>
    <row r="19" spans="1:7" ht="11.15" customHeight="1" x14ac:dyDescent="0.25">
      <c r="A19" s="60">
        <v>1</v>
      </c>
      <c r="B19" s="39" t="s">
        <v>989</v>
      </c>
      <c r="C19" s="930"/>
      <c r="D19" s="930"/>
      <c r="E19" s="309"/>
      <c r="F19" s="312"/>
    </row>
    <row r="20" spans="1:7" ht="11.15" customHeight="1" x14ac:dyDescent="0.25">
      <c r="A20" s="60">
        <v>2</v>
      </c>
      <c r="B20" s="39" t="s">
        <v>990</v>
      </c>
      <c r="C20" s="930"/>
      <c r="D20" s="930"/>
      <c r="E20" s="309"/>
      <c r="F20" s="312"/>
    </row>
    <row r="21" spans="1:7" ht="11.15" customHeight="1" x14ac:dyDescent="0.25">
      <c r="A21" s="60">
        <v>3</v>
      </c>
      <c r="B21" s="39" t="s">
        <v>991</v>
      </c>
      <c r="C21" s="930"/>
      <c r="D21" s="930"/>
      <c r="E21" s="309"/>
      <c r="F21" s="312"/>
    </row>
    <row r="22" spans="1:7" ht="11.15" customHeight="1" x14ac:dyDescent="0.25">
      <c r="A22" s="60">
        <v>4</v>
      </c>
      <c r="B22" s="39" t="s">
        <v>992</v>
      </c>
      <c r="C22" s="930"/>
      <c r="D22" s="930"/>
      <c r="E22" s="309"/>
      <c r="F22" s="312"/>
    </row>
    <row r="23" spans="1:7" ht="11.15" customHeight="1" x14ac:dyDescent="0.25">
      <c r="A23" s="60">
        <v>5</v>
      </c>
      <c r="B23" s="39" t="s">
        <v>993</v>
      </c>
      <c r="C23" s="930"/>
      <c r="D23" s="930"/>
      <c r="E23" s="309"/>
      <c r="F23" s="312"/>
    </row>
    <row r="24" spans="1:7" ht="11.15" customHeight="1" x14ac:dyDescent="0.25">
      <c r="A24" s="60">
        <v>6</v>
      </c>
      <c r="B24" s="39" t="s">
        <v>994</v>
      </c>
      <c r="C24" s="930"/>
      <c r="D24" s="930"/>
      <c r="E24" s="309"/>
      <c r="F24" s="312"/>
    </row>
    <row r="25" spans="1:7" ht="11.15" customHeight="1" x14ac:dyDescent="0.25">
      <c r="A25" s="60">
        <v>7</v>
      </c>
      <c r="B25" s="39" t="s">
        <v>184</v>
      </c>
      <c r="C25" s="930"/>
      <c r="D25" s="930"/>
      <c r="E25" s="309"/>
      <c r="F25" s="312"/>
    </row>
    <row r="26" spans="1:7" ht="16.5" customHeight="1" x14ac:dyDescent="0.2">
      <c r="A26" s="133" t="s">
        <v>1291</v>
      </c>
      <c r="B26" s="133"/>
      <c r="C26" s="1383" t="s">
        <v>999</v>
      </c>
      <c r="D26" s="1383" t="s">
        <v>1000</v>
      </c>
      <c r="E26" s="175"/>
      <c r="F26" s="133"/>
      <c r="G26" s="482"/>
    </row>
    <row r="27" spans="1:7" ht="11.25" customHeight="1" x14ac:dyDescent="0.2">
      <c r="A27" s="133"/>
      <c r="B27" s="133"/>
      <c r="C27" s="1384"/>
      <c r="D27" s="1384"/>
      <c r="E27" s="175"/>
      <c r="F27" s="133"/>
    </row>
    <row r="28" spans="1:7" ht="11.15" customHeight="1" x14ac:dyDescent="0.25">
      <c r="A28" s="60">
        <v>1</v>
      </c>
      <c r="B28" s="39" t="s">
        <v>989</v>
      </c>
      <c r="C28" s="930"/>
      <c r="D28" s="930"/>
      <c r="E28" s="175"/>
      <c r="F28" s="133"/>
    </row>
    <row r="29" spans="1:7" ht="11.15" customHeight="1" x14ac:dyDescent="0.25">
      <c r="A29" s="60">
        <v>2</v>
      </c>
      <c r="B29" s="39" t="s">
        <v>990</v>
      </c>
      <c r="C29" s="930"/>
      <c r="D29" s="930"/>
      <c r="E29" s="175"/>
      <c r="F29" s="133"/>
    </row>
    <row r="30" spans="1:7" ht="11.15" customHeight="1" x14ac:dyDescent="0.25">
      <c r="A30" s="60">
        <v>3</v>
      </c>
      <c r="B30" s="39" t="s">
        <v>991</v>
      </c>
      <c r="C30" s="930"/>
      <c r="D30" s="930"/>
      <c r="E30" s="175"/>
      <c r="F30" s="133"/>
    </row>
    <row r="31" spans="1:7" ht="11.15" customHeight="1" x14ac:dyDescent="0.25">
      <c r="A31" s="60">
        <v>4</v>
      </c>
      <c r="B31" s="39" t="s">
        <v>992</v>
      </c>
      <c r="C31" s="930"/>
      <c r="D31" s="930"/>
      <c r="E31" s="175"/>
      <c r="F31" s="133"/>
    </row>
    <row r="32" spans="1:7" ht="11.15" customHeight="1" x14ac:dyDescent="0.25">
      <c r="A32" s="60">
        <v>5</v>
      </c>
      <c r="B32" s="39" t="s">
        <v>993</v>
      </c>
      <c r="C32" s="930"/>
      <c r="D32" s="930"/>
      <c r="E32" s="175"/>
      <c r="F32" s="133"/>
    </row>
    <row r="33" spans="1:7" ht="11.15" customHeight="1" x14ac:dyDescent="0.25">
      <c r="A33" s="60">
        <v>6</v>
      </c>
      <c r="B33" s="39" t="s">
        <v>994</v>
      </c>
      <c r="C33" s="930"/>
      <c r="D33" s="930"/>
      <c r="E33" s="175"/>
      <c r="F33" s="133"/>
    </row>
    <row r="34" spans="1:7" ht="11.15" customHeight="1" x14ac:dyDescent="0.25">
      <c r="A34" s="60">
        <v>7</v>
      </c>
      <c r="B34" s="39" t="s">
        <v>184</v>
      </c>
      <c r="C34" s="307"/>
      <c r="D34" s="307"/>
      <c r="E34" s="175"/>
      <c r="F34" s="133"/>
    </row>
    <row r="35" spans="1:7" ht="11.15" customHeight="1" x14ac:dyDescent="0.2">
      <c r="A35" s="133" t="s">
        <v>1292</v>
      </c>
      <c r="B35" s="133"/>
      <c r="C35" s="1239" t="s">
        <v>1001</v>
      </c>
      <c r="D35" s="1239" t="s">
        <v>1002</v>
      </c>
      <c r="E35" s="1239" t="s">
        <v>1003</v>
      </c>
      <c r="F35" s="133"/>
      <c r="G35" s="482"/>
    </row>
    <row r="36" spans="1:7" ht="11.15" customHeight="1" x14ac:dyDescent="0.2">
      <c r="A36" s="133"/>
      <c r="B36" s="133"/>
      <c r="C36" s="1237"/>
      <c r="D36" s="1237"/>
      <c r="E36" s="1237"/>
      <c r="F36" s="133"/>
    </row>
    <row r="37" spans="1:7" ht="10.5" x14ac:dyDescent="0.2">
      <c r="A37" s="133"/>
      <c r="B37" s="133"/>
      <c r="C37" s="1230"/>
      <c r="D37" s="1230"/>
      <c r="E37" s="1230"/>
      <c r="F37" s="133"/>
    </row>
    <row r="38" spans="1:7" ht="11.15" customHeight="1" x14ac:dyDescent="0.25">
      <c r="A38" s="60">
        <v>1</v>
      </c>
      <c r="B38" s="39" t="s">
        <v>989</v>
      </c>
      <c r="C38" s="745"/>
      <c r="D38" s="370"/>
      <c r="E38" s="370"/>
      <c r="F38" s="133"/>
    </row>
    <row r="39" spans="1:7" ht="11.15" customHeight="1" x14ac:dyDescent="0.25">
      <c r="A39" s="60">
        <v>2</v>
      </c>
      <c r="B39" s="39" t="s">
        <v>990</v>
      </c>
      <c r="C39" s="745"/>
      <c r="D39" s="370"/>
      <c r="E39" s="370"/>
      <c r="F39" s="133"/>
    </row>
    <row r="40" spans="1:7" ht="11.15" customHeight="1" x14ac:dyDescent="0.25">
      <c r="A40" s="60">
        <v>3</v>
      </c>
      <c r="B40" s="39" t="s">
        <v>991</v>
      </c>
      <c r="C40" s="745"/>
      <c r="D40" s="370"/>
      <c r="E40" s="370"/>
      <c r="F40" s="133"/>
    </row>
    <row r="41" spans="1:7" ht="11.15" customHeight="1" x14ac:dyDescent="0.25">
      <c r="A41" s="60">
        <v>4</v>
      </c>
      <c r="B41" s="39" t="s">
        <v>992</v>
      </c>
      <c r="C41" s="745"/>
      <c r="D41" s="370"/>
      <c r="E41" s="370"/>
      <c r="F41" s="133"/>
    </row>
    <row r="42" spans="1:7" ht="11.15" customHeight="1" x14ac:dyDescent="0.25">
      <c r="A42" s="60">
        <v>5</v>
      </c>
      <c r="B42" s="39" t="s">
        <v>993</v>
      </c>
      <c r="C42" s="745"/>
      <c r="D42" s="370"/>
      <c r="E42" s="370"/>
      <c r="F42" s="133"/>
    </row>
    <row r="43" spans="1:7" ht="11.15" customHeight="1" x14ac:dyDescent="0.25">
      <c r="A43" s="60">
        <v>6</v>
      </c>
      <c r="B43" s="39" t="s">
        <v>994</v>
      </c>
      <c r="C43" s="745"/>
      <c r="D43" s="370"/>
      <c r="E43" s="370"/>
      <c r="F43" s="133"/>
    </row>
    <row r="44" spans="1:7" ht="11.15" customHeight="1" x14ac:dyDescent="0.25">
      <c r="A44" s="60">
        <v>7</v>
      </c>
      <c r="B44" s="39" t="s">
        <v>184</v>
      </c>
      <c r="C44" s="745"/>
      <c r="D44" s="370"/>
      <c r="E44" s="370"/>
      <c r="F44" s="133"/>
    </row>
    <row r="45" spans="1:7" ht="23.25" customHeight="1" x14ac:dyDescent="0.2">
      <c r="A45" s="133" t="s">
        <v>1293</v>
      </c>
      <c r="B45" s="455"/>
      <c r="C45" s="1239" t="s">
        <v>1004</v>
      </c>
      <c r="D45" s="1123"/>
      <c r="E45" s="1112"/>
      <c r="F45" s="1112"/>
      <c r="G45" s="482"/>
    </row>
    <row r="46" spans="1:7" s="135" customFormat="1" ht="25.5" customHeight="1" x14ac:dyDescent="0.2">
      <c r="A46" s="133"/>
      <c r="B46" s="455"/>
      <c r="C46" s="1230"/>
      <c r="D46" s="1097"/>
      <c r="E46" s="1111"/>
      <c r="F46" s="1111"/>
    </row>
    <row r="47" spans="1:7" ht="11.15" customHeight="1" x14ac:dyDescent="0.25">
      <c r="A47" s="60" t="s">
        <v>117</v>
      </c>
      <c r="B47" s="39" t="s">
        <v>1005</v>
      </c>
      <c r="C47" s="745"/>
      <c r="D47" s="1097"/>
      <c r="E47" s="1111"/>
      <c r="F47" s="1111"/>
    </row>
    <row r="48" spans="1:7" ht="11.15" customHeight="1" x14ac:dyDescent="0.25">
      <c r="A48" s="60" t="s">
        <v>119</v>
      </c>
      <c r="B48" s="39" t="s">
        <v>1006</v>
      </c>
      <c r="C48" s="745"/>
      <c r="D48" s="1097"/>
      <c r="E48" s="1111"/>
      <c r="F48" s="1111"/>
    </row>
    <row r="49" spans="1:7" ht="11.15" customHeight="1" x14ac:dyDescent="0.2">
      <c r="A49" s="133"/>
      <c r="B49" s="133"/>
      <c r="C49" s="1140" t="s">
        <v>1437</v>
      </c>
      <c r="D49" s="1097"/>
      <c r="E49" s="1111"/>
      <c r="F49" s="1111"/>
    </row>
    <row r="50" spans="1:7" ht="12" customHeight="1" x14ac:dyDescent="0.2">
      <c r="A50" s="133" t="s">
        <v>1007</v>
      </c>
      <c r="B50" s="133"/>
      <c r="C50" s="1141"/>
      <c r="D50" s="1097"/>
      <c r="E50" s="1111"/>
      <c r="F50" s="1111"/>
      <c r="G50" s="482"/>
    </row>
    <row r="51" spans="1:7" ht="32.25" customHeight="1" x14ac:dyDescent="0.2">
      <c r="A51" s="133"/>
      <c r="B51" s="133"/>
      <c r="C51" s="1142"/>
      <c r="D51" s="1097"/>
      <c r="E51" s="1111"/>
      <c r="F51" s="1111"/>
    </row>
    <row r="52" spans="1:7" ht="11.5" x14ac:dyDescent="0.25">
      <c r="A52" s="60">
        <v>1</v>
      </c>
      <c r="B52" s="39" t="s">
        <v>1008</v>
      </c>
      <c r="C52" s="370"/>
      <c r="D52" s="1097"/>
      <c r="E52" s="1111"/>
      <c r="F52" s="1111"/>
    </row>
    <row r="53" spans="1:7" ht="11.5" x14ac:dyDescent="0.25">
      <c r="A53" s="60">
        <v>2</v>
      </c>
      <c r="B53" s="39" t="s">
        <v>1009</v>
      </c>
      <c r="C53" s="370"/>
      <c r="D53" s="1097"/>
      <c r="E53" s="1111"/>
      <c r="F53" s="1111"/>
    </row>
    <row r="54" spans="1:7" ht="11.5" x14ac:dyDescent="0.25">
      <c r="A54" s="60">
        <v>3</v>
      </c>
      <c r="B54" s="39" t="s">
        <v>1010</v>
      </c>
      <c r="C54" s="370"/>
      <c r="D54" s="1097"/>
      <c r="E54" s="1111"/>
      <c r="F54" s="1111"/>
    </row>
    <row r="55" spans="1:7" ht="11.5" x14ac:dyDescent="0.25">
      <c r="A55" s="60">
        <v>4</v>
      </c>
      <c r="B55" s="39" t="s">
        <v>1011</v>
      </c>
      <c r="C55" s="370"/>
      <c r="D55" s="1097"/>
      <c r="E55" s="1111"/>
      <c r="F55" s="1111"/>
    </row>
    <row r="56" spans="1:7" ht="12" customHeight="1" x14ac:dyDescent="0.2">
      <c r="A56" s="133"/>
      <c r="B56" s="133"/>
      <c r="C56" s="237"/>
      <c r="D56" s="1097"/>
      <c r="E56" s="1111"/>
      <c r="F56" s="1111"/>
      <c r="G56" s="482"/>
    </row>
    <row r="57" spans="1:7" ht="12" customHeight="1" x14ac:dyDescent="0.2">
      <c r="A57" s="133" t="s">
        <v>1294</v>
      </c>
      <c r="B57" s="133"/>
      <c r="C57" s="133"/>
      <c r="D57" s="1097"/>
      <c r="E57" s="1111"/>
      <c r="F57" s="1111"/>
    </row>
    <row r="58" spans="1:7" ht="38.25" customHeight="1" x14ac:dyDescent="0.2">
      <c r="A58" s="455"/>
      <c r="B58" s="455"/>
      <c r="C58" s="455" t="s">
        <v>1012</v>
      </c>
      <c r="D58" s="1097"/>
      <c r="E58" s="1111"/>
      <c r="F58" s="1111"/>
    </row>
    <row r="59" spans="1:7" ht="11.5" x14ac:dyDescent="0.25">
      <c r="A59" s="60">
        <v>1</v>
      </c>
      <c r="B59" s="39" t="s">
        <v>109</v>
      </c>
      <c r="C59" s="370"/>
      <c r="D59" s="1097"/>
      <c r="E59" s="1111"/>
      <c r="F59" s="1111"/>
    </row>
    <row r="60" spans="1:7" ht="11.5" x14ac:dyDescent="0.25">
      <c r="A60" s="60">
        <v>2</v>
      </c>
      <c r="B60" s="39" t="s">
        <v>110</v>
      </c>
      <c r="C60" s="370"/>
      <c r="D60" s="1097"/>
      <c r="E60" s="1111"/>
      <c r="F60" s="1111"/>
    </row>
    <row r="61" spans="1:7" ht="11.15" customHeight="1" x14ac:dyDescent="0.25">
      <c r="A61" s="60">
        <v>3</v>
      </c>
      <c r="B61" s="39" t="s">
        <v>1013</v>
      </c>
      <c r="C61" s="370"/>
      <c r="D61" s="1097"/>
      <c r="E61" s="1111"/>
      <c r="F61" s="1111"/>
    </row>
    <row r="62" spans="1:7" ht="11.15" customHeight="1" x14ac:dyDescent="0.25">
      <c r="A62" s="60">
        <v>4</v>
      </c>
      <c r="B62" s="39" t="s">
        <v>184</v>
      </c>
      <c r="C62" s="370"/>
      <c r="D62" s="1097"/>
      <c r="E62" s="1111"/>
      <c r="F62" s="1111"/>
    </row>
    <row r="63" spans="1:7" ht="11.15" customHeight="1" x14ac:dyDescent="0.2">
      <c r="A63" s="133" t="s">
        <v>1014</v>
      </c>
      <c r="B63" s="133"/>
      <c r="C63" s="133"/>
      <c r="D63" s="1165"/>
      <c r="E63" s="1139"/>
      <c r="F63" s="1139"/>
    </row>
    <row r="64" spans="1:7" ht="24.75" customHeight="1" x14ac:dyDescent="0.2">
      <c r="A64" s="133"/>
      <c r="B64" s="455"/>
      <c r="C64" s="1121" t="s">
        <v>1012</v>
      </c>
      <c r="D64" s="1185"/>
      <c r="E64" s="1122"/>
      <c r="F64" s="455"/>
    </row>
    <row r="65" spans="1:7" ht="66" customHeight="1" x14ac:dyDescent="0.2">
      <c r="A65" s="133"/>
      <c r="B65" s="455"/>
      <c r="C65" s="455" t="s">
        <v>1015</v>
      </c>
      <c r="D65" s="455" t="s">
        <v>1016</v>
      </c>
      <c r="E65" s="455" t="s">
        <v>830</v>
      </c>
      <c r="F65" s="455"/>
    </row>
    <row r="66" spans="1:7" ht="11.5" x14ac:dyDescent="0.25">
      <c r="A66" s="39" t="s">
        <v>1017</v>
      </c>
      <c r="B66" s="39"/>
      <c r="C66" s="370"/>
      <c r="D66" s="370"/>
      <c r="E66" s="370"/>
      <c r="F66" s="133"/>
    </row>
    <row r="67" spans="1:7" ht="11.5" x14ac:dyDescent="0.25">
      <c r="A67" s="306" t="s">
        <v>1522</v>
      </c>
      <c r="B67" s="306"/>
      <c r="C67" s="370"/>
      <c r="D67" s="370"/>
      <c r="E67" s="370"/>
      <c r="F67" s="133"/>
    </row>
    <row r="68" spans="1:7" ht="11.5" x14ac:dyDescent="0.25">
      <c r="A68" s="306" t="s">
        <v>1521</v>
      </c>
      <c r="B68" s="306"/>
      <c r="C68" s="370"/>
      <c r="D68" s="370"/>
      <c r="E68" s="370"/>
      <c r="F68" s="133"/>
    </row>
    <row r="69" spans="1:7" ht="11.5" x14ac:dyDescent="0.25">
      <c r="A69" s="39" t="s">
        <v>1018</v>
      </c>
      <c r="B69" s="39"/>
      <c r="C69" s="370"/>
      <c r="D69" s="370"/>
      <c r="E69" s="370"/>
      <c r="F69" s="133"/>
    </row>
    <row r="70" spans="1:7" ht="11.5" x14ac:dyDescent="0.25">
      <c r="A70" s="39" t="s">
        <v>1295</v>
      </c>
      <c r="B70" s="39"/>
      <c r="C70" s="370"/>
      <c r="D70" s="370"/>
      <c r="E70" s="370"/>
      <c r="F70" s="133"/>
      <c r="G70" s="482"/>
    </row>
    <row r="71" spans="1:7" ht="11.5" x14ac:dyDescent="0.25">
      <c r="A71" s="39" t="s">
        <v>1019</v>
      </c>
      <c r="B71" s="39"/>
      <c r="C71" s="370"/>
      <c r="D71" s="370"/>
      <c r="E71" s="370"/>
      <c r="F71" s="133"/>
    </row>
    <row r="72" spans="1:7" ht="11.5" x14ac:dyDescent="0.25">
      <c r="A72" s="39" t="s">
        <v>1020</v>
      </c>
      <c r="B72" s="39"/>
      <c r="C72" s="370"/>
      <c r="D72" s="370"/>
      <c r="E72" s="370"/>
      <c r="F72" s="133"/>
    </row>
    <row r="73" spans="1:7" ht="11.5" x14ac:dyDescent="0.25">
      <c r="A73" s="39" t="s">
        <v>1021</v>
      </c>
      <c r="B73" s="39"/>
      <c r="C73" s="370"/>
      <c r="D73" s="370"/>
      <c r="E73" s="370"/>
      <c r="F73" s="133"/>
    </row>
    <row r="74" spans="1:7" ht="11.5" x14ac:dyDescent="0.25">
      <c r="A74" s="39" t="s">
        <v>310</v>
      </c>
      <c r="B74" s="39"/>
      <c r="C74" s="370"/>
      <c r="D74" s="370"/>
      <c r="E74" s="370"/>
      <c r="F74" s="133"/>
    </row>
  </sheetData>
  <sheetProtection selectLockedCells="1" selectUnlockedCells="1"/>
  <mergeCells count="18">
    <mergeCell ref="C45:C46"/>
    <mergeCell ref="D45:F63"/>
    <mergeCell ref="C49:C51"/>
    <mergeCell ref="C64:E64"/>
    <mergeCell ref="C12:F12"/>
    <mergeCell ref="C13:F13"/>
    <mergeCell ref="C14:F14"/>
    <mergeCell ref="C26:C27"/>
    <mergeCell ref="D26:D27"/>
    <mergeCell ref="C35:C37"/>
    <mergeCell ref="D35:D37"/>
    <mergeCell ref="E35:E37"/>
    <mergeCell ref="C11:F11"/>
    <mergeCell ref="A7:B7"/>
    <mergeCell ref="C7:F7"/>
    <mergeCell ref="C8:F8"/>
    <mergeCell ref="C9:F9"/>
    <mergeCell ref="C10:F10"/>
  </mergeCells>
  <printOptions horizontalCentered="1"/>
  <pageMargins left="0" right="0" top="0.59055118110236227" bottom="0.19685039370078741" header="0" footer="0"/>
  <pageSetup paperSize="9" scale="63"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9">
    <tabColor rgb="FFFFFF00"/>
  </sheetPr>
  <dimension ref="A1:F15"/>
  <sheetViews>
    <sheetView view="pageBreakPreview" topLeftCell="A4" zoomScaleNormal="100" zoomScaleSheetLayoutView="100" workbookViewId="0">
      <selection activeCell="J38" sqref="J38"/>
    </sheetView>
  </sheetViews>
  <sheetFormatPr defaultColWidth="9.1796875" defaultRowHeight="12.5" x14ac:dyDescent="0.25"/>
  <cols>
    <col min="1" max="1" width="4.81640625" style="150" customWidth="1"/>
    <col min="2" max="2" width="29.7265625" style="150" bestFit="1" customWidth="1"/>
    <col min="3" max="3" width="25" style="150" customWidth="1"/>
    <col min="4" max="4" width="32.7265625" style="150" customWidth="1"/>
    <col min="5" max="5" width="9.1796875" style="150"/>
    <col min="6" max="6" width="9.1796875" style="494"/>
    <col min="7" max="16384" width="9.1796875" style="150"/>
  </cols>
  <sheetData>
    <row r="1" spans="1:6" hidden="1" x14ac:dyDescent="0.25"/>
    <row r="2" spans="1:6" hidden="1" x14ac:dyDescent="0.25"/>
    <row r="3" spans="1:6" hidden="1" x14ac:dyDescent="0.25"/>
    <row r="4" spans="1:6" s="199" customFormat="1" x14ac:dyDescent="0.25">
      <c r="A4" s="133" t="s">
        <v>1022</v>
      </c>
      <c r="B4" s="133"/>
      <c r="C4" s="133"/>
      <c r="D4" s="133"/>
      <c r="F4" s="484"/>
    </row>
    <row r="5" spans="1:6" s="199" customFormat="1" ht="13" thickBot="1" x14ac:dyDescent="0.3">
      <c r="A5" s="257"/>
      <c r="B5" s="257"/>
      <c r="C5" s="257"/>
      <c r="D5" s="142" t="s">
        <v>103</v>
      </c>
      <c r="F5" s="484"/>
    </row>
    <row r="6" spans="1:6" s="199" customFormat="1" ht="13" thickTop="1" x14ac:dyDescent="0.25">
      <c r="A6" s="365" t="s">
        <v>1023</v>
      </c>
      <c r="B6" s="365"/>
      <c r="C6" s="365"/>
      <c r="D6" s="366"/>
      <c r="F6" s="484"/>
    </row>
    <row r="7" spans="1:6" s="199" customFormat="1" ht="66.75" customHeight="1" x14ac:dyDescent="0.25">
      <c r="A7" s="455"/>
      <c r="B7" s="455"/>
      <c r="C7" s="455" t="s">
        <v>1298</v>
      </c>
      <c r="D7" s="455" t="s">
        <v>1297</v>
      </c>
      <c r="F7" s="484"/>
    </row>
    <row r="8" spans="1:6" s="199" customFormat="1" x14ac:dyDescent="0.25">
      <c r="A8" s="121" t="s">
        <v>117</v>
      </c>
      <c r="B8" s="39" t="s">
        <v>1296</v>
      </c>
      <c r="C8" s="761"/>
      <c r="D8" s="761"/>
      <c r="F8" s="484"/>
    </row>
    <row r="9" spans="1:6" s="199" customFormat="1" x14ac:dyDescent="0.25">
      <c r="A9" s="121"/>
      <c r="B9" s="39" t="s">
        <v>1024</v>
      </c>
      <c r="C9" s="370"/>
      <c r="D9" s="370"/>
      <c r="F9" s="484"/>
    </row>
    <row r="10" spans="1:6" s="199" customFormat="1" x14ac:dyDescent="0.25">
      <c r="A10" s="121"/>
      <c r="B10" s="39" t="s">
        <v>1025</v>
      </c>
      <c r="C10" s="370"/>
      <c r="D10" s="370"/>
      <c r="F10" s="484"/>
    </row>
    <row r="11" spans="1:6" s="199" customFormat="1" x14ac:dyDescent="0.25">
      <c r="A11" s="121"/>
      <c r="B11" s="39" t="s">
        <v>1026</v>
      </c>
      <c r="C11" s="370"/>
      <c r="D11" s="370"/>
      <c r="F11" s="484"/>
    </row>
    <row r="12" spans="1:6" s="199" customFormat="1" x14ac:dyDescent="0.25">
      <c r="A12" s="121"/>
      <c r="B12" s="39" t="s">
        <v>1027</v>
      </c>
      <c r="C12" s="370"/>
      <c r="D12" s="370"/>
      <c r="F12" s="484"/>
    </row>
    <row r="13" spans="1:6" s="199" customFormat="1" x14ac:dyDescent="0.25">
      <c r="A13" s="121" t="s">
        <v>119</v>
      </c>
      <c r="B13" s="39" t="s">
        <v>260</v>
      </c>
      <c r="C13" s="761"/>
      <c r="D13" s="761"/>
      <c r="F13" s="484"/>
    </row>
    <row r="14" spans="1:6" s="199" customFormat="1" x14ac:dyDescent="0.25">
      <c r="A14" s="39"/>
      <c r="B14" s="39" t="s">
        <v>1028</v>
      </c>
      <c r="C14" s="370"/>
      <c r="D14" s="370"/>
      <c r="F14" s="484"/>
    </row>
    <row r="15" spans="1:6" s="199" customFormat="1" x14ac:dyDescent="0.25">
      <c r="A15" s="39"/>
      <c r="B15" s="39" t="s">
        <v>1029</v>
      </c>
      <c r="C15" s="370"/>
      <c r="D15" s="370"/>
      <c r="F15" s="484"/>
    </row>
  </sheetData>
  <pageMargins left="0.7" right="0.7" top="0.75" bottom="0.75" header="0.3" footer="0.3"/>
  <pageSetup paperSize="9" scale="96"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71"/>
  <dimension ref="A1:F8"/>
  <sheetViews>
    <sheetView view="pageBreakPreview" topLeftCell="A5" zoomScaleNormal="73" zoomScaleSheetLayoutView="100" workbookViewId="0">
      <selection activeCell="L25" sqref="L25"/>
    </sheetView>
  </sheetViews>
  <sheetFormatPr defaultColWidth="9.1796875" defaultRowHeight="10" x14ac:dyDescent="0.2"/>
  <cols>
    <col min="1" max="1" width="4.81640625" style="136" customWidth="1"/>
    <col min="2" max="2" width="58.54296875" style="136" customWidth="1"/>
    <col min="3" max="3" width="13" style="136" customWidth="1"/>
    <col min="4" max="4" width="13.7265625" style="136" bestFit="1" customWidth="1"/>
    <col min="5" max="6" width="9.1796875" style="136"/>
    <col min="7" max="7" width="14" style="136" customWidth="1"/>
    <col min="8" max="16384" width="9.1796875" style="136"/>
  </cols>
  <sheetData>
    <row r="1" spans="1:6" hidden="1" x14ac:dyDescent="0.2"/>
    <row r="2" spans="1:6" hidden="1" x14ac:dyDescent="0.2"/>
    <row r="3" spans="1:6" hidden="1" x14ac:dyDescent="0.2"/>
    <row r="4" spans="1:6" hidden="1" x14ac:dyDescent="0.2"/>
    <row r="5" spans="1:6" s="135" customFormat="1" ht="10.5" x14ac:dyDescent="0.2">
      <c r="A5" s="133" t="s">
        <v>1030</v>
      </c>
      <c r="B5" s="133"/>
      <c r="C5" s="133"/>
      <c r="D5" s="133"/>
    </row>
    <row r="6" spans="1:6" s="135" customFormat="1" ht="11" thickBot="1" x14ac:dyDescent="0.3">
      <c r="A6" s="257" t="s">
        <v>1299</v>
      </c>
      <c r="B6" s="257"/>
      <c r="C6" s="257"/>
      <c r="D6" s="720" t="s">
        <v>103</v>
      </c>
    </row>
    <row r="7" spans="1:6" ht="23.5" thickTop="1" x14ac:dyDescent="0.2">
      <c r="A7" s="455" t="s">
        <v>2</v>
      </c>
      <c r="B7" s="455" t="s">
        <v>1313</v>
      </c>
      <c r="C7" s="455" t="s">
        <v>1031</v>
      </c>
      <c r="D7" s="455" t="s">
        <v>1032</v>
      </c>
      <c r="F7" s="135"/>
    </row>
    <row r="8" spans="1:6" ht="11.5" x14ac:dyDescent="0.25">
      <c r="A8" s="39">
        <v>1</v>
      </c>
      <c r="B8" s="39"/>
      <c r="C8" s="39"/>
      <c r="D8" s="931"/>
      <c r="F8" s="135"/>
    </row>
  </sheetData>
  <phoneticPr fontId="28" type="noConversion"/>
  <pageMargins left="0.7" right="0.7" top="0.75" bottom="0.75" header="0.3" footer="0.3"/>
  <pageSetup paperSize="9" scale="63" orientation="portrait" r:id="rId1"/>
  <colBreaks count="1" manualBreakCount="1">
    <brk id="4" max="1048575"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72"/>
  <dimension ref="A1:E21"/>
  <sheetViews>
    <sheetView view="pageBreakPreview" topLeftCell="A3" zoomScaleNormal="100" zoomScaleSheetLayoutView="100" workbookViewId="0">
      <selection activeCell="B20" sqref="B20"/>
    </sheetView>
  </sheetViews>
  <sheetFormatPr defaultColWidth="9.1796875" defaultRowHeight="12.5" x14ac:dyDescent="0.25"/>
  <cols>
    <col min="1" max="1" width="3.7265625" style="150" customWidth="1"/>
    <col min="2" max="2" width="53.1796875" style="150" customWidth="1"/>
    <col min="3" max="3" width="20.26953125" style="150" customWidth="1"/>
    <col min="4" max="16384" width="9.1796875" style="150"/>
  </cols>
  <sheetData>
    <row r="1" spans="1:5" hidden="1" x14ac:dyDescent="0.25"/>
    <row r="2" spans="1:5" hidden="1" x14ac:dyDescent="0.25"/>
    <row r="3" spans="1:5" s="135" customFormat="1" ht="10.5" x14ac:dyDescent="0.2">
      <c r="A3" s="133" t="s">
        <v>1033</v>
      </c>
      <c r="B3" s="133"/>
      <c r="C3" s="133"/>
    </row>
    <row r="4" spans="1:5" s="135" customFormat="1" ht="9.65" customHeight="1" x14ac:dyDescent="0.2">
      <c r="A4" s="133"/>
      <c r="B4" s="133"/>
      <c r="C4" s="133"/>
    </row>
    <row r="5" spans="1:5" s="135" customFormat="1" ht="10.9" customHeight="1" x14ac:dyDescent="0.2">
      <c r="A5" s="133" t="s">
        <v>1034</v>
      </c>
      <c r="B5" s="133"/>
      <c r="C5" s="133"/>
    </row>
    <row r="6" spans="1:5" s="135" customFormat="1" ht="10.5" customHeight="1" x14ac:dyDescent="0.25">
      <c r="A6" s="365"/>
      <c r="B6" s="365"/>
      <c r="C6" s="380" t="s">
        <v>103</v>
      </c>
    </row>
    <row r="7" spans="1:5" s="136" customFormat="1" ht="10.5" x14ac:dyDescent="0.25">
      <c r="A7" s="985" t="s">
        <v>1035</v>
      </c>
      <c r="B7" s="986"/>
      <c r="C7" s="987"/>
    </row>
    <row r="8" spans="1:5" s="136" customFormat="1" ht="10" x14ac:dyDescent="0.2">
      <c r="A8" s="448">
        <v>1</v>
      </c>
      <c r="B8" s="448" t="s">
        <v>1036</v>
      </c>
      <c r="C8" s="932"/>
    </row>
    <row r="9" spans="1:5" s="136" customFormat="1" ht="10" x14ac:dyDescent="0.2">
      <c r="A9" s="448">
        <v>2</v>
      </c>
      <c r="B9" s="448" t="s">
        <v>1037</v>
      </c>
      <c r="C9" s="932"/>
    </row>
    <row r="10" spans="1:5" s="136" customFormat="1" ht="10" x14ac:dyDescent="0.2">
      <c r="A10" s="448">
        <v>3</v>
      </c>
      <c r="B10" s="448" t="s">
        <v>1038</v>
      </c>
      <c r="C10" s="932"/>
    </row>
    <row r="11" spans="1:5" s="136" customFormat="1" ht="10" x14ac:dyDescent="0.2">
      <c r="A11" s="448">
        <v>4</v>
      </c>
      <c r="B11" s="448" t="s">
        <v>1039</v>
      </c>
      <c r="C11" s="932"/>
    </row>
    <row r="12" spans="1:5" s="136" customFormat="1" ht="10.5" x14ac:dyDescent="0.25">
      <c r="A12" s="365" t="s">
        <v>1441</v>
      </c>
      <c r="B12" s="365"/>
      <c r="C12" s="365"/>
    </row>
    <row r="13" spans="1:5" s="136" customFormat="1" ht="11.5" x14ac:dyDescent="0.2">
      <c r="A13" s="455"/>
      <c r="B13" s="455" t="s">
        <v>532</v>
      </c>
      <c r="C13" s="455" t="s">
        <v>173</v>
      </c>
      <c r="E13" s="485"/>
    </row>
    <row r="14" spans="1:5" s="136" customFormat="1" ht="11.5" x14ac:dyDescent="0.25">
      <c r="A14" s="39"/>
      <c r="B14" s="39" t="s">
        <v>540</v>
      </c>
      <c r="C14" s="933"/>
    </row>
    <row r="15" spans="1:5" s="136" customFormat="1" ht="11.5" x14ac:dyDescent="0.25">
      <c r="A15" s="39"/>
      <c r="B15" s="39" t="s">
        <v>541</v>
      </c>
      <c r="C15" s="933"/>
    </row>
    <row r="16" spans="1:5" s="136" customFormat="1" ht="11.5" x14ac:dyDescent="0.25">
      <c r="A16" s="39"/>
      <c r="B16" s="39" t="s">
        <v>542</v>
      </c>
      <c r="C16" s="933"/>
    </row>
    <row r="17" spans="1:3" s="136" customFormat="1" ht="11.5" x14ac:dyDescent="0.25">
      <c r="A17" s="39"/>
      <c r="B17" s="39" t="s">
        <v>543</v>
      </c>
      <c r="C17" s="933"/>
    </row>
    <row r="18" spans="1:3" s="136" customFormat="1" ht="11.5" x14ac:dyDescent="0.25">
      <c r="A18" s="39"/>
      <c r="B18" s="39" t="s">
        <v>544</v>
      </c>
      <c r="C18" s="933"/>
    </row>
    <row r="19" spans="1:3" s="136" customFormat="1" ht="11.5" x14ac:dyDescent="0.25">
      <c r="A19" s="39"/>
      <c r="B19" s="39" t="s">
        <v>545</v>
      </c>
      <c r="C19" s="933"/>
    </row>
    <row r="20" spans="1:3" s="136" customFormat="1" ht="11.5" x14ac:dyDescent="0.25">
      <c r="A20" s="39"/>
      <c r="B20" s="39" t="s">
        <v>1040</v>
      </c>
      <c r="C20" s="933"/>
    </row>
    <row r="21" spans="1:3" s="136" customFormat="1" ht="11.5" x14ac:dyDescent="0.25">
      <c r="A21" s="39"/>
      <c r="B21" s="243" t="s">
        <v>254</v>
      </c>
      <c r="C21" s="740">
        <f>SUM(C14:C20)</f>
        <v>0</v>
      </c>
    </row>
  </sheetData>
  <pageMargins left="0.7" right="0.7" top="0.75" bottom="0.75" header="0.3" footer="0.3"/>
  <pageSetup paperSize="9" scale="79" orientation="portrait" r:id="rId1"/>
  <colBreaks count="1" manualBreakCount="1">
    <brk id="4"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3">
    <pageSetUpPr fitToPage="1"/>
  </sheetPr>
  <dimension ref="A1:S21"/>
  <sheetViews>
    <sheetView showGridLines="0" view="pageBreakPreview" topLeftCell="A4" zoomScaleNormal="100" zoomScaleSheetLayoutView="100" workbookViewId="0">
      <selection activeCell="A21" sqref="A21:L21"/>
    </sheetView>
  </sheetViews>
  <sheetFormatPr defaultColWidth="9.26953125" defaultRowHeight="10" x14ac:dyDescent="0.2"/>
  <cols>
    <col min="1" max="1" width="15" style="136" customWidth="1"/>
    <col min="2" max="5" width="9.26953125" style="136"/>
    <col min="6" max="6" width="9.26953125" style="136" customWidth="1"/>
    <col min="7" max="9" width="9.26953125" style="136"/>
    <col min="10" max="10" width="13.7265625" style="136" customWidth="1"/>
    <col min="11" max="11" width="9.26953125" style="136"/>
    <col min="12" max="12" width="7.81640625" style="136" customWidth="1"/>
    <col min="13" max="16384" width="9.26953125" style="136"/>
  </cols>
  <sheetData>
    <row r="1" spans="1:19" hidden="1" x14ac:dyDescent="0.2"/>
    <row r="2" spans="1:19" hidden="1" x14ac:dyDescent="0.2"/>
    <row r="3" spans="1:19" hidden="1" x14ac:dyDescent="0.2"/>
    <row r="4" spans="1:19" s="314" customFormat="1" ht="10.5" x14ac:dyDescent="0.2">
      <c r="A4" s="133" t="s">
        <v>1041</v>
      </c>
      <c r="B4" s="133"/>
      <c r="C4" s="133"/>
      <c r="D4" s="133"/>
      <c r="E4" s="133"/>
      <c r="F4" s="133"/>
      <c r="G4" s="133"/>
      <c r="H4" s="133"/>
      <c r="I4" s="133"/>
      <c r="J4" s="133"/>
      <c r="K4" s="133"/>
      <c r="L4" s="133"/>
      <c r="M4" s="135"/>
      <c r="N4" s="308"/>
      <c r="O4" s="308"/>
      <c r="P4" s="308"/>
      <c r="Q4" s="308"/>
      <c r="R4" s="308"/>
      <c r="S4" s="308"/>
    </row>
    <row r="5" spans="1:19" s="314" customFormat="1" ht="14.25" customHeight="1" thickBot="1" x14ac:dyDescent="0.3">
      <c r="A5" s="257"/>
      <c r="B5" s="257"/>
      <c r="C5" s="257"/>
      <c r="D5" s="257"/>
      <c r="E5" s="257"/>
      <c r="F5" s="257"/>
      <c r="G5" s="257"/>
      <c r="H5" s="257"/>
      <c r="I5" s="257"/>
      <c r="J5" s="257"/>
      <c r="K5" s="364" t="s">
        <v>103</v>
      </c>
      <c r="L5" s="303"/>
      <c r="M5" s="135"/>
      <c r="N5" s="310"/>
      <c r="O5" s="310"/>
      <c r="P5" s="310"/>
      <c r="Q5" s="310"/>
      <c r="R5" s="310"/>
      <c r="S5" s="310"/>
    </row>
    <row r="6" spans="1:19" s="314" customFormat="1" ht="14.25" customHeight="1" thickTop="1" x14ac:dyDescent="0.25">
      <c r="A6" s="365"/>
      <c r="B6" s="365"/>
      <c r="C6" s="365"/>
      <c r="D6" s="365"/>
      <c r="E6" s="365"/>
      <c r="F6" s="365"/>
      <c r="G6" s="365"/>
      <c r="H6" s="365"/>
      <c r="I6" s="365"/>
      <c r="J6" s="365"/>
      <c r="K6" s="521"/>
      <c r="L6" s="522"/>
      <c r="M6" s="135"/>
      <c r="N6" s="310"/>
      <c r="O6" s="310"/>
      <c r="P6" s="310"/>
      <c r="Q6" s="310"/>
      <c r="R6" s="310"/>
      <c r="S6" s="310"/>
    </row>
    <row r="7" spans="1:19" ht="11.65" customHeight="1" x14ac:dyDescent="0.2">
      <c r="A7" s="133" t="s">
        <v>1302</v>
      </c>
      <c r="B7" s="133"/>
      <c r="C7" s="133"/>
      <c r="D7" s="133"/>
      <c r="E7" s="133"/>
      <c r="F7" s="133"/>
      <c r="G7" s="133"/>
      <c r="H7" s="133"/>
      <c r="I7" s="133"/>
      <c r="J7" s="133"/>
      <c r="K7" s="133"/>
      <c r="L7" s="133"/>
      <c r="N7" s="485"/>
    </row>
    <row r="8" spans="1:19" ht="14.25" customHeight="1" x14ac:dyDescent="0.25">
      <c r="A8" s="1389" t="s">
        <v>1042</v>
      </c>
      <c r="B8" s="1390"/>
      <c r="C8" s="1390"/>
      <c r="D8" s="1391"/>
      <c r="E8" s="370"/>
      <c r="F8" s="143"/>
      <c r="G8" s="143"/>
      <c r="H8" s="143"/>
      <c r="I8" s="143"/>
      <c r="J8" s="143"/>
      <c r="K8" s="143"/>
      <c r="L8" s="143"/>
    </row>
    <row r="9" spans="1:19" ht="11.5" x14ac:dyDescent="0.25">
      <c r="A9" s="1389" t="s">
        <v>1043</v>
      </c>
      <c r="B9" s="1390"/>
      <c r="C9" s="1390"/>
      <c r="D9" s="1391"/>
      <c r="E9" s="370"/>
      <c r="F9" s="449"/>
      <c r="G9" s="449"/>
      <c r="H9" s="449"/>
      <c r="I9" s="449"/>
      <c r="J9" s="449"/>
      <c r="K9" s="449"/>
      <c r="L9" s="143"/>
    </row>
    <row r="10" spans="1:19" ht="11.65" customHeight="1" x14ac:dyDescent="0.2">
      <c r="A10" s="133" t="s">
        <v>1044</v>
      </c>
      <c r="B10" s="133"/>
      <c r="C10" s="133"/>
      <c r="D10" s="133"/>
      <c r="E10" s="237"/>
      <c r="F10" s="133"/>
      <c r="G10" s="133"/>
      <c r="H10" s="133"/>
      <c r="I10" s="133"/>
      <c r="J10" s="133"/>
      <c r="K10" s="133"/>
      <c r="L10" s="133"/>
    </row>
    <row r="11" spans="1:19" ht="14.25" customHeight="1" x14ac:dyDescent="0.25">
      <c r="A11" s="1389" t="s">
        <v>1045</v>
      </c>
      <c r="B11" s="1390"/>
      <c r="C11" s="1390"/>
      <c r="D11" s="1391"/>
      <c r="E11" s="370"/>
      <c r="F11" s="143"/>
      <c r="G11" s="143"/>
      <c r="H11" s="143"/>
      <c r="I11" s="143"/>
      <c r="J11" s="143"/>
      <c r="K11" s="143"/>
      <c r="L11" s="143"/>
    </row>
    <row r="12" spans="1:19" ht="11.5" x14ac:dyDescent="0.25">
      <c r="A12" s="1389" t="s">
        <v>1046</v>
      </c>
      <c r="B12" s="1390"/>
      <c r="C12" s="1390"/>
      <c r="D12" s="1391"/>
      <c r="E12" s="370"/>
      <c r="F12" s="449"/>
      <c r="G12" s="449"/>
      <c r="H12" s="449"/>
      <c r="I12" s="449"/>
      <c r="J12" s="449"/>
      <c r="K12" s="449"/>
      <c r="L12" s="143"/>
    </row>
    <row r="13" spans="1:19" x14ac:dyDescent="0.2">
      <c r="A13" s="143"/>
      <c r="B13" s="143"/>
      <c r="C13" s="143"/>
      <c r="D13" s="449"/>
      <c r="E13" s="449"/>
      <c r="F13" s="449"/>
      <c r="G13" s="449"/>
      <c r="H13" s="449"/>
      <c r="I13" s="449"/>
      <c r="J13" s="449"/>
      <c r="K13" s="449"/>
      <c r="L13" s="143"/>
    </row>
    <row r="14" spans="1:19" s="304" customFormat="1" ht="26.25" customHeight="1" x14ac:dyDescent="0.25">
      <c r="A14" s="133" t="s">
        <v>1301</v>
      </c>
      <c r="B14" s="133"/>
      <c r="C14" s="133"/>
      <c r="D14" s="133"/>
      <c r="E14" s="133"/>
      <c r="F14" s="133"/>
      <c r="G14" s="133"/>
      <c r="H14" s="133"/>
      <c r="I14" s="133"/>
      <c r="J14" s="133"/>
      <c r="K14" s="133"/>
      <c r="L14" s="133"/>
      <c r="N14" s="493"/>
    </row>
    <row r="15" spans="1:19" ht="27" customHeight="1" x14ac:dyDescent="0.2">
      <c r="A15" s="1392" t="s">
        <v>1047</v>
      </c>
      <c r="B15" s="1393"/>
      <c r="C15" s="1393"/>
      <c r="D15" s="1393"/>
      <c r="E15" s="1393"/>
      <c r="F15" s="1393"/>
      <c r="G15" s="1393"/>
      <c r="H15" s="1393"/>
      <c r="I15" s="1393"/>
      <c r="J15" s="1393"/>
      <c r="K15" s="1393"/>
      <c r="L15" s="1394"/>
    </row>
    <row r="16" spans="1:19" ht="51" customHeight="1" x14ac:dyDescent="0.2">
      <c r="A16" s="1385"/>
      <c r="B16" s="1386"/>
      <c r="C16" s="1386"/>
      <c r="D16" s="1386"/>
      <c r="E16" s="1386"/>
      <c r="F16" s="1386"/>
      <c r="G16" s="1386"/>
      <c r="H16" s="1386"/>
      <c r="I16" s="1386"/>
      <c r="J16" s="1386"/>
      <c r="K16" s="1386"/>
      <c r="L16" s="1387"/>
    </row>
    <row r="17" spans="1:14" ht="11.5" x14ac:dyDescent="0.2">
      <c r="A17" s="1388" t="s">
        <v>1048</v>
      </c>
      <c r="B17" s="1388"/>
      <c r="C17" s="1388"/>
      <c r="D17" s="1388"/>
      <c r="E17" s="1388"/>
      <c r="F17" s="1388"/>
      <c r="G17" s="1388"/>
      <c r="H17" s="1388"/>
      <c r="I17" s="1388"/>
      <c r="J17" s="1388"/>
      <c r="K17" s="1388"/>
      <c r="L17" s="1388"/>
    </row>
    <row r="18" spans="1:14" ht="57" customHeight="1" x14ac:dyDescent="0.2">
      <c r="A18" s="1385"/>
      <c r="B18" s="1386"/>
      <c r="C18" s="1386"/>
      <c r="D18" s="1386"/>
      <c r="E18" s="1386"/>
      <c r="F18" s="1386"/>
      <c r="G18" s="1386"/>
      <c r="H18" s="1386"/>
      <c r="I18" s="1386"/>
      <c r="J18" s="1386"/>
      <c r="K18" s="1386"/>
      <c r="L18" s="1387"/>
    </row>
    <row r="19" spans="1:14" ht="14.65" customHeight="1" x14ac:dyDescent="0.2">
      <c r="A19" s="449"/>
      <c r="B19" s="449"/>
      <c r="C19" s="449"/>
      <c r="D19" s="449"/>
      <c r="E19" s="449"/>
      <c r="F19" s="449"/>
      <c r="G19" s="449"/>
      <c r="H19" s="449"/>
      <c r="I19" s="449"/>
      <c r="J19" s="449"/>
      <c r="K19" s="449"/>
      <c r="L19" s="449"/>
    </row>
    <row r="20" spans="1:14" ht="11.25" customHeight="1" x14ac:dyDescent="0.2">
      <c r="A20" s="133" t="s">
        <v>1300</v>
      </c>
      <c r="B20" s="133" t="s">
        <v>1049</v>
      </c>
      <c r="C20" s="133"/>
      <c r="D20" s="133"/>
      <c r="E20" s="133"/>
      <c r="F20" s="133"/>
      <c r="G20" s="133"/>
      <c r="H20" s="133"/>
      <c r="I20" s="133"/>
      <c r="J20" s="133"/>
      <c r="K20" s="133"/>
      <c r="L20" s="133"/>
      <c r="N20" s="485"/>
    </row>
    <row r="21" spans="1:14" ht="83.25" customHeight="1" x14ac:dyDescent="0.2">
      <c r="A21" s="1385"/>
      <c r="B21" s="1386"/>
      <c r="C21" s="1386"/>
      <c r="D21" s="1386"/>
      <c r="E21" s="1386"/>
      <c r="F21" s="1386"/>
      <c r="G21" s="1386"/>
      <c r="H21" s="1386"/>
      <c r="I21" s="1386"/>
      <c r="J21" s="1386"/>
      <c r="K21" s="1386"/>
      <c r="L21" s="1387"/>
    </row>
  </sheetData>
  <sheetProtection selectLockedCells="1" selectUnlockedCells="1"/>
  <mergeCells count="9">
    <mergeCell ref="A21:L21"/>
    <mergeCell ref="A17:L17"/>
    <mergeCell ref="A16:L16"/>
    <mergeCell ref="A18:L18"/>
    <mergeCell ref="A8:D8"/>
    <mergeCell ref="A9:D9"/>
    <mergeCell ref="A11:D11"/>
    <mergeCell ref="A12:D12"/>
    <mergeCell ref="A15:L15"/>
  </mergeCells>
  <printOptions horizontalCentered="1"/>
  <pageMargins left="0.19685039370078741" right="0.19685039370078741" top="0.19685039370078741" bottom="0.19685039370078741" header="0" footer="0"/>
  <pageSetup paperSize="9" scale="85"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a90f38b-cee7-4289-b705-21e4ceceb96b">
      <Value>27</Value>
      <Value>13</Value>
      <Value>10</Value>
    </TaxCatchAll>
    <_dlc_DocId xmlns="3a90f38b-cee7-4289-b705-21e4ceceb96b">469dd965-2c5c-481f-a871-bcff4454eaf5</_dlc_DocId>
    <_dlc_DocIdUrl xmlns="3a90f38b-cee7-4289-b705-21e4ceceb96b">
      <Url>https://home.dms.mas.gov.sg/_layouts/15/MASGlobalID/DocAveRedirect.aspx?DocId=469dd965-2c5c-481f-a871-bcff4454eaf5&amp;SiteID=e871c81e-221c-4c3f-aa05-94db4870f1f7_ff9a7dd0-594a-47fc-ab58-b5cbb706558b</Url>
      <Description>469dd965-2c5c-481f-a871-bcff4454eaf5</Description>
    </_dlc_DocIdUrl>
    <Workflow xmlns="3a90f38b-cee7-4289-b705-21e4ceceb96b">
      <Url xsi:nil="true"/>
      <Description xsi:nil="true"/>
    </Workflow>
    <b1f4bea4dbaa4479a68e8cee40e226b9 xmlns="3a90f38b-cee7-4289-b705-21e4ceceb96b">
      <Terms xmlns="http://schemas.microsoft.com/office/infopath/2007/PartnerControls"/>
    </b1f4bea4dbaa4479a68e8cee40e226b9>
    <pb016fef86a642189c1d23bc7cb88f0e xmlns="3a90f38b-cee7-4289-b705-21e4ceceb96b">
      <Terms xmlns="http://schemas.microsoft.com/office/infopath/2007/PartnerControls">
        <TermInfo xmlns="http://schemas.microsoft.com/office/infopath/2007/PartnerControls">
          <TermName xmlns="http://schemas.microsoft.com/office/infopath/2007/PartnerControls">Data Governance ＆ Analytics</TermName>
          <TermId xmlns="http://schemas.microsoft.com/office/infopath/2007/PartnerControls">12cb0b2e-66ac-47aa-9729-0c9b97c84a7d</TermId>
        </TermInfo>
      </Terms>
    </pb016fef86a642189c1d23bc7cb88f0e>
    <h63e849b28044e64bfbe5f5fa7b8c866 xmlns="3a90f38b-cee7-4289-b705-21e4ceceb96b">
      <Terms xmlns="http://schemas.microsoft.com/office/infopath/2007/PartnerControls"/>
    </h63e849b28044e64bfbe5f5fa7b8c866>
    <a2b7da5d9b994f938881636f0a7c63d6 xmlns="3a90f38b-cee7-4289-b705-21e4ceceb96b">
      <Terms xmlns="http://schemas.microsoft.com/office/infopath/2007/PartnerControls"/>
    </a2b7da5d9b994f938881636f0a7c63d6>
    <g5d17599f0654139ac247b509bd42854 xmlns="3a90f38b-cee7-4289-b705-21e4ceceb96b">
      <Terms xmlns="http://schemas.microsoft.com/office/infopath/2007/PartnerControls">
        <TermInfo xmlns="http://schemas.microsoft.com/office/infopath/2007/PartnerControls">
          <TermName xmlns="http://schemas.microsoft.com/office/infopath/2007/PartnerControls">Restricted</TermName>
          <TermId xmlns="http://schemas.microsoft.com/office/infopath/2007/PartnerControls">86c47f45-3406-42c4-a9a0-f1318f859c90</TermId>
        </TermInfo>
      </Terms>
    </g5d17599f0654139ac247b509bd42854>
    <h6ac82fb60e7404bb7825d9f5fed2f8a xmlns="3a90f38b-cee7-4289-b705-21e4ceceb96b">
      <Terms xmlns="http://schemas.microsoft.com/office/infopath/2007/PartnerControls"/>
    </h6ac82fb60e7404bb7825d9f5fed2f8a>
    <ee94ffbfe3174827a439912fa17811b9 xmlns="3a90f38b-cee7-4289-b705-21e4ceceb96b">
      <Terms xmlns="http://schemas.microsoft.com/office/infopath/2007/PartnerControls"/>
    </ee94ffbfe3174827a439912fa17811b9>
    <c569feee562949f193efcc6c33983d2e xmlns="3a90f38b-cee7-4289-b705-21e4ceceb96b">
      <Terms xmlns="http://schemas.microsoft.com/office/infopath/2007/PartnerControls">
        <TermInfo xmlns="http://schemas.microsoft.com/office/infopath/2007/PartnerControls">
          <TermName xmlns="http://schemas.microsoft.com/office/infopath/2007/PartnerControls">Surveys and Returns</TermName>
          <TermId xmlns="http://schemas.microsoft.com/office/infopath/2007/PartnerControls">980f742a-649b-4111-a1f5-c23bf520b2e9</TermId>
        </TermInfo>
      </Terms>
    </c569feee562949f193efcc6c33983d2e>
    <Document_x0020_Date xmlns="3a90f38b-cee7-4289-b705-21e4ceceb96b">2020-03-08T16:00:00+00:00</Document_x0020_Date>
    <_dlc_DocIdPersistId xmlns="3a90f38b-cee7-4289-b705-21e4ceceb96b" xsi:nil="true"/>
    <IconOverlay xmlns="http://schemas.microsoft.com/sharepoint/v4" xsi:nil="true"/>
    <SharedWithUsers xmlns="ff9a7dd0-594a-47fc-ab58-b5cbb706558b">
      <UserInfo>
        <DisplayName/>
        <AccountId xsi:nil="true"/>
        <AccountType/>
      </UserInfo>
    </SharedWithUsers>
  </documentManagement>
</p:properties>
</file>

<file path=customXml/item4.xml><?xml version="1.0" encoding="utf-8"?>
<ct:contentTypeSchema xmlns:ct="http://schemas.microsoft.com/office/2006/metadata/contentType" xmlns:ma="http://schemas.microsoft.com/office/2006/metadata/properties/metaAttributes" ct:_="" ma:_="" ma:contentTypeName="MAS Team Document" ma:contentTypeID="0x0101003618E443DE96424ABE734F4442FBF2B30100A28ADBA2CC813B48B046C9BBC86CA1B3" ma:contentTypeVersion="8" ma:contentTypeDescription="Create a new document specific to MAS Team Collaboration." ma:contentTypeScope="" ma:versionID="852cd2687fb6cf5d0e169e3847db39aa">
  <xsd:schema xmlns:xsd="http://www.w3.org/2001/XMLSchema" xmlns:xs="http://www.w3.org/2001/XMLSchema" xmlns:p="http://schemas.microsoft.com/office/2006/metadata/properties" xmlns:ns2="3a90f38b-cee7-4289-b705-21e4ceceb96b" xmlns:ns4="ff9a7dd0-594a-47fc-ab58-b5cbb706558b" xmlns:ns5="http://schemas.microsoft.com/sharepoint/v4" targetNamespace="http://schemas.microsoft.com/office/2006/metadata/properties" ma:root="true" ma:fieldsID="8840b977ab07f41117108c291a6017d0" ns2:_="" ns4:_="" ns5:_="">
    <xsd:import namespace="3a90f38b-cee7-4289-b705-21e4ceceb96b"/>
    <xsd:import namespace="ff9a7dd0-594a-47fc-ab58-b5cbb706558b"/>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pb016fef86a642189c1d23bc7cb88f0e" minOccurs="0"/>
                <xsd:element ref="ns2:TaxCatchAll" minOccurs="0"/>
                <xsd:element ref="ns2:TaxCatchAllLabel" minOccurs="0"/>
                <xsd:element ref="ns2:c569feee562949f193efcc6c33983d2e" minOccurs="0"/>
                <xsd:element ref="ns2:g5d17599f0654139ac247b509bd42854" minOccurs="0"/>
                <xsd:element ref="ns2:Document_x0020_Date" minOccurs="0"/>
                <xsd:element ref="ns2:Workflow" minOccurs="0"/>
                <xsd:element ref="ns2:a2b7da5d9b994f938881636f0a7c63d6" minOccurs="0"/>
                <xsd:element ref="ns2:ee94ffbfe3174827a439912fa17811b9" minOccurs="0"/>
                <xsd:element ref="ns2:b1f4bea4dbaa4479a68e8cee40e226b9" minOccurs="0"/>
                <xsd:element ref="ns2:h6ac82fb60e7404bb7825d9f5fed2f8a" minOccurs="0"/>
                <xsd:element ref="ns2:h63e849b28044e64bfbe5f5fa7b8c866" minOccurs="0"/>
                <xsd:element ref="ns4:SharedWithUsers" minOccurs="0"/>
                <xsd:element ref="ns5: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90f38b-cee7-4289-b705-21e4ceceb96b"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pb016fef86a642189c1d23bc7cb88f0e" ma:index="11" ma:taxonomy="true" ma:internalName="pb016fef86a642189c1d23bc7cb88f0e" ma:taxonomyFieldName="Business_x0020_Functions" ma:displayName="Business Functions" ma:default="" ma:fieldId="{9b016fef-86a6-4218-9c1d-23bc7cb88f0e}" ma:sspId="afabadb4-2257-48ec-869f-64421b8f49cd" ma:termSetId="de72b2be-0a69-4604-8964-d6861f8eac42" ma:anchorId="00000000-0000-0000-0000-000000000000" ma:open="false" ma:isKeyword="false">
      <xsd:complexType>
        <xsd:sequence>
          <xsd:element ref="pc:Terms" minOccurs="0" maxOccurs="1"/>
        </xsd:sequence>
      </xsd:complexType>
    </xsd:element>
    <xsd:element name="TaxCatchAll" ma:index="12" nillable="true" ma:displayName="Taxonomy Catch All Column" ma:description="" ma:hidden="true" ma:list="{0f24dbd7-8f76-4227-aa5c-dc5d1423fd24}" ma:internalName="TaxCatchAll" ma:showField="CatchAllData" ma:web="ff9a7dd0-594a-47fc-ab58-b5cbb706558b">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description="" ma:hidden="true" ma:list="{0f24dbd7-8f76-4227-aa5c-dc5d1423fd24}" ma:internalName="TaxCatchAllLabel" ma:readOnly="true" ma:showField="CatchAllDataLabel" ma:web="ff9a7dd0-594a-47fc-ab58-b5cbb706558b">
      <xsd:complexType>
        <xsd:complexContent>
          <xsd:extension base="dms:MultiChoiceLookup">
            <xsd:sequence>
              <xsd:element name="Value" type="dms:Lookup" maxOccurs="unbounded" minOccurs="0" nillable="true"/>
            </xsd:sequence>
          </xsd:extension>
        </xsd:complexContent>
      </xsd:complexType>
    </xsd:element>
    <xsd:element name="c569feee562949f193efcc6c33983d2e" ma:index="15" ma:taxonomy="true" ma:internalName="c569feee562949f193efcc6c33983d2e" ma:taxonomyFieldName="Document_x0020_Type" ma:displayName="Document Type" ma:default="" ma:fieldId="{c569feee-5629-49f1-93ef-cc6c33983d2e}" ma:sspId="afabadb4-2257-48ec-869f-64421b8f49cd" ma:termSetId="517dae02-1ab1-4993-aae9-22f62c9845ab" ma:anchorId="00000000-0000-0000-0000-000000000000" ma:open="false" ma:isKeyword="false">
      <xsd:complexType>
        <xsd:sequence>
          <xsd:element ref="pc:Terms" minOccurs="0" maxOccurs="1"/>
        </xsd:sequence>
      </xsd:complexType>
    </xsd:element>
    <xsd:element name="g5d17599f0654139ac247b509bd42854" ma:index="17" ma:taxonomy="true" ma:internalName="g5d17599f0654139ac247b509bd42854" ma:taxonomyFieldName="Security_x0020_Classification" ma:displayName="Security Classification" ma:default="" ma:fieldId="{05d17599-f065-4139-ac24-7b509bd42854}" ma:sspId="afabadb4-2257-48ec-869f-64421b8f49cd" ma:termSetId="b00b6dbf-39ae-4d84-a129-f0bacf0fa746" ma:anchorId="00000000-0000-0000-0000-000000000000" ma:open="false" ma:isKeyword="false">
      <xsd:complexType>
        <xsd:sequence>
          <xsd:element ref="pc:Terms" minOccurs="0" maxOccurs="1"/>
        </xsd:sequence>
      </xsd:complexType>
    </xsd:element>
    <xsd:element name="Document_x0020_Date" ma:index="19" nillable="true" ma:displayName="Document Date" ma:default="[today]" ma:format="DateOnly" ma:internalName="Document_x0020_Date">
      <xsd:simpleType>
        <xsd:restriction base="dms:DateTime"/>
      </xsd:simpleType>
    </xsd:element>
    <xsd:element name="Workflow" ma:index="20" nillable="true" ma:displayName="Workflow" ma:format="Hyperlink" ma:hidden="true" ma:internalName="Workflow"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a2b7da5d9b994f938881636f0a7c63d6" ma:index="22" nillable="true" ma:taxonomy="true" ma:internalName="a2b7da5d9b994f938881636f0a7c63d6" ma:taxonomyFieldName="Projects" ma:displayName="Projects" ma:default="" ma:fieldId="{a2b7da5d-9b99-4f93-8881-636f0a7c63d6}" ma:taxonomyMulti="true" ma:sspId="afabadb4-2257-48ec-869f-64421b8f49cd" ma:termSetId="5fe96bc1-6189-41c9-b83e-08cb0563998d" ma:anchorId="00000000-0000-0000-0000-000000000000" ma:open="false" ma:isKeyword="false">
      <xsd:complexType>
        <xsd:sequence>
          <xsd:element ref="pc:Terms" minOccurs="0" maxOccurs="1"/>
        </xsd:sequence>
      </xsd:complexType>
    </xsd:element>
    <xsd:element name="ee94ffbfe3174827a439912fa17811b9" ma:index="24" nillable="true" ma:taxonomy="true" ma:internalName="ee94ffbfe3174827a439912fa17811b9" ma:taxonomyFieldName="Subjects" ma:displayName="Subjects" ma:default="" ma:fieldId="{ee94ffbf-e317-4827-a439-912fa17811b9}" ma:taxonomyMulti="true" ma:sspId="afabadb4-2257-48ec-869f-64421b8f49cd" ma:termSetId="d8b55116-fb8b-4ce5-bb6d-7615087702dd" ma:anchorId="00000000-0000-0000-0000-000000000000" ma:open="false" ma:isKeyword="false">
      <xsd:complexType>
        <xsd:sequence>
          <xsd:element ref="pc:Terms" minOccurs="0" maxOccurs="1"/>
        </xsd:sequence>
      </xsd:complexType>
    </xsd:element>
    <xsd:element name="b1f4bea4dbaa4479a68e8cee40e226b9" ma:index="26" nillable="true" ma:taxonomy="true" ma:internalName="b1f4bea4dbaa4479a68e8cee40e226b9" ma:taxonomyFieldName="Events" ma:displayName="Events" ma:default="" ma:fieldId="{b1f4bea4-dbaa-4479-a68e-8cee40e226b9}" ma:taxonomyMulti="true" ma:sspId="afabadb4-2257-48ec-869f-64421b8f49cd" ma:termSetId="ae8532c2-1b69-4678-b6a3-43209a99ff84" ma:anchorId="00000000-0000-0000-0000-000000000000" ma:open="false" ma:isKeyword="false">
      <xsd:complexType>
        <xsd:sequence>
          <xsd:element ref="pc:Terms" minOccurs="0" maxOccurs="1"/>
        </xsd:sequence>
      </xsd:complexType>
    </xsd:element>
    <xsd:element name="h6ac82fb60e7404bb7825d9f5fed2f8a" ma:index="28" nillable="true" ma:taxonomy="true" ma:internalName="h6ac82fb60e7404bb7825d9f5fed2f8a" ma:taxonomyFieldName="Geographical" ma:displayName="Geographical" ma:default="" ma:fieldId="{16ac82fb-60e7-404b-b782-5d9f5fed2f8a}" ma:taxonomyMulti="true" ma:sspId="afabadb4-2257-48ec-869f-64421b8f49cd" ma:termSetId="7858cba8-e863-431c-a109-bcc6b0c9a353" ma:anchorId="00000000-0000-0000-0000-000000000000" ma:open="false" ma:isKeyword="false">
      <xsd:complexType>
        <xsd:sequence>
          <xsd:element ref="pc:Terms" minOccurs="0" maxOccurs="1"/>
        </xsd:sequence>
      </xsd:complexType>
    </xsd:element>
    <xsd:element name="h63e849b28044e64bfbe5f5fa7b8c866" ma:index="30" nillable="true" ma:taxonomy="true" ma:internalName="h63e849b28044e64bfbe5f5fa7b8c866" ma:taxonomyFieldName="Organisations" ma:displayName="Organisations" ma:default="" ma:fieldId="{163e849b-2804-4e64-bfbe-5f5fa7b8c866}" ma:taxonomyMulti="true" ma:sspId="afabadb4-2257-48ec-869f-64421b8f49cd" ma:termSetId="f1947048-467f-4973-9028-c91de76bba85"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9a7dd0-594a-47fc-ab58-b5cbb706558b" elementFormDefault="qualified">
    <xsd:import namespace="http://schemas.microsoft.com/office/2006/documentManagement/types"/>
    <xsd:import namespace="http://schemas.microsoft.com/office/infopath/2007/PartnerControls"/>
    <xsd:element name="SharedWithUsers" ma:index="3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3"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1"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haredContentType xmlns="Microsoft.SharePoint.Taxonomy.ContentTypeSync" SourceId="afabadb4-2257-48ec-869f-64421b8f49cd" ContentTypeId="0x0101003618E443DE96424ABE734F4442FBF2B301" PreviousValue="false"/>
</file>

<file path=customXml/itemProps1.xml><?xml version="1.0" encoding="utf-8"?>
<ds:datastoreItem xmlns:ds="http://schemas.openxmlformats.org/officeDocument/2006/customXml" ds:itemID="{3098BE2C-C5A1-4E03-93BA-3BBB65ABFBA0}">
  <ds:schemaRefs>
    <ds:schemaRef ds:uri="http://schemas.microsoft.com/sharepoint/events"/>
  </ds:schemaRefs>
</ds:datastoreItem>
</file>

<file path=customXml/itemProps2.xml><?xml version="1.0" encoding="utf-8"?>
<ds:datastoreItem xmlns:ds="http://schemas.openxmlformats.org/officeDocument/2006/customXml" ds:itemID="{FDA75CC7-E97D-4FEA-B1D8-07ADE9200943}">
  <ds:schemaRefs>
    <ds:schemaRef ds:uri="http://schemas.microsoft.com/sharepoint/v3/contenttype/forms"/>
  </ds:schemaRefs>
</ds:datastoreItem>
</file>

<file path=customXml/itemProps3.xml><?xml version="1.0" encoding="utf-8"?>
<ds:datastoreItem xmlns:ds="http://schemas.openxmlformats.org/officeDocument/2006/customXml" ds:itemID="{1D9426B4-5E7B-470D-A40A-F6A711B87E41}">
  <ds:schemaRefs>
    <ds:schemaRef ds:uri="http://schemas.microsoft.com/office/2006/metadata/properties"/>
    <ds:schemaRef ds:uri="http://schemas.microsoft.com/office/2006/documentManagement/types"/>
    <ds:schemaRef ds:uri="8ceccae6-cdb3-4eff-9fbc-0c9f6273be38"/>
    <ds:schemaRef ds:uri="http://purl.org/dc/elements/1.1/"/>
    <ds:schemaRef ds:uri="http://www.w3.org/XML/1998/namespace"/>
    <ds:schemaRef ds:uri="http://schemas.microsoft.com/sharepoint/v4"/>
    <ds:schemaRef ds:uri="3a90f38b-cee7-4289-b705-21e4ceceb96b"/>
    <ds:schemaRef ds:uri="http://purl.org/dc/terms/"/>
    <ds:schemaRef ds:uri="http://schemas.openxmlformats.org/package/2006/metadata/core-properties"/>
    <ds:schemaRef ds:uri="http://schemas.microsoft.com/office/infopath/2007/PartnerControls"/>
    <ds:schemaRef ds:uri="http://purl.org/dc/dcmitype/"/>
    <ds:schemaRef ds:uri="ff9a7dd0-594a-47fc-ab58-b5cbb706558b"/>
  </ds:schemaRefs>
</ds:datastoreItem>
</file>

<file path=customXml/itemProps4.xml><?xml version="1.0" encoding="utf-8"?>
<ds:datastoreItem xmlns:ds="http://schemas.openxmlformats.org/officeDocument/2006/customXml" ds:itemID="{5BD35454-E741-4104-A0DD-8FA4F47C8B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90f38b-cee7-4289-b705-21e4ceceb96b"/>
    <ds:schemaRef ds:uri="ff9a7dd0-594a-47fc-ab58-b5cbb706558b"/>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B22C03EE-22AC-4813-9327-81BBE5900054}">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41</vt:i4>
      </vt:variant>
    </vt:vector>
  </HeadingPairs>
  <TitlesOfParts>
    <vt:vector size="101" baseType="lpstr">
      <vt:lpstr>610_A1_2_ReportingFrequency_1</vt:lpstr>
      <vt:lpstr>610_A1_2_ReportingFrequency_2</vt:lpstr>
      <vt:lpstr>1003_A1_2_ReportingFrequency_1</vt:lpstr>
      <vt:lpstr>Drop-Down</vt:lpstr>
      <vt:lpstr>A1(1)</vt:lpstr>
      <vt:lpstr>B1(1)</vt:lpstr>
      <vt:lpstr>B2(1)</vt:lpstr>
      <vt:lpstr>B1_2(1)</vt:lpstr>
      <vt:lpstr>B1_3(1)</vt:lpstr>
      <vt:lpstr>B2_1(1)</vt:lpstr>
      <vt:lpstr>B2_2_I(1)</vt:lpstr>
      <vt:lpstr>B2_2_II(1)</vt:lpstr>
      <vt:lpstr>B2_3_I(1)</vt:lpstr>
      <vt:lpstr>B2_3_II(1)</vt:lpstr>
      <vt:lpstr>B2_4(1)</vt:lpstr>
      <vt:lpstr>B3_1(1)</vt:lpstr>
      <vt:lpstr>B3_2_I(1)</vt:lpstr>
      <vt:lpstr>B3_2_II(1)</vt:lpstr>
      <vt:lpstr>B3_3(1)</vt:lpstr>
      <vt:lpstr>B3_4_I(1)</vt:lpstr>
      <vt:lpstr>B3_4_II(1)</vt:lpstr>
      <vt:lpstr>B3_4_III(1)</vt:lpstr>
      <vt:lpstr>B3_5(1)</vt:lpstr>
      <vt:lpstr>B3_6(1)</vt:lpstr>
      <vt:lpstr>B3_7(1)</vt:lpstr>
      <vt:lpstr>C1_1(1)</vt:lpstr>
      <vt:lpstr>C1_2(1)</vt:lpstr>
      <vt:lpstr>C1_3(1)</vt:lpstr>
      <vt:lpstr>C1_4(1)</vt:lpstr>
      <vt:lpstr>C1_5(1)</vt:lpstr>
      <vt:lpstr>C1_6_I(1)</vt:lpstr>
      <vt:lpstr>C1_6_II(1)</vt:lpstr>
      <vt:lpstr>D1(1)</vt:lpstr>
      <vt:lpstr>D2_I(1)</vt:lpstr>
      <vt:lpstr>D2_II(1)</vt:lpstr>
      <vt:lpstr>D2_III(1)</vt:lpstr>
      <vt:lpstr>D3_1_I(1)</vt:lpstr>
      <vt:lpstr>D3_1_II(1)</vt:lpstr>
      <vt:lpstr>D3_1_III(1)</vt:lpstr>
      <vt:lpstr>D3_2_I_II(1)</vt:lpstr>
      <vt:lpstr>D3_2_III_IV_V(1)</vt:lpstr>
      <vt:lpstr>D4_I(1)</vt:lpstr>
      <vt:lpstr>D4_II(1)</vt:lpstr>
      <vt:lpstr>D5(1)</vt:lpstr>
      <vt:lpstr>E_1(1)</vt:lpstr>
      <vt:lpstr>E_2(1)</vt:lpstr>
      <vt:lpstr>E_3_I_II(1)</vt:lpstr>
      <vt:lpstr>F_1(1)</vt:lpstr>
      <vt:lpstr>F_2(1)</vt:lpstr>
      <vt:lpstr>F_3(1)</vt:lpstr>
      <vt:lpstr>G1_1(1)</vt:lpstr>
      <vt:lpstr>G1_2(1)</vt:lpstr>
      <vt:lpstr>H_1(1)</vt:lpstr>
      <vt:lpstr>I_FX_IR_I(1)</vt:lpstr>
      <vt:lpstr>I_FX_IR_II(1)</vt:lpstr>
      <vt:lpstr>J_1(1)</vt:lpstr>
      <vt:lpstr>K_1(1)</vt:lpstr>
      <vt:lpstr>L_1(1)</vt:lpstr>
      <vt:lpstr>L_2(1)</vt:lpstr>
      <vt:lpstr>M_1(1)</vt:lpstr>
      <vt:lpstr>'A1(1)'!Print_Area</vt:lpstr>
      <vt:lpstr>'B1(1)'!Print_Area</vt:lpstr>
      <vt:lpstr>'B1_2(1)'!Print_Area</vt:lpstr>
      <vt:lpstr>'B1_3(1)'!Print_Area</vt:lpstr>
      <vt:lpstr>'B2(1)'!Print_Area</vt:lpstr>
      <vt:lpstr>'B2_1(1)'!Print_Area</vt:lpstr>
      <vt:lpstr>'B2_3_II(1)'!Print_Area</vt:lpstr>
      <vt:lpstr>'B2_4(1)'!Print_Area</vt:lpstr>
      <vt:lpstr>'B3_1(1)'!Print_Area</vt:lpstr>
      <vt:lpstr>'B3_2_I(1)'!Print_Area</vt:lpstr>
      <vt:lpstr>'B3_2_II(1)'!Print_Area</vt:lpstr>
      <vt:lpstr>'B3_3(1)'!Print_Area</vt:lpstr>
      <vt:lpstr>'B3_4_I(1)'!Print_Area</vt:lpstr>
      <vt:lpstr>'B3_4_III(1)'!Print_Area</vt:lpstr>
      <vt:lpstr>'B3_5(1)'!Print_Area</vt:lpstr>
      <vt:lpstr>'B3_6(1)'!Print_Area</vt:lpstr>
      <vt:lpstr>'C1_1(1)'!Print_Area</vt:lpstr>
      <vt:lpstr>'C1_3(1)'!Print_Area</vt:lpstr>
      <vt:lpstr>'C1_4(1)'!Print_Area</vt:lpstr>
      <vt:lpstr>'C1_5(1)'!Print_Area</vt:lpstr>
      <vt:lpstr>'C1_6_I(1)'!Print_Area</vt:lpstr>
      <vt:lpstr>'D1(1)'!Print_Area</vt:lpstr>
      <vt:lpstr>'D2_I(1)'!Print_Area</vt:lpstr>
      <vt:lpstr>'D2_III(1)'!Print_Area</vt:lpstr>
      <vt:lpstr>'D3_1_I(1)'!Print_Area</vt:lpstr>
      <vt:lpstr>'D3_2_I_II(1)'!Print_Area</vt:lpstr>
      <vt:lpstr>'D3_2_III_IV_V(1)'!Print_Area</vt:lpstr>
      <vt:lpstr>'D4_I(1)'!Print_Area</vt:lpstr>
      <vt:lpstr>'D4_II(1)'!Print_Area</vt:lpstr>
      <vt:lpstr>'D5(1)'!Print_Area</vt:lpstr>
      <vt:lpstr>'E_1(1)'!Print_Area</vt:lpstr>
      <vt:lpstr>'F_1(1)'!Print_Area</vt:lpstr>
      <vt:lpstr>'F_3(1)'!Print_Area</vt:lpstr>
      <vt:lpstr>'G1_1(1)'!Print_Area</vt:lpstr>
      <vt:lpstr>'G1_2(1)'!Print_Area</vt:lpstr>
      <vt:lpstr>'I_FX_IR_II(1)'!Print_Area</vt:lpstr>
      <vt:lpstr>'J_1(1)'!Print_Area</vt:lpstr>
      <vt:lpstr>'K_1(1)'!Print_Area</vt:lpstr>
      <vt:lpstr>'L_1(1)'!Print_Area</vt:lpstr>
      <vt:lpstr>'L_2(1)'!Print_Area</vt:lpstr>
      <vt:lpstr>'M_1(1)'!Print_Area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MAS 6101003  Excel Submission Template Aug 2020 Version 2.1</dc:title>
  <dc:creator>Benjamin TEO (MAS)</dc:creator>
  <cp:lastModifiedBy>Glenn FOO (MAS)</cp:lastModifiedBy>
  <dcterms:created xsi:type="dcterms:W3CDTF">2019-12-03T03:55:53Z</dcterms:created>
  <dcterms:modified xsi:type="dcterms:W3CDTF">2022-01-28T01:11:22Z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0x0101003618E443DE96424ABE734F4442FBF2B30100A28ADBA2CC813B48B046C9BBC86CA1B3</vt:lpwstr>
  </property>
  <property fmtid="{D5CDD505-2E9C-101B-9397-08002B2CF9AE}" pid="3" name="_dlc_DocIdItemGuid">
    <vt:lpwstr>469dd965-2c5c-481f-a871-bcff4454eaf5</vt:lpwstr>
  </property>
  <property fmtid="{D5CDD505-2E9C-101B-9397-08002B2CF9AE}" pid="4" name="kfb1d384101645d79dfb3e1eb6303efc">
    <vt:lpwstr/>
  </property>
  <property fmtid="{D5CDD505-2E9C-101B-9397-08002B2CF9AE}" pid="5" name="Projects">
    <vt:lpwstr/>
  </property>
  <property fmtid="{D5CDD505-2E9C-101B-9397-08002B2CF9AE}" pid="6" name="CTG Classification">
    <vt:lpwstr/>
  </property>
  <property fmtid="{D5CDD505-2E9C-101B-9397-08002B2CF9AE}" pid="7" name="Geographical">
    <vt:lpwstr/>
  </property>
  <property fmtid="{D5CDD505-2E9C-101B-9397-08002B2CF9AE}" pid="8" name="o1bc9418e5f14cc08546fd3687d4faf2">
    <vt:lpwstr/>
  </property>
  <property fmtid="{D5CDD505-2E9C-101B-9397-08002B2CF9AE}" pid="9" name="Document Type">
    <vt:lpwstr>27;#Surveys and Returns|980f742a-649b-4111-a1f5-c23bf520b2e9</vt:lpwstr>
  </property>
  <property fmtid="{D5CDD505-2E9C-101B-9397-08002B2CF9AE}" pid="10" name="Security Classification">
    <vt:lpwstr>10;#Restricted|86c47f45-3406-42c4-a9a0-f1318f859c90</vt:lpwstr>
  </property>
  <property fmtid="{D5CDD505-2E9C-101B-9397-08002B2CF9AE}" pid="11" name="Subjects">
    <vt:lpwstr/>
  </property>
  <property fmtid="{D5CDD505-2E9C-101B-9397-08002B2CF9AE}" pid="12" name="Events">
    <vt:lpwstr/>
  </property>
  <property fmtid="{D5CDD505-2E9C-101B-9397-08002B2CF9AE}" pid="13" name="Organisations">
    <vt:lpwstr/>
  </property>
  <property fmtid="{D5CDD505-2E9C-101B-9397-08002B2CF9AE}" pid="14" name="Business Functions">
    <vt:lpwstr>13;#Data Governance ＆ Analytics|12cb0b2e-66ac-47aa-9729-0c9b97c84a7d</vt:lpwstr>
  </property>
  <property fmtid="{D5CDD505-2E9C-101B-9397-08002B2CF9AE}" pid="15" name="Divisions">
    <vt:lpwstr/>
  </property>
  <property fmtid="{D5CDD505-2E9C-101B-9397-08002B2CF9AE}" pid="16" name="MSIP_Label_4f288355-fb4c-44cd-b9ca-40cfc2aee5f8_Enabled">
    <vt:lpwstr>true</vt:lpwstr>
  </property>
  <property fmtid="{D5CDD505-2E9C-101B-9397-08002B2CF9AE}" pid="17" name="MSIP_Label_4f288355-fb4c-44cd-b9ca-40cfc2aee5f8_SetDate">
    <vt:lpwstr>2022-01-13T11:39:57Z</vt:lpwstr>
  </property>
  <property fmtid="{D5CDD505-2E9C-101B-9397-08002B2CF9AE}" pid="18" name="MSIP_Label_4f288355-fb4c-44cd-b9ca-40cfc2aee5f8_Method">
    <vt:lpwstr>Standard</vt:lpwstr>
  </property>
  <property fmtid="{D5CDD505-2E9C-101B-9397-08002B2CF9AE}" pid="19" name="MSIP_Label_4f288355-fb4c-44cd-b9ca-40cfc2aee5f8_Name">
    <vt:lpwstr>Non Sensitive_1</vt:lpwstr>
  </property>
  <property fmtid="{D5CDD505-2E9C-101B-9397-08002B2CF9AE}" pid="20" name="MSIP_Label_4f288355-fb4c-44cd-b9ca-40cfc2aee5f8_SiteId">
    <vt:lpwstr>0b11c524-9a1c-4e1b-84cb-6336aefc2243</vt:lpwstr>
  </property>
  <property fmtid="{D5CDD505-2E9C-101B-9397-08002B2CF9AE}" pid="21" name="MSIP_Label_4f288355-fb4c-44cd-b9ca-40cfc2aee5f8_ActionId">
    <vt:lpwstr>69bab58f-2bac-4f1c-b761-d0e34f4d9b68</vt:lpwstr>
  </property>
  <property fmtid="{D5CDD505-2E9C-101B-9397-08002B2CF9AE}" pid="22" name="MSIP_Label_4f288355-fb4c-44cd-b9ca-40cfc2aee5f8_ContentBits">
    <vt:lpwstr>0</vt:lpwstr>
  </property>
</Properties>
</file>